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iagrams/colors1.xml" ContentType="application/vnd.openxmlformats-officedocument.drawingml.diagramColors+xml"/>
  <Override PartName="/xl/diagrams/data1.xml" ContentType="application/vnd.openxmlformats-officedocument.drawingml.diagramData+xml"/>
  <Override PartName="/xl/diagrams/drawing1.xml" ContentType="application/vnd.ms-office.drawingml.diagramDrawing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1216" windowHeight="8675" firstSheet="9" activeTab="15"/>
  </bookViews>
  <sheets>
    <sheet name="原始数据" sheetId="1" r:id="rId1"/>
    <sheet name="综合评价得分" sheetId="19" r:id="rId2"/>
    <sheet name="权重" sheetId="2" r:id="rId3"/>
    <sheet name="因子分析矩阵及成分" sheetId="24" r:id="rId4"/>
    <sheet name="正确率" sheetId="26" r:id="rId5"/>
    <sheet name="目标专业代码" sheetId="21" r:id="rId6"/>
    <sheet name="录取名额" sheetId="20" r:id="rId7"/>
    <sheet name="录取名单" sheetId="5" r:id="rId8"/>
    <sheet name="绩点得分填补" sheetId="4" state="hidden" r:id="rId9"/>
    <sheet name="绩点百分制转换" sheetId="16" r:id="rId10"/>
    <sheet name="英语评价得分" sheetId="3" r:id="rId11"/>
    <sheet name="判断矩阵" sheetId="14" r:id="rId12"/>
    <sheet name="跨学科资质筛选" sheetId="13" r:id="rId13"/>
    <sheet name="指标分类" sheetId="8" r:id="rId14"/>
    <sheet name="学院代码" sheetId="9" state="hidden" r:id="rId15"/>
    <sheet name="各学院评分标准" sheetId="7" r:id="rId16"/>
  </sheets>
  <externalReferences>
    <externalReference r:id="rId20"/>
  </externalReferences>
  <definedNames>
    <definedName name="_xlnm._FilterDatabase" localSheetId="12" hidden="1">跨学科资质筛选!$A$1:$H$276</definedName>
    <definedName name="_xlnm._FilterDatabase" localSheetId="9" hidden="1">绩点百分制转换!$H$1:$M$978</definedName>
    <definedName name="_xlnm._FilterDatabase" localSheetId="8" hidden="1">绩点得分填补!$A$1:$E$577</definedName>
    <definedName name="_xlnm._FilterDatabase" localSheetId="7" hidden="1">录取名单!$A$1:$I$318</definedName>
    <definedName name="_xlnm._FilterDatabase" localSheetId="6" hidden="1">录取名额!$E$1:$I$48</definedName>
    <definedName name="_xlnm._FilterDatabase" localSheetId="5" hidden="1">目标专业代码!$A$1:$C$507</definedName>
    <definedName name="_xlnm._FilterDatabase" localSheetId="10" hidden="1">英语评价得分!$A$1:$I$986</definedName>
    <definedName name="_xlnm._FilterDatabase" localSheetId="0" hidden="1">原始数据!$A$1:$AY$978</definedName>
    <definedName name="_xlnm._FilterDatabase" localSheetId="1" hidden="1">综合评价得分!$A$1:$V$978</definedName>
  </definedNames>
  <calcPr calcId="144525"/>
  <pivotCaches>
    <pivotCache cacheId="0" r:id="rId17"/>
    <pivotCache cacheId="1" r:id="rId18"/>
    <pivotCache cacheId="2" r:id="rId19"/>
  </pivotCaches>
</workbook>
</file>

<file path=xl/sharedStrings.xml><?xml version="1.0" encoding="utf-8"?>
<sst xmlns="http://schemas.openxmlformats.org/spreadsheetml/2006/main" count="18752" uniqueCount="2910">
  <si>
    <t>uid</t>
  </si>
  <si>
    <t>user_name</t>
  </si>
  <si>
    <t>gender</t>
  </si>
  <si>
    <t>毕业院校</t>
  </si>
  <si>
    <t>毕业学科</t>
  </si>
  <si>
    <t>毕业专业</t>
  </si>
  <si>
    <t>毕业院校类型</t>
  </si>
  <si>
    <t>学校-985</t>
  </si>
  <si>
    <t>学校-211</t>
  </si>
  <si>
    <t>学校-其他</t>
  </si>
  <si>
    <t>毕业院校得分</t>
  </si>
  <si>
    <t>毕业院校标准化得分</t>
  </si>
  <si>
    <t>目标学院</t>
  </si>
  <si>
    <t>目标专业</t>
  </si>
  <si>
    <t>value_cet4</t>
  </si>
  <si>
    <t>value_cet6</t>
  </si>
  <si>
    <t>toefl_score</t>
  </si>
  <si>
    <t>托福分数</t>
  </si>
  <si>
    <t>雅思分数</t>
  </si>
  <si>
    <t>英语得分</t>
  </si>
  <si>
    <t>英语能力标准化得分</t>
  </si>
  <si>
    <t>是否缺英语成绩</t>
  </si>
  <si>
    <t>pro_stu_num</t>
  </si>
  <si>
    <t>ranking</t>
  </si>
  <si>
    <t>排名比例</t>
  </si>
  <si>
    <t>grade_point</t>
  </si>
  <si>
    <t>绩点排名比例标准化得分(正向化)</t>
  </si>
  <si>
    <t>绩点标准化得分</t>
  </si>
  <si>
    <t>专业水平得分</t>
  </si>
  <si>
    <t>专业水平标准化得分</t>
  </si>
  <si>
    <t>Honor-国家级</t>
  </si>
  <si>
    <t>Honor-省市级</t>
  </si>
  <si>
    <t>Honor-校级及以下</t>
  </si>
  <si>
    <t>Honor得分</t>
  </si>
  <si>
    <t>Honor标准化得分</t>
  </si>
  <si>
    <t>Project-国家级</t>
  </si>
  <si>
    <t>Project-省市级</t>
  </si>
  <si>
    <t>Project-其他</t>
  </si>
  <si>
    <t>Project得分</t>
  </si>
  <si>
    <t>Project标准化得分</t>
  </si>
  <si>
    <t>综合素质得分</t>
  </si>
  <si>
    <t>综合素质标准化得分</t>
  </si>
  <si>
    <t>理论基础得分</t>
  </si>
  <si>
    <t>实践基础得分</t>
  </si>
  <si>
    <t>实践技能得分</t>
  </si>
  <si>
    <t>外语得分</t>
  </si>
  <si>
    <t>复试总成绩</t>
  </si>
  <si>
    <t>录取人员总分</t>
  </si>
  <si>
    <t>招生类型</t>
  </si>
  <si>
    <t>删除标识</t>
  </si>
  <si>
    <t>跨学科资质筛选</t>
  </si>
  <si>
    <t>林璟芳</t>
  </si>
  <si>
    <t>福建农林大学</t>
  </si>
  <si>
    <t>其他</t>
  </si>
  <si>
    <t>会计</t>
  </si>
  <si>
    <t/>
  </si>
  <si>
    <t>陶新</t>
  </si>
  <si>
    <t>四川农业大学</t>
  </si>
  <si>
    <t>风景园林学（农学）</t>
  </si>
  <si>
    <t>田宇</t>
  </si>
  <si>
    <t>河北师范大学</t>
  </si>
  <si>
    <t>应用经济学</t>
  </si>
  <si>
    <t>张晓涵</t>
  </si>
  <si>
    <t>安徽农业大学</t>
  </si>
  <si>
    <t>风景园林</t>
  </si>
  <si>
    <t>冯梦媛</t>
  </si>
  <si>
    <t>云南民族大学</t>
  </si>
  <si>
    <t>应用统计</t>
  </si>
  <si>
    <t>高欣悦</t>
  </si>
  <si>
    <t>河北农业大学</t>
  </si>
  <si>
    <t>王菁</t>
  </si>
  <si>
    <t>南京农业大学</t>
  </si>
  <si>
    <t>谢欣圆</t>
  </si>
  <si>
    <t>河北经贸大学</t>
  </si>
  <si>
    <t>农林经济管理</t>
  </si>
  <si>
    <t>郝迪</t>
  </si>
  <si>
    <t>环境科学与工程</t>
  </si>
  <si>
    <t>李超楠</t>
  </si>
  <si>
    <t>河南工业大学</t>
  </si>
  <si>
    <t>工商管理</t>
  </si>
  <si>
    <t>裴颖洁</t>
  </si>
  <si>
    <t>河北大学</t>
  </si>
  <si>
    <t>林悦</t>
  </si>
  <si>
    <t>东北林业大学</t>
  </si>
  <si>
    <t>刘婧</t>
  </si>
  <si>
    <t>东北农业大学</t>
  </si>
  <si>
    <t>设计学</t>
  </si>
  <si>
    <t>张希颖</t>
  </si>
  <si>
    <t>韩雪娇</t>
  </si>
  <si>
    <t>延边大学</t>
  </si>
  <si>
    <t>张梦真</t>
  </si>
  <si>
    <t>王艺莎</t>
  </si>
  <si>
    <t>河南理工大学</t>
  </si>
  <si>
    <t>计算机科学与技术</t>
  </si>
  <si>
    <t>王紫鹤</t>
  </si>
  <si>
    <t>山东建筑大学</t>
  </si>
  <si>
    <t>齐聪聪</t>
  </si>
  <si>
    <t>青岛理工大学</t>
  </si>
  <si>
    <t>黄舒漫</t>
  </si>
  <si>
    <t>辽宁工程技术大学</t>
  </si>
  <si>
    <t>林业</t>
  </si>
  <si>
    <t>郭锐华</t>
  </si>
  <si>
    <t>北京林业大学</t>
  </si>
  <si>
    <t>林木遗传育种</t>
  </si>
  <si>
    <t>许诗凯</t>
  </si>
  <si>
    <t>华侨大学</t>
  </si>
  <si>
    <t>柴剑云</t>
  </si>
  <si>
    <t>陈赛赛</t>
  </si>
  <si>
    <t>解晓冉</t>
  </si>
  <si>
    <t>山东大学</t>
  </si>
  <si>
    <t>蒋泓</t>
  </si>
  <si>
    <t>山西大学</t>
  </si>
  <si>
    <t>应用心理</t>
  </si>
  <si>
    <t>王娜</t>
  </si>
  <si>
    <t>福州大学</t>
  </si>
  <si>
    <t>张璐璐</t>
  </si>
  <si>
    <t>曲益良</t>
  </si>
  <si>
    <t>郭慧娴</t>
  </si>
  <si>
    <t>东北大学</t>
  </si>
  <si>
    <t>李天欣</t>
  </si>
  <si>
    <t>法学</t>
  </si>
  <si>
    <t>常甜甜</t>
  </si>
  <si>
    <t>河南农业大学</t>
  </si>
  <si>
    <t>宋春阳</t>
  </si>
  <si>
    <t>水土保持与荒漠化防治</t>
  </si>
  <si>
    <t>张超凡</t>
  </si>
  <si>
    <t>沈阳建筑大学</t>
  </si>
  <si>
    <t>风景园林学（工学）</t>
  </si>
  <si>
    <t>李绍芃</t>
  </si>
  <si>
    <t>山东农业大学</t>
  </si>
  <si>
    <t>崔冉冉</t>
  </si>
  <si>
    <t>南京林业大学</t>
  </si>
  <si>
    <t>赵新意</t>
  </si>
  <si>
    <t>郭嘉瑞</t>
  </si>
  <si>
    <t>邱敏</t>
  </si>
  <si>
    <t>外国语言文学</t>
  </si>
  <si>
    <t>刘浩琳</t>
  </si>
  <si>
    <t>西北农林科技大学</t>
  </si>
  <si>
    <t>关惠嫦</t>
  </si>
  <si>
    <t>范雯婧</t>
  </si>
  <si>
    <t>内蒙古农业大学</t>
  </si>
  <si>
    <t>土壤学</t>
  </si>
  <si>
    <t>张清然</t>
  </si>
  <si>
    <t>刘伊哲</t>
  </si>
  <si>
    <t>农村发展</t>
  </si>
  <si>
    <t>石鑫</t>
  </si>
  <si>
    <t>林业装备与信息化</t>
  </si>
  <si>
    <t>何柳燕</t>
  </si>
  <si>
    <t>西南大学</t>
  </si>
  <si>
    <t>张靖</t>
  </si>
  <si>
    <t>甘肃农业大学</t>
  </si>
  <si>
    <t>森林培育</t>
  </si>
  <si>
    <t>彭子岳</t>
  </si>
  <si>
    <t>方小雨</t>
  </si>
  <si>
    <t>李燕妮</t>
  </si>
  <si>
    <t>山东师范大学</t>
  </si>
  <si>
    <t>李天淋</t>
  </si>
  <si>
    <t>西南科技大学</t>
  </si>
  <si>
    <t>于嘉俐</t>
  </si>
  <si>
    <t>于淼</t>
  </si>
  <si>
    <t>城市林业</t>
  </si>
  <si>
    <t>吝杰</t>
  </si>
  <si>
    <t>国际商务</t>
  </si>
  <si>
    <t>高霞</t>
  </si>
  <si>
    <t>李祉宣</t>
  </si>
  <si>
    <t>王雪</t>
  </si>
  <si>
    <t>郑少莹</t>
  </si>
  <si>
    <t>北京师范大学</t>
  </si>
  <si>
    <t>张雨晴</t>
  </si>
  <si>
    <t>天津理工大学</t>
  </si>
  <si>
    <t>何书涵</t>
  </si>
  <si>
    <t>李雨柔</t>
  </si>
  <si>
    <t>中南林业科技大学</t>
  </si>
  <si>
    <t>陈艺</t>
  </si>
  <si>
    <t>北方工业大学</t>
  </si>
  <si>
    <t>欧阳潇琳</t>
  </si>
  <si>
    <t>中国民航大学</t>
  </si>
  <si>
    <t>张哲溪</t>
  </si>
  <si>
    <t>刘星宇</t>
  </si>
  <si>
    <t>西南石油大学</t>
  </si>
  <si>
    <t>杨晓阳</t>
  </si>
  <si>
    <t>温傲</t>
  </si>
  <si>
    <t>欧琳琳</t>
  </si>
  <si>
    <t>电子信息</t>
  </si>
  <si>
    <t>李芳</t>
  </si>
  <si>
    <t>王含章</t>
  </si>
  <si>
    <t>木材科学与技术</t>
  </si>
  <si>
    <t>宋立金</t>
  </si>
  <si>
    <t>森林经理学</t>
  </si>
  <si>
    <t>赵君</t>
  </si>
  <si>
    <t>北京工商大学</t>
  </si>
  <si>
    <t>吴雨情</t>
  </si>
  <si>
    <t>生态学</t>
  </si>
  <si>
    <t>李婉媛</t>
  </si>
  <si>
    <t>严畅</t>
  </si>
  <si>
    <t>自然地理学</t>
  </si>
  <si>
    <t>徐萍萍</t>
  </si>
  <si>
    <t>心理学</t>
  </si>
  <si>
    <t>方瀚琨</t>
  </si>
  <si>
    <t>安徽财经大学</t>
  </si>
  <si>
    <t>杨雨荷</t>
  </si>
  <si>
    <t>李旭</t>
  </si>
  <si>
    <t>季洁</t>
  </si>
  <si>
    <t>哈尔滨商业大学</t>
  </si>
  <si>
    <t>梁娟</t>
  </si>
  <si>
    <t>艺术设计</t>
  </si>
  <si>
    <t>何雨</t>
  </si>
  <si>
    <t>河南大学</t>
  </si>
  <si>
    <t>解宇尘</t>
  </si>
  <si>
    <t>孟威</t>
  </si>
  <si>
    <t>尚紫微</t>
  </si>
  <si>
    <t>安徽理工大学</t>
  </si>
  <si>
    <t>王悦</t>
  </si>
  <si>
    <t>新疆农业大学</t>
  </si>
  <si>
    <t>彭心喻</t>
  </si>
  <si>
    <t>邢超</t>
  </si>
  <si>
    <t>蒙秀扬</t>
  </si>
  <si>
    <t>黄靖涵</t>
  </si>
  <si>
    <t>西南林业大学</t>
  </si>
  <si>
    <t>温雅茹</t>
  </si>
  <si>
    <t>何艳玲</t>
  </si>
  <si>
    <t>方会琳</t>
  </si>
  <si>
    <t>河北工业大学</t>
  </si>
  <si>
    <t>姚铭铭</t>
  </si>
  <si>
    <t>首都师范大学</t>
  </si>
  <si>
    <t>丁一书</t>
  </si>
  <si>
    <t>张君</t>
  </si>
  <si>
    <t>湘潭大学</t>
  </si>
  <si>
    <t>文小梅</t>
  </si>
  <si>
    <t>北京信息科技大学</t>
  </si>
  <si>
    <t>孙振喆</t>
  </si>
  <si>
    <t>杭州电子科技大学</t>
  </si>
  <si>
    <t>动画艺术学</t>
  </si>
  <si>
    <t>柴家玉</t>
  </si>
  <si>
    <t>王思维</t>
  </si>
  <si>
    <t>刘嘉欢</t>
  </si>
  <si>
    <t>邵壮</t>
  </si>
  <si>
    <t>罗昀</t>
  </si>
  <si>
    <t>李苑漠</t>
  </si>
  <si>
    <t>陈夏月</t>
  </si>
  <si>
    <t>于琦</t>
  </si>
  <si>
    <t>张娟</t>
  </si>
  <si>
    <t>王云静</t>
  </si>
  <si>
    <t>华中农业大学</t>
  </si>
  <si>
    <t>韩雪</t>
  </si>
  <si>
    <t>内蒙古师范大学</t>
  </si>
  <si>
    <t>牛一鸣</t>
  </si>
  <si>
    <t>森林保护学</t>
  </si>
  <si>
    <t>曲芸</t>
  </si>
  <si>
    <t>山东中医药大学</t>
  </si>
  <si>
    <t>高帷雅</t>
  </si>
  <si>
    <t>王紫雯</t>
  </si>
  <si>
    <t>孔硕</t>
  </si>
  <si>
    <t>王楠</t>
  </si>
  <si>
    <t>何颖霞</t>
  </si>
  <si>
    <t>张文萍</t>
  </si>
  <si>
    <t>张梦迪</t>
  </si>
  <si>
    <t>重庆邮电大学</t>
  </si>
  <si>
    <t>陈瑞琦</t>
  </si>
  <si>
    <t>曹颖</t>
  </si>
  <si>
    <t>董帆</t>
  </si>
  <si>
    <t>付海英</t>
  </si>
  <si>
    <t>沈阳工业大学</t>
  </si>
  <si>
    <t>王芳桃</t>
  </si>
  <si>
    <t>内蒙古科技大学</t>
  </si>
  <si>
    <t>那丽杰</t>
  </si>
  <si>
    <t>东北石油大学</t>
  </si>
  <si>
    <t>刘潇璐</t>
  </si>
  <si>
    <t>阚梅</t>
  </si>
  <si>
    <t>山东理工大学</t>
  </si>
  <si>
    <t>田鑫</t>
  </si>
  <si>
    <t>吴帅</t>
  </si>
  <si>
    <t>资源与环境</t>
  </si>
  <si>
    <t>刘慧慧</t>
  </si>
  <si>
    <t>河南中医学院</t>
  </si>
  <si>
    <t>张傲然</t>
  </si>
  <si>
    <t>曹淑慧</t>
  </si>
  <si>
    <t>河南师范大学</t>
  </si>
  <si>
    <t>李枫园</t>
  </si>
  <si>
    <t>肖菲</t>
  </si>
  <si>
    <t>韦姝宇</t>
  </si>
  <si>
    <t>王宝玲</t>
  </si>
  <si>
    <t>赵明慧</t>
  </si>
  <si>
    <t>青岛大学</t>
  </si>
  <si>
    <t>肖雅方</t>
  </si>
  <si>
    <t>吴双</t>
  </si>
  <si>
    <t>吉林农业大学</t>
  </si>
  <si>
    <t>王小雨</t>
  </si>
  <si>
    <t>内蒙古工业大学</t>
  </si>
  <si>
    <t>金亦佳</t>
  </si>
  <si>
    <t>赵懿真</t>
  </si>
  <si>
    <t>武晓婷</t>
  </si>
  <si>
    <t>王奕鑫</t>
  </si>
  <si>
    <t>湖南师范大学</t>
  </si>
  <si>
    <t>刘静</t>
  </si>
  <si>
    <t>天津商业大学</t>
  </si>
  <si>
    <t>农产品加工及贮藏工程</t>
  </si>
  <si>
    <t>张文君</t>
  </si>
  <si>
    <t>黄华尔琦</t>
  </si>
  <si>
    <t>华北水利水电大学</t>
  </si>
  <si>
    <t>童雅琦</t>
  </si>
  <si>
    <t>潘翼帆</t>
  </si>
  <si>
    <t>于梦晴</t>
  </si>
  <si>
    <t>田娅倩</t>
  </si>
  <si>
    <t>尚金亮</t>
  </si>
  <si>
    <t>贵州师范大学</t>
  </si>
  <si>
    <t>彭烨春</t>
  </si>
  <si>
    <t>对外经济贸易大学</t>
  </si>
  <si>
    <t>周玥姮</t>
  </si>
  <si>
    <t>中国地质大学(武汉)</t>
  </si>
  <si>
    <t>左佳薇</t>
  </si>
  <si>
    <t>冯凯昕</t>
  </si>
  <si>
    <t>张晴</t>
  </si>
  <si>
    <t>郭丹妮</t>
  </si>
  <si>
    <t>李夏琴</t>
  </si>
  <si>
    <t>马婕</t>
  </si>
  <si>
    <t>江南大学</t>
  </si>
  <si>
    <t>蔡正语</t>
  </si>
  <si>
    <t>天津财经大学</t>
  </si>
  <si>
    <t>越源</t>
  </si>
  <si>
    <t>杨汞</t>
  </si>
  <si>
    <t>丁凡倬</t>
  </si>
  <si>
    <t>范希冉</t>
  </si>
  <si>
    <t>北京科技大学</t>
  </si>
  <si>
    <t>马旭辉</t>
  </si>
  <si>
    <t>陶梦梦</t>
  </si>
  <si>
    <t>郭盼</t>
  </si>
  <si>
    <t>东北财经大学</t>
  </si>
  <si>
    <t>宋怡蒙</t>
  </si>
  <si>
    <t>国际关系学院</t>
  </si>
  <si>
    <t>魏琳</t>
  </si>
  <si>
    <t>李立言</t>
  </si>
  <si>
    <t>张哲</t>
  </si>
  <si>
    <t>赵雅婷</t>
  </si>
  <si>
    <t>高源</t>
  </si>
  <si>
    <t>白静</t>
  </si>
  <si>
    <t>天津大学</t>
  </si>
  <si>
    <t>杨旭</t>
  </si>
  <si>
    <t>刘洋</t>
  </si>
  <si>
    <t>城乡规划学</t>
  </si>
  <si>
    <t>魏佳祺</t>
  </si>
  <si>
    <t>艾遒一</t>
  </si>
  <si>
    <t>张倩</t>
  </si>
  <si>
    <t>山西师范大学</t>
  </si>
  <si>
    <t>庞文君</t>
  </si>
  <si>
    <t>毛丽敏</t>
  </si>
  <si>
    <t>林豆豆</t>
  </si>
  <si>
    <t>陈欣</t>
  </si>
  <si>
    <t>孙冯菲</t>
  </si>
  <si>
    <t>杨晓珙</t>
  </si>
  <si>
    <t>杨青</t>
  </si>
  <si>
    <t>福建师范大学</t>
  </si>
  <si>
    <t>王琪</t>
  </si>
  <si>
    <t>安倩仪</t>
  </si>
  <si>
    <t>海南大学</t>
  </si>
  <si>
    <t>程艳</t>
  </si>
  <si>
    <t>田幸</t>
  </si>
  <si>
    <t>罗宇</t>
  </si>
  <si>
    <t>赵潇涵</t>
  </si>
  <si>
    <t>唐乐</t>
  </si>
  <si>
    <t>魏思佳</t>
  </si>
  <si>
    <t>胡添铁</t>
  </si>
  <si>
    <t>英语笔译</t>
  </si>
  <si>
    <t>李春豫</t>
  </si>
  <si>
    <t>赵雪蕊</t>
  </si>
  <si>
    <t>潘旭</t>
  </si>
  <si>
    <t>王术娜</t>
  </si>
  <si>
    <t>李素科</t>
  </si>
  <si>
    <t>孙晓薇</t>
  </si>
  <si>
    <t>刘丽</t>
  </si>
  <si>
    <t>郝又佳</t>
  </si>
  <si>
    <t>杨霞</t>
  </si>
  <si>
    <t>宁夏大学</t>
  </si>
  <si>
    <t>李瑶珂</t>
  </si>
  <si>
    <t>马王钰青</t>
  </si>
  <si>
    <t>中国矿业大学(徐州)</t>
  </si>
  <si>
    <t>王瑾</t>
  </si>
  <si>
    <t>同济大学</t>
  </si>
  <si>
    <t>杨铮</t>
  </si>
  <si>
    <t>东北师范大学</t>
  </si>
  <si>
    <t>李晓阳</t>
  </si>
  <si>
    <t>吴梦婷</t>
  </si>
  <si>
    <t>张鹤麟</t>
  </si>
  <si>
    <t>赵园园</t>
  </si>
  <si>
    <t>郑晓慧</t>
  </si>
  <si>
    <t>郑磊</t>
  </si>
  <si>
    <t>田春蕾</t>
  </si>
  <si>
    <t>江美玉</t>
  </si>
  <si>
    <t>宋艳伶</t>
  </si>
  <si>
    <t>罗洪兴</t>
  </si>
  <si>
    <t>桑硕</t>
  </si>
  <si>
    <t>沈阳师范大学</t>
  </si>
  <si>
    <t>周冰洁</t>
  </si>
  <si>
    <t>王楚涵</t>
  </si>
  <si>
    <t>江苏大学</t>
  </si>
  <si>
    <t>王立亚</t>
  </si>
  <si>
    <t>余林冰</t>
  </si>
  <si>
    <t>合肥工业大学</t>
  </si>
  <si>
    <t>李晓慧</t>
  </si>
  <si>
    <t>重庆师范大学</t>
  </si>
  <si>
    <t>张梓桐</t>
  </si>
  <si>
    <t>西北政法大学</t>
  </si>
  <si>
    <t>刘学森</t>
  </si>
  <si>
    <t>西藏大学</t>
  </si>
  <si>
    <t>刘佳琪</t>
  </si>
  <si>
    <t>天津工业大学</t>
  </si>
  <si>
    <t>张颖秋</t>
  </si>
  <si>
    <t xml:space="preserve">黑龙江大学 </t>
  </si>
  <si>
    <t>张韵</t>
  </si>
  <si>
    <t>韦立娜</t>
  </si>
  <si>
    <t>祁萌</t>
  </si>
  <si>
    <t>张家硕</t>
  </si>
  <si>
    <t>孟本琦</t>
  </si>
  <si>
    <t>李紫葳</t>
  </si>
  <si>
    <t>云南大学</t>
  </si>
  <si>
    <t>王曼如</t>
  </si>
  <si>
    <t>浙江工商大学</t>
  </si>
  <si>
    <t>王伊凡</t>
  </si>
  <si>
    <t>陈瑾琳</t>
  </si>
  <si>
    <t>广西大学</t>
  </si>
  <si>
    <t>林华嘉</t>
  </si>
  <si>
    <t>四川师范大学</t>
  </si>
  <si>
    <t>潘玉梅</t>
  </si>
  <si>
    <t>周李清</t>
  </si>
  <si>
    <t>师常然</t>
  </si>
  <si>
    <t>李凌一</t>
  </si>
  <si>
    <t>天津科技大学</t>
  </si>
  <si>
    <t>石江华</t>
  </si>
  <si>
    <t>杨光</t>
  </si>
  <si>
    <t>孟秋赟</t>
  </si>
  <si>
    <t>雷永旺</t>
  </si>
  <si>
    <t>青岛科技大学</t>
  </si>
  <si>
    <t>毛文倩</t>
  </si>
  <si>
    <t>河北工程大学</t>
  </si>
  <si>
    <t>李悦</t>
  </si>
  <si>
    <t>孙福悦</t>
  </si>
  <si>
    <t>邹雨馨</t>
  </si>
  <si>
    <t>辽宁师范大学</t>
  </si>
  <si>
    <t>张娇娇</t>
  </si>
  <si>
    <t>顾颖</t>
  </si>
  <si>
    <t>刘柯妤</t>
  </si>
  <si>
    <t>刘海宇</t>
  </si>
  <si>
    <t>李诗璇</t>
  </si>
  <si>
    <t>赵晓丽</t>
  </si>
  <si>
    <t>李妍</t>
  </si>
  <si>
    <t>曲艺璇</t>
  </si>
  <si>
    <t>刘永馨</t>
  </si>
  <si>
    <t>魏雪寒</t>
  </si>
  <si>
    <t>冯至纯</t>
  </si>
  <si>
    <t>宋莹莹</t>
  </si>
  <si>
    <t>李莹洁</t>
  </si>
  <si>
    <t>李文秀</t>
  </si>
  <si>
    <t>蔡佳宁</t>
  </si>
  <si>
    <t>北京化工大学</t>
  </si>
  <si>
    <t>胡景晔</t>
  </si>
  <si>
    <t>郑丽瑶</t>
  </si>
  <si>
    <t>董璟仪</t>
  </si>
  <si>
    <t>徐笑然</t>
  </si>
  <si>
    <t>鄢载颖</t>
  </si>
  <si>
    <t>刘文娟</t>
  </si>
  <si>
    <t>潘祺</t>
  </si>
  <si>
    <t>李帆</t>
  </si>
  <si>
    <t>许茜婷</t>
  </si>
  <si>
    <t>重庆大学</t>
  </si>
  <si>
    <t>宁晓旭</t>
  </si>
  <si>
    <t>胡犟</t>
  </si>
  <si>
    <t>王静</t>
  </si>
  <si>
    <t>张赫垚</t>
  </si>
  <si>
    <t>刘思琪</t>
  </si>
  <si>
    <t>张博珺</t>
  </si>
  <si>
    <t>上海师范大学</t>
  </si>
  <si>
    <t>齐晓雯</t>
  </si>
  <si>
    <t>张欣迪</t>
  </si>
  <si>
    <t>苏州大学</t>
  </si>
  <si>
    <t>吴月丰</t>
  </si>
  <si>
    <t>王盈盈</t>
  </si>
  <si>
    <t>山东财经大学</t>
  </si>
  <si>
    <t>杨菲宇</t>
  </si>
  <si>
    <t>周炳秀</t>
  </si>
  <si>
    <t>吴燕</t>
  </si>
  <si>
    <t>南京中医药大学</t>
  </si>
  <si>
    <t>陈海利</t>
  </si>
  <si>
    <t>梁宇超</t>
  </si>
  <si>
    <t>刘昊</t>
  </si>
  <si>
    <t>李美凝</t>
  </si>
  <si>
    <t>王佳慧</t>
  </si>
  <si>
    <t>裴姣姣</t>
  </si>
  <si>
    <t>何思雨</t>
  </si>
  <si>
    <t>陆思源</t>
  </si>
  <si>
    <t>三峡大学</t>
  </si>
  <si>
    <t>王鑫雅</t>
  </si>
  <si>
    <t>路亚欣</t>
  </si>
  <si>
    <t>杨宁</t>
  </si>
  <si>
    <t>李培欣</t>
  </si>
  <si>
    <t>宋中丽</t>
  </si>
  <si>
    <t>山西农业大学</t>
  </si>
  <si>
    <t>郝甜云</t>
  </si>
  <si>
    <t>赵思棋</t>
  </si>
  <si>
    <t>王骁睿</t>
  </si>
  <si>
    <t>姜雨杉</t>
  </si>
  <si>
    <t>刚艳洁</t>
  </si>
  <si>
    <t>毕明慧</t>
  </si>
  <si>
    <t>郭子雄</t>
  </si>
  <si>
    <t>梅诗意</t>
  </si>
  <si>
    <t>李岚彬</t>
  </si>
  <si>
    <t>苗宇</t>
  </si>
  <si>
    <t>刘峥</t>
  </si>
  <si>
    <t>刘佳丽</t>
  </si>
  <si>
    <t>刘昕妍</t>
  </si>
  <si>
    <t>耿佳慧</t>
  </si>
  <si>
    <t>周钰</t>
  </si>
  <si>
    <t>常思佳</t>
  </si>
  <si>
    <t>杨培</t>
  </si>
  <si>
    <t>耿金光</t>
  </si>
  <si>
    <t>洪越</t>
  </si>
  <si>
    <t>郑成霞</t>
  </si>
  <si>
    <t>太原科技大学</t>
  </si>
  <si>
    <t>刘会芳</t>
  </si>
  <si>
    <t>魏婧冉</t>
  </si>
  <si>
    <t>王姝洁</t>
  </si>
  <si>
    <t>南京邮电大学</t>
  </si>
  <si>
    <t>董若男</t>
  </si>
  <si>
    <t>胡鑫雨</t>
  </si>
  <si>
    <t>孙怡晨</t>
  </si>
  <si>
    <t>辽宁大学</t>
  </si>
  <si>
    <t>高小雪</t>
  </si>
  <si>
    <t>吕美琪</t>
  </si>
  <si>
    <t>周涵</t>
  </si>
  <si>
    <t>薛楚婕</t>
  </si>
  <si>
    <t>陈雅静</t>
  </si>
  <si>
    <t>金碧洁</t>
  </si>
  <si>
    <t>南京信息工程大学</t>
  </si>
  <si>
    <t>李睿贤</t>
  </si>
  <si>
    <t>刘畅</t>
  </si>
  <si>
    <t>冯嘉欣</t>
  </si>
  <si>
    <t>李伟军</t>
  </si>
  <si>
    <t>程思敏</t>
  </si>
  <si>
    <t>华南农业大学</t>
  </si>
  <si>
    <t>王一婷</t>
  </si>
  <si>
    <t>黄雨红</t>
  </si>
  <si>
    <t>王宵寅</t>
  </si>
  <si>
    <t>赵嘉琪</t>
  </si>
  <si>
    <t>朱含悦</t>
  </si>
  <si>
    <t>覃敏</t>
  </si>
  <si>
    <t>孟亚子</t>
  </si>
  <si>
    <t>林产化学加工工程</t>
  </si>
  <si>
    <t>曹文华</t>
  </si>
  <si>
    <t>丁念繁</t>
  </si>
  <si>
    <t>野生动植物保护与利用</t>
  </si>
  <si>
    <t>张依诺</t>
  </si>
  <si>
    <t>刘佳荣</t>
  </si>
  <si>
    <t>李哲</t>
  </si>
  <si>
    <t>张茜</t>
  </si>
  <si>
    <t>李方圆</t>
  </si>
  <si>
    <t>安琪</t>
  </si>
  <si>
    <t>尹呈启</t>
  </si>
  <si>
    <t>欧阳筱</t>
  </si>
  <si>
    <t>张荣</t>
  </si>
  <si>
    <t>中北大学</t>
  </si>
  <si>
    <t>李嘉琳</t>
  </si>
  <si>
    <t>郑子潇</t>
  </si>
  <si>
    <t>陈彦光</t>
  </si>
  <si>
    <t>曹漫</t>
  </si>
  <si>
    <t>贵州大学</t>
  </si>
  <si>
    <t>吴慧娇</t>
  </si>
  <si>
    <t>中国社会科学院大学</t>
  </si>
  <si>
    <t>王爽</t>
  </si>
  <si>
    <t>章毓文</t>
  </si>
  <si>
    <t>尚锦</t>
  </si>
  <si>
    <t>薛佳安</t>
  </si>
  <si>
    <t>首都经济贸易大学</t>
  </si>
  <si>
    <t>贾晨</t>
  </si>
  <si>
    <t>徐琳琳</t>
  </si>
  <si>
    <t>赵兴</t>
  </si>
  <si>
    <t>西南民族大学</t>
  </si>
  <si>
    <t>张博</t>
  </si>
  <si>
    <t>孙凌宵</t>
  </si>
  <si>
    <t>天津外国语大学</t>
  </si>
  <si>
    <t>白政文</t>
  </si>
  <si>
    <t>吴雪艺</t>
  </si>
  <si>
    <t>黎梦娜</t>
  </si>
  <si>
    <t>刘灿灿</t>
  </si>
  <si>
    <t>曾钊</t>
  </si>
  <si>
    <t>南华大学</t>
  </si>
  <si>
    <t>兰倩</t>
  </si>
  <si>
    <t>陈姝含</t>
  </si>
  <si>
    <t>杨柳</t>
  </si>
  <si>
    <t>成都理工大学</t>
  </si>
  <si>
    <t>胡璇钰</t>
  </si>
  <si>
    <t>张曼玉</t>
  </si>
  <si>
    <t>张萌</t>
  </si>
  <si>
    <t>马冠秋</t>
  </si>
  <si>
    <t>孙月</t>
  </si>
  <si>
    <t>宋星瑀</t>
  </si>
  <si>
    <t>齐丹辰</t>
  </si>
  <si>
    <t>于凯丽</t>
  </si>
  <si>
    <t>胡桢意</t>
  </si>
  <si>
    <t>江西理工大学</t>
  </si>
  <si>
    <t>肖雨晴</t>
  </si>
  <si>
    <t>武玲鑫</t>
  </si>
  <si>
    <t>内蒙古大学</t>
  </si>
  <si>
    <t>高宗鑫</t>
  </si>
  <si>
    <t>隋明楠</t>
  </si>
  <si>
    <t>肖宜文</t>
  </si>
  <si>
    <t>郑州大学</t>
  </si>
  <si>
    <t>李文静</t>
  </si>
  <si>
    <t>常琳</t>
  </si>
  <si>
    <t>敖子琦</t>
  </si>
  <si>
    <t>杜沁钰</t>
  </si>
  <si>
    <t>张佳琪</t>
  </si>
  <si>
    <t>许利博</t>
  </si>
  <si>
    <t>徐铭蔚</t>
  </si>
  <si>
    <t>祁婧</t>
  </si>
  <si>
    <t>张妍</t>
  </si>
  <si>
    <t>于琴</t>
  </si>
  <si>
    <t>孟德惠</t>
  </si>
  <si>
    <t>周明凤</t>
  </si>
  <si>
    <t>朱英山</t>
  </si>
  <si>
    <t>王宇夕</t>
  </si>
  <si>
    <t>闫少勇</t>
  </si>
  <si>
    <t>北京工业大学</t>
  </si>
  <si>
    <t>邓雯文</t>
  </si>
  <si>
    <t>潘临凡</t>
  </si>
  <si>
    <t>湖北工业大学</t>
  </si>
  <si>
    <t>胡文静</t>
  </si>
  <si>
    <t>杨琴琴</t>
  </si>
  <si>
    <t>张晓娟</t>
  </si>
  <si>
    <t>云南农业大学</t>
  </si>
  <si>
    <t>严倩</t>
  </si>
  <si>
    <t>丁佳欣</t>
  </si>
  <si>
    <t>赵云飞</t>
  </si>
  <si>
    <t>哈尔滨理工大学</t>
  </si>
  <si>
    <t>周天雅</t>
  </si>
  <si>
    <t>姜智馨</t>
  </si>
  <si>
    <t>郜林</t>
  </si>
  <si>
    <t>南京理工大学</t>
  </si>
  <si>
    <t>冯健书</t>
  </si>
  <si>
    <t>孟德豪</t>
  </si>
  <si>
    <t>陈玫伶</t>
  </si>
  <si>
    <t>熊潞健</t>
  </si>
  <si>
    <t>西北师范大学</t>
  </si>
  <si>
    <t>范若楠</t>
  </si>
  <si>
    <t>山东科技大学</t>
  </si>
  <si>
    <t>刘欢</t>
  </si>
  <si>
    <t>姜黎鹂</t>
  </si>
  <si>
    <t>曲阜师范大学</t>
  </si>
  <si>
    <t>孙佳琪</t>
  </si>
  <si>
    <t>路畅</t>
  </si>
  <si>
    <t>兰州交通大学</t>
  </si>
  <si>
    <t>杨佳玉</t>
  </si>
  <si>
    <t>王凯清</t>
  </si>
  <si>
    <t>马艺菲</t>
  </si>
  <si>
    <t>山西财经大学</t>
  </si>
  <si>
    <t>罗哲</t>
  </si>
  <si>
    <t>陈梦圆</t>
  </si>
  <si>
    <t>赵婉卿</t>
  </si>
  <si>
    <t>沈姿伶</t>
  </si>
  <si>
    <t>刘依飞</t>
  </si>
  <si>
    <t>阴筱迪</t>
  </si>
  <si>
    <t>张一</t>
  </si>
  <si>
    <t>相淑雪</t>
  </si>
  <si>
    <t>中南民族大学</t>
  </si>
  <si>
    <t>李琪宁</t>
  </si>
  <si>
    <t>董青青</t>
  </si>
  <si>
    <t>湖南农业大学</t>
  </si>
  <si>
    <t>马琳</t>
  </si>
  <si>
    <t>张雨润</t>
  </si>
  <si>
    <t>西安理工大学</t>
  </si>
  <si>
    <t>魏雨成</t>
  </si>
  <si>
    <t>李显城</t>
  </si>
  <si>
    <t>江西农业大学</t>
  </si>
  <si>
    <t>张婷婷</t>
  </si>
  <si>
    <t>周林莹</t>
  </si>
  <si>
    <t>李静怡</t>
  </si>
  <si>
    <t>李佳翔</t>
  </si>
  <si>
    <t>孙晨雨</t>
  </si>
  <si>
    <t>孙媛军</t>
  </si>
  <si>
    <t>郝国宝</t>
  </si>
  <si>
    <t>河南科技大学</t>
  </si>
  <si>
    <t>陈家齐</t>
  </si>
  <si>
    <t>王语涵</t>
  </si>
  <si>
    <t>李金苹</t>
  </si>
  <si>
    <t>刘璐</t>
  </si>
  <si>
    <t>张银燕</t>
  </si>
  <si>
    <t>石河子大学</t>
  </si>
  <si>
    <t>刘晓晓</t>
  </si>
  <si>
    <t>樊海莲</t>
  </si>
  <si>
    <t>李秉廉</t>
  </si>
  <si>
    <t>胡雪莉</t>
  </si>
  <si>
    <t>武汉工程大学</t>
  </si>
  <si>
    <t>丁星彤</t>
  </si>
  <si>
    <t>康司雨</t>
  </si>
  <si>
    <t>潘孟蕾</t>
  </si>
  <si>
    <t>王如意</t>
  </si>
  <si>
    <t>机械电子工程</t>
  </si>
  <si>
    <t>张倩维</t>
  </si>
  <si>
    <t>李潇鸿</t>
  </si>
  <si>
    <t>白津榕</t>
  </si>
  <si>
    <t>李文君</t>
  </si>
  <si>
    <t>刘芮琦</t>
  </si>
  <si>
    <t>赵萌</t>
  </si>
  <si>
    <t>欧阳宇桢</t>
  </si>
  <si>
    <t>马克思主义理论</t>
  </si>
  <si>
    <t>高钦</t>
  </si>
  <si>
    <t>吴宇函</t>
  </si>
  <si>
    <t>魏俊</t>
  </si>
  <si>
    <t>李丽华</t>
  </si>
  <si>
    <t>鲁原</t>
  </si>
  <si>
    <t>黄艺璇</t>
  </si>
  <si>
    <t>谢丽鑫</t>
  </si>
  <si>
    <t>李璐瑶</t>
  </si>
  <si>
    <t>汤唯一</t>
  </si>
  <si>
    <t>彭文娣</t>
  </si>
  <si>
    <t>赵敏娜</t>
  </si>
  <si>
    <t>光云霞</t>
  </si>
  <si>
    <t>安徽师范大学</t>
  </si>
  <si>
    <t>高雅楠</t>
  </si>
  <si>
    <t>窦云蕾</t>
  </si>
  <si>
    <t>王甜甜</t>
  </si>
  <si>
    <t>赵子月</t>
  </si>
  <si>
    <t>付冬媛</t>
  </si>
  <si>
    <t>汪莹</t>
  </si>
  <si>
    <t>褚章杉</t>
  </si>
  <si>
    <t>范子燕</t>
  </si>
  <si>
    <t>大连工业大学</t>
  </si>
  <si>
    <t>谭朝雪</t>
  </si>
  <si>
    <t>地图学与地理信息系统</t>
  </si>
  <si>
    <t>李昊坤</t>
  </si>
  <si>
    <t>麦秋实</t>
  </si>
  <si>
    <t>李楚嫣</t>
  </si>
  <si>
    <t>李娜</t>
  </si>
  <si>
    <t>上海理工大学</t>
  </si>
  <si>
    <t>魏鸾葳</t>
  </si>
  <si>
    <t>霍佳钰</t>
  </si>
  <si>
    <t>王璐</t>
  </si>
  <si>
    <t>康晨晨</t>
  </si>
  <si>
    <t>关茗月</t>
  </si>
  <si>
    <t>李怡菲</t>
  </si>
  <si>
    <t>李敏</t>
  </si>
  <si>
    <t>刘红燕</t>
  </si>
  <si>
    <t>杜文鑫</t>
  </si>
  <si>
    <t>王琰</t>
  </si>
  <si>
    <t>那馨文</t>
  </si>
  <si>
    <t>王志蒙</t>
  </si>
  <si>
    <t>李培</t>
  </si>
  <si>
    <t>王晓航</t>
  </si>
  <si>
    <t>马劭越</t>
  </si>
  <si>
    <t>高雅弘</t>
  </si>
  <si>
    <t>王中清</t>
  </si>
  <si>
    <t>刘芳</t>
  </si>
  <si>
    <t>李媛珍</t>
  </si>
  <si>
    <t>浙江理工大学</t>
  </si>
  <si>
    <t>岳玲真</t>
  </si>
  <si>
    <t>常宇琦</t>
  </si>
  <si>
    <t>吉林财经大学</t>
  </si>
  <si>
    <t>戴璐璐</t>
  </si>
  <si>
    <t>赵晨</t>
  </si>
  <si>
    <t>郭宇萱</t>
  </si>
  <si>
    <t>徐凡迪</t>
  </si>
  <si>
    <t>王宇婷</t>
  </si>
  <si>
    <t>周可欣</t>
  </si>
  <si>
    <t>高晓惠</t>
  </si>
  <si>
    <t>梁梦娇</t>
  </si>
  <si>
    <t>材料与化工</t>
  </si>
  <si>
    <t>罗焕颜</t>
  </si>
  <si>
    <t>杨天仪</t>
  </si>
  <si>
    <t>侯晓航</t>
  </si>
  <si>
    <t>水瑾艳</t>
  </si>
  <si>
    <t>张婷</t>
  </si>
  <si>
    <t>孟昭阳</t>
  </si>
  <si>
    <t>李正仁</t>
  </si>
  <si>
    <t>中国地质大学(北京)</t>
  </si>
  <si>
    <t>郑玉琳</t>
  </si>
  <si>
    <t>谌玉倩</t>
  </si>
  <si>
    <t>葛玲</t>
  </si>
  <si>
    <t>黄佳雯</t>
  </si>
  <si>
    <t>刘明侨</t>
  </si>
  <si>
    <t>贾真</t>
  </si>
  <si>
    <t>冯新妍</t>
  </si>
  <si>
    <t>蒋瑶钰</t>
  </si>
  <si>
    <t>左屹婷</t>
  </si>
  <si>
    <t>陈治儒</t>
  </si>
  <si>
    <t>黄景月</t>
  </si>
  <si>
    <t>戚璐</t>
  </si>
  <si>
    <t>葛楠</t>
  </si>
  <si>
    <t>长春中医药大学</t>
  </si>
  <si>
    <t>曹芹</t>
  </si>
  <si>
    <t>司宝华</t>
  </si>
  <si>
    <t>朱亚琳</t>
  </si>
  <si>
    <t>郑田恬</t>
  </si>
  <si>
    <t>安文雨</t>
  </si>
  <si>
    <t>周青</t>
  </si>
  <si>
    <t>王崇州</t>
  </si>
  <si>
    <t>王佳钰</t>
  </si>
  <si>
    <t>华北电力大学(北京)</t>
  </si>
  <si>
    <t>梁丹晨</t>
  </si>
  <si>
    <t>刘霄</t>
  </si>
  <si>
    <t>李玘</t>
  </si>
  <si>
    <t>张健</t>
  </si>
  <si>
    <t>张睿峰</t>
  </si>
  <si>
    <t>梁湘钏</t>
  </si>
  <si>
    <t>简慧妍</t>
  </si>
  <si>
    <t>张耀丰</t>
  </si>
  <si>
    <t>周鑫</t>
  </si>
  <si>
    <t>黄嘉琪</t>
  </si>
  <si>
    <t>吴东娟</t>
  </si>
  <si>
    <t>渤海大学</t>
  </si>
  <si>
    <t>刘守佳</t>
  </si>
  <si>
    <t>朱荟锦</t>
  </si>
  <si>
    <t>朱希茹</t>
  </si>
  <si>
    <t>陈睿绮</t>
  </si>
  <si>
    <t>郑玲娜</t>
  </si>
  <si>
    <t>赵晶瑛</t>
  </si>
  <si>
    <t>管凝</t>
  </si>
  <si>
    <t>郭涛</t>
  </si>
  <si>
    <t>张潇</t>
  </si>
  <si>
    <t>初步天</t>
  </si>
  <si>
    <t>黄梦遥</t>
  </si>
  <si>
    <t>马妹</t>
  </si>
  <si>
    <t>孙冬雪</t>
  </si>
  <si>
    <t>赵佳菲</t>
  </si>
  <si>
    <t>郑嘉欣</t>
  </si>
  <si>
    <t>郭明嘉</t>
  </si>
  <si>
    <t>王冕之</t>
  </si>
  <si>
    <t>钟乐嘉</t>
  </si>
  <si>
    <t>解晓晨</t>
  </si>
  <si>
    <t>庞永琦</t>
  </si>
  <si>
    <t>延安大学</t>
  </si>
  <si>
    <t>徐玥</t>
  </si>
  <si>
    <t>赵昌丽</t>
  </si>
  <si>
    <t>侯宇翔</t>
  </si>
  <si>
    <t xml:space="preserve">华北科技学院 </t>
  </si>
  <si>
    <t>孙娟</t>
  </si>
  <si>
    <t>李昊澜</t>
  </si>
  <si>
    <t>郑卓尔</t>
  </si>
  <si>
    <t>何嘉亮</t>
  </si>
  <si>
    <t>陈箫羽</t>
  </si>
  <si>
    <t>张睿</t>
  </si>
  <si>
    <t>中国石油大学(华东)</t>
  </si>
  <si>
    <t>程铄淇</t>
  </si>
  <si>
    <t>杨正磊</t>
  </si>
  <si>
    <t>宫舒</t>
  </si>
  <si>
    <t>顾骧</t>
  </si>
  <si>
    <t>李宛璐</t>
  </si>
  <si>
    <t>章慧青</t>
  </si>
  <si>
    <t>常慕熙</t>
  </si>
  <si>
    <t>沈阳农业大学</t>
  </si>
  <si>
    <t>鞠婉迪</t>
  </si>
  <si>
    <t>王梦宇</t>
  </si>
  <si>
    <t>王灿</t>
  </si>
  <si>
    <t>上海海事大学</t>
  </si>
  <si>
    <t>张雪儿</t>
  </si>
  <si>
    <t>哲学</t>
  </si>
  <si>
    <t>甄鑫</t>
  </si>
  <si>
    <t>陈慧</t>
  </si>
  <si>
    <t>高佳</t>
  </si>
  <si>
    <t>刘佳慧</t>
  </si>
  <si>
    <t>李秋波</t>
  </si>
  <si>
    <t>刘娇</t>
  </si>
  <si>
    <t>冯晗睿</t>
  </si>
  <si>
    <t>王铭婕</t>
  </si>
  <si>
    <t>杨梦瑶</t>
  </si>
  <si>
    <t>李思宇斯</t>
  </si>
  <si>
    <t>郭钰滢</t>
  </si>
  <si>
    <t>马心怡</t>
  </si>
  <si>
    <t>李曼</t>
  </si>
  <si>
    <t>陈宇航</t>
  </si>
  <si>
    <t>西华大学</t>
  </si>
  <si>
    <t>刘芮畅</t>
  </si>
  <si>
    <t>王海珍</t>
  </si>
  <si>
    <t>曹成航</t>
  </si>
  <si>
    <t>季林</t>
  </si>
  <si>
    <t>肖佳敏</t>
  </si>
  <si>
    <t>王载辉</t>
  </si>
  <si>
    <t>聊城大学</t>
  </si>
  <si>
    <t>鲁雪婷</t>
  </si>
  <si>
    <t>利姗姗</t>
  </si>
  <si>
    <t>马莹莹</t>
  </si>
  <si>
    <t>杨雅莉</t>
  </si>
  <si>
    <t>王雪静</t>
  </si>
  <si>
    <t>窦文静</t>
  </si>
  <si>
    <t>山西中医药大学</t>
  </si>
  <si>
    <t>彭亦谐</t>
  </si>
  <si>
    <t>焦浩</t>
  </si>
  <si>
    <t>黑龙江八一农垦大学</t>
  </si>
  <si>
    <t>王晓慧</t>
  </si>
  <si>
    <t>王琦</t>
  </si>
  <si>
    <t>王一凡</t>
  </si>
  <si>
    <t>王晓敏</t>
  </si>
  <si>
    <t>数学</t>
  </si>
  <si>
    <t>徐若凡</t>
  </si>
  <si>
    <t>金琴平</t>
  </si>
  <si>
    <t>陈新月</t>
  </si>
  <si>
    <t>燕山大学</t>
  </si>
  <si>
    <t>安小勇</t>
  </si>
  <si>
    <t>齐莹</t>
  </si>
  <si>
    <t>司文涛</t>
  </si>
  <si>
    <t>陈修华</t>
  </si>
  <si>
    <t>马玉婉</t>
  </si>
  <si>
    <t>杨静萱</t>
  </si>
  <si>
    <t>李姝杰</t>
  </si>
  <si>
    <t>苏展波</t>
  </si>
  <si>
    <t>贾书敏</t>
  </si>
  <si>
    <t>龚铭</t>
  </si>
  <si>
    <t>赵天极</t>
  </si>
  <si>
    <t>长春理工大学</t>
  </si>
  <si>
    <t>冉龙奕</t>
  </si>
  <si>
    <t>食品加工与安全</t>
  </si>
  <si>
    <t>耿嘉一</t>
  </si>
  <si>
    <t>周欧</t>
  </si>
  <si>
    <t>吴明霞</t>
  </si>
  <si>
    <t>沈博嵩</t>
  </si>
  <si>
    <t>张金钰</t>
  </si>
  <si>
    <t>徐宗泽</t>
  </si>
  <si>
    <t>毕禛</t>
  </si>
  <si>
    <t>邱雪玮</t>
  </si>
  <si>
    <t>李春瑜</t>
  </si>
  <si>
    <t>董敏</t>
  </si>
  <si>
    <t>苏竞琳</t>
  </si>
  <si>
    <t>李东起</t>
  </si>
  <si>
    <t>黑龙江科技大学</t>
  </si>
  <si>
    <t>何晓</t>
  </si>
  <si>
    <t>刘敏</t>
  </si>
  <si>
    <t>王昕悦</t>
  </si>
  <si>
    <t>李乐</t>
  </si>
  <si>
    <t>云南财经大学</t>
  </si>
  <si>
    <t>龚可杨</t>
  </si>
  <si>
    <t>陈婉菁</t>
  </si>
  <si>
    <t>冯永杰</t>
  </si>
  <si>
    <t>詹硕</t>
  </si>
  <si>
    <t>徐凌飞</t>
  </si>
  <si>
    <t>聂云申霞</t>
  </si>
  <si>
    <t>王灏予</t>
  </si>
  <si>
    <t>张轩</t>
  </si>
  <si>
    <t>王宇新</t>
  </si>
  <si>
    <t>武再辰</t>
  </si>
  <si>
    <t>段雅萍</t>
  </si>
  <si>
    <t>李雯</t>
  </si>
  <si>
    <t>廖佳</t>
  </si>
  <si>
    <t>李泽阳</t>
  </si>
  <si>
    <t>郭飞</t>
  </si>
  <si>
    <t>济南大学</t>
  </si>
  <si>
    <t>董婧怡</t>
  </si>
  <si>
    <t>罗宇琦</t>
  </si>
  <si>
    <t>李娇娇</t>
  </si>
  <si>
    <t>谢宏立</t>
  </si>
  <si>
    <t>上海交通大学</t>
  </si>
  <si>
    <t>李秉坤</t>
  </si>
  <si>
    <t>王辰辉</t>
  </si>
  <si>
    <t>张明明</t>
  </si>
  <si>
    <t>马晓旭</t>
  </si>
  <si>
    <t>左涵灵</t>
  </si>
  <si>
    <t>杨宇辰</t>
  </si>
  <si>
    <t>马凡慧</t>
  </si>
  <si>
    <t>郝亚帆</t>
  </si>
  <si>
    <t>陈静</t>
  </si>
  <si>
    <t>钱敏燕</t>
  </si>
  <si>
    <t>谢婉莹</t>
  </si>
  <si>
    <t>袁诗雨</t>
  </si>
  <si>
    <t>李芷怡</t>
  </si>
  <si>
    <t>吴怡</t>
  </si>
  <si>
    <t>谭雅馨</t>
  </si>
  <si>
    <t>宿愿</t>
  </si>
  <si>
    <t>大连外国语大学</t>
  </si>
  <si>
    <t>张锦花</t>
  </si>
  <si>
    <t>程园芳</t>
  </si>
  <si>
    <t>黄舒语</t>
  </si>
  <si>
    <t>陈锾焕</t>
  </si>
  <si>
    <t>任广林</t>
  </si>
  <si>
    <t>马丽</t>
  </si>
  <si>
    <t>许佳诺</t>
  </si>
  <si>
    <t>岳汝雨</t>
  </si>
  <si>
    <t>范玉洁</t>
  </si>
  <si>
    <t>吕鹏</t>
  </si>
  <si>
    <t>薛雨</t>
  </si>
  <si>
    <t>张佳</t>
  </si>
  <si>
    <t>王攸</t>
  </si>
  <si>
    <t>李天蕊</t>
  </si>
  <si>
    <t>哈尔滨师范大学</t>
  </si>
  <si>
    <t>周遥</t>
  </si>
  <si>
    <t>徐艺心</t>
  </si>
  <si>
    <t>董航</t>
  </si>
  <si>
    <t>曹敏娜</t>
  </si>
  <si>
    <t>张敏</t>
  </si>
  <si>
    <t>唐露</t>
  </si>
  <si>
    <t>刘彩云</t>
  </si>
  <si>
    <t>李洪源</t>
  </si>
  <si>
    <t>张旖璇</t>
  </si>
  <si>
    <t>赵琰舒</t>
  </si>
  <si>
    <t>刘玉红</t>
  </si>
  <si>
    <t>董泽夏</t>
  </si>
  <si>
    <t>陈银河</t>
  </si>
  <si>
    <t>天津师范大学</t>
  </si>
  <si>
    <t>李傲群</t>
  </si>
  <si>
    <t>王明茹</t>
  </si>
  <si>
    <t>凌凯莉</t>
  </si>
  <si>
    <t>苗静</t>
  </si>
  <si>
    <t>秦静</t>
  </si>
  <si>
    <t>王荔</t>
  </si>
  <si>
    <t>张婧</t>
  </si>
  <si>
    <t>意如</t>
  </si>
  <si>
    <t>孟碧欢</t>
  </si>
  <si>
    <t>付婧锐</t>
  </si>
  <si>
    <t>王雨</t>
  </si>
  <si>
    <t>高航</t>
  </si>
  <si>
    <t>董寰宇</t>
  </si>
  <si>
    <t>陈灏</t>
  </si>
  <si>
    <t>袁刘英</t>
  </si>
  <si>
    <t>吴若瑜</t>
  </si>
  <si>
    <t>郭子萱</t>
  </si>
  <si>
    <t>黄静</t>
  </si>
  <si>
    <t>朱梓宁</t>
  </si>
  <si>
    <t>陈婉哲</t>
  </si>
  <si>
    <t>张姗</t>
  </si>
  <si>
    <t>苏双妹</t>
  </si>
  <si>
    <t>朱慕瑶</t>
  </si>
  <si>
    <t>王靖淳</t>
  </si>
  <si>
    <t>杨彧哲</t>
  </si>
  <si>
    <t>土木工程</t>
  </si>
  <si>
    <t>樊星</t>
  </si>
  <si>
    <t>谢沛渝</t>
  </si>
  <si>
    <t>曾祎珣</t>
  </si>
  <si>
    <t>杨子媛</t>
  </si>
  <si>
    <t>赵映寒</t>
  </si>
  <si>
    <t>钱征</t>
  </si>
  <si>
    <t>徐华姿</t>
  </si>
  <si>
    <t>陈思雅</t>
  </si>
  <si>
    <t>尹芳</t>
  </si>
  <si>
    <t>董国柱</t>
  </si>
  <si>
    <t>佳木斯大学</t>
  </si>
  <si>
    <t>杨文静</t>
  </si>
  <si>
    <t>所翟</t>
  </si>
  <si>
    <t>杜麟玉</t>
  </si>
  <si>
    <t>国红洁</t>
  </si>
  <si>
    <t>张家荣</t>
  </si>
  <si>
    <t>曹宇杰</t>
  </si>
  <si>
    <t>郭梦鸽</t>
  </si>
  <si>
    <t>王京阳</t>
  </si>
  <si>
    <t>李木子</t>
  </si>
  <si>
    <t>达日罕</t>
  </si>
  <si>
    <t>胡英强</t>
  </si>
  <si>
    <t>赵欣月</t>
  </si>
  <si>
    <t>河南财经政法大学</t>
  </si>
  <si>
    <t>沈子晗</t>
  </si>
  <si>
    <t>张琳</t>
  </si>
  <si>
    <t>雷蒙</t>
  </si>
  <si>
    <t>金爱博</t>
  </si>
  <si>
    <t>刘键</t>
  </si>
  <si>
    <t>陈瑶</t>
  </si>
  <si>
    <t>何思娴</t>
  </si>
  <si>
    <t>樊红</t>
  </si>
  <si>
    <t>滕雨欣</t>
  </si>
  <si>
    <t>张欣栾</t>
  </si>
  <si>
    <t>刘思瑶</t>
  </si>
  <si>
    <t>陶薪宇</t>
  </si>
  <si>
    <t>向珩</t>
  </si>
  <si>
    <t>才敏琪</t>
  </si>
  <si>
    <t>孙维祺</t>
  </si>
  <si>
    <t>诸葛依然</t>
  </si>
  <si>
    <t>王诗</t>
  </si>
  <si>
    <t>叶杨飞</t>
  </si>
  <si>
    <t>黄心言</t>
  </si>
  <si>
    <t>梁苡琳</t>
  </si>
  <si>
    <t>梅子钰</t>
  </si>
  <si>
    <t>杨淑敏</t>
  </si>
  <si>
    <t>黄瑞琦</t>
  </si>
  <si>
    <t>李曾莲</t>
  </si>
  <si>
    <t>裴文悦</t>
  </si>
  <si>
    <t>卢紫薇</t>
  </si>
  <si>
    <t>王世豪</t>
  </si>
  <si>
    <t>陶培元</t>
  </si>
  <si>
    <t>庄玥莹</t>
  </si>
  <si>
    <t>王宏伟</t>
  </si>
  <si>
    <t>余卉</t>
  </si>
  <si>
    <t>张行</t>
  </si>
  <si>
    <t>来昕</t>
  </si>
  <si>
    <t>张一帆</t>
  </si>
  <si>
    <t>赫东煜</t>
  </si>
  <si>
    <t>陈子璇</t>
  </si>
  <si>
    <t>陈简村</t>
  </si>
  <si>
    <t>姜卓君</t>
  </si>
  <si>
    <t>程自隆</t>
  </si>
  <si>
    <t>王振坤</t>
  </si>
  <si>
    <t>贾桂云</t>
  </si>
  <si>
    <t>孙瑾璐</t>
  </si>
  <si>
    <t>郭林繁</t>
  </si>
  <si>
    <t>冯源</t>
  </si>
  <si>
    <t>任江珊</t>
  </si>
  <si>
    <t>王晓雪</t>
  </si>
  <si>
    <t>王泽鑫</t>
  </si>
  <si>
    <t>曹元</t>
  </si>
  <si>
    <t>张晓颖</t>
  </si>
  <si>
    <t>张若彤</t>
  </si>
  <si>
    <t>杨凌</t>
  </si>
  <si>
    <t>高映歆</t>
  </si>
  <si>
    <t>张雅茹</t>
  </si>
  <si>
    <t>李梦姣</t>
  </si>
  <si>
    <t>贾舒婷</t>
  </si>
  <si>
    <t>王嘉慧</t>
  </si>
  <si>
    <t>安徽大学</t>
  </si>
  <si>
    <t>王娟</t>
  </si>
  <si>
    <t>翁嘉蔚</t>
  </si>
  <si>
    <t>潘瑞琦</t>
  </si>
  <si>
    <t>李崇郁</t>
  </si>
  <si>
    <t>姜天姿</t>
  </si>
  <si>
    <t>吴海婷</t>
  </si>
  <si>
    <t>程思雅</t>
  </si>
  <si>
    <t>张妍晨</t>
  </si>
  <si>
    <t>黄佳璐</t>
  </si>
  <si>
    <t>陆青梅</t>
  </si>
  <si>
    <t>罗润</t>
  </si>
  <si>
    <t>凌傲宇</t>
  </si>
  <si>
    <t>余蕾</t>
  </si>
  <si>
    <t>李珈莹</t>
  </si>
  <si>
    <t>徐金楠</t>
  </si>
  <si>
    <t>伊慧敏</t>
  </si>
  <si>
    <t>张文琛</t>
  </si>
  <si>
    <t>庞轶月</t>
  </si>
  <si>
    <t>北京体育大学</t>
  </si>
  <si>
    <t>武萌萌</t>
  </si>
  <si>
    <t>杨扬</t>
  </si>
  <si>
    <t>贺青青</t>
  </si>
  <si>
    <t>徐幼榕</t>
  </si>
  <si>
    <t>许贺艳</t>
  </si>
  <si>
    <t>宋思远</t>
  </si>
  <si>
    <t>李姝颖</t>
  </si>
  <si>
    <t>蔡静</t>
  </si>
  <si>
    <t>李昊霖</t>
  </si>
  <si>
    <t>王可心</t>
  </si>
  <si>
    <t>胡钧舒</t>
  </si>
  <si>
    <t>冯悦</t>
  </si>
  <si>
    <t>张禹娆</t>
  </si>
  <si>
    <t>孙彦琳</t>
  </si>
  <si>
    <t>顾雪琪</t>
  </si>
  <si>
    <t>王宜昕</t>
  </si>
  <si>
    <t>王楚真</t>
  </si>
  <si>
    <t>段菁阳</t>
  </si>
  <si>
    <t>孙艺轩</t>
  </si>
  <si>
    <t>苏露阳</t>
  </si>
  <si>
    <t>赵一鸣</t>
  </si>
  <si>
    <t>李晖</t>
  </si>
  <si>
    <t>机械</t>
  </si>
  <si>
    <t>李祎</t>
  </si>
  <si>
    <t>刘柳</t>
  </si>
  <si>
    <t>张旭婷</t>
  </si>
  <si>
    <t>康森卫</t>
  </si>
  <si>
    <t>张瑞婷</t>
  </si>
  <si>
    <t>丛天慈</t>
  </si>
  <si>
    <t>张欣宇</t>
  </si>
  <si>
    <t>翟少昂</t>
  </si>
  <si>
    <t>安昱臻</t>
  </si>
  <si>
    <t>温晶</t>
  </si>
  <si>
    <t>童琳</t>
  </si>
  <si>
    <t>孟月</t>
  </si>
  <si>
    <t>徐佳佳</t>
  </si>
  <si>
    <t>潘林威</t>
  </si>
  <si>
    <t>黄思懿</t>
  </si>
  <si>
    <t>张朝琦</t>
  </si>
  <si>
    <t>北京中医药大学</t>
  </si>
  <si>
    <t>芦旭蓉</t>
  </si>
  <si>
    <t>任丽霞</t>
  </si>
  <si>
    <t>宫宇</t>
  </si>
  <si>
    <t>梁夏</t>
  </si>
  <si>
    <t>张旋</t>
  </si>
  <si>
    <t>张楠</t>
  </si>
  <si>
    <t>张紫鹓</t>
  </si>
  <si>
    <t>浙江工业大学</t>
  </si>
  <si>
    <t>王柳川</t>
  </si>
  <si>
    <t>徐安琪</t>
  </si>
  <si>
    <t>苗晨松</t>
  </si>
  <si>
    <t>李阳</t>
  </si>
  <si>
    <t>毛月婷</t>
  </si>
  <si>
    <t>渠雨潇</t>
  </si>
  <si>
    <t>任冬琪</t>
  </si>
  <si>
    <t>林欣奕</t>
  </si>
  <si>
    <t>中国农业大学</t>
  </si>
  <si>
    <t>张婧怡</t>
  </si>
  <si>
    <t>王君岩</t>
  </si>
  <si>
    <t>徐雨杉</t>
  </si>
  <si>
    <t>成琳</t>
  </si>
  <si>
    <t>张堰</t>
  </si>
  <si>
    <t>王艺霏</t>
  </si>
  <si>
    <t>杜林娜</t>
  </si>
  <si>
    <t>朱媛茹</t>
  </si>
  <si>
    <t>蒋雨萌</t>
  </si>
  <si>
    <t>陈业明</t>
  </si>
  <si>
    <t>王杉</t>
  </si>
  <si>
    <t>张路宽</t>
  </si>
  <si>
    <t>武汉体育学院</t>
  </si>
  <si>
    <t>马蕊</t>
  </si>
  <si>
    <t>尚逸群</t>
  </si>
  <si>
    <t>刘芊池</t>
  </si>
  <si>
    <t>王广胜</t>
  </si>
  <si>
    <t>宗鸣</t>
  </si>
  <si>
    <t>武欣蕊</t>
  </si>
  <si>
    <t>黄培毓</t>
  </si>
  <si>
    <t>张嘉轩</t>
  </si>
  <si>
    <t>王苗聪</t>
  </si>
  <si>
    <t>杨德菲</t>
  </si>
  <si>
    <t>张驰</t>
  </si>
  <si>
    <t>梁潇</t>
  </si>
  <si>
    <t>陈潇</t>
  </si>
  <si>
    <t>王军力</t>
  </si>
  <si>
    <t>马逍彤</t>
  </si>
  <si>
    <t>宫子惠</t>
  </si>
  <si>
    <t>牟津阳</t>
  </si>
  <si>
    <t>田欢</t>
  </si>
  <si>
    <t>苏滢</t>
  </si>
  <si>
    <t>哈尔滨医科大学</t>
  </si>
  <si>
    <t>高冠群</t>
  </si>
  <si>
    <t>盛亚祥</t>
  </si>
  <si>
    <t>梅馨元</t>
  </si>
  <si>
    <t>铁宇娟</t>
  </si>
  <si>
    <t>孙傲</t>
  </si>
  <si>
    <t>白靖怡</t>
  </si>
  <si>
    <t>赵一燃</t>
  </si>
  <si>
    <t>董文煜</t>
  </si>
  <si>
    <t>郭晓琪</t>
  </si>
  <si>
    <t>杨婷婷</t>
  </si>
  <si>
    <t>陈天子</t>
  </si>
  <si>
    <t>岳晨</t>
  </si>
  <si>
    <t>武宇薇</t>
  </si>
  <si>
    <t>刘羽晴</t>
  </si>
  <si>
    <t>徐夏雨</t>
  </si>
  <si>
    <t>杨宇哲</t>
  </si>
  <si>
    <t>黄守邦</t>
  </si>
  <si>
    <t>李雅琳</t>
  </si>
  <si>
    <t>王依萍</t>
  </si>
  <si>
    <t>薛志浩</t>
  </si>
  <si>
    <t>王佳敏</t>
  </si>
  <si>
    <t>赵小玲</t>
  </si>
  <si>
    <t>武熳钰</t>
  </si>
  <si>
    <t>周敏</t>
  </si>
  <si>
    <t>黄思博</t>
  </si>
  <si>
    <t>赵紫美</t>
  </si>
  <si>
    <t>盛宇宁</t>
  </si>
  <si>
    <t>杨娜</t>
  </si>
  <si>
    <t>曹雪妮</t>
  </si>
  <si>
    <t>张高锋</t>
  </si>
  <si>
    <t>任禹蒙</t>
  </si>
  <si>
    <t>刘子钦</t>
  </si>
  <si>
    <t>刘泽霖</t>
  </si>
  <si>
    <t>张蓓蓓</t>
  </si>
  <si>
    <t>南京师范大学</t>
  </si>
  <si>
    <t>安法财</t>
  </si>
  <si>
    <t>张濯</t>
  </si>
  <si>
    <t>南方医科大学</t>
  </si>
  <si>
    <t>柳金昊</t>
  </si>
  <si>
    <t>target_subject</t>
  </si>
  <si>
    <t>参考分值</t>
  </si>
  <si>
    <t>录取结果</t>
  </si>
  <si>
    <t>FAC_1</t>
  </si>
  <si>
    <t>FAC_2</t>
  </si>
  <si>
    <t>F得分</t>
  </si>
  <si>
    <t>全校排名</t>
  </si>
  <si>
    <t>院内排名</t>
  </si>
  <si>
    <t>专业排名</t>
  </si>
  <si>
    <t>预测录取结果(学院级)</t>
  </si>
  <si>
    <t>结果对比（学院级）</t>
  </si>
  <si>
    <t>预测录取结果(专业级）</t>
  </si>
  <si>
    <t>结果对比（专业级）</t>
  </si>
  <si>
    <t>经济管理学院</t>
  </si>
  <si>
    <t>未进复试</t>
  </si>
  <si>
    <t>园林学院</t>
  </si>
  <si>
    <t>环境科学与工程学院</t>
  </si>
  <si>
    <t>艺术设计学院</t>
  </si>
  <si>
    <t>信息学院</t>
  </si>
  <si>
    <t>水土保持学院</t>
  </si>
  <si>
    <t>生物科学与技术学院</t>
  </si>
  <si>
    <t>人文社会科学学院</t>
  </si>
  <si>
    <t>外语学院</t>
  </si>
  <si>
    <t>林学院</t>
  </si>
  <si>
    <t>工学院</t>
  </si>
  <si>
    <t>材料学院</t>
  </si>
  <si>
    <t>自然保护区学院</t>
  </si>
  <si>
    <t>未录取</t>
  </si>
  <si>
    <t>马克思主义学院</t>
  </si>
  <si>
    <t>理学院</t>
  </si>
  <si>
    <t>AHP层次分析结果 </t>
  </si>
  <si>
    <t>熵值法计算权重结果汇总 </t>
  </si>
  <si>
    <t>一类评价指标</t>
  </si>
  <si>
    <t>在总得分的权重</t>
  </si>
  <si>
    <t>二类指标</t>
  </si>
  <si>
    <t>在一类指标权重计算</t>
  </si>
  <si>
    <t>项</t>
  </si>
  <si>
    <t>特征向量</t>
  </si>
  <si>
    <t>权重值</t>
  </si>
  <si>
    <t>最大特征值</t>
  </si>
  <si>
    <t>CI值</t>
  </si>
  <si>
    <t>信息熵值e</t>
  </si>
  <si>
    <t>信息效用值d</t>
  </si>
  <si>
    <t>权重系数w</t>
  </si>
  <si>
    <t>(AHP权重*熵值法权重系数)^0.5</t>
  </si>
  <si>
    <t>组合权重</t>
  </si>
  <si>
    <t>英语能力</t>
  </si>
  <si>
    <t>CET4、CET6、托福、雅思</t>
  </si>
  <si>
    <t>区间转换系数</t>
  </si>
  <si>
    <t>综合评价</t>
  </si>
  <si>
    <t>所获荣誉</t>
  </si>
  <si>
    <t>项目经历</t>
  </si>
  <si>
    <t>专业水平</t>
  </si>
  <si>
    <t>绩点成绩</t>
  </si>
  <si>
    <t>绩点排名比例(正向化)</t>
  </si>
  <si>
    <t>学校背景</t>
  </si>
  <si>
    <t>60.681%</t>
  </si>
  <si>
    <t>32.098%</t>
  </si>
  <si>
    <t>7.222%</t>
  </si>
  <si>
    <t>学校背景标准化得分</t>
  </si>
  <si>
    <t>绩点排名标准化得分(正向化)</t>
  </si>
  <si>
    <t>权重</t>
  </si>
  <si>
    <t>综合评价维度</t>
  </si>
  <si>
    <t>因子1</t>
  </si>
  <si>
    <t>因子2</t>
  </si>
  <si>
    <t>合计</t>
  </si>
  <si>
    <t>权重占比</t>
  </si>
  <si>
    <t>总方差解释</t>
  </si>
  <si>
    <t>组件</t>
  </si>
  <si>
    <t>初始特征值</t>
  </si>
  <si>
    <t>提取载荷平方和</t>
  </si>
  <si>
    <t>旋转载荷平方和</t>
  </si>
  <si>
    <t>总计</t>
  </si>
  <si>
    <t>方差百分比</t>
  </si>
  <si>
    <t>累积 %</t>
  </si>
  <si>
    <t>综合素质</t>
  </si>
  <si>
    <t>1</t>
  </si>
  <si>
    <t>2</t>
  </si>
  <si>
    <t>3</t>
  </si>
  <si>
    <t>提取方法：主成份分析。</t>
  </si>
  <si>
    <t>a. 对成分进行关联时，无法添加载荷平方和来获取总方差。</t>
  </si>
  <si>
    <t>成分得分系数矩阵</t>
  </si>
  <si>
    <t>提取方法：主成份分析。 
旋转方法：Kaiser标准化最大方差法。 
 组件评分。</t>
  </si>
  <si>
    <t>录取总人数</t>
  </si>
  <si>
    <t>预测正确人数</t>
  </si>
  <si>
    <t>正确率</t>
  </si>
  <si>
    <t>id</t>
  </si>
  <si>
    <t>name</t>
  </si>
  <si>
    <t>subject_id</t>
  </si>
  <si>
    <t>subject_name</t>
  </si>
  <si>
    <t>逻辑学</t>
  </si>
  <si>
    <t>010103K</t>
  </si>
  <si>
    <t>宗教学</t>
  </si>
  <si>
    <t>010104T</t>
  </si>
  <si>
    <t>伦理学</t>
  </si>
  <si>
    <t>经济学</t>
  </si>
  <si>
    <t>法学理论</t>
  </si>
  <si>
    <t>经济统计学</t>
  </si>
  <si>
    <t>020103T</t>
  </si>
  <si>
    <t>国民经济管理</t>
  </si>
  <si>
    <t>020104T</t>
  </si>
  <si>
    <t>资源与环境经济学</t>
  </si>
  <si>
    <t>020105T</t>
  </si>
  <si>
    <t>商务经济学</t>
  </si>
  <si>
    <t>020106T</t>
  </si>
  <si>
    <t>能源经济</t>
  </si>
  <si>
    <t>020201K</t>
  </si>
  <si>
    <t>财政学</t>
  </si>
  <si>
    <t>税收学</t>
  </si>
  <si>
    <t>020301K</t>
  </si>
  <si>
    <t>金融学</t>
  </si>
  <si>
    <t>金融工程</t>
  </si>
  <si>
    <t>保险学</t>
  </si>
  <si>
    <t>植物学</t>
  </si>
  <si>
    <t>投资学</t>
  </si>
  <si>
    <t>动物学</t>
  </si>
  <si>
    <t>020305T</t>
  </si>
  <si>
    <t>金融数学</t>
  </si>
  <si>
    <t>微生物学</t>
  </si>
  <si>
    <t>020306T</t>
  </si>
  <si>
    <t>信用管理</t>
  </si>
  <si>
    <t>遗传学</t>
  </si>
  <si>
    <t>020307T</t>
  </si>
  <si>
    <t>经济与金融</t>
  </si>
  <si>
    <t>细胞生物学</t>
  </si>
  <si>
    <t>国际经济与贸易</t>
  </si>
  <si>
    <t>生物化学与分子生物学</t>
  </si>
  <si>
    <t>贸易经济</t>
  </si>
  <si>
    <t>生物物理学</t>
  </si>
  <si>
    <t>030101K</t>
  </si>
  <si>
    <t>030102T</t>
  </si>
  <si>
    <t>知识产权</t>
  </si>
  <si>
    <t>机械制造及其自动化</t>
  </si>
  <si>
    <t>030103T</t>
  </si>
  <si>
    <t>监狱学</t>
  </si>
  <si>
    <t>政治学与行政学</t>
  </si>
  <si>
    <t>机械设计及理论</t>
  </si>
  <si>
    <t>国际政治</t>
  </si>
  <si>
    <t>车辆工程</t>
  </si>
  <si>
    <t>外交学</t>
  </si>
  <si>
    <t>030204T</t>
  </si>
  <si>
    <t>国际事务与国际关系</t>
  </si>
  <si>
    <t>建筑学</t>
  </si>
  <si>
    <t>030205T</t>
  </si>
  <si>
    <t>政治学、经济学与哲学</t>
  </si>
  <si>
    <t>结构工程</t>
  </si>
  <si>
    <t>社会学</t>
  </si>
  <si>
    <t>森林工程</t>
  </si>
  <si>
    <t>社会工作</t>
  </si>
  <si>
    <t>030303T</t>
  </si>
  <si>
    <t>人类学</t>
  </si>
  <si>
    <t>030304T</t>
  </si>
  <si>
    <t>女性学</t>
  </si>
  <si>
    <t>030305T</t>
  </si>
  <si>
    <t>家政学</t>
  </si>
  <si>
    <t>民族学</t>
  </si>
  <si>
    <t>科学社会主义</t>
  </si>
  <si>
    <t>中国共产党历史</t>
  </si>
  <si>
    <t>机械工程</t>
  </si>
  <si>
    <t>思想政治教育</t>
  </si>
  <si>
    <t>控制工程</t>
  </si>
  <si>
    <t>030601K</t>
  </si>
  <si>
    <t>治安学</t>
  </si>
  <si>
    <t>计算机技术</t>
  </si>
  <si>
    <t>030602K</t>
  </si>
  <si>
    <t>侦查学</t>
  </si>
  <si>
    <t>软件工程</t>
  </si>
  <si>
    <t>030603K</t>
  </si>
  <si>
    <t>边防管理</t>
  </si>
  <si>
    <t>林业工程</t>
  </si>
  <si>
    <t>030604TK</t>
  </si>
  <si>
    <t>禁毒学</t>
  </si>
  <si>
    <t>环境工程</t>
  </si>
  <si>
    <t>030605TK</t>
  </si>
  <si>
    <t>警犬技术</t>
  </si>
  <si>
    <t>030606TK</t>
  </si>
  <si>
    <t>经济犯罪侦查</t>
  </si>
  <si>
    <t>030607TK</t>
  </si>
  <si>
    <t>边防指挥</t>
  </si>
  <si>
    <t>030608TK</t>
  </si>
  <si>
    <t>消防指挥</t>
  </si>
  <si>
    <t>030609TK</t>
  </si>
  <si>
    <t>警卫学</t>
  </si>
  <si>
    <t>030610TK</t>
  </si>
  <si>
    <t>公安情报学</t>
  </si>
  <si>
    <t>030611TK</t>
  </si>
  <si>
    <t>犯罪学</t>
  </si>
  <si>
    <t>030612TK</t>
  </si>
  <si>
    <t>公安管理学</t>
  </si>
  <si>
    <t>草学</t>
  </si>
  <si>
    <t>030613TK</t>
  </si>
  <si>
    <t>涉外警务</t>
  </si>
  <si>
    <t>农艺与种业</t>
  </si>
  <si>
    <t>030614TK</t>
  </si>
  <si>
    <t>国内安全保卫</t>
  </si>
  <si>
    <t>030615TK</t>
  </si>
  <si>
    <t>警务指挥与战术</t>
  </si>
  <si>
    <t>农业工程与信息技术</t>
  </si>
  <si>
    <t>教育学</t>
  </si>
  <si>
    <t>科学教育</t>
  </si>
  <si>
    <t>人文教育</t>
  </si>
  <si>
    <t>教育技术学</t>
  </si>
  <si>
    <t>艺术教育</t>
  </si>
  <si>
    <t>学前教育</t>
  </si>
  <si>
    <t>小学教育</t>
  </si>
  <si>
    <t>特殊教育</t>
  </si>
  <si>
    <t>040109T</t>
  </si>
  <si>
    <t>华文教育</t>
  </si>
  <si>
    <t>行政管理</t>
  </si>
  <si>
    <t>体育教育</t>
  </si>
  <si>
    <t>040202K</t>
  </si>
  <si>
    <t>运动训练</t>
  </si>
  <si>
    <t>公共管理非全日制专业学位</t>
  </si>
  <si>
    <t>社会体育指导与管理</t>
  </si>
  <si>
    <t>040204K</t>
  </si>
  <si>
    <t>武术与民族传统体育</t>
  </si>
  <si>
    <t>运动人体科学</t>
  </si>
  <si>
    <t>美术</t>
  </si>
  <si>
    <t>040206T</t>
  </si>
  <si>
    <t>运动康复</t>
  </si>
  <si>
    <t>040207T</t>
  </si>
  <si>
    <t>休闲体育</t>
  </si>
  <si>
    <t>0710Z2</t>
  </si>
  <si>
    <t>计算生物学与生物信息学</t>
  </si>
  <si>
    <t>汉语言文学</t>
  </si>
  <si>
    <t>0713Z4</t>
  </si>
  <si>
    <t>湿地生态学</t>
  </si>
  <si>
    <t>汉语言</t>
  </si>
  <si>
    <t>0829Z2</t>
  </si>
  <si>
    <t>林业信息工程</t>
  </si>
  <si>
    <t>汉语国际教育</t>
  </si>
  <si>
    <t>0829Z3</t>
  </si>
  <si>
    <t>林业电气化与自动化</t>
  </si>
  <si>
    <t>中国少数民族语言文学</t>
  </si>
  <si>
    <t>0907Z1</t>
  </si>
  <si>
    <t>自然保护区学</t>
  </si>
  <si>
    <t>古典文献学</t>
  </si>
  <si>
    <t>0907Z2</t>
  </si>
  <si>
    <t>050106T</t>
  </si>
  <si>
    <t>应用语言学</t>
  </si>
  <si>
    <t>1305Z1</t>
  </si>
  <si>
    <t>050107T</t>
  </si>
  <si>
    <t>秘书学</t>
  </si>
  <si>
    <t>英语</t>
  </si>
  <si>
    <t>俄语</t>
  </si>
  <si>
    <t>德语</t>
  </si>
  <si>
    <t>法语</t>
  </si>
  <si>
    <t>西班牙语</t>
  </si>
  <si>
    <t>阿拉伯语</t>
  </si>
  <si>
    <t>日语</t>
  </si>
  <si>
    <t>波斯语</t>
  </si>
  <si>
    <t>朝鲜语</t>
  </si>
  <si>
    <t>菲律宾语</t>
  </si>
  <si>
    <t>梵语巴利语</t>
  </si>
  <si>
    <t>印度尼西亚语</t>
  </si>
  <si>
    <t>印地语</t>
  </si>
  <si>
    <t>柬埔寨语</t>
  </si>
  <si>
    <t>老挝语</t>
  </si>
  <si>
    <t>缅甸语</t>
  </si>
  <si>
    <t>马来语</t>
  </si>
  <si>
    <t>蒙古语</t>
  </si>
  <si>
    <t>僧伽罗语</t>
  </si>
  <si>
    <t>泰语</t>
  </si>
  <si>
    <t>乌尔都语</t>
  </si>
  <si>
    <t>希伯来语</t>
  </si>
  <si>
    <t>越南语</t>
  </si>
  <si>
    <t>豪萨语</t>
  </si>
  <si>
    <t>斯瓦希里语</t>
  </si>
  <si>
    <t>阿尔巴尼亚语</t>
  </si>
  <si>
    <t>保加利亚语</t>
  </si>
  <si>
    <t>波兰语</t>
  </si>
  <si>
    <t>捷克语</t>
  </si>
  <si>
    <t>斯洛伐克语</t>
  </si>
  <si>
    <t>罗马尼亚语</t>
  </si>
  <si>
    <t>葡萄牙语</t>
  </si>
  <si>
    <t>瑞典语</t>
  </si>
  <si>
    <t>塞尔维亚语</t>
  </si>
  <si>
    <t>土耳其语</t>
  </si>
  <si>
    <t>希腊语</t>
  </si>
  <si>
    <t>匈牙利语</t>
  </si>
  <si>
    <t>意大利语</t>
  </si>
  <si>
    <t>泰米尔语</t>
  </si>
  <si>
    <t>普什图语</t>
  </si>
  <si>
    <t>世界语</t>
  </si>
  <si>
    <t>孟加拉语</t>
  </si>
  <si>
    <t>尼泊尔语</t>
  </si>
  <si>
    <t>克罗地亚语</t>
  </si>
  <si>
    <t>荷兰语</t>
  </si>
  <si>
    <t>芬兰语</t>
  </si>
  <si>
    <t>乌克兰语</t>
  </si>
  <si>
    <t>挪威语</t>
  </si>
  <si>
    <t>丹麦语</t>
  </si>
  <si>
    <t>冰岛语</t>
  </si>
  <si>
    <t>爱尔兰语</t>
  </si>
  <si>
    <t>拉脱维亚语</t>
  </si>
  <si>
    <t>立陶宛语</t>
  </si>
  <si>
    <t>斯洛文尼亚语</t>
  </si>
  <si>
    <t>爱沙尼亚语</t>
  </si>
  <si>
    <t>马耳他语</t>
  </si>
  <si>
    <t>哈萨克语</t>
  </si>
  <si>
    <t>乌兹别克语</t>
  </si>
  <si>
    <t>祖鲁语</t>
  </si>
  <si>
    <t>拉丁语</t>
  </si>
  <si>
    <t>翻译</t>
  </si>
  <si>
    <t>商务英语</t>
  </si>
  <si>
    <t>新闻学</t>
  </si>
  <si>
    <t>广播电视学</t>
  </si>
  <si>
    <t>广告学</t>
  </si>
  <si>
    <t>传播学</t>
  </si>
  <si>
    <t>编辑出版学</t>
  </si>
  <si>
    <t>050306T</t>
  </si>
  <si>
    <t>网络与新媒体</t>
  </si>
  <si>
    <t>050307T</t>
  </si>
  <si>
    <t>数字出版</t>
  </si>
  <si>
    <t>历史学</t>
  </si>
  <si>
    <t>世界史</t>
  </si>
  <si>
    <t>考古学</t>
  </si>
  <si>
    <t>文物与博物馆学</t>
  </si>
  <si>
    <t>060105T</t>
  </si>
  <si>
    <t>文物保护技术</t>
  </si>
  <si>
    <t>060106T</t>
  </si>
  <si>
    <t>外国语言与外国历史</t>
  </si>
  <si>
    <t>数学与应用数学</t>
  </si>
  <si>
    <t>信息与计算科学</t>
  </si>
  <si>
    <t>070103T</t>
  </si>
  <si>
    <t>数理基础科学</t>
  </si>
  <si>
    <t>物理学</t>
  </si>
  <si>
    <t>应用物理学</t>
  </si>
  <si>
    <t>核物理</t>
  </si>
  <si>
    <t>070204T</t>
  </si>
  <si>
    <t>声学</t>
  </si>
  <si>
    <t>化学</t>
  </si>
  <si>
    <t>应用化学</t>
  </si>
  <si>
    <t>070303T</t>
  </si>
  <si>
    <t>化学生物学</t>
  </si>
  <si>
    <t>070304T</t>
  </si>
  <si>
    <t>分子科学与工程</t>
  </si>
  <si>
    <t>天文学</t>
  </si>
  <si>
    <t>地理科学</t>
  </si>
  <si>
    <t>自然地理与资源环境</t>
  </si>
  <si>
    <t>人文地理与城乡规划</t>
  </si>
  <si>
    <t>地理信息科学</t>
  </si>
  <si>
    <t>大气科学</t>
  </si>
  <si>
    <t>应用气象学</t>
  </si>
  <si>
    <t>海洋科学</t>
  </si>
  <si>
    <t>海洋技术</t>
  </si>
  <si>
    <t>070703T</t>
  </si>
  <si>
    <t>海洋资源与环境</t>
  </si>
  <si>
    <t>070704T</t>
  </si>
  <si>
    <t>军事海洋学</t>
  </si>
  <si>
    <t>地球物理学</t>
  </si>
  <si>
    <t>空间科学与技术</t>
  </si>
  <si>
    <t>地质学</t>
  </si>
  <si>
    <t>地球化学</t>
  </si>
  <si>
    <t>070903T</t>
  </si>
  <si>
    <t>地球信息科学与技术</t>
  </si>
  <si>
    <t>070904T</t>
  </si>
  <si>
    <t>古生物学</t>
  </si>
  <si>
    <t>生物科学</t>
  </si>
  <si>
    <t>生物技术</t>
  </si>
  <si>
    <t>生物信息学</t>
  </si>
  <si>
    <t>应用心理学</t>
  </si>
  <si>
    <t>统计学</t>
  </si>
  <si>
    <t>应用统计学</t>
  </si>
  <si>
    <t>理论与应用力学</t>
  </si>
  <si>
    <t>工程力学</t>
  </si>
  <si>
    <t>机械设计制造及其自动化</t>
  </si>
  <si>
    <t>材料成型及控制工程</t>
  </si>
  <si>
    <t>工业设计</t>
  </si>
  <si>
    <t>过程装备与控制工程</t>
  </si>
  <si>
    <t>汽车服务工程</t>
  </si>
  <si>
    <t>080209T</t>
  </si>
  <si>
    <t>机械工艺技术</t>
  </si>
  <si>
    <t>080210T</t>
  </si>
  <si>
    <t>微机电系统工程</t>
  </si>
  <si>
    <t>080211T</t>
  </si>
  <si>
    <t>机电技术教育</t>
  </si>
  <si>
    <t>080212T</t>
  </si>
  <si>
    <t>汽车维修工程教育</t>
  </si>
  <si>
    <t>测控技术与仪器</t>
  </si>
  <si>
    <t>材料科学与工程</t>
  </si>
  <si>
    <t>材料物理</t>
  </si>
  <si>
    <t>材料化学</t>
  </si>
  <si>
    <t>冶金工程</t>
  </si>
  <si>
    <t>金属材料工程</t>
  </si>
  <si>
    <t>无机非金属材料工程</t>
  </si>
  <si>
    <t>高分子材料与工程</t>
  </si>
  <si>
    <t>复合材料与工程</t>
  </si>
  <si>
    <t>080409T</t>
  </si>
  <si>
    <t>粉体材料科学与工程</t>
  </si>
  <si>
    <t>080410T</t>
  </si>
  <si>
    <t>宝石及材料工艺学</t>
  </si>
  <si>
    <t>080411T</t>
  </si>
  <si>
    <t>焊接技术与工程</t>
  </si>
  <si>
    <t>080412T</t>
  </si>
  <si>
    <t>功能材料</t>
  </si>
  <si>
    <t>080413T</t>
  </si>
  <si>
    <t>纳米材料与技术</t>
  </si>
  <si>
    <t>080414T</t>
  </si>
  <si>
    <t>新能源材料与器件</t>
  </si>
  <si>
    <t>能源与动力工程</t>
  </si>
  <si>
    <t>080502T</t>
  </si>
  <si>
    <t>能源与环境系统工程</t>
  </si>
  <si>
    <t>080503T</t>
  </si>
  <si>
    <t>新能源科学与工程</t>
  </si>
  <si>
    <t>电气工程及其自动化</t>
  </si>
  <si>
    <t>080602T</t>
  </si>
  <si>
    <t>智能电网信息工程</t>
  </si>
  <si>
    <t>080603T</t>
  </si>
  <si>
    <t>光源与照明</t>
  </si>
  <si>
    <t>080604T</t>
  </si>
  <si>
    <t>电气工程与智能控制</t>
  </si>
  <si>
    <t>电子信息工程</t>
  </si>
  <si>
    <t>电子科学与技术</t>
  </si>
  <si>
    <t>通信工程</t>
  </si>
  <si>
    <t>微电子科学与工程</t>
  </si>
  <si>
    <t>光电信息科学与工程</t>
  </si>
  <si>
    <t>信息工程</t>
  </si>
  <si>
    <t>080707T</t>
  </si>
  <si>
    <t>广播电视工程</t>
  </si>
  <si>
    <t>080708T</t>
  </si>
  <si>
    <t>水声工程</t>
  </si>
  <si>
    <t>080709T</t>
  </si>
  <si>
    <t>电子封装技术</t>
  </si>
  <si>
    <t>080710T</t>
  </si>
  <si>
    <t>集成电路设计与集成系统</t>
  </si>
  <si>
    <t>080711T</t>
  </si>
  <si>
    <t>医学信息工程</t>
  </si>
  <si>
    <t>080712T</t>
  </si>
  <si>
    <t>电磁场与无线技术</t>
  </si>
  <si>
    <t>080713T</t>
  </si>
  <si>
    <t>电波传播与天线</t>
  </si>
  <si>
    <t>080714T</t>
  </si>
  <si>
    <t>电子信息科学与技术</t>
  </si>
  <si>
    <t>080715T</t>
  </si>
  <si>
    <t>电信工程及管理</t>
  </si>
  <si>
    <t>080716T</t>
  </si>
  <si>
    <t>应用电子技术教育</t>
  </si>
  <si>
    <t>自动化</t>
  </si>
  <si>
    <t>080802T</t>
  </si>
  <si>
    <t>轨道交通信号与控制</t>
  </si>
  <si>
    <t>网络工程</t>
  </si>
  <si>
    <t>080904K</t>
  </si>
  <si>
    <t>信息安全</t>
  </si>
  <si>
    <t>物联网工程</t>
  </si>
  <si>
    <t>数字媒体技术</t>
  </si>
  <si>
    <t>080907T</t>
  </si>
  <si>
    <t>智能科学与技术</t>
  </si>
  <si>
    <t>080908T</t>
  </si>
  <si>
    <t>空间信息与数字技术</t>
  </si>
  <si>
    <t>080909T</t>
  </si>
  <si>
    <t>电子与计算机工程</t>
  </si>
  <si>
    <t>建筑环境与能源应用工程</t>
  </si>
  <si>
    <t>给排水科学与工程</t>
  </si>
  <si>
    <t>建筑电气与智能化</t>
  </si>
  <si>
    <t>081005T</t>
  </si>
  <si>
    <t>城市地下空间工程</t>
  </si>
  <si>
    <t>081006T</t>
  </si>
  <si>
    <t>道路桥梁与渡河工程</t>
  </si>
  <si>
    <t>水利水电工程</t>
  </si>
  <si>
    <t>水文与水资源工程</t>
  </si>
  <si>
    <t>港口航道与海岸工程</t>
  </si>
  <si>
    <t>081104T</t>
  </si>
  <si>
    <t>水务工程</t>
  </si>
  <si>
    <t>测绘工程</t>
  </si>
  <si>
    <t>遥感科学与技术</t>
  </si>
  <si>
    <t>081203T</t>
  </si>
  <si>
    <t>导航工程</t>
  </si>
  <si>
    <t>081204T</t>
  </si>
  <si>
    <t>地理国情监测</t>
  </si>
  <si>
    <t>化学工程与工艺</t>
  </si>
  <si>
    <t>制药工程</t>
  </si>
  <si>
    <t>081303T</t>
  </si>
  <si>
    <t>资源循环科学与工程</t>
  </si>
  <si>
    <t>081304T</t>
  </si>
  <si>
    <t>能源化学工程</t>
  </si>
  <si>
    <t>081305T</t>
  </si>
  <si>
    <t>化学工程与工业生物工程</t>
  </si>
  <si>
    <t>地质工程</t>
  </si>
  <si>
    <t>勘查技术与工程</t>
  </si>
  <si>
    <t>资源勘查工程</t>
  </si>
  <si>
    <t>081404T</t>
  </si>
  <si>
    <t>地下水科学与工程</t>
  </si>
  <si>
    <t>采矿工程</t>
  </si>
  <si>
    <t>石油工程</t>
  </si>
  <si>
    <t>矿物加工工程</t>
  </si>
  <si>
    <t>油气储运工程</t>
  </si>
  <si>
    <t>081505T</t>
  </si>
  <si>
    <t>矿物资源工程</t>
  </si>
  <si>
    <t>081506T</t>
  </si>
  <si>
    <t>海洋油气工程</t>
  </si>
  <si>
    <t>纺织工程</t>
  </si>
  <si>
    <t>服装设计与工程</t>
  </si>
  <si>
    <t>081603T</t>
  </si>
  <si>
    <t>非织造材料与工程</t>
  </si>
  <si>
    <t>081604T</t>
  </si>
  <si>
    <t>服装设计与工艺教育</t>
  </si>
  <si>
    <t>轻化工程</t>
  </si>
  <si>
    <t>包装工程</t>
  </si>
  <si>
    <t>印刷工程</t>
  </si>
  <si>
    <t>交通运输</t>
  </si>
  <si>
    <t>交通工程</t>
  </si>
  <si>
    <t>081803K</t>
  </si>
  <si>
    <t>航海技术</t>
  </si>
  <si>
    <t>081804K</t>
  </si>
  <si>
    <t>轮机工程</t>
  </si>
  <si>
    <t>081805K</t>
  </si>
  <si>
    <t>飞行技术</t>
  </si>
  <si>
    <t>081806T</t>
  </si>
  <si>
    <t>交通设备与控制工程</t>
  </si>
  <si>
    <t>081807T</t>
  </si>
  <si>
    <t>救助与打捞工程</t>
  </si>
  <si>
    <t>081808TK</t>
  </si>
  <si>
    <t>船舶电子电气工程</t>
  </si>
  <si>
    <t>船舶与海洋工程</t>
  </si>
  <si>
    <t>081902T</t>
  </si>
  <si>
    <t>海洋工程与技术</t>
  </si>
  <si>
    <t>081903T</t>
  </si>
  <si>
    <t>海洋资源开发技术</t>
  </si>
  <si>
    <t>航空航天工程</t>
  </si>
  <si>
    <t>飞行器设计与工程</t>
  </si>
  <si>
    <t>飞行器制造工程</t>
  </si>
  <si>
    <t>飞行器动力工程</t>
  </si>
  <si>
    <t>飞行器环境与生命保障工程</t>
  </si>
  <si>
    <t>082006T</t>
  </si>
  <si>
    <t>飞行器质量与可靠性</t>
  </si>
  <si>
    <t>082007T</t>
  </si>
  <si>
    <t>飞行器适航技术</t>
  </si>
  <si>
    <t>武器系统与工程</t>
  </si>
  <si>
    <t>武器发射工程</t>
  </si>
  <si>
    <t>探测制导与控制技术</t>
  </si>
  <si>
    <t>弹药工程与爆炸技术</t>
  </si>
  <si>
    <t>特种能源技术与工程</t>
  </si>
  <si>
    <t>装甲车辆工程</t>
  </si>
  <si>
    <t>信息对抗技术</t>
  </si>
  <si>
    <t>核工程与核技术</t>
  </si>
  <si>
    <t>辐射防护与核安全</t>
  </si>
  <si>
    <t>工程物理</t>
  </si>
  <si>
    <t>核化工与核燃料工程</t>
  </si>
  <si>
    <t>农业工程</t>
  </si>
  <si>
    <t>农业机械化及其自动化</t>
  </si>
  <si>
    <t>农业电气化</t>
  </si>
  <si>
    <t>农业建筑环境与能源工程</t>
  </si>
  <si>
    <t>农业水利工程</t>
  </si>
  <si>
    <t>木材科学与工程</t>
  </si>
  <si>
    <t>林产化工</t>
  </si>
  <si>
    <t>环境科学</t>
  </si>
  <si>
    <t>环境生态工程</t>
  </si>
  <si>
    <t>082505T</t>
  </si>
  <si>
    <t>环保设备工程</t>
  </si>
  <si>
    <t>082506T</t>
  </si>
  <si>
    <t>资源环境科学</t>
  </si>
  <si>
    <t>082507T</t>
  </si>
  <si>
    <t>水质科学与技术</t>
  </si>
  <si>
    <t>生物医学工程</t>
  </si>
  <si>
    <t>082602T</t>
  </si>
  <si>
    <t>假肢矫形工程</t>
  </si>
  <si>
    <t>食品科学与工程</t>
  </si>
  <si>
    <t>食品质量与安全</t>
  </si>
  <si>
    <t>粮食工程</t>
  </si>
  <si>
    <t>乳品工程</t>
  </si>
  <si>
    <t>酿酒工程</t>
  </si>
  <si>
    <t>082706T</t>
  </si>
  <si>
    <t>葡萄与葡萄酒工程</t>
  </si>
  <si>
    <t>082707T</t>
  </si>
  <si>
    <t>食品营养与检验教育</t>
  </si>
  <si>
    <t>082708T</t>
  </si>
  <si>
    <t>烹饪与营养教育</t>
  </si>
  <si>
    <t>城乡规划</t>
  </si>
  <si>
    <t>082804T</t>
  </si>
  <si>
    <t>历史建筑保护工程</t>
  </si>
  <si>
    <t>安全工程</t>
  </si>
  <si>
    <t>生物工程</t>
  </si>
  <si>
    <t>083002T</t>
  </si>
  <si>
    <t>生物制药</t>
  </si>
  <si>
    <t>083101K</t>
  </si>
  <si>
    <t>刑事科学技术</t>
  </si>
  <si>
    <t>083102K</t>
  </si>
  <si>
    <t>消防工程</t>
  </si>
  <si>
    <t>083103TK</t>
  </si>
  <si>
    <t>交通管理工程</t>
  </si>
  <si>
    <t>083104TK</t>
  </si>
  <si>
    <t>安全防范工程</t>
  </si>
  <si>
    <t>083105TK</t>
  </si>
  <si>
    <t>公安视听技术</t>
  </si>
  <si>
    <t>083106TK</t>
  </si>
  <si>
    <t>抢险救援指挥与技术</t>
  </si>
  <si>
    <t>083107TK</t>
  </si>
  <si>
    <t>火灾勘查</t>
  </si>
  <si>
    <t>083108TK</t>
  </si>
  <si>
    <t>网络安全与执法</t>
  </si>
  <si>
    <t>083109TK</t>
  </si>
  <si>
    <t>核生化消防</t>
  </si>
  <si>
    <t>农学</t>
  </si>
  <si>
    <t>园艺</t>
  </si>
  <si>
    <t>植物保护</t>
  </si>
  <si>
    <t>植物科学与技术</t>
  </si>
  <si>
    <t>种子科学与工程</t>
  </si>
  <si>
    <t>设施农业科学与工程</t>
  </si>
  <si>
    <t>090107T</t>
  </si>
  <si>
    <t>茶学</t>
  </si>
  <si>
    <t>090108T</t>
  </si>
  <si>
    <t>烟草</t>
  </si>
  <si>
    <t>090109T</t>
  </si>
  <si>
    <t>应用生物科学</t>
  </si>
  <si>
    <t>090110T</t>
  </si>
  <si>
    <t>农艺教育</t>
  </si>
  <si>
    <t>090111T</t>
  </si>
  <si>
    <t>园艺教育</t>
  </si>
  <si>
    <t>农业资源与环境</t>
  </si>
  <si>
    <t>野生动物与自然保护区管理</t>
  </si>
  <si>
    <t>动物科学</t>
  </si>
  <si>
    <t>090302T</t>
  </si>
  <si>
    <t>蚕学</t>
  </si>
  <si>
    <t>090303T</t>
  </si>
  <si>
    <t>蜂学</t>
  </si>
  <si>
    <t>动物医学</t>
  </si>
  <si>
    <t>动物药学</t>
  </si>
  <si>
    <t>090403T</t>
  </si>
  <si>
    <t>动植物检疫</t>
  </si>
  <si>
    <t>林学</t>
  </si>
  <si>
    <t>园林</t>
  </si>
  <si>
    <t>森林保护</t>
  </si>
  <si>
    <t>水产养殖学</t>
  </si>
  <si>
    <t>海洋渔业科学与技术</t>
  </si>
  <si>
    <t>090603T</t>
  </si>
  <si>
    <t>水族科学与技术</t>
  </si>
  <si>
    <t>草业科学</t>
  </si>
  <si>
    <t>100101K</t>
  </si>
  <si>
    <t>基础医学</t>
  </si>
  <si>
    <t>100201K</t>
  </si>
  <si>
    <t>临床医学</t>
  </si>
  <si>
    <t>100202TK</t>
  </si>
  <si>
    <t>麻醉学</t>
  </si>
  <si>
    <t>100203TK</t>
  </si>
  <si>
    <t>医学影像学</t>
  </si>
  <si>
    <t>100204TK</t>
  </si>
  <si>
    <t>眼视光医学</t>
  </si>
  <si>
    <t>100205TK</t>
  </si>
  <si>
    <t>精神医学</t>
  </si>
  <si>
    <t>100206TK</t>
  </si>
  <si>
    <t>放射医学</t>
  </si>
  <si>
    <t>100301K</t>
  </si>
  <si>
    <t>口腔医学</t>
  </si>
  <si>
    <t>100401K</t>
  </si>
  <si>
    <t>预防医学</t>
  </si>
  <si>
    <t>食品卫生与营养学</t>
  </si>
  <si>
    <t>100403TK</t>
  </si>
  <si>
    <t>妇幼保健医学</t>
  </si>
  <si>
    <t>100404TK</t>
  </si>
  <si>
    <t>卫生监督</t>
  </si>
  <si>
    <t>100405TK</t>
  </si>
  <si>
    <t>全球健康学</t>
  </si>
  <si>
    <t>100501K</t>
  </si>
  <si>
    <t>中医学</t>
  </si>
  <si>
    <t>100502K</t>
  </si>
  <si>
    <t>针灸推拿学</t>
  </si>
  <si>
    <t>100503K</t>
  </si>
  <si>
    <t>藏医学</t>
  </si>
  <si>
    <t>100504K</t>
  </si>
  <si>
    <t>蒙医学</t>
  </si>
  <si>
    <t>100505K</t>
  </si>
  <si>
    <t>维医学</t>
  </si>
  <si>
    <t>100506K</t>
  </si>
  <si>
    <t>壮医学</t>
  </si>
  <si>
    <t>100507K</t>
  </si>
  <si>
    <t>哈医学</t>
  </si>
  <si>
    <t>100601K</t>
  </si>
  <si>
    <t>中西医临床医学</t>
  </si>
  <si>
    <t>药学</t>
  </si>
  <si>
    <t>药物制剂</t>
  </si>
  <si>
    <t>100703TK</t>
  </si>
  <si>
    <t>临床药学</t>
  </si>
  <si>
    <t>100704T</t>
  </si>
  <si>
    <t>药事管理</t>
  </si>
  <si>
    <t>100705T</t>
  </si>
  <si>
    <t>药物分析</t>
  </si>
  <si>
    <t>100706T</t>
  </si>
  <si>
    <t>药物化学</t>
  </si>
  <si>
    <t>100707T</t>
  </si>
  <si>
    <t>海洋药学</t>
  </si>
  <si>
    <t>中药学</t>
  </si>
  <si>
    <t>中药资源与开发</t>
  </si>
  <si>
    <t>100803T</t>
  </si>
  <si>
    <t>藏药学</t>
  </si>
  <si>
    <t>100804T</t>
  </si>
  <si>
    <t>蒙药学</t>
  </si>
  <si>
    <t>100805T</t>
  </si>
  <si>
    <t>中药制药</t>
  </si>
  <si>
    <t>100806T</t>
  </si>
  <si>
    <t>中草药栽培与鉴定</t>
  </si>
  <si>
    <t>100901K</t>
  </si>
  <si>
    <t>法医学</t>
  </si>
  <si>
    <t>医学检验技术</t>
  </si>
  <si>
    <t>医学实验技术</t>
  </si>
  <si>
    <t>医学影像技术</t>
  </si>
  <si>
    <t>眼视光学</t>
  </si>
  <si>
    <t>康复治疗学</t>
  </si>
  <si>
    <t>口腔医学技术</t>
  </si>
  <si>
    <t>卫生检验与检疫</t>
  </si>
  <si>
    <t>101008T</t>
  </si>
  <si>
    <t>听力与言语康复学</t>
  </si>
  <si>
    <t>护理学</t>
  </si>
  <si>
    <t>管理科学</t>
  </si>
  <si>
    <t>信息管理与信息系统</t>
  </si>
  <si>
    <t>工程管理</t>
  </si>
  <si>
    <t>房地产开发与管理</t>
  </si>
  <si>
    <t>工程造价</t>
  </si>
  <si>
    <t>120106TK</t>
  </si>
  <si>
    <t>保密管理</t>
  </si>
  <si>
    <t>120201K</t>
  </si>
  <si>
    <t>市场营销</t>
  </si>
  <si>
    <t>120203K</t>
  </si>
  <si>
    <t>会计学</t>
  </si>
  <si>
    <t>财务管理</t>
  </si>
  <si>
    <t>人力资源管理</t>
  </si>
  <si>
    <t>审计学</t>
  </si>
  <si>
    <t>资产评估</t>
  </si>
  <si>
    <t>物业管理</t>
  </si>
  <si>
    <t>文化产业管理</t>
  </si>
  <si>
    <t>120211T</t>
  </si>
  <si>
    <t>劳动关系</t>
  </si>
  <si>
    <t>120212T</t>
  </si>
  <si>
    <t>体育经济与管理</t>
  </si>
  <si>
    <t>120213T</t>
  </si>
  <si>
    <t>财务会计教育</t>
  </si>
  <si>
    <t>120214T</t>
  </si>
  <si>
    <t>市场营销教育</t>
  </si>
  <si>
    <t>农村区域发展</t>
  </si>
  <si>
    <t>公共事业管理</t>
  </si>
  <si>
    <t>劳动与社会保障</t>
  </si>
  <si>
    <t>土地资源管理</t>
  </si>
  <si>
    <t>城市管理</t>
  </si>
  <si>
    <t>120406TK</t>
  </si>
  <si>
    <t>海关管理</t>
  </si>
  <si>
    <t>120407T</t>
  </si>
  <si>
    <t>交通管理</t>
  </si>
  <si>
    <t>120408T</t>
  </si>
  <si>
    <t>海事管理</t>
  </si>
  <si>
    <t>120409T</t>
  </si>
  <si>
    <t>公共关系学</t>
  </si>
  <si>
    <t>图书馆学</t>
  </si>
  <si>
    <t>档案学</t>
  </si>
  <si>
    <t>信息资源管理</t>
  </si>
  <si>
    <t>物流管理</t>
  </si>
  <si>
    <t>物流工程</t>
  </si>
  <si>
    <t>120603T</t>
  </si>
  <si>
    <t>采购管理</t>
  </si>
  <si>
    <t>工业工程</t>
  </si>
  <si>
    <t>120702T</t>
  </si>
  <si>
    <t>标准化工程</t>
  </si>
  <si>
    <t>120703T</t>
  </si>
  <si>
    <t>质量管理工程</t>
  </si>
  <si>
    <t>电子商务</t>
  </si>
  <si>
    <t>120802T</t>
  </si>
  <si>
    <t>电子商务及法律</t>
  </si>
  <si>
    <t>120901K</t>
  </si>
  <si>
    <t>旅游管理</t>
  </si>
  <si>
    <t>酒店管理</t>
  </si>
  <si>
    <t>会展经济与管理</t>
  </si>
  <si>
    <t>120904T</t>
  </si>
  <si>
    <t>旅游管理与服务教育</t>
  </si>
  <si>
    <t>艺术史论</t>
  </si>
  <si>
    <t>音乐表演</t>
  </si>
  <si>
    <t>音乐学</t>
  </si>
  <si>
    <t>作曲与作曲技术理论</t>
  </si>
  <si>
    <t>舞蹈表演</t>
  </si>
  <si>
    <t>舞蹈学</t>
  </si>
  <si>
    <t>舞蹈编导</t>
  </si>
  <si>
    <t>表演</t>
  </si>
  <si>
    <t>戏剧学</t>
  </si>
  <si>
    <t>电影学</t>
  </si>
  <si>
    <t>戏剧影视文学</t>
  </si>
  <si>
    <t>广播电视编导</t>
  </si>
  <si>
    <t>戏剧影视导演</t>
  </si>
  <si>
    <t>戏剧影视美术设计</t>
  </si>
  <si>
    <t>录音艺术</t>
  </si>
  <si>
    <t>播音与主持艺术</t>
  </si>
  <si>
    <t>动画</t>
  </si>
  <si>
    <t>130311T</t>
  </si>
  <si>
    <t>影视摄影与制作</t>
  </si>
  <si>
    <t>美术学</t>
  </si>
  <si>
    <t>绘画</t>
  </si>
  <si>
    <t>雕塑</t>
  </si>
  <si>
    <t>摄影</t>
  </si>
  <si>
    <t>130405T</t>
  </si>
  <si>
    <t>书法学</t>
  </si>
  <si>
    <t>130406T</t>
  </si>
  <si>
    <t>中国画</t>
  </si>
  <si>
    <t>艺术设计学</t>
  </si>
  <si>
    <t>视觉传达设计</t>
  </si>
  <si>
    <t>环境设计</t>
  </si>
  <si>
    <t>产品设计</t>
  </si>
  <si>
    <t>服装与服饰设计</t>
  </si>
  <si>
    <t>公共艺术</t>
  </si>
  <si>
    <t>工艺美术</t>
  </si>
  <si>
    <t>数字媒体艺术</t>
  </si>
  <si>
    <t>130509T</t>
  </si>
  <si>
    <t>艺术与科技</t>
  </si>
  <si>
    <t>0829Z1</t>
  </si>
  <si>
    <t>学院</t>
  </si>
  <si>
    <t>录取人数</t>
  </si>
  <si>
    <t>报考人数</t>
  </si>
  <si>
    <t>录取率</t>
  </si>
  <si>
    <t>录取</t>
  </si>
  <si>
    <t>(全部)</t>
  </si>
  <si>
    <t>RIGHT</t>
  </si>
  <si>
    <t>计数项:user_name</t>
  </si>
  <si>
    <t>汇总</t>
  </si>
  <si>
    <t>姓名</t>
  </si>
  <si>
    <t>身份证号</t>
  </si>
  <si>
    <t>身份证号10位</t>
  </si>
  <si>
    <t>专业编码号</t>
  </si>
  <si>
    <t>专业</t>
  </si>
  <si>
    <t>总分</t>
  </si>
  <si>
    <t>(多项)</t>
  </si>
  <si>
    <t>张**</t>
  </si>
  <si>
    <t>150821***3825</t>
  </si>
  <si>
    <t>1508213825</t>
  </si>
  <si>
    <t>人文学院</t>
  </si>
  <si>
    <t>左**</t>
  </si>
  <si>
    <t>500107***2026</t>
  </si>
  <si>
    <t>5001072026</t>
  </si>
  <si>
    <t>210682***6781</t>
  </si>
  <si>
    <t>2106826781</t>
  </si>
  <si>
    <t>路**</t>
  </si>
  <si>
    <t>130185***1366</t>
  </si>
  <si>
    <t>1301851366</t>
  </si>
  <si>
    <t>李**</t>
  </si>
  <si>
    <t>140109***1013</t>
  </si>
  <si>
    <t>1401091013</t>
  </si>
  <si>
    <t>211223***2040</t>
  </si>
  <si>
    <t>2112232040</t>
  </si>
  <si>
    <t>唐**</t>
  </si>
  <si>
    <t>411102***0047</t>
  </si>
  <si>
    <t>4111020047</t>
  </si>
  <si>
    <t>370785***0386</t>
  </si>
  <si>
    <t>3707850386</t>
  </si>
  <si>
    <t>马**</t>
  </si>
  <si>
    <t>142401***0027</t>
  </si>
  <si>
    <t>1424010027</t>
  </si>
  <si>
    <t>徐**</t>
  </si>
  <si>
    <t>110101***1544</t>
  </si>
  <si>
    <t>1101011544</t>
  </si>
  <si>
    <t>430302***0802</t>
  </si>
  <si>
    <t>4303020802</t>
  </si>
  <si>
    <t>朱**</t>
  </si>
  <si>
    <t>130683***4803</t>
  </si>
  <si>
    <t>1306834803</t>
  </si>
  <si>
    <t>130229***0024</t>
  </si>
  <si>
    <t>1302290024</t>
  </si>
  <si>
    <t>410122***0023</t>
  </si>
  <si>
    <t>4101220023</t>
  </si>
  <si>
    <t>段**</t>
  </si>
  <si>
    <t>410311***4528</t>
  </si>
  <si>
    <t>4103114528</t>
  </si>
  <si>
    <t>410204***1020</t>
  </si>
  <si>
    <t>4102041020</t>
  </si>
  <si>
    <t>所**</t>
  </si>
  <si>
    <t>522427***2052</t>
  </si>
  <si>
    <t>5224272052</t>
  </si>
  <si>
    <t>王**</t>
  </si>
  <si>
    <t>210804***3523</t>
  </si>
  <si>
    <t>2108043523</t>
  </si>
  <si>
    <t>欧**</t>
  </si>
  <si>
    <t>620403***262X</t>
  </si>
  <si>
    <t>620403262X</t>
  </si>
  <si>
    <t>130105***0624</t>
  </si>
  <si>
    <t>1301050624</t>
  </si>
  <si>
    <t>于**</t>
  </si>
  <si>
    <t>130730***3828</t>
  </si>
  <si>
    <t>1307303828</t>
  </si>
  <si>
    <t>142602***4519</t>
  </si>
  <si>
    <t>1426024519</t>
  </si>
  <si>
    <t>420683***0047</t>
  </si>
  <si>
    <t>4206830047</t>
  </si>
  <si>
    <t>蒋**</t>
  </si>
  <si>
    <t>130404***0625</t>
  </si>
  <si>
    <t>1304040625</t>
  </si>
  <si>
    <t>郑**</t>
  </si>
  <si>
    <t>440582***6184</t>
  </si>
  <si>
    <t>4405826184</t>
  </si>
  <si>
    <t>431202***1048</t>
  </si>
  <si>
    <t>4312021048</t>
  </si>
  <si>
    <t>那**</t>
  </si>
  <si>
    <t>210281***642X</t>
  </si>
  <si>
    <t>210281642X</t>
  </si>
  <si>
    <t>窦**</t>
  </si>
  <si>
    <t>141033***0045</t>
  </si>
  <si>
    <t>1410330045</t>
  </si>
  <si>
    <t>340881***1322</t>
  </si>
  <si>
    <t>3408811322</t>
  </si>
  <si>
    <t>闫**</t>
  </si>
  <si>
    <t>110227***3318</t>
  </si>
  <si>
    <t>1102273318</t>
  </si>
  <si>
    <t>谌**</t>
  </si>
  <si>
    <t>430721***0306</t>
  </si>
  <si>
    <t>4307210306</t>
  </si>
  <si>
    <t>利**</t>
  </si>
  <si>
    <t>342623***7122</t>
  </si>
  <si>
    <t>3426237122</t>
  </si>
  <si>
    <t>范**</t>
  </si>
  <si>
    <t>142327***398X</t>
  </si>
  <si>
    <t>142327398X</t>
  </si>
  <si>
    <t>411202***1528</t>
  </si>
  <si>
    <t>4112021528</t>
  </si>
  <si>
    <t>黄**</t>
  </si>
  <si>
    <t>321283***0222</t>
  </si>
  <si>
    <t>3212830222</t>
  </si>
  <si>
    <t>420821***2640</t>
  </si>
  <si>
    <t>4208212640</t>
  </si>
  <si>
    <t>230203***1027</t>
  </si>
  <si>
    <t>2302031027</t>
  </si>
  <si>
    <t>郭**</t>
  </si>
  <si>
    <t>652222***002X</t>
  </si>
  <si>
    <t>652222002X</t>
  </si>
  <si>
    <t>谭**</t>
  </si>
  <si>
    <t>522121***3067</t>
  </si>
  <si>
    <t>5221213067</t>
  </si>
  <si>
    <t>庞**</t>
  </si>
  <si>
    <t>371422***542X</t>
  </si>
  <si>
    <t>371422542X</t>
  </si>
  <si>
    <t>季**</t>
  </si>
  <si>
    <t>320882***1444</t>
  </si>
  <si>
    <t>3208821444</t>
  </si>
  <si>
    <t>齐**</t>
  </si>
  <si>
    <t>130624***2425</t>
  </si>
  <si>
    <t>1306242425</t>
  </si>
  <si>
    <t>110108***2264</t>
  </si>
  <si>
    <t>1101082264</t>
  </si>
  <si>
    <t>曾**</t>
  </si>
  <si>
    <t>452601***3627</t>
  </si>
  <si>
    <t>4526013627</t>
  </si>
  <si>
    <t>刘**</t>
  </si>
  <si>
    <t>210504***1629</t>
  </si>
  <si>
    <t>2105041629</t>
  </si>
  <si>
    <t>410329***9628</t>
  </si>
  <si>
    <t>4103299628</t>
  </si>
  <si>
    <t>胡**</t>
  </si>
  <si>
    <t>360521***4211</t>
  </si>
  <si>
    <t>3605214211</t>
  </si>
  <si>
    <t>杨**</t>
  </si>
  <si>
    <t>420104***0856</t>
  </si>
  <si>
    <t>4201040856</t>
  </si>
  <si>
    <t>210803***0527</t>
  </si>
  <si>
    <t>2108030527</t>
  </si>
  <si>
    <t>130224***7621</t>
  </si>
  <si>
    <t>1302247621</t>
  </si>
  <si>
    <t>梅**</t>
  </si>
  <si>
    <t>330702***4421</t>
  </si>
  <si>
    <t>3307024421</t>
  </si>
  <si>
    <t>120224***7525</t>
  </si>
  <si>
    <t>1202247525</t>
  </si>
  <si>
    <t>耿**</t>
  </si>
  <si>
    <t>372924***3037</t>
  </si>
  <si>
    <t>3729243037</t>
  </si>
  <si>
    <t>覃**</t>
  </si>
  <si>
    <t>452724***1027</t>
  </si>
  <si>
    <t>4527241027</t>
  </si>
  <si>
    <t>严**</t>
  </si>
  <si>
    <t>321324***028X</t>
  </si>
  <si>
    <t>321324028X</t>
  </si>
  <si>
    <t>130129***2125</t>
  </si>
  <si>
    <t>1301292125</t>
  </si>
  <si>
    <t>罗**</t>
  </si>
  <si>
    <t>410504***5044</t>
  </si>
  <si>
    <t>4105045044</t>
  </si>
  <si>
    <t>沈**</t>
  </si>
  <si>
    <t>450304***3023</t>
  </si>
  <si>
    <t>4503043023</t>
  </si>
  <si>
    <t>130423***0065</t>
  </si>
  <si>
    <t>1304230065</t>
  </si>
  <si>
    <t>152626***5717</t>
  </si>
  <si>
    <t>1526265717</t>
  </si>
  <si>
    <t>陈**</t>
  </si>
  <si>
    <t>330782***0229</t>
  </si>
  <si>
    <t>3307820229</t>
  </si>
  <si>
    <t>131002***3822</t>
  </si>
  <si>
    <t>1310023822</t>
  </si>
  <si>
    <t>610581***2526</t>
  </si>
  <si>
    <t>6105812526</t>
  </si>
  <si>
    <t>411329***4122</t>
  </si>
  <si>
    <t>4113294122</t>
  </si>
  <si>
    <t>120223***5381</t>
  </si>
  <si>
    <t>1202235381</t>
  </si>
  <si>
    <t>许**</t>
  </si>
  <si>
    <t>342222***0045</t>
  </si>
  <si>
    <t>3422220045</t>
  </si>
  <si>
    <t>曹**</t>
  </si>
  <si>
    <t>370832***1927</t>
  </si>
  <si>
    <t>3708321927</t>
  </si>
  <si>
    <t>凌**</t>
  </si>
  <si>
    <t>330621***0844</t>
  </si>
  <si>
    <t>3306210844</t>
  </si>
  <si>
    <t>360321***0036</t>
  </si>
  <si>
    <t>3603210036</t>
  </si>
  <si>
    <t>詹**</t>
  </si>
  <si>
    <t>410105***0049</t>
  </si>
  <si>
    <t>4101050049</t>
  </si>
  <si>
    <t>田**</t>
  </si>
  <si>
    <t>430802***0020</t>
  </si>
  <si>
    <t>4308020020</t>
  </si>
  <si>
    <t>511524***5273</t>
  </si>
  <si>
    <t>5115245273</t>
  </si>
  <si>
    <t>372330***0062</t>
  </si>
  <si>
    <t>3723300062</t>
  </si>
  <si>
    <t>130523***3029</t>
  </si>
  <si>
    <t>1305233029</t>
  </si>
  <si>
    <t>140930***0027</t>
  </si>
  <si>
    <t>1409300027</t>
  </si>
  <si>
    <t>安**</t>
  </si>
  <si>
    <t>370125***7410</t>
  </si>
  <si>
    <t>3701257410</t>
  </si>
  <si>
    <t>120225***3725</t>
  </si>
  <si>
    <t>1202253725</t>
  </si>
  <si>
    <t>孟**</t>
  </si>
  <si>
    <t>410223***9836</t>
  </si>
  <si>
    <t>4102239836</t>
  </si>
  <si>
    <t>650104***0717</t>
  </si>
  <si>
    <t>6501040717</t>
  </si>
  <si>
    <t>吴**</t>
  </si>
  <si>
    <t>440602***1526</t>
  </si>
  <si>
    <t>4406021526</t>
  </si>
  <si>
    <t>伊**</t>
  </si>
  <si>
    <t>150302***1526</t>
  </si>
  <si>
    <t>1503021526</t>
  </si>
  <si>
    <t>370982***7682</t>
  </si>
  <si>
    <t>3709827682</t>
  </si>
  <si>
    <t>方**</t>
  </si>
  <si>
    <t>420624***3328</t>
  </si>
  <si>
    <t>4206243328</t>
  </si>
  <si>
    <t>风景园林学</t>
  </si>
  <si>
    <t>姚**</t>
  </si>
  <si>
    <t>360430***0625</t>
  </si>
  <si>
    <t>3604300625</t>
  </si>
  <si>
    <t>370982***1843</t>
  </si>
  <si>
    <t>3709821843</t>
  </si>
  <si>
    <t>武**</t>
  </si>
  <si>
    <t>220106***0235</t>
  </si>
  <si>
    <t>2201060235</t>
  </si>
  <si>
    <t>342224***1309</t>
  </si>
  <si>
    <t>3422241309</t>
  </si>
  <si>
    <t>441284***4115</t>
  </si>
  <si>
    <t>4412844115</t>
  </si>
  <si>
    <t>530623***152X</t>
  </si>
  <si>
    <t>530623152X</t>
  </si>
  <si>
    <t>金**</t>
  </si>
  <si>
    <t>230204***0718</t>
  </si>
  <si>
    <t>2302040718</t>
  </si>
  <si>
    <t>何**</t>
  </si>
  <si>
    <t>320405***2226</t>
  </si>
  <si>
    <t>3204052226</t>
  </si>
  <si>
    <t>532524***124X</t>
  </si>
  <si>
    <t>532524124X</t>
  </si>
  <si>
    <t>330102***1241</t>
  </si>
  <si>
    <t>3301021241</t>
  </si>
  <si>
    <t>652801***0027</t>
  </si>
  <si>
    <t>6528010027</t>
  </si>
  <si>
    <t>来**</t>
  </si>
  <si>
    <t>330103***0729</t>
  </si>
  <si>
    <t>3301030729</t>
  </si>
  <si>
    <t>410711***0510</t>
  </si>
  <si>
    <t>4107110510</t>
  </si>
  <si>
    <t>130622***8010</t>
  </si>
  <si>
    <t>1306228010</t>
  </si>
  <si>
    <t>350302***0821</t>
  </si>
  <si>
    <t>3503020821</t>
  </si>
  <si>
    <t>350102***4126</t>
  </si>
  <si>
    <t>3501024126</t>
  </si>
  <si>
    <t>370303***7669</t>
  </si>
  <si>
    <t>3703037669</t>
  </si>
  <si>
    <t>贾**</t>
  </si>
  <si>
    <t>152801***8002</t>
  </si>
  <si>
    <t>1528018002</t>
  </si>
  <si>
    <t>潘**</t>
  </si>
  <si>
    <t>110101***4020</t>
  </si>
  <si>
    <t>1101014020</t>
  </si>
  <si>
    <t>211382***0424</t>
  </si>
  <si>
    <t>2113820424</t>
  </si>
  <si>
    <t>冯**</t>
  </si>
  <si>
    <t>410102***0043</t>
  </si>
  <si>
    <t>4101020043</t>
  </si>
  <si>
    <t>毛**</t>
  </si>
  <si>
    <t>110106***3325</t>
  </si>
  <si>
    <t>1101063325</t>
  </si>
  <si>
    <t>360102***4823</t>
  </si>
  <si>
    <t>3601024823</t>
  </si>
  <si>
    <t>孙**</t>
  </si>
  <si>
    <t>371522***4720</t>
  </si>
  <si>
    <t>3715224720</t>
  </si>
  <si>
    <t>350430***1511</t>
  </si>
  <si>
    <t>3504301511</t>
  </si>
  <si>
    <t>蒙**</t>
  </si>
  <si>
    <t>460025***0017</t>
  </si>
  <si>
    <t>4600250017</t>
  </si>
  <si>
    <t>511028***2022</t>
  </si>
  <si>
    <t>5110282022</t>
  </si>
  <si>
    <t>371327***4925</t>
  </si>
  <si>
    <t>3713274925</t>
  </si>
  <si>
    <t>周**</t>
  </si>
  <si>
    <t>110107***0611</t>
  </si>
  <si>
    <t>1101070611</t>
  </si>
  <si>
    <t>320682***3900</t>
  </si>
  <si>
    <t>3206823900</t>
  </si>
  <si>
    <t>康**</t>
  </si>
  <si>
    <t>620421***0915</t>
  </si>
  <si>
    <t>6204210915</t>
  </si>
  <si>
    <t>412722***4079</t>
  </si>
  <si>
    <t>4127224079</t>
  </si>
  <si>
    <t>612723***7225</t>
  </si>
  <si>
    <t>6127237225</t>
  </si>
  <si>
    <t>梁**</t>
  </si>
  <si>
    <t>142601***9126</t>
  </si>
  <si>
    <t>1426019126</t>
  </si>
  <si>
    <t>510502***0025</t>
  </si>
  <si>
    <t>5105020025</t>
  </si>
  <si>
    <t>522225***4432</t>
  </si>
  <si>
    <t>5222254432</t>
  </si>
  <si>
    <t>程**</t>
  </si>
  <si>
    <t>421122***7712</t>
  </si>
  <si>
    <t>4211227712</t>
  </si>
  <si>
    <t>130126***0030</t>
  </si>
  <si>
    <t>1301260030</t>
  </si>
  <si>
    <t>110222***6225</t>
  </si>
  <si>
    <t>1102226225</t>
  </si>
  <si>
    <t>高**</t>
  </si>
  <si>
    <t>152626***0120</t>
  </si>
  <si>
    <t>1526260120</t>
  </si>
  <si>
    <t>370802***2718</t>
  </si>
  <si>
    <t>3708022718</t>
  </si>
  <si>
    <t>622421***2327</t>
  </si>
  <si>
    <t>6224212327</t>
  </si>
  <si>
    <t>411524***5149</t>
  </si>
  <si>
    <t>4115245149</t>
  </si>
  <si>
    <t>422801***0428</t>
  </si>
  <si>
    <t>4228010428</t>
  </si>
  <si>
    <t>110103***1219</t>
  </si>
  <si>
    <t>1101031219</t>
  </si>
  <si>
    <t>342601***0418</t>
  </si>
  <si>
    <t>3426010418</t>
  </si>
  <si>
    <t>411303***0567</t>
  </si>
  <si>
    <t>4113030567</t>
  </si>
  <si>
    <t>410381***5542</t>
  </si>
  <si>
    <t>4103815542</t>
  </si>
  <si>
    <t>640381***1823</t>
  </si>
  <si>
    <t>6403811823</t>
  </si>
  <si>
    <t>450326***0624</t>
  </si>
  <si>
    <t>4503260624</t>
  </si>
  <si>
    <t>640111***1825</t>
  </si>
  <si>
    <t>6401111825</t>
  </si>
  <si>
    <t>522401***5941</t>
  </si>
  <si>
    <t>5224015941</t>
  </si>
  <si>
    <t>章**</t>
  </si>
  <si>
    <t>342502***2027</t>
  </si>
  <si>
    <t>3425022027</t>
  </si>
  <si>
    <t>郝**</t>
  </si>
  <si>
    <t>410103***0058</t>
  </si>
  <si>
    <t>4101030058</t>
  </si>
  <si>
    <t>442000***8843</t>
  </si>
  <si>
    <t>4420008843</t>
  </si>
  <si>
    <t>513029***0032</t>
  </si>
  <si>
    <t>5130290032</t>
  </si>
  <si>
    <t>431382***0147</t>
  </si>
  <si>
    <t>4313820147</t>
  </si>
  <si>
    <t>411627***7427</t>
  </si>
  <si>
    <t>4116277427</t>
  </si>
  <si>
    <t>宗**</t>
  </si>
  <si>
    <t>110101***4011</t>
  </si>
  <si>
    <t>1101014011</t>
  </si>
  <si>
    <t>牛**</t>
  </si>
  <si>
    <t>340102***3526</t>
  </si>
  <si>
    <t>3401023526</t>
  </si>
  <si>
    <t>汪**</t>
  </si>
  <si>
    <t>331082***5828</t>
  </si>
  <si>
    <t>3310825828</t>
  </si>
  <si>
    <t>413026***4820</t>
  </si>
  <si>
    <t>4130264820</t>
  </si>
  <si>
    <t>341124***6623</t>
  </si>
  <si>
    <t>3411246623</t>
  </si>
  <si>
    <t>610581***0680</t>
  </si>
  <si>
    <t>6105810680</t>
  </si>
  <si>
    <t>371323***0202</t>
  </si>
  <si>
    <t>3713230202</t>
  </si>
  <si>
    <t>艾**</t>
  </si>
  <si>
    <t>362424***0016</t>
  </si>
  <si>
    <t>3624240016</t>
  </si>
  <si>
    <t>祁**</t>
  </si>
  <si>
    <t>130481***0027</t>
  </si>
  <si>
    <t>1304810027</t>
  </si>
  <si>
    <t>511525***1942</t>
  </si>
  <si>
    <t>5115251942</t>
  </si>
  <si>
    <t>140226***7027</t>
  </si>
  <si>
    <t>1402267027</t>
  </si>
  <si>
    <t>邓**</t>
  </si>
  <si>
    <t>431103***0029</t>
  </si>
  <si>
    <t>4311030029</t>
  </si>
  <si>
    <t>511322***3628</t>
  </si>
  <si>
    <t>5113223628</t>
  </si>
  <si>
    <t>370982***4383</t>
  </si>
  <si>
    <t>3709824383</t>
  </si>
  <si>
    <t>342531***3743</t>
  </si>
  <si>
    <t>3425313743</t>
  </si>
  <si>
    <t>142431***7826</t>
  </si>
  <si>
    <t>1424317826</t>
  </si>
  <si>
    <t>达**</t>
  </si>
  <si>
    <t>152327***4430</t>
  </si>
  <si>
    <t>1523274430</t>
  </si>
  <si>
    <t>丁**</t>
  </si>
  <si>
    <t>140107***1214</t>
  </si>
  <si>
    <t>1401071214</t>
  </si>
  <si>
    <t>赵**</t>
  </si>
  <si>
    <t>530129***2145</t>
  </si>
  <si>
    <t>5301292145</t>
  </si>
  <si>
    <t>肖**</t>
  </si>
  <si>
    <t>362426***952X</t>
  </si>
  <si>
    <t>362426952X</t>
  </si>
  <si>
    <t>420526***2418</t>
  </si>
  <si>
    <t>4205262418</t>
  </si>
  <si>
    <t>宋**</t>
  </si>
  <si>
    <t>150421***0128</t>
  </si>
  <si>
    <t>1504210128</t>
  </si>
  <si>
    <t>崔**</t>
  </si>
  <si>
    <t>320311***4347</t>
  </si>
  <si>
    <t>3203114347</t>
  </si>
  <si>
    <t>530111***4447</t>
  </si>
  <si>
    <t>5301114447</t>
  </si>
  <si>
    <t>642226***125X</t>
  </si>
  <si>
    <t>642226125X</t>
  </si>
  <si>
    <t>魏**</t>
  </si>
  <si>
    <t>110101***5323</t>
  </si>
  <si>
    <t>1101015323</t>
  </si>
  <si>
    <t>130282***452X</t>
  </si>
  <si>
    <t>130282452X</t>
  </si>
  <si>
    <t>340881***0626</t>
  </si>
  <si>
    <t>3408810626</t>
  </si>
  <si>
    <t>管**</t>
  </si>
  <si>
    <t>371102***0405</t>
  </si>
  <si>
    <t>3711020405</t>
  </si>
  <si>
    <t>530128***0028</t>
  </si>
  <si>
    <t>5301280028</t>
  </si>
  <si>
    <t>370902***4522</t>
  </si>
  <si>
    <t>3709024522</t>
  </si>
  <si>
    <t>120105***2121</t>
  </si>
  <si>
    <t>1201052121</t>
  </si>
  <si>
    <t>152827***3942</t>
  </si>
  <si>
    <t>1528273942</t>
  </si>
  <si>
    <t>330328***471X</t>
  </si>
  <si>
    <t>330328471X</t>
  </si>
  <si>
    <t>421125***033X</t>
  </si>
  <si>
    <t>421125033X</t>
  </si>
  <si>
    <t>511324***002X</t>
  </si>
  <si>
    <t>511324002X</t>
  </si>
  <si>
    <t>柳**</t>
  </si>
  <si>
    <t>370323***0276</t>
  </si>
  <si>
    <t>3703230276</t>
  </si>
  <si>
    <t>652927***2784</t>
  </si>
  <si>
    <t>6529272784</t>
  </si>
  <si>
    <t>草业与草原学院</t>
  </si>
  <si>
    <t>董**</t>
  </si>
  <si>
    <t>230231***1527</t>
  </si>
  <si>
    <t>2302311527</t>
  </si>
  <si>
    <t>冉**</t>
  </si>
  <si>
    <t>510422***2229</t>
  </si>
  <si>
    <t>5104222229</t>
  </si>
  <si>
    <t>130923***6740</t>
  </si>
  <si>
    <t>1309236740</t>
  </si>
  <si>
    <t>132930***0519</t>
  </si>
  <si>
    <t>1329300519</t>
  </si>
  <si>
    <t>411302***2336</t>
  </si>
  <si>
    <t>4113022336</t>
  </si>
  <si>
    <t>140431***1223</t>
  </si>
  <si>
    <t>1404311223</t>
  </si>
  <si>
    <t>130106***1824</t>
  </si>
  <si>
    <t>1301061824</t>
  </si>
  <si>
    <t>370502***2842</t>
  </si>
  <si>
    <t>3705022842</t>
  </si>
  <si>
    <t>解**</t>
  </si>
  <si>
    <t>370911***5226</t>
  </si>
  <si>
    <t>3709115226</t>
  </si>
  <si>
    <t>370902***0915</t>
  </si>
  <si>
    <t>3709020915</t>
  </si>
  <si>
    <t>130636***0024</t>
  </si>
  <si>
    <t>1306360024</t>
  </si>
  <si>
    <t>130132***1645</t>
  </si>
  <si>
    <t>1301321645</t>
  </si>
  <si>
    <t>150202***0927</t>
  </si>
  <si>
    <t>1502020927</t>
  </si>
  <si>
    <t>370521***0029</t>
  </si>
  <si>
    <t>3705210029</t>
  </si>
  <si>
    <t>邵**</t>
  </si>
  <si>
    <t>342201***0411</t>
  </si>
  <si>
    <t>3422010411</t>
  </si>
  <si>
    <t>370902***0946</t>
  </si>
  <si>
    <t>3709020946</t>
  </si>
  <si>
    <t>350302***0327</t>
  </si>
  <si>
    <t>3503020327</t>
  </si>
  <si>
    <t>510411***8425</t>
  </si>
  <si>
    <t>5104118425</t>
  </si>
  <si>
    <t>420529***0020</t>
  </si>
  <si>
    <t>4205290020</t>
  </si>
  <si>
    <t>顾**</t>
  </si>
  <si>
    <t>420106***3218</t>
  </si>
  <si>
    <t>4201063218</t>
  </si>
  <si>
    <t>140702***7127</t>
  </si>
  <si>
    <t>1407027127</t>
  </si>
  <si>
    <t>500221***7622</t>
  </si>
  <si>
    <t>5002217622</t>
  </si>
  <si>
    <t>110229***0024</t>
  </si>
  <si>
    <t>1102290024</t>
  </si>
  <si>
    <t>樊**</t>
  </si>
  <si>
    <t>513901***024X</t>
  </si>
  <si>
    <t>513901024X</t>
  </si>
  <si>
    <t>320504***0250</t>
  </si>
  <si>
    <t>3205040250</t>
  </si>
  <si>
    <t>雷**</t>
  </si>
  <si>
    <t>610323***3844</t>
  </si>
  <si>
    <t>6103233844</t>
  </si>
  <si>
    <t>500113***5528</t>
  </si>
  <si>
    <t>5001135528</t>
  </si>
  <si>
    <t>370322***192X</t>
  </si>
  <si>
    <t>370322192X</t>
  </si>
  <si>
    <t>642221***2105</t>
  </si>
  <si>
    <t>6422212105</t>
  </si>
  <si>
    <t>滕**</t>
  </si>
  <si>
    <t>452628***0023</t>
  </si>
  <si>
    <t>4526280023</t>
  </si>
  <si>
    <t>630121***2720</t>
  </si>
  <si>
    <t>6301212720</t>
  </si>
  <si>
    <t>才**</t>
  </si>
  <si>
    <t>210304***2423</t>
  </si>
  <si>
    <t>2103042423</t>
  </si>
  <si>
    <t>诸**</t>
  </si>
  <si>
    <t>330106***4049</t>
  </si>
  <si>
    <t>3301064049</t>
  </si>
  <si>
    <t>叶**</t>
  </si>
  <si>
    <t>330821***3211</t>
  </si>
  <si>
    <t>3308213211</t>
  </si>
  <si>
    <t>513401***0640</t>
  </si>
  <si>
    <t>5134010640</t>
  </si>
  <si>
    <t>362523***7220</t>
  </si>
  <si>
    <t>3625237220</t>
  </si>
  <si>
    <t>卢**</t>
  </si>
  <si>
    <t>360403***2121</t>
  </si>
  <si>
    <t>3604032121</t>
  </si>
  <si>
    <t>120106***601X</t>
  </si>
  <si>
    <t>120106601X</t>
  </si>
  <si>
    <t>陶**</t>
  </si>
  <si>
    <t>330602***003X</t>
  </si>
  <si>
    <t>330602003X</t>
  </si>
  <si>
    <t>庄**</t>
  </si>
  <si>
    <t>220106***9224</t>
  </si>
  <si>
    <t>2201069224</t>
  </si>
  <si>
    <t>652122***2319</t>
  </si>
  <si>
    <t>6521222319</t>
  </si>
  <si>
    <t>余**</t>
  </si>
  <si>
    <t>640102***0029</t>
  </si>
  <si>
    <t>6401020029</t>
  </si>
  <si>
    <t>130684***1328</t>
  </si>
  <si>
    <t>1306841328</t>
  </si>
  <si>
    <t>姜**</t>
  </si>
  <si>
    <t>110101***202X</t>
  </si>
  <si>
    <t>110101202X</t>
  </si>
  <si>
    <t>370802***242X</t>
  </si>
  <si>
    <t>370802242X</t>
  </si>
  <si>
    <t>341282***0328</t>
  </si>
  <si>
    <t>3412820328</t>
  </si>
  <si>
    <t>412826***0329</t>
  </si>
  <si>
    <t>4128260329</t>
  </si>
  <si>
    <t>130982***8525</t>
  </si>
  <si>
    <t>1309828525</t>
  </si>
  <si>
    <t>360302***3046</t>
  </si>
  <si>
    <t>3603023046</t>
  </si>
  <si>
    <t>翁**</t>
  </si>
  <si>
    <t>330523***0020</t>
  </si>
  <si>
    <t>3305230020</t>
  </si>
  <si>
    <t>140581***7428</t>
  </si>
  <si>
    <t>1405817428</t>
  </si>
  <si>
    <t>陆**</t>
  </si>
  <si>
    <t>330483***1828</t>
  </si>
  <si>
    <t>3304831828</t>
  </si>
  <si>
    <t>433101***0024</t>
  </si>
  <si>
    <t>4331010024</t>
  </si>
  <si>
    <t>130702***1245</t>
  </si>
  <si>
    <t>1307021245</t>
  </si>
  <si>
    <t>650121***1723</t>
  </si>
  <si>
    <t>6501211723</t>
  </si>
  <si>
    <t>610528***0015</t>
  </si>
  <si>
    <t>6105280015</t>
  </si>
  <si>
    <t>142631***7414</t>
  </si>
  <si>
    <t>1426317414</t>
  </si>
  <si>
    <t>140107***1243</t>
  </si>
  <si>
    <t>1401071243</t>
  </si>
  <si>
    <t>110108***6324</t>
  </si>
  <si>
    <t>1101086324</t>
  </si>
  <si>
    <t>620302***0022</t>
  </si>
  <si>
    <t>6203020022</t>
  </si>
  <si>
    <t>320583***0028</t>
  </si>
  <si>
    <t>3205830028</t>
  </si>
  <si>
    <t>210113***0560</t>
  </si>
  <si>
    <t>2101130560</t>
  </si>
  <si>
    <t>苗**</t>
  </si>
  <si>
    <t>150122***0628</t>
  </si>
  <si>
    <t>1501220628</t>
  </si>
  <si>
    <t>任**</t>
  </si>
  <si>
    <t>210102***0045</t>
  </si>
  <si>
    <t>2101020045</t>
  </si>
  <si>
    <t>140106***1867</t>
  </si>
  <si>
    <t>1401061867</t>
  </si>
  <si>
    <t>140227***5044</t>
  </si>
  <si>
    <t>1402275044</t>
  </si>
  <si>
    <t>620102***3924</t>
  </si>
  <si>
    <t>6201023924</t>
  </si>
  <si>
    <t>530102***0740</t>
  </si>
  <si>
    <t>5301020740</t>
  </si>
  <si>
    <t>白**</t>
  </si>
  <si>
    <t>130129***3022</t>
  </si>
  <si>
    <t>1301293022</t>
  </si>
  <si>
    <t>321084***1928</t>
  </si>
  <si>
    <t>3210841928</t>
  </si>
  <si>
    <t>342529***5224</t>
  </si>
  <si>
    <t>3425295224</t>
  </si>
  <si>
    <t>130203***2126</t>
  </si>
  <si>
    <t>1302032126</t>
  </si>
  <si>
    <t>411104***0013</t>
  </si>
  <si>
    <t>4111040013</t>
  </si>
  <si>
    <t>230223***1929</t>
  </si>
  <si>
    <t>2302231929</t>
  </si>
  <si>
    <t>622701***4387</t>
  </si>
  <si>
    <t>6227014387</t>
  </si>
  <si>
    <t>410421***4520</t>
  </si>
  <si>
    <t>4104214520</t>
  </si>
  <si>
    <t>211481***0448</t>
  </si>
  <si>
    <t>2114810448</t>
  </si>
  <si>
    <t>向**</t>
  </si>
  <si>
    <t>433101***0527</t>
  </si>
  <si>
    <t>4331010527</t>
  </si>
  <si>
    <t>441202***2328</t>
  </si>
  <si>
    <t>4412022328</t>
  </si>
  <si>
    <t>411424***5429</t>
  </si>
  <si>
    <t>4114245429</t>
  </si>
  <si>
    <t>420881***2445</t>
  </si>
  <si>
    <t>4208812445</t>
  </si>
  <si>
    <t>130102***0321</t>
  </si>
  <si>
    <t>1301020321</t>
  </si>
  <si>
    <t>450305***2521</t>
  </si>
  <si>
    <t>4503052521</t>
  </si>
  <si>
    <t>520102***8126</t>
  </si>
  <si>
    <t>5201028126</t>
  </si>
  <si>
    <t>210623***0661</t>
  </si>
  <si>
    <t>2106230661</t>
  </si>
  <si>
    <t>130224***0042</t>
  </si>
  <si>
    <t>1302240042</t>
  </si>
  <si>
    <t>丛**</t>
  </si>
  <si>
    <t>371002***1022</t>
  </si>
  <si>
    <t>3710021022</t>
  </si>
  <si>
    <t>230102***4328</t>
  </si>
  <si>
    <t>2301024328</t>
  </si>
  <si>
    <t>652828***0020</t>
  </si>
  <si>
    <t>6528280020</t>
  </si>
  <si>
    <t>孔**</t>
  </si>
  <si>
    <t>220281***8623</t>
  </si>
  <si>
    <t>2202818623</t>
  </si>
  <si>
    <t>610427***2529</t>
  </si>
  <si>
    <t>6104272529</t>
  </si>
  <si>
    <t>500381***8647</t>
  </si>
  <si>
    <t>5003818647</t>
  </si>
  <si>
    <t>412827***0021</t>
  </si>
  <si>
    <t>4128270021</t>
  </si>
  <si>
    <t>640203***1018</t>
  </si>
  <si>
    <t>6402031018</t>
  </si>
  <si>
    <t>120223***0629</t>
  </si>
  <si>
    <t>1202230629</t>
  </si>
  <si>
    <t>付**</t>
  </si>
  <si>
    <t>321302***0507</t>
  </si>
  <si>
    <t>3213020507</t>
  </si>
  <si>
    <t>540101***0028</t>
  </si>
  <si>
    <t>5401010028</t>
  </si>
  <si>
    <t>320204***3523</t>
  </si>
  <si>
    <t>3202043523</t>
  </si>
  <si>
    <t>330724***0723</t>
  </si>
  <si>
    <t>3307240723</t>
  </si>
  <si>
    <t>谢**</t>
  </si>
  <si>
    <t>210505***0024</t>
  </si>
  <si>
    <t>2105050024</t>
  </si>
  <si>
    <t>120112***1325</t>
  </si>
  <si>
    <t>1201121325</t>
  </si>
  <si>
    <t>110111***362X</t>
  </si>
  <si>
    <t>110111362X</t>
  </si>
  <si>
    <t>232324***5523</t>
  </si>
  <si>
    <t>2323245523</t>
  </si>
  <si>
    <t>370983***0024</t>
  </si>
  <si>
    <t>3709830024</t>
  </si>
  <si>
    <t>142431***0648</t>
  </si>
  <si>
    <t>1424310648</t>
  </si>
  <si>
    <t>411281***3523</t>
  </si>
  <si>
    <t>4112813523</t>
  </si>
  <si>
    <t>130523***1225</t>
  </si>
  <si>
    <t>1305231225</t>
  </si>
  <si>
    <t>130823***5939</t>
  </si>
  <si>
    <t>1308235939</t>
  </si>
  <si>
    <t>130828***6541</t>
  </si>
  <si>
    <t>1308286541</t>
  </si>
  <si>
    <t>610581***2520</t>
  </si>
  <si>
    <t>6105812520</t>
  </si>
  <si>
    <t>130124***004X</t>
  </si>
  <si>
    <t>130124004X</t>
  </si>
  <si>
    <t>120225***0029</t>
  </si>
  <si>
    <t>1202250029</t>
  </si>
  <si>
    <t>230381***0029</t>
  </si>
  <si>
    <t>2303810029</t>
  </si>
  <si>
    <t>袁**</t>
  </si>
  <si>
    <t>431081***4220</t>
  </si>
  <si>
    <t>4310814220</t>
  </si>
  <si>
    <t>350702***1817</t>
  </si>
  <si>
    <t>3507021817</t>
  </si>
  <si>
    <t>薛**</t>
  </si>
  <si>
    <t>320902***3041</t>
  </si>
  <si>
    <t>3209023041</t>
  </si>
  <si>
    <t>洪**</t>
  </si>
  <si>
    <t>320114***1521</t>
  </si>
  <si>
    <t>3201141521</t>
  </si>
  <si>
    <t>130123***7522</t>
  </si>
  <si>
    <t>1301237522</t>
  </si>
  <si>
    <t>210282***0021</t>
  </si>
  <si>
    <t>2102820021</t>
  </si>
  <si>
    <t>440711***6021</t>
  </si>
  <si>
    <t>4407116021</t>
  </si>
  <si>
    <t>440307***1920</t>
  </si>
  <si>
    <t>4403071920</t>
  </si>
  <si>
    <t>500109***1627</t>
  </si>
  <si>
    <t>5001091627</t>
  </si>
  <si>
    <t>鞠**</t>
  </si>
  <si>
    <t>150403***3629</t>
  </si>
  <si>
    <t>1504033629</t>
  </si>
  <si>
    <t>苏**</t>
  </si>
  <si>
    <t>410411***5569</t>
  </si>
  <si>
    <t>4104115569</t>
  </si>
  <si>
    <t>130523***0429</t>
  </si>
  <si>
    <t>1305230429</t>
  </si>
  <si>
    <t>410103***0073</t>
  </si>
  <si>
    <t>4101030073</t>
  </si>
  <si>
    <t>130107***1820</t>
  </si>
  <si>
    <t>1301071820</t>
  </si>
  <si>
    <t>370404***0040</t>
  </si>
  <si>
    <t>3704040040</t>
  </si>
  <si>
    <t>130204***0625</t>
  </si>
  <si>
    <t>1302040625</t>
  </si>
  <si>
    <t>231182***5348</t>
  </si>
  <si>
    <t>2311825348</t>
  </si>
  <si>
    <t>340221***0026</t>
  </si>
  <si>
    <t>3402210026</t>
  </si>
  <si>
    <t>371202***2124</t>
  </si>
  <si>
    <t>3712022124</t>
  </si>
  <si>
    <t>石**</t>
  </si>
  <si>
    <t>371325***0528</t>
  </si>
  <si>
    <t>3713250528</t>
  </si>
  <si>
    <t>130722***6025</t>
  </si>
  <si>
    <t>1307226025</t>
  </si>
  <si>
    <t>常**</t>
  </si>
  <si>
    <t>211322***3529</t>
  </si>
  <si>
    <t>2113223529</t>
  </si>
  <si>
    <t>140828***004X</t>
  </si>
  <si>
    <t>140828004X</t>
  </si>
  <si>
    <t>370102***372X</t>
  </si>
  <si>
    <t>370102372X</t>
  </si>
  <si>
    <t>230604***3021</t>
  </si>
  <si>
    <t>2306043021</t>
  </si>
  <si>
    <t>grade_point(4分转换5分制)</t>
  </si>
  <si>
    <t>绩点标准化得分(中位数插值法)</t>
  </si>
  <si>
    <t>中位数插值</t>
  </si>
  <si>
    <t>绩点</t>
  </si>
  <si>
    <t>最低值</t>
  </si>
  <si>
    <t>最高值</t>
  </si>
  <si>
    <t>中点值</t>
  </si>
  <si>
    <t>向上取整中点值</t>
  </si>
  <si>
    <t>异常值判断</t>
  </si>
  <si>
    <t>绩点百分制转换</t>
  </si>
  <si>
    <t>toefl-cet6转化</t>
  </si>
  <si>
    <t>雅思-cet6转化</t>
  </si>
  <si>
    <t>cet6 转化分数</t>
  </si>
  <si>
    <t>Toefl</t>
  </si>
  <si>
    <t>CET-6</t>
  </si>
  <si>
    <t>CET加权得分</t>
  </si>
  <si>
    <t>英语考试标准化得分</t>
  </si>
  <si>
    <t>英语得分(中位数插值）</t>
  </si>
  <si>
    <t>60以下</t>
  </si>
  <si>
    <t>雅思</t>
  </si>
  <si>
    <t>CET6</t>
  </si>
  <si>
    <t>/</t>
  </si>
  <si>
    <t>CET4</t>
  </si>
  <si>
    <t>均值</t>
  </si>
  <si>
    <t>标准差</t>
  </si>
  <si>
    <t>变异系数</t>
  </si>
  <si>
    <t>人数</t>
  </si>
  <si>
    <t>Honor</t>
  </si>
  <si>
    <t>国家级</t>
  </si>
  <si>
    <t>省市级</t>
  </si>
  <si>
    <t>校级及以下</t>
  </si>
  <si>
    <t>Project</t>
  </si>
  <si>
    <t>总人次</t>
  </si>
  <si>
    <t>人次逆向占比</t>
  </si>
  <si>
    <t>总人数</t>
  </si>
  <si>
    <t>人数逆向占比</t>
  </si>
  <si>
    <t>最终占比</t>
  </si>
  <si>
    <t>Honor级别分类</t>
  </si>
  <si>
    <t>值</t>
  </si>
  <si>
    <t>求和项:Honor-国家级</t>
  </si>
  <si>
    <t>求和项:Honor-省市级</t>
  </si>
  <si>
    <t>求和项:Honor-校级及以下</t>
  </si>
  <si>
    <t>Project级别分类</t>
  </si>
  <si>
    <t>求和项:Project-国家级</t>
  </si>
  <si>
    <t>求和项:Project-省市级</t>
  </si>
  <si>
    <t>求和项:Project-其他</t>
  </si>
  <si>
    <t>跨学科审核</t>
  </si>
  <si>
    <t>文学</t>
  </si>
  <si>
    <t>不分方向</t>
  </si>
  <si>
    <t>管理学</t>
  </si>
  <si>
    <t>工学</t>
  </si>
  <si>
    <t>城乡规划与设计理论</t>
  </si>
  <si>
    <t>艺术学</t>
  </si>
  <si>
    <t>风景园林历史与理论</t>
  </si>
  <si>
    <t>花卉种质创新与育种</t>
  </si>
  <si>
    <t>语言学研究</t>
  </si>
  <si>
    <t>一级指标</t>
  </si>
  <si>
    <t>二级指标</t>
  </si>
  <si>
    <t>字段</t>
  </si>
  <si>
    <t>CET-4</t>
  </si>
  <si>
    <t>CET-6得分转化</t>
  </si>
  <si>
    <t>成绩绩点</t>
  </si>
  <si>
    <t>院校背景</t>
  </si>
  <si>
    <t>Honor-校级及其他</t>
  </si>
  <si>
    <t>复试成绩</t>
  </si>
  <si>
    <t>staff_id</t>
  </si>
  <si>
    <t>college_id</t>
  </si>
  <si>
    <t>college_name</t>
  </si>
  <si>
    <t>录取名额</t>
  </si>
  <si>
    <t>考察内容</t>
  </si>
  <si>
    <t>具体公式</t>
  </si>
  <si>
    <t>最终录取人数</t>
  </si>
  <si>
    <t>材料</t>
  </si>
  <si>
    <t>专业知识、解决问题能力、科研能力、创新能力</t>
  </si>
  <si>
    <t>总成绩=复试总成绩</t>
  </si>
  <si>
    <t>学习成绩、专业综合考试、综合素质</t>
  </si>
  <si>
    <t>0.85*学习成绩+0.1*专业综合考试+0.05*综合素质组成</t>
  </si>
  <si>
    <t>环境</t>
  </si>
  <si>
    <t>外语、综合素质</t>
  </si>
  <si>
    <t>0.3*外语+0.7*综合素质</t>
  </si>
  <si>
    <t>经管</t>
  </si>
  <si>
    <t>外语、综合素质、专业笔试</t>
  </si>
  <si>
    <t>0.2*外语+0.4*综合素质+0.4*专业笔试</t>
  </si>
  <si>
    <t>马院</t>
  </si>
  <si>
    <t>人文</t>
  </si>
  <si>
    <t>自然保护区</t>
  </si>
  <si>
    <t>水土</t>
  </si>
  <si>
    <t>外语</t>
  </si>
  <si>
    <t>二外、综合素质、专业笔试</t>
  </si>
  <si>
    <t>0.2*二外+0.4*综合素质+0.4*专业笔试</t>
  </si>
  <si>
    <t>信息</t>
  </si>
  <si>
    <t>0.2*外语+0.5*综合素质+0.3*专业笔试</t>
  </si>
  <si>
    <t>艺术</t>
  </si>
  <si>
    <t>0.2*外语+0.8*综合素质</t>
  </si>
  <si>
    <t>0.2*外语+0.6*综合素质+0.2*专业笔试</t>
  </si>
</sst>
</file>

<file path=xl/styles.xml><?xml version="1.0" encoding="utf-8"?>
<styleSheet xmlns="http://schemas.openxmlformats.org/spreadsheetml/2006/main">
  <numFmts count="11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0.000_ "/>
    <numFmt numFmtId="177" formatCode="###0.000"/>
    <numFmt numFmtId="178" formatCode="0.000"/>
    <numFmt numFmtId="179" formatCode="0.000_ ;\-0.000\ "/>
    <numFmt numFmtId="41" formatCode="_ * #,##0_ ;_ * \-#,##0_ ;_ * &quot;-&quot;_ ;_ @_ "/>
    <numFmt numFmtId="180" formatCode="0.0_ ;\-0.0\ "/>
    <numFmt numFmtId="43" formatCode="_ * #,##0.00_ ;_ * \-#,##0.00_ ;_ * &quot;-&quot;??_ ;_ @_ "/>
    <numFmt numFmtId="181" formatCode="0.0"/>
    <numFmt numFmtId="182" formatCode="####.000"/>
  </numFmts>
  <fonts count="33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0000"/>
      <name val="微软雅黑"/>
      <charset val="134"/>
    </font>
    <font>
      <b/>
      <sz val="11"/>
      <color rgb="FFFF0000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9"/>
      <color indexed="8"/>
      <name val="PMingLiU"/>
      <charset val="134"/>
    </font>
    <font>
      <sz val="9"/>
      <color indexed="8"/>
      <name val="MingLiU"/>
      <charset val="134"/>
    </font>
    <font>
      <sz val="10"/>
      <name val="Arial"/>
      <charset val="134"/>
    </font>
    <font>
      <sz val="11"/>
      <color rgb="FF333333"/>
      <name val="黑体"/>
      <charset val="134"/>
    </font>
    <font>
      <sz val="11"/>
      <name val="黑体"/>
      <charset val="134"/>
    </font>
    <font>
      <sz val="10"/>
      <name val="Times New Roman"/>
      <charset val="134"/>
    </font>
    <font>
      <b/>
      <sz val="1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3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/>
      <diagonal/>
    </border>
    <border>
      <left style="thin">
        <color indexed="8"/>
      </left>
      <right style="thick">
        <color indexed="8"/>
      </right>
      <top/>
      <bottom/>
      <diagonal/>
    </border>
    <border>
      <left style="thin">
        <color indexed="8"/>
      </left>
      <right style="thick">
        <color indexed="8"/>
      </right>
      <top/>
      <bottom style="thick">
        <color indexed="8"/>
      </bottom>
      <diagonal/>
    </border>
    <border>
      <left/>
      <right/>
      <top style="thin">
        <color auto="1"/>
      </top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52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9" fillId="23" borderId="27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22" borderId="26" applyNumberFormat="0" applyFon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0" borderId="31" applyNumberFormat="0" applyFill="0" applyAlignment="0" applyProtection="0">
      <alignment vertical="center"/>
    </xf>
    <xf numFmtId="0" fontId="31" fillId="0" borderId="31" applyNumberFormat="0" applyFill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32" fillId="39" borderId="32" applyNumberFormat="0" applyAlignment="0" applyProtection="0">
      <alignment vertical="center"/>
    </xf>
    <xf numFmtId="0" fontId="30" fillId="39" borderId="27" applyNumberFormat="0" applyAlignment="0" applyProtection="0">
      <alignment vertical="center"/>
    </xf>
    <xf numFmtId="0" fontId="25" fillId="30" borderId="30" applyNumberForma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21" fillId="0" borderId="29" applyNumberFormat="0" applyFill="0" applyAlignment="0" applyProtection="0">
      <alignment vertical="center"/>
    </xf>
    <xf numFmtId="0" fontId="8" fillId="0" borderId="0"/>
    <xf numFmtId="0" fontId="20" fillId="0" borderId="28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8" fillId="0" borderId="0"/>
    <xf numFmtId="0" fontId="17" fillId="32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17" fillId="40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8" fillId="0" borderId="0"/>
  </cellStyleXfs>
  <cellXfs count="137">
    <xf numFmtId="0" fontId="0" fillId="0" borderId="0" xfId="0">
      <alignment vertical="center"/>
    </xf>
    <xf numFmtId="0" fontId="0" fillId="0" borderId="0" xfId="0" applyAlignment="1"/>
    <xf numFmtId="0" fontId="0" fillId="2" borderId="0" xfId="0" applyFill="1" applyAlignment="1"/>
    <xf numFmtId="0" fontId="0" fillId="3" borderId="0" xfId="0" applyFill="1" applyAlignment="1"/>
    <xf numFmtId="0" fontId="0" fillId="4" borderId="0" xfId="0" applyFill="1" applyAlignment="1"/>
    <xf numFmtId="0" fontId="0" fillId="0" borderId="0" xfId="0" applyAlignment="1">
      <alignment horizontal="left" vertical="center" wrapText="1"/>
    </xf>
    <xf numFmtId="0" fontId="1" fillId="5" borderId="0" xfId="0" applyFont="1" applyFill="1" applyAlignment="1">
      <alignment vertical="center" wrapText="1"/>
    </xf>
    <xf numFmtId="0" fontId="0" fillId="0" borderId="0" xfId="0" applyAlignment="1">
      <alignment horizontal="right" vertical="center"/>
    </xf>
    <xf numFmtId="0" fontId="0" fillId="0" borderId="0" xfId="0" applyFill="1">
      <alignment vertical="center"/>
    </xf>
    <xf numFmtId="0" fontId="0" fillId="5" borderId="0" xfId="0" applyFill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NumberFormat="1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right" vertical="center" wrapText="1"/>
    </xf>
    <xf numFmtId="0" fontId="0" fillId="0" borderId="0" xfId="0" applyBorder="1" applyAlignment="1">
      <alignment horizontal="right" vertical="center" wrapText="1"/>
    </xf>
    <xf numFmtId="0" fontId="0" fillId="0" borderId="2" xfId="0" applyBorder="1" applyAlignment="1">
      <alignment horizontal="right" vertical="center" wrapText="1"/>
    </xf>
    <xf numFmtId="0" fontId="0" fillId="0" borderId="0" xfId="0" applyNumberFormat="1" applyAlignment="1">
      <alignment vertical="center" wrapText="1"/>
    </xf>
    <xf numFmtId="178" fontId="0" fillId="0" borderId="0" xfId="0" applyNumberFormat="1" applyBorder="1">
      <alignment vertical="center"/>
    </xf>
    <xf numFmtId="0" fontId="2" fillId="0" borderId="0" xfId="0" applyFont="1" applyAlignment="1">
      <alignment horizontal="left" vertical="center"/>
    </xf>
    <xf numFmtId="10" fontId="0" fillId="0" borderId="0" xfId="11" applyNumberFormat="1" applyFont="1" applyBorder="1">
      <alignment vertical="center"/>
    </xf>
    <xf numFmtId="178" fontId="0" fillId="0" borderId="2" xfId="0" applyNumberFormat="1" applyBorder="1">
      <alignment vertical="center"/>
    </xf>
    <xf numFmtId="0" fontId="0" fillId="0" borderId="2" xfId="0" applyBorder="1">
      <alignment vertical="center"/>
    </xf>
    <xf numFmtId="10" fontId="0" fillId="0" borderId="2" xfId="11" applyNumberFormat="1" applyFont="1" applyBorder="1">
      <alignment vertical="center"/>
    </xf>
    <xf numFmtId="176" fontId="0" fillId="0" borderId="0" xfId="0" applyNumberFormat="1">
      <alignment vertical="center"/>
    </xf>
    <xf numFmtId="0" fontId="0" fillId="2" borderId="0" xfId="0" applyFill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176" fontId="0" fillId="0" borderId="0" xfId="0" applyNumberFormat="1" applyAlignment="1">
      <alignment horizontal="right" vertical="center"/>
    </xf>
    <xf numFmtId="0" fontId="0" fillId="0" borderId="0" xfId="0" applyNumberFormat="1" applyBorder="1">
      <alignment vertical="center"/>
    </xf>
    <xf numFmtId="0" fontId="0" fillId="0" borderId="2" xfId="0" applyNumberFormat="1" applyBorder="1">
      <alignment vertical="center"/>
    </xf>
    <xf numFmtId="176" fontId="0" fillId="0" borderId="2" xfId="0" applyNumberFormat="1" applyBorder="1">
      <alignment vertical="center"/>
    </xf>
    <xf numFmtId="0" fontId="0" fillId="0" borderId="0" xfId="0" applyNumberFormat="1" applyAlignment="1">
      <alignment horizontal="right" vertical="center"/>
    </xf>
    <xf numFmtId="179" fontId="0" fillId="0" borderId="0" xfId="0" applyNumberFormat="1">
      <alignment vertical="center"/>
    </xf>
    <xf numFmtId="0" fontId="4" fillId="2" borderId="0" xfId="0" applyFont="1" applyFill="1" applyAlignment="1">
      <alignment horizontal="left" vertical="center" wrapText="1"/>
    </xf>
    <xf numFmtId="1" fontId="0" fillId="0" borderId="0" xfId="0" applyNumberFormat="1">
      <alignment vertical="center"/>
    </xf>
    <xf numFmtId="178" fontId="0" fillId="0" borderId="0" xfId="0" applyNumberFormat="1">
      <alignment vertical="center"/>
    </xf>
    <xf numFmtId="180" fontId="0" fillId="0" borderId="0" xfId="0" applyNumberFormat="1">
      <alignment vertical="center"/>
    </xf>
    <xf numFmtId="180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Fill="1" applyAlignment="1">
      <alignment horizontal="left" vertical="center" wrapText="1"/>
    </xf>
    <xf numFmtId="180" fontId="0" fillId="0" borderId="0" xfId="0" applyNumberFormat="1" applyBorder="1">
      <alignment vertical="center"/>
    </xf>
    <xf numFmtId="180" fontId="0" fillId="0" borderId="2" xfId="0" applyNumberFormat="1" applyBorder="1">
      <alignment vertical="center"/>
    </xf>
    <xf numFmtId="181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5" fillId="6" borderId="0" xfId="0" applyFont="1" applyFill="1" applyAlignment="1">
      <alignment horizontal="left" vertical="center" wrapText="1"/>
    </xf>
    <xf numFmtId="9" fontId="0" fillId="0" borderId="0" xfId="11" applyFont="1">
      <alignment vertical="center"/>
    </xf>
    <xf numFmtId="0" fontId="0" fillId="5" borderId="0" xfId="0" applyFill="1" applyAlignment="1">
      <alignment horizontal="right" vertical="center"/>
    </xf>
    <xf numFmtId="10" fontId="0" fillId="0" borderId="0" xfId="11" applyNumberFormat="1" applyFont="1">
      <alignment vertical="center"/>
    </xf>
    <xf numFmtId="0" fontId="6" fillId="0" borderId="3" xfId="30" applyFont="1" applyBorder="1" applyAlignment="1">
      <alignment horizontal="center" vertical="center" wrapText="1"/>
    </xf>
    <xf numFmtId="0" fontId="7" fillId="0" borderId="4" xfId="30" applyFont="1" applyBorder="1" applyAlignment="1">
      <alignment horizontal="left" wrapText="1"/>
    </xf>
    <xf numFmtId="0" fontId="7" fillId="0" borderId="5" xfId="30" applyFont="1" applyBorder="1" applyAlignment="1">
      <alignment horizontal="center" wrapText="1"/>
    </xf>
    <xf numFmtId="0" fontId="7" fillId="0" borderId="6" xfId="30" applyFont="1" applyBorder="1" applyAlignment="1">
      <alignment horizontal="center" wrapText="1"/>
    </xf>
    <xf numFmtId="0" fontId="7" fillId="0" borderId="7" xfId="30" applyFont="1" applyBorder="1" applyAlignment="1">
      <alignment horizontal="left" wrapText="1"/>
    </xf>
    <xf numFmtId="0" fontId="7" fillId="0" borderId="8" xfId="30" applyFont="1" applyBorder="1" applyAlignment="1">
      <alignment horizontal="center" wrapText="1"/>
    </xf>
    <xf numFmtId="0" fontId="7" fillId="0" borderId="9" xfId="30" applyFont="1" applyBorder="1" applyAlignment="1">
      <alignment horizontal="center" wrapText="1"/>
    </xf>
    <xf numFmtId="0" fontId="7" fillId="0" borderId="4" xfId="30" applyFont="1" applyBorder="1" applyAlignment="1">
      <alignment horizontal="left" vertical="top"/>
    </xf>
    <xf numFmtId="177" fontId="7" fillId="0" borderId="10" xfId="30" applyNumberFormat="1" applyFont="1" applyBorder="1" applyAlignment="1">
      <alignment horizontal="right" vertical="center"/>
    </xf>
    <xf numFmtId="177" fontId="7" fillId="0" borderId="11" xfId="30" applyNumberFormat="1" applyFont="1" applyBorder="1" applyAlignment="1">
      <alignment horizontal="right" vertical="center"/>
    </xf>
    <xf numFmtId="0" fontId="7" fillId="0" borderId="12" xfId="30" applyFont="1" applyBorder="1" applyAlignment="1">
      <alignment horizontal="left" vertical="top"/>
    </xf>
    <xf numFmtId="177" fontId="7" fillId="0" borderId="13" xfId="30" applyNumberFormat="1" applyFont="1" applyBorder="1" applyAlignment="1">
      <alignment horizontal="right" vertical="center"/>
    </xf>
    <xf numFmtId="177" fontId="7" fillId="0" borderId="14" xfId="30" applyNumberFormat="1" applyFont="1" applyBorder="1" applyAlignment="1">
      <alignment horizontal="right" vertical="center"/>
    </xf>
    <xf numFmtId="0" fontId="7" fillId="0" borderId="7" xfId="30" applyFont="1" applyBorder="1" applyAlignment="1">
      <alignment horizontal="left" vertical="top"/>
    </xf>
    <xf numFmtId="182" fontId="7" fillId="0" borderId="15" xfId="30" applyNumberFormat="1" applyFont="1" applyBorder="1" applyAlignment="1">
      <alignment horizontal="right" vertical="center"/>
    </xf>
    <xf numFmtId="177" fontId="7" fillId="0" borderId="16" xfId="30" applyNumberFormat="1" applyFont="1" applyBorder="1" applyAlignment="1">
      <alignment horizontal="right" vertical="center"/>
    </xf>
    <xf numFmtId="0" fontId="7" fillId="0" borderId="16" xfId="30" applyFont="1" applyBorder="1" applyAlignment="1">
      <alignment horizontal="left" vertical="center" wrapText="1"/>
    </xf>
    <xf numFmtId="0" fontId="7" fillId="0" borderId="0" xfId="30" applyFont="1" applyBorder="1" applyAlignment="1">
      <alignment horizontal="left" vertical="top"/>
    </xf>
    <xf numFmtId="0" fontId="7" fillId="0" borderId="0" xfId="30" applyFont="1" applyBorder="1" applyAlignment="1">
      <alignment horizontal="left" vertical="top" wrapText="1"/>
    </xf>
    <xf numFmtId="0" fontId="6" fillId="0" borderId="0" xfId="30" applyFont="1" applyBorder="1" applyAlignment="1">
      <alignment horizontal="center" vertical="center" wrapText="1"/>
    </xf>
    <xf numFmtId="0" fontId="7" fillId="0" borderId="17" xfId="30" applyFont="1" applyBorder="1" applyAlignment="1">
      <alignment horizontal="center" wrapText="1"/>
    </xf>
    <xf numFmtId="0" fontId="7" fillId="0" borderId="8" xfId="30" applyFont="1" applyBorder="1" applyAlignment="1">
      <alignment horizontal="center"/>
    </xf>
    <xf numFmtId="0" fontId="7" fillId="0" borderId="18" xfId="30" applyFont="1" applyBorder="1" applyAlignment="1">
      <alignment horizontal="center"/>
    </xf>
    <xf numFmtId="0" fontId="7" fillId="0" borderId="4" xfId="30" applyFont="1" applyBorder="1" applyAlignment="1">
      <alignment horizontal="left" vertical="top" wrapText="1"/>
    </xf>
    <xf numFmtId="182" fontId="7" fillId="0" borderId="10" xfId="30" applyNumberFormat="1" applyFont="1" applyBorder="1" applyAlignment="1">
      <alignment horizontal="right" vertical="center"/>
    </xf>
    <xf numFmtId="182" fontId="7" fillId="0" borderId="19" xfId="30" applyNumberFormat="1" applyFont="1" applyBorder="1" applyAlignment="1">
      <alignment horizontal="right" vertical="center"/>
    </xf>
    <xf numFmtId="0" fontId="7" fillId="0" borderId="12" xfId="30" applyFont="1" applyBorder="1" applyAlignment="1">
      <alignment horizontal="left" vertical="top" wrapText="1"/>
    </xf>
    <xf numFmtId="182" fontId="7" fillId="0" borderId="13" xfId="30" applyNumberFormat="1" applyFont="1" applyBorder="1" applyAlignment="1">
      <alignment horizontal="right" vertical="center"/>
    </xf>
    <xf numFmtId="182" fontId="7" fillId="0" borderId="20" xfId="30" applyNumberFormat="1" applyFont="1" applyBorder="1" applyAlignment="1">
      <alignment horizontal="right" vertical="center"/>
    </xf>
    <xf numFmtId="0" fontId="7" fillId="0" borderId="7" xfId="30" applyFont="1" applyBorder="1" applyAlignment="1">
      <alignment horizontal="left" vertical="top" wrapText="1"/>
    </xf>
    <xf numFmtId="182" fontId="7" fillId="0" borderId="21" xfId="30" applyNumberFormat="1" applyFont="1" applyBorder="1" applyAlignment="1">
      <alignment horizontal="right" vertical="center"/>
    </xf>
    <xf numFmtId="0" fontId="7" fillId="0" borderId="18" xfId="30" applyFont="1" applyBorder="1" applyAlignment="1">
      <alignment horizontal="center" wrapText="1"/>
    </xf>
    <xf numFmtId="177" fontId="7" fillId="0" borderId="19" xfId="30" applyNumberFormat="1" applyFont="1" applyBorder="1" applyAlignment="1">
      <alignment horizontal="right" vertical="center"/>
    </xf>
    <xf numFmtId="177" fontId="7" fillId="0" borderId="20" xfId="30" applyNumberFormat="1" applyFont="1" applyBorder="1" applyAlignment="1">
      <alignment horizontal="right" vertical="center"/>
    </xf>
    <xf numFmtId="0" fontId="7" fillId="0" borderId="21" xfId="30" applyFont="1" applyBorder="1" applyAlignment="1">
      <alignment horizontal="left" vertical="center" wrapText="1"/>
    </xf>
    <xf numFmtId="0" fontId="8" fillId="0" borderId="0" xfId="30"/>
    <xf numFmtId="9" fontId="0" fillId="0" borderId="0" xfId="11" applyFont="1" applyBorder="1">
      <alignment vertical="center"/>
    </xf>
    <xf numFmtId="9" fontId="0" fillId="0" borderId="2" xfId="11" applyFont="1" applyBorder="1">
      <alignment vertical="center"/>
    </xf>
    <xf numFmtId="178" fontId="0" fillId="0" borderId="22" xfId="0" applyNumberFormat="1" applyBorder="1" applyAlignment="1">
      <alignment horizontal="center" vertical="center"/>
    </xf>
    <xf numFmtId="9" fontId="0" fillId="0" borderId="22" xfId="11" applyFont="1" applyBorder="1" applyAlignment="1">
      <alignment horizontal="right" vertical="center"/>
    </xf>
    <xf numFmtId="178" fontId="0" fillId="0" borderId="0" xfId="0" applyNumberFormat="1" applyBorder="1" applyAlignment="1">
      <alignment horizontal="center" vertical="center"/>
    </xf>
    <xf numFmtId="9" fontId="0" fillId="0" borderId="0" xfId="11" applyFont="1" applyBorder="1" applyAlignment="1">
      <alignment horizontal="right" vertical="center"/>
    </xf>
    <xf numFmtId="0" fontId="0" fillId="0" borderId="0" xfId="0" applyAlignment="1">
      <alignment horizontal="center" vertical="center" wrapText="1"/>
    </xf>
    <xf numFmtId="10" fontId="0" fillId="0" borderId="0" xfId="0" applyNumberFormat="1" applyBorder="1">
      <alignment vertical="center"/>
    </xf>
    <xf numFmtId="10" fontId="0" fillId="0" borderId="2" xfId="0" applyNumberFormat="1" applyBorder="1">
      <alignment vertical="center"/>
    </xf>
    <xf numFmtId="0" fontId="0" fillId="0" borderId="0" xfId="0" applyAlignment="1">
      <alignment horizontal="center" vertical="center"/>
    </xf>
    <xf numFmtId="0" fontId="9" fillId="7" borderId="23" xfId="0" applyFont="1" applyFill="1" applyBorder="1" applyAlignment="1">
      <alignment horizontal="center" vertical="center" wrapText="1"/>
    </xf>
    <xf numFmtId="0" fontId="9" fillId="7" borderId="24" xfId="0" applyFont="1" applyFill="1" applyBorder="1" applyAlignment="1">
      <alignment horizontal="center" vertical="center" wrapText="1"/>
    </xf>
    <xf numFmtId="0" fontId="9" fillId="7" borderId="25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horizontal="center" vertical="center" wrapText="1"/>
    </xf>
    <xf numFmtId="0" fontId="10" fillId="7" borderId="0" xfId="0" applyFont="1" applyFill="1" applyBorder="1" applyAlignment="1">
      <alignment horizontal="center" vertical="center" wrapText="1"/>
    </xf>
    <xf numFmtId="10" fontId="10" fillId="7" borderId="0" xfId="0" applyNumberFormat="1" applyFont="1" applyFill="1" applyBorder="1" applyAlignment="1">
      <alignment horizontal="center" vertical="center" wrapText="1"/>
    </xf>
    <xf numFmtId="0" fontId="10" fillId="7" borderId="2" xfId="0" applyFont="1" applyFill="1" applyBorder="1" applyAlignment="1">
      <alignment horizontal="center" vertical="center" wrapText="1"/>
    </xf>
    <xf numFmtId="10" fontId="10" fillId="7" borderId="2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10" fontId="11" fillId="0" borderId="0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 wrapText="1"/>
    </xf>
    <xf numFmtId="0" fontId="10" fillId="8" borderId="0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9" fontId="0" fillId="0" borderId="0" xfId="11" applyFont="1" applyBorder="1" applyAlignment="1">
      <alignment horizontal="center" vertical="center"/>
    </xf>
    <xf numFmtId="0" fontId="0" fillId="0" borderId="0" xfId="0" applyBorder="1" applyAlignment="1">
      <alignment vertical="center" wrapText="1"/>
    </xf>
    <xf numFmtId="10" fontId="0" fillId="0" borderId="0" xfId="0" applyNumberFormat="1" applyBorder="1" applyAlignment="1">
      <alignment vertical="center" wrapText="1"/>
    </xf>
    <xf numFmtId="9" fontId="0" fillId="0" borderId="2" xfId="11" applyFont="1" applyBorder="1" applyAlignment="1">
      <alignment horizontal="center" vertical="center"/>
    </xf>
    <xf numFmtId="176" fontId="4" fillId="5" borderId="0" xfId="0" applyNumberFormat="1" applyFont="1" applyFill="1" applyAlignment="1">
      <alignment horizontal="left" vertical="center" wrapText="1"/>
    </xf>
    <xf numFmtId="0" fontId="4" fillId="5" borderId="0" xfId="0" applyFont="1" applyFill="1" applyAlignment="1">
      <alignment horizontal="left" vertical="center" wrapText="1"/>
    </xf>
    <xf numFmtId="0" fontId="1" fillId="9" borderId="0" xfId="0" applyFont="1" applyFill="1" applyAlignment="1">
      <alignment vertical="center" wrapText="1"/>
    </xf>
    <xf numFmtId="0" fontId="8" fillId="0" borderId="0" xfId="38" applyAlignment="1">
      <alignment wrapText="1"/>
    </xf>
    <xf numFmtId="0" fontId="8" fillId="0" borderId="0" xfId="38"/>
    <xf numFmtId="0" fontId="4" fillId="0" borderId="0" xfId="0" applyFont="1" applyAlignment="1">
      <alignment horizontal="left" vertical="center" wrapText="1"/>
    </xf>
    <xf numFmtId="178" fontId="0" fillId="0" borderId="0" xfId="0" applyNumberFormat="1" applyAlignment="1">
      <alignment horizontal="right" vertical="center"/>
    </xf>
    <xf numFmtId="176" fontId="12" fillId="2" borderId="0" xfId="0" applyNumberFormat="1" applyFont="1" applyFill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  <xf numFmtId="0" fontId="0" fillId="3" borderId="0" xfId="0" applyFill="1" applyAlignment="1">
      <alignment vertical="center" wrapText="1"/>
    </xf>
    <xf numFmtId="9" fontId="0" fillId="0" borderId="0" xfId="11" applyFont="1" applyAlignment="1">
      <alignment vertical="center"/>
    </xf>
    <xf numFmtId="0" fontId="4" fillId="3" borderId="0" xfId="0" applyFont="1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4" fillId="10" borderId="0" xfId="0" applyFont="1" applyFill="1" applyAlignment="1">
      <alignment vertical="center" wrapText="1"/>
    </xf>
    <xf numFmtId="0" fontId="8" fillId="0" borderId="0" xfId="51" applyAlignment="1">
      <alignment vertical="center"/>
    </xf>
    <xf numFmtId="0" fontId="8" fillId="0" borderId="0" xfId="51"/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常规_Sheet2" xfId="30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常规_综合评价得分" xfId="38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40% - 强调文字颜色 6" xfId="49" builtinId="51"/>
    <cellStyle name="60% - 强调文字颜色 6" xfId="50" builtinId="52"/>
    <cellStyle name="常规_原始数据" xfId="51"/>
  </cellStyles>
  <dxfs count="9">
    <dxf>
      <alignment wrapText="1"/>
    </dxf>
    <dxf>
      <alignment horizontal="right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7" tint="0.59996337778862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9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综合评价得分体系</a:t>
            </a:r>
            <a:endParaRPr lang="zh-CN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权重!$Z$1</c:f>
              <c:strCache>
                <c:ptCount val="1"/>
                <c:pt idx="0">
                  <c:v>在总得分的权重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权重!$Y$2:$Y$7</c:f>
              <c:strCache>
                <c:ptCount val="6"/>
                <c:pt idx="0">
                  <c:v>CET4、CET6、托福、雅思</c:v>
                </c:pt>
                <c:pt idx="1">
                  <c:v>所获荣誉</c:v>
                </c:pt>
                <c:pt idx="2">
                  <c:v>项目经历</c:v>
                </c:pt>
                <c:pt idx="3">
                  <c:v>绩点成绩</c:v>
                </c:pt>
                <c:pt idx="4">
                  <c:v>绩点排名比例(正向化)</c:v>
                </c:pt>
                <c:pt idx="5">
                  <c:v>学校背景</c:v>
                </c:pt>
              </c:strCache>
            </c:strRef>
          </c:cat>
          <c:val>
            <c:numRef>
              <c:f>权重!$Z$2:$Z$7</c:f>
              <c:numCache>
                <c:formatCode>0.00%</c:formatCode>
                <c:ptCount val="6"/>
                <c:pt idx="0">
                  <c:v>0.24</c:v>
                </c:pt>
                <c:pt idx="1">
                  <c:v>0.158772188317978</c:v>
                </c:pt>
                <c:pt idx="2">
                  <c:v>0.259159341868855</c:v>
                </c:pt>
                <c:pt idx="3">
                  <c:v>0.158622419785836</c:v>
                </c:pt>
                <c:pt idx="4">
                  <c:v>0.0189485135728457</c:v>
                </c:pt>
                <c:pt idx="5">
                  <c:v>0.240360596828152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587288"/>
        <c:axId val="680465208"/>
      </c:radarChart>
      <c:catAx>
        <c:axId val="658587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5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465208"/>
        <c:crosses val="autoZero"/>
        <c:auto val="1"/>
        <c:lblAlgn val="ctr"/>
        <c:lblOffset val="100"/>
        <c:noMultiLvlLbl val="0"/>
      </c:catAx>
      <c:valAx>
        <c:axId val="680465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8587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1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/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1">
  <dgm:title val=""/>
  <dgm:desc val=""/>
  <dgm:catLst>
    <dgm:cat type="colorful" pri="10100"/>
  </dgm:catLst>
  <dgm:styleLbl name="align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/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ImgPlace1">
    <dgm:fillClrLst>
      <a:schemeClr val="accent1">
        <a:tint val="50000"/>
      </a:schemeClr>
      <a:schemeClr val="accent2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hp">
    <dgm:fillClrLst meth="repeat">
      <a:schemeClr val="accent2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b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callout">
    <dgm:fillClrLst meth="repeat">
      <a:schemeClr val="accent2"/>
    </dgm:fillClrLst>
    <dgm:linClrLst meth="repeat">
      <a:schemeClr val="accent2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2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1"/>
    </dgm:linClrLst>
    <dgm:effectClrLst/>
    <dgm:txLinClrLst/>
    <dgm:txFillClrLst meth="repeat">
      <a:schemeClr val="dk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3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fillClrLst>
    <dgm:linClrLst meth="repeat">
      <a:schemeClr val="accent2">
        <a:tint val="40000"/>
        <a:alpha val="90000"/>
      </a:schemeClr>
      <a:schemeClr val="accent3">
        <a:tint val="40000"/>
        <a:alpha val="90000"/>
      </a:schemeClr>
      <a:schemeClr val="accent4">
        <a:tint val="40000"/>
        <a:alpha val="90000"/>
      </a:schemeClr>
      <a:schemeClr val="accent5">
        <a:tint val="40000"/>
        <a:alpha val="90000"/>
      </a:schemeClr>
      <a:schemeClr val="accent6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ImgPlace1">
    <dgm:fillClrLst meth="repeat">
      <a:schemeClr val="accent2">
        <a:tint val="50000"/>
      </a:schemeClr>
      <a:schemeClr val="accent3">
        <a:tint val="50000"/>
      </a:schemeClr>
      <a:schemeClr val="accent4">
        <a:tint val="50000"/>
      </a:schemeClr>
      <a:schemeClr val="accent5">
        <a:tint val="50000"/>
      </a:schemeClr>
      <a:schemeClr val="accent6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2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 meth="repeat">
      <a:schemeClr val="lt1"/>
    </dgm:txFillClrLst>
    <dgm:txEffectClrLst/>
  </dgm:styleLbl>
  <dgm:styleLbl name="ln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1D1">
    <dgm:fillClrLst meth="repeat">
      <a:schemeClr val="accent2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0000"/>
      </a:schemeClr>
    </dgm:fillClrLst>
    <dgm:linClrLst meth="repeat">
      <a:schemeClr val="accent2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4">
        <a:tint val="70000"/>
      </a:schemeClr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5">
        <a:tint val="5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  <dgm:styleLbl name="sibTrans1D1">
    <dgm:fillClrLst meth="repeat">
      <a:schemeClr val="accent2"/>
      <a:schemeClr val="accent3"/>
      <a:schemeClr val="accent4"/>
      <a:schemeClr val="accent5"/>
      <a:schemeClr val="accent6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tx1"/>
    </dgm:txFillClrLst>
    <dgm:txEffectClrLst/>
  </dgm:styleLbl>
  <dgm:styleLbl name="sibTrans2D1">
    <dgm:fillClrLst meth="repeat">
      <a:schemeClr val="accent2"/>
      <a:schemeClr val="accent3"/>
      <a:schemeClr val="accent4"/>
      <a:schemeClr val="accent5"/>
      <a:schemeClr val="accent6"/>
    </dgm:fillClrLst>
    <dgm:linClrLst meth="cycle">
      <a:schemeClr val="lt1"/>
    </dgm:linClrLst>
    <dgm:effectClrLst/>
    <dgm:txLinClrLst/>
    <dgm:txFillClrLst/>
    <dgm:txEffectClrLst/>
  </dgm:styleLbl>
  <dgm:styleLbl name="solidAlign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2"/>
      <a:schemeClr val="accent3"/>
      <a:schemeClr val="accent4"/>
      <a:schemeClr val="accent5"/>
      <a:schemeClr val="accent6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2"/>
    </dgm:linClrLst>
    <dgm:effectClrLst/>
    <dgm:txLinClrLst/>
    <dgm:txFillClrLst meth="repeat">
      <a:schemeClr val="lt1"/>
    </dgm:txFillClrLst>
    <dgm:txEffectClrLst/>
  </dgm:styleLbl>
  <dgm:styleLbl name="vennNode1">
    <dgm:fillClrLst meth="repeat">
      <a:schemeClr val="accent2">
        <a:alpha val="50000"/>
      </a:schemeClr>
      <a:schemeClr val="accent3">
        <a:alpha val="50000"/>
      </a:schemeClr>
      <a:schemeClr val="accent4">
        <a:alpha val="50000"/>
      </a:schemeClr>
      <a:schemeClr val="accent5">
        <a:alpha val="5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8BBD873D-0DF4-47B5-82D1-557FC40AA18F}" type="doc">
      <dgm:prSet loTypeId="urn:microsoft.com/office/officeart/2009/layout/CirclePictureHierarchy" loCatId="hierarchy" qsTypeId="urn:microsoft.com/office/officeart/2005/8/quickstyle/simple2" qsCatId="simple" csTypeId="urn:microsoft.com/office/officeart/2005/8/colors/colorful1" csCatId="colorful" phldr="1"/>
      <dgm:spPr/>
      <dgm:t>
        <a:bodyPr/>
        <a:lstStyle/>
        <a:p>
          <a:endParaRPr lang="en-US"/>
        </a:p>
      </dgm:t>
    </dgm:pt>
    <dgm:pt modelId="{94F92629-C0E3-484A-BAD0-78D7EA711CF9}">
      <dgm:prSet phldrT="[文本]" custT="1"/>
      <dgm:spPr/>
      <dgm:t>
        <a:bodyPr/>
        <a:lstStyle/>
        <a:p>
          <a:r>
            <a:rPr lang="zh-CN" altLang="en-US" sz="1050" b="1"/>
            <a:t>推免生入围复试评价得分体系</a:t>
          </a:r>
          <a:endParaRPr lang="en-US" sz="1050" b="1"/>
        </a:p>
      </dgm:t>
    </dgm:pt>
    <dgm:pt modelId="{F03F926E-04AF-44C5-87FD-3C463095FFB1}" cxnId="{D3442642-69B2-4583-B7EF-05D70CF30D66}" type="parTrans">
      <dgm:prSet/>
      <dgm:spPr/>
      <dgm:t>
        <a:bodyPr/>
        <a:lstStyle/>
        <a:p>
          <a:endParaRPr lang="en-US"/>
        </a:p>
      </dgm:t>
    </dgm:pt>
    <dgm:pt modelId="{6BBBAC07-CA98-43AC-A8B8-D4DE6F0EE98B}" cxnId="{D3442642-69B2-4583-B7EF-05D70CF30D66}" type="sibTrans">
      <dgm:prSet/>
      <dgm:spPr/>
      <dgm:t>
        <a:bodyPr/>
        <a:lstStyle/>
        <a:p>
          <a:endParaRPr lang="en-US"/>
        </a:p>
      </dgm:t>
    </dgm:pt>
    <dgm:pt modelId="{F2AB6156-A7A3-4BFB-88B2-72CB752C00FC}">
      <dgm:prSet phldrT="[文本]" custT="1"/>
      <dgm:spPr/>
      <dgm:t>
        <a:bodyPr/>
        <a:lstStyle/>
        <a:p>
          <a:r>
            <a:rPr lang="zh-CN" altLang="en-US" sz="800"/>
            <a:t>综合素质</a:t>
          </a:r>
          <a:endParaRPr lang="en-US" sz="800"/>
        </a:p>
      </dgm:t>
    </dgm:pt>
    <dgm:pt modelId="{990C8BB8-C932-4179-A325-C6A9CBFC0EA6}" cxnId="{7B91EE9A-2A9E-400D-B0A3-9B6C7A75F769}" type="parTrans">
      <dgm:prSet/>
      <dgm:spPr/>
      <dgm:t>
        <a:bodyPr/>
        <a:lstStyle/>
        <a:p>
          <a:endParaRPr lang="en-US"/>
        </a:p>
      </dgm:t>
    </dgm:pt>
    <dgm:pt modelId="{94D1306D-4619-4076-9996-4E417CCE276D}" cxnId="{7B91EE9A-2A9E-400D-B0A3-9B6C7A75F769}" type="sibTrans">
      <dgm:prSet/>
      <dgm:spPr/>
      <dgm:t>
        <a:bodyPr/>
        <a:lstStyle/>
        <a:p>
          <a:endParaRPr lang="en-US"/>
        </a:p>
      </dgm:t>
    </dgm:pt>
    <dgm:pt modelId="{26D26E95-AC10-4840-BC83-A75ACBC48B34}">
      <dgm:prSet phldrT="[文本]" custT="1"/>
      <dgm:spPr/>
      <dgm:t>
        <a:bodyPr/>
        <a:lstStyle/>
        <a:p>
          <a:r>
            <a:rPr lang="zh-CN" altLang="en-US" sz="800"/>
            <a:t>项目经历</a:t>
          </a:r>
          <a:endParaRPr lang="en-US" sz="800"/>
        </a:p>
      </dgm:t>
    </dgm:pt>
    <dgm:pt modelId="{92FA7ED3-6C69-41CD-9312-63868EA5108C}" cxnId="{EEB55D25-11D0-4076-8E9B-1EA30C15656C}" type="parTrans">
      <dgm:prSet/>
      <dgm:spPr/>
      <dgm:t>
        <a:bodyPr/>
        <a:lstStyle/>
        <a:p>
          <a:endParaRPr lang="en-US"/>
        </a:p>
      </dgm:t>
    </dgm:pt>
    <dgm:pt modelId="{44DD846A-BD23-4336-B35E-A696F53352D5}" cxnId="{EEB55D25-11D0-4076-8E9B-1EA30C15656C}" type="sibTrans">
      <dgm:prSet/>
      <dgm:spPr/>
      <dgm:t>
        <a:bodyPr/>
        <a:lstStyle/>
        <a:p>
          <a:endParaRPr lang="en-US"/>
        </a:p>
      </dgm:t>
    </dgm:pt>
    <dgm:pt modelId="{EA007B08-A301-4E07-B7E1-332D3BCB627C}">
      <dgm:prSet phldrT="[文本]" custT="1"/>
      <dgm:spPr/>
      <dgm:t>
        <a:bodyPr/>
        <a:lstStyle/>
        <a:p>
          <a:r>
            <a:rPr lang="zh-CN" altLang="en-US" sz="800"/>
            <a:t>所获荣誉</a:t>
          </a:r>
          <a:endParaRPr lang="en-US" sz="800"/>
        </a:p>
      </dgm:t>
    </dgm:pt>
    <dgm:pt modelId="{6AB32706-1391-462B-868B-63F2038A209F}" cxnId="{6C75B845-B420-48E6-9A28-55D43CC6F479}" type="parTrans">
      <dgm:prSet/>
      <dgm:spPr/>
      <dgm:t>
        <a:bodyPr/>
        <a:lstStyle/>
        <a:p>
          <a:endParaRPr lang="en-US"/>
        </a:p>
      </dgm:t>
    </dgm:pt>
    <dgm:pt modelId="{692EFA9C-2919-4D18-BBCD-6D4061371770}" cxnId="{6C75B845-B420-48E6-9A28-55D43CC6F479}" type="sibTrans">
      <dgm:prSet/>
      <dgm:spPr/>
      <dgm:t>
        <a:bodyPr/>
        <a:lstStyle/>
        <a:p>
          <a:endParaRPr lang="en-US"/>
        </a:p>
      </dgm:t>
    </dgm:pt>
    <dgm:pt modelId="{9B9037EA-C2A3-4FE1-BDB5-3FBEE8804FD2}">
      <dgm:prSet phldrT="[文本]" custT="1"/>
      <dgm:spPr/>
      <dgm:t>
        <a:bodyPr/>
        <a:lstStyle/>
        <a:p>
          <a:r>
            <a:rPr lang="zh-CN" altLang="en-US" sz="800"/>
            <a:t>专业水平</a:t>
          </a:r>
          <a:endParaRPr lang="en-US" sz="800"/>
        </a:p>
      </dgm:t>
    </dgm:pt>
    <dgm:pt modelId="{8824F2EB-0747-427F-9CC1-0EA260478137}" cxnId="{154854CE-E66A-4412-AFFE-43DD06B21F8C}" type="parTrans">
      <dgm:prSet/>
      <dgm:spPr/>
      <dgm:t>
        <a:bodyPr/>
        <a:lstStyle/>
        <a:p>
          <a:endParaRPr lang="en-US"/>
        </a:p>
      </dgm:t>
    </dgm:pt>
    <dgm:pt modelId="{49021127-2086-4E92-8A28-1006284E8989}" cxnId="{154854CE-E66A-4412-AFFE-43DD06B21F8C}" type="sibTrans">
      <dgm:prSet/>
      <dgm:spPr/>
      <dgm:t>
        <a:bodyPr/>
        <a:lstStyle/>
        <a:p>
          <a:endParaRPr lang="en-US"/>
        </a:p>
      </dgm:t>
    </dgm:pt>
    <dgm:pt modelId="{D7EAF718-0DBD-4B01-BF4F-CE2F451F1FEC}">
      <dgm:prSet phldrT="[文本]" custT="1"/>
      <dgm:spPr/>
      <dgm:t>
        <a:bodyPr/>
        <a:lstStyle/>
        <a:p>
          <a:r>
            <a:rPr lang="en-US" altLang="zh-CN" sz="900"/>
            <a:t>CET-4</a:t>
          </a:r>
          <a:endParaRPr lang="en-US" sz="800"/>
        </a:p>
      </dgm:t>
    </dgm:pt>
    <dgm:pt modelId="{672BAEF2-F585-40E7-A23B-865039E3A696}" cxnId="{7DA6FA36-74EA-41D1-B3BD-CFF04883FB5D}" type="parTrans">
      <dgm:prSet/>
      <dgm:spPr/>
      <dgm:t>
        <a:bodyPr/>
        <a:lstStyle/>
        <a:p>
          <a:endParaRPr lang="en-US"/>
        </a:p>
      </dgm:t>
    </dgm:pt>
    <dgm:pt modelId="{8878D0FE-AA43-468F-8D94-F384FDC19BCC}" cxnId="{7DA6FA36-74EA-41D1-B3BD-CFF04883FB5D}" type="sibTrans">
      <dgm:prSet/>
      <dgm:spPr/>
      <dgm:t>
        <a:bodyPr/>
        <a:lstStyle/>
        <a:p>
          <a:endParaRPr lang="en-US"/>
        </a:p>
      </dgm:t>
    </dgm:pt>
    <dgm:pt modelId="{E574C579-FD25-4A9E-978F-F08BD9AC7EB2}">
      <dgm:prSet phldrT="[文本]"/>
      <dgm:spPr/>
      <dgm:t>
        <a:bodyPr/>
        <a:lstStyle/>
        <a:p>
          <a:r>
            <a:rPr lang="zh-CN" altLang="en-US"/>
            <a:t>英语能力</a:t>
          </a:r>
          <a:endParaRPr lang="en-US"/>
        </a:p>
      </dgm:t>
    </dgm:pt>
    <dgm:pt modelId="{00255319-BDDD-4991-80D0-841889BDB339}" cxnId="{4BA34F73-A3C1-4AD4-8E00-2DCAB09E8039}" type="parTrans">
      <dgm:prSet/>
      <dgm:spPr/>
      <dgm:t>
        <a:bodyPr/>
        <a:lstStyle/>
        <a:p>
          <a:endParaRPr lang="en-US"/>
        </a:p>
      </dgm:t>
    </dgm:pt>
    <dgm:pt modelId="{89112FA8-EA46-4C6C-B02A-2857C0445A9A}" cxnId="{4BA34F73-A3C1-4AD4-8E00-2DCAB09E8039}" type="sibTrans">
      <dgm:prSet/>
      <dgm:spPr/>
      <dgm:t>
        <a:bodyPr/>
        <a:lstStyle/>
        <a:p>
          <a:endParaRPr lang="en-US"/>
        </a:p>
      </dgm:t>
    </dgm:pt>
    <dgm:pt modelId="{21DF3698-AF8B-4856-B02E-D3453C903161}">
      <dgm:prSet phldrT="[文本]" custT="1"/>
      <dgm:spPr/>
      <dgm:t>
        <a:bodyPr/>
        <a:lstStyle/>
        <a:p>
          <a:r>
            <a:rPr lang="en-US" sz="900"/>
            <a:t>CET-6</a:t>
          </a:r>
          <a:endParaRPr lang="en-US" sz="800"/>
        </a:p>
      </dgm:t>
    </dgm:pt>
    <dgm:pt modelId="{062F2355-1B9B-408C-B1DE-03402C957A46}" cxnId="{B772D7D9-0BCD-40A5-8EEB-37D5F90DF77A}" type="parTrans">
      <dgm:prSet/>
      <dgm:spPr/>
      <dgm:t>
        <a:bodyPr/>
        <a:lstStyle/>
        <a:p>
          <a:endParaRPr lang="en-US"/>
        </a:p>
      </dgm:t>
    </dgm:pt>
    <dgm:pt modelId="{D7466F9C-CF4E-4F0C-A137-6BD9E0AFDB7B}" cxnId="{B772D7D9-0BCD-40A5-8EEB-37D5F90DF77A}" type="sibTrans">
      <dgm:prSet/>
      <dgm:spPr/>
      <dgm:t>
        <a:bodyPr/>
        <a:lstStyle/>
        <a:p>
          <a:endParaRPr lang="en-US"/>
        </a:p>
      </dgm:t>
    </dgm:pt>
    <dgm:pt modelId="{B984C051-EB90-40C0-9183-4FD8E60A9F5C}">
      <dgm:prSet phldrT="[文本]"/>
      <dgm:spPr/>
      <dgm:t>
        <a:bodyPr/>
        <a:lstStyle/>
        <a:p>
          <a:r>
            <a:rPr lang="zh-CN" altLang="en-US"/>
            <a:t>成绩绩点</a:t>
          </a:r>
          <a:endParaRPr lang="en-US"/>
        </a:p>
      </dgm:t>
    </dgm:pt>
    <dgm:pt modelId="{E018D056-B82D-4016-9B2D-F55A2092E431}" cxnId="{B309D306-845C-4266-A637-995CE706205F}" type="parTrans">
      <dgm:prSet/>
      <dgm:spPr/>
      <dgm:t>
        <a:bodyPr/>
        <a:lstStyle/>
        <a:p>
          <a:endParaRPr lang="en-US"/>
        </a:p>
      </dgm:t>
    </dgm:pt>
    <dgm:pt modelId="{D7BEB56F-41AF-4CC8-B8FB-4BB80A469974}" cxnId="{B309D306-845C-4266-A637-995CE706205F}" type="sibTrans">
      <dgm:prSet/>
      <dgm:spPr/>
      <dgm:t>
        <a:bodyPr/>
        <a:lstStyle/>
        <a:p>
          <a:endParaRPr lang="en-US"/>
        </a:p>
      </dgm:t>
    </dgm:pt>
    <dgm:pt modelId="{171F33D8-9995-435F-9DC0-FB4E51D8BE81}">
      <dgm:prSet phldrT="[文本]"/>
      <dgm:spPr/>
      <dgm:t>
        <a:bodyPr/>
        <a:lstStyle/>
        <a:p>
          <a:r>
            <a:rPr lang="zh-CN" altLang="en-US"/>
            <a:t>排名比例</a:t>
          </a:r>
          <a:endParaRPr lang="en-US"/>
        </a:p>
      </dgm:t>
    </dgm:pt>
    <dgm:pt modelId="{2B0AFAC8-669F-4F9F-B94E-6720168BDDFA}" cxnId="{A8EDBBA5-E16A-4A6E-BEDB-00F00A00ECD7}" type="parTrans">
      <dgm:prSet/>
      <dgm:spPr/>
      <dgm:t>
        <a:bodyPr/>
        <a:lstStyle/>
        <a:p>
          <a:endParaRPr lang="en-US"/>
        </a:p>
      </dgm:t>
    </dgm:pt>
    <dgm:pt modelId="{D7A7A2C6-7440-40B6-B3E3-66108220FBA1}" cxnId="{A8EDBBA5-E16A-4A6E-BEDB-00F00A00ECD7}" type="sibTrans">
      <dgm:prSet/>
      <dgm:spPr/>
      <dgm:t>
        <a:bodyPr/>
        <a:lstStyle/>
        <a:p>
          <a:endParaRPr lang="en-US"/>
        </a:p>
      </dgm:t>
    </dgm:pt>
    <dgm:pt modelId="{A0703BCA-9244-4D83-A270-1D575D6B8D64}">
      <dgm:prSet phldrT="[文本]"/>
      <dgm:spPr/>
      <dgm:t>
        <a:bodyPr/>
        <a:lstStyle/>
        <a:p>
          <a:r>
            <a:rPr lang="zh-CN" altLang="en-US"/>
            <a:t>学校水平</a:t>
          </a:r>
          <a:endParaRPr lang="en-US"/>
        </a:p>
      </dgm:t>
    </dgm:pt>
    <dgm:pt modelId="{3E026B88-0715-44A1-A026-84D33340364C}" cxnId="{8EEB1039-21D2-4417-995F-D71FA81E0017}" type="parTrans">
      <dgm:prSet/>
      <dgm:spPr/>
      <dgm:t>
        <a:bodyPr/>
        <a:lstStyle/>
        <a:p>
          <a:endParaRPr lang="en-US"/>
        </a:p>
      </dgm:t>
    </dgm:pt>
    <dgm:pt modelId="{AE5DE7FD-174E-4845-BC9A-11B47A4636C8}" cxnId="{8EEB1039-21D2-4417-995F-D71FA81E0017}" type="sibTrans">
      <dgm:prSet/>
      <dgm:spPr/>
      <dgm:t>
        <a:bodyPr/>
        <a:lstStyle/>
        <a:p>
          <a:endParaRPr lang="en-US"/>
        </a:p>
      </dgm:t>
    </dgm:pt>
    <dgm:pt modelId="{07CD8E95-B212-4563-B57A-516DD786D427}" type="pres">
      <dgm:prSet presAssocID="{8BBD873D-0DF4-47B5-82D1-557FC40AA18F}" presName="hierChild1" presStyleCnt="0">
        <dgm:presLayoutVars>
          <dgm:chPref val="1"/>
          <dgm:dir/>
          <dgm:animOne val="branch"/>
          <dgm:animLvl val="lvl"/>
          <dgm:resizeHandles/>
        </dgm:presLayoutVars>
      </dgm:prSet>
      <dgm:spPr/>
    </dgm:pt>
    <dgm:pt modelId="{A976F76D-1323-4819-AC00-EB04A9D6E419}" type="pres">
      <dgm:prSet presAssocID="{94F92629-C0E3-484A-BAD0-78D7EA711CF9}" presName="hierRoot1" presStyleCnt="0"/>
      <dgm:spPr/>
    </dgm:pt>
    <dgm:pt modelId="{5AF3CE74-E996-45EB-AA01-379A138C7645}" type="pres">
      <dgm:prSet presAssocID="{94F92629-C0E3-484A-BAD0-78D7EA711CF9}" presName="composite" presStyleCnt="0"/>
      <dgm:spPr/>
    </dgm:pt>
    <dgm:pt modelId="{9BC84F8E-1568-4B42-BBE3-D79CDCD3B647}" type="pres">
      <dgm:prSet presAssocID="{94F92629-C0E3-484A-BAD0-78D7EA711CF9}" presName="image" presStyleLbl="node0" presStyleIdx="0" presStyleCnt="1"/>
      <dgm:spPr/>
    </dgm:pt>
    <dgm:pt modelId="{0EE407A8-FC5A-4F37-8B45-85845B8EA4E4}" type="pres">
      <dgm:prSet presAssocID="{94F92629-C0E3-484A-BAD0-78D7EA711CF9}" presName="text" presStyleLbl="revTx" presStyleIdx="0" presStyleCnt="11" custScaleX="203896" custScaleY="130419" custLinFactNeighborX="89108" custLinFactNeighborY="-5355">
        <dgm:presLayoutVars>
          <dgm:chPref val="3"/>
        </dgm:presLayoutVars>
      </dgm:prSet>
      <dgm:spPr/>
    </dgm:pt>
    <dgm:pt modelId="{F77D27CB-1409-4000-A7A0-69EC94413C62}" type="pres">
      <dgm:prSet presAssocID="{94F92629-C0E3-484A-BAD0-78D7EA711CF9}" presName="hierChild2" presStyleCnt="0"/>
      <dgm:spPr/>
    </dgm:pt>
    <dgm:pt modelId="{BBF5041A-90A4-4F93-B698-266C65FA70B8}" type="pres">
      <dgm:prSet presAssocID="{990C8BB8-C932-4179-A325-C6A9CBFC0EA6}" presName="Name10" presStyleLbl="parChTrans1D2" presStyleIdx="0" presStyleCnt="3"/>
      <dgm:spPr/>
    </dgm:pt>
    <dgm:pt modelId="{F2944616-75F7-4750-BAA9-CB5F091FBCD5}" type="pres">
      <dgm:prSet presAssocID="{F2AB6156-A7A3-4BFB-88B2-72CB752C00FC}" presName="hierRoot2" presStyleCnt="0"/>
      <dgm:spPr/>
    </dgm:pt>
    <dgm:pt modelId="{97D57518-986D-4129-BDA8-52C80ECBBFE6}" type="pres">
      <dgm:prSet presAssocID="{F2AB6156-A7A3-4BFB-88B2-72CB752C00FC}" presName="composite2" presStyleCnt="0"/>
      <dgm:spPr/>
    </dgm:pt>
    <dgm:pt modelId="{477CB1F6-3211-41E3-88F7-F595FBC1A1B2}" type="pres">
      <dgm:prSet presAssocID="{F2AB6156-A7A3-4BFB-88B2-72CB752C00FC}" presName="image2" presStyleLbl="node2" presStyleIdx="0" presStyleCnt="3"/>
      <dgm:spPr/>
    </dgm:pt>
    <dgm:pt modelId="{46D817BA-8904-44A2-B44E-FB3E6F776C27}" type="pres">
      <dgm:prSet presAssocID="{F2AB6156-A7A3-4BFB-88B2-72CB752C00FC}" presName="text2" presStyleLbl="revTx" presStyleIdx="1" presStyleCnt="11">
        <dgm:presLayoutVars>
          <dgm:chPref val="3"/>
        </dgm:presLayoutVars>
      </dgm:prSet>
      <dgm:spPr/>
    </dgm:pt>
    <dgm:pt modelId="{E0405F80-E534-485D-A541-D577B447B709}" type="pres">
      <dgm:prSet presAssocID="{F2AB6156-A7A3-4BFB-88B2-72CB752C00FC}" presName="hierChild3" presStyleCnt="0"/>
      <dgm:spPr/>
    </dgm:pt>
    <dgm:pt modelId="{B50EF4A5-F3C0-4702-885C-3056F05AD0EA}" type="pres">
      <dgm:prSet presAssocID="{92FA7ED3-6C69-41CD-9312-63868EA5108C}" presName="Name17" presStyleLbl="parChTrans1D3" presStyleIdx="0" presStyleCnt="7"/>
      <dgm:spPr/>
    </dgm:pt>
    <dgm:pt modelId="{9F17D03A-D85E-4728-B87F-AF39B096DE63}" type="pres">
      <dgm:prSet presAssocID="{26D26E95-AC10-4840-BC83-A75ACBC48B34}" presName="hierRoot3" presStyleCnt="0"/>
      <dgm:spPr/>
    </dgm:pt>
    <dgm:pt modelId="{234DFCEE-AD82-4C27-A9B8-C2FA920A6ABF}" type="pres">
      <dgm:prSet presAssocID="{26D26E95-AC10-4840-BC83-A75ACBC48B34}" presName="composite3" presStyleCnt="0"/>
      <dgm:spPr/>
    </dgm:pt>
    <dgm:pt modelId="{200308D0-34A0-46DF-8976-16506F2CBB0A}" type="pres">
      <dgm:prSet presAssocID="{26D26E95-AC10-4840-BC83-A75ACBC48B34}" presName="image3" presStyleLbl="node3" presStyleIdx="0" presStyleCnt="7"/>
      <dgm:spPr/>
    </dgm:pt>
    <dgm:pt modelId="{2A2F4392-B0AB-41F0-81BE-5AE242CD89C4}" type="pres">
      <dgm:prSet presAssocID="{26D26E95-AC10-4840-BC83-A75ACBC48B34}" presName="text3" presStyleLbl="revTx" presStyleIdx="2" presStyleCnt="11">
        <dgm:presLayoutVars>
          <dgm:chPref val="3"/>
        </dgm:presLayoutVars>
      </dgm:prSet>
      <dgm:spPr/>
    </dgm:pt>
    <dgm:pt modelId="{F661C3C2-6C95-4D17-985C-27F0E4D9CF58}" type="pres">
      <dgm:prSet presAssocID="{26D26E95-AC10-4840-BC83-A75ACBC48B34}" presName="hierChild4" presStyleCnt="0"/>
      <dgm:spPr/>
    </dgm:pt>
    <dgm:pt modelId="{B73D1F78-3032-4C3C-88C3-20353CB035D3}" type="pres">
      <dgm:prSet presAssocID="{6AB32706-1391-462B-868B-63F2038A209F}" presName="Name17" presStyleLbl="parChTrans1D3" presStyleIdx="1" presStyleCnt="7"/>
      <dgm:spPr/>
    </dgm:pt>
    <dgm:pt modelId="{43FE6C29-132B-427C-A16C-6803B6089C75}" type="pres">
      <dgm:prSet presAssocID="{EA007B08-A301-4E07-B7E1-332D3BCB627C}" presName="hierRoot3" presStyleCnt="0"/>
      <dgm:spPr/>
    </dgm:pt>
    <dgm:pt modelId="{CD31FAFB-7BA1-4F42-BABA-CFFF94B29037}" type="pres">
      <dgm:prSet presAssocID="{EA007B08-A301-4E07-B7E1-332D3BCB627C}" presName="composite3" presStyleCnt="0"/>
      <dgm:spPr/>
    </dgm:pt>
    <dgm:pt modelId="{B34F84D8-8115-4AA4-97A4-D311D26CB412}" type="pres">
      <dgm:prSet presAssocID="{EA007B08-A301-4E07-B7E1-332D3BCB627C}" presName="image3" presStyleLbl="node3" presStyleIdx="1" presStyleCnt="7"/>
      <dgm:spPr/>
    </dgm:pt>
    <dgm:pt modelId="{0A5220BF-A8C3-4B46-B2BD-894AE9026502}" type="pres">
      <dgm:prSet presAssocID="{EA007B08-A301-4E07-B7E1-332D3BCB627C}" presName="text3" presStyleLbl="revTx" presStyleIdx="3" presStyleCnt="11">
        <dgm:presLayoutVars>
          <dgm:chPref val="3"/>
        </dgm:presLayoutVars>
      </dgm:prSet>
      <dgm:spPr/>
    </dgm:pt>
    <dgm:pt modelId="{7BBD055D-5C02-4CB3-835F-5078E3578951}" type="pres">
      <dgm:prSet presAssocID="{EA007B08-A301-4E07-B7E1-332D3BCB627C}" presName="hierChild4" presStyleCnt="0"/>
      <dgm:spPr/>
    </dgm:pt>
    <dgm:pt modelId="{608AE319-116A-447E-BF3A-F82130A89A2B}" type="pres">
      <dgm:prSet presAssocID="{8824F2EB-0747-427F-9CC1-0EA260478137}" presName="Name10" presStyleLbl="parChTrans1D2" presStyleIdx="1" presStyleCnt="3"/>
      <dgm:spPr/>
    </dgm:pt>
    <dgm:pt modelId="{48B628F4-2622-46AB-A721-4E08731239AB}" type="pres">
      <dgm:prSet presAssocID="{9B9037EA-C2A3-4FE1-BDB5-3FBEE8804FD2}" presName="hierRoot2" presStyleCnt="0"/>
      <dgm:spPr/>
    </dgm:pt>
    <dgm:pt modelId="{CC35AB25-756D-4533-A951-913405644E26}" type="pres">
      <dgm:prSet presAssocID="{9B9037EA-C2A3-4FE1-BDB5-3FBEE8804FD2}" presName="composite2" presStyleCnt="0"/>
      <dgm:spPr/>
    </dgm:pt>
    <dgm:pt modelId="{3A81FCE8-EFA9-4E83-A06A-46186DD1D9BF}" type="pres">
      <dgm:prSet presAssocID="{9B9037EA-C2A3-4FE1-BDB5-3FBEE8804FD2}" presName="image2" presStyleLbl="node2" presStyleIdx="1" presStyleCnt="3"/>
      <dgm:spPr/>
    </dgm:pt>
    <dgm:pt modelId="{0523CBAF-8B68-49E6-B848-799FDF4BCE9D}" type="pres">
      <dgm:prSet presAssocID="{9B9037EA-C2A3-4FE1-BDB5-3FBEE8804FD2}" presName="text2" presStyleLbl="revTx" presStyleIdx="4" presStyleCnt="11">
        <dgm:presLayoutVars>
          <dgm:chPref val="3"/>
        </dgm:presLayoutVars>
      </dgm:prSet>
      <dgm:spPr/>
    </dgm:pt>
    <dgm:pt modelId="{C7132E67-FBE3-49DD-B4BC-E8AF3221A656}" type="pres">
      <dgm:prSet presAssocID="{9B9037EA-C2A3-4FE1-BDB5-3FBEE8804FD2}" presName="hierChild3" presStyleCnt="0"/>
      <dgm:spPr/>
    </dgm:pt>
    <dgm:pt modelId="{502D2AD4-9C02-46D7-93CB-A3F3FDBE1298}" type="pres">
      <dgm:prSet presAssocID="{E018D056-B82D-4016-9B2D-F55A2092E431}" presName="Name17" presStyleLbl="parChTrans1D3" presStyleIdx="2" presStyleCnt="7"/>
      <dgm:spPr/>
    </dgm:pt>
    <dgm:pt modelId="{EFC8E25B-80A6-4015-AAE1-97E9BB0B07E2}" type="pres">
      <dgm:prSet presAssocID="{B984C051-EB90-40C0-9183-4FD8E60A9F5C}" presName="hierRoot3" presStyleCnt="0"/>
      <dgm:spPr/>
    </dgm:pt>
    <dgm:pt modelId="{954E14B7-2D9B-45C3-8464-60D663260DB1}" type="pres">
      <dgm:prSet presAssocID="{B984C051-EB90-40C0-9183-4FD8E60A9F5C}" presName="composite3" presStyleCnt="0"/>
      <dgm:spPr/>
    </dgm:pt>
    <dgm:pt modelId="{1880760B-A4AE-400F-82B6-D5C272247255}" type="pres">
      <dgm:prSet presAssocID="{B984C051-EB90-40C0-9183-4FD8E60A9F5C}" presName="image3" presStyleLbl="node3" presStyleIdx="2" presStyleCnt="7"/>
      <dgm:spPr/>
    </dgm:pt>
    <dgm:pt modelId="{3FEBC21C-29A1-4D32-AAF5-5AF056738065}" type="pres">
      <dgm:prSet presAssocID="{B984C051-EB90-40C0-9183-4FD8E60A9F5C}" presName="text3" presStyleLbl="revTx" presStyleIdx="5" presStyleCnt="11">
        <dgm:presLayoutVars>
          <dgm:chPref val="3"/>
        </dgm:presLayoutVars>
      </dgm:prSet>
      <dgm:spPr/>
    </dgm:pt>
    <dgm:pt modelId="{439BA28F-6356-43BF-9FA6-E27ECF841173}" type="pres">
      <dgm:prSet presAssocID="{B984C051-EB90-40C0-9183-4FD8E60A9F5C}" presName="hierChild4" presStyleCnt="0"/>
      <dgm:spPr/>
    </dgm:pt>
    <dgm:pt modelId="{124DC671-1740-4298-BCF3-D8DFE301DCFB}" type="pres">
      <dgm:prSet presAssocID="{2B0AFAC8-669F-4F9F-B94E-6720168BDDFA}" presName="Name17" presStyleLbl="parChTrans1D3" presStyleIdx="3" presStyleCnt="7"/>
      <dgm:spPr/>
    </dgm:pt>
    <dgm:pt modelId="{4836A4F6-CC44-4CDF-BECB-CD7E3F93F73F}" type="pres">
      <dgm:prSet presAssocID="{171F33D8-9995-435F-9DC0-FB4E51D8BE81}" presName="hierRoot3" presStyleCnt="0"/>
      <dgm:spPr/>
    </dgm:pt>
    <dgm:pt modelId="{B3DADF5A-E40D-4C9F-81F9-90740B6F917B}" type="pres">
      <dgm:prSet presAssocID="{171F33D8-9995-435F-9DC0-FB4E51D8BE81}" presName="composite3" presStyleCnt="0"/>
      <dgm:spPr/>
    </dgm:pt>
    <dgm:pt modelId="{050185D7-21A1-41ED-8E11-911B526AC84C}" type="pres">
      <dgm:prSet presAssocID="{171F33D8-9995-435F-9DC0-FB4E51D8BE81}" presName="image3" presStyleLbl="node3" presStyleIdx="3" presStyleCnt="7"/>
      <dgm:spPr/>
    </dgm:pt>
    <dgm:pt modelId="{1A1ABDAF-1CFA-4945-9037-189988BD88E8}" type="pres">
      <dgm:prSet presAssocID="{171F33D8-9995-435F-9DC0-FB4E51D8BE81}" presName="text3" presStyleLbl="revTx" presStyleIdx="6" presStyleCnt="11">
        <dgm:presLayoutVars>
          <dgm:chPref val="3"/>
        </dgm:presLayoutVars>
      </dgm:prSet>
      <dgm:spPr/>
    </dgm:pt>
    <dgm:pt modelId="{90D91F9B-63B5-4881-A52A-C2C320C56685}" type="pres">
      <dgm:prSet presAssocID="{171F33D8-9995-435F-9DC0-FB4E51D8BE81}" presName="hierChild4" presStyleCnt="0"/>
      <dgm:spPr/>
    </dgm:pt>
    <dgm:pt modelId="{5E180A47-67E0-40ED-90E0-51D947B8A933}" type="pres">
      <dgm:prSet presAssocID="{3E026B88-0715-44A1-A026-84D33340364C}" presName="Name17" presStyleLbl="parChTrans1D3" presStyleIdx="4" presStyleCnt="7"/>
      <dgm:spPr/>
    </dgm:pt>
    <dgm:pt modelId="{6756094C-F369-4BA9-B6C6-1EF43B13BE66}" type="pres">
      <dgm:prSet presAssocID="{A0703BCA-9244-4D83-A270-1D575D6B8D64}" presName="hierRoot3" presStyleCnt="0"/>
      <dgm:spPr/>
    </dgm:pt>
    <dgm:pt modelId="{0968C959-8438-4DBE-90B3-E67AD7AC95C3}" type="pres">
      <dgm:prSet presAssocID="{A0703BCA-9244-4D83-A270-1D575D6B8D64}" presName="composite3" presStyleCnt="0"/>
      <dgm:spPr/>
    </dgm:pt>
    <dgm:pt modelId="{2B943027-7AD4-4CBB-A799-F4BDC208D2A7}" type="pres">
      <dgm:prSet presAssocID="{A0703BCA-9244-4D83-A270-1D575D6B8D64}" presName="image3" presStyleLbl="node3" presStyleIdx="4" presStyleCnt="7"/>
      <dgm:spPr/>
    </dgm:pt>
    <dgm:pt modelId="{1D33657E-41FF-4051-AE30-52DA762D065E}" type="pres">
      <dgm:prSet presAssocID="{A0703BCA-9244-4D83-A270-1D575D6B8D64}" presName="text3" presStyleLbl="revTx" presStyleIdx="7" presStyleCnt="11">
        <dgm:presLayoutVars>
          <dgm:chPref val="3"/>
        </dgm:presLayoutVars>
      </dgm:prSet>
      <dgm:spPr/>
    </dgm:pt>
    <dgm:pt modelId="{4BAEAC6F-A914-4EEE-AE18-48925DEDB60F}" type="pres">
      <dgm:prSet presAssocID="{A0703BCA-9244-4D83-A270-1D575D6B8D64}" presName="hierChild4" presStyleCnt="0"/>
      <dgm:spPr/>
    </dgm:pt>
    <dgm:pt modelId="{F509B155-3F17-45B7-ADF1-9570B4B8F175}" type="pres">
      <dgm:prSet presAssocID="{00255319-BDDD-4991-80D0-841889BDB339}" presName="Name10" presStyleLbl="parChTrans1D2" presStyleIdx="2" presStyleCnt="3"/>
      <dgm:spPr/>
    </dgm:pt>
    <dgm:pt modelId="{95E2A4AA-2D1E-4BB4-8E8A-7D0ED88568D8}" type="pres">
      <dgm:prSet presAssocID="{E574C579-FD25-4A9E-978F-F08BD9AC7EB2}" presName="hierRoot2" presStyleCnt="0"/>
      <dgm:spPr/>
    </dgm:pt>
    <dgm:pt modelId="{A5AA4F5C-40E2-4E92-A15C-52B076FD7B2E}" type="pres">
      <dgm:prSet presAssocID="{E574C579-FD25-4A9E-978F-F08BD9AC7EB2}" presName="composite2" presStyleCnt="0"/>
      <dgm:spPr/>
    </dgm:pt>
    <dgm:pt modelId="{40D785C3-4436-494C-BC83-790C354CFC0C}" type="pres">
      <dgm:prSet presAssocID="{E574C579-FD25-4A9E-978F-F08BD9AC7EB2}" presName="image2" presStyleLbl="node2" presStyleIdx="2" presStyleCnt="3"/>
      <dgm:spPr/>
    </dgm:pt>
    <dgm:pt modelId="{2E702A21-747C-4F19-9C8C-6DBE652A1371}" type="pres">
      <dgm:prSet presAssocID="{E574C579-FD25-4A9E-978F-F08BD9AC7EB2}" presName="text2" presStyleLbl="revTx" presStyleIdx="8" presStyleCnt="11">
        <dgm:presLayoutVars>
          <dgm:chPref val="3"/>
        </dgm:presLayoutVars>
      </dgm:prSet>
      <dgm:spPr/>
    </dgm:pt>
    <dgm:pt modelId="{48C7A636-6B1F-4B0E-BE5B-E169AD04DB89}" type="pres">
      <dgm:prSet presAssocID="{E574C579-FD25-4A9E-978F-F08BD9AC7EB2}" presName="hierChild3" presStyleCnt="0"/>
      <dgm:spPr/>
    </dgm:pt>
    <dgm:pt modelId="{FDA4B9AE-0D24-413D-93D0-D29BFA2065C4}" type="pres">
      <dgm:prSet presAssocID="{672BAEF2-F585-40E7-A23B-865039E3A696}" presName="Name17" presStyleLbl="parChTrans1D3" presStyleIdx="5" presStyleCnt="7"/>
      <dgm:spPr/>
    </dgm:pt>
    <dgm:pt modelId="{19D8D852-C9BC-4E9F-9A14-17524F046C85}" type="pres">
      <dgm:prSet presAssocID="{D7EAF718-0DBD-4B01-BF4F-CE2F451F1FEC}" presName="hierRoot3" presStyleCnt="0"/>
      <dgm:spPr/>
    </dgm:pt>
    <dgm:pt modelId="{374789EB-522C-496F-BCE8-7DADE88099FB}" type="pres">
      <dgm:prSet presAssocID="{D7EAF718-0DBD-4B01-BF4F-CE2F451F1FEC}" presName="composite3" presStyleCnt="0"/>
      <dgm:spPr/>
    </dgm:pt>
    <dgm:pt modelId="{904A7BF1-5550-4382-B89E-0F6EA70AC22A}" type="pres">
      <dgm:prSet presAssocID="{D7EAF718-0DBD-4B01-BF4F-CE2F451F1FEC}" presName="image3" presStyleLbl="node3" presStyleIdx="5" presStyleCnt="7"/>
      <dgm:spPr/>
    </dgm:pt>
    <dgm:pt modelId="{554BF6A4-9459-4577-BC70-E5B35756D4EF}" type="pres">
      <dgm:prSet presAssocID="{D7EAF718-0DBD-4B01-BF4F-CE2F451F1FEC}" presName="text3" presStyleLbl="revTx" presStyleIdx="9" presStyleCnt="11">
        <dgm:presLayoutVars>
          <dgm:chPref val="3"/>
        </dgm:presLayoutVars>
      </dgm:prSet>
      <dgm:spPr/>
    </dgm:pt>
    <dgm:pt modelId="{D0992E13-CCC3-4406-8F80-0176F4D3AFDE}" type="pres">
      <dgm:prSet presAssocID="{D7EAF718-0DBD-4B01-BF4F-CE2F451F1FEC}" presName="hierChild4" presStyleCnt="0"/>
      <dgm:spPr/>
    </dgm:pt>
    <dgm:pt modelId="{CD3A2AA9-A1B1-43DF-AC52-4726E886E1A6}" type="pres">
      <dgm:prSet presAssocID="{062F2355-1B9B-408C-B1DE-03402C957A46}" presName="Name17" presStyleLbl="parChTrans1D3" presStyleIdx="6" presStyleCnt="7"/>
      <dgm:spPr/>
    </dgm:pt>
    <dgm:pt modelId="{DB18A7D6-B720-4E8B-93E6-B95B0B56D971}" type="pres">
      <dgm:prSet presAssocID="{21DF3698-AF8B-4856-B02E-D3453C903161}" presName="hierRoot3" presStyleCnt="0"/>
      <dgm:spPr/>
    </dgm:pt>
    <dgm:pt modelId="{E0E71119-4FD9-4479-BD2A-6A67F8592D91}" type="pres">
      <dgm:prSet presAssocID="{21DF3698-AF8B-4856-B02E-D3453C903161}" presName="composite3" presStyleCnt="0"/>
      <dgm:spPr/>
    </dgm:pt>
    <dgm:pt modelId="{1098F9A3-6E81-40BB-AB1B-3F706BE593B9}" type="pres">
      <dgm:prSet presAssocID="{21DF3698-AF8B-4856-B02E-D3453C903161}" presName="image3" presStyleLbl="node3" presStyleIdx="6" presStyleCnt="7"/>
      <dgm:spPr/>
    </dgm:pt>
    <dgm:pt modelId="{7A3B116B-F9F2-4993-80DD-EA6755CC7E02}" type="pres">
      <dgm:prSet presAssocID="{21DF3698-AF8B-4856-B02E-D3453C903161}" presName="text3" presStyleLbl="revTx" presStyleIdx="10" presStyleCnt="11">
        <dgm:presLayoutVars>
          <dgm:chPref val="3"/>
        </dgm:presLayoutVars>
      </dgm:prSet>
      <dgm:spPr/>
    </dgm:pt>
    <dgm:pt modelId="{24679360-BF27-4B57-A9E4-6130364D00B7}" type="pres">
      <dgm:prSet presAssocID="{21DF3698-AF8B-4856-B02E-D3453C903161}" presName="hierChild4" presStyleCnt="0"/>
      <dgm:spPr/>
    </dgm:pt>
  </dgm:ptLst>
  <dgm:cxnLst>
    <dgm:cxn modelId="{B309D306-845C-4266-A637-995CE706205F}" srcId="{9B9037EA-C2A3-4FE1-BDB5-3FBEE8804FD2}" destId="{B984C051-EB90-40C0-9183-4FD8E60A9F5C}" srcOrd="0" destOrd="0" parTransId="{E018D056-B82D-4016-9B2D-F55A2092E431}" sibTransId="{D7BEB56F-41AF-4CC8-B8FB-4BB80A469974}"/>
    <dgm:cxn modelId="{EEB55D25-11D0-4076-8E9B-1EA30C15656C}" srcId="{F2AB6156-A7A3-4BFB-88B2-72CB752C00FC}" destId="{26D26E95-AC10-4840-BC83-A75ACBC48B34}" srcOrd="0" destOrd="0" parTransId="{92FA7ED3-6C69-41CD-9312-63868EA5108C}" sibTransId="{44DD846A-BD23-4336-B35E-A696F53352D5}"/>
    <dgm:cxn modelId="{0B60F42A-2FE1-49D6-885C-DC159AF62066}" type="presOf" srcId="{672BAEF2-F585-40E7-A23B-865039E3A696}" destId="{FDA4B9AE-0D24-413D-93D0-D29BFA2065C4}" srcOrd="0" destOrd="0" presId="urn:microsoft.com/office/officeart/2009/layout/CirclePictureHierarchy"/>
    <dgm:cxn modelId="{7DA6FA36-74EA-41D1-B3BD-CFF04883FB5D}" srcId="{E574C579-FD25-4A9E-978F-F08BD9AC7EB2}" destId="{D7EAF718-0DBD-4B01-BF4F-CE2F451F1FEC}" srcOrd="0" destOrd="0" parTransId="{672BAEF2-F585-40E7-A23B-865039E3A696}" sibTransId="{8878D0FE-AA43-468F-8D94-F384FDC19BCC}"/>
    <dgm:cxn modelId="{8EEB1039-21D2-4417-995F-D71FA81E0017}" srcId="{9B9037EA-C2A3-4FE1-BDB5-3FBEE8804FD2}" destId="{A0703BCA-9244-4D83-A270-1D575D6B8D64}" srcOrd="2" destOrd="0" parTransId="{3E026B88-0715-44A1-A026-84D33340364C}" sibTransId="{AE5DE7FD-174E-4845-BC9A-11B47A4636C8}"/>
    <dgm:cxn modelId="{C96DC239-D12F-4564-8F27-582CA0E0753F}" type="presOf" srcId="{00255319-BDDD-4991-80D0-841889BDB339}" destId="{F509B155-3F17-45B7-ADF1-9570B4B8F175}" srcOrd="0" destOrd="0" presId="urn:microsoft.com/office/officeart/2009/layout/CirclePictureHierarchy"/>
    <dgm:cxn modelId="{D3442642-69B2-4583-B7EF-05D70CF30D66}" srcId="{8BBD873D-0DF4-47B5-82D1-557FC40AA18F}" destId="{94F92629-C0E3-484A-BAD0-78D7EA711CF9}" srcOrd="0" destOrd="0" parTransId="{F03F926E-04AF-44C5-87FD-3C463095FFB1}" sibTransId="{6BBBAC07-CA98-43AC-A8B8-D4DE6F0EE98B}"/>
    <dgm:cxn modelId="{0749A564-4E27-4179-821B-64BB004B8C79}" type="presOf" srcId="{94F92629-C0E3-484A-BAD0-78D7EA711CF9}" destId="{0EE407A8-FC5A-4F37-8B45-85845B8EA4E4}" srcOrd="0" destOrd="0" presId="urn:microsoft.com/office/officeart/2009/layout/CirclePictureHierarchy"/>
    <dgm:cxn modelId="{6C75B845-B420-48E6-9A28-55D43CC6F479}" srcId="{F2AB6156-A7A3-4BFB-88B2-72CB752C00FC}" destId="{EA007B08-A301-4E07-B7E1-332D3BCB627C}" srcOrd="1" destOrd="0" parTransId="{6AB32706-1391-462B-868B-63F2038A209F}" sibTransId="{692EFA9C-2919-4D18-BBCD-6D4061371770}"/>
    <dgm:cxn modelId="{3256BC49-EBA3-46B7-B1C8-5DFB99A7F9B2}" type="presOf" srcId="{F2AB6156-A7A3-4BFB-88B2-72CB752C00FC}" destId="{46D817BA-8904-44A2-B44E-FB3E6F776C27}" srcOrd="0" destOrd="0" presId="urn:microsoft.com/office/officeart/2009/layout/CirclePictureHierarchy"/>
    <dgm:cxn modelId="{4F74034C-1C5D-4527-8E8C-0231BFF9D050}" type="presOf" srcId="{D7EAF718-0DBD-4B01-BF4F-CE2F451F1FEC}" destId="{554BF6A4-9459-4577-BC70-E5B35756D4EF}" srcOrd="0" destOrd="0" presId="urn:microsoft.com/office/officeart/2009/layout/CirclePictureHierarchy"/>
    <dgm:cxn modelId="{9020C271-4B77-4A15-8E79-2FFA4ABEC581}" type="presOf" srcId="{062F2355-1B9B-408C-B1DE-03402C957A46}" destId="{CD3A2AA9-A1B1-43DF-AC52-4726E886E1A6}" srcOrd="0" destOrd="0" presId="urn:microsoft.com/office/officeart/2009/layout/CirclePictureHierarchy"/>
    <dgm:cxn modelId="{F7537752-0B87-4E9E-BC7D-B45407FCD65C}" type="presOf" srcId="{8824F2EB-0747-427F-9CC1-0EA260478137}" destId="{608AE319-116A-447E-BF3A-F82130A89A2B}" srcOrd="0" destOrd="0" presId="urn:microsoft.com/office/officeart/2009/layout/CirclePictureHierarchy"/>
    <dgm:cxn modelId="{4D1ACC52-F60B-40A6-ABCE-B6A159B49C13}" type="presOf" srcId="{B984C051-EB90-40C0-9183-4FD8E60A9F5C}" destId="{3FEBC21C-29A1-4D32-AAF5-5AF056738065}" srcOrd="0" destOrd="0" presId="urn:microsoft.com/office/officeart/2009/layout/CirclePictureHierarchy"/>
    <dgm:cxn modelId="{4BA34F73-A3C1-4AD4-8E00-2DCAB09E8039}" srcId="{94F92629-C0E3-484A-BAD0-78D7EA711CF9}" destId="{E574C579-FD25-4A9E-978F-F08BD9AC7EB2}" srcOrd="2" destOrd="0" parTransId="{00255319-BDDD-4991-80D0-841889BDB339}" sibTransId="{89112FA8-EA46-4C6C-B02A-2857C0445A9A}"/>
    <dgm:cxn modelId="{A2F08676-4152-4B6A-B94B-6794F88E713E}" type="presOf" srcId="{EA007B08-A301-4E07-B7E1-332D3BCB627C}" destId="{0A5220BF-A8C3-4B46-B2BD-894AE9026502}" srcOrd="0" destOrd="0" presId="urn:microsoft.com/office/officeart/2009/layout/CirclePictureHierarchy"/>
    <dgm:cxn modelId="{8CDC1559-6462-4A74-A013-597460909208}" type="presOf" srcId="{171F33D8-9995-435F-9DC0-FB4E51D8BE81}" destId="{1A1ABDAF-1CFA-4945-9037-189988BD88E8}" srcOrd="0" destOrd="0" presId="urn:microsoft.com/office/officeart/2009/layout/CirclePictureHierarchy"/>
    <dgm:cxn modelId="{B8541B8D-C7EC-4ED4-9226-510541C39E1F}" type="presOf" srcId="{E574C579-FD25-4A9E-978F-F08BD9AC7EB2}" destId="{2E702A21-747C-4F19-9C8C-6DBE652A1371}" srcOrd="0" destOrd="0" presId="urn:microsoft.com/office/officeart/2009/layout/CirclePictureHierarchy"/>
    <dgm:cxn modelId="{82D02E8E-43E8-44DA-A79E-4DC14005A5C4}" type="presOf" srcId="{A0703BCA-9244-4D83-A270-1D575D6B8D64}" destId="{1D33657E-41FF-4051-AE30-52DA762D065E}" srcOrd="0" destOrd="0" presId="urn:microsoft.com/office/officeart/2009/layout/CirclePictureHierarchy"/>
    <dgm:cxn modelId="{7B91EE9A-2A9E-400D-B0A3-9B6C7A75F769}" srcId="{94F92629-C0E3-484A-BAD0-78D7EA711CF9}" destId="{F2AB6156-A7A3-4BFB-88B2-72CB752C00FC}" srcOrd="0" destOrd="0" parTransId="{990C8BB8-C932-4179-A325-C6A9CBFC0EA6}" sibTransId="{94D1306D-4619-4076-9996-4E417CCE276D}"/>
    <dgm:cxn modelId="{2AA7E8A0-3FC8-4069-B6F3-83A609D6E3A5}" type="presOf" srcId="{3E026B88-0715-44A1-A026-84D33340364C}" destId="{5E180A47-67E0-40ED-90E0-51D947B8A933}" srcOrd="0" destOrd="0" presId="urn:microsoft.com/office/officeart/2009/layout/CirclePictureHierarchy"/>
    <dgm:cxn modelId="{F6E77EA2-1F30-466A-A8A0-1F281B7FCB89}" type="presOf" srcId="{21DF3698-AF8B-4856-B02E-D3453C903161}" destId="{7A3B116B-F9F2-4993-80DD-EA6755CC7E02}" srcOrd="0" destOrd="0" presId="urn:microsoft.com/office/officeart/2009/layout/CirclePictureHierarchy"/>
    <dgm:cxn modelId="{A8EDBBA5-E16A-4A6E-BEDB-00F00A00ECD7}" srcId="{9B9037EA-C2A3-4FE1-BDB5-3FBEE8804FD2}" destId="{171F33D8-9995-435F-9DC0-FB4E51D8BE81}" srcOrd="1" destOrd="0" parTransId="{2B0AFAC8-669F-4F9F-B94E-6720168BDDFA}" sibTransId="{D7A7A2C6-7440-40B6-B3E3-66108220FBA1}"/>
    <dgm:cxn modelId="{B411F1B8-9C3B-4A7D-8DBE-F7BE3C08CC56}" type="presOf" srcId="{92FA7ED3-6C69-41CD-9312-63868EA5108C}" destId="{B50EF4A5-F3C0-4702-885C-3056F05AD0EA}" srcOrd="0" destOrd="0" presId="urn:microsoft.com/office/officeart/2009/layout/CirclePictureHierarchy"/>
    <dgm:cxn modelId="{9F7850BC-75E7-4B6A-800E-D365A04FD0B6}" type="presOf" srcId="{6AB32706-1391-462B-868B-63F2038A209F}" destId="{B73D1F78-3032-4C3C-88C3-20353CB035D3}" srcOrd="0" destOrd="0" presId="urn:microsoft.com/office/officeart/2009/layout/CirclePictureHierarchy"/>
    <dgm:cxn modelId="{6A6295C4-58E0-4E29-A118-12B8191B8B02}" type="presOf" srcId="{2B0AFAC8-669F-4F9F-B94E-6720168BDDFA}" destId="{124DC671-1740-4298-BCF3-D8DFE301DCFB}" srcOrd="0" destOrd="0" presId="urn:microsoft.com/office/officeart/2009/layout/CirclePictureHierarchy"/>
    <dgm:cxn modelId="{19E295C8-2E1C-4E0E-9EF2-2E5A7CB02C5D}" type="presOf" srcId="{990C8BB8-C932-4179-A325-C6A9CBFC0EA6}" destId="{BBF5041A-90A4-4F93-B698-266C65FA70B8}" srcOrd="0" destOrd="0" presId="urn:microsoft.com/office/officeart/2009/layout/CirclePictureHierarchy"/>
    <dgm:cxn modelId="{154854CE-E66A-4412-AFFE-43DD06B21F8C}" srcId="{94F92629-C0E3-484A-BAD0-78D7EA711CF9}" destId="{9B9037EA-C2A3-4FE1-BDB5-3FBEE8804FD2}" srcOrd="1" destOrd="0" parTransId="{8824F2EB-0747-427F-9CC1-0EA260478137}" sibTransId="{49021127-2086-4E92-8A28-1006284E8989}"/>
    <dgm:cxn modelId="{B772D7D9-0BCD-40A5-8EEB-37D5F90DF77A}" srcId="{E574C579-FD25-4A9E-978F-F08BD9AC7EB2}" destId="{21DF3698-AF8B-4856-B02E-D3453C903161}" srcOrd="1" destOrd="0" parTransId="{062F2355-1B9B-408C-B1DE-03402C957A46}" sibTransId="{D7466F9C-CF4E-4F0C-A137-6BD9E0AFDB7B}"/>
    <dgm:cxn modelId="{C99791E5-357C-411B-A1A0-627E4661B9D0}" type="presOf" srcId="{E018D056-B82D-4016-9B2D-F55A2092E431}" destId="{502D2AD4-9C02-46D7-93CB-A3F3FDBE1298}" srcOrd="0" destOrd="0" presId="urn:microsoft.com/office/officeart/2009/layout/CirclePictureHierarchy"/>
    <dgm:cxn modelId="{2B7CC6EC-104A-4AE0-B2DD-9A3B3F7D0AC7}" type="presOf" srcId="{26D26E95-AC10-4840-BC83-A75ACBC48B34}" destId="{2A2F4392-B0AB-41F0-81BE-5AE242CD89C4}" srcOrd="0" destOrd="0" presId="urn:microsoft.com/office/officeart/2009/layout/CirclePictureHierarchy"/>
    <dgm:cxn modelId="{B05D63EF-399D-4885-BCE0-364850C890AB}" type="presOf" srcId="{9B9037EA-C2A3-4FE1-BDB5-3FBEE8804FD2}" destId="{0523CBAF-8B68-49E6-B848-799FDF4BCE9D}" srcOrd="0" destOrd="0" presId="urn:microsoft.com/office/officeart/2009/layout/CirclePictureHierarchy"/>
    <dgm:cxn modelId="{407BB1F8-4F5C-4AE3-8A33-538FD2102944}" type="presOf" srcId="{8BBD873D-0DF4-47B5-82D1-557FC40AA18F}" destId="{07CD8E95-B212-4563-B57A-516DD786D427}" srcOrd="0" destOrd="0" presId="urn:microsoft.com/office/officeart/2009/layout/CirclePictureHierarchy"/>
    <dgm:cxn modelId="{ECBAF42B-B123-40DE-B7AE-D1F3112E4623}" type="presParOf" srcId="{07CD8E95-B212-4563-B57A-516DD786D427}" destId="{A976F76D-1323-4819-AC00-EB04A9D6E419}" srcOrd="0" destOrd="0" presId="urn:microsoft.com/office/officeart/2009/layout/CirclePictureHierarchy"/>
    <dgm:cxn modelId="{E2849496-3B32-448B-9B0D-B89A4EF59CD7}" type="presParOf" srcId="{A976F76D-1323-4819-AC00-EB04A9D6E419}" destId="{5AF3CE74-E996-45EB-AA01-379A138C7645}" srcOrd="0" destOrd="0" presId="urn:microsoft.com/office/officeart/2009/layout/CirclePictureHierarchy"/>
    <dgm:cxn modelId="{51C36369-7B34-4EAC-8D03-1AA67AA31A89}" type="presParOf" srcId="{5AF3CE74-E996-45EB-AA01-379A138C7645}" destId="{9BC84F8E-1568-4B42-BBE3-D79CDCD3B647}" srcOrd="0" destOrd="0" presId="urn:microsoft.com/office/officeart/2009/layout/CirclePictureHierarchy"/>
    <dgm:cxn modelId="{610C33AA-C4F2-4976-8C1E-7ED805D40181}" type="presParOf" srcId="{5AF3CE74-E996-45EB-AA01-379A138C7645}" destId="{0EE407A8-FC5A-4F37-8B45-85845B8EA4E4}" srcOrd="1" destOrd="0" presId="urn:microsoft.com/office/officeart/2009/layout/CirclePictureHierarchy"/>
    <dgm:cxn modelId="{52AB5993-C36A-4F57-A53C-37F45884B514}" type="presParOf" srcId="{A976F76D-1323-4819-AC00-EB04A9D6E419}" destId="{F77D27CB-1409-4000-A7A0-69EC94413C62}" srcOrd="1" destOrd="0" presId="urn:microsoft.com/office/officeart/2009/layout/CirclePictureHierarchy"/>
    <dgm:cxn modelId="{9797AFA2-6A2A-4421-87D4-8C49F90CDFD9}" type="presParOf" srcId="{F77D27CB-1409-4000-A7A0-69EC94413C62}" destId="{BBF5041A-90A4-4F93-B698-266C65FA70B8}" srcOrd="0" destOrd="0" presId="urn:microsoft.com/office/officeart/2009/layout/CirclePictureHierarchy"/>
    <dgm:cxn modelId="{F79C5937-420D-41FC-AACD-AD45B600554F}" type="presParOf" srcId="{F77D27CB-1409-4000-A7A0-69EC94413C62}" destId="{F2944616-75F7-4750-BAA9-CB5F091FBCD5}" srcOrd="1" destOrd="0" presId="urn:microsoft.com/office/officeart/2009/layout/CirclePictureHierarchy"/>
    <dgm:cxn modelId="{606ECB6D-9CBA-4D84-87FA-D1AC4D434C5C}" type="presParOf" srcId="{F2944616-75F7-4750-BAA9-CB5F091FBCD5}" destId="{97D57518-986D-4129-BDA8-52C80ECBBFE6}" srcOrd="0" destOrd="0" presId="urn:microsoft.com/office/officeart/2009/layout/CirclePictureHierarchy"/>
    <dgm:cxn modelId="{55C25DA4-91F8-4B81-B1E6-85AEE4795F64}" type="presParOf" srcId="{97D57518-986D-4129-BDA8-52C80ECBBFE6}" destId="{477CB1F6-3211-41E3-88F7-F595FBC1A1B2}" srcOrd="0" destOrd="0" presId="urn:microsoft.com/office/officeart/2009/layout/CirclePictureHierarchy"/>
    <dgm:cxn modelId="{00A7C868-1E98-4416-B8A2-64025F778314}" type="presParOf" srcId="{97D57518-986D-4129-BDA8-52C80ECBBFE6}" destId="{46D817BA-8904-44A2-B44E-FB3E6F776C27}" srcOrd="1" destOrd="0" presId="urn:microsoft.com/office/officeart/2009/layout/CirclePictureHierarchy"/>
    <dgm:cxn modelId="{F6922C0F-6EED-4AE1-9D88-C797E4DB331F}" type="presParOf" srcId="{F2944616-75F7-4750-BAA9-CB5F091FBCD5}" destId="{E0405F80-E534-485D-A541-D577B447B709}" srcOrd="1" destOrd="0" presId="urn:microsoft.com/office/officeart/2009/layout/CirclePictureHierarchy"/>
    <dgm:cxn modelId="{A8833EB8-89BB-4A25-9CB9-73FE59589EDD}" type="presParOf" srcId="{E0405F80-E534-485D-A541-D577B447B709}" destId="{B50EF4A5-F3C0-4702-885C-3056F05AD0EA}" srcOrd="0" destOrd="0" presId="urn:microsoft.com/office/officeart/2009/layout/CirclePictureHierarchy"/>
    <dgm:cxn modelId="{13BBE0D0-6DB6-417E-A9F5-869F3926B4F5}" type="presParOf" srcId="{E0405F80-E534-485D-A541-D577B447B709}" destId="{9F17D03A-D85E-4728-B87F-AF39B096DE63}" srcOrd="1" destOrd="0" presId="urn:microsoft.com/office/officeart/2009/layout/CirclePictureHierarchy"/>
    <dgm:cxn modelId="{1F16608C-2F70-4864-A24D-09479144DE0D}" type="presParOf" srcId="{9F17D03A-D85E-4728-B87F-AF39B096DE63}" destId="{234DFCEE-AD82-4C27-A9B8-C2FA920A6ABF}" srcOrd="0" destOrd="0" presId="urn:microsoft.com/office/officeart/2009/layout/CirclePictureHierarchy"/>
    <dgm:cxn modelId="{FE7F9E4A-9480-443D-B45D-26759F8FB103}" type="presParOf" srcId="{234DFCEE-AD82-4C27-A9B8-C2FA920A6ABF}" destId="{200308D0-34A0-46DF-8976-16506F2CBB0A}" srcOrd="0" destOrd="0" presId="urn:microsoft.com/office/officeart/2009/layout/CirclePictureHierarchy"/>
    <dgm:cxn modelId="{236EE3A7-1829-4958-A5DE-FF25CEDF85BC}" type="presParOf" srcId="{234DFCEE-AD82-4C27-A9B8-C2FA920A6ABF}" destId="{2A2F4392-B0AB-41F0-81BE-5AE242CD89C4}" srcOrd="1" destOrd="0" presId="urn:microsoft.com/office/officeart/2009/layout/CirclePictureHierarchy"/>
    <dgm:cxn modelId="{D2EA3F03-78C1-41F2-BC0E-5139A4B8A27C}" type="presParOf" srcId="{9F17D03A-D85E-4728-B87F-AF39B096DE63}" destId="{F661C3C2-6C95-4D17-985C-27F0E4D9CF58}" srcOrd="1" destOrd="0" presId="urn:microsoft.com/office/officeart/2009/layout/CirclePictureHierarchy"/>
    <dgm:cxn modelId="{931FC12C-F95C-4E1D-9F31-C870D523FDB6}" type="presParOf" srcId="{E0405F80-E534-485D-A541-D577B447B709}" destId="{B73D1F78-3032-4C3C-88C3-20353CB035D3}" srcOrd="2" destOrd="0" presId="urn:microsoft.com/office/officeart/2009/layout/CirclePictureHierarchy"/>
    <dgm:cxn modelId="{B224CE99-EAC3-45E8-B8D3-B3975703595D}" type="presParOf" srcId="{E0405F80-E534-485D-A541-D577B447B709}" destId="{43FE6C29-132B-427C-A16C-6803B6089C75}" srcOrd="3" destOrd="0" presId="urn:microsoft.com/office/officeart/2009/layout/CirclePictureHierarchy"/>
    <dgm:cxn modelId="{CA15D935-645B-498D-9F8A-F12A730C7ED0}" type="presParOf" srcId="{43FE6C29-132B-427C-A16C-6803B6089C75}" destId="{CD31FAFB-7BA1-4F42-BABA-CFFF94B29037}" srcOrd="0" destOrd="0" presId="urn:microsoft.com/office/officeart/2009/layout/CirclePictureHierarchy"/>
    <dgm:cxn modelId="{F1370DDC-C029-4593-AB27-ACE1408EFC54}" type="presParOf" srcId="{CD31FAFB-7BA1-4F42-BABA-CFFF94B29037}" destId="{B34F84D8-8115-4AA4-97A4-D311D26CB412}" srcOrd="0" destOrd="0" presId="urn:microsoft.com/office/officeart/2009/layout/CirclePictureHierarchy"/>
    <dgm:cxn modelId="{91F1300E-1A74-421B-8496-1C1B15EDC81E}" type="presParOf" srcId="{CD31FAFB-7BA1-4F42-BABA-CFFF94B29037}" destId="{0A5220BF-A8C3-4B46-B2BD-894AE9026502}" srcOrd="1" destOrd="0" presId="urn:microsoft.com/office/officeart/2009/layout/CirclePictureHierarchy"/>
    <dgm:cxn modelId="{FD382659-A603-4E6A-A96D-3B5EC8335C7C}" type="presParOf" srcId="{43FE6C29-132B-427C-A16C-6803B6089C75}" destId="{7BBD055D-5C02-4CB3-835F-5078E3578951}" srcOrd="1" destOrd="0" presId="urn:microsoft.com/office/officeart/2009/layout/CirclePictureHierarchy"/>
    <dgm:cxn modelId="{70274830-7427-4AD1-A704-2E08256C27DF}" type="presParOf" srcId="{F77D27CB-1409-4000-A7A0-69EC94413C62}" destId="{608AE319-116A-447E-BF3A-F82130A89A2B}" srcOrd="2" destOrd="0" presId="urn:microsoft.com/office/officeart/2009/layout/CirclePictureHierarchy"/>
    <dgm:cxn modelId="{C5D04432-DE93-4567-846A-7ED41E6D4990}" type="presParOf" srcId="{F77D27CB-1409-4000-A7A0-69EC94413C62}" destId="{48B628F4-2622-46AB-A721-4E08731239AB}" srcOrd="3" destOrd="0" presId="urn:microsoft.com/office/officeart/2009/layout/CirclePictureHierarchy"/>
    <dgm:cxn modelId="{9C830C16-61F3-4078-BF9C-A1520A8D4A04}" type="presParOf" srcId="{48B628F4-2622-46AB-A721-4E08731239AB}" destId="{CC35AB25-756D-4533-A951-913405644E26}" srcOrd="0" destOrd="0" presId="urn:microsoft.com/office/officeart/2009/layout/CirclePictureHierarchy"/>
    <dgm:cxn modelId="{9DBFFE5F-3963-41F6-B61D-32E61D5FC993}" type="presParOf" srcId="{CC35AB25-756D-4533-A951-913405644E26}" destId="{3A81FCE8-EFA9-4E83-A06A-46186DD1D9BF}" srcOrd="0" destOrd="0" presId="urn:microsoft.com/office/officeart/2009/layout/CirclePictureHierarchy"/>
    <dgm:cxn modelId="{9BFC5E1E-8B0E-4A98-BB19-E9E95718717E}" type="presParOf" srcId="{CC35AB25-756D-4533-A951-913405644E26}" destId="{0523CBAF-8B68-49E6-B848-799FDF4BCE9D}" srcOrd="1" destOrd="0" presId="urn:microsoft.com/office/officeart/2009/layout/CirclePictureHierarchy"/>
    <dgm:cxn modelId="{D6976B8A-5021-41E8-80BE-2AA85A05B149}" type="presParOf" srcId="{48B628F4-2622-46AB-A721-4E08731239AB}" destId="{C7132E67-FBE3-49DD-B4BC-E8AF3221A656}" srcOrd="1" destOrd="0" presId="urn:microsoft.com/office/officeart/2009/layout/CirclePictureHierarchy"/>
    <dgm:cxn modelId="{E0F80724-7A16-42E7-817F-2109A6FF3509}" type="presParOf" srcId="{C7132E67-FBE3-49DD-B4BC-E8AF3221A656}" destId="{502D2AD4-9C02-46D7-93CB-A3F3FDBE1298}" srcOrd="0" destOrd="0" presId="urn:microsoft.com/office/officeart/2009/layout/CirclePictureHierarchy"/>
    <dgm:cxn modelId="{C5C30BF8-E0E0-4CB9-B713-31B6C0E8FAE1}" type="presParOf" srcId="{C7132E67-FBE3-49DD-B4BC-E8AF3221A656}" destId="{EFC8E25B-80A6-4015-AAE1-97E9BB0B07E2}" srcOrd="1" destOrd="0" presId="urn:microsoft.com/office/officeart/2009/layout/CirclePictureHierarchy"/>
    <dgm:cxn modelId="{75DDB791-846C-4ACA-8BB2-8657E27BFDB2}" type="presParOf" srcId="{EFC8E25B-80A6-4015-AAE1-97E9BB0B07E2}" destId="{954E14B7-2D9B-45C3-8464-60D663260DB1}" srcOrd="0" destOrd="0" presId="urn:microsoft.com/office/officeart/2009/layout/CirclePictureHierarchy"/>
    <dgm:cxn modelId="{BD4E9AB3-9AE5-4C2B-9CE0-9605A50708D8}" type="presParOf" srcId="{954E14B7-2D9B-45C3-8464-60D663260DB1}" destId="{1880760B-A4AE-400F-82B6-D5C272247255}" srcOrd="0" destOrd="0" presId="urn:microsoft.com/office/officeart/2009/layout/CirclePictureHierarchy"/>
    <dgm:cxn modelId="{53527ABB-5ADA-4B20-9711-33762358A20B}" type="presParOf" srcId="{954E14B7-2D9B-45C3-8464-60D663260DB1}" destId="{3FEBC21C-29A1-4D32-AAF5-5AF056738065}" srcOrd="1" destOrd="0" presId="urn:microsoft.com/office/officeart/2009/layout/CirclePictureHierarchy"/>
    <dgm:cxn modelId="{7FB0779F-CDD6-4F6B-9151-69C82FF69C6D}" type="presParOf" srcId="{EFC8E25B-80A6-4015-AAE1-97E9BB0B07E2}" destId="{439BA28F-6356-43BF-9FA6-E27ECF841173}" srcOrd="1" destOrd="0" presId="urn:microsoft.com/office/officeart/2009/layout/CirclePictureHierarchy"/>
    <dgm:cxn modelId="{4689648F-1F36-4EBB-BDFA-967D3FBD22B5}" type="presParOf" srcId="{C7132E67-FBE3-49DD-B4BC-E8AF3221A656}" destId="{124DC671-1740-4298-BCF3-D8DFE301DCFB}" srcOrd="2" destOrd="0" presId="urn:microsoft.com/office/officeart/2009/layout/CirclePictureHierarchy"/>
    <dgm:cxn modelId="{7F6651DD-C6EC-4997-A457-26227C6B3987}" type="presParOf" srcId="{C7132E67-FBE3-49DD-B4BC-E8AF3221A656}" destId="{4836A4F6-CC44-4CDF-BECB-CD7E3F93F73F}" srcOrd="3" destOrd="0" presId="urn:microsoft.com/office/officeart/2009/layout/CirclePictureHierarchy"/>
    <dgm:cxn modelId="{AE7A4615-9ECA-4416-9BEA-9CED344F6759}" type="presParOf" srcId="{4836A4F6-CC44-4CDF-BECB-CD7E3F93F73F}" destId="{B3DADF5A-E40D-4C9F-81F9-90740B6F917B}" srcOrd="0" destOrd="0" presId="urn:microsoft.com/office/officeart/2009/layout/CirclePictureHierarchy"/>
    <dgm:cxn modelId="{BF96F815-B273-4DD4-AAF1-428348850D3C}" type="presParOf" srcId="{B3DADF5A-E40D-4C9F-81F9-90740B6F917B}" destId="{050185D7-21A1-41ED-8E11-911B526AC84C}" srcOrd="0" destOrd="0" presId="urn:microsoft.com/office/officeart/2009/layout/CirclePictureHierarchy"/>
    <dgm:cxn modelId="{6E47A09B-8F0F-4D0B-831E-B7916E06BF30}" type="presParOf" srcId="{B3DADF5A-E40D-4C9F-81F9-90740B6F917B}" destId="{1A1ABDAF-1CFA-4945-9037-189988BD88E8}" srcOrd="1" destOrd="0" presId="urn:microsoft.com/office/officeart/2009/layout/CirclePictureHierarchy"/>
    <dgm:cxn modelId="{3D073167-2426-404F-B674-7204FB39E7A6}" type="presParOf" srcId="{4836A4F6-CC44-4CDF-BECB-CD7E3F93F73F}" destId="{90D91F9B-63B5-4881-A52A-C2C320C56685}" srcOrd="1" destOrd="0" presId="urn:microsoft.com/office/officeart/2009/layout/CirclePictureHierarchy"/>
    <dgm:cxn modelId="{EA7D5B04-36DD-42ED-A6AA-ED1AD36C65DA}" type="presParOf" srcId="{C7132E67-FBE3-49DD-B4BC-E8AF3221A656}" destId="{5E180A47-67E0-40ED-90E0-51D947B8A933}" srcOrd="4" destOrd="0" presId="urn:microsoft.com/office/officeart/2009/layout/CirclePictureHierarchy"/>
    <dgm:cxn modelId="{7038285D-8A37-4ADA-B2A1-502BCAE660DF}" type="presParOf" srcId="{C7132E67-FBE3-49DD-B4BC-E8AF3221A656}" destId="{6756094C-F369-4BA9-B6C6-1EF43B13BE66}" srcOrd="5" destOrd="0" presId="urn:microsoft.com/office/officeart/2009/layout/CirclePictureHierarchy"/>
    <dgm:cxn modelId="{57622540-C4FE-4E85-8668-273447EDE811}" type="presParOf" srcId="{6756094C-F369-4BA9-B6C6-1EF43B13BE66}" destId="{0968C959-8438-4DBE-90B3-E67AD7AC95C3}" srcOrd="0" destOrd="0" presId="urn:microsoft.com/office/officeart/2009/layout/CirclePictureHierarchy"/>
    <dgm:cxn modelId="{6915CC2E-404C-46E7-B911-04E6FD80FD44}" type="presParOf" srcId="{0968C959-8438-4DBE-90B3-E67AD7AC95C3}" destId="{2B943027-7AD4-4CBB-A799-F4BDC208D2A7}" srcOrd="0" destOrd="0" presId="urn:microsoft.com/office/officeart/2009/layout/CirclePictureHierarchy"/>
    <dgm:cxn modelId="{A6F16FC4-9450-4376-950A-475392D603CB}" type="presParOf" srcId="{0968C959-8438-4DBE-90B3-E67AD7AC95C3}" destId="{1D33657E-41FF-4051-AE30-52DA762D065E}" srcOrd="1" destOrd="0" presId="urn:microsoft.com/office/officeart/2009/layout/CirclePictureHierarchy"/>
    <dgm:cxn modelId="{6DE6AE32-222D-439F-A96C-9D0F6A941EA4}" type="presParOf" srcId="{6756094C-F369-4BA9-B6C6-1EF43B13BE66}" destId="{4BAEAC6F-A914-4EEE-AE18-48925DEDB60F}" srcOrd="1" destOrd="0" presId="urn:microsoft.com/office/officeart/2009/layout/CirclePictureHierarchy"/>
    <dgm:cxn modelId="{D1119D77-4435-4482-9573-F61C1E18C3ED}" type="presParOf" srcId="{F77D27CB-1409-4000-A7A0-69EC94413C62}" destId="{F509B155-3F17-45B7-ADF1-9570B4B8F175}" srcOrd="4" destOrd="0" presId="urn:microsoft.com/office/officeart/2009/layout/CirclePictureHierarchy"/>
    <dgm:cxn modelId="{1855FB18-B649-48E2-8677-59070C7208A4}" type="presParOf" srcId="{F77D27CB-1409-4000-A7A0-69EC94413C62}" destId="{95E2A4AA-2D1E-4BB4-8E8A-7D0ED88568D8}" srcOrd="5" destOrd="0" presId="urn:microsoft.com/office/officeart/2009/layout/CirclePictureHierarchy"/>
    <dgm:cxn modelId="{D2BCC671-FF3E-406F-B640-ABFD8485ED4E}" type="presParOf" srcId="{95E2A4AA-2D1E-4BB4-8E8A-7D0ED88568D8}" destId="{A5AA4F5C-40E2-4E92-A15C-52B076FD7B2E}" srcOrd="0" destOrd="0" presId="urn:microsoft.com/office/officeart/2009/layout/CirclePictureHierarchy"/>
    <dgm:cxn modelId="{F3698C20-011C-4CAD-BD0C-2B1723DF1A7B}" type="presParOf" srcId="{A5AA4F5C-40E2-4E92-A15C-52B076FD7B2E}" destId="{40D785C3-4436-494C-BC83-790C354CFC0C}" srcOrd="0" destOrd="0" presId="urn:microsoft.com/office/officeart/2009/layout/CirclePictureHierarchy"/>
    <dgm:cxn modelId="{18E18C03-3DB3-40AD-A858-06B20AE05987}" type="presParOf" srcId="{A5AA4F5C-40E2-4E92-A15C-52B076FD7B2E}" destId="{2E702A21-747C-4F19-9C8C-6DBE652A1371}" srcOrd="1" destOrd="0" presId="urn:microsoft.com/office/officeart/2009/layout/CirclePictureHierarchy"/>
    <dgm:cxn modelId="{C8CDAFD3-87CE-4B26-86E9-073BCFEC1095}" type="presParOf" srcId="{95E2A4AA-2D1E-4BB4-8E8A-7D0ED88568D8}" destId="{48C7A636-6B1F-4B0E-BE5B-E169AD04DB89}" srcOrd="1" destOrd="0" presId="urn:microsoft.com/office/officeart/2009/layout/CirclePictureHierarchy"/>
    <dgm:cxn modelId="{D2C667A1-E0ED-458B-AB5A-6F49CE490E5C}" type="presParOf" srcId="{48C7A636-6B1F-4B0E-BE5B-E169AD04DB89}" destId="{FDA4B9AE-0D24-413D-93D0-D29BFA2065C4}" srcOrd="0" destOrd="0" presId="urn:microsoft.com/office/officeart/2009/layout/CirclePictureHierarchy"/>
    <dgm:cxn modelId="{7F52871C-7920-4551-BE8B-5E92075AD135}" type="presParOf" srcId="{48C7A636-6B1F-4B0E-BE5B-E169AD04DB89}" destId="{19D8D852-C9BC-4E9F-9A14-17524F046C85}" srcOrd="1" destOrd="0" presId="urn:microsoft.com/office/officeart/2009/layout/CirclePictureHierarchy"/>
    <dgm:cxn modelId="{D8B4C629-2919-44FC-B09A-5F9756019314}" type="presParOf" srcId="{19D8D852-C9BC-4E9F-9A14-17524F046C85}" destId="{374789EB-522C-496F-BCE8-7DADE88099FB}" srcOrd="0" destOrd="0" presId="urn:microsoft.com/office/officeart/2009/layout/CirclePictureHierarchy"/>
    <dgm:cxn modelId="{1563F2C6-0020-46A4-BC66-FF70047491DF}" type="presParOf" srcId="{374789EB-522C-496F-BCE8-7DADE88099FB}" destId="{904A7BF1-5550-4382-B89E-0F6EA70AC22A}" srcOrd="0" destOrd="0" presId="urn:microsoft.com/office/officeart/2009/layout/CirclePictureHierarchy"/>
    <dgm:cxn modelId="{BA8D484F-9B01-49D8-9501-6D9943FC312E}" type="presParOf" srcId="{374789EB-522C-496F-BCE8-7DADE88099FB}" destId="{554BF6A4-9459-4577-BC70-E5B35756D4EF}" srcOrd="1" destOrd="0" presId="urn:microsoft.com/office/officeart/2009/layout/CirclePictureHierarchy"/>
    <dgm:cxn modelId="{B0213E30-BC0B-4B6C-AE2B-DDE2D520FE74}" type="presParOf" srcId="{19D8D852-C9BC-4E9F-9A14-17524F046C85}" destId="{D0992E13-CCC3-4406-8F80-0176F4D3AFDE}" srcOrd="1" destOrd="0" presId="urn:microsoft.com/office/officeart/2009/layout/CirclePictureHierarchy"/>
    <dgm:cxn modelId="{BA540810-88E7-489A-9143-0C34B2FE5D08}" type="presParOf" srcId="{48C7A636-6B1F-4B0E-BE5B-E169AD04DB89}" destId="{CD3A2AA9-A1B1-43DF-AC52-4726E886E1A6}" srcOrd="2" destOrd="0" presId="urn:microsoft.com/office/officeart/2009/layout/CirclePictureHierarchy"/>
    <dgm:cxn modelId="{33262289-8129-4703-A020-B0632DE55A8B}" type="presParOf" srcId="{48C7A636-6B1F-4B0E-BE5B-E169AD04DB89}" destId="{DB18A7D6-B720-4E8B-93E6-B95B0B56D971}" srcOrd="3" destOrd="0" presId="urn:microsoft.com/office/officeart/2009/layout/CirclePictureHierarchy"/>
    <dgm:cxn modelId="{B29B0C99-38B7-44C0-A4C5-DBE2C6A53081}" type="presParOf" srcId="{DB18A7D6-B720-4E8B-93E6-B95B0B56D971}" destId="{E0E71119-4FD9-4479-BD2A-6A67F8592D91}" srcOrd="0" destOrd="0" presId="urn:microsoft.com/office/officeart/2009/layout/CirclePictureHierarchy"/>
    <dgm:cxn modelId="{1555DC94-FDB6-4533-B399-8B5BB801E162}" type="presParOf" srcId="{E0E71119-4FD9-4479-BD2A-6A67F8592D91}" destId="{1098F9A3-6E81-40BB-AB1B-3F706BE593B9}" srcOrd="0" destOrd="0" presId="urn:microsoft.com/office/officeart/2009/layout/CirclePictureHierarchy"/>
    <dgm:cxn modelId="{1A05B095-7C31-4040-836F-C2511E67D813}" type="presParOf" srcId="{E0E71119-4FD9-4479-BD2A-6A67F8592D91}" destId="{7A3B116B-F9F2-4993-80DD-EA6755CC7E02}" srcOrd="1" destOrd="0" presId="urn:microsoft.com/office/officeart/2009/layout/CirclePictureHierarchy"/>
    <dgm:cxn modelId="{20167B35-E564-4D21-B07B-86996E73F4FA}" type="presParOf" srcId="{DB18A7D6-B720-4E8B-93E6-B95B0B56D971}" destId="{24679360-BF27-4B57-A9E4-6130364D00B7}" srcOrd="1" destOrd="0" presId="urn:microsoft.com/office/officeart/2009/layout/CirclePictureHierarchy"/>
  </dgm:cxnLst>
  <dgm:bg/>
  <dgm:whole/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D3A2AA9-A1B1-43DF-AC52-4726E886E1A6}">
      <dsp:nvSpPr>
        <dsp:cNvPr id="0" name=""/>
        <dsp:cNvSpPr/>
      </dsp:nvSpPr>
      <dsp:spPr>
        <a:xfrm>
          <a:off x="6199508" y="2430154"/>
          <a:ext cx="544973" cy="1248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62919"/>
              </a:lnTo>
              <a:lnTo>
                <a:pt x="544973" y="62919"/>
              </a:lnTo>
              <a:lnTo>
                <a:pt x="544973" y="124848"/>
              </a:lnTo>
            </a:path>
          </a:pathLst>
        </a:custGeom>
        <a:noFill/>
        <a:ln w="127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DA4B9AE-0D24-413D-93D0-D29BFA2065C4}">
      <dsp:nvSpPr>
        <dsp:cNvPr id="0" name=""/>
        <dsp:cNvSpPr/>
      </dsp:nvSpPr>
      <dsp:spPr>
        <a:xfrm>
          <a:off x="5654534" y="2430154"/>
          <a:ext cx="544973" cy="124848"/>
        </a:xfrm>
        <a:custGeom>
          <a:avLst/>
          <a:gdLst/>
          <a:ahLst/>
          <a:cxnLst/>
          <a:rect l="0" t="0" r="0" b="0"/>
          <a:pathLst>
            <a:path>
              <a:moveTo>
                <a:pt x="544973" y="0"/>
              </a:moveTo>
              <a:lnTo>
                <a:pt x="544973" y="62919"/>
              </a:lnTo>
              <a:lnTo>
                <a:pt x="0" y="62919"/>
              </a:lnTo>
              <a:lnTo>
                <a:pt x="0" y="124848"/>
              </a:lnTo>
            </a:path>
          </a:pathLst>
        </a:custGeom>
        <a:noFill/>
        <a:ln w="127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509B155-3F17-45B7-ADF1-9570B4B8F175}">
      <dsp:nvSpPr>
        <dsp:cNvPr id="0" name=""/>
        <dsp:cNvSpPr/>
      </dsp:nvSpPr>
      <dsp:spPr>
        <a:xfrm>
          <a:off x="3320222" y="1849670"/>
          <a:ext cx="2879285" cy="18413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22210"/>
              </a:lnTo>
              <a:lnTo>
                <a:pt x="2879285" y="122210"/>
              </a:lnTo>
              <a:lnTo>
                <a:pt x="2879285" y="184139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E180A47-67E0-40ED-90E0-51D947B8A933}">
      <dsp:nvSpPr>
        <dsp:cNvPr id="0" name=""/>
        <dsp:cNvSpPr/>
      </dsp:nvSpPr>
      <dsp:spPr>
        <a:xfrm>
          <a:off x="3474641" y="2430154"/>
          <a:ext cx="1089946" cy="1248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62919"/>
              </a:lnTo>
              <a:lnTo>
                <a:pt x="1089946" y="62919"/>
              </a:lnTo>
              <a:lnTo>
                <a:pt x="1089946" y="124848"/>
              </a:lnTo>
            </a:path>
          </a:pathLst>
        </a:custGeom>
        <a:noFill/>
        <a:ln w="127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4DC671-1740-4298-BCF3-D8DFE301DCFB}">
      <dsp:nvSpPr>
        <dsp:cNvPr id="0" name=""/>
        <dsp:cNvSpPr/>
      </dsp:nvSpPr>
      <dsp:spPr>
        <a:xfrm>
          <a:off x="3428921" y="2430154"/>
          <a:ext cx="91440" cy="124848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24848"/>
              </a:lnTo>
            </a:path>
          </a:pathLst>
        </a:custGeom>
        <a:noFill/>
        <a:ln w="127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02D2AD4-9C02-46D7-93CB-A3F3FDBE1298}">
      <dsp:nvSpPr>
        <dsp:cNvPr id="0" name=""/>
        <dsp:cNvSpPr/>
      </dsp:nvSpPr>
      <dsp:spPr>
        <a:xfrm>
          <a:off x="2384695" y="2430154"/>
          <a:ext cx="1089946" cy="124848"/>
        </a:xfrm>
        <a:custGeom>
          <a:avLst/>
          <a:gdLst/>
          <a:ahLst/>
          <a:cxnLst/>
          <a:rect l="0" t="0" r="0" b="0"/>
          <a:pathLst>
            <a:path>
              <a:moveTo>
                <a:pt x="1089946" y="0"/>
              </a:moveTo>
              <a:lnTo>
                <a:pt x="1089946" y="62919"/>
              </a:lnTo>
              <a:lnTo>
                <a:pt x="0" y="62919"/>
              </a:lnTo>
              <a:lnTo>
                <a:pt x="0" y="124848"/>
              </a:lnTo>
            </a:path>
          </a:pathLst>
        </a:custGeom>
        <a:noFill/>
        <a:ln w="127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08AE319-116A-447E-BF3A-F82130A89A2B}">
      <dsp:nvSpPr>
        <dsp:cNvPr id="0" name=""/>
        <dsp:cNvSpPr/>
      </dsp:nvSpPr>
      <dsp:spPr>
        <a:xfrm>
          <a:off x="3320222" y="1849670"/>
          <a:ext cx="154419" cy="18413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22210"/>
              </a:lnTo>
              <a:lnTo>
                <a:pt x="154419" y="122210"/>
              </a:lnTo>
              <a:lnTo>
                <a:pt x="154419" y="184139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73D1F78-3032-4C3C-88C3-20353CB035D3}">
      <dsp:nvSpPr>
        <dsp:cNvPr id="0" name=""/>
        <dsp:cNvSpPr/>
      </dsp:nvSpPr>
      <dsp:spPr>
        <a:xfrm>
          <a:off x="749775" y="2430154"/>
          <a:ext cx="544973" cy="1248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62919"/>
              </a:lnTo>
              <a:lnTo>
                <a:pt x="544973" y="62919"/>
              </a:lnTo>
              <a:lnTo>
                <a:pt x="544973" y="124848"/>
              </a:lnTo>
            </a:path>
          </a:pathLst>
        </a:custGeom>
        <a:noFill/>
        <a:ln w="127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50EF4A5-F3C0-4702-885C-3056F05AD0EA}">
      <dsp:nvSpPr>
        <dsp:cNvPr id="0" name=""/>
        <dsp:cNvSpPr/>
      </dsp:nvSpPr>
      <dsp:spPr>
        <a:xfrm>
          <a:off x="204802" y="2430154"/>
          <a:ext cx="544973" cy="124848"/>
        </a:xfrm>
        <a:custGeom>
          <a:avLst/>
          <a:gdLst/>
          <a:ahLst/>
          <a:cxnLst/>
          <a:rect l="0" t="0" r="0" b="0"/>
          <a:pathLst>
            <a:path>
              <a:moveTo>
                <a:pt x="544973" y="0"/>
              </a:moveTo>
              <a:lnTo>
                <a:pt x="544973" y="62919"/>
              </a:lnTo>
              <a:lnTo>
                <a:pt x="0" y="62919"/>
              </a:lnTo>
              <a:lnTo>
                <a:pt x="0" y="124848"/>
              </a:lnTo>
            </a:path>
          </a:pathLst>
        </a:custGeom>
        <a:noFill/>
        <a:ln w="12700" cap="flat" cmpd="sng" algn="ctr">
          <a:solidFill>
            <a:schemeClr val="accent3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F5041A-90A4-4F93-B698-266C65FA70B8}">
      <dsp:nvSpPr>
        <dsp:cNvPr id="0" name=""/>
        <dsp:cNvSpPr/>
      </dsp:nvSpPr>
      <dsp:spPr>
        <a:xfrm>
          <a:off x="749775" y="1849670"/>
          <a:ext cx="2570446" cy="184139"/>
        </a:xfrm>
        <a:custGeom>
          <a:avLst/>
          <a:gdLst/>
          <a:ahLst/>
          <a:cxnLst/>
          <a:rect l="0" t="0" r="0" b="0"/>
          <a:pathLst>
            <a:path>
              <a:moveTo>
                <a:pt x="2570446" y="0"/>
              </a:moveTo>
              <a:lnTo>
                <a:pt x="2570446" y="122210"/>
              </a:lnTo>
              <a:lnTo>
                <a:pt x="0" y="122210"/>
              </a:lnTo>
              <a:lnTo>
                <a:pt x="0" y="184139"/>
              </a:lnTo>
            </a:path>
          </a:pathLst>
        </a:custGeom>
        <a:noFill/>
        <a:ln w="12700" cap="flat" cmpd="sng" algn="ctr">
          <a:solidFill>
            <a:schemeClr val="accent2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BC84F8E-1568-4B42-BBE3-D79CDCD3B647}">
      <dsp:nvSpPr>
        <dsp:cNvPr id="0" name=""/>
        <dsp:cNvSpPr/>
      </dsp:nvSpPr>
      <dsp:spPr>
        <a:xfrm>
          <a:off x="3122050" y="1453326"/>
          <a:ext cx="396344" cy="396344"/>
        </a:xfrm>
        <a:prstGeom prst="ellipse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0EE407A8-FC5A-4F37-8B45-85845B8EA4E4}">
      <dsp:nvSpPr>
        <dsp:cNvPr id="0" name=""/>
        <dsp:cNvSpPr/>
      </dsp:nvSpPr>
      <dsp:spPr>
        <a:xfrm>
          <a:off x="3739316" y="1370829"/>
          <a:ext cx="1212194" cy="516908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41910" tIns="41910" rIns="41910" bIns="41910" numCol="1" spcCol="1270" anchor="ctr" anchorCtr="0">
          <a:noAutofit/>
        </a:bodyPr>
        <a:lstStyle/>
        <a:p>
          <a:pPr marL="0" lvl="0" indent="0" algn="l" defTabSz="466725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50" b="1" kern="1200"/>
            <a:t>推免生入围复试评价得分体系</a:t>
          </a:r>
          <a:endParaRPr lang="en-US" sz="1050" b="1" kern="1200"/>
        </a:p>
      </dsp:txBody>
      <dsp:txXfrm>
        <a:off x="3739316" y="1370829"/>
        <a:ext cx="1212194" cy="516908"/>
      </dsp:txXfrm>
    </dsp:sp>
    <dsp:sp modelId="{477CB1F6-3211-41E3-88F7-F595FBC1A1B2}">
      <dsp:nvSpPr>
        <dsp:cNvPr id="0" name=""/>
        <dsp:cNvSpPr/>
      </dsp:nvSpPr>
      <dsp:spPr>
        <a:xfrm>
          <a:off x="551603" y="2033809"/>
          <a:ext cx="396344" cy="396344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46D817BA-8904-44A2-B44E-FB3E6F776C27}">
      <dsp:nvSpPr>
        <dsp:cNvPr id="0" name=""/>
        <dsp:cNvSpPr/>
      </dsp:nvSpPr>
      <dsp:spPr>
        <a:xfrm>
          <a:off x="947947" y="2032819"/>
          <a:ext cx="594516" cy="39634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800" kern="1200"/>
            <a:t>综合素质</a:t>
          </a:r>
          <a:endParaRPr lang="en-US" sz="800" kern="1200"/>
        </a:p>
      </dsp:txBody>
      <dsp:txXfrm>
        <a:off x="947947" y="2032819"/>
        <a:ext cx="594516" cy="396344"/>
      </dsp:txXfrm>
    </dsp:sp>
    <dsp:sp modelId="{200308D0-34A0-46DF-8976-16506F2CBB0A}">
      <dsp:nvSpPr>
        <dsp:cNvPr id="0" name=""/>
        <dsp:cNvSpPr/>
      </dsp:nvSpPr>
      <dsp:spPr>
        <a:xfrm>
          <a:off x="6630" y="2555002"/>
          <a:ext cx="396344" cy="396344"/>
        </a:xfrm>
        <a:prstGeom prst="ellipse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2A2F4392-B0AB-41F0-81BE-5AE242CD89C4}">
      <dsp:nvSpPr>
        <dsp:cNvPr id="0" name=""/>
        <dsp:cNvSpPr/>
      </dsp:nvSpPr>
      <dsp:spPr>
        <a:xfrm>
          <a:off x="402974" y="2554011"/>
          <a:ext cx="594516" cy="39634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800" kern="1200"/>
            <a:t>项目经历</a:t>
          </a:r>
          <a:endParaRPr lang="en-US" sz="800" kern="1200"/>
        </a:p>
      </dsp:txBody>
      <dsp:txXfrm>
        <a:off x="402974" y="2554011"/>
        <a:ext cx="594516" cy="396344"/>
      </dsp:txXfrm>
    </dsp:sp>
    <dsp:sp modelId="{B34F84D8-8115-4AA4-97A4-D311D26CB412}">
      <dsp:nvSpPr>
        <dsp:cNvPr id="0" name=""/>
        <dsp:cNvSpPr/>
      </dsp:nvSpPr>
      <dsp:spPr>
        <a:xfrm>
          <a:off x="1096576" y="2555002"/>
          <a:ext cx="396344" cy="396344"/>
        </a:xfrm>
        <a:prstGeom prst="ellipse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0A5220BF-A8C3-4B46-B2BD-894AE9026502}">
      <dsp:nvSpPr>
        <dsp:cNvPr id="0" name=""/>
        <dsp:cNvSpPr/>
      </dsp:nvSpPr>
      <dsp:spPr>
        <a:xfrm>
          <a:off x="1492920" y="2554011"/>
          <a:ext cx="594516" cy="39634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800" kern="1200"/>
            <a:t>所获荣誉</a:t>
          </a:r>
          <a:endParaRPr lang="en-US" sz="800" kern="1200"/>
        </a:p>
      </dsp:txBody>
      <dsp:txXfrm>
        <a:off x="1492920" y="2554011"/>
        <a:ext cx="594516" cy="396344"/>
      </dsp:txXfrm>
    </dsp:sp>
    <dsp:sp modelId="{3A81FCE8-EFA9-4E83-A06A-46186DD1D9BF}">
      <dsp:nvSpPr>
        <dsp:cNvPr id="0" name=""/>
        <dsp:cNvSpPr/>
      </dsp:nvSpPr>
      <dsp:spPr>
        <a:xfrm>
          <a:off x="3276469" y="2033809"/>
          <a:ext cx="396344" cy="396344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0523CBAF-8B68-49E6-B848-799FDF4BCE9D}">
      <dsp:nvSpPr>
        <dsp:cNvPr id="0" name=""/>
        <dsp:cNvSpPr/>
      </dsp:nvSpPr>
      <dsp:spPr>
        <a:xfrm>
          <a:off x="3672813" y="2032819"/>
          <a:ext cx="594516" cy="39634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0480" tIns="30480" rIns="30480" bIns="30480" numCol="1" spcCol="1270" anchor="ctr" anchorCtr="0">
          <a:noAutofit/>
        </a:bodyPr>
        <a:lstStyle/>
        <a:p>
          <a:pPr marL="0" lvl="0" indent="0" algn="l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800" kern="1200"/>
            <a:t>专业水平</a:t>
          </a:r>
          <a:endParaRPr lang="en-US" sz="800" kern="1200"/>
        </a:p>
      </dsp:txBody>
      <dsp:txXfrm>
        <a:off x="3672813" y="2032819"/>
        <a:ext cx="594516" cy="396344"/>
      </dsp:txXfrm>
    </dsp:sp>
    <dsp:sp modelId="{1880760B-A4AE-400F-82B6-D5C272247255}">
      <dsp:nvSpPr>
        <dsp:cNvPr id="0" name=""/>
        <dsp:cNvSpPr/>
      </dsp:nvSpPr>
      <dsp:spPr>
        <a:xfrm>
          <a:off x="2186523" y="2555002"/>
          <a:ext cx="396344" cy="396344"/>
        </a:xfrm>
        <a:prstGeom prst="ellipse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3FEBC21C-29A1-4D32-AAF5-5AF056738065}">
      <dsp:nvSpPr>
        <dsp:cNvPr id="0" name=""/>
        <dsp:cNvSpPr/>
      </dsp:nvSpPr>
      <dsp:spPr>
        <a:xfrm>
          <a:off x="2582867" y="2554011"/>
          <a:ext cx="594516" cy="39634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成绩绩点</a:t>
          </a:r>
          <a:endParaRPr lang="en-US" sz="1000" kern="1200"/>
        </a:p>
      </dsp:txBody>
      <dsp:txXfrm>
        <a:off x="2582867" y="2554011"/>
        <a:ext cx="594516" cy="396344"/>
      </dsp:txXfrm>
    </dsp:sp>
    <dsp:sp modelId="{050185D7-21A1-41ED-8E11-911B526AC84C}">
      <dsp:nvSpPr>
        <dsp:cNvPr id="0" name=""/>
        <dsp:cNvSpPr/>
      </dsp:nvSpPr>
      <dsp:spPr>
        <a:xfrm>
          <a:off x="3276469" y="2555002"/>
          <a:ext cx="396344" cy="396344"/>
        </a:xfrm>
        <a:prstGeom prst="ellipse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1A1ABDAF-1CFA-4945-9037-189988BD88E8}">
      <dsp:nvSpPr>
        <dsp:cNvPr id="0" name=""/>
        <dsp:cNvSpPr/>
      </dsp:nvSpPr>
      <dsp:spPr>
        <a:xfrm>
          <a:off x="3672813" y="2554011"/>
          <a:ext cx="594516" cy="39634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排名比例</a:t>
          </a:r>
          <a:endParaRPr lang="en-US" sz="1000" kern="1200"/>
        </a:p>
      </dsp:txBody>
      <dsp:txXfrm>
        <a:off x="3672813" y="2554011"/>
        <a:ext cx="594516" cy="396344"/>
      </dsp:txXfrm>
    </dsp:sp>
    <dsp:sp modelId="{2B943027-7AD4-4CBB-A799-F4BDC208D2A7}">
      <dsp:nvSpPr>
        <dsp:cNvPr id="0" name=""/>
        <dsp:cNvSpPr/>
      </dsp:nvSpPr>
      <dsp:spPr>
        <a:xfrm>
          <a:off x="4366416" y="2555002"/>
          <a:ext cx="396344" cy="396344"/>
        </a:xfrm>
        <a:prstGeom prst="ellipse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1D33657E-41FF-4051-AE30-52DA762D065E}">
      <dsp:nvSpPr>
        <dsp:cNvPr id="0" name=""/>
        <dsp:cNvSpPr/>
      </dsp:nvSpPr>
      <dsp:spPr>
        <a:xfrm>
          <a:off x="4762760" y="2554011"/>
          <a:ext cx="594516" cy="39634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学校水平</a:t>
          </a:r>
          <a:endParaRPr lang="en-US" sz="1000" kern="1200"/>
        </a:p>
      </dsp:txBody>
      <dsp:txXfrm>
        <a:off x="4762760" y="2554011"/>
        <a:ext cx="594516" cy="396344"/>
      </dsp:txXfrm>
    </dsp:sp>
    <dsp:sp modelId="{40D785C3-4436-494C-BC83-790C354CFC0C}">
      <dsp:nvSpPr>
        <dsp:cNvPr id="0" name=""/>
        <dsp:cNvSpPr/>
      </dsp:nvSpPr>
      <dsp:spPr>
        <a:xfrm>
          <a:off x="6001336" y="2033809"/>
          <a:ext cx="396344" cy="396344"/>
        </a:xfrm>
        <a:prstGeom prst="ellipse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2E702A21-747C-4F19-9C8C-6DBE652A1371}">
      <dsp:nvSpPr>
        <dsp:cNvPr id="0" name=""/>
        <dsp:cNvSpPr/>
      </dsp:nvSpPr>
      <dsp:spPr>
        <a:xfrm>
          <a:off x="6397680" y="2032819"/>
          <a:ext cx="594516" cy="39634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8100" tIns="38100" rIns="38100" bIns="38100" numCol="1" spcCol="1270" anchor="ctr" anchorCtr="0">
          <a:noAutofit/>
        </a:bodyPr>
        <a:lstStyle/>
        <a:p>
          <a:pPr marL="0" lvl="0" indent="0" algn="l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zh-CN" altLang="en-US" sz="1000" kern="1200"/>
            <a:t>英语能力</a:t>
          </a:r>
          <a:endParaRPr lang="en-US" sz="1000" kern="1200"/>
        </a:p>
      </dsp:txBody>
      <dsp:txXfrm>
        <a:off x="6397680" y="2032819"/>
        <a:ext cx="594516" cy="396344"/>
      </dsp:txXfrm>
    </dsp:sp>
    <dsp:sp modelId="{904A7BF1-5550-4382-B89E-0F6EA70AC22A}">
      <dsp:nvSpPr>
        <dsp:cNvPr id="0" name=""/>
        <dsp:cNvSpPr/>
      </dsp:nvSpPr>
      <dsp:spPr>
        <a:xfrm>
          <a:off x="5456362" y="2555002"/>
          <a:ext cx="396344" cy="396344"/>
        </a:xfrm>
        <a:prstGeom prst="ellipse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554BF6A4-9459-4577-BC70-E5B35756D4EF}">
      <dsp:nvSpPr>
        <dsp:cNvPr id="0" name=""/>
        <dsp:cNvSpPr/>
      </dsp:nvSpPr>
      <dsp:spPr>
        <a:xfrm>
          <a:off x="5852706" y="2554011"/>
          <a:ext cx="594516" cy="39634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altLang="zh-CN" sz="900" kern="1200"/>
            <a:t>CET-4</a:t>
          </a:r>
          <a:endParaRPr lang="en-US" sz="800" kern="1200"/>
        </a:p>
      </dsp:txBody>
      <dsp:txXfrm>
        <a:off x="5852706" y="2554011"/>
        <a:ext cx="594516" cy="396344"/>
      </dsp:txXfrm>
    </dsp:sp>
    <dsp:sp modelId="{1098F9A3-6E81-40BB-AB1B-3F706BE593B9}">
      <dsp:nvSpPr>
        <dsp:cNvPr id="0" name=""/>
        <dsp:cNvSpPr/>
      </dsp:nvSpPr>
      <dsp:spPr>
        <a:xfrm>
          <a:off x="6546309" y="2555002"/>
          <a:ext cx="396344" cy="396344"/>
        </a:xfrm>
        <a:prstGeom prst="ellipse">
          <a:avLst/>
        </a:prstGeom>
        <a:solidFill>
          <a:schemeClr val="accent3">
            <a:hueOff val="0"/>
            <a:satOff val="0"/>
            <a:lumOff val="0"/>
            <a:alphaOff val="0"/>
          </a:schemeClr>
        </a:solidFill>
        <a:ln w="1905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3">
          <a:scrgbClr r="0" g="0" b="0"/>
        </a:lnRef>
        <a:fillRef idx="1">
          <a:scrgbClr r="0" g="0" b="0"/>
        </a:fillRef>
        <a:effectRef idx="1">
          <a:scrgbClr r="0" g="0" b="0"/>
        </a:effectRef>
        <a:fontRef idx="minor">
          <a:schemeClr val="lt1"/>
        </a:fontRef>
      </dsp:style>
    </dsp:sp>
    <dsp:sp modelId="{7A3B116B-F9F2-4993-80DD-EA6755CC7E02}">
      <dsp:nvSpPr>
        <dsp:cNvPr id="0" name=""/>
        <dsp:cNvSpPr/>
      </dsp:nvSpPr>
      <dsp:spPr>
        <a:xfrm>
          <a:off x="6942653" y="2554011"/>
          <a:ext cx="594516" cy="396344"/>
        </a:xfrm>
        <a:prstGeom prst="rect">
          <a:avLst/>
        </a:prstGeom>
        <a:noFill/>
        <a:ln>
          <a:noFill/>
        </a:ln>
        <a:effectLst/>
      </dsp:spPr>
      <dsp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34290" tIns="34290" rIns="34290" bIns="34290" numCol="1" spcCol="1270" anchor="ctr" anchorCtr="0">
          <a:noAutofit/>
        </a:bodyPr>
        <a:lstStyle/>
        <a:p>
          <a:pPr marL="0" lvl="0" indent="0" algn="l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900" kern="1200"/>
            <a:t>CET-6</a:t>
          </a:r>
          <a:endParaRPr lang="en-US" sz="800" kern="1200"/>
        </a:p>
      </dsp:txBody>
      <dsp:txXfrm>
        <a:off x="6942653" y="2554011"/>
        <a:ext cx="594516" cy="396344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layout/CirclePictureHierarchy">
  <dgm:title val=""/>
  <dgm:desc val=""/>
  <dgm:catLst>
    <dgm:cat type="hierarchy" pri="1750"/>
    <dgm:cat type="picture" pri="23000"/>
    <dgm:cat type="pictureconvert" pri="23000"/>
  </dgm:catLst>
  <dgm:sampData>
    <dgm:dataModel>
      <dgm:ptLst>
        <dgm:pt modelId="0" type="doc"/>
        <dgm:pt modelId="1">
          <dgm:prSet phldr="1"/>
        </dgm:pt>
        <dgm:pt modelId="2">
          <dgm:prSet phldr="1"/>
        </dgm:pt>
        <dgm:pt modelId="21">
          <dgm:prSet phldr="1"/>
        </dgm:pt>
        <dgm:pt modelId="22">
          <dgm:prSet phldr="1"/>
        </dgm:pt>
        <dgm:pt modelId="3">
          <dgm:prSet phldr="1"/>
        </dgm:pt>
        <dgm:pt modelId="31">
          <dgm:prSet phldr="1"/>
        </dgm:pt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" destId="22" srcOrd="1" destOrd="0"/>
        <dgm:cxn modelId="33" srcId="3" destId="31" srcOrd="0" destOrd="0"/>
      </dgm:cxnLst>
      <dgm:bg/>
      <dgm:whole/>
    </dgm:dataModel>
  </dgm:sampData>
  <dgm:styleData>
    <dgm:dataModel>
      <dgm:ptLst>
        <dgm:pt modelId="0" type="doc"/>
        <dgm:pt modelId="1"/>
        <dgm:pt modelId="11"/>
        <dgm:pt modelId="12"/>
      </dgm:ptLst>
      <dgm:cxnLst>
        <dgm:cxn modelId="2" srcId="0" destId="1" srcOrd="0" destOrd="0"/>
        <dgm:cxn modelId="13" srcId="1" destId="11" srcOrd="0" destOrd="0"/>
        <dgm:cxn modelId="14" srcId="1" destId="1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21"/>
        <dgm:pt modelId="211"/>
        <dgm:pt modelId="3"/>
        <dgm:pt modelId="31"/>
        <dgm:pt modelId="311"/>
      </dgm:ptLst>
      <dgm:cxnLst>
        <dgm:cxn modelId="4" srcId="0" destId="1" srcOrd="0" destOrd="0"/>
        <dgm:cxn modelId="5" srcId="1" destId="2" srcOrd="0" destOrd="0"/>
        <dgm:cxn modelId="6" srcId="1" destId="3" srcOrd="1" destOrd="0"/>
        <dgm:cxn modelId="23" srcId="2" destId="21" srcOrd="0" destOrd="0"/>
        <dgm:cxn modelId="24" srcId="21" destId="211" srcOrd="0" destOrd="0"/>
        <dgm:cxn modelId="33" srcId="3" destId="31" srcOrd="0" destOrd="0"/>
        <dgm:cxn modelId="34" srcId="31" destId="311" srcOrd="0" destOrd="0"/>
      </dgm:cxnLst>
      <dgm:bg/>
      <dgm:whole/>
    </dgm:dataModel>
  </dgm:clrData>
  <dgm:layoutNode name="hierChild1">
    <dgm:varLst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primFontSz" for="des" ptType="node" op="equ" val="65"/>
      <dgm:constr type="w" for="des" forName="composite" refType="w"/>
      <dgm:constr type="h" for="des" forName="composite" refType="w" refFor="des" refForName="composite" fact="0.5"/>
      <dgm:constr type="w" for="des" forName="composite2" refType="w" refFor="des" refForName="composite"/>
      <dgm:constr type="h" for="des" forName="composite2" refType="h" refFor="des" refForName="composite"/>
      <dgm:constr type="w" for="des" forName="composite3" refType="w" refFor="des" refForName="composite"/>
      <dgm:constr type="h" for="des" forName="composite3" refType="h" refFor="des" refForName="composite"/>
      <dgm:constr type="w" for="des" forName="composite4" refType="w" refFor="des" refForName="composite"/>
      <dgm:constr type="h" for="des" forName="composite4" refType="h" refFor="des" refForName="composite"/>
      <dgm:constr type="w" for="des" forName="composite5" refType="w" refFor="des" refForName="composite"/>
      <dgm:constr type="h" for="des" forName="composite5" refType="h" refFor="des" refForName="composite"/>
      <dgm:constr type="sibSp" refType="w" refFor="des" refForName="composite" fact="0.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p" for="des" forName="hierRoot1" refType="h" refFor="des" refForName="composite" fact="0.25"/>
      <dgm:constr type="sp" for="des" forName="hierRoot2" refType="sp" refFor="des" refForName="hierRoot1"/>
      <dgm:constr type="sp" for="des" forName="hierRoot3" refType="sp" refFor="des" refForName="hierRoot1"/>
      <dgm:constr type="sp" for="des" forName="hierRoot4" refType="sp" refFor="des" refForName="hierRoot1"/>
      <dgm:constr type="sp" for="des" forName="hierRoot5" refType="sp" refFor="des" refForName="hierRoot1"/>
    </dgm:constrLst>
    <dgm:ruleLst/>
    <dgm:forEach name="Name3" axis="ch">
      <dgm:forEach name="Name4" axis="self" ptType="node">
        <dgm:layoutNode name="hierRoot1">
          <dgm:alg type="hierRoot"/>
          <dgm:shape xmlns:r="http://schemas.openxmlformats.org/officeDocument/2006/relationships" r:blip="">
            <dgm:adjLst/>
          </dgm:shape>
          <dgm:presOf/>
          <dgm:constrLst>
            <dgm:constr type="bendDist" for="des" ptType="parTrans" refType="sp" fact="0.5"/>
          </dgm:constrLst>
          <dgm:ruleLst/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onstrLst>
              <dgm:constr type="h" for="ch" forName="image" refType="h" fact="0.8"/>
              <dgm:constr type="w" for="ch" forName="image" refType="h" refFor="ch" refForName="image"/>
              <dgm:constr type="t" for="ch" forName="image" refType="h" fact="0.1"/>
              <dgm:constr type="l" for="ch" forName="image"/>
              <dgm:constr type="w" for="ch" forName="text" refType="w" fact="0.6"/>
              <dgm:constr type="h" for="ch" forName="text" refType="h" fact="0.8"/>
              <dgm:constr type="t" for="ch" forName="text" refType="w" fact="0.04"/>
              <dgm:constr type="l" for="ch" forName="text" refType="w" fact="0.4"/>
            </dgm:constrLst>
            <dgm:ruleLst/>
            <dgm:layoutNode name="image" styleLbl="node0">
              <dgm:alg type="sp"/>
              <dgm:shape xmlns:r="http://schemas.openxmlformats.org/officeDocument/2006/relationships" type="ellipse" r:blip="" blipPhldr="1">
                <dgm:adjLst/>
              </dgm:shape>
              <dgm:presOf/>
              <dgm:constrLst/>
              <dgm:ruleLst/>
            </dgm:layoutNode>
            <dgm:layoutNode name="text" styleLbl="revTx">
              <dgm:varLst>
                <dgm:chPref val="3"/>
              </dgm:varLst>
              <dgm:alg type="tx">
                <dgm:param type="parTxLTRAlign" val="l"/>
                <dgm:param type="parTxRTLAlign" val="r"/>
              </dgm:alg>
              <dgm:shape xmlns:r="http://schemas.openxmlformats.org/officeDocument/2006/relationships" type="rect" r:blip="">
                <dgm:adjLst/>
              </dgm:shape>
              <dgm:presOf axis="self"/>
              <dgm:constrLst>
                <dgm:constr type="tMarg" refType="primFontSz" fact="0.3"/>
                <dgm:constr type="bMarg" refType="primFontSz" fact="0.3"/>
                <dgm:constr type="lMarg" refType="primFontSz" fact="0.3"/>
                <dgm:constr type="rMarg" refType="primFontSz" fact="0.3"/>
              </dgm:constrLst>
              <dgm:ruleLst>
                <dgm:rule type="primFontSz" val="5" fact="NaN" max="NaN"/>
              </dgm:ruleLst>
            </dgm:layoutNode>
          </dgm:layoutNode>
          <dgm:layoutNode name="hierChild2">
            <dgm:choose name="Name5">
              <dgm:if name="Name6" func="var" arg="dir" op="equ" val="norm">
                <dgm:alg type="hierChild">
                  <dgm:param type="linDir" val="fromL"/>
                </dgm:alg>
              </dgm:if>
              <dgm:else name="Name7">
                <dgm:alg type="hierChild">
                  <dgm:param type="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Name8" axis="ch">
              <dgm:forEach name="Name9" axis="self" ptType="parTrans" cnt="1">
                <dgm:layoutNode name="Name10">
                  <dgm:alg type="conn">
                    <dgm:param type="srcNode" val="image"/>
                    <dgm:param type="dstNode" val="image2"/>
                    <dgm:param type="dim" val="1D"/>
                    <dgm:param type="endSty" val="noArr"/>
                    <dgm:param type="connRout" val="bend"/>
                    <dgm:param type="begPts" val="bCtr"/>
                    <dgm:param type="endPts" val="tCtr"/>
                    <dgm:param type="bendPt" val="end"/>
                  </dgm:alg>
                  <dgm:shape xmlns:r="http://schemas.openxmlformats.org/officeDocument/2006/relationships" type="conn" r:blip="" zOrderOff="-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forEach name="Name11" axis="self" ptType="node">
                <dgm:layoutNode name="hierRoot2">
                  <dgm:alg type="hierRoot"/>
                  <dgm:shape xmlns:r="http://schemas.openxmlformats.org/officeDocument/2006/relationships" r:blip="">
                    <dgm:adjLst/>
                  </dgm:shape>
                  <dgm:presOf/>
                  <dgm:constrLst>
                    <dgm:constr type="bendDist" for="des" ptType="parTrans" refType="sp" fact="0.5"/>
                  </dgm:constrLst>
                  <dgm:ruleLst/>
                  <dgm:layoutNode name="composite2">
                    <dgm:alg type="composite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h" for="ch" forName="image2" refType="h" fact="0.8"/>
                      <dgm:constr type="w" for="ch" forName="image2" refType="h" refFor="ch" refForName="image2"/>
                      <dgm:constr type="t" for="ch" forName="image2" refType="h" fact="0.1"/>
                      <dgm:constr type="l" for="ch" forName="image2"/>
                      <dgm:constr type="w" for="ch" forName="text2" refType="w" fact="0.6"/>
                      <dgm:constr type="h" for="ch" forName="text2" refType="h" fact="0.8"/>
                      <dgm:constr type="t" for="ch" forName="text2" refType="w" fact="0.04"/>
                      <dgm:constr type="l" for="ch" forName="text2" refType="w" fact="0.4"/>
                    </dgm:constrLst>
                    <dgm:ruleLst/>
                    <dgm:layoutNode name="image2">
                      <dgm:alg type="sp"/>
                      <dgm:shape xmlns:r="http://schemas.openxmlformats.org/officeDocument/2006/relationships" type="ellipse" r:blip="" blipPhldr="1">
                        <dgm:adjLst/>
                      </dgm:shape>
                      <dgm:presOf/>
                      <dgm:constrLst/>
                      <dgm:ruleLst/>
                    </dgm:layoutNode>
                    <dgm:layoutNode name="text2" styleLbl="revTx">
                      <dgm:varLst>
                        <dgm:chPref val="3"/>
                      </dgm:varLst>
                      <dgm:alg type="tx">
                        <dgm:param type="parTxLTRAlign" val="l"/>
                        <dgm:param type="parTxRTLAlign" val="r"/>
                      </dgm:alg>
                      <dgm:shape xmlns:r="http://schemas.openxmlformats.org/officeDocument/2006/relationships" type="rect" r:blip="">
                        <dgm:adjLst/>
                      </dgm:shape>
                      <dgm:presOf axis="self"/>
                      <dgm:constrLst>
                        <dgm:constr type="tMarg" refType="primFontSz" fact="0.3"/>
                        <dgm:constr type="bMarg" refType="primFontSz" fact="0.3"/>
                        <dgm:constr type="lMarg" refType="primFontSz" fact="0.3"/>
                        <dgm:constr type="rMarg" refType="primFontSz" fact="0.3"/>
                      </dgm:constrLst>
                      <dgm:ruleLst>
                        <dgm:rule type="primFontSz" val="5" fact="NaN" max="NaN"/>
                      </dgm:ruleLst>
                    </dgm:layoutNode>
                  </dgm:layoutNode>
                  <dgm:layoutNode name="hierChild3">
                    <dgm:choose name="Name12">
                      <dgm:if name="Name13" func="var" arg="dir" op="equ" val="norm">
                        <dgm:alg type="hierChild">
                          <dgm:param type="linDir" val="fromL"/>
                        </dgm:alg>
                      </dgm:if>
                      <dgm:else name="Name14">
                        <dgm:alg type="hierChild">
                          <dgm:param type="linDir" val="fromR"/>
                        </dgm:alg>
                      </dgm:else>
                    </dgm:choose>
                    <dgm:shape xmlns:r="http://schemas.openxmlformats.org/officeDocument/2006/relationships" r:blip="">
                      <dgm:adjLst/>
                    </dgm:shape>
                    <dgm:presOf/>
                    <dgm:constrLst/>
                    <dgm:ruleLst/>
                    <dgm:forEach name="Name15" axis="ch">
                      <dgm:forEach name="Name16" axis="self" ptType="parTrans" cnt="1">
                        <dgm:layoutNode name="Name17">
                          <dgm:alg type="conn">
                            <dgm:param type="srcNode" val="image2"/>
                            <dgm:param type="dstNode" val="image3"/>
                            <dgm:param type="dim" val="1D"/>
                            <dgm:param type="endSty" val="noArr"/>
                            <dgm:param type="connRout" val="bend"/>
                            <dgm:param type="begPts" val="bCtr"/>
                            <dgm:param type="endPts" val="tCtr"/>
                            <dgm:param type="bendPt" val="end"/>
                          </dgm:alg>
                          <dgm:shape xmlns:r="http://schemas.openxmlformats.org/officeDocument/2006/relationships" type="conn" r:blip="" zOrderOff="-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forEach>
                      <dgm:forEach name="Name18" axis="self" ptType="node">
                        <dgm:layoutNode name="hierRoot3">
                          <dgm:alg type="hierRoot"/>
                          <dgm:shape xmlns:r="http://schemas.openxmlformats.org/officeDocument/2006/relationships" r:blip="">
                            <dgm:adjLst/>
                          </dgm:shape>
                          <dgm:presOf/>
                          <dgm:constrLst>
                            <dgm:constr type="bendDist" for="des" ptType="parTrans" refType="sp" fact="0.5"/>
                          </dgm:constrLst>
                          <dgm:ruleLst/>
                          <dgm:layoutNode name="composite3">
                            <dgm:alg type="composite"/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h" for="ch" forName="image3" refType="h" fact="0.8"/>
                              <dgm:constr type="w" for="ch" forName="image3" refType="h" refFor="ch" refForName="image3"/>
                              <dgm:constr type="t" for="ch" forName="image3" refType="h" fact="0.1"/>
                              <dgm:constr type="l" for="ch" forName="image3"/>
                              <dgm:constr type="w" for="ch" forName="text3" refType="w" fact="0.6"/>
                              <dgm:constr type="h" for="ch" forName="text3" refType="h" fact="0.8"/>
                              <dgm:constr type="t" for="ch" forName="text3" refType="w" fact="0.04"/>
                              <dgm:constr type="l" for="ch" forName="text3" refType="w" fact="0.4"/>
                            </dgm:constrLst>
                            <dgm:ruleLst/>
                            <dgm:layoutNode name="image3">
                              <dgm:alg type="sp"/>
                              <dgm:shape xmlns:r="http://schemas.openxmlformats.org/officeDocument/2006/relationships" type="ellipse" r:blip="" blipPhldr="1">
                                <dgm:adjLst/>
                              </dgm:shape>
                              <dgm:presOf/>
                              <dgm:constrLst/>
                              <dgm:ruleLst/>
                            </dgm:layoutNode>
                            <dgm:layoutNode name="text3" styleLbl="revTx">
                              <dgm:varLst>
                                <dgm:chPref val="3"/>
                              </dgm:varLst>
                              <dgm:alg type="tx">
                                <dgm:param type="parTxLTRAlign" val="l"/>
                                <dgm:param type="parTxRTLAlign" val="r"/>
                              </dgm:alg>
                              <dgm:shape xmlns:r="http://schemas.openxmlformats.org/officeDocument/2006/relationships" type="rect" r:blip="">
                                <dgm:adjLst/>
                              </dgm:shape>
                              <dgm:presOf axis="self"/>
                              <dgm:constrLst>
                                <dgm:constr type="tMarg" refType="primFontSz" fact="0.3"/>
                                <dgm:constr type="bMarg" refType="primFontSz" fact="0.3"/>
                                <dgm:constr type="lMarg" refType="primFontSz" fact="0.3"/>
                                <dgm:constr type="rMarg" refType="primFontSz" fact="0.3"/>
                              </dgm:constrLst>
                              <dgm:ruleLst>
                                <dgm:rule type="primFontSz" val="5" fact="NaN" max="NaN"/>
                              </dgm:ruleLst>
                            </dgm:layoutNode>
                          </dgm:layoutNode>
                          <dgm:layoutNode name="hierChild4">
                            <dgm:choose name="Name19">
                              <dgm:if name="Name20" func="var" arg="dir" op="equ" val="norm">
                                <dgm:alg type="hierChild">
                                  <dgm:param type="linDir" val="fromL"/>
                                </dgm:alg>
                              </dgm:if>
                              <dgm:else name="Name21">
                                <dgm:alg type="hierChild">
                                  <dgm:param type="linDir" val="fromR"/>
                                </dgm:alg>
                              </dgm:else>
                            </dgm:choose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/>
                            <dgm:ruleLst/>
                            <dgm:forEach name="repeat" axis="ch">
                              <dgm:forEach name="Name22" axis="self" ptType="parTrans" cnt="1">
                                <dgm:layoutNode name="Name23">
                                  <dgm:choose name="Name24">
                                    <dgm:if name="Name25" axis="self" func="depth" op="lte" val="4">
                                      <dgm:alg type="conn">
                                        <dgm:param type="srcNode" val="image3"/>
                                        <dgm:param type="dstNode" val="image4"/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gPts" val="bCtr"/>
                                        <dgm:param type="endPts" val="tCtr"/>
                                        <dgm:param type="bendPt" val="end"/>
                                      </dgm:alg>
                                    </dgm:if>
                                    <dgm:else name="Name26">
                                      <dgm:alg type="conn">
                                        <dgm:param type="srcNode" val="image4"/>
                                        <dgm:param type="dstNode" val="image4"/>
                                        <dgm:param type="dim" val="1D"/>
                                        <dgm:param type="endSty" val="noArr"/>
                                        <dgm:param type="connRout" val="bend"/>
                                        <dgm:param type="begPts" val="bCtr"/>
                                        <dgm:param type="endPts" val="tCtr"/>
                                        <dgm:param type="bendPt" val="end"/>
                                      </dgm:alg>
                                    </dgm:else>
                                  </dgm:choose>
                                  <dgm:shape xmlns:r="http://schemas.openxmlformats.org/officeDocument/2006/relationships" type="conn" r:blip="" zOrderOff="-999">
                                    <dgm:adjLst/>
                                  </dgm:shape>
                                  <dgm:presOf axis="self"/>
                                  <dgm:constrLst>
                                    <dgm:constr type="begPad"/>
                                    <dgm:constr type="endPad"/>
                                  </dgm:constrLst>
                                  <dgm:ruleLst/>
                                </dgm:layoutNode>
                              </dgm:forEach>
                              <dgm:forEach name="Name27" axis="self" ptType="node">
                                <dgm:layoutNode name="hierRoot4">
                                  <dgm:alg type="hierRoot"/>
                                  <dgm:shape xmlns:r="http://schemas.openxmlformats.org/officeDocument/2006/relationships" r:blip="">
                                    <dgm:adjLst/>
                                  </dgm:shape>
                                  <dgm:presOf/>
                                  <dgm:constrLst>
                                    <dgm:constr type="bendDist" for="des" ptType="parTrans" refType="sp" fact="0.5"/>
                                  </dgm:constrLst>
                                  <dgm:ruleLst/>
                                  <dgm:layoutNode name="composite4">
                                    <dgm:alg type="composite"/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>
                                      <dgm:constr type="h" for="ch" forName="image4" refType="h" fact="0.8"/>
                                      <dgm:constr type="w" for="ch" forName="image4" refType="h" refFor="ch" refForName="image4"/>
                                      <dgm:constr type="t" for="ch" forName="image4" refType="h" fact="0.1"/>
                                      <dgm:constr type="l" for="ch" forName="image4"/>
                                      <dgm:constr type="w" for="ch" forName="text4" refType="w" fact="0.6"/>
                                      <dgm:constr type="h" for="ch" forName="text4" refType="h" fact="0.8"/>
                                      <dgm:constr type="t" for="ch" forName="text4" refType="w" fact="0.04"/>
                                      <dgm:constr type="l" for="ch" forName="text4" refType="w" fact="0.4"/>
                                    </dgm:constrLst>
                                    <dgm:ruleLst/>
                                    <dgm:layoutNode name="image4">
                                      <dgm:alg type="sp"/>
                                      <dgm:shape xmlns:r="http://schemas.openxmlformats.org/officeDocument/2006/relationships" type="ellipse" r:blip="" blipPhldr="1">
                                        <dgm:adjLst/>
                                      </dgm:shape>
                                      <dgm:presOf/>
                                      <dgm:constrLst/>
                                      <dgm:ruleLst/>
                                    </dgm:layoutNode>
                                    <dgm:layoutNode name="text4" styleLbl="revTx">
                                      <dgm:varLst>
                                        <dgm:chPref val="3"/>
                                      </dgm:varLst>
                                      <dgm:alg type="tx">
                                        <dgm:param type="parTxLTRAlign" val="l"/>
                                        <dgm:param type="parTxRTLAlign" val="r"/>
                                      </dgm:alg>
                                      <dgm:shape xmlns:r="http://schemas.openxmlformats.org/officeDocument/2006/relationships" type="rect" r:blip="">
                                        <dgm:adjLst/>
                                      </dgm:shape>
                                      <dgm:presOf axis="self"/>
                                      <dgm:constrLst>
                                        <dgm:constr type="tMarg" refType="primFontSz" fact="0.3"/>
                                        <dgm:constr type="bMarg" refType="primFontSz" fact="0.3"/>
                                        <dgm:constr type="lMarg" refType="primFontSz" fact="0.3"/>
                                        <dgm:constr type="rMarg" refType="primFontSz" fact="0.3"/>
                                      </dgm:constrLst>
                                      <dgm:ruleLst>
                                        <dgm:rule type="primFontSz" val="5" fact="NaN" max="NaN"/>
                                      </dgm:ruleLst>
                                    </dgm:layoutNode>
                                  </dgm:layoutNode>
                                  <dgm:layoutNode name="hierChild5">
                                    <dgm:choose name="Name28">
                                      <dgm:if name="Name29" func="var" arg="dir" op="equ" val="norm">
                                        <dgm:alg type="hierChild">
                                          <dgm:param type="linDir" val="fromL"/>
                                        </dgm:alg>
                                      </dgm:if>
                                      <dgm:else name="Name30">
                                        <dgm:alg type="hierChild">
                                          <dgm:param type="linDir" val="fromR"/>
                                        </dgm:alg>
                                      </dgm:else>
                                    </dgm:choose>
                                    <dgm:shape xmlns:r="http://schemas.openxmlformats.org/officeDocument/2006/relationships" r:blip="">
                                      <dgm:adjLst/>
                                    </dgm:shape>
                                    <dgm:presOf/>
                                    <dgm:constrLst/>
                                    <dgm:ruleLst/>
                                    <dgm:forEach name="Name31" ref="repeat"/>
                                  </dgm:layoutNode>
                                </dgm:layoutNode>
                              </dgm:forEach>
                            </dgm:forEach>
                          </dgm:layoutNode>
                        </dgm:layoutNode>
                      </dgm:forEach>
                    </dgm:forEach>
                  </dgm:layoutNode>
                </dgm:layoutNode>
              </dgm:forEach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2">
  <dgm:title val=""/>
  <dgm:desc val=""/>
  <dgm:catLst>
    <dgm:cat type="simple" pri="10200"/>
  </dgm:catLst>
  <dgm:scene3d>
    <a:camera prst="orthographicFront"/>
    <a:lightRig rig="threePt" dir="t"/>
  </dgm:scene3d>
  <dgm:styleLbl name="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0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callout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ImgPlace1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fg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0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2D1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revTx">
    <dgm:scene3d>
      <a:camera prst="orthographicFront"/>
      <a:lightRig rig="threePt" dir="t"/>
    </dgm:scene3d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threePt" dir="t"/>
    </dgm:scene3d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>
        <a:schemeClr val="lt1"/>
      </a:fontRef>
    </dgm:style>
  </dgm:styleLbl>
  <dgm:styleLbl name="solidAlign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vennNode1">
    <dgm:scene3d>
      <a:camera prst="orthographicFront"/>
      <a:lightRig rig="threePt" dir="t"/>
    </dgm:scene3d>
    <dgm:txPr/>
    <dgm:style>
      <a:lnRef idx="3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diagramColors" Target="../diagrams/colors1.xml"/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20</xdr:col>
      <xdr:colOff>419099</xdr:colOff>
      <xdr:row>7</xdr:row>
      <xdr:rowOff>171449</xdr:rowOff>
    </xdr:from>
    <xdr:to>
      <xdr:col>29</xdr:col>
      <xdr:colOff>76199</xdr:colOff>
      <xdr:row>26</xdr:row>
      <xdr:rowOff>66674</xdr:rowOff>
    </xdr:to>
    <xdr:graphicFrame>
      <xdr:nvGraphicFramePr>
        <xdr:cNvPr id="2" name="图表 1"/>
        <xdr:cNvGraphicFramePr/>
      </xdr:nvGraphicFramePr>
      <xdr:xfrm>
        <a:off x="16741775" y="1786255"/>
        <a:ext cx="7261225" cy="42462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0</xdr:row>
      <xdr:rowOff>0</xdr:rowOff>
    </xdr:from>
    <xdr:to>
      <xdr:col>15</xdr:col>
      <xdr:colOff>0</xdr:colOff>
      <xdr:row>23</xdr:row>
      <xdr:rowOff>180975</xdr:rowOff>
    </xdr:to>
    <xdr:graphicFrame>
      <xdr:nvGraphicFramePr>
        <xdr:cNvPr id="2" name="图示 1"/>
        <xdr:cNvGraphicFramePr/>
      </xdr:nvGraphicFramePr>
      <xdr:xfrm>
        <a:off x="4218305" y="0"/>
        <a:ext cx="6789420" cy="420624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23398;&#29983;&#25968;&#25454;&#25972;&#29702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初步评价指标分类"/>
      <sheetName val="数据整理"/>
      <sheetName val="学院与学科代号"/>
      <sheetName val="数据筛选"/>
      <sheetName val="目标数据1"/>
      <sheetName val="db_under_subject"/>
      <sheetName val="subject"/>
      <sheetName val="professionstaff"/>
      <sheetName val="db_university_free"/>
      <sheetName val="stu_base"/>
      <sheetName val="目标数据2"/>
      <sheetName val="权重数据准备"/>
      <sheetName val="绩点标准化得分"/>
      <sheetName val="stu_honour"/>
      <sheetName val="stu_nationality"/>
      <sheetName val="stu_project"/>
      <sheetName val="Honor人次汇总"/>
      <sheetName val="stu_reexam_result"/>
    </sheetNames>
    <sheetDataSet>
      <sheetData sheetId="0"/>
      <sheetData sheetId="1">
        <row r="1">
          <cell r="A1" t="str">
            <v>uid</v>
          </cell>
          <cell r="B1" t="str">
            <v>user_name</v>
          </cell>
          <cell r="C1" t="str">
            <v>gender</v>
          </cell>
          <cell r="D1" t="str">
            <v>nationality</v>
          </cell>
          <cell r="E1" t="str">
            <v>graduate_university</v>
          </cell>
          <cell r="F1" t="str">
            <v>毕业院校</v>
          </cell>
          <cell r="G1" t="str">
            <v>毕业院校类型</v>
          </cell>
          <cell r="H1" t="str">
            <v>graduate_college</v>
          </cell>
          <cell r="I1" t="str">
            <v>graduate_subject</v>
          </cell>
          <cell r="J1" t="str">
            <v>毕业学科类</v>
          </cell>
          <cell r="K1" t="str">
            <v>graduate_professional_class</v>
          </cell>
          <cell r="L1" t="str">
            <v>graduate_profession</v>
          </cell>
          <cell r="M1" t="str">
            <v>毕业专业</v>
          </cell>
          <cell r="N1" t="str">
            <v>target_college</v>
          </cell>
          <cell r="O1" t="str">
            <v>target_subject</v>
          </cell>
          <cell r="P1" t="str">
            <v>目标学院</v>
          </cell>
          <cell r="Q1" t="str">
            <v>目标学科</v>
          </cell>
          <cell r="R1" t="str">
            <v>target_profession</v>
          </cell>
          <cell r="S1" t="str">
            <v>target_professor</v>
          </cell>
          <cell r="T1" t="str">
            <v>target_professor2</v>
          </cell>
          <cell r="U1" t="str">
            <v>target_professor3</v>
          </cell>
          <cell r="V1" t="str">
            <v>value_cet4</v>
          </cell>
          <cell r="W1" t="str">
            <v>value_cet6</v>
          </cell>
          <cell r="X1" t="str">
            <v>foreign_language</v>
          </cell>
          <cell r="Y1" t="str">
            <v>gre_score</v>
          </cell>
          <cell r="Z1" t="str">
            <v>toefl_score</v>
          </cell>
          <cell r="AA1" t="str">
            <v>是否缺失英语成绩</v>
          </cell>
          <cell r="AB1" t="str">
            <v>universitylevel</v>
          </cell>
          <cell r="AC1" t="str">
            <v>apply_type</v>
          </cell>
        </row>
        <row r="2">
          <cell r="A2">
            <v>1</v>
          </cell>
          <cell r="B2" t="str">
            <v>赵鹏飞</v>
          </cell>
          <cell r="C2">
            <v>1</v>
          </cell>
          <cell r="D2">
            <v>1</v>
          </cell>
          <cell r="E2">
            <v>10043</v>
          </cell>
          <cell r="F2" t="str">
            <v>北京体育大学</v>
          </cell>
          <cell r="G2">
            <v>211</v>
          </cell>
          <cell r="H2" t="str">
            <v>国际体育组织学院</v>
          </cell>
          <cell r="I2">
            <v>5</v>
          </cell>
          <cell r="J2" t="str">
            <v>文学</v>
          </cell>
          <cell r="K2">
            <v>502</v>
          </cell>
          <cell r="L2">
            <v>50201</v>
          </cell>
          <cell r="M2" t="str">
            <v>英语</v>
          </cell>
          <cell r="N2">
            <v>11</v>
          </cell>
          <cell r="O2">
            <v>55101</v>
          </cell>
          <cell r="P2" t="str">
            <v>外语学院</v>
          </cell>
          <cell r="Q2" t="str">
            <v>不分方向</v>
          </cell>
          <cell r="R2">
            <v>1</v>
          </cell>
          <cell r="S2">
            <v>8011030</v>
          </cell>
          <cell r="T2">
            <v>8011026</v>
          </cell>
          <cell r="U2">
            <v>8011029</v>
          </cell>
          <cell r="V2">
            <v>622</v>
          </cell>
          <cell r="W2">
            <v>552</v>
          </cell>
          <cell r="X2">
            <v>1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 t="str">
            <v>putong</v>
          </cell>
        </row>
        <row r="3">
          <cell r="A3">
            <v>2</v>
          </cell>
          <cell r="B3" t="str">
            <v>林璟芳</v>
          </cell>
          <cell r="C3">
            <v>1</v>
          </cell>
          <cell r="D3">
            <v>1</v>
          </cell>
          <cell r="E3">
            <v>10389</v>
          </cell>
          <cell r="F3" t="str">
            <v>福建农林大学</v>
          </cell>
          <cell r="G3" t="str">
            <v>其它</v>
          </cell>
          <cell r="H3" t="str">
            <v>管理学院（旅游学院）</v>
          </cell>
          <cell r="I3">
            <v>12</v>
          </cell>
          <cell r="J3" t="str">
            <v>管理学</v>
          </cell>
          <cell r="K3">
            <v>1202</v>
          </cell>
          <cell r="L3" t="str">
            <v>120203K</v>
          </cell>
          <cell r="M3" t="str">
            <v>会计学</v>
          </cell>
          <cell r="N3">
            <v>7</v>
          </cell>
          <cell r="O3">
            <v>125300</v>
          </cell>
          <cell r="P3" t="str">
            <v>经济管理学院</v>
          </cell>
          <cell r="Q3" t="str">
            <v>不分方向</v>
          </cell>
          <cell r="R3">
            <v>1</v>
          </cell>
          <cell r="S3">
            <v>8007089</v>
          </cell>
        </row>
        <row r="3">
          <cell r="V3">
            <v>556</v>
          </cell>
          <cell r="W3">
            <v>513</v>
          </cell>
          <cell r="X3">
            <v>1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 t="str">
            <v>putong</v>
          </cell>
        </row>
        <row r="4">
          <cell r="A4">
            <v>3</v>
          </cell>
          <cell r="B4" t="str">
            <v>陶新</v>
          </cell>
          <cell r="C4">
            <v>1</v>
          </cell>
          <cell r="D4">
            <v>1</v>
          </cell>
          <cell r="E4">
            <v>10626</v>
          </cell>
          <cell r="F4" t="str">
            <v>四川农业大学</v>
          </cell>
          <cell r="G4">
            <v>211</v>
          </cell>
          <cell r="H4" t="str">
            <v>风景园林学院</v>
          </cell>
          <cell r="I4">
            <v>9</v>
          </cell>
          <cell r="J4" t="str">
            <v>农学</v>
          </cell>
          <cell r="K4">
            <v>901</v>
          </cell>
          <cell r="L4">
            <v>90102</v>
          </cell>
          <cell r="M4" t="str">
            <v>园艺</v>
          </cell>
          <cell r="N4">
            <v>6</v>
          </cell>
          <cell r="O4">
            <v>97300</v>
          </cell>
          <cell r="P4" t="str">
            <v>园林学院</v>
          </cell>
          <cell r="Q4" t="str">
            <v>花卉种质创新与育种</v>
          </cell>
          <cell r="R4">
            <v>3</v>
          </cell>
          <cell r="S4">
            <v>8006007</v>
          </cell>
          <cell r="T4">
            <v>8006016</v>
          </cell>
          <cell r="U4">
            <v>8006085</v>
          </cell>
          <cell r="V4">
            <v>478</v>
          </cell>
          <cell r="W4">
            <v>442</v>
          </cell>
          <cell r="X4">
            <v>1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 t="str">
            <v>putong</v>
          </cell>
        </row>
        <row r="5">
          <cell r="A5">
            <v>5</v>
          </cell>
          <cell r="B5" t="str">
            <v>田宇</v>
          </cell>
          <cell r="C5">
            <v>1</v>
          </cell>
          <cell r="D5">
            <v>1</v>
          </cell>
          <cell r="E5">
            <v>10094</v>
          </cell>
          <cell r="F5" t="str">
            <v>河北师范大学</v>
          </cell>
          <cell r="G5" t="str">
            <v>其它</v>
          </cell>
          <cell r="H5" t="str">
            <v>商学院</v>
          </cell>
          <cell r="I5">
            <v>2</v>
          </cell>
          <cell r="J5" t="str">
            <v>经济学</v>
          </cell>
          <cell r="K5">
            <v>203</v>
          </cell>
          <cell r="L5">
            <v>20302</v>
          </cell>
          <cell r="M5" t="str">
            <v>金融工程</v>
          </cell>
          <cell r="N5">
            <v>7</v>
          </cell>
          <cell r="O5">
            <v>20200</v>
          </cell>
          <cell r="P5" t="str">
            <v>经济管理学院</v>
          </cell>
          <cell r="Q5" t="str">
            <v>金融学</v>
          </cell>
          <cell r="R5">
            <v>1</v>
          </cell>
          <cell r="S5">
            <v>8007014</v>
          </cell>
          <cell r="T5">
            <v>8007013</v>
          </cell>
          <cell r="U5">
            <v>8007039</v>
          </cell>
          <cell r="V5">
            <v>515</v>
          </cell>
          <cell r="W5">
            <v>492</v>
          </cell>
          <cell r="X5">
            <v>1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 t="str">
            <v>putong</v>
          </cell>
        </row>
        <row r="6">
          <cell r="A6">
            <v>6</v>
          </cell>
          <cell r="B6" t="str">
            <v>张晓涵</v>
          </cell>
          <cell r="C6">
            <v>1</v>
          </cell>
          <cell r="D6">
            <v>1</v>
          </cell>
          <cell r="E6">
            <v>10364</v>
          </cell>
          <cell r="F6" t="str">
            <v>安徽农业大学</v>
          </cell>
          <cell r="G6" t="str">
            <v>其它</v>
          </cell>
          <cell r="H6" t="str">
            <v>安徽农业大学</v>
          </cell>
          <cell r="I6">
            <v>9</v>
          </cell>
          <cell r="J6" t="str">
            <v>农学</v>
          </cell>
          <cell r="K6">
            <v>905</v>
          </cell>
          <cell r="L6">
            <v>90502</v>
          </cell>
          <cell r="M6" t="str">
            <v>园林</v>
          </cell>
          <cell r="N6">
            <v>6</v>
          </cell>
          <cell r="O6">
            <v>95300</v>
          </cell>
          <cell r="P6" t="str">
            <v>园林学院</v>
          </cell>
          <cell r="Q6" t="str">
            <v>风景园林</v>
          </cell>
          <cell r="R6">
            <v>1</v>
          </cell>
          <cell r="S6">
            <v>8006095</v>
          </cell>
          <cell r="T6">
            <v>8006112</v>
          </cell>
          <cell r="U6">
            <v>8006119</v>
          </cell>
          <cell r="V6">
            <v>496</v>
          </cell>
          <cell r="W6">
            <v>469</v>
          </cell>
          <cell r="X6">
            <v>1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 t="str">
            <v>putong</v>
          </cell>
        </row>
        <row r="7">
          <cell r="A7">
            <v>7</v>
          </cell>
          <cell r="B7" t="str">
            <v>研发测试</v>
          </cell>
          <cell r="C7">
            <v>1</v>
          </cell>
          <cell r="D7">
            <v>1</v>
          </cell>
          <cell r="E7">
            <v>10013</v>
          </cell>
          <cell r="F7" t="str">
            <v>北京邮电大学</v>
          </cell>
          <cell r="G7">
            <v>211</v>
          </cell>
        </row>
        <row r="7">
          <cell r="J7" t="str">
            <v/>
          </cell>
        </row>
        <row r="7">
          <cell r="M7" t="str">
            <v/>
          </cell>
        </row>
        <row r="7">
          <cell r="P7" t="str">
            <v/>
          </cell>
          <cell r="Q7" t="str">
            <v/>
          </cell>
        </row>
        <row r="7">
          <cell r="V7">
            <v>471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 t="str">
            <v>putong</v>
          </cell>
        </row>
        <row r="8">
          <cell r="A8">
            <v>9</v>
          </cell>
          <cell r="B8" t="str">
            <v>冯梦媛</v>
          </cell>
          <cell r="C8">
            <v>1</v>
          </cell>
          <cell r="D8">
            <v>1</v>
          </cell>
          <cell r="E8">
            <v>10691</v>
          </cell>
          <cell r="F8" t="str">
            <v>云南民族大学</v>
          </cell>
          <cell r="G8" t="str">
            <v>其它</v>
          </cell>
          <cell r="H8" t="str">
            <v>经济学院</v>
          </cell>
          <cell r="I8">
            <v>2</v>
          </cell>
          <cell r="J8" t="str">
            <v>经济学</v>
          </cell>
          <cell r="K8">
            <v>201</v>
          </cell>
          <cell r="L8">
            <v>20102</v>
          </cell>
          <cell r="M8" t="str">
            <v>经济统计学</v>
          </cell>
          <cell r="N8">
            <v>7</v>
          </cell>
          <cell r="O8">
            <v>25200</v>
          </cell>
          <cell r="P8" t="str">
            <v>经济管理学院</v>
          </cell>
          <cell r="Q8" t="str">
            <v>不分方向</v>
          </cell>
          <cell r="R8">
            <v>1</v>
          </cell>
          <cell r="S8">
            <v>8007027</v>
          </cell>
          <cell r="T8">
            <v>8007022</v>
          </cell>
          <cell r="U8">
            <v>8007074</v>
          </cell>
          <cell r="V8">
            <v>507</v>
          </cell>
          <cell r="W8">
            <v>455</v>
          </cell>
          <cell r="X8">
            <v>1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 t="str">
            <v>putong</v>
          </cell>
        </row>
        <row r="9">
          <cell r="A9">
            <v>11</v>
          </cell>
          <cell r="B9" t="str">
            <v>高欣悦</v>
          </cell>
          <cell r="C9">
            <v>1</v>
          </cell>
          <cell r="D9">
            <v>1</v>
          </cell>
          <cell r="E9">
            <v>10086</v>
          </cell>
          <cell r="F9" t="str">
            <v>河北农业大学</v>
          </cell>
          <cell r="G9" t="str">
            <v>其它</v>
          </cell>
          <cell r="H9" t="str">
            <v>园林与旅游学院园林系</v>
          </cell>
          <cell r="I9">
            <v>8</v>
          </cell>
          <cell r="J9" t="str">
            <v>工学</v>
          </cell>
          <cell r="K9">
            <v>828</v>
          </cell>
          <cell r="L9">
            <v>82803</v>
          </cell>
          <cell r="M9" t="str">
            <v>风景园林</v>
          </cell>
          <cell r="N9">
            <v>6</v>
          </cell>
          <cell r="O9">
            <v>95300</v>
          </cell>
          <cell r="P9" t="str">
            <v>园林学院</v>
          </cell>
          <cell r="Q9" t="str">
            <v>风景园林</v>
          </cell>
          <cell r="R9">
            <v>1</v>
          </cell>
          <cell r="S9">
            <v>8006074</v>
          </cell>
        </row>
        <row r="9">
          <cell r="V9">
            <v>442</v>
          </cell>
          <cell r="W9">
            <v>478</v>
          </cell>
          <cell r="X9">
            <v>1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 t="str">
            <v>putong</v>
          </cell>
        </row>
        <row r="10">
          <cell r="A10">
            <v>12</v>
          </cell>
          <cell r="B10" t="str">
            <v>王菁</v>
          </cell>
          <cell r="C10">
            <v>1</v>
          </cell>
          <cell r="D10">
            <v>1</v>
          </cell>
          <cell r="E10">
            <v>10307</v>
          </cell>
          <cell r="F10" t="str">
            <v>南京农业大学</v>
          </cell>
          <cell r="G10">
            <v>211</v>
          </cell>
          <cell r="H10" t="str">
            <v>园艺学院园林系</v>
          </cell>
          <cell r="I10">
            <v>9</v>
          </cell>
          <cell r="J10" t="str">
            <v>农学</v>
          </cell>
          <cell r="K10">
            <v>905</v>
          </cell>
          <cell r="L10">
            <v>90502</v>
          </cell>
          <cell r="M10" t="str">
            <v>园林</v>
          </cell>
          <cell r="N10">
            <v>6</v>
          </cell>
          <cell r="O10">
            <v>95300</v>
          </cell>
          <cell r="P10" t="str">
            <v>园林学院</v>
          </cell>
          <cell r="Q10" t="str">
            <v>风景园林</v>
          </cell>
          <cell r="R10">
            <v>2</v>
          </cell>
          <cell r="S10">
            <v>8006007</v>
          </cell>
          <cell r="T10">
            <v>8006080</v>
          </cell>
          <cell r="U10">
            <v>8006077</v>
          </cell>
          <cell r="V10">
            <v>587</v>
          </cell>
          <cell r="W10">
            <v>463</v>
          </cell>
          <cell r="X10">
            <v>1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 t="str">
            <v>putong</v>
          </cell>
        </row>
        <row r="11">
          <cell r="A11">
            <v>13</v>
          </cell>
          <cell r="B11" t="str">
            <v>谢欣圆</v>
          </cell>
          <cell r="C11">
            <v>1</v>
          </cell>
          <cell r="D11">
            <v>1</v>
          </cell>
          <cell r="E11">
            <v>11832</v>
          </cell>
          <cell r="F11" t="str">
            <v>河北经贸大学</v>
          </cell>
          <cell r="G11" t="str">
            <v>其它</v>
          </cell>
          <cell r="H11" t="str">
            <v>商学院</v>
          </cell>
          <cell r="I11">
            <v>12</v>
          </cell>
          <cell r="J11" t="str">
            <v>管理学</v>
          </cell>
          <cell r="K11">
            <v>1208</v>
          </cell>
          <cell r="L11">
            <v>120801</v>
          </cell>
          <cell r="M11" t="str">
            <v>电子商务</v>
          </cell>
          <cell r="N11">
            <v>7</v>
          </cell>
          <cell r="O11">
            <v>120300</v>
          </cell>
          <cell r="P11" t="str">
            <v>经济管理学院</v>
          </cell>
          <cell r="Q11" t="str">
            <v>农业经济管理</v>
          </cell>
          <cell r="R11">
            <v>1</v>
          </cell>
          <cell r="S11">
            <v>8007061</v>
          </cell>
          <cell r="T11">
            <v>8007080</v>
          </cell>
          <cell r="U11">
            <v>8007053</v>
          </cell>
          <cell r="V11">
            <v>564</v>
          </cell>
          <cell r="W11">
            <v>533</v>
          </cell>
          <cell r="X11">
            <v>1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 t="str">
            <v>putong</v>
          </cell>
        </row>
        <row r="12">
          <cell r="A12">
            <v>14</v>
          </cell>
          <cell r="B12" t="str">
            <v>郝迪</v>
          </cell>
          <cell r="C12">
            <v>1</v>
          </cell>
          <cell r="D12">
            <v>1</v>
          </cell>
          <cell r="E12">
            <v>10086</v>
          </cell>
          <cell r="F12" t="str">
            <v>河北农业大学</v>
          </cell>
          <cell r="G12" t="str">
            <v>其它</v>
          </cell>
          <cell r="H12" t="str">
            <v>资源与环境科学学院</v>
          </cell>
          <cell r="I12">
            <v>8</v>
          </cell>
          <cell r="J12" t="str">
            <v>工学</v>
          </cell>
          <cell r="K12">
            <v>825</v>
          </cell>
          <cell r="L12">
            <v>82503</v>
          </cell>
          <cell r="M12" t="str">
            <v>环境科学</v>
          </cell>
          <cell r="N12">
            <v>13</v>
          </cell>
          <cell r="O12">
            <v>83000</v>
          </cell>
          <cell r="P12" t="str">
            <v>环境科学与工程学院</v>
          </cell>
          <cell r="Q12" t="str">
            <v>水环境污染控制与生态修复技术</v>
          </cell>
          <cell r="R12">
            <v>4</v>
          </cell>
          <cell r="S12">
            <v>8013014</v>
          </cell>
        </row>
        <row r="12">
          <cell r="V12">
            <v>481</v>
          </cell>
          <cell r="W12">
            <v>0</v>
          </cell>
          <cell r="X12">
            <v>1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 t="str">
            <v>putong</v>
          </cell>
        </row>
        <row r="13">
          <cell r="A13">
            <v>15</v>
          </cell>
          <cell r="B13" t="str">
            <v>李超楠</v>
          </cell>
          <cell r="C13">
            <v>1</v>
          </cell>
          <cell r="D13">
            <v>1</v>
          </cell>
          <cell r="E13">
            <v>10463</v>
          </cell>
          <cell r="F13" t="str">
            <v>河南工业大学</v>
          </cell>
          <cell r="G13" t="str">
            <v>其它</v>
          </cell>
          <cell r="H13" t="str">
            <v>国际教育学院</v>
          </cell>
          <cell r="I13">
            <v>12</v>
          </cell>
          <cell r="J13" t="str">
            <v>管理学</v>
          </cell>
          <cell r="K13">
            <v>1202</v>
          </cell>
          <cell r="L13">
            <v>120206</v>
          </cell>
          <cell r="M13" t="str">
            <v>人力资源管理</v>
          </cell>
          <cell r="N13">
            <v>7</v>
          </cell>
          <cell r="O13">
            <v>120200</v>
          </cell>
          <cell r="P13" t="str">
            <v>经济管理学院</v>
          </cell>
          <cell r="Q13" t="str">
            <v>管理科学</v>
          </cell>
          <cell r="R13">
            <v>1</v>
          </cell>
          <cell r="S13">
            <v>8007010</v>
          </cell>
        </row>
        <row r="13">
          <cell r="V13">
            <v>513</v>
          </cell>
          <cell r="W13">
            <v>533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 t="str">
            <v>putong</v>
          </cell>
        </row>
        <row r="14">
          <cell r="A14">
            <v>16</v>
          </cell>
          <cell r="B14" t="str">
            <v>裴颖洁</v>
          </cell>
          <cell r="C14">
            <v>1</v>
          </cell>
          <cell r="D14">
            <v>1</v>
          </cell>
          <cell r="E14">
            <v>10075</v>
          </cell>
          <cell r="F14" t="str">
            <v>河北大学</v>
          </cell>
          <cell r="G14" t="str">
            <v>其它</v>
          </cell>
          <cell r="H14" t="str">
            <v>管理学院</v>
          </cell>
          <cell r="I14">
            <v>12</v>
          </cell>
          <cell r="J14" t="str">
            <v>管理学</v>
          </cell>
          <cell r="K14">
            <v>1202</v>
          </cell>
          <cell r="L14">
            <v>120206</v>
          </cell>
          <cell r="M14" t="str">
            <v>人力资源管理</v>
          </cell>
          <cell r="N14">
            <v>7</v>
          </cell>
          <cell r="O14">
            <v>120200</v>
          </cell>
          <cell r="P14" t="str">
            <v>经济管理学院</v>
          </cell>
          <cell r="Q14" t="str">
            <v>管理科学</v>
          </cell>
          <cell r="R14">
            <v>5</v>
          </cell>
          <cell r="S14">
            <v>8007025</v>
          </cell>
          <cell r="T14">
            <v>8007062</v>
          </cell>
        </row>
        <row r="14">
          <cell r="V14">
            <v>519</v>
          </cell>
          <cell r="W14">
            <v>479</v>
          </cell>
          <cell r="X14">
            <v>1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 t="str">
            <v>putong</v>
          </cell>
        </row>
        <row r="15">
          <cell r="A15">
            <v>18</v>
          </cell>
          <cell r="B15" t="str">
            <v>林悦</v>
          </cell>
          <cell r="C15">
            <v>1</v>
          </cell>
          <cell r="D15">
            <v>1</v>
          </cell>
          <cell r="E15">
            <v>10225</v>
          </cell>
          <cell r="F15" t="str">
            <v>东北林业大学</v>
          </cell>
          <cell r="G15">
            <v>211</v>
          </cell>
          <cell r="H15" t="str">
            <v>东北林业大学</v>
          </cell>
          <cell r="I15">
            <v>9</v>
          </cell>
          <cell r="J15" t="str">
            <v>农学</v>
          </cell>
          <cell r="K15">
            <v>905</v>
          </cell>
          <cell r="L15">
            <v>90502</v>
          </cell>
          <cell r="M15" t="str">
            <v>园林</v>
          </cell>
          <cell r="N15">
            <v>6</v>
          </cell>
          <cell r="O15">
            <v>97300</v>
          </cell>
          <cell r="P15" t="str">
            <v>园林学院</v>
          </cell>
          <cell r="Q15" t="str">
            <v>花卉种质创新与育种</v>
          </cell>
          <cell r="R15">
            <v>3</v>
          </cell>
          <cell r="S15">
            <v>8006007</v>
          </cell>
        </row>
        <row r="15">
          <cell r="V15">
            <v>563</v>
          </cell>
          <cell r="W15">
            <v>442</v>
          </cell>
          <cell r="X15">
            <v>1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 t="str">
            <v>putong</v>
          </cell>
        </row>
        <row r="16">
          <cell r="A16">
            <v>19</v>
          </cell>
          <cell r="B16" t="str">
            <v>刘婧</v>
          </cell>
          <cell r="C16">
            <v>1</v>
          </cell>
          <cell r="D16">
            <v>1</v>
          </cell>
          <cell r="E16">
            <v>10224</v>
          </cell>
          <cell r="F16" t="str">
            <v>东北农业大学</v>
          </cell>
          <cell r="G16">
            <v>211</v>
          </cell>
          <cell r="H16" t="str">
            <v>艺术学院</v>
          </cell>
          <cell r="I16">
            <v>13</v>
          </cell>
          <cell r="J16" t="str">
            <v>艺术学</v>
          </cell>
          <cell r="K16">
            <v>1305</v>
          </cell>
          <cell r="L16">
            <v>130501</v>
          </cell>
          <cell r="M16" t="str">
            <v>艺术设计学</v>
          </cell>
          <cell r="N16">
            <v>14</v>
          </cell>
          <cell r="O16">
            <v>130500</v>
          </cell>
          <cell r="P16" t="str">
            <v>艺术设计学院</v>
          </cell>
          <cell r="Q16" t="str">
            <v>环境设计与理论</v>
          </cell>
          <cell r="R16">
            <v>4</v>
          </cell>
          <cell r="S16">
            <v>8014032</v>
          </cell>
          <cell r="T16">
            <v>8014032</v>
          </cell>
          <cell r="U16">
            <v>8014032</v>
          </cell>
          <cell r="V16">
            <v>427</v>
          </cell>
          <cell r="W16">
            <v>372</v>
          </cell>
          <cell r="X16">
            <v>1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 t="str">
            <v>putong</v>
          </cell>
        </row>
        <row r="17">
          <cell r="A17">
            <v>20</v>
          </cell>
          <cell r="B17" t="str">
            <v>张希颖</v>
          </cell>
          <cell r="C17">
            <v>1</v>
          </cell>
          <cell r="D17">
            <v>1</v>
          </cell>
          <cell r="E17">
            <v>10626</v>
          </cell>
          <cell r="F17" t="str">
            <v>四川农业大学</v>
          </cell>
          <cell r="G17">
            <v>211</v>
          </cell>
          <cell r="H17" t="str">
            <v>风景园林</v>
          </cell>
          <cell r="I17">
            <v>8</v>
          </cell>
          <cell r="J17" t="str">
            <v>工学</v>
          </cell>
          <cell r="K17">
            <v>828</v>
          </cell>
          <cell r="L17">
            <v>82803</v>
          </cell>
          <cell r="M17" t="str">
            <v>风景园林</v>
          </cell>
          <cell r="N17">
            <v>6</v>
          </cell>
          <cell r="O17">
            <v>95300</v>
          </cell>
          <cell r="P17" t="str">
            <v>园林学院</v>
          </cell>
          <cell r="Q17" t="str">
            <v>风景园林</v>
          </cell>
          <cell r="R17">
            <v>1</v>
          </cell>
          <cell r="S17">
            <v>8006028</v>
          </cell>
          <cell r="T17">
            <v>8006063</v>
          </cell>
          <cell r="U17">
            <v>8006065</v>
          </cell>
          <cell r="V17">
            <v>552</v>
          </cell>
          <cell r="W17">
            <v>473</v>
          </cell>
          <cell r="X17">
            <v>1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 t="str">
            <v>putong</v>
          </cell>
        </row>
        <row r="18">
          <cell r="A18">
            <v>21</v>
          </cell>
          <cell r="B18" t="str">
            <v>韩雪娇</v>
          </cell>
          <cell r="C18">
            <v>1</v>
          </cell>
          <cell r="D18">
            <v>10</v>
          </cell>
          <cell r="E18">
            <v>10184</v>
          </cell>
          <cell r="F18" t="str">
            <v>延边大学</v>
          </cell>
          <cell r="G18">
            <v>211</v>
          </cell>
          <cell r="H18" t="str">
            <v>科学技术学院</v>
          </cell>
          <cell r="I18">
            <v>8</v>
          </cell>
          <cell r="J18" t="str">
            <v>工学</v>
          </cell>
          <cell r="K18">
            <v>828</v>
          </cell>
          <cell r="L18">
            <v>82801</v>
          </cell>
          <cell r="M18" t="str">
            <v>建筑学</v>
          </cell>
          <cell r="N18">
            <v>7</v>
          </cell>
          <cell r="O18">
            <v>120200</v>
          </cell>
          <cell r="P18" t="str">
            <v>经济管理学院</v>
          </cell>
          <cell r="Q18" t="str">
            <v>管理科学</v>
          </cell>
          <cell r="R18">
            <v>5</v>
          </cell>
          <cell r="S18">
            <v>8007025</v>
          </cell>
          <cell r="T18">
            <v>8007062</v>
          </cell>
        </row>
        <row r="18">
          <cell r="V18">
            <v>451</v>
          </cell>
          <cell r="W18">
            <v>0</v>
          </cell>
          <cell r="X18">
            <v>1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 t="str">
            <v>putong</v>
          </cell>
        </row>
        <row r="19">
          <cell r="A19">
            <v>22</v>
          </cell>
          <cell r="B19" t="str">
            <v>胡静怡</v>
          </cell>
          <cell r="C19">
            <v>1</v>
          </cell>
          <cell r="D19">
            <v>1</v>
          </cell>
          <cell r="E19">
            <v>10392</v>
          </cell>
          <cell r="F19" t="str">
            <v>福建医科大学</v>
          </cell>
          <cell r="G19" t="str">
            <v>其它</v>
          </cell>
        </row>
        <row r="19">
          <cell r="J19" t="str">
            <v/>
          </cell>
        </row>
        <row r="19">
          <cell r="M19" t="str">
            <v/>
          </cell>
        </row>
        <row r="19">
          <cell r="P19" t="str">
            <v/>
          </cell>
          <cell r="Q19" t="str">
            <v/>
          </cell>
        </row>
        <row r="19">
          <cell r="V19">
            <v>529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 t="str">
            <v>putong</v>
          </cell>
        </row>
        <row r="20">
          <cell r="A20">
            <v>23</v>
          </cell>
          <cell r="B20" t="str">
            <v>张梦真</v>
          </cell>
          <cell r="C20">
            <v>1</v>
          </cell>
          <cell r="D20">
            <v>3</v>
          </cell>
          <cell r="E20">
            <v>10225</v>
          </cell>
          <cell r="F20" t="str">
            <v>东北林业大学</v>
          </cell>
          <cell r="G20">
            <v>211</v>
          </cell>
          <cell r="H20" t="str">
            <v>经济管理学院</v>
          </cell>
          <cell r="I20">
            <v>12</v>
          </cell>
          <cell r="J20" t="str">
            <v>管理学</v>
          </cell>
          <cell r="K20">
            <v>1202</v>
          </cell>
          <cell r="L20" t="str">
            <v>120203K</v>
          </cell>
          <cell r="M20" t="str">
            <v>会计学</v>
          </cell>
          <cell r="N20">
            <v>7</v>
          </cell>
          <cell r="O20">
            <v>120200</v>
          </cell>
          <cell r="P20" t="str">
            <v>经济管理学院</v>
          </cell>
          <cell r="Q20" t="str">
            <v>管理科学</v>
          </cell>
          <cell r="R20">
            <v>2</v>
          </cell>
          <cell r="S20">
            <v>8007026</v>
          </cell>
          <cell r="T20">
            <v>8007093</v>
          </cell>
          <cell r="U20">
            <v>8007017</v>
          </cell>
          <cell r="V20">
            <v>510</v>
          </cell>
          <cell r="W20">
            <v>458</v>
          </cell>
          <cell r="X20">
            <v>1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 t="str">
            <v>putong</v>
          </cell>
        </row>
        <row r="21">
          <cell r="A21">
            <v>24</v>
          </cell>
          <cell r="B21" t="str">
            <v>王艺莎</v>
          </cell>
          <cell r="C21">
            <v>1</v>
          </cell>
          <cell r="D21">
            <v>1</v>
          </cell>
          <cell r="E21">
            <v>10460</v>
          </cell>
          <cell r="F21" t="str">
            <v>河南理工大学</v>
          </cell>
          <cell r="G21" t="str">
            <v>其它</v>
          </cell>
          <cell r="H21" t="str">
            <v>信息管理与信息系统</v>
          </cell>
          <cell r="I21">
            <v>12</v>
          </cell>
          <cell r="J21" t="str">
            <v>管理学</v>
          </cell>
          <cell r="K21">
            <v>1201</v>
          </cell>
          <cell r="L21">
            <v>120102</v>
          </cell>
          <cell r="M21" t="str">
            <v>信息管理与信息系统</v>
          </cell>
          <cell r="N21">
            <v>4</v>
          </cell>
          <cell r="O21">
            <v>81200</v>
          </cell>
          <cell r="P21" t="str">
            <v>信息学院</v>
          </cell>
          <cell r="Q21" t="str">
            <v>大数据技术与人工智能</v>
          </cell>
          <cell r="R21">
            <v>4</v>
          </cell>
          <cell r="S21">
            <v>8004031</v>
          </cell>
          <cell r="T21">
            <v>8004031</v>
          </cell>
        </row>
        <row r="21">
          <cell r="V21">
            <v>564</v>
          </cell>
          <cell r="W21">
            <v>581</v>
          </cell>
          <cell r="X21">
            <v>1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 t="str">
            <v>putong</v>
          </cell>
        </row>
        <row r="22">
          <cell r="A22">
            <v>25</v>
          </cell>
          <cell r="B22" t="str">
            <v>王紫鹤</v>
          </cell>
          <cell r="C22">
            <v>1</v>
          </cell>
          <cell r="D22">
            <v>1</v>
          </cell>
          <cell r="E22">
            <v>10430</v>
          </cell>
          <cell r="F22" t="str">
            <v>山东建筑大学</v>
          </cell>
          <cell r="G22" t="str">
            <v>其它</v>
          </cell>
          <cell r="H22" t="str">
            <v>艺术学院</v>
          </cell>
          <cell r="I22">
            <v>8</v>
          </cell>
          <cell r="J22" t="str">
            <v>工学</v>
          </cell>
          <cell r="K22">
            <v>828</v>
          </cell>
          <cell r="L22">
            <v>82803</v>
          </cell>
          <cell r="M22" t="str">
            <v>风景园林</v>
          </cell>
          <cell r="N22">
            <v>6</v>
          </cell>
          <cell r="O22">
            <v>95300</v>
          </cell>
          <cell r="P22" t="str">
            <v>园林学院</v>
          </cell>
          <cell r="Q22" t="str">
            <v>风景园林</v>
          </cell>
          <cell r="R22">
            <v>1</v>
          </cell>
          <cell r="S22">
            <v>8006097</v>
          </cell>
        </row>
        <row r="22">
          <cell r="V22">
            <v>566</v>
          </cell>
          <cell r="W22">
            <v>473</v>
          </cell>
          <cell r="X22">
            <v>1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 t="str">
            <v>putong</v>
          </cell>
        </row>
        <row r="23">
          <cell r="A23">
            <v>26</v>
          </cell>
          <cell r="B23" t="str">
            <v>齐聪聪</v>
          </cell>
          <cell r="C23">
            <v>1</v>
          </cell>
          <cell r="D23">
            <v>1</v>
          </cell>
          <cell r="E23">
            <v>10429</v>
          </cell>
          <cell r="F23" t="str">
            <v>青岛理工大学</v>
          </cell>
          <cell r="G23" t="str">
            <v>其它</v>
          </cell>
          <cell r="H23" t="str">
            <v>商学院</v>
          </cell>
          <cell r="I23">
            <v>12</v>
          </cell>
          <cell r="J23" t="str">
            <v>管理学</v>
          </cell>
          <cell r="K23">
            <v>1202</v>
          </cell>
          <cell r="L23">
            <v>120202</v>
          </cell>
          <cell r="M23" t="str">
            <v>市场营销</v>
          </cell>
          <cell r="N23">
            <v>7</v>
          </cell>
          <cell r="O23">
            <v>120200</v>
          </cell>
          <cell r="P23" t="str">
            <v>经济管理学院</v>
          </cell>
          <cell r="Q23" t="str">
            <v>管理科学</v>
          </cell>
          <cell r="R23">
            <v>1</v>
          </cell>
          <cell r="S23">
            <v>8007010</v>
          </cell>
          <cell r="T23">
            <v>8007005</v>
          </cell>
          <cell r="U23">
            <v>8007003</v>
          </cell>
          <cell r="V23">
            <v>486</v>
          </cell>
          <cell r="W23">
            <v>0</v>
          </cell>
          <cell r="X23">
            <v>1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 t="str">
            <v>putong</v>
          </cell>
        </row>
        <row r="24">
          <cell r="A24">
            <v>27</v>
          </cell>
          <cell r="B24" t="str">
            <v>黄舒漫</v>
          </cell>
          <cell r="C24">
            <v>1</v>
          </cell>
          <cell r="D24">
            <v>1</v>
          </cell>
          <cell r="E24">
            <v>10147</v>
          </cell>
          <cell r="F24" t="str">
            <v>辽宁工程技术大学</v>
          </cell>
          <cell r="G24" t="str">
            <v>其它</v>
          </cell>
          <cell r="H24" t="str">
            <v>环境科学与工程学院</v>
          </cell>
          <cell r="I24">
            <v>9</v>
          </cell>
          <cell r="J24" t="str">
            <v>农学</v>
          </cell>
          <cell r="K24">
            <v>905</v>
          </cell>
          <cell r="L24">
            <v>90501</v>
          </cell>
          <cell r="M24" t="str">
            <v>林学</v>
          </cell>
          <cell r="N24">
            <v>8</v>
          </cell>
          <cell r="O24">
            <v>95400</v>
          </cell>
          <cell r="P24" t="str">
            <v>水土保持学院</v>
          </cell>
          <cell r="Q24" t="str">
            <v>森林培育</v>
          </cell>
          <cell r="R24">
            <v>1</v>
          </cell>
          <cell r="S24">
            <v>8008032</v>
          </cell>
          <cell r="T24">
            <v>8008035</v>
          </cell>
          <cell r="U24">
            <v>8008066</v>
          </cell>
          <cell r="V24">
            <v>477</v>
          </cell>
          <cell r="W24">
            <v>0</v>
          </cell>
          <cell r="X24">
            <v>1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 t="str">
            <v>putong</v>
          </cell>
        </row>
        <row r="25">
          <cell r="A25">
            <v>28</v>
          </cell>
          <cell r="B25" t="str">
            <v>郭锐华</v>
          </cell>
          <cell r="C25">
            <v>1</v>
          </cell>
          <cell r="D25">
            <v>15</v>
          </cell>
          <cell r="E25">
            <v>10022</v>
          </cell>
          <cell r="F25" t="str">
            <v>北京林业大学</v>
          </cell>
          <cell r="G25">
            <v>211</v>
          </cell>
          <cell r="H25" t="str">
            <v>生物科学与技术学院</v>
          </cell>
          <cell r="I25">
            <v>7</v>
          </cell>
          <cell r="J25" t="str">
            <v>理学</v>
          </cell>
          <cell r="K25">
            <v>710</v>
          </cell>
          <cell r="L25">
            <v>71001</v>
          </cell>
          <cell r="M25" t="str">
            <v>生物科学</v>
          </cell>
          <cell r="N25">
            <v>2</v>
          </cell>
          <cell r="O25">
            <v>90701</v>
          </cell>
          <cell r="P25" t="str">
            <v>生物科学与技术学院</v>
          </cell>
          <cell r="Q25" t="str">
            <v>林木基因组与分子育种</v>
          </cell>
          <cell r="R25">
            <v>2</v>
          </cell>
          <cell r="S25">
            <v>8002008</v>
          </cell>
        </row>
        <row r="25">
          <cell r="V25">
            <v>532</v>
          </cell>
          <cell r="W25">
            <v>470</v>
          </cell>
          <cell r="X25">
            <v>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 t="str">
            <v>putong</v>
          </cell>
        </row>
        <row r="26">
          <cell r="A26">
            <v>29</v>
          </cell>
          <cell r="B26" t="str">
            <v>许诗凯</v>
          </cell>
          <cell r="C26">
            <v>2</v>
          </cell>
          <cell r="D26">
            <v>1</v>
          </cell>
          <cell r="E26">
            <v>10385</v>
          </cell>
          <cell r="F26" t="str">
            <v>华侨大学</v>
          </cell>
          <cell r="G26" t="str">
            <v>其它</v>
          </cell>
          <cell r="H26" t="str">
            <v>建筑学院</v>
          </cell>
          <cell r="I26">
            <v>8</v>
          </cell>
          <cell r="J26" t="str">
            <v>工学</v>
          </cell>
          <cell r="K26">
            <v>828</v>
          </cell>
          <cell r="L26">
            <v>82803</v>
          </cell>
          <cell r="M26" t="str">
            <v>风景园林</v>
          </cell>
          <cell r="N26">
            <v>6</v>
          </cell>
          <cell r="O26">
            <v>95300</v>
          </cell>
          <cell r="P26" t="str">
            <v>园林学院</v>
          </cell>
          <cell r="Q26" t="str">
            <v>风景园林</v>
          </cell>
          <cell r="R26">
            <v>1</v>
          </cell>
          <cell r="S26">
            <v>8006066</v>
          </cell>
          <cell r="T26">
            <v>8006063</v>
          </cell>
          <cell r="U26">
            <v>8006101</v>
          </cell>
          <cell r="V26">
            <v>495</v>
          </cell>
          <cell r="W26">
            <v>481</v>
          </cell>
          <cell r="X26">
            <v>1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 t="str">
            <v>putong</v>
          </cell>
        </row>
        <row r="27">
          <cell r="A27">
            <v>30</v>
          </cell>
          <cell r="B27" t="str">
            <v>柴剑云</v>
          </cell>
          <cell r="C27">
            <v>1</v>
          </cell>
          <cell r="D27">
            <v>1</v>
          </cell>
          <cell r="E27">
            <v>10463</v>
          </cell>
          <cell r="F27" t="str">
            <v>河南工业大学</v>
          </cell>
          <cell r="G27" t="str">
            <v>其它</v>
          </cell>
          <cell r="H27" t="str">
            <v>经济贸易学院</v>
          </cell>
          <cell r="I27">
            <v>2</v>
          </cell>
          <cell r="J27" t="str">
            <v>经济学</v>
          </cell>
          <cell r="K27">
            <v>201</v>
          </cell>
          <cell r="L27">
            <v>20101</v>
          </cell>
          <cell r="M27" t="str">
            <v>经济学</v>
          </cell>
          <cell r="N27">
            <v>7</v>
          </cell>
          <cell r="O27">
            <v>25200</v>
          </cell>
          <cell r="P27" t="str">
            <v>经济管理学院</v>
          </cell>
          <cell r="Q27" t="str">
            <v>不分方向</v>
          </cell>
          <cell r="R27">
            <v>1</v>
          </cell>
          <cell r="S27">
            <v>8007074</v>
          </cell>
        </row>
        <row r="27">
          <cell r="V27">
            <v>524</v>
          </cell>
          <cell r="W27">
            <v>492</v>
          </cell>
          <cell r="X27">
            <v>1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 t="str">
            <v>putong</v>
          </cell>
        </row>
        <row r="28">
          <cell r="A28">
            <v>31</v>
          </cell>
          <cell r="B28" t="str">
            <v>陈赛赛</v>
          </cell>
          <cell r="C28">
            <v>1</v>
          </cell>
          <cell r="D28">
            <v>1</v>
          </cell>
          <cell r="E28">
            <v>10307</v>
          </cell>
          <cell r="F28" t="str">
            <v>南京农业大学</v>
          </cell>
          <cell r="G28">
            <v>211</v>
          </cell>
          <cell r="H28" t="str">
            <v>园艺学院风景园林系</v>
          </cell>
          <cell r="I28">
            <v>9</v>
          </cell>
          <cell r="J28" t="str">
            <v>农学</v>
          </cell>
          <cell r="K28">
            <v>905</v>
          </cell>
          <cell r="L28">
            <v>90502</v>
          </cell>
          <cell r="M28" t="str">
            <v>园林</v>
          </cell>
          <cell r="N28">
            <v>6</v>
          </cell>
          <cell r="O28">
            <v>95300</v>
          </cell>
          <cell r="P28" t="str">
            <v>园林学院</v>
          </cell>
          <cell r="Q28" t="str">
            <v>风景园林</v>
          </cell>
          <cell r="R28">
            <v>2</v>
          </cell>
          <cell r="S28">
            <v>8006007</v>
          </cell>
          <cell r="T28">
            <v>8006077</v>
          </cell>
          <cell r="U28">
            <v>8006083</v>
          </cell>
          <cell r="V28">
            <v>562</v>
          </cell>
          <cell r="W28">
            <v>511</v>
          </cell>
          <cell r="X28">
            <v>1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 t="str">
            <v>putong</v>
          </cell>
        </row>
        <row r="29">
          <cell r="A29">
            <v>32</v>
          </cell>
          <cell r="B29" t="str">
            <v>解晓冉</v>
          </cell>
          <cell r="C29">
            <v>1</v>
          </cell>
          <cell r="D29">
            <v>1</v>
          </cell>
          <cell r="E29">
            <v>10422</v>
          </cell>
          <cell r="F29" t="str">
            <v>山东大学</v>
          </cell>
          <cell r="G29">
            <v>985</v>
          </cell>
          <cell r="H29" t="str">
            <v>艺术学院</v>
          </cell>
          <cell r="I29">
            <v>13</v>
          </cell>
          <cell r="J29" t="str">
            <v>艺术学</v>
          </cell>
          <cell r="K29">
            <v>1305</v>
          </cell>
          <cell r="L29">
            <v>130503</v>
          </cell>
          <cell r="M29" t="str">
            <v>环境设计</v>
          </cell>
          <cell r="N29">
            <v>6</v>
          </cell>
          <cell r="O29">
            <v>95300</v>
          </cell>
          <cell r="P29" t="str">
            <v>园林学院</v>
          </cell>
          <cell r="Q29" t="str">
            <v>风景园林</v>
          </cell>
          <cell r="R29">
            <v>1</v>
          </cell>
          <cell r="S29">
            <v>8006103</v>
          </cell>
        </row>
        <row r="29">
          <cell r="V29">
            <v>432</v>
          </cell>
          <cell r="W29">
            <v>0</v>
          </cell>
          <cell r="X29">
            <v>1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 t="str">
            <v>putong</v>
          </cell>
        </row>
        <row r="30">
          <cell r="A30">
            <v>33</v>
          </cell>
          <cell r="B30" t="str">
            <v>蒋泓</v>
          </cell>
          <cell r="C30">
            <v>1</v>
          </cell>
          <cell r="D30">
            <v>1</v>
          </cell>
          <cell r="E30">
            <v>10108</v>
          </cell>
          <cell r="F30" t="str">
            <v>山西大学</v>
          </cell>
          <cell r="G30" t="str">
            <v>其它</v>
          </cell>
          <cell r="H30" t="str">
            <v>教育科学学院</v>
          </cell>
          <cell r="I30">
            <v>7</v>
          </cell>
          <cell r="J30" t="str">
            <v>理学</v>
          </cell>
          <cell r="K30">
            <v>711</v>
          </cell>
          <cell r="L30">
            <v>71102</v>
          </cell>
          <cell r="M30" t="str">
            <v>应用心理学</v>
          </cell>
          <cell r="N30">
            <v>10</v>
          </cell>
          <cell r="O30">
            <v>45400</v>
          </cell>
          <cell r="P30" t="str">
            <v>人文社会科学学院</v>
          </cell>
          <cell r="Q30" t="str">
            <v>临床与咨询心理学</v>
          </cell>
          <cell r="R30">
            <v>1</v>
          </cell>
          <cell r="S30">
            <v>8010028</v>
          </cell>
          <cell r="T30">
            <v>8010039</v>
          </cell>
          <cell r="U30">
            <v>8010013</v>
          </cell>
          <cell r="V30">
            <v>560</v>
          </cell>
          <cell r="W30">
            <v>520</v>
          </cell>
          <cell r="X30">
            <v>1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 t="str">
            <v>putong</v>
          </cell>
        </row>
        <row r="31">
          <cell r="A31">
            <v>34</v>
          </cell>
          <cell r="B31" t="str">
            <v>杨博易</v>
          </cell>
          <cell r="C31">
            <v>1</v>
          </cell>
          <cell r="D31">
            <v>1</v>
          </cell>
          <cell r="E31">
            <v>10166</v>
          </cell>
          <cell r="F31" t="str">
            <v>沈阳师范大学</v>
          </cell>
          <cell r="G31" t="str">
            <v>其它</v>
          </cell>
        </row>
        <row r="31">
          <cell r="J31" t="str">
            <v/>
          </cell>
        </row>
        <row r="31">
          <cell r="M31" t="str">
            <v/>
          </cell>
        </row>
        <row r="31">
          <cell r="P31" t="str">
            <v/>
          </cell>
          <cell r="Q31" t="str">
            <v/>
          </cell>
        </row>
        <row r="31">
          <cell r="V31">
            <v>436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 t="str">
            <v>putong</v>
          </cell>
        </row>
        <row r="32">
          <cell r="A32">
            <v>35</v>
          </cell>
          <cell r="B32" t="str">
            <v>王娜</v>
          </cell>
          <cell r="C32">
            <v>1</v>
          </cell>
          <cell r="D32">
            <v>1</v>
          </cell>
          <cell r="E32">
            <v>10386</v>
          </cell>
          <cell r="F32" t="str">
            <v>福州大学</v>
          </cell>
          <cell r="G32">
            <v>211</v>
          </cell>
          <cell r="H32" t="str">
            <v>建筑与城乡规划学院风景园林系</v>
          </cell>
          <cell r="I32">
            <v>8</v>
          </cell>
          <cell r="J32" t="str">
            <v>工学</v>
          </cell>
          <cell r="K32">
            <v>828</v>
          </cell>
          <cell r="L32">
            <v>82803</v>
          </cell>
          <cell r="M32" t="str">
            <v>风景园林</v>
          </cell>
          <cell r="N32">
            <v>6</v>
          </cell>
          <cell r="O32">
            <v>95300</v>
          </cell>
          <cell r="P32" t="str">
            <v>园林学院</v>
          </cell>
          <cell r="Q32" t="str">
            <v>风景园林</v>
          </cell>
          <cell r="R32">
            <v>1</v>
          </cell>
          <cell r="S32">
            <v>8006013</v>
          </cell>
          <cell r="T32">
            <v>8006021</v>
          </cell>
          <cell r="U32">
            <v>8006011</v>
          </cell>
          <cell r="V32">
            <v>580</v>
          </cell>
          <cell r="W32">
            <v>447</v>
          </cell>
          <cell r="X32">
            <v>1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 t="str">
            <v>putong</v>
          </cell>
        </row>
        <row r="33">
          <cell r="A33">
            <v>36</v>
          </cell>
          <cell r="B33" t="str">
            <v>张璐璐</v>
          </cell>
          <cell r="C33">
            <v>1</v>
          </cell>
          <cell r="D33">
            <v>1</v>
          </cell>
          <cell r="E33">
            <v>10094</v>
          </cell>
          <cell r="F33" t="str">
            <v>河北师范大学</v>
          </cell>
          <cell r="G33" t="str">
            <v>其它</v>
          </cell>
          <cell r="H33" t="str">
            <v>商学院会计系</v>
          </cell>
          <cell r="I33">
            <v>12</v>
          </cell>
          <cell r="J33" t="str">
            <v>管理学</v>
          </cell>
          <cell r="K33">
            <v>1202</v>
          </cell>
          <cell r="L33" t="str">
            <v>120203K</v>
          </cell>
          <cell r="M33" t="str">
            <v>会计学</v>
          </cell>
          <cell r="N33">
            <v>7</v>
          </cell>
          <cell r="O33">
            <v>125300</v>
          </cell>
          <cell r="P33" t="str">
            <v>经济管理学院</v>
          </cell>
          <cell r="Q33" t="str">
            <v>不分方向</v>
          </cell>
          <cell r="R33">
            <v>1</v>
          </cell>
          <cell r="S33">
            <v>8007017</v>
          </cell>
          <cell r="T33">
            <v>8007026</v>
          </cell>
          <cell r="U33">
            <v>8007013</v>
          </cell>
          <cell r="V33">
            <v>507</v>
          </cell>
          <cell r="W33">
            <v>578</v>
          </cell>
          <cell r="X33">
            <v>1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 t="str">
            <v>putong</v>
          </cell>
        </row>
        <row r="34">
          <cell r="A34">
            <v>37</v>
          </cell>
          <cell r="B34" t="str">
            <v>曲益良</v>
          </cell>
          <cell r="C34">
            <v>2</v>
          </cell>
          <cell r="D34">
            <v>1</v>
          </cell>
          <cell r="E34">
            <v>10022</v>
          </cell>
          <cell r="F34" t="str">
            <v>北京林业大学</v>
          </cell>
          <cell r="G34">
            <v>211</v>
          </cell>
          <cell r="H34" t="str">
            <v>艺术设计学院</v>
          </cell>
          <cell r="I34">
            <v>13</v>
          </cell>
          <cell r="J34" t="str">
            <v>艺术学</v>
          </cell>
          <cell r="K34">
            <v>1305</v>
          </cell>
          <cell r="L34">
            <v>130504</v>
          </cell>
          <cell r="M34" t="str">
            <v>产品设计</v>
          </cell>
          <cell r="N34">
            <v>14</v>
          </cell>
          <cell r="O34">
            <v>130500</v>
          </cell>
          <cell r="P34" t="str">
            <v>艺术设计学院</v>
          </cell>
          <cell r="Q34" t="str">
            <v>环境设计与理论</v>
          </cell>
          <cell r="R34">
            <v>3</v>
          </cell>
          <cell r="S34">
            <v>8014035</v>
          </cell>
          <cell r="T34">
            <v>8014006</v>
          </cell>
        </row>
        <row r="34">
          <cell r="V34">
            <v>450</v>
          </cell>
          <cell r="W34">
            <v>0</v>
          </cell>
          <cell r="X34">
            <v>1</v>
          </cell>
          <cell r="Y34">
            <v>450</v>
          </cell>
          <cell r="Z34">
            <v>0</v>
          </cell>
          <cell r="AA34">
            <v>0</v>
          </cell>
          <cell r="AB34">
            <v>0</v>
          </cell>
          <cell r="AC34" t="str">
            <v>shibing</v>
          </cell>
        </row>
        <row r="35">
          <cell r="A35">
            <v>38</v>
          </cell>
          <cell r="B35" t="str">
            <v>郭慧娴</v>
          </cell>
          <cell r="C35">
            <v>1</v>
          </cell>
          <cell r="D35">
            <v>1</v>
          </cell>
          <cell r="E35">
            <v>10145</v>
          </cell>
          <cell r="F35" t="str">
            <v>东北大学</v>
          </cell>
          <cell r="G35">
            <v>985</v>
          </cell>
          <cell r="H35" t="str">
            <v>管理学院</v>
          </cell>
          <cell r="I35">
            <v>12</v>
          </cell>
          <cell r="J35" t="str">
            <v>管理学</v>
          </cell>
          <cell r="K35">
            <v>1202</v>
          </cell>
          <cell r="L35" t="str">
            <v>120203K</v>
          </cell>
          <cell r="M35" t="str">
            <v>会计学</v>
          </cell>
          <cell r="N35">
            <v>7</v>
          </cell>
          <cell r="O35">
            <v>125300</v>
          </cell>
          <cell r="P35" t="str">
            <v>经济管理学院</v>
          </cell>
          <cell r="Q35" t="str">
            <v>不分方向</v>
          </cell>
          <cell r="R35">
            <v>1</v>
          </cell>
          <cell r="S35">
            <v>8007050</v>
          </cell>
        </row>
        <row r="35">
          <cell r="V35">
            <v>579</v>
          </cell>
          <cell r="W35">
            <v>553</v>
          </cell>
          <cell r="X35">
            <v>1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 t="str">
            <v>putong</v>
          </cell>
        </row>
        <row r="36">
          <cell r="A36">
            <v>39</v>
          </cell>
          <cell r="B36" t="str">
            <v>李天欣</v>
          </cell>
          <cell r="C36">
            <v>1</v>
          </cell>
          <cell r="D36">
            <v>1</v>
          </cell>
          <cell r="E36">
            <v>10022</v>
          </cell>
          <cell r="F36" t="str">
            <v>北京林业大学</v>
          </cell>
          <cell r="G36">
            <v>211</v>
          </cell>
          <cell r="H36" t="str">
            <v>人文学院</v>
          </cell>
          <cell r="I36">
            <v>3</v>
          </cell>
          <cell r="J36" t="str">
            <v>法学</v>
          </cell>
          <cell r="K36">
            <v>301</v>
          </cell>
          <cell r="L36" t="str">
            <v>030101K</v>
          </cell>
          <cell r="M36" t="str">
            <v>法学</v>
          </cell>
          <cell r="N36">
            <v>10</v>
          </cell>
          <cell r="O36">
            <v>30100</v>
          </cell>
          <cell r="P36" t="str">
            <v>人文社会科学学院</v>
          </cell>
          <cell r="Q36" t="e">
            <v>#N/A</v>
          </cell>
          <cell r="R36">
            <v>4</v>
          </cell>
          <cell r="S36">
            <v>8010024</v>
          </cell>
        </row>
        <row r="36">
          <cell r="V36">
            <v>527</v>
          </cell>
          <cell r="W36">
            <v>481</v>
          </cell>
          <cell r="X36">
            <v>1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 t="str">
            <v>putong</v>
          </cell>
        </row>
        <row r="37">
          <cell r="A37">
            <v>40</v>
          </cell>
          <cell r="B37" t="str">
            <v>常甜甜</v>
          </cell>
          <cell r="C37">
            <v>1</v>
          </cell>
          <cell r="D37">
            <v>1</v>
          </cell>
          <cell r="E37">
            <v>10466</v>
          </cell>
          <cell r="F37" t="str">
            <v>河南农业大学</v>
          </cell>
          <cell r="G37" t="str">
            <v>其它</v>
          </cell>
          <cell r="H37" t="str">
            <v>经济与管理学院</v>
          </cell>
          <cell r="I37">
            <v>12</v>
          </cell>
          <cell r="J37" t="str">
            <v>管理学</v>
          </cell>
          <cell r="K37">
            <v>1203</v>
          </cell>
          <cell r="L37">
            <v>120301</v>
          </cell>
          <cell r="M37" t="str">
            <v>农林经济管理</v>
          </cell>
          <cell r="N37">
            <v>7</v>
          </cell>
          <cell r="O37">
            <v>120300</v>
          </cell>
          <cell r="P37" t="str">
            <v>经济管理学院</v>
          </cell>
          <cell r="Q37" t="str">
            <v>农业经济管理</v>
          </cell>
          <cell r="R37">
            <v>1</v>
          </cell>
          <cell r="S37">
            <v>8007053</v>
          </cell>
          <cell r="T37">
            <v>8007024</v>
          </cell>
          <cell r="U37">
            <v>8007004</v>
          </cell>
          <cell r="V37">
            <v>516</v>
          </cell>
          <cell r="W37">
            <v>491</v>
          </cell>
          <cell r="X37">
            <v>1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 t="str">
            <v>putong</v>
          </cell>
        </row>
        <row r="38">
          <cell r="A38">
            <v>41</v>
          </cell>
          <cell r="B38" t="str">
            <v>宋春阳</v>
          </cell>
          <cell r="C38">
            <v>1</v>
          </cell>
          <cell r="D38">
            <v>2</v>
          </cell>
          <cell r="E38">
            <v>10022</v>
          </cell>
          <cell r="F38" t="str">
            <v>北京林业大学</v>
          </cell>
          <cell r="G38">
            <v>211</v>
          </cell>
          <cell r="H38" t="str">
            <v>水土保持学院</v>
          </cell>
          <cell r="I38">
            <v>9</v>
          </cell>
          <cell r="J38" t="str">
            <v>农学</v>
          </cell>
          <cell r="K38">
            <v>902</v>
          </cell>
          <cell r="L38">
            <v>90203</v>
          </cell>
          <cell r="M38" t="str">
            <v>水土保持与荒漠化防治</v>
          </cell>
          <cell r="N38">
            <v>8</v>
          </cell>
          <cell r="O38">
            <v>90707</v>
          </cell>
          <cell r="P38" t="str">
            <v>水土保持学院</v>
          </cell>
          <cell r="Q38" t="str">
            <v>流域治理</v>
          </cell>
          <cell r="R38">
            <v>4</v>
          </cell>
          <cell r="S38">
            <v>8008032</v>
          </cell>
        </row>
        <row r="38">
          <cell r="V38">
            <v>429</v>
          </cell>
          <cell r="W38">
            <v>0</v>
          </cell>
          <cell r="X38">
            <v>1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 t="str">
            <v>putong</v>
          </cell>
        </row>
        <row r="39">
          <cell r="A39">
            <v>42</v>
          </cell>
          <cell r="B39" t="str">
            <v>张超凡</v>
          </cell>
          <cell r="C39">
            <v>2</v>
          </cell>
          <cell r="D39">
            <v>1</v>
          </cell>
          <cell r="E39">
            <v>10153</v>
          </cell>
          <cell r="F39" t="str">
            <v>沈阳建筑大学</v>
          </cell>
          <cell r="G39" t="str">
            <v>其它</v>
          </cell>
          <cell r="H39" t="str">
            <v>建筑与规划学院风景园林系</v>
          </cell>
          <cell r="I39">
            <v>8</v>
          </cell>
          <cell r="J39" t="str">
            <v>工学</v>
          </cell>
          <cell r="K39">
            <v>828</v>
          </cell>
          <cell r="L39">
            <v>82803</v>
          </cell>
          <cell r="M39" t="str">
            <v>风景园林</v>
          </cell>
          <cell r="N39">
            <v>6</v>
          </cell>
          <cell r="O39">
            <v>83400</v>
          </cell>
          <cell r="P39" t="str">
            <v>园林学院</v>
          </cell>
          <cell r="Q39" t="str">
            <v>风景园林历史与理论</v>
          </cell>
          <cell r="R39">
            <v>3</v>
          </cell>
          <cell r="S39">
            <v>8006025</v>
          </cell>
          <cell r="T39">
            <v>8006011</v>
          </cell>
          <cell r="U39">
            <v>8006012</v>
          </cell>
          <cell r="V39">
            <v>538</v>
          </cell>
          <cell r="W39">
            <v>0</v>
          </cell>
          <cell r="X39">
            <v>1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 t="str">
            <v>putong</v>
          </cell>
        </row>
        <row r="40">
          <cell r="A40">
            <v>43</v>
          </cell>
          <cell r="B40" t="str">
            <v>李绍芃</v>
          </cell>
          <cell r="C40">
            <v>2</v>
          </cell>
          <cell r="D40">
            <v>1</v>
          </cell>
          <cell r="E40">
            <v>10434</v>
          </cell>
          <cell r="F40" t="str">
            <v>山东农业大学</v>
          </cell>
          <cell r="G40" t="str">
            <v>其它</v>
          </cell>
          <cell r="H40" t="str">
            <v>林学院</v>
          </cell>
          <cell r="I40">
            <v>9</v>
          </cell>
          <cell r="J40" t="str">
            <v>农学</v>
          </cell>
          <cell r="K40">
            <v>905</v>
          </cell>
          <cell r="L40">
            <v>90502</v>
          </cell>
          <cell r="M40" t="str">
            <v>园林</v>
          </cell>
          <cell r="N40">
            <v>6</v>
          </cell>
          <cell r="O40">
            <v>95300</v>
          </cell>
          <cell r="P40" t="str">
            <v>园林学院</v>
          </cell>
          <cell r="Q40" t="str">
            <v>风景园林</v>
          </cell>
          <cell r="R40">
            <v>1</v>
          </cell>
          <cell r="S40">
            <v>8006079</v>
          </cell>
        </row>
        <row r="40">
          <cell r="V40">
            <v>521</v>
          </cell>
          <cell r="W40">
            <v>0</v>
          </cell>
          <cell r="X40">
            <v>1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 t="str">
            <v>putong</v>
          </cell>
        </row>
        <row r="41">
          <cell r="A41">
            <v>44</v>
          </cell>
          <cell r="B41" t="str">
            <v>崔冉冉</v>
          </cell>
          <cell r="C41">
            <v>1</v>
          </cell>
          <cell r="D41">
            <v>1</v>
          </cell>
          <cell r="E41">
            <v>10298</v>
          </cell>
          <cell r="F41" t="str">
            <v>南京林业大学</v>
          </cell>
          <cell r="G41" t="str">
            <v>其它</v>
          </cell>
          <cell r="H41" t="str">
            <v>林学院</v>
          </cell>
          <cell r="I41">
            <v>9</v>
          </cell>
          <cell r="J41" t="str">
            <v>农学</v>
          </cell>
          <cell r="K41">
            <v>902</v>
          </cell>
          <cell r="L41">
            <v>90203</v>
          </cell>
          <cell r="M41" t="str">
            <v>水土保持与荒漠化防治</v>
          </cell>
          <cell r="N41">
            <v>8</v>
          </cell>
          <cell r="O41">
            <v>90707</v>
          </cell>
          <cell r="P41" t="str">
            <v>水土保持学院</v>
          </cell>
          <cell r="Q41" t="str">
            <v>流域治理</v>
          </cell>
          <cell r="R41">
            <v>3</v>
          </cell>
          <cell r="S41">
            <v>8008015</v>
          </cell>
        </row>
        <row r="41">
          <cell r="V41">
            <v>531</v>
          </cell>
          <cell r="W41">
            <v>513</v>
          </cell>
          <cell r="X41">
            <v>1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 t="str">
            <v>putong</v>
          </cell>
        </row>
        <row r="42">
          <cell r="A42">
            <v>46</v>
          </cell>
          <cell r="B42" t="str">
            <v>赵新意</v>
          </cell>
          <cell r="C42">
            <v>1</v>
          </cell>
          <cell r="D42">
            <v>1</v>
          </cell>
          <cell r="E42">
            <v>10086</v>
          </cell>
          <cell r="F42" t="str">
            <v>河北农业大学</v>
          </cell>
          <cell r="G42" t="str">
            <v>其它</v>
          </cell>
          <cell r="H42" t="str">
            <v>园林与旅游学院</v>
          </cell>
          <cell r="I42">
            <v>8</v>
          </cell>
          <cell r="J42" t="str">
            <v>工学</v>
          </cell>
          <cell r="K42">
            <v>828</v>
          </cell>
          <cell r="L42">
            <v>82803</v>
          </cell>
          <cell r="M42" t="str">
            <v>风景园林</v>
          </cell>
          <cell r="N42">
            <v>6</v>
          </cell>
          <cell r="O42">
            <v>95300</v>
          </cell>
          <cell r="P42" t="str">
            <v>园林学院</v>
          </cell>
          <cell r="Q42" t="str">
            <v>风景园林</v>
          </cell>
          <cell r="R42">
            <v>1</v>
          </cell>
          <cell r="S42">
            <v>8006101</v>
          </cell>
          <cell r="T42">
            <v>8006047</v>
          </cell>
          <cell r="U42">
            <v>8006021</v>
          </cell>
          <cell r="V42">
            <v>498</v>
          </cell>
          <cell r="W42">
            <v>442</v>
          </cell>
          <cell r="X42">
            <v>1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 t="str">
            <v>putong</v>
          </cell>
        </row>
        <row r="43">
          <cell r="A43">
            <v>47</v>
          </cell>
          <cell r="B43" t="str">
            <v>郭嘉瑞</v>
          </cell>
          <cell r="C43">
            <v>1</v>
          </cell>
          <cell r="D43">
            <v>1</v>
          </cell>
          <cell r="E43">
            <v>10075</v>
          </cell>
          <cell r="F43" t="str">
            <v>河北大学</v>
          </cell>
          <cell r="G43" t="str">
            <v>其它</v>
          </cell>
          <cell r="H43" t="str">
            <v>管理学院</v>
          </cell>
          <cell r="I43">
            <v>12</v>
          </cell>
          <cell r="J43" t="str">
            <v>管理学</v>
          </cell>
          <cell r="K43">
            <v>1202</v>
          </cell>
          <cell r="L43" t="str">
            <v>120201K</v>
          </cell>
          <cell r="M43" t="str">
            <v>工商管理</v>
          </cell>
          <cell r="N43">
            <v>7</v>
          </cell>
          <cell r="O43">
            <v>120200</v>
          </cell>
          <cell r="P43" t="str">
            <v>经济管理学院</v>
          </cell>
          <cell r="Q43" t="str">
            <v>管理科学</v>
          </cell>
          <cell r="R43">
            <v>1</v>
          </cell>
          <cell r="S43">
            <v>8007010</v>
          </cell>
          <cell r="T43">
            <v>8007005</v>
          </cell>
          <cell r="U43">
            <v>8007060</v>
          </cell>
          <cell r="V43">
            <v>459</v>
          </cell>
          <cell r="W43">
            <v>503</v>
          </cell>
          <cell r="X43">
            <v>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 t="str">
            <v>putong</v>
          </cell>
        </row>
        <row r="44">
          <cell r="A44">
            <v>48</v>
          </cell>
          <cell r="B44" t="str">
            <v>邱敏</v>
          </cell>
          <cell r="C44">
            <v>1</v>
          </cell>
          <cell r="D44">
            <v>1</v>
          </cell>
          <cell r="E44">
            <v>10434</v>
          </cell>
          <cell r="F44" t="str">
            <v>山东农业大学</v>
          </cell>
          <cell r="G44" t="str">
            <v>其它</v>
          </cell>
          <cell r="H44" t="str">
            <v>外国语学院</v>
          </cell>
          <cell r="I44">
            <v>5</v>
          </cell>
          <cell r="J44" t="str">
            <v>文学</v>
          </cell>
          <cell r="K44">
            <v>502</v>
          </cell>
          <cell r="L44">
            <v>50201</v>
          </cell>
          <cell r="M44" t="str">
            <v>英语</v>
          </cell>
          <cell r="N44">
            <v>11</v>
          </cell>
          <cell r="O44">
            <v>50200</v>
          </cell>
          <cell r="P44" t="str">
            <v>外语学院</v>
          </cell>
          <cell r="Q44" t="str">
            <v>语言学研究</v>
          </cell>
          <cell r="R44">
            <v>5</v>
          </cell>
          <cell r="S44">
            <v>8011035</v>
          </cell>
          <cell r="T44">
            <v>8011026</v>
          </cell>
        </row>
        <row r="44">
          <cell r="V44">
            <v>573</v>
          </cell>
          <cell r="W44">
            <v>522</v>
          </cell>
          <cell r="X44">
            <v>4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 t="str">
            <v>putong</v>
          </cell>
        </row>
        <row r="45">
          <cell r="A45">
            <v>49</v>
          </cell>
          <cell r="B45" t="str">
            <v>刘浩琳</v>
          </cell>
          <cell r="C45">
            <v>1</v>
          </cell>
          <cell r="D45">
            <v>1</v>
          </cell>
          <cell r="E45">
            <v>10712</v>
          </cell>
          <cell r="F45" t="str">
            <v>西北农林科技大学</v>
          </cell>
          <cell r="G45">
            <v>985</v>
          </cell>
          <cell r="H45" t="str">
            <v>风景园林艺术学院</v>
          </cell>
          <cell r="I45">
            <v>8</v>
          </cell>
          <cell r="J45" t="str">
            <v>工学</v>
          </cell>
          <cell r="K45">
            <v>828</v>
          </cell>
          <cell r="L45">
            <v>82803</v>
          </cell>
          <cell r="M45" t="str">
            <v>风景园林</v>
          </cell>
          <cell r="N45">
            <v>6</v>
          </cell>
          <cell r="O45">
            <v>95300</v>
          </cell>
          <cell r="P45" t="str">
            <v>园林学院</v>
          </cell>
          <cell r="Q45" t="str">
            <v>风景园林</v>
          </cell>
          <cell r="R45">
            <v>1</v>
          </cell>
          <cell r="S45">
            <v>8006011</v>
          </cell>
        </row>
        <row r="45">
          <cell r="V45">
            <v>513</v>
          </cell>
          <cell r="W45">
            <v>513</v>
          </cell>
          <cell r="X45">
            <v>1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 t="str">
            <v>putong</v>
          </cell>
        </row>
        <row r="46">
          <cell r="A46">
            <v>50</v>
          </cell>
          <cell r="B46" t="str">
            <v>关惠嫦</v>
          </cell>
          <cell r="C46">
            <v>1</v>
          </cell>
          <cell r="D46">
            <v>1</v>
          </cell>
          <cell r="E46">
            <v>10224</v>
          </cell>
          <cell r="F46" t="str">
            <v>东北农业大学</v>
          </cell>
          <cell r="G46">
            <v>211</v>
          </cell>
          <cell r="H46" t="str">
            <v>园艺园林学院</v>
          </cell>
          <cell r="I46">
            <v>9</v>
          </cell>
          <cell r="J46" t="str">
            <v>农学</v>
          </cell>
          <cell r="K46">
            <v>905</v>
          </cell>
          <cell r="L46">
            <v>90502</v>
          </cell>
          <cell r="M46" t="str">
            <v>园林</v>
          </cell>
          <cell r="N46">
            <v>6</v>
          </cell>
          <cell r="O46">
            <v>83400</v>
          </cell>
          <cell r="P46" t="str">
            <v>园林学院</v>
          </cell>
          <cell r="Q46" t="str">
            <v>风景园林历史与理论</v>
          </cell>
          <cell r="R46">
            <v>3</v>
          </cell>
          <cell r="S46">
            <v>8006029</v>
          </cell>
          <cell r="T46">
            <v>8006030</v>
          </cell>
        </row>
        <row r="46">
          <cell r="V46">
            <v>501</v>
          </cell>
          <cell r="W46">
            <v>465</v>
          </cell>
          <cell r="X46">
            <v>1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 t="str">
            <v>putong</v>
          </cell>
        </row>
        <row r="47">
          <cell r="A47">
            <v>51</v>
          </cell>
          <cell r="B47" t="str">
            <v>范雯婧</v>
          </cell>
          <cell r="C47">
            <v>1</v>
          </cell>
          <cell r="D47">
            <v>1</v>
          </cell>
          <cell r="E47">
            <v>10129</v>
          </cell>
          <cell r="F47" t="str">
            <v>内蒙古农业大学</v>
          </cell>
          <cell r="G47" t="str">
            <v>其它</v>
          </cell>
          <cell r="H47" t="str">
            <v>草原与资源环境学院</v>
          </cell>
          <cell r="I47">
            <v>9</v>
          </cell>
          <cell r="J47" t="str">
            <v>农学</v>
          </cell>
          <cell r="K47">
            <v>902</v>
          </cell>
          <cell r="L47">
            <v>90201</v>
          </cell>
          <cell r="M47" t="str">
            <v>农业资源与环境</v>
          </cell>
          <cell r="N47">
            <v>1</v>
          </cell>
          <cell r="O47">
            <v>90301</v>
          </cell>
          <cell r="P47" t="str">
            <v>林学院</v>
          </cell>
          <cell r="Q47" t="str">
            <v>土壤生态</v>
          </cell>
          <cell r="R47">
            <v>2</v>
          </cell>
          <cell r="S47">
            <v>8001032</v>
          </cell>
        </row>
        <row r="47">
          <cell r="V47">
            <v>485</v>
          </cell>
          <cell r="W47">
            <v>448</v>
          </cell>
          <cell r="X47">
            <v>1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 t="str">
            <v>putong</v>
          </cell>
        </row>
        <row r="48">
          <cell r="A48">
            <v>52</v>
          </cell>
          <cell r="B48" t="str">
            <v>张清然</v>
          </cell>
          <cell r="C48">
            <v>1</v>
          </cell>
          <cell r="D48">
            <v>1</v>
          </cell>
          <cell r="E48">
            <v>10086</v>
          </cell>
          <cell r="F48" t="str">
            <v>河北农业大学</v>
          </cell>
          <cell r="G48" t="str">
            <v>其它</v>
          </cell>
          <cell r="H48" t="str">
            <v>园林与旅游学院</v>
          </cell>
          <cell r="I48">
            <v>9</v>
          </cell>
          <cell r="J48" t="str">
            <v>农学</v>
          </cell>
          <cell r="K48">
            <v>905</v>
          </cell>
          <cell r="L48">
            <v>90502</v>
          </cell>
          <cell r="M48" t="str">
            <v>园林</v>
          </cell>
          <cell r="N48">
            <v>6</v>
          </cell>
          <cell r="O48">
            <v>95300</v>
          </cell>
          <cell r="P48" t="str">
            <v>园林学院</v>
          </cell>
          <cell r="Q48" t="str">
            <v>风景园林</v>
          </cell>
          <cell r="R48">
            <v>1</v>
          </cell>
          <cell r="S48">
            <v>8006066</v>
          </cell>
        </row>
        <row r="48">
          <cell r="V48">
            <v>516</v>
          </cell>
          <cell r="W48">
            <v>568</v>
          </cell>
          <cell r="X48">
            <v>1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 t="str">
            <v>putong</v>
          </cell>
        </row>
        <row r="49">
          <cell r="A49">
            <v>53</v>
          </cell>
          <cell r="B49" t="str">
            <v>刘伊哲</v>
          </cell>
          <cell r="C49">
            <v>1</v>
          </cell>
          <cell r="D49">
            <v>11</v>
          </cell>
          <cell r="E49">
            <v>10108</v>
          </cell>
          <cell r="F49" t="str">
            <v>山西大学</v>
          </cell>
          <cell r="G49" t="str">
            <v>其它</v>
          </cell>
          <cell r="H49" t="str">
            <v>经济与管理学院</v>
          </cell>
          <cell r="I49">
            <v>2</v>
          </cell>
          <cell r="J49" t="str">
            <v>经济学</v>
          </cell>
          <cell r="K49">
            <v>203</v>
          </cell>
          <cell r="L49" t="str">
            <v>020301K</v>
          </cell>
          <cell r="M49" t="str">
            <v>金融学</v>
          </cell>
          <cell r="N49">
            <v>7</v>
          </cell>
          <cell r="O49">
            <v>95138</v>
          </cell>
          <cell r="P49" t="str">
            <v>经济管理学院</v>
          </cell>
          <cell r="Q49" t="str">
            <v>不分方向</v>
          </cell>
          <cell r="R49">
            <v>1</v>
          </cell>
          <cell r="S49">
            <v>8007009</v>
          </cell>
          <cell r="T49">
            <v>8007021</v>
          </cell>
          <cell r="U49">
            <v>8007047</v>
          </cell>
          <cell r="V49">
            <v>489</v>
          </cell>
          <cell r="W49">
            <v>516</v>
          </cell>
          <cell r="X49">
            <v>1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 t="str">
            <v>putong</v>
          </cell>
        </row>
        <row r="50">
          <cell r="A50">
            <v>54</v>
          </cell>
          <cell r="B50" t="str">
            <v>石鑫</v>
          </cell>
          <cell r="C50">
            <v>1</v>
          </cell>
          <cell r="D50">
            <v>1</v>
          </cell>
          <cell r="E50">
            <v>10129</v>
          </cell>
          <cell r="F50" t="str">
            <v>内蒙古农业大学</v>
          </cell>
          <cell r="G50" t="str">
            <v>其它</v>
          </cell>
          <cell r="H50" t="str">
            <v>能源与交通工程学院</v>
          </cell>
          <cell r="I50">
            <v>8</v>
          </cell>
          <cell r="J50" t="str">
            <v>工学</v>
          </cell>
          <cell r="K50">
            <v>824</v>
          </cell>
          <cell r="L50">
            <v>82401</v>
          </cell>
          <cell r="M50" t="str">
            <v>森林工程</v>
          </cell>
          <cell r="N50">
            <v>3</v>
          </cell>
          <cell r="O50" t="str">
            <v>0829Z1</v>
          </cell>
          <cell r="P50" t="str">
            <v>工学院</v>
          </cell>
          <cell r="Q50" t="e">
            <v>#N/A</v>
          </cell>
          <cell r="R50">
            <v>1</v>
          </cell>
          <cell r="S50">
            <v>8003003</v>
          </cell>
        </row>
        <row r="50">
          <cell r="V50">
            <v>464</v>
          </cell>
          <cell r="W50">
            <v>428</v>
          </cell>
          <cell r="X50">
            <v>1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 t="str">
            <v>putong</v>
          </cell>
        </row>
        <row r="51">
          <cell r="A51">
            <v>55</v>
          </cell>
          <cell r="B51" t="str">
            <v>何柳燕</v>
          </cell>
          <cell r="C51">
            <v>1</v>
          </cell>
          <cell r="D51">
            <v>1</v>
          </cell>
          <cell r="E51">
            <v>10635</v>
          </cell>
          <cell r="F51" t="str">
            <v>西南大学</v>
          </cell>
          <cell r="G51">
            <v>211</v>
          </cell>
          <cell r="H51" t="str">
            <v>园艺园林学院</v>
          </cell>
          <cell r="I51">
            <v>9</v>
          </cell>
          <cell r="J51" t="str">
            <v>农学</v>
          </cell>
          <cell r="K51">
            <v>905</v>
          </cell>
          <cell r="L51">
            <v>90502</v>
          </cell>
          <cell r="M51" t="str">
            <v>园林</v>
          </cell>
          <cell r="N51">
            <v>6</v>
          </cell>
          <cell r="O51">
            <v>83400</v>
          </cell>
          <cell r="P51" t="str">
            <v>园林学院</v>
          </cell>
          <cell r="Q51" t="str">
            <v>风景园林历史与理论</v>
          </cell>
          <cell r="R51">
            <v>4</v>
          </cell>
          <cell r="S51">
            <v>8006036</v>
          </cell>
          <cell r="T51">
            <v>8006105</v>
          </cell>
        </row>
        <row r="51">
          <cell r="V51">
            <v>520</v>
          </cell>
          <cell r="W51">
            <v>0</v>
          </cell>
          <cell r="X51">
            <v>1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 t="str">
            <v>putong</v>
          </cell>
        </row>
        <row r="52">
          <cell r="A52">
            <v>56</v>
          </cell>
          <cell r="B52" t="str">
            <v>林红妍</v>
          </cell>
          <cell r="C52">
            <v>1</v>
          </cell>
          <cell r="D52">
            <v>1</v>
          </cell>
          <cell r="E52">
            <v>10129</v>
          </cell>
          <cell r="F52" t="str">
            <v>内蒙古农业大学</v>
          </cell>
          <cell r="G52" t="str">
            <v>其它</v>
          </cell>
        </row>
        <row r="52">
          <cell r="J52" t="str">
            <v/>
          </cell>
        </row>
        <row r="52">
          <cell r="M52" t="str">
            <v/>
          </cell>
        </row>
        <row r="52">
          <cell r="P52" t="str">
            <v/>
          </cell>
          <cell r="Q52" t="str">
            <v/>
          </cell>
        </row>
        <row r="52">
          <cell r="V52">
            <v>450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 t="str">
            <v>putong</v>
          </cell>
        </row>
        <row r="53">
          <cell r="A53">
            <v>57</v>
          </cell>
          <cell r="B53" t="str">
            <v>张靖</v>
          </cell>
          <cell r="C53">
            <v>1</v>
          </cell>
          <cell r="D53">
            <v>1</v>
          </cell>
          <cell r="E53">
            <v>10733</v>
          </cell>
          <cell r="F53" t="str">
            <v>甘肃农业大学</v>
          </cell>
          <cell r="G53" t="str">
            <v>其它</v>
          </cell>
          <cell r="H53" t="str">
            <v>甘肃农业大学林学院</v>
          </cell>
          <cell r="I53">
            <v>9</v>
          </cell>
          <cell r="J53" t="str">
            <v>农学</v>
          </cell>
          <cell r="K53">
            <v>905</v>
          </cell>
          <cell r="L53">
            <v>90501</v>
          </cell>
          <cell r="M53" t="str">
            <v>林学</v>
          </cell>
          <cell r="N53">
            <v>1</v>
          </cell>
          <cell r="O53">
            <v>90702</v>
          </cell>
          <cell r="P53" t="str">
            <v>林学院</v>
          </cell>
          <cell r="Q53" t="str">
            <v>林木种苗培育理论与技术</v>
          </cell>
          <cell r="R53">
            <v>4</v>
          </cell>
          <cell r="S53">
            <v>8001044</v>
          </cell>
          <cell r="T53">
            <v>8001030</v>
          </cell>
          <cell r="U53">
            <v>8001044</v>
          </cell>
          <cell r="V53">
            <v>488</v>
          </cell>
          <cell r="W53">
            <v>459</v>
          </cell>
          <cell r="X53">
            <v>1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 t="str">
            <v>putong</v>
          </cell>
        </row>
        <row r="54">
          <cell r="A54">
            <v>58</v>
          </cell>
          <cell r="B54" t="str">
            <v>彭子岳</v>
          </cell>
          <cell r="C54">
            <v>1</v>
          </cell>
          <cell r="D54">
            <v>1</v>
          </cell>
          <cell r="E54">
            <v>10635</v>
          </cell>
          <cell r="F54" t="str">
            <v>西南大学</v>
          </cell>
          <cell r="G54">
            <v>211</v>
          </cell>
          <cell r="H54" t="str">
            <v>园艺园林学院风景园林系</v>
          </cell>
          <cell r="I54">
            <v>8</v>
          </cell>
          <cell r="J54" t="str">
            <v>工学</v>
          </cell>
          <cell r="K54">
            <v>828</v>
          </cell>
          <cell r="L54">
            <v>82803</v>
          </cell>
          <cell r="M54" t="str">
            <v>风景园林</v>
          </cell>
          <cell r="N54">
            <v>6</v>
          </cell>
          <cell r="O54">
            <v>95300</v>
          </cell>
          <cell r="P54" t="str">
            <v>园林学院</v>
          </cell>
          <cell r="Q54" t="str">
            <v>风景园林</v>
          </cell>
          <cell r="R54">
            <v>1</v>
          </cell>
          <cell r="S54">
            <v>8006034</v>
          </cell>
          <cell r="T54">
            <v>8006113</v>
          </cell>
          <cell r="U54">
            <v>8006046</v>
          </cell>
          <cell r="V54">
            <v>522</v>
          </cell>
          <cell r="W54">
            <v>490</v>
          </cell>
          <cell r="X54">
            <v>1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 t="str">
            <v>putong</v>
          </cell>
        </row>
        <row r="55">
          <cell r="A55">
            <v>60</v>
          </cell>
          <cell r="B55" t="str">
            <v>方小雨</v>
          </cell>
          <cell r="C55">
            <v>1</v>
          </cell>
          <cell r="D55">
            <v>1</v>
          </cell>
          <cell r="E55">
            <v>10022</v>
          </cell>
          <cell r="F55" t="str">
            <v>北京林业大学</v>
          </cell>
          <cell r="G55">
            <v>211</v>
          </cell>
          <cell r="H55" t="str">
            <v>园林学院</v>
          </cell>
          <cell r="I55">
            <v>12</v>
          </cell>
          <cell r="J55" t="str">
            <v>管理学</v>
          </cell>
          <cell r="K55">
            <v>1209</v>
          </cell>
          <cell r="L55" t="str">
            <v>120901K</v>
          </cell>
          <cell r="M55" t="str">
            <v>旅游管理</v>
          </cell>
          <cell r="N55">
            <v>6</v>
          </cell>
          <cell r="O55">
            <v>83400</v>
          </cell>
          <cell r="P55" t="str">
            <v>园林学院</v>
          </cell>
          <cell r="Q55" t="str">
            <v>风景园林历史与理论</v>
          </cell>
          <cell r="R55">
            <v>8</v>
          </cell>
          <cell r="S55">
            <v>8006086</v>
          </cell>
          <cell r="T55">
            <v>8006109</v>
          </cell>
          <cell r="U55">
            <v>8006075</v>
          </cell>
          <cell r="V55">
            <v>580</v>
          </cell>
          <cell r="W55">
            <v>538</v>
          </cell>
          <cell r="X55">
            <v>1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 t="str">
            <v>putong</v>
          </cell>
        </row>
        <row r="56">
          <cell r="A56">
            <v>61</v>
          </cell>
          <cell r="B56" t="str">
            <v>张星</v>
          </cell>
          <cell r="C56">
            <v>2</v>
          </cell>
          <cell r="D56">
            <v>1</v>
          </cell>
          <cell r="E56">
            <v>10086</v>
          </cell>
          <cell r="F56" t="str">
            <v>河北农业大学</v>
          </cell>
          <cell r="G56" t="str">
            <v>其它</v>
          </cell>
        </row>
        <row r="56">
          <cell r="J56" t="str">
            <v/>
          </cell>
        </row>
        <row r="56">
          <cell r="M56" t="str">
            <v/>
          </cell>
        </row>
        <row r="56">
          <cell r="P56" t="str">
            <v/>
          </cell>
          <cell r="Q56" t="str">
            <v/>
          </cell>
        </row>
        <row r="56">
          <cell r="V56">
            <v>450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 t="str">
            <v>putong</v>
          </cell>
        </row>
        <row r="57">
          <cell r="A57">
            <v>62</v>
          </cell>
          <cell r="B57" t="str">
            <v>李燕妮</v>
          </cell>
          <cell r="C57">
            <v>1</v>
          </cell>
          <cell r="D57">
            <v>1</v>
          </cell>
          <cell r="E57">
            <v>10445</v>
          </cell>
          <cell r="F57" t="str">
            <v>山东师范大学</v>
          </cell>
          <cell r="G57" t="str">
            <v>其它</v>
          </cell>
          <cell r="H57" t="str">
            <v>商学院</v>
          </cell>
          <cell r="I57">
            <v>12</v>
          </cell>
          <cell r="J57" t="str">
            <v>管理学</v>
          </cell>
          <cell r="K57">
            <v>1202</v>
          </cell>
          <cell r="L57" t="str">
            <v>120201K</v>
          </cell>
          <cell r="M57" t="str">
            <v>工商管理</v>
          </cell>
          <cell r="N57">
            <v>7</v>
          </cell>
          <cell r="O57">
            <v>120200</v>
          </cell>
          <cell r="P57" t="str">
            <v>经济管理学院</v>
          </cell>
          <cell r="Q57" t="str">
            <v>管理科学</v>
          </cell>
          <cell r="R57">
            <v>1</v>
          </cell>
          <cell r="S57">
            <v>8007005</v>
          </cell>
          <cell r="T57">
            <v>8007010</v>
          </cell>
          <cell r="U57">
            <v>8007060</v>
          </cell>
          <cell r="V57">
            <v>496</v>
          </cell>
          <cell r="W57">
            <v>480</v>
          </cell>
          <cell r="X57">
            <v>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 t="str">
            <v>putong</v>
          </cell>
        </row>
        <row r="58">
          <cell r="A58">
            <v>63</v>
          </cell>
          <cell r="B58" t="str">
            <v>李天淋</v>
          </cell>
          <cell r="C58">
            <v>1</v>
          </cell>
          <cell r="D58">
            <v>1</v>
          </cell>
          <cell r="E58">
            <v>10619</v>
          </cell>
          <cell r="F58" t="str">
            <v>西南科技大学</v>
          </cell>
          <cell r="G58" t="str">
            <v>其它</v>
          </cell>
          <cell r="H58" t="str">
            <v>经济管理学院</v>
          </cell>
          <cell r="I58">
            <v>12</v>
          </cell>
          <cell r="J58" t="str">
            <v>管理学</v>
          </cell>
          <cell r="K58">
            <v>1202</v>
          </cell>
          <cell r="L58" t="str">
            <v>120201K</v>
          </cell>
          <cell r="M58" t="str">
            <v>工商管理</v>
          </cell>
          <cell r="N58">
            <v>7</v>
          </cell>
          <cell r="O58">
            <v>120200</v>
          </cell>
          <cell r="P58" t="str">
            <v>经济管理学院</v>
          </cell>
          <cell r="Q58" t="str">
            <v>管理科学</v>
          </cell>
          <cell r="R58">
            <v>1</v>
          </cell>
          <cell r="S58">
            <v>8007010</v>
          </cell>
          <cell r="T58">
            <v>8007005</v>
          </cell>
          <cell r="U58">
            <v>8007003</v>
          </cell>
          <cell r="V58">
            <v>541</v>
          </cell>
          <cell r="W58">
            <v>570</v>
          </cell>
          <cell r="X58">
            <v>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 t="str">
            <v>putong</v>
          </cell>
        </row>
        <row r="59">
          <cell r="A59">
            <v>64</v>
          </cell>
          <cell r="B59" t="str">
            <v>于嘉俐</v>
          </cell>
          <cell r="C59">
            <v>1</v>
          </cell>
          <cell r="D59">
            <v>1</v>
          </cell>
          <cell r="E59">
            <v>10225</v>
          </cell>
          <cell r="F59" t="str">
            <v>东北林业大学</v>
          </cell>
          <cell r="G59">
            <v>211</v>
          </cell>
          <cell r="H59" t="str">
            <v>林学院</v>
          </cell>
          <cell r="I59">
            <v>9</v>
          </cell>
          <cell r="J59" t="str">
            <v>农学</v>
          </cell>
          <cell r="K59">
            <v>905</v>
          </cell>
          <cell r="L59">
            <v>90501</v>
          </cell>
          <cell r="M59" t="str">
            <v>林学</v>
          </cell>
          <cell r="N59">
            <v>1</v>
          </cell>
          <cell r="O59">
            <v>90702</v>
          </cell>
          <cell r="P59" t="str">
            <v>林学院</v>
          </cell>
          <cell r="Q59" t="str">
            <v>林木种苗培育理论与技术</v>
          </cell>
          <cell r="R59">
            <v>2</v>
          </cell>
          <cell r="S59">
            <v>8001059</v>
          </cell>
          <cell r="T59">
            <v>8001059</v>
          </cell>
          <cell r="U59">
            <v>8001059</v>
          </cell>
          <cell r="V59">
            <v>445</v>
          </cell>
          <cell r="W59">
            <v>0</v>
          </cell>
          <cell r="X59">
            <v>1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 t="str">
            <v>putong</v>
          </cell>
        </row>
        <row r="60">
          <cell r="A60">
            <v>65</v>
          </cell>
          <cell r="B60" t="str">
            <v>于淼</v>
          </cell>
          <cell r="C60">
            <v>1</v>
          </cell>
          <cell r="D60">
            <v>1</v>
          </cell>
          <cell r="E60">
            <v>10225</v>
          </cell>
          <cell r="F60" t="str">
            <v>东北林业大学</v>
          </cell>
          <cell r="G60">
            <v>211</v>
          </cell>
          <cell r="H60" t="str">
            <v>林学院</v>
          </cell>
          <cell r="I60">
            <v>9</v>
          </cell>
          <cell r="J60" t="str">
            <v>农学</v>
          </cell>
          <cell r="K60">
            <v>905</v>
          </cell>
          <cell r="L60">
            <v>90501</v>
          </cell>
          <cell r="M60" t="str">
            <v>林学</v>
          </cell>
          <cell r="N60">
            <v>1</v>
          </cell>
          <cell r="O60" t="str">
            <v>0907Z2</v>
          </cell>
          <cell r="P60" t="str">
            <v>林学院</v>
          </cell>
          <cell r="Q60" t="str">
            <v>不分方向</v>
          </cell>
          <cell r="R60">
            <v>1</v>
          </cell>
          <cell r="S60">
            <v>8001040</v>
          </cell>
          <cell r="T60">
            <v>8001040</v>
          </cell>
          <cell r="U60">
            <v>8001040</v>
          </cell>
          <cell r="V60">
            <v>524</v>
          </cell>
          <cell r="W60">
            <v>445</v>
          </cell>
          <cell r="X60">
            <v>1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 t="str">
            <v>putong</v>
          </cell>
        </row>
        <row r="61">
          <cell r="A61">
            <v>66</v>
          </cell>
          <cell r="B61" t="str">
            <v>吝杰</v>
          </cell>
          <cell r="C61">
            <v>1</v>
          </cell>
          <cell r="D61">
            <v>1</v>
          </cell>
          <cell r="E61">
            <v>10094</v>
          </cell>
          <cell r="F61" t="str">
            <v>河北师范大学</v>
          </cell>
          <cell r="G61" t="str">
            <v>其它</v>
          </cell>
          <cell r="H61" t="str">
            <v>商学院</v>
          </cell>
          <cell r="I61">
            <v>2</v>
          </cell>
          <cell r="J61" t="str">
            <v>经济学</v>
          </cell>
          <cell r="K61">
            <v>204</v>
          </cell>
          <cell r="L61">
            <v>20401</v>
          </cell>
          <cell r="M61" t="str">
            <v>国际经济与贸易</v>
          </cell>
          <cell r="N61">
            <v>7</v>
          </cell>
          <cell r="O61">
            <v>25400</v>
          </cell>
          <cell r="P61" t="str">
            <v>经济管理学院</v>
          </cell>
          <cell r="Q61" t="str">
            <v>不分方向</v>
          </cell>
          <cell r="R61">
            <v>1</v>
          </cell>
          <cell r="S61">
            <v>8007007</v>
          </cell>
          <cell r="T61">
            <v>8007082</v>
          </cell>
          <cell r="U61">
            <v>8007084</v>
          </cell>
          <cell r="V61">
            <v>559</v>
          </cell>
          <cell r="W61">
            <v>554</v>
          </cell>
          <cell r="X61">
            <v>1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 t="str">
            <v>putong</v>
          </cell>
        </row>
        <row r="62">
          <cell r="A62">
            <v>67</v>
          </cell>
          <cell r="B62" t="str">
            <v>朱逸彤</v>
          </cell>
          <cell r="C62">
            <v>1</v>
          </cell>
          <cell r="D62">
            <v>1</v>
          </cell>
          <cell r="E62">
            <v>10220</v>
          </cell>
          <cell r="F62" t="str">
            <v>东北石油大学</v>
          </cell>
          <cell r="G62" t="str">
            <v>其它</v>
          </cell>
        </row>
        <row r="62">
          <cell r="J62" t="str">
            <v/>
          </cell>
        </row>
        <row r="62">
          <cell r="M62" t="str">
            <v/>
          </cell>
        </row>
        <row r="62">
          <cell r="P62" t="str">
            <v/>
          </cell>
          <cell r="Q62" t="str">
            <v/>
          </cell>
        </row>
        <row r="62">
          <cell r="V62">
            <v>436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 t="str">
            <v>putong</v>
          </cell>
        </row>
        <row r="63">
          <cell r="A63">
            <v>68</v>
          </cell>
          <cell r="B63" t="str">
            <v>高霞</v>
          </cell>
          <cell r="C63">
            <v>1</v>
          </cell>
          <cell r="D63">
            <v>1</v>
          </cell>
          <cell r="E63">
            <v>10022</v>
          </cell>
          <cell r="F63" t="str">
            <v>北京林业大学</v>
          </cell>
          <cell r="G63">
            <v>211</v>
          </cell>
          <cell r="H63" t="str">
            <v>林学院</v>
          </cell>
          <cell r="I63">
            <v>9</v>
          </cell>
          <cell r="J63" t="str">
            <v>农学</v>
          </cell>
          <cell r="K63">
            <v>905</v>
          </cell>
          <cell r="L63">
            <v>90501</v>
          </cell>
          <cell r="M63" t="str">
            <v>林学</v>
          </cell>
          <cell r="N63">
            <v>1</v>
          </cell>
          <cell r="O63">
            <v>95400</v>
          </cell>
          <cell r="P63" t="str">
            <v>林学院</v>
          </cell>
          <cell r="Q63" t="str">
            <v>森林培育</v>
          </cell>
          <cell r="R63">
            <v>4</v>
          </cell>
          <cell r="S63">
            <v>8001074</v>
          </cell>
          <cell r="T63">
            <v>8001046</v>
          </cell>
          <cell r="U63">
            <v>8001020</v>
          </cell>
          <cell r="V63">
            <v>540</v>
          </cell>
          <cell r="W63">
            <v>0</v>
          </cell>
          <cell r="X63">
            <v>1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 t="str">
            <v>2jia</v>
          </cell>
        </row>
        <row r="64">
          <cell r="A64">
            <v>70</v>
          </cell>
          <cell r="B64" t="str">
            <v>李祉宣</v>
          </cell>
          <cell r="C64">
            <v>1</v>
          </cell>
          <cell r="D64">
            <v>1</v>
          </cell>
          <cell r="E64">
            <v>10307</v>
          </cell>
          <cell r="F64" t="str">
            <v>南京农业大学</v>
          </cell>
          <cell r="G64">
            <v>211</v>
          </cell>
          <cell r="H64" t="str">
            <v>园艺学院风景园林系</v>
          </cell>
          <cell r="I64">
            <v>9</v>
          </cell>
          <cell r="J64" t="str">
            <v>农学</v>
          </cell>
          <cell r="K64">
            <v>905</v>
          </cell>
          <cell r="L64">
            <v>90502</v>
          </cell>
          <cell r="M64" t="str">
            <v>园林</v>
          </cell>
          <cell r="N64">
            <v>6</v>
          </cell>
          <cell r="O64">
            <v>95300</v>
          </cell>
          <cell r="P64" t="str">
            <v>园林学院</v>
          </cell>
          <cell r="Q64" t="str">
            <v>风景园林</v>
          </cell>
          <cell r="R64">
            <v>2</v>
          </cell>
          <cell r="S64">
            <v>8006007</v>
          </cell>
          <cell r="T64">
            <v>8006077</v>
          </cell>
          <cell r="U64">
            <v>8006014</v>
          </cell>
          <cell r="V64">
            <v>545</v>
          </cell>
          <cell r="W64">
            <v>466</v>
          </cell>
          <cell r="X64">
            <v>1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 t="str">
            <v>putong</v>
          </cell>
        </row>
        <row r="65">
          <cell r="A65">
            <v>71</v>
          </cell>
          <cell r="B65" t="str">
            <v>王雪</v>
          </cell>
          <cell r="C65">
            <v>1</v>
          </cell>
          <cell r="D65">
            <v>1</v>
          </cell>
          <cell r="E65">
            <v>10224</v>
          </cell>
          <cell r="F65" t="str">
            <v>东北农业大学</v>
          </cell>
          <cell r="G65">
            <v>211</v>
          </cell>
          <cell r="H65" t="str">
            <v>园艺园林学院</v>
          </cell>
          <cell r="I65">
            <v>9</v>
          </cell>
          <cell r="J65" t="str">
            <v>农学</v>
          </cell>
          <cell r="K65">
            <v>905</v>
          </cell>
          <cell r="L65">
            <v>90502</v>
          </cell>
          <cell r="M65" t="str">
            <v>园林</v>
          </cell>
          <cell r="N65">
            <v>6</v>
          </cell>
          <cell r="O65">
            <v>97300</v>
          </cell>
          <cell r="P65" t="str">
            <v>园林学院</v>
          </cell>
          <cell r="Q65" t="str">
            <v>花卉种质创新与育种</v>
          </cell>
          <cell r="R65">
            <v>1</v>
          </cell>
          <cell r="S65">
            <v>8006005</v>
          </cell>
          <cell r="T65">
            <v>8006016</v>
          </cell>
          <cell r="U65">
            <v>8006009</v>
          </cell>
          <cell r="V65">
            <v>454</v>
          </cell>
          <cell r="W65">
            <v>439</v>
          </cell>
          <cell r="X65">
            <v>1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 t="str">
            <v>putong</v>
          </cell>
        </row>
        <row r="66">
          <cell r="A66">
            <v>72</v>
          </cell>
          <cell r="B66" t="str">
            <v>包婉晴</v>
          </cell>
          <cell r="C66">
            <v>1</v>
          </cell>
          <cell r="D66">
            <v>1</v>
          </cell>
          <cell r="E66">
            <v>10009</v>
          </cell>
          <cell r="F66" t="str">
            <v>北方工业大学</v>
          </cell>
          <cell r="G66" t="str">
            <v>其它</v>
          </cell>
        </row>
        <row r="66">
          <cell r="J66" t="str">
            <v/>
          </cell>
        </row>
        <row r="66">
          <cell r="M66" t="str">
            <v/>
          </cell>
        </row>
        <row r="66">
          <cell r="P66" t="str">
            <v/>
          </cell>
          <cell r="Q66" t="str">
            <v/>
          </cell>
        </row>
        <row r="66">
          <cell r="V66">
            <v>539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 t="str">
            <v>putong</v>
          </cell>
        </row>
        <row r="67">
          <cell r="A67">
            <v>73</v>
          </cell>
          <cell r="B67" t="str">
            <v>申同同</v>
          </cell>
          <cell r="C67">
            <v>1</v>
          </cell>
          <cell r="D67">
            <v>1</v>
          </cell>
          <cell r="E67">
            <v>10423</v>
          </cell>
          <cell r="F67" t="str">
            <v>中国海洋大学</v>
          </cell>
          <cell r="G67">
            <v>985</v>
          </cell>
        </row>
        <row r="67">
          <cell r="J67" t="str">
            <v/>
          </cell>
        </row>
        <row r="67">
          <cell r="M67" t="str">
            <v/>
          </cell>
        </row>
        <row r="67">
          <cell r="P67" t="str">
            <v/>
          </cell>
          <cell r="Q67" t="str">
            <v/>
          </cell>
        </row>
        <row r="67">
          <cell r="V67">
            <v>543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 t="str">
            <v>putong</v>
          </cell>
        </row>
        <row r="68">
          <cell r="A68">
            <v>74</v>
          </cell>
          <cell r="B68" t="str">
            <v>郑少莹</v>
          </cell>
          <cell r="C68">
            <v>1</v>
          </cell>
          <cell r="D68">
            <v>1</v>
          </cell>
          <cell r="E68">
            <v>10027</v>
          </cell>
          <cell r="F68" t="str">
            <v>北京师范大学</v>
          </cell>
          <cell r="G68">
            <v>985</v>
          </cell>
          <cell r="H68" t="str">
            <v>心理学部</v>
          </cell>
          <cell r="I68">
            <v>7</v>
          </cell>
          <cell r="J68" t="str">
            <v>理学</v>
          </cell>
          <cell r="K68">
            <v>711</v>
          </cell>
          <cell r="L68">
            <v>71101</v>
          </cell>
          <cell r="M68" t="str">
            <v>心理学</v>
          </cell>
          <cell r="N68">
            <v>10</v>
          </cell>
          <cell r="O68">
            <v>45400</v>
          </cell>
          <cell r="P68" t="str">
            <v>人文社会科学学院</v>
          </cell>
          <cell r="Q68" t="str">
            <v>临床与咨询心理学</v>
          </cell>
          <cell r="R68">
            <v>1</v>
          </cell>
          <cell r="S68">
            <v>8010036</v>
          </cell>
          <cell r="T68">
            <v>8010039</v>
          </cell>
          <cell r="U68">
            <v>8010010</v>
          </cell>
          <cell r="V68">
            <v>552</v>
          </cell>
          <cell r="W68">
            <v>608</v>
          </cell>
          <cell r="X68">
            <v>1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 t="str">
            <v>putong</v>
          </cell>
        </row>
        <row r="69">
          <cell r="A69">
            <v>75</v>
          </cell>
          <cell r="B69" t="str">
            <v>陈小辰</v>
          </cell>
          <cell r="C69">
            <v>1</v>
          </cell>
          <cell r="D69">
            <v>1</v>
          </cell>
          <cell r="E69">
            <v>10028</v>
          </cell>
          <cell r="F69" t="str">
            <v>首都师范大学</v>
          </cell>
          <cell r="G69" t="str">
            <v>其它</v>
          </cell>
        </row>
        <row r="69">
          <cell r="J69" t="str">
            <v/>
          </cell>
        </row>
        <row r="69">
          <cell r="M69" t="str">
            <v/>
          </cell>
        </row>
        <row r="69">
          <cell r="P69" t="str">
            <v/>
          </cell>
          <cell r="Q69" t="str">
            <v/>
          </cell>
        </row>
        <row r="69">
          <cell r="V69">
            <v>444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 t="str">
            <v>putong</v>
          </cell>
        </row>
        <row r="70">
          <cell r="A70">
            <v>76</v>
          </cell>
          <cell r="B70" t="str">
            <v>张雨晴</v>
          </cell>
          <cell r="C70">
            <v>1</v>
          </cell>
          <cell r="D70">
            <v>1</v>
          </cell>
          <cell r="E70">
            <v>10060</v>
          </cell>
          <cell r="F70" t="str">
            <v>天津理工大学</v>
          </cell>
          <cell r="G70" t="str">
            <v>其它</v>
          </cell>
          <cell r="H70" t="str">
            <v>艺术学院</v>
          </cell>
          <cell r="I70">
            <v>13</v>
          </cell>
          <cell r="J70" t="str">
            <v>艺术学</v>
          </cell>
          <cell r="K70">
            <v>1305</v>
          </cell>
          <cell r="L70">
            <v>130502</v>
          </cell>
          <cell r="M70" t="str">
            <v>视觉传达设计</v>
          </cell>
          <cell r="N70">
            <v>14</v>
          </cell>
          <cell r="O70">
            <v>130500</v>
          </cell>
          <cell r="P70" t="str">
            <v>艺术设计学院</v>
          </cell>
          <cell r="Q70" t="str">
            <v>环境设计与理论</v>
          </cell>
          <cell r="R70">
            <v>4</v>
          </cell>
          <cell r="S70">
            <v>8014032</v>
          </cell>
          <cell r="T70">
            <v>8014032</v>
          </cell>
          <cell r="U70">
            <v>8014032</v>
          </cell>
          <cell r="V70">
            <v>442</v>
          </cell>
          <cell r="W70">
            <v>0</v>
          </cell>
          <cell r="X70">
            <v>1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 t="str">
            <v>putong</v>
          </cell>
        </row>
        <row r="71">
          <cell r="A71">
            <v>77</v>
          </cell>
          <cell r="B71" t="str">
            <v>邢静</v>
          </cell>
          <cell r="C71">
            <v>1</v>
          </cell>
          <cell r="D71">
            <v>1</v>
          </cell>
          <cell r="E71">
            <v>10075</v>
          </cell>
          <cell r="F71" t="str">
            <v>河北大学</v>
          </cell>
          <cell r="G71" t="str">
            <v>其它</v>
          </cell>
        </row>
        <row r="71">
          <cell r="J71" t="str">
            <v/>
          </cell>
        </row>
        <row r="71">
          <cell r="M71" t="str">
            <v/>
          </cell>
        </row>
        <row r="71">
          <cell r="P71" t="str">
            <v/>
          </cell>
          <cell r="Q71" t="str">
            <v/>
          </cell>
        </row>
        <row r="71">
          <cell r="V71">
            <v>591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 t="str">
            <v>putong</v>
          </cell>
        </row>
        <row r="72">
          <cell r="A72">
            <v>78</v>
          </cell>
          <cell r="B72" t="str">
            <v>何书涵</v>
          </cell>
          <cell r="C72">
            <v>1</v>
          </cell>
          <cell r="D72">
            <v>1</v>
          </cell>
          <cell r="E72">
            <v>10022</v>
          </cell>
          <cell r="F72" t="str">
            <v>北京林业大学</v>
          </cell>
          <cell r="G72">
            <v>211</v>
          </cell>
          <cell r="H72" t="str">
            <v>信息学院</v>
          </cell>
          <cell r="I72">
            <v>8</v>
          </cell>
          <cell r="J72" t="str">
            <v>工学</v>
          </cell>
          <cell r="K72">
            <v>809</v>
          </cell>
          <cell r="L72">
            <v>80906</v>
          </cell>
          <cell r="M72" t="str">
            <v>数字媒体技术</v>
          </cell>
          <cell r="N72">
            <v>4</v>
          </cell>
          <cell r="O72">
            <v>81200</v>
          </cell>
          <cell r="P72" t="str">
            <v>信息学院</v>
          </cell>
          <cell r="Q72" t="str">
            <v>大数据技术与人工智能</v>
          </cell>
          <cell r="R72">
            <v>4</v>
          </cell>
          <cell r="S72">
            <v>8004040</v>
          </cell>
          <cell r="T72">
            <v>8004032</v>
          </cell>
          <cell r="U72">
            <v>8004031</v>
          </cell>
          <cell r="V72">
            <v>565</v>
          </cell>
          <cell r="W72">
            <v>433</v>
          </cell>
          <cell r="X72">
            <v>1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 t="str">
            <v>putong</v>
          </cell>
        </row>
        <row r="73">
          <cell r="A73">
            <v>79</v>
          </cell>
          <cell r="B73" t="str">
            <v>李雨柔</v>
          </cell>
          <cell r="C73">
            <v>1</v>
          </cell>
          <cell r="D73">
            <v>1</v>
          </cell>
          <cell r="E73">
            <v>10538</v>
          </cell>
          <cell r="F73" t="str">
            <v>中南林业科技大学</v>
          </cell>
          <cell r="G73" t="str">
            <v>其它</v>
          </cell>
          <cell r="H73" t="str">
            <v>风景园林学院</v>
          </cell>
          <cell r="I73">
            <v>8</v>
          </cell>
          <cell r="J73" t="str">
            <v>工学</v>
          </cell>
          <cell r="K73">
            <v>828</v>
          </cell>
          <cell r="L73">
            <v>82803</v>
          </cell>
          <cell r="M73" t="str">
            <v>风景园林</v>
          </cell>
          <cell r="N73">
            <v>6</v>
          </cell>
          <cell r="O73">
            <v>83400</v>
          </cell>
          <cell r="P73" t="str">
            <v>园林学院</v>
          </cell>
          <cell r="Q73" t="str">
            <v>风景园林历史与理论</v>
          </cell>
          <cell r="R73">
            <v>2</v>
          </cell>
          <cell r="S73">
            <v>8006066</v>
          </cell>
          <cell r="T73">
            <v>8006097</v>
          </cell>
          <cell r="U73">
            <v>8006107</v>
          </cell>
          <cell r="V73">
            <v>555</v>
          </cell>
          <cell r="W73">
            <v>535</v>
          </cell>
          <cell r="X73">
            <v>1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 t="str">
            <v>putong</v>
          </cell>
        </row>
        <row r="74">
          <cell r="A74">
            <v>80</v>
          </cell>
          <cell r="B74" t="str">
            <v>陈艺</v>
          </cell>
          <cell r="C74">
            <v>1</v>
          </cell>
          <cell r="D74">
            <v>1</v>
          </cell>
          <cell r="E74">
            <v>10009</v>
          </cell>
          <cell r="F74" t="str">
            <v>北方工业大学</v>
          </cell>
          <cell r="G74" t="str">
            <v>其它</v>
          </cell>
          <cell r="H74" t="str">
            <v>北方工业大学建筑与艺术学院</v>
          </cell>
          <cell r="I74">
            <v>8</v>
          </cell>
          <cell r="J74" t="str">
            <v>工学</v>
          </cell>
          <cell r="K74">
            <v>828</v>
          </cell>
          <cell r="L74">
            <v>82803</v>
          </cell>
          <cell r="M74" t="str">
            <v>风景园林</v>
          </cell>
          <cell r="N74">
            <v>6</v>
          </cell>
          <cell r="O74">
            <v>95300</v>
          </cell>
          <cell r="P74" t="str">
            <v>园林学院</v>
          </cell>
          <cell r="Q74" t="str">
            <v>风景园林</v>
          </cell>
          <cell r="R74">
            <v>1</v>
          </cell>
          <cell r="S74">
            <v>8006028</v>
          </cell>
          <cell r="T74">
            <v>8006050</v>
          </cell>
          <cell r="U74">
            <v>8006065</v>
          </cell>
          <cell r="V74">
            <v>558</v>
          </cell>
          <cell r="W74">
            <v>482</v>
          </cell>
          <cell r="X74">
            <v>1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 t="str">
            <v>putong</v>
          </cell>
        </row>
        <row r="75">
          <cell r="A75">
            <v>81</v>
          </cell>
          <cell r="B75" t="str">
            <v>欧阳潇琳</v>
          </cell>
          <cell r="C75">
            <v>1</v>
          </cell>
          <cell r="D75">
            <v>1</v>
          </cell>
          <cell r="E75">
            <v>10059</v>
          </cell>
          <cell r="F75" t="str">
            <v>中国民航大学</v>
          </cell>
          <cell r="G75" t="str">
            <v>其它</v>
          </cell>
          <cell r="H75" t="str">
            <v>飞行技术学院应用心理学</v>
          </cell>
          <cell r="I75">
            <v>7</v>
          </cell>
          <cell r="J75" t="str">
            <v>理学</v>
          </cell>
          <cell r="K75">
            <v>711</v>
          </cell>
          <cell r="L75">
            <v>71102</v>
          </cell>
          <cell r="M75" t="str">
            <v>应用心理学</v>
          </cell>
          <cell r="N75">
            <v>10</v>
          </cell>
          <cell r="O75">
            <v>45400</v>
          </cell>
          <cell r="P75" t="str">
            <v>人文社会科学学院</v>
          </cell>
          <cell r="Q75" t="str">
            <v>临床与咨询心理学</v>
          </cell>
          <cell r="R75">
            <v>1</v>
          </cell>
          <cell r="S75">
            <v>8010017</v>
          </cell>
        </row>
        <row r="75">
          <cell r="V75">
            <v>524</v>
          </cell>
          <cell r="W75">
            <v>523</v>
          </cell>
          <cell r="X75">
            <v>1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 t="str">
            <v>putong</v>
          </cell>
        </row>
        <row r="76">
          <cell r="A76">
            <v>83</v>
          </cell>
          <cell r="B76" t="str">
            <v>张哲溪</v>
          </cell>
          <cell r="C76">
            <v>1</v>
          </cell>
          <cell r="D76">
            <v>1</v>
          </cell>
          <cell r="E76">
            <v>10712</v>
          </cell>
          <cell r="F76" t="str">
            <v>西北农林科技大学</v>
          </cell>
          <cell r="G76">
            <v>985</v>
          </cell>
          <cell r="H76" t="str">
            <v>风景园林艺术学院</v>
          </cell>
          <cell r="I76">
            <v>9</v>
          </cell>
          <cell r="J76" t="str">
            <v>农学</v>
          </cell>
          <cell r="K76">
            <v>905</v>
          </cell>
          <cell r="L76">
            <v>90502</v>
          </cell>
          <cell r="M76" t="str">
            <v>园林</v>
          </cell>
          <cell r="N76">
            <v>6</v>
          </cell>
          <cell r="O76">
            <v>95300</v>
          </cell>
          <cell r="P76" t="str">
            <v>园林学院</v>
          </cell>
          <cell r="Q76" t="str">
            <v>风景园林</v>
          </cell>
          <cell r="R76">
            <v>1</v>
          </cell>
          <cell r="S76">
            <v>8006027</v>
          </cell>
        </row>
        <row r="76">
          <cell r="V76">
            <v>550</v>
          </cell>
          <cell r="W76">
            <v>435</v>
          </cell>
          <cell r="X76">
            <v>1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 t="str">
            <v>putong</v>
          </cell>
        </row>
        <row r="77">
          <cell r="A77">
            <v>84</v>
          </cell>
          <cell r="B77" t="str">
            <v>刘星宇</v>
          </cell>
          <cell r="C77">
            <v>2</v>
          </cell>
          <cell r="D77">
            <v>1</v>
          </cell>
          <cell r="E77">
            <v>10615</v>
          </cell>
          <cell r="F77" t="str">
            <v>西南石油大学</v>
          </cell>
          <cell r="G77" t="str">
            <v>其它</v>
          </cell>
          <cell r="H77" t="str">
            <v>机电工程学院</v>
          </cell>
          <cell r="I77">
            <v>8</v>
          </cell>
          <cell r="J77" t="str">
            <v>工学</v>
          </cell>
          <cell r="K77">
            <v>802</v>
          </cell>
          <cell r="L77">
            <v>80205</v>
          </cell>
          <cell r="M77" t="str">
            <v>工业设计</v>
          </cell>
          <cell r="N77">
            <v>14</v>
          </cell>
          <cell r="O77">
            <v>130500</v>
          </cell>
          <cell r="P77" t="str">
            <v>艺术设计学院</v>
          </cell>
          <cell r="Q77" t="str">
            <v>环境设计与理论</v>
          </cell>
          <cell r="R77">
            <v>3</v>
          </cell>
          <cell r="S77">
            <v>8014006</v>
          </cell>
        </row>
        <row r="77">
          <cell r="V77">
            <v>505</v>
          </cell>
          <cell r="W77">
            <v>469</v>
          </cell>
          <cell r="X77">
            <v>1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 t="str">
            <v>putong</v>
          </cell>
        </row>
        <row r="78">
          <cell r="A78">
            <v>85</v>
          </cell>
          <cell r="B78" t="str">
            <v>杨晓阳</v>
          </cell>
          <cell r="C78">
            <v>1</v>
          </cell>
          <cell r="D78">
            <v>1</v>
          </cell>
          <cell r="E78">
            <v>10009</v>
          </cell>
          <cell r="F78" t="str">
            <v>北方工业大学</v>
          </cell>
          <cell r="G78" t="str">
            <v>其它</v>
          </cell>
          <cell r="H78" t="str">
            <v>经济管理学院</v>
          </cell>
          <cell r="I78">
            <v>2</v>
          </cell>
          <cell r="J78" t="str">
            <v>经济学</v>
          </cell>
          <cell r="K78">
            <v>204</v>
          </cell>
          <cell r="L78">
            <v>20401</v>
          </cell>
          <cell r="M78" t="str">
            <v>国际经济与贸易</v>
          </cell>
          <cell r="N78">
            <v>7</v>
          </cell>
          <cell r="O78">
            <v>25400</v>
          </cell>
          <cell r="P78" t="str">
            <v>经济管理学院</v>
          </cell>
          <cell r="Q78" t="str">
            <v>不分方向</v>
          </cell>
          <cell r="R78">
            <v>1</v>
          </cell>
          <cell r="S78">
            <v>8007016</v>
          </cell>
          <cell r="T78">
            <v>8007066</v>
          </cell>
          <cell r="U78">
            <v>8007038</v>
          </cell>
          <cell r="V78">
            <v>519</v>
          </cell>
          <cell r="W78">
            <v>556</v>
          </cell>
          <cell r="X78">
            <v>1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 t="str">
            <v>putong</v>
          </cell>
        </row>
        <row r="79">
          <cell r="A79">
            <v>86</v>
          </cell>
          <cell r="B79" t="str">
            <v>温傲</v>
          </cell>
          <cell r="C79">
            <v>1</v>
          </cell>
          <cell r="D79">
            <v>1</v>
          </cell>
          <cell r="E79">
            <v>10094</v>
          </cell>
          <cell r="F79" t="str">
            <v>河北师范大学</v>
          </cell>
          <cell r="G79" t="str">
            <v>其它</v>
          </cell>
          <cell r="H79" t="str">
            <v>商学院</v>
          </cell>
          <cell r="I79">
            <v>12</v>
          </cell>
          <cell r="J79" t="str">
            <v>管理学</v>
          </cell>
          <cell r="K79">
            <v>1206</v>
          </cell>
          <cell r="L79">
            <v>120601</v>
          </cell>
          <cell r="M79" t="str">
            <v>物流管理</v>
          </cell>
          <cell r="N79">
            <v>7</v>
          </cell>
          <cell r="O79">
            <v>120200</v>
          </cell>
          <cell r="P79" t="str">
            <v>经济管理学院</v>
          </cell>
          <cell r="Q79" t="str">
            <v>管理科学</v>
          </cell>
          <cell r="R79">
            <v>1</v>
          </cell>
          <cell r="S79">
            <v>8007003</v>
          </cell>
        </row>
        <row r="79">
          <cell r="V79">
            <v>427</v>
          </cell>
          <cell r="W79">
            <v>416</v>
          </cell>
          <cell r="X79">
            <v>1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 t="str">
            <v>putong</v>
          </cell>
        </row>
        <row r="80">
          <cell r="A80">
            <v>87</v>
          </cell>
          <cell r="B80" t="str">
            <v>欧琳琳</v>
          </cell>
          <cell r="C80">
            <v>1</v>
          </cell>
          <cell r="D80">
            <v>1</v>
          </cell>
          <cell r="E80">
            <v>10022</v>
          </cell>
          <cell r="F80" t="str">
            <v>北京林业大学</v>
          </cell>
          <cell r="G80">
            <v>211</v>
          </cell>
          <cell r="H80" t="str">
            <v>信息学院</v>
          </cell>
          <cell r="I80">
            <v>8</v>
          </cell>
          <cell r="J80" t="str">
            <v>工学</v>
          </cell>
          <cell r="K80">
            <v>809</v>
          </cell>
          <cell r="L80">
            <v>80903</v>
          </cell>
          <cell r="M80" t="str">
            <v>网络工程</v>
          </cell>
          <cell r="N80">
            <v>4</v>
          </cell>
          <cell r="O80">
            <v>85400</v>
          </cell>
          <cell r="P80" t="str">
            <v>信息学院</v>
          </cell>
          <cell r="Q80" t="e">
            <v>#N/A</v>
          </cell>
          <cell r="R80">
            <v>2</v>
          </cell>
          <cell r="S80">
            <v>8004017</v>
          </cell>
          <cell r="T80">
            <v>8004012</v>
          </cell>
          <cell r="U80">
            <v>8004021</v>
          </cell>
          <cell r="V80">
            <v>475</v>
          </cell>
          <cell r="W80">
            <v>0</v>
          </cell>
          <cell r="X80">
            <v>1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 t="str">
            <v>putong</v>
          </cell>
        </row>
        <row r="81">
          <cell r="A81">
            <v>88</v>
          </cell>
          <cell r="B81" t="str">
            <v>李芳</v>
          </cell>
          <cell r="C81">
            <v>1</v>
          </cell>
          <cell r="D81">
            <v>1</v>
          </cell>
          <cell r="E81">
            <v>10086</v>
          </cell>
          <cell r="F81" t="str">
            <v>河北农业大学</v>
          </cell>
          <cell r="G81" t="str">
            <v>其它</v>
          </cell>
          <cell r="H81" t="str">
            <v>文管学院</v>
          </cell>
          <cell r="I81">
            <v>12</v>
          </cell>
          <cell r="J81" t="str">
            <v>管理学</v>
          </cell>
          <cell r="K81">
            <v>1206</v>
          </cell>
          <cell r="L81">
            <v>120601</v>
          </cell>
          <cell r="M81" t="str">
            <v>物流管理</v>
          </cell>
          <cell r="N81">
            <v>7</v>
          </cell>
          <cell r="O81">
            <v>120200</v>
          </cell>
          <cell r="P81" t="str">
            <v>经济管理学院</v>
          </cell>
          <cell r="Q81" t="str">
            <v>管理科学</v>
          </cell>
          <cell r="R81">
            <v>5</v>
          </cell>
          <cell r="S81">
            <v>8007025</v>
          </cell>
          <cell r="T81">
            <v>8007062</v>
          </cell>
        </row>
        <row r="81">
          <cell r="V81">
            <v>480</v>
          </cell>
          <cell r="W81">
            <v>468</v>
          </cell>
          <cell r="X81">
            <v>1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 t="str">
            <v>putong</v>
          </cell>
        </row>
        <row r="82">
          <cell r="A82">
            <v>89</v>
          </cell>
          <cell r="B82" t="str">
            <v>王含章</v>
          </cell>
          <cell r="C82">
            <v>1</v>
          </cell>
          <cell r="D82">
            <v>1</v>
          </cell>
          <cell r="E82">
            <v>10364</v>
          </cell>
          <cell r="F82" t="str">
            <v>安徽农业大学</v>
          </cell>
          <cell r="G82" t="str">
            <v>其它</v>
          </cell>
          <cell r="H82" t="str">
            <v>林学与园林学院</v>
          </cell>
          <cell r="I82">
            <v>8</v>
          </cell>
          <cell r="J82" t="str">
            <v>工学</v>
          </cell>
          <cell r="K82">
            <v>824</v>
          </cell>
          <cell r="L82">
            <v>82402</v>
          </cell>
          <cell r="M82" t="str">
            <v>木材科学与工程</v>
          </cell>
          <cell r="N82">
            <v>5</v>
          </cell>
          <cell r="O82">
            <v>82902</v>
          </cell>
          <cell r="P82" t="str">
            <v>材料学院</v>
          </cell>
          <cell r="Q82" t="str">
            <v>木材构造与物性</v>
          </cell>
          <cell r="R82">
            <v>4</v>
          </cell>
          <cell r="S82">
            <v>8005033</v>
          </cell>
          <cell r="T82">
            <v>8005053</v>
          </cell>
          <cell r="U82">
            <v>8005062</v>
          </cell>
          <cell r="V82">
            <v>492</v>
          </cell>
          <cell r="W82">
            <v>516</v>
          </cell>
          <cell r="X82">
            <v>1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 t="str">
            <v>putong</v>
          </cell>
        </row>
        <row r="83">
          <cell r="A83">
            <v>90</v>
          </cell>
          <cell r="B83" t="str">
            <v>宋立金</v>
          </cell>
          <cell r="C83">
            <v>1</v>
          </cell>
          <cell r="D83">
            <v>1</v>
          </cell>
          <cell r="E83">
            <v>10225</v>
          </cell>
          <cell r="F83" t="str">
            <v>东北林业大学</v>
          </cell>
          <cell r="G83">
            <v>211</v>
          </cell>
          <cell r="H83" t="str">
            <v>林学院</v>
          </cell>
          <cell r="I83">
            <v>9</v>
          </cell>
          <cell r="J83" t="str">
            <v>农学</v>
          </cell>
          <cell r="K83">
            <v>905</v>
          </cell>
          <cell r="L83">
            <v>90501</v>
          </cell>
          <cell r="M83" t="str">
            <v>林学</v>
          </cell>
          <cell r="N83">
            <v>1</v>
          </cell>
          <cell r="O83">
            <v>90704</v>
          </cell>
          <cell r="P83" t="str">
            <v>林学院</v>
          </cell>
          <cell r="Q83" t="str">
            <v>森林经营理论与技术</v>
          </cell>
          <cell r="R83">
            <v>3</v>
          </cell>
          <cell r="S83">
            <v>8001020</v>
          </cell>
          <cell r="T83">
            <v>8001033</v>
          </cell>
          <cell r="U83">
            <v>8001043</v>
          </cell>
          <cell r="V83">
            <v>479</v>
          </cell>
          <cell r="W83">
            <v>514</v>
          </cell>
          <cell r="X83">
            <v>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 t="str">
            <v>putong</v>
          </cell>
        </row>
        <row r="84">
          <cell r="A84">
            <v>91</v>
          </cell>
          <cell r="B84" t="str">
            <v>赵君</v>
          </cell>
          <cell r="C84">
            <v>1</v>
          </cell>
          <cell r="D84">
            <v>1</v>
          </cell>
          <cell r="E84">
            <v>10011</v>
          </cell>
          <cell r="F84" t="str">
            <v>北京工商大学</v>
          </cell>
          <cell r="G84" t="str">
            <v>其它</v>
          </cell>
          <cell r="H84" t="str">
            <v>北京工商大学</v>
          </cell>
          <cell r="I84">
            <v>12</v>
          </cell>
          <cell r="J84" t="str">
            <v>管理学</v>
          </cell>
          <cell r="K84">
            <v>1202</v>
          </cell>
          <cell r="L84">
            <v>120206</v>
          </cell>
          <cell r="M84" t="str">
            <v>人力资源管理</v>
          </cell>
          <cell r="N84">
            <v>7</v>
          </cell>
          <cell r="O84">
            <v>120300</v>
          </cell>
          <cell r="P84" t="str">
            <v>经济管理学院</v>
          </cell>
          <cell r="Q84" t="str">
            <v>农业经济管理</v>
          </cell>
          <cell r="R84">
            <v>2</v>
          </cell>
          <cell r="S84">
            <v>8007012</v>
          </cell>
          <cell r="T84">
            <v>8007099</v>
          </cell>
          <cell r="U84">
            <v>8007020</v>
          </cell>
          <cell r="V84">
            <v>482</v>
          </cell>
          <cell r="W84">
            <v>473</v>
          </cell>
          <cell r="X84">
            <v>1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 t="str">
            <v>putong</v>
          </cell>
        </row>
        <row r="85">
          <cell r="A85">
            <v>92</v>
          </cell>
          <cell r="B85" t="str">
            <v>吴雨情</v>
          </cell>
          <cell r="C85">
            <v>1</v>
          </cell>
          <cell r="D85">
            <v>1</v>
          </cell>
          <cell r="E85">
            <v>10022</v>
          </cell>
          <cell r="F85" t="str">
            <v>北京林业大学</v>
          </cell>
          <cell r="G85">
            <v>211</v>
          </cell>
          <cell r="H85" t="str">
            <v>自然保护区学院</v>
          </cell>
          <cell r="I85">
            <v>9</v>
          </cell>
          <cell r="J85" t="str">
            <v>农学</v>
          </cell>
          <cell r="K85">
            <v>902</v>
          </cell>
          <cell r="L85">
            <v>90202</v>
          </cell>
          <cell r="M85" t="str">
            <v>野生动物与自然保护区管理</v>
          </cell>
          <cell r="N85">
            <v>9</v>
          </cell>
          <cell r="O85">
            <v>71300</v>
          </cell>
          <cell r="P85" t="str">
            <v>自然保护区学院</v>
          </cell>
          <cell r="Q85" t="str">
            <v>森林生态学</v>
          </cell>
          <cell r="R85">
            <v>4</v>
          </cell>
          <cell r="S85">
            <v>8009009</v>
          </cell>
          <cell r="T85">
            <v>8009024</v>
          </cell>
        </row>
        <row r="85">
          <cell r="V85">
            <v>506</v>
          </cell>
          <cell r="W85">
            <v>534</v>
          </cell>
          <cell r="X85">
            <v>1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 t="str">
            <v>putong</v>
          </cell>
        </row>
        <row r="86">
          <cell r="A86">
            <v>93</v>
          </cell>
          <cell r="B86" t="str">
            <v>李婉媛</v>
          </cell>
          <cell r="C86">
            <v>1</v>
          </cell>
          <cell r="D86">
            <v>1</v>
          </cell>
          <cell r="E86">
            <v>10389</v>
          </cell>
          <cell r="F86" t="str">
            <v>福建农林大学</v>
          </cell>
          <cell r="G86" t="str">
            <v>其它</v>
          </cell>
          <cell r="H86" t="str">
            <v>林学院</v>
          </cell>
          <cell r="I86">
            <v>9</v>
          </cell>
          <cell r="J86" t="str">
            <v>农学</v>
          </cell>
          <cell r="K86">
            <v>905</v>
          </cell>
          <cell r="L86">
            <v>90501</v>
          </cell>
          <cell r="M86" t="str">
            <v>林学</v>
          </cell>
          <cell r="N86">
            <v>1</v>
          </cell>
          <cell r="O86">
            <v>90301</v>
          </cell>
          <cell r="P86" t="str">
            <v>林学院</v>
          </cell>
          <cell r="Q86" t="str">
            <v>土壤生态</v>
          </cell>
          <cell r="R86">
            <v>2</v>
          </cell>
          <cell r="S86">
            <v>8001061</v>
          </cell>
          <cell r="T86">
            <v>8001032</v>
          </cell>
          <cell r="U86">
            <v>8001025</v>
          </cell>
          <cell r="V86">
            <v>487</v>
          </cell>
          <cell r="W86">
            <v>442</v>
          </cell>
          <cell r="X86">
            <v>1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 t="str">
            <v>putong</v>
          </cell>
        </row>
        <row r="87">
          <cell r="A87">
            <v>94</v>
          </cell>
          <cell r="B87" t="str">
            <v>严畅</v>
          </cell>
          <cell r="C87">
            <v>1</v>
          </cell>
          <cell r="D87">
            <v>10</v>
          </cell>
          <cell r="E87">
            <v>10184</v>
          </cell>
          <cell r="F87" t="str">
            <v>延边大学</v>
          </cell>
          <cell r="G87">
            <v>211</v>
          </cell>
          <cell r="H87" t="str">
            <v>地理与海洋科学学院地理科学专业</v>
          </cell>
          <cell r="I87">
            <v>7</v>
          </cell>
          <cell r="J87" t="str">
            <v>理学</v>
          </cell>
          <cell r="K87">
            <v>705</v>
          </cell>
          <cell r="L87">
            <v>70501</v>
          </cell>
          <cell r="M87" t="str">
            <v>地理科学</v>
          </cell>
          <cell r="N87">
            <v>8</v>
          </cell>
          <cell r="O87">
            <v>70501</v>
          </cell>
          <cell r="P87" t="str">
            <v>水土保持学院</v>
          </cell>
          <cell r="Q87" t="str">
            <v>流域自然地理过程</v>
          </cell>
          <cell r="R87">
            <v>2</v>
          </cell>
          <cell r="S87">
            <v>8008024</v>
          </cell>
          <cell r="T87">
            <v>8008008</v>
          </cell>
          <cell r="U87">
            <v>8008058</v>
          </cell>
          <cell r="V87">
            <v>513</v>
          </cell>
          <cell r="W87">
            <v>480</v>
          </cell>
          <cell r="X87">
            <v>1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 t="str">
            <v>putong</v>
          </cell>
        </row>
        <row r="88">
          <cell r="A88">
            <v>95</v>
          </cell>
          <cell r="B88" t="str">
            <v>徐萍萍</v>
          </cell>
          <cell r="C88">
            <v>1</v>
          </cell>
          <cell r="D88">
            <v>1</v>
          </cell>
          <cell r="E88">
            <v>10022</v>
          </cell>
          <cell r="F88" t="str">
            <v>北京林业大学</v>
          </cell>
          <cell r="G88">
            <v>211</v>
          </cell>
          <cell r="H88" t="str">
            <v>人文社会科学学院</v>
          </cell>
          <cell r="I88">
            <v>7</v>
          </cell>
          <cell r="J88" t="str">
            <v>理学</v>
          </cell>
          <cell r="K88">
            <v>711</v>
          </cell>
          <cell r="L88">
            <v>71102</v>
          </cell>
          <cell r="M88" t="str">
            <v>应用心理学</v>
          </cell>
          <cell r="N88">
            <v>10</v>
          </cell>
          <cell r="O88">
            <v>40200</v>
          </cell>
          <cell r="P88" t="str">
            <v>人文社会科学学院</v>
          </cell>
          <cell r="Q88" t="str">
            <v>临床与咨询心理学</v>
          </cell>
          <cell r="R88">
            <v>3</v>
          </cell>
          <cell r="S88">
            <v>19860504</v>
          </cell>
          <cell r="T88">
            <v>8010013</v>
          </cell>
          <cell r="U88">
            <v>8010014</v>
          </cell>
          <cell r="V88">
            <v>542</v>
          </cell>
          <cell r="W88">
            <v>526</v>
          </cell>
          <cell r="X88">
            <v>1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 t="str">
            <v>putong</v>
          </cell>
        </row>
        <row r="89">
          <cell r="A89">
            <v>96</v>
          </cell>
          <cell r="B89" t="str">
            <v>方瀚琨</v>
          </cell>
          <cell r="C89">
            <v>1</v>
          </cell>
          <cell r="D89">
            <v>1</v>
          </cell>
          <cell r="E89">
            <v>10378</v>
          </cell>
          <cell r="F89" t="str">
            <v>安徽财经大学</v>
          </cell>
          <cell r="G89" t="str">
            <v>其它</v>
          </cell>
          <cell r="H89" t="str">
            <v>会计学院</v>
          </cell>
          <cell r="I89">
            <v>12</v>
          </cell>
          <cell r="J89" t="str">
            <v>管理学</v>
          </cell>
          <cell r="K89">
            <v>1202</v>
          </cell>
          <cell r="L89">
            <v>120207</v>
          </cell>
          <cell r="M89" t="str">
            <v>审计学</v>
          </cell>
          <cell r="N89">
            <v>7</v>
          </cell>
          <cell r="O89">
            <v>125300</v>
          </cell>
          <cell r="P89" t="str">
            <v>经济管理学院</v>
          </cell>
          <cell r="Q89" t="str">
            <v>不分方向</v>
          </cell>
          <cell r="R89">
            <v>1</v>
          </cell>
          <cell r="S89">
            <v>8007093</v>
          </cell>
          <cell r="T89">
            <v>8007050</v>
          </cell>
        </row>
        <row r="89">
          <cell r="V89">
            <v>510</v>
          </cell>
          <cell r="W89">
            <v>531</v>
          </cell>
          <cell r="X89">
            <v>1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 t="str">
            <v>putong</v>
          </cell>
        </row>
        <row r="90">
          <cell r="A90">
            <v>97</v>
          </cell>
          <cell r="B90" t="str">
            <v>杨永梅</v>
          </cell>
          <cell r="C90">
            <v>1</v>
          </cell>
          <cell r="D90">
            <v>1</v>
          </cell>
          <cell r="E90">
            <v>10055</v>
          </cell>
          <cell r="F90" t="str">
            <v>南开大学</v>
          </cell>
          <cell r="G90">
            <v>985</v>
          </cell>
        </row>
        <row r="90">
          <cell r="J90" t="str">
            <v/>
          </cell>
        </row>
        <row r="90">
          <cell r="M90" t="str">
            <v/>
          </cell>
        </row>
        <row r="90">
          <cell r="P90" t="str">
            <v/>
          </cell>
          <cell r="Q90" t="str">
            <v/>
          </cell>
        </row>
        <row r="90">
          <cell r="V90">
            <v>467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 t="str">
            <v>putong</v>
          </cell>
        </row>
        <row r="91">
          <cell r="A91">
            <v>98</v>
          </cell>
          <cell r="B91" t="str">
            <v>杨雨荷</v>
          </cell>
          <cell r="C91">
            <v>1</v>
          </cell>
          <cell r="D91">
            <v>1</v>
          </cell>
          <cell r="E91">
            <v>10225</v>
          </cell>
          <cell r="F91" t="str">
            <v>东北林业大学</v>
          </cell>
          <cell r="G91">
            <v>211</v>
          </cell>
          <cell r="H91" t="str">
            <v>园林学院园林专业</v>
          </cell>
          <cell r="I91">
            <v>9</v>
          </cell>
          <cell r="J91" t="str">
            <v>农学</v>
          </cell>
          <cell r="K91">
            <v>905</v>
          </cell>
          <cell r="L91">
            <v>90502</v>
          </cell>
          <cell r="M91" t="str">
            <v>园林</v>
          </cell>
          <cell r="N91">
            <v>6</v>
          </cell>
          <cell r="O91">
            <v>95300</v>
          </cell>
          <cell r="P91" t="str">
            <v>园林学院</v>
          </cell>
          <cell r="Q91" t="str">
            <v>风景园林</v>
          </cell>
          <cell r="R91">
            <v>1</v>
          </cell>
          <cell r="S91">
            <v>8006105</v>
          </cell>
          <cell r="T91">
            <v>8006111</v>
          </cell>
          <cell r="U91">
            <v>8006049</v>
          </cell>
          <cell r="V91">
            <v>529</v>
          </cell>
          <cell r="W91">
            <v>506</v>
          </cell>
          <cell r="X91">
            <v>1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 t="str">
            <v>putong</v>
          </cell>
        </row>
        <row r="92">
          <cell r="A92">
            <v>99</v>
          </cell>
          <cell r="B92" t="str">
            <v>李旭</v>
          </cell>
          <cell r="C92">
            <v>1</v>
          </cell>
          <cell r="D92">
            <v>1</v>
          </cell>
          <cell r="E92">
            <v>11832</v>
          </cell>
          <cell r="F92" t="str">
            <v>河北经贸大学</v>
          </cell>
          <cell r="G92" t="str">
            <v>其它</v>
          </cell>
          <cell r="H92" t="str">
            <v>统计系</v>
          </cell>
          <cell r="I92">
            <v>7</v>
          </cell>
          <cell r="J92" t="str">
            <v>理学</v>
          </cell>
          <cell r="K92">
            <v>712</v>
          </cell>
          <cell r="L92">
            <v>71201</v>
          </cell>
          <cell r="M92" t="str">
            <v>统计学</v>
          </cell>
          <cell r="N92">
            <v>7</v>
          </cell>
          <cell r="O92">
            <v>25200</v>
          </cell>
          <cell r="P92" t="str">
            <v>经济管理学院</v>
          </cell>
          <cell r="Q92" t="str">
            <v>不分方向</v>
          </cell>
          <cell r="R92">
            <v>1</v>
          </cell>
          <cell r="S92">
            <v>8007006</v>
          </cell>
          <cell r="T92">
            <v>8007022</v>
          </cell>
          <cell r="U92">
            <v>8007029</v>
          </cell>
          <cell r="V92">
            <v>516</v>
          </cell>
          <cell r="W92">
            <v>517</v>
          </cell>
          <cell r="X92">
            <v>1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 t="str">
            <v>putong</v>
          </cell>
        </row>
        <row r="93">
          <cell r="A93">
            <v>100</v>
          </cell>
          <cell r="B93" t="str">
            <v>季洁</v>
          </cell>
          <cell r="C93">
            <v>1</v>
          </cell>
          <cell r="D93">
            <v>1</v>
          </cell>
          <cell r="E93">
            <v>10240</v>
          </cell>
          <cell r="F93" t="str">
            <v>哈尔滨商业大学</v>
          </cell>
          <cell r="G93" t="str">
            <v>其它</v>
          </cell>
          <cell r="H93" t="str">
            <v>金融学院</v>
          </cell>
          <cell r="I93">
            <v>2</v>
          </cell>
          <cell r="J93" t="str">
            <v>经济学</v>
          </cell>
          <cell r="K93">
            <v>203</v>
          </cell>
          <cell r="L93">
            <v>20302</v>
          </cell>
          <cell r="M93" t="str">
            <v>金融工程</v>
          </cell>
          <cell r="N93">
            <v>7</v>
          </cell>
          <cell r="O93">
            <v>20200</v>
          </cell>
          <cell r="P93" t="str">
            <v>经济管理学院</v>
          </cell>
          <cell r="Q93" t="str">
            <v>金融学</v>
          </cell>
          <cell r="R93">
            <v>1</v>
          </cell>
          <cell r="S93">
            <v>8007039</v>
          </cell>
          <cell r="T93">
            <v>8007014</v>
          </cell>
          <cell r="U93">
            <v>8007013</v>
          </cell>
          <cell r="V93">
            <v>469</v>
          </cell>
          <cell r="W93">
            <v>463</v>
          </cell>
          <cell r="X93">
            <v>1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 t="str">
            <v>putong</v>
          </cell>
        </row>
        <row r="94">
          <cell r="A94">
            <v>101</v>
          </cell>
          <cell r="B94" t="str">
            <v>梁娟</v>
          </cell>
          <cell r="C94">
            <v>1</v>
          </cell>
          <cell r="D94">
            <v>1</v>
          </cell>
          <cell r="E94">
            <v>10619</v>
          </cell>
          <cell r="F94" t="str">
            <v>西南科技大学</v>
          </cell>
          <cell r="G94" t="str">
            <v>其它</v>
          </cell>
          <cell r="H94" t="str">
            <v>文学与艺术学院</v>
          </cell>
          <cell r="I94">
            <v>13</v>
          </cell>
          <cell r="J94" t="str">
            <v>艺术学</v>
          </cell>
          <cell r="K94">
            <v>1305</v>
          </cell>
          <cell r="L94">
            <v>130503</v>
          </cell>
          <cell r="M94" t="str">
            <v>环境设计</v>
          </cell>
          <cell r="N94">
            <v>14</v>
          </cell>
          <cell r="O94">
            <v>135108</v>
          </cell>
          <cell r="P94" t="str">
            <v>艺术设计学院</v>
          </cell>
          <cell r="Q94" t="str">
            <v>艺术设计研究与应用</v>
          </cell>
          <cell r="R94">
            <v>1</v>
          </cell>
          <cell r="S94">
            <v>8014015</v>
          </cell>
          <cell r="T94">
            <v>8014008</v>
          </cell>
          <cell r="U94">
            <v>8014030</v>
          </cell>
          <cell r="V94">
            <v>484</v>
          </cell>
          <cell r="W94">
            <v>0</v>
          </cell>
          <cell r="X94">
            <v>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 t="str">
            <v>putong</v>
          </cell>
        </row>
        <row r="95">
          <cell r="A95">
            <v>103</v>
          </cell>
          <cell r="B95" t="str">
            <v>何雨</v>
          </cell>
          <cell r="C95">
            <v>1</v>
          </cell>
          <cell r="D95">
            <v>1</v>
          </cell>
          <cell r="E95">
            <v>10475</v>
          </cell>
          <cell r="F95" t="str">
            <v>河南大学</v>
          </cell>
          <cell r="G95" t="str">
            <v>其它</v>
          </cell>
          <cell r="H95" t="str">
            <v>国际教育学院</v>
          </cell>
          <cell r="I95">
            <v>12</v>
          </cell>
          <cell r="J95" t="str">
            <v>管理学</v>
          </cell>
          <cell r="K95">
            <v>1202</v>
          </cell>
          <cell r="L95" t="str">
            <v>120201K</v>
          </cell>
          <cell r="M95" t="str">
            <v>工商管理</v>
          </cell>
          <cell r="N95">
            <v>7</v>
          </cell>
          <cell r="O95">
            <v>120200</v>
          </cell>
          <cell r="P95" t="str">
            <v>经济管理学院</v>
          </cell>
          <cell r="Q95" t="str">
            <v>管理科学</v>
          </cell>
          <cell r="R95">
            <v>1</v>
          </cell>
          <cell r="S95">
            <v>8007010</v>
          </cell>
          <cell r="T95">
            <v>8007003</v>
          </cell>
          <cell r="U95">
            <v>8007060</v>
          </cell>
          <cell r="V95">
            <v>546</v>
          </cell>
          <cell r="W95">
            <v>0</v>
          </cell>
          <cell r="X95">
            <v>1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 t="str">
            <v>putong</v>
          </cell>
        </row>
        <row r="96">
          <cell r="A96">
            <v>104</v>
          </cell>
          <cell r="B96" t="str">
            <v>解宇尘</v>
          </cell>
          <cell r="C96">
            <v>1</v>
          </cell>
          <cell r="D96">
            <v>1</v>
          </cell>
          <cell r="E96">
            <v>10430</v>
          </cell>
          <cell r="F96" t="str">
            <v>山东建筑大学</v>
          </cell>
          <cell r="G96" t="str">
            <v>其它</v>
          </cell>
          <cell r="H96" t="str">
            <v>艺术学院</v>
          </cell>
          <cell r="I96">
            <v>8</v>
          </cell>
          <cell r="J96" t="str">
            <v>工学</v>
          </cell>
          <cell r="K96">
            <v>828</v>
          </cell>
          <cell r="L96">
            <v>82803</v>
          </cell>
          <cell r="M96" t="str">
            <v>风景园林</v>
          </cell>
          <cell r="N96">
            <v>6</v>
          </cell>
          <cell r="O96">
            <v>95300</v>
          </cell>
          <cell r="P96" t="str">
            <v>园林学院</v>
          </cell>
          <cell r="Q96" t="str">
            <v>风景园林</v>
          </cell>
          <cell r="R96">
            <v>1</v>
          </cell>
          <cell r="S96">
            <v>8006035</v>
          </cell>
        </row>
        <row r="96">
          <cell r="V96">
            <v>465</v>
          </cell>
          <cell r="W96">
            <v>477</v>
          </cell>
          <cell r="X96">
            <v>1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 t="str">
            <v>putong</v>
          </cell>
        </row>
        <row r="97">
          <cell r="A97">
            <v>105</v>
          </cell>
          <cell r="B97" t="str">
            <v>孟威</v>
          </cell>
          <cell r="C97">
            <v>1</v>
          </cell>
          <cell r="D97">
            <v>1</v>
          </cell>
          <cell r="E97">
            <v>10225</v>
          </cell>
          <cell r="F97" t="str">
            <v>东北林业大学</v>
          </cell>
          <cell r="G97">
            <v>211</v>
          </cell>
          <cell r="H97" t="str">
            <v>园林学院</v>
          </cell>
          <cell r="I97">
            <v>13</v>
          </cell>
          <cell r="J97" t="str">
            <v>艺术学</v>
          </cell>
          <cell r="K97">
            <v>1305</v>
          </cell>
          <cell r="L97">
            <v>130503</v>
          </cell>
          <cell r="M97" t="str">
            <v>环境设计</v>
          </cell>
          <cell r="N97">
            <v>14</v>
          </cell>
          <cell r="O97">
            <v>135108</v>
          </cell>
          <cell r="P97" t="str">
            <v>艺术设计学院</v>
          </cell>
          <cell r="Q97" t="str">
            <v>艺术设计研究与应用</v>
          </cell>
          <cell r="R97">
            <v>1</v>
          </cell>
          <cell r="S97">
            <v>8014024</v>
          </cell>
          <cell r="T97">
            <v>8014038</v>
          </cell>
          <cell r="U97">
            <v>8014031</v>
          </cell>
          <cell r="V97">
            <v>468</v>
          </cell>
          <cell r="W97">
            <v>0</v>
          </cell>
          <cell r="X97">
            <v>1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 t="str">
            <v>putong</v>
          </cell>
        </row>
        <row r="98">
          <cell r="A98">
            <v>106</v>
          </cell>
          <cell r="B98" t="str">
            <v>尚紫微</v>
          </cell>
          <cell r="C98">
            <v>1</v>
          </cell>
          <cell r="D98">
            <v>1</v>
          </cell>
          <cell r="E98">
            <v>10361</v>
          </cell>
          <cell r="F98" t="str">
            <v>安徽理工大学</v>
          </cell>
          <cell r="G98" t="str">
            <v>其它</v>
          </cell>
          <cell r="H98" t="str">
            <v>土木建筑学院</v>
          </cell>
          <cell r="I98">
            <v>8</v>
          </cell>
          <cell r="J98" t="str">
            <v>工学</v>
          </cell>
          <cell r="K98">
            <v>828</v>
          </cell>
          <cell r="L98">
            <v>82803</v>
          </cell>
          <cell r="M98" t="str">
            <v>风景园林</v>
          </cell>
          <cell r="N98">
            <v>6</v>
          </cell>
          <cell r="O98">
            <v>83400</v>
          </cell>
          <cell r="P98" t="str">
            <v>园林学院</v>
          </cell>
          <cell r="Q98" t="str">
            <v>风景园林历史与理论</v>
          </cell>
          <cell r="R98">
            <v>2</v>
          </cell>
          <cell r="S98">
            <v>8006028</v>
          </cell>
          <cell r="T98">
            <v>8006095</v>
          </cell>
        </row>
        <row r="98">
          <cell r="V98">
            <v>588</v>
          </cell>
          <cell r="W98">
            <v>555</v>
          </cell>
          <cell r="X98">
            <v>1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 t="str">
            <v>putong</v>
          </cell>
        </row>
        <row r="99">
          <cell r="A99">
            <v>107</v>
          </cell>
          <cell r="B99" t="str">
            <v>王悦</v>
          </cell>
          <cell r="C99">
            <v>1</v>
          </cell>
          <cell r="D99">
            <v>1</v>
          </cell>
          <cell r="E99">
            <v>10758</v>
          </cell>
          <cell r="F99" t="str">
            <v>新疆农业大学</v>
          </cell>
          <cell r="G99" t="str">
            <v>其它</v>
          </cell>
          <cell r="H99" t="str">
            <v>林学与园艺学院</v>
          </cell>
          <cell r="I99">
            <v>9</v>
          </cell>
          <cell r="J99" t="str">
            <v>农学</v>
          </cell>
          <cell r="K99">
            <v>901</v>
          </cell>
          <cell r="L99">
            <v>90102</v>
          </cell>
          <cell r="M99" t="str">
            <v>园艺</v>
          </cell>
          <cell r="N99">
            <v>6</v>
          </cell>
          <cell r="O99">
            <v>95300</v>
          </cell>
          <cell r="P99" t="str">
            <v>园林学院</v>
          </cell>
          <cell r="Q99" t="str">
            <v>风景园林</v>
          </cell>
          <cell r="R99">
            <v>2</v>
          </cell>
          <cell r="S99">
            <v>8006014</v>
          </cell>
          <cell r="T99">
            <v>8006007</v>
          </cell>
          <cell r="U99">
            <v>8006085</v>
          </cell>
          <cell r="V99">
            <v>481</v>
          </cell>
          <cell r="W99">
            <v>429</v>
          </cell>
          <cell r="X99">
            <v>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 t="str">
            <v>putong</v>
          </cell>
        </row>
        <row r="100">
          <cell r="A100">
            <v>108</v>
          </cell>
          <cell r="B100" t="str">
            <v>宗钰容</v>
          </cell>
          <cell r="C100">
            <v>1</v>
          </cell>
          <cell r="D100">
            <v>1</v>
          </cell>
          <cell r="E100">
            <v>10022</v>
          </cell>
          <cell r="F100" t="str">
            <v>北京林业大学</v>
          </cell>
          <cell r="G100">
            <v>211</v>
          </cell>
        </row>
        <row r="100">
          <cell r="J100" t="str">
            <v/>
          </cell>
        </row>
        <row r="100">
          <cell r="M100" t="str">
            <v/>
          </cell>
        </row>
        <row r="100">
          <cell r="P100" t="str">
            <v/>
          </cell>
          <cell r="Q100" t="str">
            <v/>
          </cell>
        </row>
        <row r="100">
          <cell r="V100">
            <v>574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 t="str">
            <v>putong</v>
          </cell>
        </row>
        <row r="101">
          <cell r="A101">
            <v>109</v>
          </cell>
          <cell r="B101" t="str">
            <v>彭心喻</v>
          </cell>
          <cell r="C101">
            <v>1</v>
          </cell>
          <cell r="D101">
            <v>1</v>
          </cell>
          <cell r="E101">
            <v>10022</v>
          </cell>
          <cell r="F101" t="str">
            <v>北京林业大学</v>
          </cell>
          <cell r="G101">
            <v>211</v>
          </cell>
          <cell r="H101" t="str">
            <v>环境科学与工程学院</v>
          </cell>
          <cell r="I101">
            <v>8</v>
          </cell>
          <cell r="J101" t="str">
            <v>工学</v>
          </cell>
          <cell r="K101">
            <v>810</v>
          </cell>
          <cell r="L101">
            <v>81003</v>
          </cell>
          <cell r="M101" t="str">
            <v>给排水科学与工程</v>
          </cell>
          <cell r="N101">
            <v>13</v>
          </cell>
          <cell r="O101">
            <v>83000</v>
          </cell>
          <cell r="P101" t="str">
            <v>环境科学与工程学院</v>
          </cell>
          <cell r="Q101" t="str">
            <v>水环境污染控制与生态修复技术</v>
          </cell>
          <cell r="R101">
            <v>1</v>
          </cell>
          <cell r="S101">
            <v>8013026</v>
          </cell>
          <cell r="T101">
            <v>8013017</v>
          </cell>
          <cell r="U101">
            <v>8013005</v>
          </cell>
          <cell r="V101">
            <v>553</v>
          </cell>
          <cell r="W101">
            <v>479</v>
          </cell>
          <cell r="X101">
            <v>1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 t="str">
            <v>zhijiaotuan</v>
          </cell>
        </row>
        <row r="102">
          <cell r="A102">
            <v>110</v>
          </cell>
          <cell r="B102" t="str">
            <v>邢超</v>
          </cell>
          <cell r="C102">
            <v>2</v>
          </cell>
          <cell r="D102">
            <v>1</v>
          </cell>
          <cell r="E102">
            <v>10022</v>
          </cell>
          <cell r="F102" t="str">
            <v>北京林业大学</v>
          </cell>
          <cell r="G102">
            <v>211</v>
          </cell>
          <cell r="H102" t="str">
            <v>工学院</v>
          </cell>
          <cell r="I102">
            <v>8</v>
          </cell>
          <cell r="J102" t="str">
            <v>工学</v>
          </cell>
          <cell r="K102">
            <v>802</v>
          </cell>
          <cell r="L102">
            <v>80207</v>
          </cell>
          <cell r="M102" t="str">
            <v>车辆工程</v>
          </cell>
          <cell r="N102">
            <v>9</v>
          </cell>
          <cell r="O102">
            <v>90701</v>
          </cell>
          <cell r="P102" t="str">
            <v>自然保护区学院</v>
          </cell>
          <cell r="Q102" t="str">
            <v>林木基因组与分子育种</v>
          </cell>
          <cell r="R102">
            <v>2</v>
          </cell>
          <cell r="S102">
            <v>8009015</v>
          </cell>
          <cell r="T102">
            <v>8009015</v>
          </cell>
          <cell r="U102">
            <v>8009003</v>
          </cell>
          <cell r="V102">
            <v>510</v>
          </cell>
          <cell r="W102">
            <v>0</v>
          </cell>
          <cell r="X102">
            <v>1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 t="str">
            <v>shibing</v>
          </cell>
        </row>
        <row r="103">
          <cell r="A103">
            <v>111</v>
          </cell>
          <cell r="B103" t="str">
            <v>蒙秀扬</v>
          </cell>
          <cell r="C103">
            <v>2</v>
          </cell>
          <cell r="D103">
            <v>1</v>
          </cell>
          <cell r="E103">
            <v>10022</v>
          </cell>
          <cell r="F103" t="str">
            <v>北京林业大学</v>
          </cell>
          <cell r="G103">
            <v>211</v>
          </cell>
          <cell r="H103" t="str">
            <v>信息学院</v>
          </cell>
          <cell r="I103">
            <v>8</v>
          </cell>
          <cell r="J103" t="str">
            <v>工学</v>
          </cell>
          <cell r="K103">
            <v>809</v>
          </cell>
          <cell r="L103">
            <v>80901</v>
          </cell>
          <cell r="M103" t="str">
            <v>计算机科学与技术</v>
          </cell>
          <cell r="N103">
            <v>4</v>
          </cell>
          <cell r="O103">
            <v>85400</v>
          </cell>
          <cell r="P103" t="str">
            <v>信息学院</v>
          </cell>
          <cell r="Q103" t="e">
            <v>#N/A</v>
          </cell>
          <cell r="R103">
            <v>2</v>
          </cell>
          <cell r="S103">
            <v>8004025</v>
          </cell>
          <cell r="T103">
            <v>8004034</v>
          </cell>
          <cell r="U103">
            <v>8004020</v>
          </cell>
          <cell r="V103">
            <v>553</v>
          </cell>
          <cell r="W103">
            <v>455</v>
          </cell>
          <cell r="X103">
            <v>1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 t="str">
            <v>2jia</v>
          </cell>
        </row>
        <row r="104">
          <cell r="A104">
            <v>112</v>
          </cell>
          <cell r="B104" t="str">
            <v>黄靖涵</v>
          </cell>
          <cell r="C104">
            <v>1</v>
          </cell>
          <cell r="D104">
            <v>1</v>
          </cell>
          <cell r="E104">
            <v>10677</v>
          </cell>
          <cell r="F104" t="str">
            <v>西南林业大学</v>
          </cell>
          <cell r="G104" t="str">
            <v>其它</v>
          </cell>
          <cell r="H104" t="str">
            <v>西南林业大学 生态与环境学院</v>
          </cell>
          <cell r="I104">
            <v>9</v>
          </cell>
          <cell r="J104" t="str">
            <v>农学</v>
          </cell>
          <cell r="K104">
            <v>902</v>
          </cell>
          <cell r="L104">
            <v>90203</v>
          </cell>
          <cell r="M104" t="str">
            <v>水土保持与荒漠化防治</v>
          </cell>
          <cell r="N104">
            <v>8</v>
          </cell>
          <cell r="O104">
            <v>90707</v>
          </cell>
          <cell r="P104" t="str">
            <v>水土保持学院</v>
          </cell>
          <cell r="Q104" t="str">
            <v>流域治理</v>
          </cell>
          <cell r="R104">
            <v>2</v>
          </cell>
          <cell r="S104">
            <v>8008003</v>
          </cell>
          <cell r="T104">
            <v>8008010</v>
          </cell>
          <cell r="U104">
            <v>8008014</v>
          </cell>
          <cell r="V104">
            <v>497</v>
          </cell>
          <cell r="W104">
            <v>0</v>
          </cell>
          <cell r="X104">
            <v>1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 t="str">
            <v>putong</v>
          </cell>
        </row>
        <row r="105">
          <cell r="A105">
            <v>113</v>
          </cell>
          <cell r="B105" t="str">
            <v>温雅茹</v>
          </cell>
          <cell r="C105">
            <v>1</v>
          </cell>
          <cell r="D105">
            <v>1</v>
          </cell>
          <cell r="E105">
            <v>10445</v>
          </cell>
          <cell r="F105" t="str">
            <v>山东师范大学</v>
          </cell>
          <cell r="G105" t="str">
            <v>其它</v>
          </cell>
          <cell r="H105" t="str">
            <v>山东师范大学</v>
          </cell>
          <cell r="I105">
            <v>12</v>
          </cell>
          <cell r="J105" t="str">
            <v>管理学</v>
          </cell>
          <cell r="K105">
            <v>1202</v>
          </cell>
          <cell r="L105">
            <v>120204</v>
          </cell>
          <cell r="M105" t="str">
            <v>财务管理</v>
          </cell>
          <cell r="N105">
            <v>7</v>
          </cell>
          <cell r="O105">
            <v>125300</v>
          </cell>
          <cell r="P105" t="str">
            <v>经济管理学院</v>
          </cell>
          <cell r="Q105" t="str">
            <v>不分方向</v>
          </cell>
          <cell r="R105">
            <v>1</v>
          </cell>
          <cell r="S105">
            <v>8007026</v>
          </cell>
          <cell r="T105">
            <v>8007089</v>
          </cell>
          <cell r="U105">
            <v>8007017</v>
          </cell>
          <cell r="V105">
            <v>520</v>
          </cell>
          <cell r="W105">
            <v>460</v>
          </cell>
          <cell r="X105">
            <v>1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 t="str">
            <v>putong</v>
          </cell>
        </row>
        <row r="106">
          <cell r="A106">
            <v>114</v>
          </cell>
          <cell r="B106" t="str">
            <v>韩雅男</v>
          </cell>
          <cell r="C106">
            <v>1</v>
          </cell>
          <cell r="D106">
            <v>1</v>
          </cell>
          <cell r="E106">
            <v>10361</v>
          </cell>
          <cell r="F106" t="str">
            <v>安徽理工大学</v>
          </cell>
          <cell r="G106" t="str">
            <v>其它</v>
          </cell>
        </row>
        <row r="106">
          <cell r="J106" t="str">
            <v/>
          </cell>
        </row>
        <row r="106">
          <cell r="M106" t="str">
            <v/>
          </cell>
        </row>
        <row r="106">
          <cell r="P106" t="str">
            <v/>
          </cell>
          <cell r="Q106" t="str">
            <v/>
          </cell>
        </row>
        <row r="106">
          <cell r="V106">
            <v>511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 t="str">
            <v>putong</v>
          </cell>
        </row>
        <row r="107">
          <cell r="A107">
            <v>115</v>
          </cell>
          <cell r="B107" t="str">
            <v>何艳玲</v>
          </cell>
          <cell r="C107">
            <v>1</v>
          </cell>
          <cell r="D107">
            <v>1</v>
          </cell>
          <cell r="E107">
            <v>10733</v>
          </cell>
          <cell r="F107" t="str">
            <v>甘肃农业大学</v>
          </cell>
          <cell r="G107" t="str">
            <v>其它</v>
          </cell>
          <cell r="H107" t="str">
            <v>甘肃农业大学林学院</v>
          </cell>
          <cell r="I107">
            <v>9</v>
          </cell>
          <cell r="J107" t="str">
            <v>农学</v>
          </cell>
          <cell r="K107">
            <v>905</v>
          </cell>
          <cell r="L107">
            <v>90501</v>
          </cell>
          <cell r="M107" t="str">
            <v>林学</v>
          </cell>
          <cell r="N107">
            <v>1</v>
          </cell>
          <cell r="O107">
            <v>90301</v>
          </cell>
          <cell r="P107" t="str">
            <v>林学院</v>
          </cell>
          <cell r="Q107" t="str">
            <v>土壤生态</v>
          </cell>
          <cell r="R107">
            <v>1</v>
          </cell>
          <cell r="S107">
            <v>8001032</v>
          </cell>
        </row>
        <row r="107">
          <cell r="V107">
            <v>501</v>
          </cell>
          <cell r="W107">
            <v>446</v>
          </cell>
          <cell r="X107">
            <v>1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 t="str">
            <v>putong</v>
          </cell>
        </row>
        <row r="108">
          <cell r="A108">
            <v>116</v>
          </cell>
          <cell r="B108" t="str">
            <v>方会琳</v>
          </cell>
          <cell r="C108">
            <v>1</v>
          </cell>
          <cell r="D108">
            <v>1</v>
          </cell>
          <cell r="E108">
            <v>10080</v>
          </cell>
          <cell r="F108" t="str">
            <v>河北工业大学</v>
          </cell>
          <cell r="G108" t="str">
            <v>其它</v>
          </cell>
          <cell r="H108" t="str">
            <v>经济管理学院</v>
          </cell>
          <cell r="I108">
            <v>2</v>
          </cell>
          <cell r="J108" t="str">
            <v>经济学</v>
          </cell>
          <cell r="K108">
            <v>203</v>
          </cell>
          <cell r="L108" t="str">
            <v>020301K</v>
          </cell>
          <cell r="M108" t="str">
            <v>金融学</v>
          </cell>
          <cell r="N108">
            <v>7</v>
          </cell>
          <cell r="O108">
            <v>20200</v>
          </cell>
          <cell r="P108" t="str">
            <v>经济管理学院</v>
          </cell>
          <cell r="Q108" t="str">
            <v>金融学</v>
          </cell>
          <cell r="R108">
            <v>1</v>
          </cell>
          <cell r="S108">
            <v>8007013</v>
          </cell>
          <cell r="T108">
            <v>8007014</v>
          </cell>
          <cell r="U108">
            <v>8007039</v>
          </cell>
          <cell r="V108">
            <v>479</v>
          </cell>
          <cell r="W108">
            <v>448</v>
          </cell>
          <cell r="X108">
            <v>1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 t="str">
            <v>putong</v>
          </cell>
        </row>
        <row r="109">
          <cell r="A109">
            <v>117</v>
          </cell>
          <cell r="B109" t="str">
            <v>姚铭铭</v>
          </cell>
          <cell r="C109">
            <v>1</v>
          </cell>
          <cell r="D109">
            <v>1</v>
          </cell>
          <cell r="E109">
            <v>10028</v>
          </cell>
          <cell r="F109" t="str">
            <v>首都师范大学</v>
          </cell>
          <cell r="G109" t="str">
            <v>其它</v>
          </cell>
          <cell r="H109" t="str">
            <v>资源环境与旅游学院</v>
          </cell>
          <cell r="I109">
            <v>12</v>
          </cell>
          <cell r="J109" t="str">
            <v>管理学</v>
          </cell>
          <cell r="K109">
            <v>1209</v>
          </cell>
          <cell r="L109" t="str">
            <v>120901K</v>
          </cell>
          <cell r="M109" t="str">
            <v>旅游管理</v>
          </cell>
          <cell r="N109">
            <v>6</v>
          </cell>
          <cell r="O109">
            <v>83400</v>
          </cell>
          <cell r="P109" t="str">
            <v>园林学院</v>
          </cell>
          <cell r="Q109" t="str">
            <v>风景园林历史与理论</v>
          </cell>
          <cell r="R109">
            <v>8</v>
          </cell>
          <cell r="S109">
            <v>8006003</v>
          </cell>
          <cell r="T109">
            <v>8006025</v>
          </cell>
          <cell r="U109">
            <v>8006091</v>
          </cell>
          <cell r="V109">
            <v>499</v>
          </cell>
          <cell r="W109">
            <v>0</v>
          </cell>
          <cell r="X109">
            <v>1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 t="str">
            <v>putong</v>
          </cell>
        </row>
        <row r="110">
          <cell r="A110">
            <v>118</v>
          </cell>
          <cell r="B110" t="str">
            <v>丁一书</v>
          </cell>
          <cell r="C110">
            <v>1</v>
          </cell>
          <cell r="D110">
            <v>1</v>
          </cell>
          <cell r="E110">
            <v>10430</v>
          </cell>
          <cell r="F110" t="str">
            <v>山东建筑大学</v>
          </cell>
          <cell r="G110" t="str">
            <v>其它</v>
          </cell>
          <cell r="H110" t="str">
            <v>艺术学院</v>
          </cell>
          <cell r="I110">
            <v>8</v>
          </cell>
          <cell r="J110" t="str">
            <v>工学</v>
          </cell>
          <cell r="K110">
            <v>828</v>
          </cell>
          <cell r="L110">
            <v>82803</v>
          </cell>
          <cell r="M110" t="str">
            <v>风景园林</v>
          </cell>
          <cell r="N110">
            <v>6</v>
          </cell>
          <cell r="O110">
            <v>95300</v>
          </cell>
          <cell r="P110" t="str">
            <v>园林学院</v>
          </cell>
          <cell r="Q110" t="str">
            <v>风景园林</v>
          </cell>
          <cell r="R110">
            <v>1</v>
          </cell>
          <cell r="S110">
            <v>8006027</v>
          </cell>
          <cell r="T110">
            <v>8006106</v>
          </cell>
          <cell r="U110">
            <v>8006095</v>
          </cell>
          <cell r="V110">
            <v>507</v>
          </cell>
          <cell r="W110">
            <v>499</v>
          </cell>
          <cell r="X110">
            <v>1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 t="str">
            <v>putong</v>
          </cell>
        </row>
        <row r="111">
          <cell r="A111">
            <v>119</v>
          </cell>
          <cell r="B111" t="str">
            <v>张君</v>
          </cell>
          <cell r="C111">
            <v>1</v>
          </cell>
          <cell r="D111">
            <v>1</v>
          </cell>
          <cell r="E111">
            <v>10530</v>
          </cell>
          <cell r="F111" t="str">
            <v>湘潭大学</v>
          </cell>
          <cell r="G111" t="str">
            <v>其它</v>
          </cell>
          <cell r="H111" t="str">
            <v>商学院</v>
          </cell>
          <cell r="I111">
            <v>12</v>
          </cell>
          <cell r="J111" t="str">
            <v>管理学</v>
          </cell>
          <cell r="K111">
            <v>1202</v>
          </cell>
          <cell r="L111">
            <v>120204</v>
          </cell>
          <cell r="M111" t="str">
            <v>财务管理</v>
          </cell>
          <cell r="N111">
            <v>7</v>
          </cell>
          <cell r="O111">
            <v>125300</v>
          </cell>
          <cell r="P111" t="str">
            <v>经济管理学院</v>
          </cell>
          <cell r="Q111" t="str">
            <v>不分方向</v>
          </cell>
          <cell r="R111">
            <v>1</v>
          </cell>
          <cell r="S111">
            <v>8007026</v>
          </cell>
          <cell r="T111">
            <v>8007093</v>
          </cell>
          <cell r="U111">
            <v>8007050</v>
          </cell>
          <cell r="V111">
            <v>517</v>
          </cell>
          <cell r="W111">
            <v>434</v>
          </cell>
          <cell r="X111">
            <v>1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 t="str">
            <v>putong</v>
          </cell>
        </row>
        <row r="112">
          <cell r="A112">
            <v>120</v>
          </cell>
          <cell r="B112" t="str">
            <v>文小梅</v>
          </cell>
          <cell r="C112">
            <v>1</v>
          </cell>
          <cell r="D112">
            <v>1</v>
          </cell>
          <cell r="E112">
            <v>11232</v>
          </cell>
          <cell r="F112" t="str">
            <v>北京信息科技大学</v>
          </cell>
          <cell r="G112" t="str">
            <v>其它</v>
          </cell>
          <cell r="H112" t="str">
            <v>经济管理学院财务与投资系</v>
          </cell>
          <cell r="I112">
            <v>12</v>
          </cell>
          <cell r="J112" t="str">
            <v>管理学</v>
          </cell>
          <cell r="K112">
            <v>1202</v>
          </cell>
          <cell r="L112">
            <v>120204</v>
          </cell>
          <cell r="M112" t="str">
            <v>财务管理</v>
          </cell>
          <cell r="N112">
            <v>7</v>
          </cell>
          <cell r="O112">
            <v>120200</v>
          </cell>
          <cell r="P112" t="str">
            <v>经济管理学院</v>
          </cell>
          <cell r="Q112" t="str">
            <v>管理科学</v>
          </cell>
          <cell r="R112">
            <v>1</v>
          </cell>
          <cell r="S112">
            <v>8007060</v>
          </cell>
          <cell r="T112">
            <v>8007010</v>
          </cell>
          <cell r="U112">
            <v>8007005</v>
          </cell>
          <cell r="V112">
            <v>527</v>
          </cell>
          <cell r="W112">
            <v>483</v>
          </cell>
          <cell r="X112">
            <v>1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 t="str">
            <v>putong</v>
          </cell>
        </row>
        <row r="113">
          <cell r="A113">
            <v>121</v>
          </cell>
          <cell r="B113" t="str">
            <v>孙振喆</v>
          </cell>
          <cell r="C113">
            <v>2</v>
          </cell>
          <cell r="D113">
            <v>1</v>
          </cell>
          <cell r="E113">
            <v>10336</v>
          </cell>
          <cell r="F113" t="str">
            <v>杭州电子科技大学</v>
          </cell>
          <cell r="G113" t="str">
            <v>其它</v>
          </cell>
          <cell r="H113" t="str">
            <v>人文艺术与数字媒体学院、法学院</v>
          </cell>
          <cell r="I113">
            <v>8</v>
          </cell>
          <cell r="J113" t="str">
            <v>工学</v>
          </cell>
          <cell r="K113">
            <v>809</v>
          </cell>
          <cell r="L113">
            <v>80906</v>
          </cell>
          <cell r="M113" t="str">
            <v>数字媒体技术</v>
          </cell>
          <cell r="N113">
            <v>14</v>
          </cell>
          <cell r="O113" t="str">
            <v>1305Z1</v>
          </cell>
          <cell r="P113" t="str">
            <v>艺术设计学院</v>
          </cell>
          <cell r="Q113" t="str">
            <v>动画艺术学</v>
          </cell>
          <cell r="R113">
            <v>1</v>
          </cell>
          <cell r="S113">
            <v>8014026</v>
          </cell>
          <cell r="T113">
            <v>19830901</v>
          </cell>
          <cell r="U113">
            <v>8014028</v>
          </cell>
          <cell r="V113">
            <v>614</v>
          </cell>
          <cell r="W113">
            <v>584</v>
          </cell>
          <cell r="X113">
            <v>1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 t="str">
            <v>putong</v>
          </cell>
        </row>
        <row r="114">
          <cell r="A114">
            <v>122</v>
          </cell>
          <cell r="B114" t="str">
            <v>柴家玉</v>
          </cell>
          <cell r="C114">
            <v>1</v>
          </cell>
          <cell r="D114">
            <v>1</v>
          </cell>
          <cell r="E114">
            <v>10086</v>
          </cell>
          <cell r="F114" t="str">
            <v>河北农业大学</v>
          </cell>
          <cell r="G114" t="str">
            <v>其它</v>
          </cell>
          <cell r="H114" t="str">
            <v>人文社会科学学院</v>
          </cell>
          <cell r="I114">
            <v>12</v>
          </cell>
          <cell r="J114" t="str">
            <v>管理学</v>
          </cell>
          <cell r="K114">
            <v>1204</v>
          </cell>
          <cell r="L114">
            <v>120401</v>
          </cell>
          <cell r="M114" t="str">
            <v>公共事业管理</v>
          </cell>
          <cell r="N114">
            <v>7</v>
          </cell>
          <cell r="O114">
            <v>120200</v>
          </cell>
          <cell r="P114" t="str">
            <v>经济管理学院</v>
          </cell>
          <cell r="Q114" t="str">
            <v>管理科学</v>
          </cell>
          <cell r="R114">
            <v>1</v>
          </cell>
          <cell r="S114">
            <v>8007003</v>
          </cell>
          <cell r="T114">
            <v>8007005</v>
          </cell>
          <cell r="U114">
            <v>8007010</v>
          </cell>
          <cell r="V114">
            <v>553</v>
          </cell>
          <cell r="W114">
            <v>481</v>
          </cell>
          <cell r="X114">
            <v>1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 t="str">
            <v>putong</v>
          </cell>
        </row>
        <row r="115">
          <cell r="A115">
            <v>124</v>
          </cell>
          <cell r="B115" t="str">
            <v>王思维</v>
          </cell>
          <cell r="C115">
            <v>1</v>
          </cell>
          <cell r="D115">
            <v>11</v>
          </cell>
          <cell r="E115">
            <v>10075</v>
          </cell>
          <cell r="F115" t="str">
            <v>河北大学</v>
          </cell>
          <cell r="G115" t="str">
            <v>其它</v>
          </cell>
          <cell r="H115" t="str">
            <v>管理学院</v>
          </cell>
          <cell r="I115">
            <v>12</v>
          </cell>
          <cell r="J115" t="str">
            <v>管理学</v>
          </cell>
          <cell r="K115">
            <v>1202</v>
          </cell>
          <cell r="L115" t="str">
            <v>120201K</v>
          </cell>
          <cell r="M115" t="str">
            <v>工商管理</v>
          </cell>
          <cell r="N115">
            <v>7</v>
          </cell>
          <cell r="O115">
            <v>120200</v>
          </cell>
          <cell r="P115" t="str">
            <v>经济管理学院</v>
          </cell>
          <cell r="Q115" t="str">
            <v>管理科学</v>
          </cell>
          <cell r="R115">
            <v>1</v>
          </cell>
          <cell r="S115">
            <v>8007060</v>
          </cell>
        </row>
        <row r="115">
          <cell r="V115">
            <v>503</v>
          </cell>
          <cell r="W115">
            <v>444</v>
          </cell>
          <cell r="X115">
            <v>1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 t="str">
            <v>putong</v>
          </cell>
        </row>
        <row r="116">
          <cell r="A116">
            <v>125</v>
          </cell>
          <cell r="B116" t="str">
            <v>刘嘉欢</v>
          </cell>
          <cell r="C116">
            <v>1</v>
          </cell>
          <cell r="D116">
            <v>1</v>
          </cell>
          <cell r="E116">
            <v>10086</v>
          </cell>
          <cell r="F116" t="str">
            <v>河北农业大学</v>
          </cell>
          <cell r="G116" t="str">
            <v>其它</v>
          </cell>
          <cell r="H116" t="str">
            <v>文管系</v>
          </cell>
          <cell r="I116">
            <v>12</v>
          </cell>
          <cell r="J116" t="str">
            <v>管理学</v>
          </cell>
          <cell r="K116">
            <v>1202</v>
          </cell>
          <cell r="L116" t="str">
            <v>120203K</v>
          </cell>
          <cell r="M116" t="str">
            <v>会计学</v>
          </cell>
          <cell r="N116">
            <v>7</v>
          </cell>
          <cell r="O116">
            <v>125300</v>
          </cell>
          <cell r="P116" t="str">
            <v>经济管理学院</v>
          </cell>
          <cell r="Q116" t="str">
            <v>不分方向</v>
          </cell>
          <cell r="R116">
            <v>1</v>
          </cell>
          <cell r="S116">
            <v>8007017</v>
          </cell>
          <cell r="T116">
            <v>8007032</v>
          </cell>
          <cell r="U116">
            <v>8007072</v>
          </cell>
          <cell r="V116">
            <v>455</v>
          </cell>
          <cell r="W116">
            <v>0</v>
          </cell>
          <cell r="X116">
            <v>1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 t="str">
            <v>putong</v>
          </cell>
        </row>
        <row r="117">
          <cell r="A117">
            <v>126</v>
          </cell>
          <cell r="B117" t="str">
            <v>邵壮</v>
          </cell>
          <cell r="C117">
            <v>2</v>
          </cell>
          <cell r="D117">
            <v>1</v>
          </cell>
          <cell r="E117">
            <v>10364</v>
          </cell>
          <cell r="F117" t="str">
            <v>安徽农业大学</v>
          </cell>
          <cell r="G117" t="str">
            <v>其它</v>
          </cell>
          <cell r="H117" t="str">
            <v>林学与园林学院</v>
          </cell>
          <cell r="I117">
            <v>9</v>
          </cell>
          <cell r="J117" t="str">
            <v>农学</v>
          </cell>
          <cell r="K117">
            <v>905</v>
          </cell>
          <cell r="L117">
            <v>90502</v>
          </cell>
          <cell r="M117" t="str">
            <v>园林</v>
          </cell>
          <cell r="N117">
            <v>6</v>
          </cell>
          <cell r="O117">
            <v>95300</v>
          </cell>
          <cell r="P117" t="str">
            <v>园林学院</v>
          </cell>
          <cell r="Q117" t="str">
            <v>风景园林</v>
          </cell>
          <cell r="R117">
            <v>1</v>
          </cell>
          <cell r="S117">
            <v>8006112</v>
          </cell>
        </row>
        <row r="117">
          <cell r="V117">
            <v>586</v>
          </cell>
          <cell r="W117">
            <v>513</v>
          </cell>
          <cell r="X117">
            <v>1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 t="str">
            <v>putong</v>
          </cell>
        </row>
        <row r="118">
          <cell r="A118">
            <v>127</v>
          </cell>
          <cell r="B118" t="str">
            <v>罗昀</v>
          </cell>
          <cell r="C118">
            <v>1</v>
          </cell>
          <cell r="D118">
            <v>1</v>
          </cell>
          <cell r="E118">
            <v>10086</v>
          </cell>
          <cell r="F118" t="str">
            <v>河北农业大学</v>
          </cell>
          <cell r="G118" t="str">
            <v>其它</v>
          </cell>
          <cell r="H118" t="str">
            <v>经济贸易学院i</v>
          </cell>
          <cell r="I118">
            <v>2</v>
          </cell>
          <cell r="J118" t="str">
            <v>经济学</v>
          </cell>
          <cell r="K118">
            <v>201</v>
          </cell>
          <cell r="L118">
            <v>20101</v>
          </cell>
          <cell r="M118" t="str">
            <v>经济学</v>
          </cell>
          <cell r="N118">
            <v>7</v>
          </cell>
          <cell r="O118">
            <v>20200</v>
          </cell>
          <cell r="P118" t="str">
            <v>经济管理学院</v>
          </cell>
          <cell r="Q118" t="str">
            <v>金融学</v>
          </cell>
          <cell r="R118">
            <v>2</v>
          </cell>
          <cell r="S118">
            <v>8007043</v>
          </cell>
          <cell r="T118">
            <v>8007052</v>
          </cell>
        </row>
        <row r="118">
          <cell r="V118">
            <v>535</v>
          </cell>
          <cell r="W118">
            <v>494</v>
          </cell>
          <cell r="X118">
            <v>1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 t="str">
            <v>putong</v>
          </cell>
        </row>
        <row r="119">
          <cell r="A119">
            <v>128</v>
          </cell>
          <cell r="B119" t="str">
            <v>张雅文</v>
          </cell>
          <cell r="C119">
            <v>1</v>
          </cell>
          <cell r="D119">
            <v>1</v>
          </cell>
          <cell r="E119">
            <v>10456</v>
          </cell>
          <cell r="F119" t="str">
            <v>山东财经大学</v>
          </cell>
          <cell r="G119" t="str">
            <v>其它</v>
          </cell>
        </row>
        <row r="119">
          <cell r="J119" t="str">
            <v/>
          </cell>
        </row>
        <row r="119">
          <cell r="M119" t="str">
            <v/>
          </cell>
        </row>
        <row r="119">
          <cell r="P119" t="str">
            <v/>
          </cell>
          <cell r="Q119" t="str">
            <v/>
          </cell>
        </row>
        <row r="119">
          <cell r="V119">
            <v>549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 t="str">
            <v>putong</v>
          </cell>
        </row>
        <row r="120">
          <cell r="A120">
            <v>129</v>
          </cell>
          <cell r="B120" t="str">
            <v>李苑漠</v>
          </cell>
          <cell r="C120">
            <v>1</v>
          </cell>
          <cell r="D120">
            <v>1</v>
          </cell>
          <cell r="E120">
            <v>10080</v>
          </cell>
          <cell r="F120" t="str">
            <v>河北工业大学</v>
          </cell>
          <cell r="G120" t="str">
            <v>其它</v>
          </cell>
          <cell r="H120" t="str">
            <v>建筑与艺术设计学院</v>
          </cell>
          <cell r="I120">
            <v>8</v>
          </cell>
          <cell r="J120" t="str">
            <v>工学</v>
          </cell>
          <cell r="K120">
            <v>802</v>
          </cell>
          <cell r="L120">
            <v>80205</v>
          </cell>
          <cell r="M120" t="str">
            <v>工业设计</v>
          </cell>
          <cell r="N120">
            <v>14</v>
          </cell>
          <cell r="O120">
            <v>130500</v>
          </cell>
          <cell r="P120" t="str">
            <v>艺术设计学院</v>
          </cell>
          <cell r="Q120" t="str">
            <v>环境设计与理论</v>
          </cell>
          <cell r="R120">
            <v>3</v>
          </cell>
          <cell r="S120">
            <v>8014006</v>
          </cell>
          <cell r="T120">
            <v>8014010</v>
          </cell>
          <cell r="U120">
            <v>8014035</v>
          </cell>
          <cell r="V120">
            <v>429</v>
          </cell>
          <cell r="W120">
            <v>420</v>
          </cell>
          <cell r="X120">
            <v>1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 t="str">
            <v>putong</v>
          </cell>
        </row>
        <row r="121">
          <cell r="A121">
            <v>130</v>
          </cell>
          <cell r="B121" t="str">
            <v>陈夏月</v>
          </cell>
          <cell r="C121">
            <v>1</v>
          </cell>
          <cell r="D121">
            <v>1</v>
          </cell>
          <cell r="E121">
            <v>10475</v>
          </cell>
          <cell r="F121" t="str">
            <v>河南大学</v>
          </cell>
          <cell r="G121" t="str">
            <v>其它</v>
          </cell>
          <cell r="H121" t="str">
            <v>美术学院</v>
          </cell>
          <cell r="I121">
            <v>13</v>
          </cell>
          <cell r="J121" t="str">
            <v>艺术学</v>
          </cell>
          <cell r="K121">
            <v>1305</v>
          </cell>
          <cell r="L121">
            <v>130502</v>
          </cell>
          <cell r="M121" t="str">
            <v>视觉传达设计</v>
          </cell>
          <cell r="N121">
            <v>14</v>
          </cell>
          <cell r="O121">
            <v>135108</v>
          </cell>
          <cell r="P121" t="str">
            <v>艺术设计学院</v>
          </cell>
          <cell r="Q121" t="str">
            <v>艺术设计研究与应用</v>
          </cell>
          <cell r="R121">
            <v>2</v>
          </cell>
          <cell r="S121">
            <v>8014017</v>
          </cell>
          <cell r="T121">
            <v>8014022</v>
          </cell>
          <cell r="U121">
            <v>8014004</v>
          </cell>
          <cell r="V121">
            <v>429</v>
          </cell>
          <cell r="W121">
            <v>0</v>
          </cell>
          <cell r="X121">
            <v>1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 t="str">
            <v>putong</v>
          </cell>
        </row>
        <row r="122">
          <cell r="A122">
            <v>131</v>
          </cell>
          <cell r="B122" t="str">
            <v>于琦</v>
          </cell>
          <cell r="C122">
            <v>1</v>
          </cell>
          <cell r="D122">
            <v>1</v>
          </cell>
          <cell r="E122">
            <v>10225</v>
          </cell>
          <cell r="F122" t="str">
            <v>东北林业大学</v>
          </cell>
          <cell r="G122">
            <v>211</v>
          </cell>
          <cell r="H122" t="str">
            <v>园林</v>
          </cell>
          <cell r="I122">
            <v>9</v>
          </cell>
          <cell r="J122" t="str">
            <v>农学</v>
          </cell>
          <cell r="K122">
            <v>905</v>
          </cell>
          <cell r="L122">
            <v>90502</v>
          </cell>
          <cell r="M122" t="str">
            <v>园林</v>
          </cell>
          <cell r="N122">
            <v>6</v>
          </cell>
          <cell r="O122">
            <v>97300</v>
          </cell>
          <cell r="P122" t="str">
            <v>园林学院</v>
          </cell>
          <cell r="Q122" t="str">
            <v>花卉种质创新与育种</v>
          </cell>
          <cell r="R122">
            <v>1</v>
          </cell>
          <cell r="S122">
            <v>8006009</v>
          </cell>
          <cell r="T122">
            <v>8006008</v>
          </cell>
          <cell r="U122">
            <v>8006005</v>
          </cell>
          <cell r="V122">
            <v>482</v>
          </cell>
          <cell r="W122">
            <v>523</v>
          </cell>
          <cell r="X122">
            <v>1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 t="str">
            <v>putong</v>
          </cell>
        </row>
        <row r="123">
          <cell r="A123">
            <v>132</v>
          </cell>
          <cell r="B123" t="str">
            <v>张娟</v>
          </cell>
          <cell r="C123">
            <v>1</v>
          </cell>
          <cell r="D123">
            <v>1</v>
          </cell>
          <cell r="E123">
            <v>10475</v>
          </cell>
          <cell r="F123" t="str">
            <v>河南大学</v>
          </cell>
          <cell r="G123" t="str">
            <v>其它</v>
          </cell>
          <cell r="H123" t="str">
            <v>经济学院</v>
          </cell>
          <cell r="I123">
            <v>2</v>
          </cell>
          <cell r="J123" t="str">
            <v>经济学</v>
          </cell>
          <cell r="K123">
            <v>201</v>
          </cell>
          <cell r="L123">
            <v>20102</v>
          </cell>
          <cell r="M123" t="str">
            <v>经济统计学</v>
          </cell>
          <cell r="N123">
            <v>7</v>
          </cell>
          <cell r="O123">
            <v>25200</v>
          </cell>
          <cell r="P123" t="str">
            <v>经济管理学院</v>
          </cell>
          <cell r="Q123" t="str">
            <v>不分方向</v>
          </cell>
          <cell r="R123">
            <v>1</v>
          </cell>
          <cell r="S123">
            <v>8007018</v>
          </cell>
          <cell r="T123">
            <v>8007027</v>
          </cell>
          <cell r="U123">
            <v>8007090</v>
          </cell>
          <cell r="V123">
            <v>541</v>
          </cell>
          <cell r="W123">
            <v>496</v>
          </cell>
          <cell r="X123">
            <v>1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 t="str">
            <v>putong</v>
          </cell>
        </row>
        <row r="124">
          <cell r="A124">
            <v>133</v>
          </cell>
          <cell r="B124" t="str">
            <v>王云静</v>
          </cell>
          <cell r="C124">
            <v>1</v>
          </cell>
          <cell r="D124">
            <v>1</v>
          </cell>
          <cell r="E124">
            <v>10504</v>
          </cell>
          <cell r="F124" t="str">
            <v>华中农业大学</v>
          </cell>
          <cell r="G124">
            <v>211</v>
          </cell>
          <cell r="H124" t="str">
            <v>园艺林学学院</v>
          </cell>
          <cell r="I124">
            <v>9</v>
          </cell>
          <cell r="J124" t="str">
            <v>农学</v>
          </cell>
          <cell r="K124">
            <v>905</v>
          </cell>
          <cell r="L124">
            <v>90502</v>
          </cell>
          <cell r="M124" t="str">
            <v>园林</v>
          </cell>
          <cell r="N124">
            <v>6</v>
          </cell>
          <cell r="O124">
            <v>95300</v>
          </cell>
          <cell r="P124" t="str">
            <v>园林学院</v>
          </cell>
          <cell r="Q124" t="str">
            <v>风景园林</v>
          </cell>
          <cell r="R124">
            <v>1</v>
          </cell>
        </row>
        <row r="124">
          <cell r="V124">
            <v>531</v>
          </cell>
          <cell r="W124">
            <v>458</v>
          </cell>
          <cell r="X124">
            <v>1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 t="str">
            <v>putong</v>
          </cell>
        </row>
        <row r="125">
          <cell r="A125">
            <v>134</v>
          </cell>
          <cell r="B125" t="str">
            <v>韩雪</v>
          </cell>
          <cell r="C125">
            <v>1</v>
          </cell>
          <cell r="D125">
            <v>1</v>
          </cell>
          <cell r="E125">
            <v>10135</v>
          </cell>
          <cell r="F125" t="str">
            <v>内蒙古师范大学</v>
          </cell>
          <cell r="G125" t="str">
            <v>其它</v>
          </cell>
          <cell r="H125" t="str">
            <v>经济管理学院管理系</v>
          </cell>
          <cell r="I125">
            <v>12</v>
          </cell>
          <cell r="J125" t="str">
            <v>管理学</v>
          </cell>
          <cell r="K125">
            <v>1203</v>
          </cell>
          <cell r="L125">
            <v>120302</v>
          </cell>
          <cell r="M125" t="str">
            <v>农村区域发展</v>
          </cell>
          <cell r="N125">
            <v>7</v>
          </cell>
          <cell r="O125">
            <v>95138</v>
          </cell>
          <cell r="P125" t="str">
            <v>经济管理学院</v>
          </cell>
          <cell r="Q125" t="str">
            <v>不分方向</v>
          </cell>
          <cell r="R125">
            <v>1</v>
          </cell>
          <cell r="S125">
            <v>8007020</v>
          </cell>
          <cell r="T125">
            <v>8007023</v>
          </cell>
          <cell r="U125">
            <v>8007053</v>
          </cell>
          <cell r="V125">
            <v>461</v>
          </cell>
          <cell r="W125">
            <v>432</v>
          </cell>
          <cell r="X125">
            <v>1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 t="str">
            <v>putong</v>
          </cell>
        </row>
        <row r="126">
          <cell r="A126">
            <v>135</v>
          </cell>
          <cell r="B126" t="str">
            <v>代惜言</v>
          </cell>
          <cell r="C126">
            <v>1</v>
          </cell>
          <cell r="D126">
            <v>1</v>
          </cell>
          <cell r="E126">
            <v>10589</v>
          </cell>
          <cell r="F126" t="str">
            <v>海南大学</v>
          </cell>
          <cell r="G126">
            <v>211</v>
          </cell>
        </row>
        <row r="126">
          <cell r="J126" t="str">
            <v/>
          </cell>
        </row>
        <row r="126">
          <cell r="M126" t="str">
            <v/>
          </cell>
        </row>
        <row r="126">
          <cell r="P126" t="str">
            <v/>
          </cell>
          <cell r="Q126" t="str">
            <v/>
          </cell>
        </row>
        <row r="126">
          <cell r="V126">
            <v>501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 t="str">
            <v>putong</v>
          </cell>
        </row>
        <row r="127">
          <cell r="A127">
            <v>136</v>
          </cell>
          <cell r="B127" t="str">
            <v>牛一鸣</v>
          </cell>
          <cell r="C127">
            <v>1</v>
          </cell>
          <cell r="D127">
            <v>1</v>
          </cell>
          <cell r="E127">
            <v>10364</v>
          </cell>
          <cell r="F127" t="str">
            <v>安徽农业大学</v>
          </cell>
          <cell r="G127" t="str">
            <v>其它</v>
          </cell>
          <cell r="H127" t="str">
            <v>林学院</v>
          </cell>
          <cell r="I127">
            <v>9</v>
          </cell>
          <cell r="J127" t="str">
            <v>农学</v>
          </cell>
          <cell r="K127">
            <v>905</v>
          </cell>
          <cell r="L127">
            <v>90501</v>
          </cell>
          <cell r="M127" t="str">
            <v>林学</v>
          </cell>
          <cell r="N127">
            <v>1</v>
          </cell>
          <cell r="O127">
            <v>90703</v>
          </cell>
          <cell r="P127" t="str">
            <v>林学院</v>
          </cell>
          <cell r="Q127" t="str">
            <v>森林昆虫学</v>
          </cell>
          <cell r="R127">
            <v>1</v>
          </cell>
          <cell r="S127">
            <v>8001047</v>
          </cell>
          <cell r="T127">
            <v>8001023</v>
          </cell>
          <cell r="U127">
            <v>8001064</v>
          </cell>
          <cell r="V127">
            <v>494</v>
          </cell>
          <cell r="W127">
            <v>476</v>
          </cell>
          <cell r="X127">
            <v>1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 t="str">
            <v>putong</v>
          </cell>
        </row>
        <row r="128">
          <cell r="A128">
            <v>137</v>
          </cell>
          <cell r="B128" t="str">
            <v>曲芸</v>
          </cell>
          <cell r="C128">
            <v>1</v>
          </cell>
          <cell r="D128">
            <v>1</v>
          </cell>
          <cell r="E128">
            <v>10441</v>
          </cell>
          <cell r="F128" t="str">
            <v>山东中医药大学</v>
          </cell>
          <cell r="G128" t="str">
            <v>其它</v>
          </cell>
          <cell r="H128" t="str">
            <v>健康学院</v>
          </cell>
          <cell r="I128">
            <v>7</v>
          </cell>
          <cell r="J128" t="str">
            <v>理学</v>
          </cell>
          <cell r="K128">
            <v>711</v>
          </cell>
          <cell r="L128">
            <v>71102</v>
          </cell>
          <cell r="M128" t="str">
            <v>应用心理学</v>
          </cell>
          <cell r="N128">
            <v>10</v>
          </cell>
          <cell r="O128">
            <v>40200</v>
          </cell>
          <cell r="P128" t="str">
            <v>人文社会科学学院</v>
          </cell>
          <cell r="Q128" t="str">
            <v>临床与咨询心理学</v>
          </cell>
          <cell r="R128">
            <v>1</v>
          </cell>
          <cell r="S128">
            <v>8010007</v>
          </cell>
        </row>
        <row r="128">
          <cell r="V128">
            <v>446</v>
          </cell>
          <cell r="W128">
            <v>454</v>
          </cell>
          <cell r="X128">
            <v>1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 t="str">
            <v>putong</v>
          </cell>
        </row>
        <row r="129">
          <cell r="A129">
            <v>138</v>
          </cell>
          <cell r="B129" t="str">
            <v>高帷雅</v>
          </cell>
          <cell r="C129">
            <v>1</v>
          </cell>
          <cell r="D129">
            <v>1</v>
          </cell>
          <cell r="E129">
            <v>10108</v>
          </cell>
          <cell r="F129" t="str">
            <v>山西大学</v>
          </cell>
          <cell r="G129" t="str">
            <v>其它</v>
          </cell>
          <cell r="H129" t="str">
            <v>经济与管理学院</v>
          </cell>
          <cell r="I129">
            <v>2</v>
          </cell>
          <cell r="J129" t="str">
            <v>经济学</v>
          </cell>
          <cell r="K129">
            <v>201</v>
          </cell>
          <cell r="L129">
            <v>20101</v>
          </cell>
          <cell r="M129" t="str">
            <v>经济学</v>
          </cell>
          <cell r="N129">
            <v>7</v>
          </cell>
          <cell r="O129">
            <v>20200</v>
          </cell>
          <cell r="P129" t="str">
            <v>经济管理学院</v>
          </cell>
          <cell r="Q129" t="str">
            <v>金融学</v>
          </cell>
          <cell r="R129">
            <v>2</v>
          </cell>
          <cell r="S129">
            <v>8007007</v>
          </cell>
          <cell r="T129">
            <v>8007016</v>
          </cell>
          <cell r="U129">
            <v>8007084</v>
          </cell>
          <cell r="V129">
            <v>531</v>
          </cell>
          <cell r="W129">
            <v>436</v>
          </cell>
          <cell r="X129">
            <v>1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 t="str">
            <v>putong</v>
          </cell>
        </row>
        <row r="130">
          <cell r="A130">
            <v>139</v>
          </cell>
          <cell r="B130" t="str">
            <v>王紫雯</v>
          </cell>
          <cell r="C130">
            <v>1</v>
          </cell>
          <cell r="D130">
            <v>1</v>
          </cell>
          <cell r="E130">
            <v>10009</v>
          </cell>
          <cell r="F130" t="str">
            <v>北方工业大学</v>
          </cell>
          <cell r="G130" t="str">
            <v>其它</v>
          </cell>
          <cell r="H130" t="str">
            <v>经济管理学院经济系</v>
          </cell>
          <cell r="I130">
            <v>2</v>
          </cell>
          <cell r="J130" t="str">
            <v>经济学</v>
          </cell>
          <cell r="K130">
            <v>203</v>
          </cell>
          <cell r="L130" t="str">
            <v>020307T</v>
          </cell>
          <cell r="M130" t="str">
            <v>经济与金融</v>
          </cell>
          <cell r="N130">
            <v>7</v>
          </cell>
          <cell r="O130">
            <v>20200</v>
          </cell>
          <cell r="P130" t="str">
            <v>经济管理学院</v>
          </cell>
          <cell r="Q130" t="str">
            <v>金融学</v>
          </cell>
          <cell r="R130">
            <v>1</v>
          </cell>
          <cell r="S130">
            <v>8007014</v>
          </cell>
          <cell r="T130">
            <v>8007013</v>
          </cell>
          <cell r="U130">
            <v>8007039</v>
          </cell>
          <cell r="V130">
            <v>519</v>
          </cell>
          <cell r="W130">
            <v>433</v>
          </cell>
          <cell r="X130">
            <v>1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 t="str">
            <v>putong</v>
          </cell>
        </row>
        <row r="131">
          <cell r="A131">
            <v>140</v>
          </cell>
          <cell r="B131" t="str">
            <v>孔硕</v>
          </cell>
          <cell r="C131">
            <v>1</v>
          </cell>
          <cell r="D131">
            <v>1</v>
          </cell>
          <cell r="E131">
            <v>10022</v>
          </cell>
          <cell r="F131" t="str">
            <v>北京林业大学</v>
          </cell>
          <cell r="G131">
            <v>211</v>
          </cell>
          <cell r="H131" t="str">
            <v>经济管理学院</v>
          </cell>
          <cell r="I131">
            <v>12</v>
          </cell>
          <cell r="J131" t="str">
            <v>管理学</v>
          </cell>
          <cell r="K131">
            <v>1208</v>
          </cell>
          <cell r="L131">
            <v>120801</v>
          </cell>
          <cell r="M131" t="str">
            <v>电子商务</v>
          </cell>
          <cell r="N131">
            <v>7</v>
          </cell>
          <cell r="O131">
            <v>120200</v>
          </cell>
          <cell r="P131" t="str">
            <v>经济管理学院</v>
          </cell>
          <cell r="Q131" t="str">
            <v>管理科学</v>
          </cell>
          <cell r="R131">
            <v>4</v>
          </cell>
          <cell r="S131">
            <v>8007019</v>
          </cell>
          <cell r="T131">
            <v>8007036</v>
          </cell>
        </row>
        <row r="131">
          <cell r="V131">
            <v>563</v>
          </cell>
          <cell r="W131">
            <v>526</v>
          </cell>
          <cell r="X131">
            <v>1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 t="str">
            <v>putong</v>
          </cell>
        </row>
        <row r="132">
          <cell r="A132">
            <v>141</v>
          </cell>
          <cell r="B132" t="str">
            <v>王楠</v>
          </cell>
          <cell r="C132">
            <v>1</v>
          </cell>
          <cell r="D132">
            <v>1</v>
          </cell>
          <cell r="E132">
            <v>10225</v>
          </cell>
          <cell r="F132" t="str">
            <v>东北林业大学</v>
          </cell>
          <cell r="G132">
            <v>211</v>
          </cell>
          <cell r="H132" t="str">
            <v>园林学院</v>
          </cell>
          <cell r="I132">
            <v>8</v>
          </cell>
          <cell r="J132" t="str">
            <v>工学</v>
          </cell>
          <cell r="K132">
            <v>828</v>
          </cell>
          <cell r="L132">
            <v>82803</v>
          </cell>
          <cell r="M132" t="str">
            <v>风景园林</v>
          </cell>
          <cell r="N132">
            <v>6</v>
          </cell>
          <cell r="O132">
            <v>95300</v>
          </cell>
          <cell r="P132" t="str">
            <v>园林学院</v>
          </cell>
          <cell r="Q132" t="str">
            <v>风景园林</v>
          </cell>
          <cell r="R132">
            <v>1</v>
          </cell>
          <cell r="S132">
            <v>8006073</v>
          </cell>
          <cell r="T132">
            <v>8006105</v>
          </cell>
          <cell r="U132">
            <v>8006036</v>
          </cell>
          <cell r="V132">
            <v>446</v>
          </cell>
          <cell r="W132">
            <v>432</v>
          </cell>
          <cell r="X132">
            <v>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 t="str">
            <v>putong</v>
          </cell>
        </row>
        <row r="133">
          <cell r="A133">
            <v>142</v>
          </cell>
          <cell r="B133" t="str">
            <v>何颖霞</v>
          </cell>
          <cell r="C133">
            <v>1</v>
          </cell>
          <cell r="D133">
            <v>1</v>
          </cell>
          <cell r="E133">
            <v>10225</v>
          </cell>
          <cell r="F133" t="str">
            <v>东北林业大学</v>
          </cell>
          <cell r="G133">
            <v>211</v>
          </cell>
          <cell r="H133" t="str">
            <v>园林学院</v>
          </cell>
          <cell r="I133">
            <v>8</v>
          </cell>
          <cell r="J133" t="str">
            <v>工学</v>
          </cell>
          <cell r="K133">
            <v>828</v>
          </cell>
          <cell r="L133">
            <v>82803</v>
          </cell>
          <cell r="M133" t="str">
            <v>风景园林</v>
          </cell>
          <cell r="N133">
            <v>6</v>
          </cell>
          <cell r="O133">
            <v>95300</v>
          </cell>
          <cell r="P133" t="str">
            <v>园林学院</v>
          </cell>
          <cell r="Q133" t="str">
            <v>风景园林</v>
          </cell>
          <cell r="R133">
            <v>1</v>
          </cell>
          <cell r="S133">
            <v>8006097</v>
          </cell>
          <cell r="T133">
            <v>8006105</v>
          </cell>
          <cell r="U133">
            <v>8006065</v>
          </cell>
          <cell r="V133">
            <v>491</v>
          </cell>
          <cell r="W133">
            <v>427</v>
          </cell>
          <cell r="X133">
            <v>1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 t="str">
            <v>putong</v>
          </cell>
        </row>
        <row r="134">
          <cell r="A134">
            <v>143</v>
          </cell>
          <cell r="B134" t="str">
            <v>张文萍</v>
          </cell>
          <cell r="C134">
            <v>1</v>
          </cell>
          <cell r="D134">
            <v>1</v>
          </cell>
          <cell r="E134">
            <v>10504</v>
          </cell>
          <cell r="F134" t="str">
            <v>华中农业大学</v>
          </cell>
          <cell r="G134">
            <v>211</v>
          </cell>
          <cell r="H134" t="str">
            <v>园艺林学学院</v>
          </cell>
          <cell r="I134">
            <v>9</v>
          </cell>
          <cell r="J134" t="str">
            <v>农学</v>
          </cell>
          <cell r="K134">
            <v>905</v>
          </cell>
          <cell r="L134">
            <v>90502</v>
          </cell>
          <cell r="M134" t="str">
            <v>园林</v>
          </cell>
          <cell r="N134">
            <v>6</v>
          </cell>
          <cell r="O134">
            <v>83400</v>
          </cell>
          <cell r="P134" t="str">
            <v>园林学院</v>
          </cell>
          <cell r="Q134" t="str">
            <v>风景园林历史与理论</v>
          </cell>
          <cell r="R134">
            <v>4</v>
          </cell>
          <cell r="S134">
            <v>8006036</v>
          </cell>
          <cell r="T134">
            <v>8006073</v>
          </cell>
          <cell r="U134">
            <v>8006105</v>
          </cell>
          <cell r="V134">
            <v>578</v>
          </cell>
          <cell r="W134">
            <v>485</v>
          </cell>
          <cell r="X134">
            <v>1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 t="str">
            <v>putong</v>
          </cell>
        </row>
        <row r="135">
          <cell r="A135">
            <v>144</v>
          </cell>
          <cell r="B135" t="str">
            <v>张梦迪</v>
          </cell>
          <cell r="C135">
            <v>1</v>
          </cell>
          <cell r="D135">
            <v>1</v>
          </cell>
          <cell r="E135">
            <v>10617</v>
          </cell>
          <cell r="F135" t="str">
            <v>重庆邮电大学</v>
          </cell>
          <cell r="G135" t="str">
            <v>其它</v>
          </cell>
          <cell r="H135" t="str">
            <v>计算机学院/人工智能学院</v>
          </cell>
          <cell r="I135">
            <v>8</v>
          </cell>
          <cell r="J135" t="str">
            <v>工学</v>
          </cell>
          <cell r="K135">
            <v>809</v>
          </cell>
          <cell r="L135" t="str">
            <v>080904K</v>
          </cell>
          <cell r="M135" t="str">
            <v>信息安全</v>
          </cell>
          <cell r="N135">
            <v>7</v>
          </cell>
          <cell r="O135">
            <v>120200</v>
          </cell>
          <cell r="P135" t="str">
            <v>经济管理学院</v>
          </cell>
          <cell r="Q135" t="str">
            <v>管理科学</v>
          </cell>
          <cell r="R135">
            <v>5</v>
          </cell>
          <cell r="S135">
            <v>8007025</v>
          </cell>
          <cell r="T135">
            <v>8007062</v>
          </cell>
        </row>
        <row r="135">
          <cell r="V135">
            <v>559</v>
          </cell>
          <cell r="W135">
            <v>481</v>
          </cell>
          <cell r="X135">
            <v>1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 t="str">
            <v>putong</v>
          </cell>
        </row>
        <row r="136">
          <cell r="A136">
            <v>145</v>
          </cell>
          <cell r="B136" t="str">
            <v>陈瑞琦</v>
          </cell>
          <cell r="C136">
            <v>1</v>
          </cell>
          <cell r="D136">
            <v>1</v>
          </cell>
          <cell r="E136">
            <v>10307</v>
          </cell>
          <cell r="F136" t="str">
            <v>南京农业大学</v>
          </cell>
          <cell r="G136">
            <v>211</v>
          </cell>
          <cell r="H136" t="str">
            <v>园艺学院</v>
          </cell>
          <cell r="I136">
            <v>8</v>
          </cell>
          <cell r="J136" t="str">
            <v>工学</v>
          </cell>
          <cell r="K136">
            <v>828</v>
          </cell>
          <cell r="L136">
            <v>82803</v>
          </cell>
          <cell r="M136" t="str">
            <v>风景园林</v>
          </cell>
          <cell r="N136">
            <v>6</v>
          </cell>
          <cell r="O136">
            <v>83400</v>
          </cell>
          <cell r="P136" t="str">
            <v>园林学院</v>
          </cell>
          <cell r="Q136" t="str">
            <v>风景园林历史与理论</v>
          </cell>
          <cell r="R136">
            <v>3</v>
          </cell>
          <cell r="S136">
            <v>8006036</v>
          </cell>
          <cell r="T136">
            <v>8006073</v>
          </cell>
          <cell r="U136">
            <v>8006097</v>
          </cell>
          <cell r="V136">
            <v>568</v>
          </cell>
          <cell r="W136">
            <v>495</v>
          </cell>
          <cell r="X136">
            <v>1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 t="str">
            <v>putong</v>
          </cell>
        </row>
        <row r="137">
          <cell r="A137">
            <v>146</v>
          </cell>
          <cell r="B137" t="str">
            <v>曹颖</v>
          </cell>
          <cell r="C137">
            <v>1</v>
          </cell>
          <cell r="D137">
            <v>1</v>
          </cell>
          <cell r="E137">
            <v>10075</v>
          </cell>
          <cell r="F137" t="str">
            <v>河北大学</v>
          </cell>
          <cell r="G137" t="str">
            <v>其它</v>
          </cell>
          <cell r="H137" t="str">
            <v>经济学院</v>
          </cell>
          <cell r="I137">
            <v>2</v>
          </cell>
          <cell r="J137" t="str">
            <v>经济学</v>
          </cell>
          <cell r="K137">
            <v>201</v>
          </cell>
          <cell r="L137">
            <v>20101</v>
          </cell>
          <cell r="M137" t="str">
            <v>经济学</v>
          </cell>
          <cell r="N137">
            <v>7</v>
          </cell>
          <cell r="O137">
            <v>20200</v>
          </cell>
          <cell r="P137" t="str">
            <v>经济管理学院</v>
          </cell>
          <cell r="Q137" t="str">
            <v>金融学</v>
          </cell>
          <cell r="R137">
            <v>1</v>
          </cell>
          <cell r="S137">
            <v>8007039</v>
          </cell>
          <cell r="T137">
            <v>8007013</v>
          </cell>
          <cell r="U137">
            <v>8007014</v>
          </cell>
          <cell r="V137">
            <v>507</v>
          </cell>
          <cell r="W137">
            <v>446</v>
          </cell>
          <cell r="X137">
            <v>1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 t="str">
            <v>putong</v>
          </cell>
        </row>
        <row r="138">
          <cell r="A138">
            <v>147</v>
          </cell>
          <cell r="B138" t="str">
            <v>董帆</v>
          </cell>
          <cell r="C138">
            <v>1</v>
          </cell>
          <cell r="D138">
            <v>1</v>
          </cell>
          <cell r="E138">
            <v>11832</v>
          </cell>
          <cell r="F138" t="str">
            <v>河北经贸大学</v>
          </cell>
          <cell r="G138" t="str">
            <v>其它</v>
          </cell>
          <cell r="H138" t="str">
            <v>管理科学与工程学院</v>
          </cell>
          <cell r="I138">
            <v>12</v>
          </cell>
          <cell r="J138" t="str">
            <v>管理学</v>
          </cell>
          <cell r="K138">
            <v>1206</v>
          </cell>
          <cell r="L138">
            <v>120601</v>
          </cell>
          <cell r="M138" t="str">
            <v>物流管理</v>
          </cell>
          <cell r="N138">
            <v>7</v>
          </cell>
          <cell r="O138">
            <v>120200</v>
          </cell>
          <cell r="P138" t="str">
            <v>经济管理学院</v>
          </cell>
          <cell r="Q138" t="str">
            <v>管理科学</v>
          </cell>
          <cell r="R138">
            <v>5</v>
          </cell>
          <cell r="S138">
            <v>8007062</v>
          </cell>
          <cell r="T138">
            <v>8007025</v>
          </cell>
        </row>
        <row r="138">
          <cell r="V138">
            <v>508</v>
          </cell>
          <cell r="W138">
            <v>507</v>
          </cell>
          <cell r="X138">
            <v>1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 t="str">
            <v>putong</v>
          </cell>
        </row>
        <row r="139">
          <cell r="A139">
            <v>148</v>
          </cell>
          <cell r="B139" t="str">
            <v>张兴</v>
          </cell>
          <cell r="C139">
            <v>2</v>
          </cell>
          <cell r="D139">
            <v>1</v>
          </cell>
          <cell r="E139">
            <v>10022</v>
          </cell>
          <cell r="F139" t="str">
            <v>北京林业大学</v>
          </cell>
          <cell r="G139">
            <v>211</v>
          </cell>
        </row>
        <row r="139">
          <cell r="J139" t="str">
            <v/>
          </cell>
        </row>
        <row r="139">
          <cell r="M139" t="str">
            <v/>
          </cell>
        </row>
        <row r="139">
          <cell r="P139" t="str">
            <v/>
          </cell>
          <cell r="Q139" t="str">
            <v/>
          </cell>
        </row>
        <row r="139">
          <cell r="V139">
            <v>469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 t="str">
            <v>putong</v>
          </cell>
        </row>
        <row r="140">
          <cell r="A140">
            <v>149</v>
          </cell>
          <cell r="B140" t="str">
            <v>闫宏妍</v>
          </cell>
          <cell r="C140">
            <v>1</v>
          </cell>
          <cell r="D140">
            <v>1</v>
          </cell>
          <cell r="E140">
            <v>10094</v>
          </cell>
          <cell r="F140" t="str">
            <v>河北师范大学</v>
          </cell>
          <cell r="G140" t="str">
            <v>其它</v>
          </cell>
        </row>
        <row r="140">
          <cell r="J140" t="str">
            <v/>
          </cell>
        </row>
        <row r="140">
          <cell r="M140" t="str">
            <v/>
          </cell>
        </row>
        <row r="140">
          <cell r="P140" t="str">
            <v/>
          </cell>
          <cell r="Q140" t="str">
            <v/>
          </cell>
        </row>
        <row r="140">
          <cell r="V140">
            <v>437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 t="str">
            <v>putong</v>
          </cell>
        </row>
        <row r="141">
          <cell r="A141">
            <v>150</v>
          </cell>
          <cell r="B141" t="str">
            <v>付海英</v>
          </cell>
          <cell r="C141">
            <v>1</v>
          </cell>
          <cell r="D141">
            <v>1</v>
          </cell>
          <cell r="E141">
            <v>10142</v>
          </cell>
          <cell r="F141" t="str">
            <v>沈阳工业大学</v>
          </cell>
          <cell r="G141" t="str">
            <v>其它</v>
          </cell>
          <cell r="H141" t="str">
            <v>管理学院</v>
          </cell>
          <cell r="I141">
            <v>12</v>
          </cell>
          <cell r="J141" t="str">
            <v>管理学</v>
          </cell>
          <cell r="K141">
            <v>1202</v>
          </cell>
          <cell r="L141" t="str">
            <v>120201K</v>
          </cell>
          <cell r="M141" t="str">
            <v>工商管理</v>
          </cell>
          <cell r="N141">
            <v>7</v>
          </cell>
          <cell r="O141">
            <v>120200</v>
          </cell>
          <cell r="P141" t="str">
            <v>经济管理学院</v>
          </cell>
          <cell r="Q141" t="str">
            <v>管理科学</v>
          </cell>
          <cell r="R141">
            <v>1</v>
          </cell>
          <cell r="S141">
            <v>8007085</v>
          </cell>
          <cell r="T141">
            <v>8007005</v>
          </cell>
          <cell r="U141">
            <v>8007010</v>
          </cell>
          <cell r="V141">
            <v>514</v>
          </cell>
          <cell r="W141">
            <v>465</v>
          </cell>
          <cell r="X141">
            <v>1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 t="str">
            <v>putong</v>
          </cell>
        </row>
        <row r="142">
          <cell r="A142">
            <v>151</v>
          </cell>
          <cell r="B142" t="str">
            <v>王芳桃</v>
          </cell>
          <cell r="C142">
            <v>1</v>
          </cell>
          <cell r="D142">
            <v>1</v>
          </cell>
          <cell r="E142">
            <v>11973</v>
          </cell>
          <cell r="F142" t="str">
            <v>内蒙古科技大学</v>
          </cell>
          <cell r="G142" t="str">
            <v>其它</v>
          </cell>
          <cell r="H142" t="str">
            <v>经济与管理学院</v>
          </cell>
          <cell r="I142">
            <v>12</v>
          </cell>
          <cell r="J142" t="str">
            <v>管理学</v>
          </cell>
          <cell r="K142">
            <v>1202</v>
          </cell>
          <cell r="L142" t="str">
            <v>120203K</v>
          </cell>
          <cell r="M142" t="str">
            <v>会计学</v>
          </cell>
          <cell r="N142">
            <v>7</v>
          </cell>
          <cell r="O142">
            <v>120200</v>
          </cell>
          <cell r="P142" t="str">
            <v>经济管理学院</v>
          </cell>
          <cell r="Q142" t="str">
            <v>管理科学</v>
          </cell>
          <cell r="R142">
            <v>2</v>
          </cell>
          <cell r="S142">
            <v>8007017</v>
          </cell>
          <cell r="T142">
            <v>8007026</v>
          </cell>
        </row>
        <row r="142">
          <cell r="V142">
            <v>468</v>
          </cell>
          <cell r="W142">
            <v>472</v>
          </cell>
          <cell r="X142">
            <v>1</v>
          </cell>
          <cell r="Y142">
            <v>472</v>
          </cell>
          <cell r="Z142">
            <v>0</v>
          </cell>
          <cell r="AA142">
            <v>0</v>
          </cell>
          <cell r="AB142">
            <v>0</v>
          </cell>
          <cell r="AC142" t="str">
            <v>putong</v>
          </cell>
        </row>
        <row r="143">
          <cell r="A143">
            <v>152</v>
          </cell>
          <cell r="B143" t="str">
            <v>那丽杰</v>
          </cell>
          <cell r="C143">
            <v>1</v>
          </cell>
          <cell r="D143">
            <v>11</v>
          </cell>
          <cell r="E143">
            <v>10220</v>
          </cell>
          <cell r="F143" t="str">
            <v>东北石油大学</v>
          </cell>
          <cell r="G143" t="str">
            <v>其它</v>
          </cell>
          <cell r="H143" t="str">
            <v>经济管理学院</v>
          </cell>
          <cell r="I143">
            <v>12</v>
          </cell>
          <cell r="J143" t="str">
            <v>管理学</v>
          </cell>
          <cell r="K143">
            <v>1202</v>
          </cell>
          <cell r="L143">
            <v>120206</v>
          </cell>
          <cell r="M143" t="str">
            <v>人力资源管理</v>
          </cell>
          <cell r="N143">
            <v>10</v>
          </cell>
          <cell r="O143">
            <v>45400</v>
          </cell>
          <cell r="P143" t="str">
            <v>人文社会科学学院</v>
          </cell>
          <cell r="Q143" t="str">
            <v>临床与咨询心理学</v>
          </cell>
          <cell r="R143">
            <v>1</v>
          </cell>
          <cell r="S143">
            <v>8010036</v>
          </cell>
          <cell r="T143">
            <v>8010026</v>
          </cell>
          <cell r="U143">
            <v>8010010</v>
          </cell>
          <cell r="V143">
            <v>428</v>
          </cell>
          <cell r="W143">
            <v>0</v>
          </cell>
          <cell r="X143">
            <v>1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 t="str">
            <v>putong</v>
          </cell>
        </row>
        <row r="144">
          <cell r="A144">
            <v>153</v>
          </cell>
          <cell r="B144" t="str">
            <v>苟婷玉</v>
          </cell>
          <cell r="C144">
            <v>1</v>
          </cell>
          <cell r="D144">
            <v>1</v>
          </cell>
          <cell r="E144">
            <v>10626</v>
          </cell>
          <cell r="F144" t="str">
            <v>四川农业大学</v>
          </cell>
          <cell r="G144">
            <v>211</v>
          </cell>
        </row>
        <row r="144">
          <cell r="J144" t="str">
            <v/>
          </cell>
        </row>
        <row r="144">
          <cell r="M144" t="str">
            <v/>
          </cell>
        </row>
        <row r="144">
          <cell r="P144" t="str">
            <v/>
          </cell>
          <cell r="Q144" t="str">
            <v/>
          </cell>
        </row>
        <row r="144">
          <cell r="V144">
            <v>461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 t="str">
            <v>putong</v>
          </cell>
        </row>
        <row r="145">
          <cell r="A145">
            <v>154</v>
          </cell>
          <cell r="B145" t="str">
            <v>刘潇璐</v>
          </cell>
          <cell r="C145">
            <v>1</v>
          </cell>
          <cell r="D145">
            <v>1</v>
          </cell>
          <cell r="E145">
            <v>10075</v>
          </cell>
          <cell r="F145" t="str">
            <v>河北大学</v>
          </cell>
          <cell r="G145" t="str">
            <v>其它</v>
          </cell>
          <cell r="H145" t="str">
            <v>经济学院金融系</v>
          </cell>
          <cell r="I145">
            <v>2</v>
          </cell>
          <cell r="J145" t="str">
            <v>经济学</v>
          </cell>
          <cell r="K145">
            <v>203</v>
          </cell>
          <cell r="L145" t="str">
            <v>020301K</v>
          </cell>
          <cell r="M145" t="str">
            <v>金融学</v>
          </cell>
          <cell r="N145">
            <v>7</v>
          </cell>
          <cell r="O145">
            <v>25400</v>
          </cell>
          <cell r="P145" t="str">
            <v>经济管理学院</v>
          </cell>
          <cell r="Q145" t="str">
            <v>不分方向</v>
          </cell>
          <cell r="R145">
            <v>1</v>
          </cell>
          <cell r="S145">
            <v>8007015</v>
          </cell>
          <cell r="T145">
            <v>8007007</v>
          </cell>
          <cell r="U145">
            <v>8007016</v>
          </cell>
          <cell r="V145">
            <v>596</v>
          </cell>
          <cell r="W145">
            <v>598</v>
          </cell>
          <cell r="X145">
            <v>1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 t="str">
            <v>putong</v>
          </cell>
        </row>
        <row r="146">
          <cell r="A146">
            <v>155</v>
          </cell>
          <cell r="B146" t="str">
            <v>阚梅</v>
          </cell>
          <cell r="C146">
            <v>1</v>
          </cell>
          <cell r="D146">
            <v>1</v>
          </cell>
          <cell r="E146">
            <v>10433</v>
          </cell>
          <cell r="F146" t="str">
            <v>山东理工大学</v>
          </cell>
          <cell r="G146" t="str">
            <v>其它</v>
          </cell>
          <cell r="H146" t="str">
            <v>管理学院</v>
          </cell>
          <cell r="I146">
            <v>12</v>
          </cell>
          <cell r="J146" t="str">
            <v>管理学</v>
          </cell>
          <cell r="K146">
            <v>1202</v>
          </cell>
          <cell r="L146" t="str">
            <v>120203K</v>
          </cell>
          <cell r="M146" t="str">
            <v>会计学</v>
          </cell>
          <cell r="N146">
            <v>7</v>
          </cell>
          <cell r="O146">
            <v>120200</v>
          </cell>
          <cell r="P146" t="str">
            <v>经济管理学院</v>
          </cell>
          <cell r="Q146" t="str">
            <v>管理科学</v>
          </cell>
          <cell r="R146">
            <v>2</v>
          </cell>
          <cell r="S146">
            <v>8007093</v>
          </cell>
          <cell r="T146">
            <v>8007026</v>
          </cell>
          <cell r="U146">
            <v>8007017</v>
          </cell>
          <cell r="V146">
            <v>557</v>
          </cell>
          <cell r="W146">
            <v>532</v>
          </cell>
          <cell r="X146">
            <v>1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 t="str">
            <v>putong</v>
          </cell>
        </row>
        <row r="147">
          <cell r="A147">
            <v>156</v>
          </cell>
          <cell r="B147" t="str">
            <v>田鑫</v>
          </cell>
          <cell r="C147">
            <v>1</v>
          </cell>
          <cell r="D147">
            <v>1</v>
          </cell>
          <cell r="E147">
            <v>10475</v>
          </cell>
          <cell r="F147" t="str">
            <v>河南大学</v>
          </cell>
          <cell r="G147" t="str">
            <v>其它</v>
          </cell>
          <cell r="H147" t="str">
            <v>国际教育学院</v>
          </cell>
          <cell r="I147">
            <v>12</v>
          </cell>
          <cell r="J147" t="str">
            <v>管理学</v>
          </cell>
          <cell r="K147">
            <v>1202</v>
          </cell>
          <cell r="L147" t="str">
            <v>120201K</v>
          </cell>
          <cell r="M147" t="str">
            <v>工商管理</v>
          </cell>
          <cell r="N147">
            <v>7</v>
          </cell>
          <cell r="O147">
            <v>120200</v>
          </cell>
          <cell r="P147" t="str">
            <v>经济管理学院</v>
          </cell>
          <cell r="Q147" t="str">
            <v>管理科学</v>
          </cell>
          <cell r="R147">
            <v>1</v>
          </cell>
          <cell r="S147">
            <v>8007005</v>
          </cell>
          <cell r="T147">
            <v>8007010</v>
          </cell>
          <cell r="U147">
            <v>8007060</v>
          </cell>
          <cell r="V147">
            <v>604</v>
          </cell>
          <cell r="W147">
            <v>491</v>
          </cell>
          <cell r="X147">
            <v>1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 t="str">
            <v>putong</v>
          </cell>
        </row>
        <row r="148">
          <cell r="A148">
            <v>158</v>
          </cell>
          <cell r="B148" t="str">
            <v>苏琬婷</v>
          </cell>
          <cell r="C148">
            <v>1</v>
          </cell>
          <cell r="D148">
            <v>1</v>
          </cell>
          <cell r="E148">
            <v>10475</v>
          </cell>
          <cell r="F148" t="str">
            <v>河南大学</v>
          </cell>
          <cell r="G148" t="str">
            <v>其它</v>
          </cell>
        </row>
        <row r="148">
          <cell r="J148" t="str">
            <v/>
          </cell>
        </row>
        <row r="148">
          <cell r="M148" t="str">
            <v/>
          </cell>
        </row>
        <row r="148">
          <cell r="P148" t="str">
            <v/>
          </cell>
          <cell r="Q148" t="str">
            <v/>
          </cell>
        </row>
        <row r="148">
          <cell r="V148">
            <v>507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 t="str">
            <v>putong</v>
          </cell>
        </row>
        <row r="149">
          <cell r="A149">
            <v>159</v>
          </cell>
          <cell r="B149" t="str">
            <v>吴帅</v>
          </cell>
          <cell r="C149">
            <v>2</v>
          </cell>
          <cell r="D149">
            <v>1</v>
          </cell>
          <cell r="E149">
            <v>10022</v>
          </cell>
          <cell r="F149" t="str">
            <v>北京林业大学</v>
          </cell>
          <cell r="G149">
            <v>211</v>
          </cell>
          <cell r="H149" t="str">
            <v>环境科学与工程学院</v>
          </cell>
          <cell r="I149">
            <v>8</v>
          </cell>
          <cell r="J149" t="str">
            <v>工学</v>
          </cell>
          <cell r="K149">
            <v>825</v>
          </cell>
          <cell r="L149">
            <v>82502</v>
          </cell>
          <cell r="M149" t="str">
            <v>环境工程</v>
          </cell>
          <cell r="N149">
            <v>13</v>
          </cell>
          <cell r="O149">
            <v>85700</v>
          </cell>
          <cell r="P149" t="str">
            <v>环境科学与工程学院</v>
          </cell>
          <cell r="Q149" t="e">
            <v>#N/A</v>
          </cell>
          <cell r="R149">
            <v>1</v>
          </cell>
        </row>
        <row r="149">
          <cell r="V149">
            <v>427</v>
          </cell>
          <cell r="W149">
            <v>0</v>
          </cell>
          <cell r="X149">
            <v>1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 t="str">
            <v>2jia</v>
          </cell>
        </row>
        <row r="150">
          <cell r="A150">
            <v>160</v>
          </cell>
          <cell r="B150" t="str">
            <v>刘慧慧</v>
          </cell>
          <cell r="C150">
            <v>1</v>
          </cell>
          <cell r="D150">
            <v>1</v>
          </cell>
          <cell r="E150">
            <v>10471</v>
          </cell>
          <cell r="F150" t="str">
            <v>河南中医学院</v>
          </cell>
          <cell r="G150" t="str">
            <v>其它</v>
          </cell>
          <cell r="H150" t="str">
            <v>信息技术</v>
          </cell>
          <cell r="I150">
            <v>8</v>
          </cell>
          <cell r="J150" t="str">
            <v>工学</v>
          </cell>
          <cell r="K150">
            <v>809</v>
          </cell>
          <cell r="L150">
            <v>80903</v>
          </cell>
          <cell r="M150" t="str">
            <v>网络工程</v>
          </cell>
          <cell r="N150">
            <v>4</v>
          </cell>
          <cell r="O150">
            <v>81200</v>
          </cell>
          <cell r="P150" t="str">
            <v>信息学院</v>
          </cell>
          <cell r="Q150" t="str">
            <v>大数据技术与人工智能</v>
          </cell>
          <cell r="R150">
            <v>1</v>
          </cell>
          <cell r="S150">
            <v>8004029</v>
          </cell>
          <cell r="T150">
            <v>8004034</v>
          </cell>
          <cell r="U150">
            <v>8004005</v>
          </cell>
          <cell r="V150">
            <v>444</v>
          </cell>
          <cell r="W150">
            <v>447</v>
          </cell>
          <cell r="X150">
            <v>1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 t="str">
            <v>putong</v>
          </cell>
        </row>
        <row r="151">
          <cell r="A151">
            <v>161</v>
          </cell>
          <cell r="B151" t="str">
            <v>姚依林</v>
          </cell>
          <cell r="C151">
            <v>2</v>
          </cell>
          <cell r="D151">
            <v>1</v>
          </cell>
          <cell r="E151">
            <v>10214</v>
          </cell>
          <cell r="F151" t="str">
            <v>哈尔滨理工大学</v>
          </cell>
          <cell r="G151" t="str">
            <v>其它</v>
          </cell>
        </row>
        <row r="151">
          <cell r="J151" t="str">
            <v/>
          </cell>
        </row>
        <row r="151">
          <cell r="M151" t="str">
            <v/>
          </cell>
        </row>
        <row r="151">
          <cell r="P151" t="str">
            <v/>
          </cell>
          <cell r="Q151" t="str">
            <v/>
          </cell>
        </row>
        <row r="151">
          <cell r="V151">
            <v>560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 t="str">
            <v>putong</v>
          </cell>
        </row>
        <row r="152">
          <cell r="A152">
            <v>162</v>
          </cell>
          <cell r="B152" t="str">
            <v>张傲然</v>
          </cell>
          <cell r="C152">
            <v>1</v>
          </cell>
          <cell r="D152">
            <v>1</v>
          </cell>
          <cell r="E152">
            <v>10011</v>
          </cell>
          <cell r="F152" t="str">
            <v>北京工商大学</v>
          </cell>
          <cell r="G152" t="str">
            <v>其它</v>
          </cell>
          <cell r="H152" t="str">
            <v>外国语学院</v>
          </cell>
          <cell r="I152">
            <v>5</v>
          </cell>
          <cell r="J152" t="str">
            <v>文学</v>
          </cell>
          <cell r="K152">
            <v>502</v>
          </cell>
          <cell r="L152">
            <v>50262</v>
          </cell>
          <cell r="M152" t="str">
            <v>商务英语</v>
          </cell>
          <cell r="N152">
            <v>11</v>
          </cell>
          <cell r="O152">
            <v>50200</v>
          </cell>
          <cell r="P152" t="str">
            <v>外语学院</v>
          </cell>
          <cell r="Q152" t="str">
            <v>语言学研究</v>
          </cell>
          <cell r="R152">
            <v>2</v>
          </cell>
          <cell r="S152">
            <v>8011030</v>
          </cell>
        </row>
        <row r="152">
          <cell r="V152">
            <v>598</v>
          </cell>
          <cell r="W152">
            <v>613</v>
          </cell>
          <cell r="X152">
            <v>1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 t="str">
            <v>putong</v>
          </cell>
        </row>
        <row r="153">
          <cell r="A153">
            <v>163</v>
          </cell>
          <cell r="B153" t="str">
            <v>曹淑慧</v>
          </cell>
          <cell r="C153">
            <v>1</v>
          </cell>
          <cell r="D153">
            <v>1</v>
          </cell>
          <cell r="E153">
            <v>10476</v>
          </cell>
          <cell r="F153" t="str">
            <v>河南师范大学</v>
          </cell>
          <cell r="G153" t="str">
            <v>其它</v>
          </cell>
          <cell r="H153" t="str">
            <v>商学院</v>
          </cell>
          <cell r="I153">
            <v>12</v>
          </cell>
          <cell r="J153" t="str">
            <v>管理学</v>
          </cell>
          <cell r="K153">
            <v>1202</v>
          </cell>
          <cell r="L153" t="str">
            <v>120211T</v>
          </cell>
          <cell r="M153" t="str">
            <v>劳动关系</v>
          </cell>
          <cell r="N153">
            <v>7</v>
          </cell>
          <cell r="O153">
            <v>120200</v>
          </cell>
          <cell r="P153" t="str">
            <v>经济管理学院</v>
          </cell>
          <cell r="Q153" t="str">
            <v>管理科学</v>
          </cell>
          <cell r="R153">
            <v>2</v>
          </cell>
          <cell r="S153">
            <v>8007017</v>
          </cell>
          <cell r="T153">
            <v>8007026</v>
          </cell>
          <cell r="U153">
            <v>8007093</v>
          </cell>
          <cell r="V153">
            <v>515</v>
          </cell>
          <cell r="W153">
            <v>452</v>
          </cell>
          <cell r="X153">
            <v>1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 t="str">
            <v>putong</v>
          </cell>
        </row>
        <row r="154">
          <cell r="A154">
            <v>164</v>
          </cell>
          <cell r="B154" t="str">
            <v>李枫园</v>
          </cell>
          <cell r="C154">
            <v>1</v>
          </cell>
          <cell r="D154">
            <v>1</v>
          </cell>
          <cell r="E154">
            <v>10476</v>
          </cell>
          <cell r="F154" t="str">
            <v>河南师范大学</v>
          </cell>
          <cell r="G154" t="str">
            <v>其它</v>
          </cell>
          <cell r="H154" t="str">
            <v>商学院</v>
          </cell>
          <cell r="I154">
            <v>12</v>
          </cell>
          <cell r="J154" t="str">
            <v>管理学</v>
          </cell>
          <cell r="K154">
            <v>1202</v>
          </cell>
          <cell r="L154">
            <v>120204</v>
          </cell>
          <cell r="M154" t="str">
            <v>财务管理</v>
          </cell>
          <cell r="N154">
            <v>7</v>
          </cell>
          <cell r="O154">
            <v>120200</v>
          </cell>
          <cell r="P154" t="str">
            <v>经济管理学院</v>
          </cell>
          <cell r="Q154" t="str">
            <v>管理科学</v>
          </cell>
          <cell r="R154">
            <v>1</v>
          </cell>
          <cell r="S154">
            <v>8007005</v>
          </cell>
          <cell r="T154">
            <v>8007054</v>
          </cell>
          <cell r="U154">
            <v>8007085</v>
          </cell>
          <cell r="V154">
            <v>432</v>
          </cell>
          <cell r="W154">
            <v>432</v>
          </cell>
          <cell r="X154">
            <v>1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 t="str">
            <v>putong</v>
          </cell>
        </row>
        <row r="155">
          <cell r="A155">
            <v>165</v>
          </cell>
          <cell r="B155" t="str">
            <v>肖菲</v>
          </cell>
          <cell r="C155">
            <v>1</v>
          </cell>
          <cell r="D155">
            <v>1</v>
          </cell>
          <cell r="E155">
            <v>10385</v>
          </cell>
          <cell r="F155" t="str">
            <v>华侨大学</v>
          </cell>
          <cell r="G155" t="str">
            <v>其它</v>
          </cell>
          <cell r="H155" t="str">
            <v>旅游学院</v>
          </cell>
          <cell r="I155">
            <v>12</v>
          </cell>
          <cell r="J155" t="str">
            <v>管理学</v>
          </cell>
          <cell r="K155">
            <v>1209</v>
          </cell>
          <cell r="L155">
            <v>120902</v>
          </cell>
          <cell r="M155" t="str">
            <v>酒店管理</v>
          </cell>
          <cell r="N155">
            <v>7</v>
          </cell>
          <cell r="O155">
            <v>120200</v>
          </cell>
          <cell r="P155" t="str">
            <v>经济管理学院</v>
          </cell>
          <cell r="Q155" t="str">
            <v>管理科学</v>
          </cell>
          <cell r="R155">
            <v>1</v>
          </cell>
          <cell r="S155">
            <v>8007003</v>
          </cell>
          <cell r="T155">
            <v>8007005</v>
          </cell>
          <cell r="U155">
            <v>8007010</v>
          </cell>
          <cell r="V155">
            <v>590</v>
          </cell>
          <cell r="W155">
            <v>484</v>
          </cell>
          <cell r="X155">
            <v>1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 t="str">
            <v>putong</v>
          </cell>
        </row>
        <row r="156">
          <cell r="A156">
            <v>166</v>
          </cell>
          <cell r="B156" t="str">
            <v>韦姝宇</v>
          </cell>
          <cell r="C156">
            <v>1</v>
          </cell>
          <cell r="D156">
            <v>1</v>
          </cell>
          <cell r="E156">
            <v>10298</v>
          </cell>
          <cell r="F156" t="str">
            <v>南京林业大学</v>
          </cell>
          <cell r="G156" t="str">
            <v>其它</v>
          </cell>
          <cell r="H156" t="str">
            <v>南京林业大学风景园林学院</v>
          </cell>
          <cell r="I156">
            <v>8</v>
          </cell>
          <cell r="J156" t="str">
            <v>工学</v>
          </cell>
          <cell r="K156">
            <v>828</v>
          </cell>
          <cell r="L156">
            <v>82803</v>
          </cell>
          <cell r="M156" t="str">
            <v>风景园林</v>
          </cell>
          <cell r="N156">
            <v>6</v>
          </cell>
          <cell r="O156">
            <v>83400</v>
          </cell>
          <cell r="P156" t="str">
            <v>园林学院</v>
          </cell>
          <cell r="Q156" t="str">
            <v>风景园林历史与理论</v>
          </cell>
          <cell r="R156">
            <v>3</v>
          </cell>
          <cell r="S156">
            <v>8006012</v>
          </cell>
          <cell r="T156">
            <v>8006029</v>
          </cell>
          <cell r="U156">
            <v>8006112</v>
          </cell>
          <cell r="V156">
            <v>608</v>
          </cell>
          <cell r="W156">
            <v>621</v>
          </cell>
          <cell r="X156">
            <v>1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 t="str">
            <v>putong</v>
          </cell>
        </row>
        <row r="157">
          <cell r="A157">
            <v>167</v>
          </cell>
          <cell r="B157" t="str">
            <v>王宝玲</v>
          </cell>
          <cell r="C157">
            <v>1</v>
          </cell>
          <cell r="D157">
            <v>1</v>
          </cell>
          <cell r="E157">
            <v>10475</v>
          </cell>
          <cell r="F157" t="str">
            <v>河南大学</v>
          </cell>
          <cell r="G157" t="str">
            <v>其它</v>
          </cell>
          <cell r="H157" t="str">
            <v>经济学院</v>
          </cell>
          <cell r="I157">
            <v>2</v>
          </cell>
          <cell r="J157" t="str">
            <v>经济学</v>
          </cell>
          <cell r="K157">
            <v>201</v>
          </cell>
          <cell r="L157">
            <v>20102</v>
          </cell>
          <cell r="M157" t="str">
            <v>经济统计学</v>
          </cell>
          <cell r="N157">
            <v>7</v>
          </cell>
          <cell r="O157">
            <v>20200</v>
          </cell>
          <cell r="P157" t="str">
            <v>经济管理学院</v>
          </cell>
          <cell r="Q157" t="str">
            <v>金融学</v>
          </cell>
          <cell r="R157">
            <v>3</v>
          </cell>
          <cell r="S157">
            <v>8007027</v>
          </cell>
          <cell r="T157">
            <v>8007008</v>
          </cell>
          <cell r="U157">
            <v>8007022</v>
          </cell>
          <cell r="V157">
            <v>448</v>
          </cell>
          <cell r="W157">
            <v>442</v>
          </cell>
          <cell r="X157">
            <v>1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 t="str">
            <v>putong</v>
          </cell>
        </row>
        <row r="158">
          <cell r="A158">
            <v>168</v>
          </cell>
          <cell r="B158" t="str">
            <v>赵明慧</v>
          </cell>
          <cell r="C158">
            <v>1</v>
          </cell>
          <cell r="D158">
            <v>1</v>
          </cell>
          <cell r="E158">
            <v>11065</v>
          </cell>
          <cell r="F158" t="str">
            <v>青岛大学</v>
          </cell>
          <cell r="G158" t="str">
            <v>其它</v>
          </cell>
          <cell r="H158" t="str">
            <v>商学院会计学系</v>
          </cell>
          <cell r="I158">
            <v>12</v>
          </cell>
          <cell r="J158" t="str">
            <v>管理学</v>
          </cell>
          <cell r="K158">
            <v>1202</v>
          </cell>
          <cell r="L158" t="str">
            <v>120203K</v>
          </cell>
          <cell r="M158" t="str">
            <v>会计学</v>
          </cell>
          <cell r="N158">
            <v>7</v>
          </cell>
          <cell r="O158">
            <v>125300</v>
          </cell>
          <cell r="P158" t="str">
            <v>经济管理学院</v>
          </cell>
          <cell r="Q158" t="str">
            <v>不分方向</v>
          </cell>
          <cell r="R158">
            <v>1</v>
          </cell>
          <cell r="S158">
            <v>8007013</v>
          </cell>
        </row>
        <row r="158">
          <cell r="V158">
            <v>535</v>
          </cell>
          <cell r="W158">
            <v>481</v>
          </cell>
          <cell r="X158">
            <v>1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 t="str">
            <v>putong</v>
          </cell>
        </row>
        <row r="159">
          <cell r="A159">
            <v>169</v>
          </cell>
          <cell r="B159" t="str">
            <v>肖雅方</v>
          </cell>
          <cell r="C159">
            <v>1</v>
          </cell>
          <cell r="D159">
            <v>1</v>
          </cell>
          <cell r="E159">
            <v>10626</v>
          </cell>
          <cell r="F159" t="str">
            <v>四川农业大学</v>
          </cell>
          <cell r="G159">
            <v>211</v>
          </cell>
          <cell r="H159" t="str">
            <v>风景园林学院</v>
          </cell>
          <cell r="I159">
            <v>9</v>
          </cell>
          <cell r="J159" t="str">
            <v>农学</v>
          </cell>
          <cell r="K159">
            <v>905</v>
          </cell>
          <cell r="L159">
            <v>90502</v>
          </cell>
          <cell r="M159" t="str">
            <v>园林</v>
          </cell>
          <cell r="N159">
            <v>6</v>
          </cell>
          <cell r="O159">
            <v>97300</v>
          </cell>
          <cell r="P159" t="str">
            <v>园林学院</v>
          </cell>
          <cell r="Q159" t="str">
            <v>花卉种质创新与育种</v>
          </cell>
          <cell r="R159">
            <v>3</v>
          </cell>
          <cell r="S159">
            <v>8006057</v>
          </cell>
          <cell r="T159">
            <v>8006022</v>
          </cell>
          <cell r="U159">
            <v>8006008</v>
          </cell>
          <cell r="V159">
            <v>504</v>
          </cell>
          <cell r="W159">
            <v>0</v>
          </cell>
          <cell r="X159">
            <v>1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 t="str">
            <v>putong</v>
          </cell>
        </row>
        <row r="160">
          <cell r="A160">
            <v>170</v>
          </cell>
          <cell r="B160" t="str">
            <v>滕海莹</v>
          </cell>
          <cell r="C160">
            <v>1</v>
          </cell>
          <cell r="D160">
            <v>11</v>
          </cell>
          <cell r="E160">
            <v>10094</v>
          </cell>
          <cell r="F160" t="str">
            <v>河北师范大学</v>
          </cell>
          <cell r="G160" t="str">
            <v>其它</v>
          </cell>
        </row>
        <row r="160">
          <cell r="J160" t="str">
            <v/>
          </cell>
        </row>
        <row r="160">
          <cell r="M160" t="str">
            <v/>
          </cell>
        </row>
        <row r="160">
          <cell r="P160" t="str">
            <v/>
          </cell>
          <cell r="Q160" t="str">
            <v/>
          </cell>
        </row>
        <row r="160">
          <cell r="V160">
            <v>445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 t="str">
            <v>putong</v>
          </cell>
        </row>
        <row r="161">
          <cell r="A161">
            <v>171</v>
          </cell>
          <cell r="B161" t="str">
            <v>吴双</v>
          </cell>
          <cell r="C161">
            <v>1</v>
          </cell>
          <cell r="D161">
            <v>1</v>
          </cell>
          <cell r="E161">
            <v>10193</v>
          </cell>
          <cell r="F161" t="str">
            <v>吉林农业大学</v>
          </cell>
          <cell r="G161" t="str">
            <v>其它</v>
          </cell>
          <cell r="H161" t="str">
            <v>园艺学院</v>
          </cell>
          <cell r="I161">
            <v>9</v>
          </cell>
          <cell r="J161" t="str">
            <v>农学</v>
          </cell>
          <cell r="K161">
            <v>905</v>
          </cell>
          <cell r="L161">
            <v>90502</v>
          </cell>
          <cell r="M161" t="str">
            <v>园林</v>
          </cell>
          <cell r="N161">
            <v>6</v>
          </cell>
          <cell r="O161">
            <v>97300</v>
          </cell>
          <cell r="P161" t="str">
            <v>园林学院</v>
          </cell>
          <cell r="Q161" t="str">
            <v>花卉种质创新与育种</v>
          </cell>
          <cell r="R161">
            <v>1</v>
          </cell>
          <cell r="S161">
            <v>8006009</v>
          </cell>
        </row>
        <row r="161">
          <cell r="V161">
            <v>432</v>
          </cell>
          <cell r="W161">
            <v>391</v>
          </cell>
          <cell r="X161">
            <v>1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 t="str">
            <v>putong</v>
          </cell>
        </row>
        <row r="162">
          <cell r="A162">
            <v>172</v>
          </cell>
          <cell r="B162" t="str">
            <v>许熠鑫</v>
          </cell>
          <cell r="C162">
            <v>1</v>
          </cell>
          <cell r="D162">
            <v>1</v>
          </cell>
          <cell r="E162">
            <v>10019</v>
          </cell>
          <cell r="F162" t="str">
            <v>中国农业大学</v>
          </cell>
          <cell r="G162">
            <v>985</v>
          </cell>
        </row>
        <row r="162">
          <cell r="J162" t="str">
            <v/>
          </cell>
        </row>
        <row r="162">
          <cell r="M162" t="str">
            <v/>
          </cell>
        </row>
        <row r="162">
          <cell r="P162" t="str">
            <v/>
          </cell>
          <cell r="Q162" t="str">
            <v/>
          </cell>
        </row>
        <row r="162">
          <cell r="V162">
            <v>543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 t="str">
            <v>putong</v>
          </cell>
        </row>
        <row r="163">
          <cell r="A163">
            <v>173</v>
          </cell>
          <cell r="B163" t="str">
            <v>王小雨</v>
          </cell>
          <cell r="C163">
            <v>2</v>
          </cell>
          <cell r="D163">
            <v>1</v>
          </cell>
          <cell r="E163">
            <v>10128</v>
          </cell>
          <cell r="F163" t="str">
            <v>内蒙古工业大学</v>
          </cell>
          <cell r="G163" t="str">
            <v>其它</v>
          </cell>
          <cell r="H163" t="str">
            <v>建筑学院</v>
          </cell>
          <cell r="I163">
            <v>8</v>
          </cell>
          <cell r="J163" t="str">
            <v>工学</v>
          </cell>
          <cell r="K163">
            <v>828</v>
          </cell>
          <cell r="L163">
            <v>82803</v>
          </cell>
          <cell r="M163" t="str">
            <v>风景园林</v>
          </cell>
          <cell r="N163">
            <v>6</v>
          </cell>
          <cell r="O163">
            <v>83400</v>
          </cell>
          <cell r="P163" t="str">
            <v>园林学院</v>
          </cell>
          <cell r="Q163" t="str">
            <v>风景园林历史与理论</v>
          </cell>
          <cell r="R163">
            <v>2</v>
          </cell>
          <cell r="S163">
            <v>8006027</v>
          </cell>
          <cell r="T163">
            <v>8006074</v>
          </cell>
          <cell r="U163">
            <v>8006030</v>
          </cell>
          <cell r="V163">
            <v>457</v>
          </cell>
          <cell r="W163">
            <v>0</v>
          </cell>
          <cell r="X163">
            <v>1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 t="str">
            <v>putong</v>
          </cell>
        </row>
        <row r="164">
          <cell r="A164">
            <v>174</v>
          </cell>
          <cell r="B164" t="str">
            <v>金亦佳</v>
          </cell>
          <cell r="C164">
            <v>1</v>
          </cell>
          <cell r="D164">
            <v>1</v>
          </cell>
          <cell r="E164">
            <v>10538</v>
          </cell>
          <cell r="F164" t="str">
            <v>中南林业科技大学</v>
          </cell>
          <cell r="G164" t="str">
            <v>其它</v>
          </cell>
          <cell r="H164" t="str">
            <v>林学院</v>
          </cell>
          <cell r="I164">
            <v>9</v>
          </cell>
          <cell r="J164" t="str">
            <v>农学</v>
          </cell>
          <cell r="K164">
            <v>905</v>
          </cell>
          <cell r="L164">
            <v>90501</v>
          </cell>
          <cell r="M164" t="str">
            <v>林学</v>
          </cell>
          <cell r="N164">
            <v>6</v>
          </cell>
          <cell r="O164">
            <v>97300</v>
          </cell>
          <cell r="P164" t="str">
            <v>园林学院</v>
          </cell>
          <cell r="Q164" t="str">
            <v>花卉种质创新与育种</v>
          </cell>
          <cell r="R164">
            <v>2</v>
          </cell>
          <cell r="S164">
            <v>8006014</v>
          </cell>
          <cell r="T164">
            <v>8006070</v>
          </cell>
          <cell r="U164">
            <v>8006069</v>
          </cell>
          <cell r="V164">
            <v>543</v>
          </cell>
          <cell r="W164">
            <v>435</v>
          </cell>
          <cell r="X164">
            <v>1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 t="str">
            <v>putong</v>
          </cell>
        </row>
        <row r="165">
          <cell r="A165">
            <v>175</v>
          </cell>
          <cell r="B165" t="str">
            <v>赵懿真</v>
          </cell>
          <cell r="C165">
            <v>1</v>
          </cell>
          <cell r="D165">
            <v>1</v>
          </cell>
          <cell r="E165">
            <v>10086</v>
          </cell>
          <cell r="F165" t="str">
            <v>河北农业大学</v>
          </cell>
          <cell r="G165" t="str">
            <v>其它</v>
          </cell>
          <cell r="H165" t="str">
            <v>经济管理学院</v>
          </cell>
          <cell r="I165">
            <v>2</v>
          </cell>
          <cell r="J165" t="str">
            <v>经济学</v>
          </cell>
          <cell r="K165">
            <v>201</v>
          </cell>
          <cell r="L165">
            <v>20102</v>
          </cell>
          <cell r="M165" t="str">
            <v>经济统计学</v>
          </cell>
          <cell r="N165">
            <v>7</v>
          </cell>
          <cell r="O165">
            <v>20200</v>
          </cell>
          <cell r="P165" t="str">
            <v>经济管理学院</v>
          </cell>
          <cell r="Q165" t="str">
            <v>金融学</v>
          </cell>
          <cell r="R165">
            <v>3</v>
          </cell>
          <cell r="S165">
            <v>8007006</v>
          </cell>
          <cell r="T165">
            <v>8007022</v>
          </cell>
          <cell r="U165">
            <v>8007018</v>
          </cell>
          <cell r="V165">
            <v>471</v>
          </cell>
          <cell r="W165">
            <v>453</v>
          </cell>
          <cell r="X165">
            <v>1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 t="str">
            <v>putong</v>
          </cell>
        </row>
        <row r="166">
          <cell r="A166">
            <v>176</v>
          </cell>
          <cell r="B166" t="str">
            <v>武晓婷</v>
          </cell>
          <cell r="C166">
            <v>1</v>
          </cell>
          <cell r="D166">
            <v>1</v>
          </cell>
          <cell r="E166">
            <v>10434</v>
          </cell>
          <cell r="F166" t="str">
            <v>山东农业大学</v>
          </cell>
          <cell r="G166" t="str">
            <v>其它</v>
          </cell>
          <cell r="H166" t="str">
            <v>林学院</v>
          </cell>
          <cell r="I166">
            <v>8</v>
          </cell>
          <cell r="J166" t="str">
            <v>工学</v>
          </cell>
          <cell r="K166">
            <v>828</v>
          </cell>
          <cell r="L166">
            <v>82803</v>
          </cell>
          <cell r="M166" t="str">
            <v>风景园林</v>
          </cell>
          <cell r="N166">
            <v>6</v>
          </cell>
          <cell r="O166">
            <v>95300</v>
          </cell>
          <cell r="P166" t="str">
            <v>园林学院</v>
          </cell>
          <cell r="Q166" t="str">
            <v>风景园林</v>
          </cell>
          <cell r="R166">
            <v>1</v>
          </cell>
          <cell r="S166">
            <v>8006012</v>
          </cell>
        </row>
        <row r="166">
          <cell r="V166">
            <v>476</v>
          </cell>
          <cell r="W166">
            <v>452</v>
          </cell>
          <cell r="X166">
            <v>1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 t="str">
            <v>putong</v>
          </cell>
        </row>
        <row r="167">
          <cell r="A167">
            <v>177</v>
          </cell>
          <cell r="B167" t="str">
            <v>王奕鑫</v>
          </cell>
          <cell r="C167">
            <v>1</v>
          </cell>
          <cell r="D167">
            <v>1</v>
          </cell>
          <cell r="E167">
            <v>10542</v>
          </cell>
          <cell r="F167" t="str">
            <v>湖南师范大学</v>
          </cell>
          <cell r="G167">
            <v>211</v>
          </cell>
          <cell r="H167" t="str">
            <v>美术学院</v>
          </cell>
          <cell r="I167">
            <v>13</v>
          </cell>
          <cell r="J167" t="str">
            <v>艺术学</v>
          </cell>
          <cell r="K167">
            <v>1305</v>
          </cell>
          <cell r="L167">
            <v>130502</v>
          </cell>
          <cell r="M167" t="str">
            <v>视觉传达设计</v>
          </cell>
          <cell r="N167">
            <v>14</v>
          </cell>
          <cell r="O167">
            <v>135108</v>
          </cell>
          <cell r="P167" t="str">
            <v>艺术设计学院</v>
          </cell>
          <cell r="Q167" t="str">
            <v>艺术设计研究与应用</v>
          </cell>
          <cell r="R167">
            <v>1</v>
          </cell>
          <cell r="S167">
            <v>8014007</v>
          </cell>
          <cell r="T167">
            <v>8014023</v>
          </cell>
        </row>
        <row r="167">
          <cell r="V167">
            <v>427</v>
          </cell>
          <cell r="W167">
            <v>0</v>
          </cell>
          <cell r="X167">
            <v>1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 t="str">
            <v>putong</v>
          </cell>
        </row>
        <row r="168">
          <cell r="A168">
            <v>178</v>
          </cell>
          <cell r="B168" t="str">
            <v>刘静</v>
          </cell>
          <cell r="C168">
            <v>1</v>
          </cell>
          <cell r="D168">
            <v>1</v>
          </cell>
          <cell r="E168">
            <v>10069</v>
          </cell>
          <cell r="F168" t="str">
            <v>天津商业大学</v>
          </cell>
          <cell r="G168" t="str">
            <v>其它</v>
          </cell>
          <cell r="H168" t="str">
            <v>生物技术与食品科学学院</v>
          </cell>
          <cell r="I168">
            <v>8</v>
          </cell>
          <cell r="J168" t="str">
            <v>工学</v>
          </cell>
          <cell r="K168">
            <v>827</v>
          </cell>
          <cell r="L168">
            <v>82702</v>
          </cell>
          <cell r="M168" t="str">
            <v>食品质量与安全</v>
          </cell>
          <cell r="N168">
            <v>2</v>
          </cell>
          <cell r="O168">
            <v>83203</v>
          </cell>
          <cell r="P168" t="str">
            <v>生物科学与技术学院</v>
          </cell>
          <cell r="Q168" t="str">
            <v>农林产品加工与贮运</v>
          </cell>
          <cell r="R168">
            <v>4</v>
          </cell>
          <cell r="S168">
            <v>8002035</v>
          </cell>
          <cell r="T168">
            <v>8002023</v>
          </cell>
          <cell r="U168">
            <v>8002071</v>
          </cell>
          <cell r="V168">
            <v>499</v>
          </cell>
          <cell r="W168">
            <v>455</v>
          </cell>
          <cell r="X168">
            <v>1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 t="str">
            <v>putong</v>
          </cell>
        </row>
        <row r="169">
          <cell r="A169">
            <v>179</v>
          </cell>
          <cell r="B169" t="str">
            <v>张文君</v>
          </cell>
          <cell r="C169">
            <v>2</v>
          </cell>
          <cell r="D169">
            <v>1</v>
          </cell>
          <cell r="E169">
            <v>10086</v>
          </cell>
          <cell r="F169" t="str">
            <v>河北农业大学</v>
          </cell>
          <cell r="G169" t="str">
            <v>其它</v>
          </cell>
          <cell r="H169" t="str">
            <v>文管学院</v>
          </cell>
          <cell r="I169">
            <v>12</v>
          </cell>
          <cell r="J169" t="str">
            <v>管理学</v>
          </cell>
          <cell r="K169">
            <v>1202</v>
          </cell>
          <cell r="L169" t="str">
            <v>120201K</v>
          </cell>
          <cell r="M169" t="str">
            <v>工商管理</v>
          </cell>
          <cell r="N169">
            <v>7</v>
          </cell>
          <cell r="O169">
            <v>120200</v>
          </cell>
          <cell r="P169" t="str">
            <v>经济管理学院</v>
          </cell>
          <cell r="Q169" t="str">
            <v>管理科学</v>
          </cell>
          <cell r="R169">
            <v>5</v>
          </cell>
          <cell r="S169">
            <v>8007025</v>
          </cell>
        </row>
        <row r="169">
          <cell r="V169">
            <v>518</v>
          </cell>
          <cell r="W169">
            <v>410</v>
          </cell>
          <cell r="X169">
            <v>1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 t="str">
            <v>putong</v>
          </cell>
        </row>
        <row r="170">
          <cell r="A170">
            <v>180</v>
          </cell>
          <cell r="B170" t="str">
            <v>黄华尔琦</v>
          </cell>
          <cell r="C170">
            <v>1</v>
          </cell>
          <cell r="D170">
            <v>48</v>
          </cell>
          <cell r="E170">
            <v>10078</v>
          </cell>
          <cell r="F170" t="str">
            <v>华北水利水电大学</v>
          </cell>
          <cell r="G170" t="str">
            <v>其它</v>
          </cell>
          <cell r="H170" t="str">
            <v>环境与市政工程学院</v>
          </cell>
          <cell r="I170">
            <v>8</v>
          </cell>
          <cell r="J170" t="str">
            <v>工学</v>
          </cell>
          <cell r="K170">
            <v>825</v>
          </cell>
          <cell r="L170">
            <v>82502</v>
          </cell>
          <cell r="M170" t="str">
            <v>环境工程</v>
          </cell>
          <cell r="N170">
            <v>13</v>
          </cell>
          <cell r="O170">
            <v>85700</v>
          </cell>
          <cell r="P170" t="str">
            <v>环境科学与工程学院</v>
          </cell>
          <cell r="Q170" t="e">
            <v>#N/A</v>
          </cell>
          <cell r="R170">
            <v>5</v>
          </cell>
          <cell r="S170">
            <v>8013011</v>
          </cell>
          <cell r="T170">
            <v>8013021</v>
          </cell>
          <cell r="U170">
            <v>8013023</v>
          </cell>
          <cell r="V170">
            <v>435</v>
          </cell>
          <cell r="W170">
            <v>0</v>
          </cell>
          <cell r="X170">
            <v>1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 t="str">
            <v>gugan</v>
          </cell>
        </row>
        <row r="171">
          <cell r="A171">
            <v>181</v>
          </cell>
          <cell r="B171" t="str">
            <v>童雅琦</v>
          </cell>
          <cell r="C171">
            <v>1</v>
          </cell>
          <cell r="D171">
            <v>1</v>
          </cell>
          <cell r="E171">
            <v>10733</v>
          </cell>
          <cell r="F171" t="str">
            <v>甘肃农业大学</v>
          </cell>
          <cell r="G171" t="str">
            <v>其它</v>
          </cell>
          <cell r="H171" t="str">
            <v>甘肃农业大学</v>
          </cell>
          <cell r="I171">
            <v>8</v>
          </cell>
          <cell r="J171" t="str">
            <v>工学</v>
          </cell>
          <cell r="K171">
            <v>828</v>
          </cell>
          <cell r="L171">
            <v>82803</v>
          </cell>
          <cell r="M171" t="str">
            <v>风景园林</v>
          </cell>
          <cell r="N171">
            <v>6</v>
          </cell>
          <cell r="O171">
            <v>95300</v>
          </cell>
          <cell r="P171" t="str">
            <v>园林学院</v>
          </cell>
          <cell r="Q171" t="str">
            <v>风景园林</v>
          </cell>
          <cell r="R171">
            <v>1</v>
          </cell>
          <cell r="S171">
            <v>8006110</v>
          </cell>
          <cell r="T171">
            <v>8006107</v>
          </cell>
          <cell r="U171">
            <v>8006109</v>
          </cell>
          <cell r="V171">
            <v>450</v>
          </cell>
          <cell r="W171">
            <v>0</v>
          </cell>
          <cell r="X171">
            <v>1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 t="str">
            <v>putong</v>
          </cell>
        </row>
        <row r="172">
          <cell r="A172">
            <v>182</v>
          </cell>
          <cell r="B172" t="str">
            <v>潘翼帆</v>
          </cell>
          <cell r="C172">
            <v>1</v>
          </cell>
          <cell r="D172">
            <v>1</v>
          </cell>
          <cell r="E172">
            <v>10476</v>
          </cell>
          <cell r="F172" t="str">
            <v>河南师范大学</v>
          </cell>
          <cell r="G172" t="str">
            <v>其它</v>
          </cell>
          <cell r="H172" t="str">
            <v>美术学院</v>
          </cell>
          <cell r="I172">
            <v>13</v>
          </cell>
          <cell r="J172" t="str">
            <v>艺术学</v>
          </cell>
          <cell r="K172">
            <v>1305</v>
          </cell>
          <cell r="L172">
            <v>130502</v>
          </cell>
          <cell r="M172" t="str">
            <v>视觉传达设计</v>
          </cell>
          <cell r="N172">
            <v>14</v>
          </cell>
          <cell r="O172">
            <v>135108</v>
          </cell>
          <cell r="P172" t="str">
            <v>艺术设计学院</v>
          </cell>
          <cell r="Q172" t="str">
            <v>艺术设计研究与应用</v>
          </cell>
          <cell r="R172">
            <v>1</v>
          </cell>
          <cell r="S172">
            <v>8014031</v>
          </cell>
        </row>
        <row r="172">
          <cell r="V172">
            <v>452</v>
          </cell>
          <cell r="W172">
            <v>427</v>
          </cell>
          <cell r="X172">
            <v>1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 t="str">
            <v>putong</v>
          </cell>
        </row>
        <row r="173">
          <cell r="A173">
            <v>183</v>
          </cell>
          <cell r="B173" t="str">
            <v>于梦晴</v>
          </cell>
          <cell r="C173">
            <v>1</v>
          </cell>
          <cell r="D173">
            <v>1</v>
          </cell>
          <cell r="E173">
            <v>10434</v>
          </cell>
          <cell r="F173" t="str">
            <v>山东农业大学</v>
          </cell>
          <cell r="G173" t="str">
            <v>其它</v>
          </cell>
          <cell r="H173" t="str">
            <v>林学院</v>
          </cell>
          <cell r="I173">
            <v>9</v>
          </cell>
          <cell r="J173" t="str">
            <v>农学</v>
          </cell>
          <cell r="K173">
            <v>905</v>
          </cell>
          <cell r="L173">
            <v>90502</v>
          </cell>
          <cell r="M173" t="str">
            <v>园林</v>
          </cell>
          <cell r="N173">
            <v>6</v>
          </cell>
          <cell r="O173">
            <v>95300</v>
          </cell>
          <cell r="P173" t="str">
            <v>园林学院</v>
          </cell>
          <cell r="Q173" t="str">
            <v>风景园林</v>
          </cell>
          <cell r="R173">
            <v>1</v>
          </cell>
          <cell r="S173">
            <v>8006074</v>
          </cell>
          <cell r="T173">
            <v>8006034</v>
          </cell>
          <cell r="U173">
            <v>8006046</v>
          </cell>
          <cell r="V173">
            <v>594</v>
          </cell>
          <cell r="W173">
            <v>556</v>
          </cell>
          <cell r="X173">
            <v>1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 t="str">
            <v>putong</v>
          </cell>
        </row>
        <row r="174">
          <cell r="A174">
            <v>184</v>
          </cell>
          <cell r="B174" t="str">
            <v>田娅倩</v>
          </cell>
          <cell r="C174">
            <v>1</v>
          </cell>
          <cell r="D174">
            <v>1</v>
          </cell>
          <cell r="E174">
            <v>10225</v>
          </cell>
          <cell r="F174" t="str">
            <v>东北林业大学</v>
          </cell>
          <cell r="G174">
            <v>211</v>
          </cell>
          <cell r="H174" t="str">
            <v>经济管理学院</v>
          </cell>
          <cell r="I174">
            <v>2</v>
          </cell>
          <cell r="J174" t="str">
            <v>经济学</v>
          </cell>
          <cell r="K174">
            <v>201</v>
          </cell>
          <cell r="L174">
            <v>20102</v>
          </cell>
          <cell r="M174" t="str">
            <v>经济统计学</v>
          </cell>
          <cell r="N174">
            <v>7</v>
          </cell>
          <cell r="O174">
            <v>20200</v>
          </cell>
          <cell r="P174" t="str">
            <v>经济管理学院</v>
          </cell>
          <cell r="Q174" t="str">
            <v>金融学</v>
          </cell>
          <cell r="R174">
            <v>3</v>
          </cell>
          <cell r="S174">
            <v>8007027</v>
          </cell>
          <cell r="T174">
            <v>8007008</v>
          </cell>
          <cell r="U174">
            <v>8007018</v>
          </cell>
          <cell r="V174">
            <v>569</v>
          </cell>
          <cell r="W174">
            <v>534</v>
          </cell>
          <cell r="X174">
            <v>1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 t="str">
            <v>putong</v>
          </cell>
        </row>
        <row r="175">
          <cell r="A175">
            <v>185</v>
          </cell>
          <cell r="B175" t="str">
            <v>尚金亮</v>
          </cell>
          <cell r="C175">
            <v>2</v>
          </cell>
          <cell r="D175">
            <v>1</v>
          </cell>
          <cell r="E175">
            <v>10663</v>
          </cell>
          <cell r="F175" t="str">
            <v>贵州师范大学</v>
          </cell>
          <cell r="G175" t="str">
            <v>其它</v>
          </cell>
          <cell r="H175" t="str">
            <v>美术学院</v>
          </cell>
          <cell r="I175">
            <v>13</v>
          </cell>
          <cell r="J175" t="str">
            <v>艺术学</v>
          </cell>
          <cell r="K175">
            <v>1305</v>
          </cell>
          <cell r="L175">
            <v>130503</v>
          </cell>
          <cell r="M175" t="str">
            <v>环境设计</v>
          </cell>
          <cell r="N175">
            <v>14</v>
          </cell>
          <cell r="O175">
            <v>135108</v>
          </cell>
          <cell r="P175" t="str">
            <v>艺术设计学院</v>
          </cell>
          <cell r="Q175" t="str">
            <v>艺术设计研究与应用</v>
          </cell>
          <cell r="R175">
            <v>1</v>
          </cell>
          <cell r="S175">
            <v>8014038</v>
          </cell>
          <cell r="T175">
            <v>8014036</v>
          </cell>
          <cell r="U175">
            <v>8014031</v>
          </cell>
          <cell r="V175">
            <v>454</v>
          </cell>
          <cell r="W175">
            <v>0</v>
          </cell>
          <cell r="X175">
            <v>1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 t="str">
            <v>putong</v>
          </cell>
        </row>
        <row r="176">
          <cell r="A176">
            <v>186</v>
          </cell>
          <cell r="B176" t="str">
            <v>彭烨春</v>
          </cell>
          <cell r="C176">
            <v>1</v>
          </cell>
          <cell r="D176">
            <v>1</v>
          </cell>
          <cell r="E176">
            <v>10036</v>
          </cell>
          <cell r="F176" t="str">
            <v>对外经济贸易大学</v>
          </cell>
          <cell r="G176">
            <v>211</v>
          </cell>
          <cell r="H176" t="str">
            <v>英语学院</v>
          </cell>
          <cell r="I176">
            <v>5</v>
          </cell>
          <cell r="J176" t="str">
            <v>文学</v>
          </cell>
          <cell r="K176">
            <v>502</v>
          </cell>
          <cell r="L176">
            <v>50262</v>
          </cell>
          <cell r="M176" t="str">
            <v>商务英语</v>
          </cell>
          <cell r="N176">
            <v>7</v>
          </cell>
          <cell r="O176">
            <v>25400</v>
          </cell>
          <cell r="P176" t="str">
            <v>经济管理学院</v>
          </cell>
          <cell r="Q176" t="str">
            <v>不分方向</v>
          </cell>
          <cell r="R176">
            <v>1</v>
          </cell>
          <cell r="S176">
            <v>8007007</v>
          </cell>
        </row>
        <row r="176">
          <cell r="V176">
            <v>611</v>
          </cell>
          <cell r="W176">
            <v>577</v>
          </cell>
          <cell r="X176">
            <v>1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 t="str">
            <v>putong</v>
          </cell>
        </row>
        <row r="177">
          <cell r="A177">
            <v>187</v>
          </cell>
          <cell r="B177" t="str">
            <v>周玥姮</v>
          </cell>
          <cell r="C177">
            <v>1</v>
          </cell>
          <cell r="D177">
            <v>1</v>
          </cell>
          <cell r="E177">
            <v>10491</v>
          </cell>
          <cell r="F177" t="str">
            <v>中国地质大学(武汉)</v>
          </cell>
          <cell r="G177">
            <v>211</v>
          </cell>
          <cell r="H177" t="str">
            <v>艺术与传媒学院</v>
          </cell>
          <cell r="I177">
            <v>13</v>
          </cell>
          <cell r="J177" t="str">
            <v>艺术学</v>
          </cell>
          <cell r="K177">
            <v>1305</v>
          </cell>
          <cell r="L177">
            <v>130503</v>
          </cell>
          <cell r="M177" t="str">
            <v>环境设计</v>
          </cell>
          <cell r="N177">
            <v>6</v>
          </cell>
          <cell r="O177">
            <v>97300</v>
          </cell>
          <cell r="P177" t="str">
            <v>园林学院</v>
          </cell>
          <cell r="Q177" t="str">
            <v>花卉种质创新与育种</v>
          </cell>
          <cell r="R177">
            <v>3</v>
          </cell>
          <cell r="S177">
            <v>8006008</v>
          </cell>
          <cell r="T177">
            <v>8006016</v>
          </cell>
          <cell r="U177">
            <v>8006019</v>
          </cell>
          <cell r="V177">
            <v>432</v>
          </cell>
          <cell r="W177">
            <v>0</v>
          </cell>
          <cell r="X177">
            <v>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 t="str">
            <v>putong</v>
          </cell>
        </row>
        <row r="178">
          <cell r="A178">
            <v>188</v>
          </cell>
          <cell r="B178" t="str">
            <v>左佳薇</v>
          </cell>
          <cell r="C178">
            <v>1</v>
          </cell>
          <cell r="D178">
            <v>1</v>
          </cell>
          <cell r="E178">
            <v>10022</v>
          </cell>
          <cell r="F178" t="str">
            <v>北京林业大学</v>
          </cell>
          <cell r="G178">
            <v>211</v>
          </cell>
          <cell r="H178" t="str">
            <v>经济管理学院国际经济与贸易专业</v>
          </cell>
          <cell r="I178">
            <v>2</v>
          </cell>
          <cell r="J178" t="str">
            <v>经济学</v>
          </cell>
          <cell r="K178">
            <v>204</v>
          </cell>
          <cell r="L178">
            <v>20401</v>
          </cell>
          <cell r="M178" t="str">
            <v>国际经济与贸易</v>
          </cell>
          <cell r="N178">
            <v>7</v>
          </cell>
          <cell r="O178">
            <v>20200</v>
          </cell>
          <cell r="P178" t="str">
            <v>经济管理学院</v>
          </cell>
          <cell r="Q178" t="str">
            <v>金融学</v>
          </cell>
          <cell r="R178">
            <v>2</v>
          </cell>
          <cell r="S178">
            <v>8007038</v>
          </cell>
          <cell r="T178">
            <v>8007007</v>
          </cell>
          <cell r="U178">
            <v>8007043</v>
          </cell>
          <cell r="V178">
            <v>567</v>
          </cell>
          <cell r="W178">
            <v>492</v>
          </cell>
          <cell r="X178">
            <v>1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 t="str">
            <v>putong</v>
          </cell>
        </row>
        <row r="179">
          <cell r="A179">
            <v>189</v>
          </cell>
          <cell r="B179" t="str">
            <v>冯凯昕</v>
          </cell>
          <cell r="C179">
            <v>1</v>
          </cell>
          <cell r="D179">
            <v>1</v>
          </cell>
          <cell r="E179">
            <v>10153</v>
          </cell>
          <cell r="F179" t="str">
            <v>沈阳建筑大学</v>
          </cell>
          <cell r="G179" t="str">
            <v>其它</v>
          </cell>
          <cell r="H179" t="str">
            <v>管理学院</v>
          </cell>
          <cell r="I179">
            <v>12</v>
          </cell>
          <cell r="J179" t="str">
            <v>管理学</v>
          </cell>
          <cell r="K179">
            <v>1202</v>
          </cell>
          <cell r="L179" t="str">
            <v>120203K</v>
          </cell>
          <cell r="M179" t="str">
            <v>会计学</v>
          </cell>
          <cell r="N179">
            <v>7</v>
          </cell>
          <cell r="O179">
            <v>125300</v>
          </cell>
          <cell r="P179" t="str">
            <v>经济管理学院</v>
          </cell>
          <cell r="Q179" t="str">
            <v>不分方向</v>
          </cell>
          <cell r="R179">
            <v>1</v>
          </cell>
          <cell r="S179">
            <v>8007072</v>
          </cell>
          <cell r="T179">
            <v>8007089</v>
          </cell>
          <cell r="U179">
            <v>8007100</v>
          </cell>
          <cell r="V179">
            <v>448</v>
          </cell>
          <cell r="W179">
            <v>474</v>
          </cell>
          <cell r="X179">
            <v>1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 t="str">
            <v>putong</v>
          </cell>
        </row>
        <row r="180">
          <cell r="A180">
            <v>190</v>
          </cell>
          <cell r="B180" t="str">
            <v>张晴</v>
          </cell>
          <cell r="C180">
            <v>1</v>
          </cell>
          <cell r="D180">
            <v>1</v>
          </cell>
          <cell r="E180">
            <v>10298</v>
          </cell>
          <cell r="F180" t="str">
            <v>南京林业大学</v>
          </cell>
          <cell r="G180" t="str">
            <v>其它</v>
          </cell>
          <cell r="H180" t="str">
            <v>经济管理学院农林经济管理系</v>
          </cell>
          <cell r="I180">
            <v>12</v>
          </cell>
          <cell r="J180" t="str">
            <v>管理学</v>
          </cell>
          <cell r="K180">
            <v>1203</v>
          </cell>
          <cell r="L180">
            <v>120301</v>
          </cell>
          <cell r="M180" t="str">
            <v>农林经济管理</v>
          </cell>
          <cell r="N180">
            <v>7</v>
          </cell>
          <cell r="O180">
            <v>120300</v>
          </cell>
          <cell r="P180" t="str">
            <v>经济管理学院</v>
          </cell>
          <cell r="Q180" t="str">
            <v>农业经济管理</v>
          </cell>
          <cell r="R180">
            <v>1</v>
          </cell>
          <cell r="S180">
            <v>8007053</v>
          </cell>
          <cell r="T180">
            <v>8007061</v>
          </cell>
          <cell r="U180">
            <v>8007080</v>
          </cell>
          <cell r="V180">
            <v>513</v>
          </cell>
          <cell r="W180">
            <v>470</v>
          </cell>
          <cell r="X180">
            <v>1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 t="str">
            <v>putong</v>
          </cell>
        </row>
        <row r="181">
          <cell r="A181">
            <v>191</v>
          </cell>
          <cell r="B181" t="str">
            <v>郭丹妮</v>
          </cell>
          <cell r="C181">
            <v>1</v>
          </cell>
          <cell r="D181">
            <v>1</v>
          </cell>
          <cell r="E181">
            <v>10075</v>
          </cell>
          <cell r="F181" t="str">
            <v>河北大学</v>
          </cell>
          <cell r="G181" t="str">
            <v>其它</v>
          </cell>
          <cell r="H181" t="str">
            <v>管理学院会计系</v>
          </cell>
          <cell r="I181">
            <v>12</v>
          </cell>
          <cell r="J181" t="str">
            <v>管理学</v>
          </cell>
          <cell r="K181">
            <v>1202</v>
          </cell>
          <cell r="L181">
            <v>120204</v>
          </cell>
          <cell r="M181" t="str">
            <v>财务管理</v>
          </cell>
          <cell r="N181">
            <v>7</v>
          </cell>
          <cell r="O181">
            <v>120200</v>
          </cell>
          <cell r="P181" t="str">
            <v>经济管理学院</v>
          </cell>
          <cell r="Q181" t="str">
            <v>管理科学</v>
          </cell>
          <cell r="R181">
            <v>2</v>
          </cell>
          <cell r="S181">
            <v>8007017</v>
          </cell>
          <cell r="T181">
            <v>8007026</v>
          </cell>
          <cell r="U181">
            <v>8007093</v>
          </cell>
          <cell r="V181">
            <v>533</v>
          </cell>
          <cell r="W181">
            <v>509</v>
          </cell>
          <cell r="X181">
            <v>1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 t="str">
            <v>putong</v>
          </cell>
        </row>
        <row r="182">
          <cell r="A182">
            <v>192</v>
          </cell>
          <cell r="B182" t="str">
            <v>李夏琴</v>
          </cell>
          <cell r="C182">
            <v>1</v>
          </cell>
          <cell r="D182">
            <v>1</v>
          </cell>
          <cell r="E182">
            <v>10108</v>
          </cell>
          <cell r="F182" t="str">
            <v>山西大学</v>
          </cell>
          <cell r="G182" t="str">
            <v>其它</v>
          </cell>
          <cell r="H182" t="str">
            <v>经济与管理学院</v>
          </cell>
          <cell r="I182">
            <v>12</v>
          </cell>
          <cell r="J182" t="str">
            <v>管理学</v>
          </cell>
          <cell r="K182">
            <v>1202</v>
          </cell>
          <cell r="L182" t="str">
            <v>120203K</v>
          </cell>
          <cell r="M182" t="str">
            <v>会计学</v>
          </cell>
          <cell r="N182">
            <v>7</v>
          </cell>
          <cell r="O182">
            <v>120200</v>
          </cell>
          <cell r="P182" t="str">
            <v>经济管理学院</v>
          </cell>
          <cell r="Q182" t="str">
            <v>管理科学</v>
          </cell>
          <cell r="R182">
            <v>2</v>
          </cell>
          <cell r="S182">
            <v>8007017</v>
          </cell>
          <cell r="T182">
            <v>8007026</v>
          </cell>
          <cell r="U182">
            <v>8007093</v>
          </cell>
          <cell r="V182">
            <v>511</v>
          </cell>
          <cell r="W182">
            <v>494</v>
          </cell>
          <cell r="X182">
            <v>1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 t="str">
            <v>putong</v>
          </cell>
        </row>
        <row r="183">
          <cell r="A183">
            <v>193</v>
          </cell>
          <cell r="B183" t="str">
            <v>马婕</v>
          </cell>
          <cell r="C183">
            <v>1</v>
          </cell>
          <cell r="D183">
            <v>1</v>
          </cell>
          <cell r="E183">
            <v>10295</v>
          </cell>
          <cell r="F183" t="str">
            <v>江南大学</v>
          </cell>
          <cell r="G183">
            <v>211</v>
          </cell>
          <cell r="H183" t="str">
            <v>设计学院</v>
          </cell>
          <cell r="I183">
            <v>13</v>
          </cell>
          <cell r="J183" t="str">
            <v>艺术学</v>
          </cell>
          <cell r="K183">
            <v>1305</v>
          </cell>
          <cell r="L183">
            <v>130503</v>
          </cell>
          <cell r="M183" t="str">
            <v>环境设计</v>
          </cell>
          <cell r="N183">
            <v>6</v>
          </cell>
          <cell r="O183">
            <v>95300</v>
          </cell>
          <cell r="P183" t="str">
            <v>园林学院</v>
          </cell>
          <cell r="Q183" t="str">
            <v>风景园林</v>
          </cell>
          <cell r="R183">
            <v>1</v>
          </cell>
          <cell r="S183">
            <v>8006003</v>
          </cell>
          <cell r="T183">
            <v>8006012</v>
          </cell>
          <cell r="U183">
            <v>8006011</v>
          </cell>
          <cell r="V183">
            <v>432</v>
          </cell>
          <cell r="W183">
            <v>465</v>
          </cell>
          <cell r="X183">
            <v>1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 t="str">
            <v>putong</v>
          </cell>
        </row>
        <row r="184">
          <cell r="A184">
            <v>194</v>
          </cell>
          <cell r="B184" t="str">
            <v>蔡正语</v>
          </cell>
          <cell r="C184">
            <v>1</v>
          </cell>
          <cell r="D184">
            <v>1</v>
          </cell>
          <cell r="E184">
            <v>10070</v>
          </cell>
          <cell r="F184" t="str">
            <v>天津财经大学</v>
          </cell>
          <cell r="G184" t="str">
            <v>其它</v>
          </cell>
          <cell r="H184" t="str">
            <v>艺术学院</v>
          </cell>
          <cell r="I184">
            <v>13</v>
          </cell>
          <cell r="J184" t="str">
            <v>艺术学</v>
          </cell>
          <cell r="K184">
            <v>1305</v>
          </cell>
          <cell r="L184">
            <v>130502</v>
          </cell>
          <cell r="M184" t="str">
            <v>视觉传达设计</v>
          </cell>
          <cell r="N184">
            <v>14</v>
          </cell>
          <cell r="O184">
            <v>130500</v>
          </cell>
          <cell r="P184" t="str">
            <v>艺术设计学院</v>
          </cell>
          <cell r="Q184" t="str">
            <v>环境设计与理论</v>
          </cell>
          <cell r="R184">
            <v>4</v>
          </cell>
          <cell r="S184">
            <v>8014032</v>
          </cell>
          <cell r="T184">
            <v>8014032</v>
          </cell>
          <cell r="U184">
            <v>8014032</v>
          </cell>
          <cell r="V184">
            <v>501</v>
          </cell>
          <cell r="W184">
            <v>426</v>
          </cell>
          <cell r="X184">
            <v>1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 t="str">
            <v>putong</v>
          </cell>
        </row>
        <row r="185">
          <cell r="A185">
            <v>195</v>
          </cell>
          <cell r="B185" t="str">
            <v>越源</v>
          </cell>
          <cell r="C185">
            <v>1</v>
          </cell>
          <cell r="D185">
            <v>1</v>
          </cell>
          <cell r="E185">
            <v>10129</v>
          </cell>
          <cell r="F185" t="str">
            <v>内蒙古农业大学</v>
          </cell>
          <cell r="G185" t="str">
            <v>其它</v>
          </cell>
          <cell r="H185" t="str">
            <v>经济管理学院会计系</v>
          </cell>
          <cell r="I185">
            <v>12</v>
          </cell>
          <cell r="J185" t="str">
            <v>管理学</v>
          </cell>
          <cell r="K185">
            <v>1202</v>
          </cell>
          <cell r="L185" t="str">
            <v>120203K</v>
          </cell>
          <cell r="M185" t="str">
            <v>会计学</v>
          </cell>
          <cell r="N185">
            <v>7</v>
          </cell>
          <cell r="O185">
            <v>125300</v>
          </cell>
          <cell r="P185" t="str">
            <v>经济管理学院</v>
          </cell>
          <cell r="Q185" t="str">
            <v>不分方向</v>
          </cell>
          <cell r="R185">
            <v>1</v>
          </cell>
          <cell r="S185">
            <v>8007026</v>
          </cell>
          <cell r="T185">
            <v>8007093</v>
          </cell>
          <cell r="U185">
            <v>8007072</v>
          </cell>
          <cell r="V185">
            <v>526</v>
          </cell>
          <cell r="W185">
            <v>454</v>
          </cell>
          <cell r="X185">
            <v>1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 t="str">
            <v>putong</v>
          </cell>
        </row>
        <row r="186">
          <cell r="A186">
            <v>196</v>
          </cell>
          <cell r="B186" t="str">
            <v>杨汞</v>
          </cell>
          <cell r="C186">
            <v>2</v>
          </cell>
          <cell r="D186">
            <v>1</v>
          </cell>
          <cell r="E186">
            <v>10389</v>
          </cell>
          <cell r="F186" t="str">
            <v>福建农林大学</v>
          </cell>
          <cell r="G186" t="str">
            <v>其它</v>
          </cell>
          <cell r="H186" t="str">
            <v>林学院</v>
          </cell>
          <cell r="I186">
            <v>9</v>
          </cell>
          <cell r="J186" t="str">
            <v>农学</v>
          </cell>
          <cell r="K186">
            <v>905</v>
          </cell>
          <cell r="L186">
            <v>90501</v>
          </cell>
          <cell r="M186" t="str">
            <v>林学</v>
          </cell>
          <cell r="N186">
            <v>1</v>
          </cell>
          <cell r="O186">
            <v>90702</v>
          </cell>
          <cell r="P186" t="str">
            <v>林学院</v>
          </cell>
          <cell r="Q186" t="str">
            <v>林木种苗培育理论与技术</v>
          </cell>
          <cell r="R186">
            <v>2</v>
          </cell>
          <cell r="S186">
            <v>19820801</v>
          </cell>
          <cell r="T186">
            <v>8001067</v>
          </cell>
          <cell r="U186">
            <v>8001059</v>
          </cell>
          <cell r="V186">
            <v>558</v>
          </cell>
          <cell r="W186">
            <v>441</v>
          </cell>
          <cell r="X186">
            <v>1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 t="str">
            <v>putong</v>
          </cell>
        </row>
        <row r="187">
          <cell r="A187">
            <v>197</v>
          </cell>
          <cell r="B187" t="str">
            <v>丁凡倬</v>
          </cell>
          <cell r="C187">
            <v>2</v>
          </cell>
          <cell r="D187">
            <v>1</v>
          </cell>
          <cell r="E187">
            <v>10298</v>
          </cell>
          <cell r="F187" t="str">
            <v>南京林业大学</v>
          </cell>
          <cell r="G187" t="str">
            <v>其它</v>
          </cell>
          <cell r="H187" t="str">
            <v>艺术设计学院</v>
          </cell>
          <cell r="I187">
            <v>13</v>
          </cell>
          <cell r="J187" t="str">
            <v>艺术学</v>
          </cell>
          <cell r="K187">
            <v>1305</v>
          </cell>
          <cell r="L187">
            <v>130503</v>
          </cell>
          <cell r="M187" t="str">
            <v>环境设计</v>
          </cell>
          <cell r="N187">
            <v>14</v>
          </cell>
          <cell r="O187">
            <v>130500</v>
          </cell>
          <cell r="P187" t="str">
            <v>艺术设计学院</v>
          </cell>
          <cell r="Q187" t="str">
            <v>环境设计与理论</v>
          </cell>
          <cell r="R187">
            <v>3</v>
          </cell>
          <cell r="S187">
            <v>8014035</v>
          </cell>
          <cell r="T187">
            <v>8014035</v>
          </cell>
          <cell r="U187">
            <v>8014035</v>
          </cell>
          <cell r="V187">
            <v>432</v>
          </cell>
          <cell r="W187">
            <v>405</v>
          </cell>
          <cell r="X187">
            <v>1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 t="str">
            <v>putong</v>
          </cell>
        </row>
        <row r="188">
          <cell r="A188">
            <v>198</v>
          </cell>
          <cell r="B188" t="str">
            <v>张雪宇</v>
          </cell>
          <cell r="C188">
            <v>1</v>
          </cell>
          <cell r="D188">
            <v>1</v>
          </cell>
          <cell r="E188">
            <v>10240</v>
          </cell>
          <cell r="F188" t="str">
            <v>哈尔滨商业大学</v>
          </cell>
          <cell r="G188" t="str">
            <v>其它</v>
          </cell>
        </row>
        <row r="188">
          <cell r="J188" t="str">
            <v/>
          </cell>
        </row>
        <row r="188">
          <cell r="M188" t="str">
            <v/>
          </cell>
        </row>
        <row r="188">
          <cell r="P188" t="str">
            <v/>
          </cell>
          <cell r="Q188" t="str">
            <v/>
          </cell>
        </row>
        <row r="188">
          <cell r="V188">
            <v>511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 t="str">
            <v>putong</v>
          </cell>
        </row>
        <row r="189">
          <cell r="A189">
            <v>199</v>
          </cell>
          <cell r="B189" t="str">
            <v>范希冉</v>
          </cell>
          <cell r="C189">
            <v>1</v>
          </cell>
          <cell r="D189">
            <v>1</v>
          </cell>
          <cell r="E189">
            <v>10008</v>
          </cell>
          <cell r="F189" t="str">
            <v>北京科技大学</v>
          </cell>
          <cell r="G189">
            <v>211</v>
          </cell>
          <cell r="H189" t="str">
            <v>机械工程学院</v>
          </cell>
          <cell r="I189">
            <v>13</v>
          </cell>
          <cell r="J189" t="str">
            <v>艺术学</v>
          </cell>
          <cell r="K189">
            <v>1305</v>
          </cell>
          <cell r="L189">
            <v>130502</v>
          </cell>
          <cell r="M189" t="str">
            <v>视觉传达设计</v>
          </cell>
          <cell r="N189">
            <v>14</v>
          </cell>
          <cell r="O189">
            <v>135108</v>
          </cell>
          <cell r="P189" t="str">
            <v>艺术设计学院</v>
          </cell>
          <cell r="Q189" t="str">
            <v>艺术设计研究与应用</v>
          </cell>
          <cell r="R189">
            <v>2</v>
          </cell>
          <cell r="S189">
            <v>19830901</v>
          </cell>
          <cell r="T189">
            <v>8014004</v>
          </cell>
          <cell r="U189">
            <v>8014022</v>
          </cell>
          <cell r="V189">
            <v>484</v>
          </cell>
          <cell r="W189">
            <v>0</v>
          </cell>
          <cell r="X189">
            <v>2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 t="str">
            <v>putong</v>
          </cell>
        </row>
        <row r="190">
          <cell r="A190">
            <v>200</v>
          </cell>
          <cell r="B190" t="str">
            <v>马旭辉</v>
          </cell>
          <cell r="C190">
            <v>1</v>
          </cell>
          <cell r="D190">
            <v>1</v>
          </cell>
          <cell r="E190">
            <v>10445</v>
          </cell>
          <cell r="F190" t="str">
            <v>山东师范大学</v>
          </cell>
          <cell r="G190" t="str">
            <v>其它</v>
          </cell>
          <cell r="H190" t="str">
            <v>商学院会计系</v>
          </cell>
          <cell r="I190">
            <v>12</v>
          </cell>
          <cell r="J190" t="str">
            <v>管理学</v>
          </cell>
          <cell r="K190">
            <v>1202</v>
          </cell>
          <cell r="L190" t="str">
            <v>120203K</v>
          </cell>
          <cell r="M190" t="str">
            <v>会计学</v>
          </cell>
          <cell r="N190">
            <v>7</v>
          </cell>
          <cell r="O190">
            <v>120200</v>
          </cell>
          <cell r="P190" t="str">
            <v>经济管理学院</v>
          </cell>
          <cell r="Q190" t="str">
            <v>管理科学</v>
          </cell>
          <cell r="R190">
            <v>2</v>
          </cell>
          <cell r="S190">
            <v>8007093</v>
          </cell>
          <cell r="T190">
            <v>8007026</v>
          </cell>
          <cell r="U190">
            <v>8007017</v>
          </cell>
          <cell r="V190">
            <v>520</v>
          </cell>
          <cell r="W190">
            <v>466</v>
          </cell>
          <cell r="X190">
            <v>1</v>
          </cell>
          <cell r="Y190">
            <v>0</v>
          </cell>
          <cell r="Z190">
            <v>83</v>
          </cell>
          <cell r="AA190">
            <v>0</v>
          </cell>
          <cell r="AB190">
            <v>0</v>
          </cell>
          <cell r="AC190" t="str">
            <v>putong</v>
          </cell>
        </row>
        <row r="191">
          <cell r="A191">
            <v>201</v>
          </cell>
          <cell r="B191" t="str">
            <v>陶梦梦</v>
          </cell>
          <cell r="C191">
            <v>1</v>
          </cell>
          <cell r="D191">
            <v>1</v>
          </cell>
          <cell r="E191">
            <v>10378</v>
          </cell>
          <cell r="F191" t="str">
            <v>安徽财经大学</v>
          </cell>
          <cell r="G191" t="str">
            <v>其它</v>
          </cell>
          <cell r="H191" t="str">
            <v>国际经济贸易</v>
          </cell>
          <cell r="I191">
            <v>2</v>
          </cell>
          <cell r="J191" t="str">
            <v>经济学</v>
          </cell>
          <cell r="K191">
            <v>204</v>
          </cell>
          <cell r="L191">
            <v>20401</v>
          </cell>
          <cell r="M191" t="str">
            <v>国际经济与贸易</v>
          </cell>
          <cell r="N191">
            <v>7</v>
          </cell>
          <cell r="O191">
            <v>20200</v>
          </cell>
          <cell r="P191" t="str">
            <v>经济管理学院</v>
          </cell>
          <cell r="Q191" t="str">
            <v>金融学</v>
          </cell>
          <cell r="R191">
            <v>2</v>
          </cell>
          <cell r="S191">
            <v>8007007</v>
          </cell>
          <cell r="T191">
            <v>8007063</v>
          </cell>
          <cell r="U191">
            <v>8007070</v>
          </cell>
          <cell r="V191">
            <v>474</v>
          </cell>
          <cell r="W191">
            <v>499</v>
          </cell>
          <cell r="X191">
            <v>1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 t="str">
            <v>putong</v>
          </cell>
        </row>
        <row r="192">
          <cell r="A192">
            <v>202</v>
          </cell>
          <cell r="B192" t="str">
            <v>郭盼</v>
          </cell>
          <cell r="C192">
            <v>1</v>
          </cell>
          <cell r="D192">
            <v>1</v>
          </cell>
          <cell r="E192">
            <v>10173</v>
          </cell>
          <cell r="F192" t="str">
            <v>东北财经大学</v>
          </cell>
          <cell r="G192" t="str">
            <v>其它</v>
          </cell>
          <cell r="H192" t="str">
            <v>国际商务外语学院</v>
          </cell>
          <cell r="I192">
            <v>5</v>
          </cell>
          <cell r="J192" t="str">
            <v>文学</v>
          </cell>
          <cell r="K192">
            <v>502</v>
          </cell>
          <cell r="L192">
            <v>50207</v>
          </cell>
          <cell r="M192" t="str">
            <v>日语</v>
          </cell>
          <cell r="N192">
            <v>11</v>
          </cell>
          <cell r="O192">
            <v>50200</v>
          </cell>
          <cell r="P192" t="str">
            <v>外语学院</v>
          </cell>
          <cell r="Q192" t="str">
            <v>语言学研究</v>
          </cell>
          <cell r="R192">
            <v>6</v>
          </cell>
          <cell r="S192">
            <v>8011009</v>
          </cell>
          <cell r="T192">
            <v>8011009</v>
          </cell>
          <cell r="U192">
            <v>8011009</v>
          </cell>
          <cell r="V192">
            <v>555</v>
          </cell>
          <cell r="W192">
            <v>541</v>
          </cell>
          <cell r="X192">
            <v>1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 t="str">
            <v>putong</v>
          </cell>
        </row>
        <row r="193">
          <cell r="A193">
            <v>203</v>
          </cell>
          <cell r="B193" t="str">
            <v>宋怡蒙</v>
          </cell>
          <cell r="C193">
            <v>1</v>
          </cell>
          <cell r="D193">
            <v>1</v>
          </cell>
          <cell r="E193">
            <v>10042</v>
          </cell>
          <cell r="F193" t="str">
            <v>国际关系学院</v>
          </cell>
          <cell r="G193" t="str">
            <v>其它</v>
          </cell>
          <cell r="H193" t="str">
            <v>外语学院</v>
          </cell>
          <cell r="I193">
            <v>5</v>
          </cell>
          <cell r="J193" t="str">
            <v>文学</v>
          </cell>
          <cell r="K193">
            <v>502</v>
          </cell>
          <cell r="L193">
            <v>50201</v>
          </cell>
          <cell r="M193" t="str">
            <v>英语</v>
          </cell>
          <cell r="N193">
            <v>11</v>
          </cell>
          <cell r="O193">
            <v>50200</v>
          </cell>
          <cell r="P193" t="str">
            <v>外语学院</v>
          </cell>
          <cell r="Q193" t="str">
            <v>语言学研究</v>
          </cell>
          <cell r="R193">
            <v>3</v>
          </cell>
          <cell r="S193">
            <v>8011029</v>
          </cell>
          <cell r="T193">
            <v>8011025</v>
          </cell>
          <cell r="U193">
            <v>8011021</v>
          </cell>
          <cell r="V193">
            <v>572</v>
          </cell>
          <cell r="W193">
            <v>600</v>
          </cell>
          <cell r="X193">
            <v>1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 t="str">
            <v>putong</v>
          </cell>
        </row>
        <row r="194">
          <cell r="A194">
            <v>204</v>
          </cell>
          <cell r="B194" t="str">
            <v>魏琳</v>
          </cell>
          <cell r="C194">
            <v>1</v>
          </cell>
          <cell r="D194">
            <v>1</v>
          </cell>
          <cell r="E194">
            <v>10086</v>
          </cell>
          <cell r="F194" t="str">
            <v>河北农业大学</v>
          </cell>
          <cell r="G194" t="str">
            <v>其它</v>
          </cell>
          <cell r="H194" t="str">
            <v>文管学院</v>
          </cell>
          <cell r="I194">
            <v>12</v>
          </cell>
          <cell r="J194" t="str">
            <v>管理学</v>
          </cell>
          <cell r="K194">
            <v>1202</v>
          </cell>
          <cell r="L194" t="str">
            <v>120203K</v>
          </cell>
          <cell r="M194" t="str">
            <v>会计学</v>
          </cell>
          <cell r="N194">
            <v>7</v>
          </cell>
          <cell r="O194">
            <v>125300</v>
          </cell>
          <cell r="P194" t="str">
            <v>经济管理学院</v>
          </cell>
          <cell r="Q194" t="str">
            <v>不分方向</v>
          </cell>
          <cell r="R194">
            <v>1</v>
          </cell>
          <cell r="S194">
            <v>8007089</v>
          </cell>
          <cell r="T194">
            <v>8007034</v>
          </cell>
          <cell r="U194">
            <v>8007032</v>
          </cell>
          <cell r="V194">
            <v>540</v>
          </cell>
          <cell r="W194">
            <v>522</v>
          </cell>
          <cell r="X194">
            <v>1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 t="str">
            <v>putong</v>
          </cell>
        </row>
        <row r="195">
          <cell r="A195">
            <v>205</v>
          </cell>
          <cell r="B195" t="str">
            <v>翁业莹</v>
          </cell>
          <cell r="C195">
            <v>1</v>
          </cell>
          <cell r="D195">
            <v>1</v>
          </cell>
          <cell r="E195">
            <v>10378</v>
          </cell>
          <cell r="F195" t="str">
            <v>安徽财经大学</v>
          </cell>
          <cell r="G195" t="str">
            <v>其它</v>
          </cell>
        </row>
        <row r="195">
          <cell r="J195" t="str">
            <v/>
          </cell>
        </row>
        <row r="195">
          <cell r="M195" t="str">
            <v/>
          </cell>
        </row>
        <row r="195">
          <cell r="P195" t="str">
            <v/>
          </cell>
          <cell r="Q195" t="str">
            <v/>
          </cell>
        </row>
        <row r="195">
          <cell r="V195">
            <v>539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 t="str">
            <v>putong</v>
          </cell>
        </row>
        <row r="196">
          <cell r="A196">
            <v>206</v>
          </cell>
          <cell r="B196" t="str">
            <v>李立言</v>
          </cell>
          <cell r="C196">
            <v>1</v>
          </cell>
          <cell r="D196">
            <v>1</v>
          </cell>
          <cell r="E196">
            <v>10075</v>
          </cell>
          <cell r="F196" t="str">
            <v>河北大学</v>
          </cell>
          <cell r="G196" t="str">
            <v>其它</v>
          </cell>
          <cell r="H196" t="str">
            <v>教育学院</v>
          </cell>
          <cell r="I196">
            <v>7</v>
          </cell>
          <cell r="J196" t="str">
            <v>理学</v>
          </cell>
          <cell r="K196">
            <v>711</v>
          </cell>
          <cell r="L196">
            <v>71102</v>
          </cell>
          <cell r="M196" t="str">
            <v>应用心理学</v>
          </cell>
          <cell r="N196">
            <v>10</v>
          </cell>
          <cell r="O196">
            <v>40200</v>
          </cell>
          <cell r="P196" t="str">
            <v>人文社会科学学院</v>
          </cell>
          <cell r="Q196" t="str">
            <v>临床与咨询心理学</v>
          </cell>
          <cell r="R196">
            <v>3</v>
          </cell>
          <cell r="S196">
            <v>8010014</v>
          </cell>
        </row>
        <row r="196">
          <cell r="V196">
            <v>522</v>
          </cell>
          <cell r="W196">
            <v>535</v>
          </cell>
          <cell r="X196">
            <v>1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 t="str">
            <v>putong</v>
          </cell>
        </row>
        <row r="197">
          <cell r="A197">
            <v>207</v>
          </cell>
          <cell r="B197" t="str">
            <v>张哲</v>
          </cell>
          <cell r="C197">
            <v>1</v>
          </cell>
          <cell r="D197">
            <v>1</v>
          </cell>
          <cell r="E197">
            <v>10225</v>
          </cell>
          <cell r="F197" t="str">
            <v>东北林业大学</v>
          </cell>
          <cell r="G197">
            <v>211</v>
          </cell>
          <cell r="H197" t="str">
            <v>经济管理学院</v>
          </cell>
          <cell r="I197">
            <v>12</v>
          </cell>
          <cell r="J197" t="str">
            <v>管理学</v>
          </cell>
          <cell r="K197">
            <v>1202</v>
          </cell>
          <cell r="L197" t="str">
            <v>120203K</v>
          </cell>
          <cell r="M197" t="str">
            <v>会计学</v>
          </cell>
          <cell r="N197">
            <v>7</v>
          </cell>
          <cell r="O197">
            <v>125300</v>
          </cell>
          <cell r="P197" t="str">
            <v>经济管理学院</v>
          </cell>
          <cell r="Q197" t="str">
            <v>不分方向</v>
          </cell>
          <cell r="R197">
            <v>1</v>
          </cell>
          <cell r="S197">
            <v>8007013</v>
          </cell>
          <cell r="T197">
            <v>8007014</v>
          </cell>
          <cell r="U197">
            <v>8007017</v>
          </cell>
          <cell r="V197">
            <v>481</v>
          </cell>
          <cell r="W197">
            <v>481</v>
          </cell>
          <cell r="X197">
            <v>1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 t="str">
            <v>putong</v>
          </cell>
        </row>
        <row r="198">
          <cell r="A198">
            <v>208</v>
          </cell>
          <cell r="B198" t="str">
            <v>赵雅婷</v>
          </cell>
          <cell r="C198">
            <v>1</v>
          </cell>
          <cell r="D198">
            <v>1</v>
          </cell>
          <cell r="E198">
            <v>10530</v>
          </cell>
          <cell r="F198" t="str">
            <v>湘潭大学</v>
          </cell>
          <cell r="G198" t="str">
            <v>其它</v>
          </cell>
          <cell r="H198" t="str">
            <v>机械工程学院</v>
          </cell>
          <cell r="I198">
            <v>8</v>
          </cell>
          <cell r="J198" t="str">
            <v>工学</v>
          </cell>
          <cell r="K198">
            <v>802</v>
          </cell>
          <cell r="L198">
            <v>80205</v>
          </cell>
          <cell r="M198" t="str">
            <v>工业设计</v>
          </cell>
          <cell r="N198">
            <v>14</v>
          </cell>
          <cell r="O198">
            <v>130500</v>
          </cell>
          <cell r="P198" t="str">
            <v>艺术设计学院</v>
          </cell>
          <cell r="Q198" t="str">
            <v>环境设计与理论</v>
          </cell>
          <cell r="R198">
            <v>3</v>
          </cell>
          <cell r="S198">
            <v>8014010</v>
          </cell>
          <cell r="T198">
            <v>8014006</v>
          </cell>
          <cell r="U198">
            <v>8014035</v>
          </cell>
          <cell r="V198">
            <v>516</v>
          </cell>
          <cell r="W198">
            <v>466</v>
          </cell>
          <cell r="X198">
            <v>1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 t="str">
            <v>putong</v>
          </cell>
        </row>
        <row r="199">
          <cell r="A199">
            <v>209</v>
          </cell>
          <cell r="B199" t="str">
            <v>高源</v>
          </cell>
          <cell r="C199">
            <v>1</v>
          </cell>
          <cell r="D199">
            <v>1</v>
          </cell>
          <cell r="E199">
            <v>10173</v>
          </cell>
          <cell r="F199" t="str">
            <v>东北财经大学</v>
          </cell>
          <cell r="G199" t="str">
            <v>其它</v>
          </cell>
          <cell r="H199" t="str">
            <v>国际商务外语学院</v>
          </cell>
          <cell r="I199">
            <v>5</v>
          </cell>
          <cell r="J199" t="str">
            <v>文学</v>
          </cell>
          <cell r="K199">
            <v>502</v>
          </cell>
          <cell r="L199">
            <v>50207</v>
          </cell>
          <cell r="M199" t="str">
            <v>日语</v>
          </cell>
          <cell r="N199">
            <v>7</v>
          </cell>
          <cell r="O199">
            <v>20200</v>
          </cell>
          <cell r="P199" t="str">
            <v>经济管理学院</v>
          </cell>
          <cell r="Q199" t="str">
            <v>金融学</v>
          </cell>
          <cell r="R199">
            <v>1</v>
          </cell>
          <cell r="S199">
            <v>8007014</v>
          </cell>
          <cell r="T199">
            <v>8007039</v>
          </cell>
          <cell r="U199">
            <v>8007013</v>
          </cell>
          <cell r="V199">
            <v>482</v>
          </cell>
          <cell r="W199">
            <v>482</v>
          </cell>
          <cell r="X199">
            <v>2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 t="str">
            <v>putong</v>
          </cell>
        </row>
        <row r="200">
          <cell r="A200">
            <v>210</v>
          </cell>
          <cell r="B200" t="str">
            <v>白静</v>
          </cell>
          <cell r="C200">
            <v>1</v>
          </cell>
          <cell r="D200">
            <v>1</v>
          </cell>
          <cell r="E200">
            <v>10056</v>
          </cell>
          <cell r="F200" t="str">
            <v>天津大学</v>
          </cell>
          <cell r="G200">
            <v>985</v>
          </cell>
          <cell r="H200" t="str">
            <v>建筑学院</v>
          </cell>
          <cell r="I200">
            <v>13</v>
          </cell>
          <cell r="J200" t="str">
            <v>艺术学</v>
          </cell>
          <cell r="K200">
            <v>1305</v>
          </cell>
          <cell r="L200">
            <v>130503</v>
          </cell>
          <cell r="M200" t="str">
            <v>环境设计</v>
          </cell>
          <cell r="N200">
            <v>6</v>
          </cell>
          <cell r="O200">
            <v>83400</v>
          </cell>
          <cell r="P200" t="str">
            <v>园林学院</v>
          </cell>
          <cell r="Q200" t="str">
            <v>风景园林历史与理论</v>
          </cell>
          <cell r="R200">
            <v>2</v>
          </cell>
          <cell r="S200">
            <v>8006106</v>
          </cell>
          <cell r="T200">
            <v>8006103</v>
          </cell>
          <cell r="U200">
            <v>8006063</v>
          </cell>
          <cell r="V200">
            <v>450</v>
          </cell>
          <cell r="W200">
            <v>0</v>
          </cell>
          <cell r="X200">
            <v>1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 t="str">
            <v>putong</v>
          </cell>
        </row>
        <row r="201">
          <cell r="A201">
            <v>211</v>
          </cell>
          <cell r="B201" t="str">
            <v>杨旭</v>
          </cell>
          <cell r="C201">
            <v>1</v>
          </cell>
          <cell r="D201">
            <v>1</v>
          </cell>
          <cell r="E201">
            <v>10075</v>
          </cell>
          <cell r="F201" t="str">
            <v>河北大学</v>
          </cell>
          <cell r="G201" t="str">
            <v>其它</v>
          </cell>
          <cell r="H201" t="str">
            <v>管理学院</v>
          </cell>
          <cell r="I201">
            <v>12</v>
          </cell>
          <cell r="J201" t="str">
            <v>管理学</v>
          </cell>
          <cell r="K201">
            <v>1209</v>
          </cell>
          <cell r="L201" t="str">
            <v>120901K</v>
          </cell>
          <cell r="M201" t="str">
            <v>旅游管理</v>
          </cell>
          <cell r="N201">
            <v>6</v>
          </cell>
          <cell r="O201">
            <v>83400</v>
          </cell>
          <cell r="P201" t="str">
            <v>园林学院</v>
          </cell>
          <cell r="Q201" t="str">
            <v>风景园林历史与理论</v>
          </cell>
          <cell r="R201">
            <v>8</v>
          </cell>
          <cell r="S201">
            <v>8006003</v>
          </cell>
          <cell r="T201">
            <v>8006075</v>
          </cell>
          <cell r="U201">
            <v>8006025</v>
          </cell>
          <cell r="V201">
            <v>429</v>
          </cell>
          <cell r="W201">
            <v>435</v>
          </cell>
          <cell r="X201">
            <v>1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 t="str">
            <v>putong</v>
          </cell>
        </row>
        <row r="202">
          <cell r="A202">
            <v>212</v>
          </cell>
          <cell r="B202" t="str">
            <v>刘洋</v>
          </cell>
          <cell r="C202">
            <v>2</v>
          </cell>
          <cell r="D202">
            <v>1</v>
          </cell>
          <cell r="E202">
            <v>10626</v>
          </cell>
          <cell r="F202" t="str">
            <v>四川农业大学</v>
          </cell>
          <cell r="G202">
            <v>211</v>
          </cell>
          <cell r="H202" t="str">
            <v>风景园林学院</v>
          </cell>
          <cell r="I202">
            <v>8</v>
          </cell>
          <cell r="J202" t="str">
            <v>工学</v>
          </cell>
          <cell r="K202">
            <v>828</v>
          </cell>
          <cell r="L202">
            <v>82803</v>
          </cell>
          <cell r="M202" t="str">
            <v>风景园林</v>
          </cell>
          <cell r="N202">
            <v>6</v>
          </cell>
          <cell r="O202">
            <v>83300</v>
          </cell>
          <cell r="P202" t="str">
            <v>园林学院</v>
          </cell>
          <cell r="Q202" t="str">
            <v>城乡规划与设计理论</v>
          </cell>
          <cell r="R202">
            <v>2</v>
          </cell>
          <cell r="S202">
            <v>8006010</v>
          </cell>
          <cell r="T202">
            <v>8006093</v>
          </cell>
          <cell r="U202">
            <v>8006051</v>
          </cell>
          <cell r="V202">
            <v>548</v>
          </cell>
          <cell r="W202">
            <v>439</v>
          </cell>
          <cell r="X202">
            <v>1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 t="str">
            <v>putong</v>
          </cell>
        </row>
        <row r="203">
          <cell r="A203">
            <v>213</v>
          </cell>
          <cell r="B203" t="str">
            <v>鲁可竹</v>
          </cell>
          <cell r="C203">
            <v>1</v>
          </cell>
          <cell r="D203">
            <v>1</v>
          </cell>
          <cell r="E203">
            <v>10626</v>
          </cell>
          <cell r="F203" t="str">
            <v>四川农业大学</v>
          </cell>
          <cell r="G203">
            <v>211</v>
          </cell>
        </row>
        <row r="203">
          <cell r="J203" t="str">
            <v/>
          </cell>
        </row>
        <row r="203">
          <cell r="M203" t="str">
            <v/>
          </cell>
        </row>
        <row r="203">
          <cell r="P203" t="str">
            <v/>
          </cell>
          <cell r="Q203" t="str">
            <v/>
          </cell>
        </row>
        <row r="203">
          <cell r="V203">
            <v>533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 t="str">
            <v>putong</v>
          </cell>
        </row>
        <row r="204">
          <cell r="A204">
            <v>214</v>
          </cell>
          <cell r="B204" t="str">
            <v>魏佳祺</v>
          </cell>
          <cell r="C204">
            <v>1</v>
          </cell>
          <cell r="D204">
            <v>1</v>
          </cell>
          <cell r="E204">
            <v>10086</v>
          </cell>
          <cell r="F204" t="str">
            <v>河北农业大学</v>
          </cell>
          <cell r="G204" t="str">
            <v>其它</v>
          </cell>
          <cell r="H204" t="str">
            <v>园林与旅游学院</v>
          </cell>
          <cell r="I204">
            <v>9</v>
          </cell>
          <cell r="J204" t="str">
            <v>农学</v>
          </cell>
          <cell r="K204">
            <v>905</v>
          </cell>
          <cell r="L204">
            <v>90502</v>
          </cell>
          <cell r="M204" t="str">
            <v>园林</v>
          </cell>
          <cell r="N204">
            <v>6</v>
          </cell>
          <cell r="O204">
            <v>95300</v>
          </cell>
          <cell r="P204" t="str">
            <v>园林学院</v>
          </cell>
          <cell r="Q204" t="str">
            <v>风景园林</v>
          </cell>
          <cell r="R204">
            <v>1</v>
          </cell>
          <cell r="S204">
            <v>8006015</v>
          </cell>
          <cell r="T204">
            <v>8006074</v>
          </cell>
          <cell r="U204">
            <v>8006065</v>
          </cell>
          <cell r="V204">
            <v>473</v>
          </cell>
          <cell r="W204">
            <v>0</v>
          </cell>
          <cell r="X204">
            <v>1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 t="str">
            <v>putong</v>
          </cell>
        </row>
        <row r="205">
          <cell r="A205">
            <v>215</v>
          </cell>
          <cell r="B205" t="str">
            <v>艾遒一</v>
          </cell>
          <cell r="C205">
            <v>2</v>
          </cell>
          <cell r="D205">
            <v>1</v>
          </cell>
          <cell r="E205">
            <v>10389</v>
          </cell>
          <cell r="F205" t="str">
            <v>福建农林大学</v>
          </cell>
          <cell r="G205" t="str">
            <v>其它</v>
          </cell>
          <cell r="H205" t="str">
            <v>林学院</v>
          </cell>
          <cell r="I205">
            <v>9</v>
          </cell>
          <cell r="J205" t="str">
            <v>农学</v>
          </cell>
          <cell r="K205">
            <v>905</v>
          </cell>
          <cell r="L205">
            <v>90501</v>
          </cell>
          <cell r="M205" t="str">
            <v>林学</v>
          </cell>
          <cell r="N205">
            <v>1</v>
          </cell>
          <cell r="O205">
            <v>90704</v>
          </cell>
          <cell r="P205" t="str">
            <v>林学院</v>
          </cell>
          <cell r="Q205" t="str">
            <v>森林经营理论与技术</v>
          </cell>
          <cell r="R205">
            <v>4</v>
          </cell>
          <cell r="S205">
            <v>8001012</v>
          </cell>
          <cell r="T205">
            <v>8001020</v>
          </cell>
          <cell r="U205">
            <v>8001027</v>
          </cell>
          <cell r="V205">
            <v>485</v>
          </cell>
          <cell r="W205">
            <v>432</v>
          </cell>
          <cell r="X205">
            <v>1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 t="str">
            <v>putong</v>
          </cell>
        </row>
        <row r="206">
          <cell r="A206">
            <v>216</v>
          </cell>
          <cell r="B206" t="str">
            <v>张倩</v>
          </cell>
          <cell r="C206">
            <v>1</v>
          </cell>
          <cell r="D206">
            <v>1</v>
          </cell>
          <cell r="E206">
            <v>10118</v>
          </cell>
          <cell r="F206" t="str">
            <v>山西师范大学</v>
          </cell>
          <cell r="G206" t="str">
            <v>其它</v>
          </cell>
          <cell r="H206" t="str">
            <v>外国语学院</v>
          </cell>
          <cell r="I206">
            <v>4</v>
          </cell>
          <cell r="J206" t="str">
            <v>教育学</v>
          </cell>
          <cell r="K206">
            <v>401</v>
          </cell>
          <cell r="L206">
            <v>40101</v>
          </cell>
          <cell r="M206" t="str">
            <v>教育学</v>
          </cell>
          <cell r="N206">
            <v>11</v>
          </cell>
          <cell r="O206">
            <v>50200</v>
          </cell>
          <cell r="P206" t="str">
            <v>外语学院</v>
          </cell>
          <cell r="Q206" t="str">
            <v>语言学研究</v>
          </cell>
          <cell r="R206">
            <v>3</v>
          </cell>
          <cell r="S206">
            <v>8011025</v>
          </cell>
        </row>
        <row r="206">
          <cell r="V206">
            <v>0</v>
          </cell>
          <cell r="W206">
            <v>555</v>
          </cell>
          <cell r="X206">
            <v>1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 t="str">
            <v>putong</v>
          </cell>
        </row>
        <row r="207">
          <cell r="A207">
            <v>217</v>
          </cell>
          <cell r="B207" t="str">
            <v>庞文君</v>
          </cell>
          <cell r="C207">
            <v>1</v>
          </cell>
          <cell r="D207">
            <v>1</v>
          </cell>
          <cell r="E207">
            <v>10298</v>
          </cell>
          <cell r="F207" t="str">
            <v>南京林业大学</v>
          </cell>
          <cell r="G207" t="str">
            <v>其它</v>
          </cell>
          <cell r="H207" t="str">
            <v>风景园林学院</v>
          </cell>
          <cell r="I207">
            <v>9</v>
          </cell>
          <cell r="J207" t="str">
            <v>农学</v>
          </cell>
          <cell r="K207">
            <v>905</v>
          </cell>
          <cell r="L207">
            <v>90502</v>
          </cell>
          <cell r="M207" t="str">
            <v>园林</v>
          </cell>
          <cell r="N207">
            <v>6</v>
          </cell>
          <cell r="O207">
            <v>95300</v>
          </cell>
          <cell r="P207" t="str">
            <v>园林学院</v>
          </cell>
          <cell r="Q207" t="str">
            <v>风景园林</v>
          </cell>
          <cell r="R207">
            <v>1</v>
          </cell>
          <cell r="S207">
            <v>8006079</v>
          </cell>
        </row>
        <row r="207">
          <cell r="V207">
            <v>443</v>
          </cell>
          <cell r="W207">
            <v>424</v>
          </cell>
          <cell r="X207">
            <v>1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 t="str">
            <v>putong</v>
          </cell>
        </row>
        <row r="208">
          <cell r="A208">
            <v>218</v>
          </cell>
          <cell r="B208" t="str">
            <v>毛丽敏</v>
          </cell>
          <cell r="C208">
            <v>1</v>
          </cell>
          <cell r="D208">
            <v>1</v>
          </cell>
          <cell r="E208">
            <v>10127</v>
          </cell>
          <cell r="F208" t="str">
            <v>内蒙古科技大学</v>
          </cell>
          <cell r="G208" t="str">
            <v>其它</v>
          </cell>
          <cell r="H208" t="str">
            <v>经济与管理学院</v>
          </cell>
          <cell r="I208">
            <v>12</v>
          </cell>
          <cell r="J208" t="str">
            <v>管理学</v>
          </cell>
          <cell r="K208">
            <v>1202</v>
          </cell>
          <cell r="L208" t="str">
            <v>120203K</v>
          </cell>
          <cell r="M208" t="str">
            <v>会计学</v>
          </cell>
          <cell r="N208">
            <v>7</v>
          </cell>
          <cell r="O208">
            <v>120200</v>
          </cell>
          <cell r="P208" t="str">
            <v>经济管理学院</v>
          </cell>
          <cell r="Q208" t="str">
            <v>管理科学</v>
          </cell>
          <cell r="R208">
            <v>2</v>
          </cell>
          <cell r="S208">
            <v>8007026</v>
          </cell>
          <cell r="T208">
            <v>8007017</v>
          </cell>
        </row>
        <row r="208">
          <cell r="V208">
            <v>465</v>
          </cell>
          <cell r="W208">
            <v>478</v>
          </cell>
          <cell r="X208">
            <v>1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 t="str">
            <v>putong</v>
          </cell>
        </row>
        <row r="209">
          <cell r="A209">
            <v>219</v>
          </cell>
          <cell r="B209" t="str">
            <v>林豆豆</v>
          </cell>
          <cell r="C209">
            <v>1</v>
          </cell>
          <cell r="D209">
            <v>1</v>
          </cell>
          <cell r="E209">
            <v>10445</v>
          </cell>
          <cell r="F209" t="str">
            <v>山东师范大学</v>
          </cell>
          <cell r="G209" t="str">
            <v>其它</v>
          </cell>
          <cell r="H209" t="str">
            <v>商学院</v>
          </cell>
          <cell r="I209">
            <v>12</v>
          </cell>
          <cell r="J209" t="str">
            <v>管理学</v>
          </cell>
          <cell r="K209">
            <v>1201</v>
          </cell>
          <cell r="L209">
            <v>120102</v>
          </cell>
          <cell r="M209" t="str">
            <v>信息管理与信息系统</v>
          </cell>
          <cell r="N209">
            <v>7</v>
          </cell>
          <cell r="O209">
            <v>120200</v>
          </cell>
          <cell r="P209" t="str">
            <v>经济管理学院</v>
          </cell>
          <cell r="Q209" t="str">
            <v>管理科学</v>
          </cell>
          <cell r="R209">
            <v>1</v>
          </cell>
          <cell r="S209">
            <v>8007010</v>
          </cell>
          <cell r="T209">
            <v>8007005</v>
          </cell>
          <cell r="U209">
            <v>8007060</v>
          </cell>
          <cell r="V209">
            <v>533</v>
          </cell>
          <cell r="W209">
            <v>521</v>
          </cell>
          <cell r="X209">
            <v>1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 t="str">
            <v>putong</v>
          </cell>
        </row>
        <row r="210">
          <cell r="A210">
            <v>220</v>
          </cell>
          <cell r="B210" t="str">
            <v>陈欣</v>
          </cell>
          <cell r="C210">
            <v>1</v>
          </cell>
          <cell r="D210">
            <v>1</v>
          </cell>
          <cell r="E210">
            <v>10011</v>
          </cell>
          <cell r="F210" t="str">
            <v>北京工商大学</v>
          </cell>
          <cell r="G210" t="str">
            <v>其它</v>
          </cell>
          <cell r="H210" t="str">
            <v>商学院</v>
          </cell>
          <cell r="I210">
            <v>12</v>
          </cell>
          <cell r="J210" t="str">
            <v>管理学</v>
          </cell>
          <cell r="K210">
            <v>1202</v>
          </cell>
          <cell r="L210">
            <v>120202</v>
          </cell>
          <cell r="M210" t="str">
            <v>市场营销</v>
          </cell>
          <cell r="N210">
            <v>7</v>
          </cell>
          <cell r="O210">
            <v>120200</v>
          </cell>
          <cell r="P210" t="str">
            <v>经济管理学院</v>
          </cell>
          <cell r="Q210" t="str">
            <v>管理科学</v>
          </cell>
          <cell r="R210">
            <v>1</v>
          </cell>
          <cell r="S210">
            <v>8007054</v>
          </cell>
          <cell r="T210">
            <v>8007003</v>
          </cell>
          <cell r="U210">
            <v>8007085</v>
          </cell>
          <cell r="V210">
            <v>503</v>
          </cell>
          <cell r="W210">
            <v>447</v>
          </cell>
          <cell r="X210">
            <v>1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 t="str">
            <v>putong</v>
          </cell>
        </row>
        <row r="211">
          <cell r="A211">
            <v>221</v>
          </cell>
          <cell r="B211" t="str">
            <v>孙冯菲</v>
          </cell>
          <cell r="C211">
            <v>1</v>
          </cell>
          <cell r="D211">
            <v>1</v>
          </cell>
          <cell r="E211">
            <v>10677</v>
          </cell>
          <cell r="F211" t="str">
            <v>西南林业大学</v>
          </cell>
          <cell r="G211" t="str">
            <v>其它</v>
          </cell>
          <cell r="H211" t="str">
            <v>经济管理学院</v>
          </cell>
          <cell r="I211">
            <v>12</v>
          </cell>
          <cell r="J211" t="str">
            <v>管理学</v>
          </cell>
          <cell r="K211">
            <v>1202</v>
          </cell>
          <cell r="L211" t="str">
            <v>120201K</v>
          </cell>
          <cell r="M211" t="str">
            <v>工商管理</v>
          </cell>
          <cell r="N211">
            <v>7</v>
          </cell>
          <cell r="O211">
            <v>120200</v>
          </cell>
          <cell r="P211" t="str">
            <v>经济管理学院</v>
          </cell>
          <cell r="Q211" t="str">
            <v>管理科学</v>
          </cell>
          <cell r="R211">
            <v>1</v>
          </cell>
          <cell r="S211">
            <v>8007005</v>
          </cell>
          <cell r="T211">
            <v>8007010</v>
          </cell>
          <cell r="U211">
            <v>8007060</v>
          </cell>
          <cell r="V211">
            <v>556</v>
          </cell>
          <cell r="W211">
            <v>436</v>
          </cell>
          <cell r="X211">
            <v>1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 t="str">
            <v>putong</v>
          </cell>
        </row>
        <row r="212">
          <cell r="A212">
            <v>222</v>
          </cell>
          <cell r="B212" t="str">
            <v>赵辰雨</v>
          </cell>
          <cell r="C212">
            <v>1</v>
          </cell>
          <cell r="D212">
            <v>1</v>
          </cell>
          <cell r="E212">
            <v>10394</v>
          </cell>
          <cell r="F212" t="str">
            <v>福建师范大学</v>
          </cell>
          <cell r="G212" t="str">
            <v>其它</v>
          </cell>
        </row>
        <row r="212">
          <cell r="J212" t="str">
            <v/>
          </cell>
        </row>
        <row r="212">
          <cell r="M212" t="str">
            <v/>
          </cell>
        </row>
        <row r="212">
          <cell r="P212" t="str">
            <v/>
          </cell>
          <cell r="Q212" t="str">
            <v/>
          </cell>
        </row>
        <row r="212">
          <cell r="V212">
            <v>519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 t="str">
            <v>putong</v>
          </cell>
        </row>
        <row r="213">
          <cell r="A213">
            <v>223</v>
          </cell>
          <cell r="B213" t="str">
            <v>杨晓珙</v>
          </cell>
          <cell r="C213">
            <v>1</v>
          </cell>
          <cell r="D213">
            <v>1</v>
          </cell>
          <cell r="E213">
            <v>10080</v>
          </cell>
          <cell r="F213" t="str">
            <v>河北工业大学</v>
          </cell>
          <cell r="G213" t="str">
            <v>其它</v>
          </cell>
          <cell r="H213" t="str">
            <v>河北工业大学</v>
          </cell>
          <cell r="I213">
            <v>2</v>
          </cell>
          <cell r="J213" t="str">
            <v>经济学</v>
          </cell>
          <cell r="K213">
            <v>203</v>
          </cell>
          <cell r="L213" t="str">
            <v>020301K</v>
          </cell>
          <cell r="M213" t="str">
            <v>金融学</v>
          </cell>
          <cell r="N213">
            <v>7</v>
          </cell>
          <cell r="O213">
            <v>20200</v>
          </cell>
          <cell r="P213" t="str">
            <v>经济管理学院</v>
          </cell>
          <cell r="Q213" t="str">
            <v>金融学</v>
          </cell>
          <cell r="R213">
            <v>1</v>
          </cell>
          <cell r="S213">
            <v>8007014</v>
          </cell>
        </row>
        <row r="213">
          <cell r="V213">
            <v>492</v>
          </cell>
          <cell r="W213">
            <v>434</v>
          </cell>
          <cell r="X213">
            <v>1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 t="str">
            <v>putong</v>
          </cell>
        </row>
        <row r="214">
          <cell r="A214">
            <v>224</v>
          </cell>
          <cell r="B214" t="str">
            <v>杨青</v>
          </cell>
          <cell r="C214">
            <v>1</v>
          </cell>
          <cell r="D214">
            <v>1</v>
          </cell>
          <cell r="E214">
            <v>10394</v>
          </cell>
          <cell r="F214" t="str">
            <v>福建师范大学</v>
          </cell>
          <cell r="G214" t="str">
            <v>其它</v>
          </cell>
          <cell r="H214" t="str">
            <v>经济学院</v>
          </cell>
          <cell r="I214">
            <v>2</v>
          </cell>
          <cell r="J214" t="str">
            <v>经济学</v>
          </cell>
          <cell r="K214">
            <v>204</v>
          </cell>
          <cell r="L214">
            <v>20402</v>
          </cell>
          <cell r="M214" t="str">
            <v>贸易经济</v>
          </cell>
          <cell r="N214">
            <v>7</v>
          </cell>
          <cell r="O214">
            <v>120300</v>
          </cell>
          <cell r="P214" t="str">
            <v>经济管理学院</v>
          </cell>
          <cell r="Q214" t="str">
            <v>农业经济管理</v>
          </cell>
          <cell r="R214">
            <v>1</v>
          </cell>
          <cell r="S214">
            <v>8007004</v>
          </cell>
          <cell r="T214">
            <v>8007024</v>
          </cell>
          <cell r="U214">
            <v>8007053</v>
          </cell>
          <cell r="V214">
            <v>515</v>
          </cell>
          <cell r="W214">
            <v>475</v>
          </cell>
          <cell r="X214">
            <v>1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 t="str">
            <v>putong</v>
          </cell>
        </row>
        <row r="215">
          <cell r="A215">
            <v>225</v>
          </cell>
          <cell r="B215" t="str">
            <v>王琪</v>
          </cell>
          <cell r="C215">
            <v>1</v>
          </cell>
          <cell r="D215">
            <v>1</v>
          </cell>
          <cell r="E215">
            <v>10086</v>
          </cell>
          <cell r="F215" t="str">
            <v>河北农业大学</v>
          </cell>
          <cell r="G215" t="str">
            <v>其它</v>
          </cell>
          <cell r="H215" t="str">
            <v>园艺学院</v>
          </cell>
          <cell r="I215">
            <v>9</v>
          </cell>
          <cell r="J215" t="str">
            <v>农学</v>
          </cell>
          <cell r="K215">
            <v>905</v>
          </cell>
          <cell r="L215">
            <v>90502</v>
          </cell>
          <cell r="M215" t="str">
            <v>园林</v>
          </cell>
          <cell r="N215">
            <v>6</v>
          </cell>
          <cell r="O215">
            <v>97300</v>
          </cell>
          <cell r="P215" t="str">
            <v>园林学院</v>
          </cell>
          <cell r="Q215" t="str">
            <v>花卉种质创新与育种</v>
          </cell>
          <cell r="R215">
            <v>1</v>
          </cell>
          <cell r="S215">
            <v>8006016</v>
          </cell>
        </row>
        <row r="215">
          <cell r="V215">
            <v>479</v>
          </cell>
          <cell r="W215">
            <v>437</v>
          </cell>
          <cell r="X215">
            <v>1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 t="str">
            <v>putong</v>
          </cell>
        </row>
        <row r="216">
          <cell r="A216">
            <v>226</v>
          </cell>
          <cell r="B216" t="str">
            <v>安倩仪</v>
          </cell>
          <cell r="C216">
            <v>1</v>
          </cell>
          <cell r="D216">
            <v>1</v>
          </cell>
          <cell r="E216">
            <v>10589</v>
          </cell>
          <cell r="F216" t="str">
            <v>海南大学</v>
          </cell>
          <cell r="G216">
            <v>211</v>
          </cell>
          <cell r="H216" t="str">
            <v>林学院</v>
          </cell>
          <cell r="I216">
            <v>8</v>
          </cell>
          <cell r="J216" t="str">
            <v>工学</v>
          </cell>
          <cell r="K216">
            <v>828</v>
          </cell>
          <cell r="L216">
            <v>82803</v>
          </cell>
          <cell r="M216" t="str">
            <v>风景园林</v>
          </cell>
          <cell r="N216">
            <v>6</v>
          </cell>
          <cell r="O216">
            <v>83400</v>
          </cell>
          <cell r="P216" t="str">
            <v>园林学院</v>
          </cell>
          <cell r="Q216" t="str">
            <v>风景园林历史与理论</v>
          </cell>
          <cell r="R216">
            <v>2</v>
          </cell>
          <cell r="S216">
            <v>8006099</v>
          </cell>
        </row>
        <row r="216">
          <cell r="V216">
            <v>543</v>
          </cell>
          <cell r="W216">
            <v>493</v>
          </cell>
          <cell r="X216">
            <v>1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 t="str">
            <v>putong</v>
          </cell>
        </row>
        <row r="217">
          <cell r="A217">
            <v>227</v>
          </cell>
          <cell r="B217" t="str">
            <v>程艳</v>
          </cell>
          <cell r="C217">
            <v>1</v>
          </cell>
          <cell r="D217">
            <v>1</v>
          </cell>
          <cell r="E217">
            <v>10022</v>
          </cell>
          <cell r="F217" t="str">
            <v>北京林业大学</v>
          </cell>
          <cell r="G217">
            <v>211</v>
          </cell>
          <cell r="H217" t="str">
            <v>经济管理学院</v>
          </cell>
          <cell r="I217">
            <v>12</v>
          </cell>
          <cell r="J217" t="str">
            <v>管理学</v>
          </cell>
          <cell r="K217">
            <v>1202</v>
          </cell>
          <cell r="L217">
            <v>120202</v>
          </cell>
          <cell r="M217" t="str">
            <v>市场营销</v>
          </cell>
          <cell r="N217">
            <v>7</v>
          </cell>
          <cell r="O217">
            <v>120200</v>
          </cell>
          <cell r="P217" t="str">
            <v>经济管理学院</v>
          </cell>
          <cell r="Q217" t="str">
            <v>管理科学</v>
          </cell>
          <cell r="R217">
            <v>1</v>
          </cell>
          <cell r="S217">
            <v>8007005</v>
          </cell>
        </row>
        <row r="217">
          <cell r="V217">
            <v>596</v>
          </cell>
          <cell r="W217">
            <v>516</v>
          </cell>
          <cell r="X217">
            <v>1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 t="str">
            <v>putong</v>
          </cell>
        </row>
        <row r="218">
          <cell r="A218">
            <v>228</v>
          </cell>
          <cell r="B218" t="str">
            <v>田幸</v>
          </cell>
          <cell r="C218">
            <v>1</v>
          </cell>
          <cell r="D218">
            <v>15</v>
          </cell>
          <cell r="E218">
            <v>10022</v>
          </cell>
          <cell r="F218" t="str">
            <v>北京林业大学</v>
          </cell>
          <cell r="G218">
            <v>211</v>
          </cell>
          <cell r="H218" t="str">
            <v>环境科学与工程学院</v>
          </cell>
          <cell r="I218">
            <v>8</v>
          </cell>
          <cell r="J218" t="str">
            <v>工学</v>
          </cell>
          <cell r="K218">
            <v>825</v>
          </cell>
          <cell r="L218">
            <v>82503</v>
          </cell>
          <cell r="M218" t="str">
            <v>环境科学</v>
          </cell>
          <cell r="N218">
            <v>13</v>
          </cell>
          <cell r="O218">
            <v>83000</v>
          </cell>
          <cell r="P218" t="str">
            <v>环境科学与工程学院</v>
          </cell>
          <cell r="Q218" t="str">
            <v>水环境污染控制与生态修复技术</v>
          </cell>
          <cell r="R218">
            <v>2</v>
          </cell>
          <cell r="S218">
            <v>8013017</v>
          </cell>
          <cell r="T218">
            <v>8013024</v>
          </cell>
        </row>
        <row r="218">
          <cell r="V218">
            <v>519</v>
          </cell>
          <cell r="W218">
            <v>505</v>
          </cell>
          <cell r="X218">
            <v>1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 t="str">
            <v>putong</v>
          </cell>
        </row>
        <row r="219">
          <cell r="A219">
            <v>229</v>
          </cell>
          <cell r="B219" t="str">
            <v>罗宇</v>
          </cell>
          <cell r="C219">
            <v>1</v>
          </cell>
          <cell r="D219">
            <v>1</v>
          </cell>
          <cell r="E219">
            <v>10022</v>
          </cell>
          <cell r="F219" t="str">
            <v>北京林业大学</v>
          </cell>
          <cell r="G219">
            <v>211</v>
          </cell>
          <cell r="H219" t="str">
            <v>经济管理学院</v>
          </cell>
          <cell r="I219">
            <v>12</v>
          </cell>
          <cell r="J219" t="str">
            <v>管理学</v>
          </cell>
          <cell r="K219">
            <v>1202</v>
          </cell>
          <cell r="L219">
            <v>120209</v>
          </cell>
          <cell r="M219" t="str">
            <v>物业管理</v>
          </cell>
          <cell r="N219">
            <v>7</v>
          </cell>
          <cell r="O219">
            <v>120200</v>
          </cell>
          <cell r="P219" t="str">
            <v>经济管理学院</v>
          </cell>
          <cell r="Q219" t="str">
            <v>管理科学</v>
          </cell>
          <cell r="R219">
            <v>2</v>
          </cell>
          <cell r="S219">
            <v>8007026</v>
          </cell>
          <cell r="T219">
            <v>8007017</v>
          </cell>
          <cell r="U219">
            <v>8007093</v>
          </cell>
          <cell r="V219">
            <v>449</v>
          </cell>
          <cell r="W219">
            <v>483</v>
          </cell>
          <cell r="X219">
            <v>1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 t="str">
            <v>putong</v>
          </cell>
        </row>
        <row r="220">
          <cell r="A220">
            <v>230</v>
          </cell>
          <cell r="B220" t="str">
            <v>赵潇涵</v>
          </cell>
          <cell r="C220">
            <v>1</v>
          </cell>
          <cell r="D220">
            <v>1</v>
          </cell>
          <cell r="E220">
            <v>10022</v>
          </cell>
          <cell r="F220" t="str">
            <v>北京林业大学</v>
          </cell>
          <cell r="G220">
            <v>211</v>
          </cell>
          <cell r="H220" t="str">
            <v>经济管理学院</v>
          </cell>
          <cell r="I220">
            <v>12</v>
          </cell>
          <cell r="J220" t="str">
            <v>管理学</v>
          </cell>
          <cell r="K220">
            <v>1203</v>
          </cell>
          <cell r="L220">
            <v>120301</v>
          </cell>
          <cell r="M220" t="str">
            <v>农林经济管理</v>
          </cell>
          <cell r="N220">
            <v>7</v>
          </cell>
          <cell r="O220">
            <v>120300</v>
          </cell>
          <cell r="P220" t="str">
            <v>经济管理学院</v>
          </cell>
          <cell r="Q220" t="str">
            <v>农业经济管理</v>
          </cell>
          <cell r="R220">
            <v>2</v>
          </cell>
          <cell r="S220">
            <v>8007012</v>
          </cell>
          <cell r="T220">
            <v>8007047</v>
          </cell>
        </row>
        <row r="220">
          <cell r="V220">
            <v>515</v>
          </cell>
          <cell r="W220">
            <v>492</v>
          </cell>
          <cell r="X220">
            <v>1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 t="str">
            <v>putong</v>
          </cell>
        </row>
        <row r="221">
          <cell r="A221">
            <v>232</v>
          </cell>
          <cell r="B221" t="str">
            <v>唐乐</v>
          </cell>
          <cell r="C221">
            <v>1</v>
          </cell>
          <cell r="D221">
            <v>1</v>
          </cell>
          <cell r="E221">
            <v>10022</v>
          </cell>
          <cell r="F221" t="str">
            <v>北京林业大学</v>
          </cell>
          <cell r="G221">
            <v>211</v>
          </cell>
          <cell r="H221" t="str">
            <v>经济管理学院</v>
          </cell>
          <cell r="I221">
            <v>12</v>
          </cell>
          <cell r="J221" t="str">
            <v>管理学</v>
          </cell>
          <cell r="K221">
            <v>1203</v>
          </cell>
          <cell r="L221">
            <v>120301</v>
          </cell>
          <cell r="M221" t="str">
            <v>农林经济管理</v>
          </cell>
          <cell r="N221">
            <v>7</v>
          </cell>
          <cell r="O221">
            <v>25200</v>
          </cell>
          <cell r="P221" t="str">
            <v>经济管理学院</v>
          </cell>
          <cell r="Q221" t="str">
            <v>不分方向</v>
          </cell>
          <cell r="R221">
            <v>1</v>
          </cell>
          <cell r="S221">
            <v>8007074</v>
          </cell>
        </row>
        <row r="221">
          <cell r="V221">
            <v>607</v>
          </cell>
          <cell r="W221">
            <v>546</v>
          </cell>
          <cell r="X221">
            <v>1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 t="str">
            <v>zhijiaotuan</v>
          </cell>
        </row>
        <row r="222">
          <cell r="A222">
            <v>233</v>
          </cell>
          <cell r="B222" t="str">
            <v>魏思佳</v>
          </cell>
          <cell r="C222">
            <v>1</v>
          </cell>
          <cell r="D222">
            <v>1</v>
          </cell>
          <cell r="E222">
            <v>10022</v>
          </cell>
          <cell r="F222" t="str">
            <v>北京林业大学</v>
          </cell>
          <cell r="G222">
            <v>211</v>
          </cell>
          <cell r="H222" t="str">
            <v>外语学院</v>
          </cell>
          <cell r="I222">
            <v>5</v>
          </cell>
          <cell r="J222" t="str">
            <v>文学</v>
          </cell>
          <cell r="K222">
            <v>502</v>
          </cell>
          <cell r="L222">
            <v>50207</v>
          </cell>
          <cell r="M222" t="str">
            <v>日语</v>
          </cell>
          <cell r="N222">
            <v>11</v>
          </cell>
          <cell r="O222">
            <v>50200</v>
          </cell>
          <cell r="P222" t="str">
            <v>外语学院</v>
          </cell>
          <cell r="Q222" t="str">
            <v>语言学研究</v>
          </cell>
          <cell r="R222">
            <v>6</v>
          </cell>
          <cell r="S222">
            <v>8011009</v>
          </cell>
          <cell r="T222">
            <v>8011009</v>
          </cell>
          <cell r="U222">
            <v>8011009</v>
          </cell>
          <cell r="V222">
            <v>0</v>
          </cell>
          <cell r="W222">
            <v>477</v>
          </cell>
          <cell r="X222">
            <v>2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 t="str">
            <v>putong</v>
          </cell>
        </row>
        <row r="223">
          <cell r="A223">
            <v>234</v>
          </cell>
          <cell r="B223" t="str">
            <v>胡添铁</v>
          </cell>
          <cell r="C223">
            <v>1</v>
          </cell>
          <cell r="D223">
            <v>1</v>
          </cell>
          <cell r="E223">
            <v>10022</v>
          </cell>
          <cell r="F223" t="str">
            <v>北京林业大学</v>
          </cell>
          <cell r="G223">
            <v>211</v>
          </cell>
          <cell r="H223" t="str">
            <v>外语学院</v>
          </cell>
          <cell r="I223">
            <v>5</v>
          </cell>
          <cell r="J223" t="str">
            <v>文学</v>
          </cell>
          <cell r="K223">
            <v>502</v>
          </cell>
          <cell r="L223">
            <v>50262</v>
          </cell>
          <cell r="M223" t="str">
            <v>商务英语</v>
          </cell>
          <cell r="N223">
            <v>11</v>
          </cell>
          <cell r="O223">
            <v>55101</v>
          </cell>
          <cell r="P223" t="str">
            <v>外语学院</v>
          </cell>
          <cell r="Q223" t="str">
            <v>不分方向</v>
          </cell>
          <cell r="R223">
            <v>1</v>
          </cell>
          <cell r="S223">
            <v>8011029</v>
          </cell>
          <cell r="T223">
            <v>8011025</v>
          </cell>
          <cell r="U223">
            <v>8011016</v>
          </cell>
          <cell r="V223">
            <v>0</v>
          </cell>
          <cell r="W223">
            <v>0</v>
          </cell>
          <cell r="X223">
            <v>1</v>
          </cell>
          <cell r="Y223">
            <v>0</v>
          </cell>
          <cell r="Z223">
            <v>0</v>
          </cell>
          <cell r="AA223">
            <v>1</v>
          </cell>
          <cell r="AB223">
            <v>0</v>
          </cell>
          <cell r="AC223" t="str">
            <v>putong</v>
          </cell>
        </row>
        <row r="224">
          <cell r="A224">
            <v>235</v>
          </cell>
          <cell r="B224" t="str">
            <v>李春豫</v>
          </cell>
          <cell r="C224">
            <v>1</v>
          </cell>
          <cell r="D224">
            <v>1</v>
          </cell>
          <cell r="E224">
            <v>10022</v>
          </cell>
          <cell r="F224" t="str">
            <v>北京林业大学</v>
          </cell>
          <cell r="G224">
            <v>211</v>
          </cell>
          <cell r="H224" t="str">
            <v>经济管理学院</v>
          </cell>
          <cell r="I224">
            <v>7</v>
          </cell>
          <cell r="J224" t="str">
            <v>理学</v>
          </cell>
          <cell r="K224">
            <v>712</v>
          </cell>
          <cell r="L224">
            <v>71201</v>
          </cell>
          <cell r="M224" t="str">
            <v>统计学</v>
          </cell>
          <cell r="N224">
            <v>7</v>
          </cell>
          <cell r="O224">
            <v>25200</v>
          </cell>
          <cell r="P224" t="str">
            <v>经济管理学院</v>
          </cell>
          <cell r="Q224" t="str">
            <v>不分方向</v>
          </cell>
          <cell r="R224">
            <v>1</v>
          </cell>
          <cell r="S224">
            <v>8007008</v>
          </cell>
          <cell r="T224">
            <v>8007022</v>
          </cell>
          <cell r="U224">
            <v>8007006</v>
          </cell>
          <cell r="V224">
            <v>513</v>
          </cell>
          <cell r="W224">
            <v>426</v>
          </cell>
          <cell r="X224">
            <v>1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 t="str">
            <v>2jia</v>
          </cell>
        </row>
        <row r="225">
          <cell r="A225">
            <v>236</v>
          </cell>
          <cell r="B225" t="str">
            <v>赵雪蕊</v>
          </cell>
          <cell r="C225">
            <v>1</v>
          </cell>
          <cell r="D225">
            <v>1</v>
          </cell>
          <cell r="E225">
            <v>10733</v>
          </cell>
          <cell r="F225" t="str">
            <v>甘肃农业大学</v>
          </cell>
          <cell r="G225" t="str">
            <v>其它</v>
          </cell>
          <cell r="H225" t="str">
            <v>甘肃农业大学林学院园林专业</v>
          </cell>
          <cell r="I225">
            <v>9</v>
          </cell>
          <cell r="J225" t="str">
            <v>农学</v>
          </cell>
          <cell r="K225">
            <v>905</v>
          </cell>
          <cell r="L225">
            <v>90502</v>
          </cell>
          <cell r="M225" t="str">
            <v>园林</v>
          </cell>
          <cell r="N225">
            <v>6</v>
          </cell>
          <cell r="O225">
            <v>95300</v>
          </cell>
          <cell r="P225" t="str">
            <v>园林学院</v>
          </cell>
          <cell r="Q225" t="str">
            <v>风景园林</v>
          </cell>
          <cell r="R225">
            <v>1</v>
          </cell>
          <cell r="S225">
            <v>8006111</v>
          </cell>
          <cell r="T225">
            <v>8006111</v>
          </cell>
        </row>
        <row r="225">
          <cell r="V225">
            <v>427</v>
          </cell>
          <cell r="W225">
            <v>0</v>
          </cell>
          <cell r="X225">
            <v>1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 t="str">
            <v>putong</v>
          </cell>
        </row>
        <row r="226">
          <cell r="A226">
            <v>237</v>
          </cell>
          <cell r="B226" t="str">
            <v>潘旭</v>
          </cell>
          <cell r="C226">
            <v>1</v>
          </cell>
          <cell r="D226">
            <v>1</v>
          </cell>
          <cell r="E226">
            <v>10022</v>
          </cell>
          <cell r="F226" t="str">
            <v>北京林业大学</v>
          </cell>
          <cell r="G226">
            <v>211</v>
          </cell>
          <cell r="H226" t="str">
            <v>林学院</v>
          </cell>
          <cell r="I226">
            <v>9</v>
          </cell>
          <cell r="J226" t="str">
            <v>农学</v>
          </cell>
          <cell r="K226">
            <v>905</v>
          </cell>
          <cell r="L226">
            <v>90501</v>
          </cell>
          <cell r="M226" t="str">
            <v>林学</v>
          </cell>
          <cell r="N226">
            <v>1</v>
          </cell>
          <cell r="O226">
            <v>90704</v>
          </cell>
          <cell r="P226" t="str">
            <v>林学院</v>
          </cell>
          <cell r="Q226" t="str">
            <v>森林经营理论与技术</v>
          </cell>
          <cell r="R226">
            <v>2</v>
          </cell>
          <cell r="S226">
            <v>8001027</v>
          </cell>
          <cell r="T226">
            <v>8001012</v>
          </cell>
        </row>
        <row r="226">
          <cell r="V226">
            <v>456</v>
          </cell>
          <cell r="W226">
            <v>373</v>
          </cell>
          <cell r="X226">
            <v>1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 t="str">
            <v>putong</v>
          </cell>
        </row>
        <row r="227">
          <cell r="A227">
            <v>238</v>
          </cell>
          <cell r="B227" t="str">
            <v>阿娜尔</v>
          </cell>
          <cell r="C227">
            <v>1</v>
          </cell>
          <cell r="D227">
            <v>2</v>
          </cell>
          <cell r="E227">
            <v>10022</v>
          </cell>
          <cell r="F227" t="str">
            <v>北京林业大学</v>
          </cell>
          <cell r="G227">
            <v>211</v>
          </cell>
        </row>
        <row r="227">
          <cell r="J227" t="str">
            <v/>
          </cell>
        </row>
        <row r="227">
          <cell r="M227" t="str">
            <v/>
          </cell>
        </row>
        <row r="227">
          <cell r="P227" t="str">
            <v/>
          </cell>
          <cell r="Q227" t="str">
            <v/>
          </cell>
        </row>
        <row r="227">
          <cell r="V227">
            <v>585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 t="str">
            <v>putong</v>
          </cell>
        </row>
        <row r="228">
          <cell r="A228">
            <v>241</v>
          </cell>
          <cell r="B228" t="str">
            <v>王术娜</v>
          </cell>
          <cell r="C228">
            <v>1</v>
          </cell>
          <cell r="D228">
            <v>1</v>
          </cell>
          <cell r="E228">
            <v>10086</v>
          </cell>
          <cell r="F228" t="str">
            <v>河北农业大学</v>
          </cell>
          <cell r="G228" t="str">
            <v>其它</v>
          </cell>
          <cell r="H228" t="str">
            <v>经济管理学院</v>
          </cell>
          <cell r="I228">
            <v>12</v>
          </cell>
          <cell r="J228" t="str">
            <v>管理学</v>
          </cell>
          <cell r="K228">
            <v>1202</v>
          </cell>
          <cell r="L228" t="str">
            <v>120201K</v>
          </cell>
          <cell r="M228" t="str">
            <v>工商管理</v>
          </cell>
          <cell r="N228">
            <v>7</v>
          </cell>
          <cell r="O228">
            <v>120200</v>
          </cell>
          <cell r="P228" t="str">
            <v>经济管理学院</v>
          </cell>
          <cell r="Q228" t="str">
            <v>管理科学</v>
          </cell>
          <cell r="R228">
            <v>1</v>
          </cell>
          <cell r="S228">
            <v>8007005</v>
          </cell>
          <cell r="T228">
            <v>8007060</v>
          </cell>
          <cell r="U228">
            <v>8007010</v>
          </cell>
          <cell r="V228">
            <v>560</v>
          </cell>
          <cell r="W228">
            <v>481</v>
          </cell>
          <cell r="X228">
            <v>1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 t="str">
            <v>putong</v>
          </cell>
        </row>
        <row r="229">
          <cell r="A229">
            <v>242</v>
          </cell>
          <cell r="B229" t="str">
            <v>李素科</v>
          </cell>
          <cell r="C229">
            <v>1</v>
          </cell>
          <cell r="D229">
            <v>1</v>
          </cell>
          <cell r="E229">
            <v>11832</v>
          </cell>
          <cell r="F229" t="str">
            <v>河北经贸大学</v>
          </cell>
          <cell r="G229" t="str">
            <v>其它</v>
          </cell>
          <cell r="H229" t="str">
            <v>金融学院</v>
          </cell>
          <cell r="I229">
            <v>2</v>
          </cell>
          <cell r="J229" t="str">
            <v>经济学</v>
          </cell>
          <cell r="K229">
            <v>203</v>
          </cell>
          <cell r="L229" t="str">
            <v>020301K</v>
          </cell>
          <cell r="M229" t="str">
            <v>金融学</v>
          </cell>
          <cell r="N229">
            <v>7</v>
          </cell>
          <cell r="O229">
            <v>20200</v>
          </cell>
          <cell r="P229" t="str">
            <v>经济管理学院</v>
          </cell>
          <cell r="Q229" t="str">
            <v>金融学</v>
          </cell>
          <cell r="R229">
            <v>1</v>
          </cell>
          <cell r="S229">
            <v>8007039</v>
          </cell>
        </row>
        <row r="229">
          <cell r="V229">
            <v>525</v>
          </cell>
          <cell r="W229">
            <v>491</v>
          </cell>
          <cell r="X229">
            <v>1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 t="str">
            <v>putong</v>
          </cell>
        </row>
        <row r="230">
          <cell r="A230">
            <v>243</v>
          </cell>
          <cell r="B230" t="str">
            <v>孙晓薇</v>
          </cell>
          <cell r="C230">
            <v>1</v>
          </cell>
          <cell r="D230">
            <v>1</v>
          </cell>
          <cell r="E230">
            <v>11832</v>
          </cell>
          <cell r="F230" t="str">
            <v>河北经贸大学</v>
          </cell>
          <cell r="G230" t="str">
            <v>其它</v>
          </cell>
          <cell r="H230" t="str">
            <v>金融学院</v>
          </cell>
          <cell r="I230">
            <v>2</v>
          </cell>
          <cell r="J230" t="str">
            <v>经济学</v>
          </cell>
          <cell r="K230">
            <v>203</v>
          </cell>
          <cell r="L230" t="str">
            <v>020301K</v>
          </cell>
          <cell r="M230" t="str">
            <v>金融学</v>
          </cell>
          <cell r="N230">
            <v>7</v>
          </cell>
          <cell r="O230">
            <v>20200</v>
          </cell>
          <cell r="P230" t="str">
            <v>经济管理学院</v>
          </cell>
          <cell r="Q230" t="str">
            <v>金融学</v>
          </cell>
          <cell r="R230">
            <v>1</v>
          </cell>
          <cell r="S230">
            <v>8007039</v>
          </cell>
        </row>
        <row r="230">
          <cell r="V230">
            <v>579</v>
          </cell>
          <cell r="W230">
            <v>586</v>
          </cell>
          <cell r="X230">
            <v>1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 t="str">
            <v>putong</v>
          </cell>
        </row>
        <row r="231">
          <cell r="A231">
            <v>244</v>
          </cell>
          <cell r="B231" t="str">
            <v>刘丽</v>
          </cell>
          <cell r="C231">
            <v>1</v>
          </cell>
          <cell r="D231">
            <v>1</v>
          </cell>
          <cell r="E231">
            <v>10086</v>
          </cell>
          <cell r="F231" t="str">
            <v>河北农业大学</v>
          </cell>
          <cell r="G231" t="str">
            <v>其它</v>
          </cell>
          <cell r="H231" t="str">
            <v>文管学院</v>
          </cell>
          <cell r="I231">
            <v>12</v>
          </cell>
          <cell r="J231" t="str">
            <v>管理学</v>
          </cell>
          <cell r="K231">
            <v>1202</v>
          </cell>
          <cell r="L231" t="str">
            <v>120203K</v>
          </cell>
          <cell r="M231" t="str">
            <v>会计学</v>
          </cell>
          <cell r="N231">
            <v>7</v>
          </cell>
          <cell r="O231">
            <v>120200</v>
          </cell>
          <cell r="P231" t="str">
            <v>经济管理学院</v>
          </cell>
          <cell r="Q231" t="str">
            <v>管理科学</v>
          </cell>
          <cell r="R231">
            <v>2</v>
          </cell>
          <cell r="S231">
            <v>8007026</v>
          </cell>
          <cell r="T231">
            <v>8007017</v>
          </cell>
          <cell r="U231">
            <v>8007093</v>
          </cell>
          <cell r="V231">
            <v>504</v>
          </cell>
          <cell r="W231">
            <v>507</v>
          </cell>
          <cell r="X231">
            <v>1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 t="str">
            <v>putong</v>
          </cell>
        </row>
        <row r="232">
          <cell r="A232">
            <v>245</v>
          </cell>
          <cell r="B232" t="str">
            <v>郝又佳</v>
          </cell>
          <cell r="C232">
            <v>1</v>
          </cell>
          <cell r="D232">
            <v>1</v>
          </cell>
          <cell r="E232">
            <v>10224</v>
          </cell>
          <cell r="F232" t="str">
            <v>东北农业大学</v>
          </cell>
          <cell r="G232">
            <v>211</v>
          </cell>
          <cell r="H232" t="str">
            <v>园艺园林学院</v>
          </cell>
          <cell r="I232">
            <v>8</v>
          </cell>
          <cell r="J232" t="str">
            <v>工学</v>
          </cell>
          <cell r="K232">
            <v>828</v>
          </cell>
          <cell r="L232">
            <v>82803</v>
          </cell>
          <cell r="M232" t="str">
            <v>风景园林</v>
          </cell>
          <cell r="N232">
            <v>6</v>
          </cell>
          <cell r="O232">
            <v>95300</v>
          </cell>
          <cell r="P232" t="str">
            <v>园林学院</v>
          </cell>
          <cell r="Q232" t="str">
            <v>风景园林</v>
          </cell>
          <cell r="R232">
            <v>1</v>
          </cell>
          <cell r="S232">
            <v>8006106</v>
          </cell>
          <cell r="T232">
            <v>8006097</v>
          </cell>
          <cell r="U232">
            <v>8006063</v>
          </cell>
          <cell r="V232">
            <v>569</v>
          </cell>
          <cell r="W232">
            <v>521</v>
          </cell>
          <cell r="X232">
            <v>1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 t="str">
            <v>putong</v>
          </cell>
        </row>
        <row r="233">
          <cell r="A233">
            <v>246</v>
          </cell>
          <cell r="B233" t="str">
            <v>杨霞</v>
          </cell>
          <cell r="C233">
            <v>1</v>
          </cell>
          <cell r="D233">
            <v>1</v>
          </cell>
          <cell r="E233">
            <v>10749</v>
          </cell>
          <cell r="F233" t="str">
            <v>宁夏大学</v>
          </cell>
          <cell r="G233">
            <v>211</v>
          </cell>
          <cell r="H233" t="str">
            <v>经济管理学院</v>
          </cell>
          <cell r="I233">
            <v>12</v>
          </cell>
          <cell r="J233" t="str">
            <v>管理学</v>
          </cell>
          <cell r="K233">
            <v>1203</v>
          </cell>
          <cell r="L233">
            <v>120301</v>
          </cell>
          <cell r="M233" t="str">
            <v>农林经济管理</v>
          </cell>
          <cell r="N233">
            <v>7</v>
          </cell>
          <cell r="O233">
            <v>120300</v>
          </cell>
          <cell r="P233" t="str">
            <v>经济管理学院</v>
          </cell>
          <cell r="Q233" t="str">
            <v>农业经济管理</v>
          </cell>
          <cell r="R233">
            <v>1</v>
          </cell>
          <cell r="S233">
            <v>8007053</v>
          </cell>
          <cell r="T233">
            <v>8007004</v>
          </cell>
          <cell r="U233">
            <v>8007061</v>
          </cell>
          <cell r="V233">
            <v>439</v>
          </cell>
          <cell r="W233">
            <v>0</v>
          </cell>
          <cell r="X233">
            <v>1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 t="str">
            <v>putong</v>
          </cell>
        </row>
        <row r="234">
          <cell r="A234">
            <v>247</v>
          </cell>
          <cell r="B234" t="str">
            <v>李瑶珂</v>
          </cell>
          <cell r="C234">
            <v>1</v>
          </cell>
          <cell r="D234">
            <v>1</v>
          </cell>
          <cell r="E234">
            <v>10677</v>
          </cell>
          <cell r="F234" t="str">
            <v>西南林业大学</v>
          </cell>
          <cell r="G234" t="str">
            <v>其它</v>
          </cell>
          <cell r="H234" t="str">
            <v>地理与生态旅游学院</v>
          </cell>
          <cell r="I234">
            <v>12</v>
          </cell>
          <cell r="J234" t="str">
            <v>管理学</v>
          </cell>
          <cell r="K234">
            <v>1209</v>
          </cell>
          <cell r="L234" t="str">
            <v>120901K</v>
          </cell>
          <cell r="M234" t="str">
            <v>旅游管理</v>
          </cell>
          <cell r="N234">
            <v>13</v>
          </cell>
          <cell r="O234">
            <v>85700</v>
          </cell>
          <cell r="P234" t="str">
            <v>环境科学与工程学院</v>
          </cell>
          <cell r="Q234" t="e">
            <v>#N/A</v>
          </cell>
          <cell r="R234">
            <v>5</v>
          </cell>
          <cell r="S234">
            <v>8013011</v>
          </cell>
          <cell r="T234">
            <v>8013021</v>
          </cell>
          <cell r="U234">
            <v>8013029</v>
          </cell>
          <cell r="V234">
            <v>519</v>
          </cell>
          <cell r="W234">
            <v>434</v>
          </cell>
          <cell r="X234">
            <v>1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 t="str">
            <v>putong</v>
          </cell>
        </row>
        <row r="235">
          <cell r="A235">
            <v>249</v>
          </cell>
          <cell r="B235" t="str">
            <v>马王钰青</v>
          </cell>
          <cell r="C235">
            <v>1</v>
          </cell>
          <cell r="D235">
            <v>1</v>
          </cell>
          <cell r="E235">
            <v>10290</v>
          </cell>
          <cell r="F235" t="str">
            <v>中国矿业大学(徐州)</v>
          </cell>
          <cell r="G235">
            <v>211</v>
          </cell>
          <cell r="H235" t="str">
            <v>管理学院</v>
          </cell>
          <cell r="I235">
            <v>2</v>
          </cell>
          <cell r="J235" t="str">
            <v>经济学</v>
          </cell>
          <cell r="K235">
            <v>204</v>
          </cell>
          <cell r="L235">
            <v>20401</v>
          </cell>
          <cell r="M235" t="str">
            <v>国际经济与贸易</v>
          </cell>
          <cell r="N235">
            <v>7</v>
          </cell>
          <cell r="O235">
            <v>120300</v>
          </cell>
          <cell r="P235" t="str">
            <v>经济管理学院</v>
          </cell>
          <cell r="Q235" t="str">
            <v>农业经济管理</v>
          </cell>
          <cell r="R235">
            <v>2</v>
          </cell>
          <cell r="S235">
            <v>8007047</v>
          </cell>
        </row>
        <row r="235">
          <cell r="V235">
            <v>428</v>
          </cell>
          <cell r="W235">
            <v>437</v>
          </cell>
          <cell r="X235">
            <v>1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 t="str">
            <v>putong</v>
          </cell>
        </row>
        <row r="236">
          <cell r="A236">
            <v>251</v>
          </cell>
          <cell r="B236" t="str">
            <v>王瑾</v>
          </cell>
          <cell r="C236">
            <v>1</v>
          </cell>
          <cell r="D236">
            <v>1</v>
          </cell>
          <cell r="E236">
            <v>10247</v>
          </cell>
          <cell r="F236" t="str">
            <v>同济大学</v>
          </cell>
          <cell r="G236">
            <v>985</v>
          </cell>
          <cell r="H236" t="str">
            <v>建筑与城市规划学院</v>
          </cell>
          <cell r="I236">
            <v>8</v>
          </cell>
          <cell r="J236" t="str">
            <v>工学</v>
          </cell>
          <cell r="K236">
            <v>828</v>
          </cell>
          <cell r="L236">
            <v>82803</v>
          </cell>
          <cell r="M236" t="str">
            <v>风景园林</v>
          </cell>
          <cell r="N236">
            <v>6</v>
          </cell>
          <cell r="O236">
            <v>95300</v>
          </cell>
          <cell r="P236" t="str">
            <v>园林学院</v>
          </cell>
          <cell r="Q236" t="str">
            <v>风景园林</v>
          </cell>
          <cell r="R236">
            <v>1</v>
          </cell>
          <cell r="S236">
            <v>8006010</v>
          </cell>
          <cell r="T236">
            <v>8006035</v>
          </cell>
          <cell r="U236">
            <v>8006110</v>
          </cell>
          <cell r="V236">
            <v>561</v>
          </cell>
          <cell r="W236">
            <v>0</v>
          </cell>
          <cell r="X236">
            <v>1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 t="str">
            <v>putong</v>
          </cell>
        </row>
        <row r="237">
          <cell r="A237">
            <v>254</v>
          </cell>
          <cell r="B237" t="str">
            <v>杨铮</v>
          </cell>
          <cell r="C237">
            <v>1</v>
          </cell>
          <cell r="D237">
            <v>1</v>
          </cell>
          <cell r="E237">
            <v>10200</v>
          </cell>
          <cell r="F237" t="str">
            <v>东北师范大学</v>
          </cell>
          <cell r="G237">
            <v>211</v>
          </cell>
          <cell r="H237" t="str">
            <v>心理学院</v>
          </cell>
          <cell r="I237">
            <v>7</v>
          </cell>
          <cell r="J237" t="str">
            <v>理学</v>
          </cell>
          <cell r="K237">
            <v>711</v>
          </cell>
          <cell r="L237">
            <v>71101</v>
          </cell>
          <cell r="M237" t="str">
            <v>心理学</v>
          </cell>
          <cell r="N237">
            <v>10</v>
          </cell>
          <cell r="O237">
            <v>40200</v>
          </cell>
          <cell r="P237" t="str">
            <v>人文社会科学学院</v>
          </cell>
          <cell r="Q237" t="str">
            <v>临床与咨询心理学</v>
          </cell>
          <cell r="R237">
            <v>1</v>
          </cell>
          <cell r="S237">
            <v>8010007</v>
          </cell>
          <cell r="T237">
            <v>8010007</v>
          </cell>
          <cell r="U237">
            <v>8010007</v>
          </cell>
          <cell r="V237">
            <v>428</v>
          </cell>
          <cell r="W237">
            <v>473</v>
          </cell>
          <cell r="X237">
            <v>1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 t="str">
            <v>putong</v>
          </cell>
        </row>
        <row r="238">
          <cell r="A238">
            <v>255</v>
          </cell>
          <cell r="B238" t="str">
            <v>李晓阳</v>
          </cell>
          <cell r="C238">
            <v>2</v>
          </cell>
          <cell r="D238">
            <v>1</v>
          </cell>
          <cell r="E238">
            <v>10086</v>
          </cell>
          <cell r="F238" t="str">
            <v>河北农业大学</v>
          </cell>
          <cell r="G238" t="str">
            <v>其它</v>
          </cell>
          <cell r="H238" t="str">
            <v>机电工程学院</v>
          </cell>
          <cell r="I238">
            <v>8</v>
          </cell>
          <cell r="J238" t="str">
            <v>工学</v>
          </cell>
          <cell r="K238">
            <v>802</v>
          </cell>
          <cell r="L238">
            <v>80205</v>
          </cell>
          <cell r="M238" t="str">
            <v>工业设计</v>
          </cell>
          <cell r="N238">
            <v>14</v>
          </cell>
          <cell r="O238">
            <v>130500</v>
          </cell>
          <cell r="P238" t="str">
            <v>艺术设计学院</v>
          </cell>
          <cell r="Q238" t="str">
            <v>环境设计与理论</v>
          </cell>
          <cell r="R238">
            <v>3</v>
          </cell>
          <cell r="S238">
            <v>8014006</v>
          </cell>
        </row>
        <row r="238">
          <cell r="V238">
            <v>451</v>
          </cell>
          <cell r="W238">
            <v>0</v>
          </cell>
          <cell r="X238">
            <v>1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 t="str">
            <v>putong</v>
          </cell>
        </row>
        <row r="239">
          <cell r="A239">
            <v>256</v>
          </cell>
          <cell r="B239" t="str">
            <v>吴梦婷</v>
          </cell>
          <cell r="C239">
            <v>1</v>
          </cell>
          <cell r="D239">
            <v>1</v>
          </cell>
          <cell r="E239">
            <v>10086</v>
          </cell>
          <cell r="F239" t="str">
            <v>河北农业大学</v>
          </cell>
          <cell r="G239" t="str">
            <v>其它</v>
          </cell>
          <cell r="H239" t="str">
            <v>商学院</v>
          </cell>
          <cell r="I239">
            <v>12</v>
          </cell>
          <cell r="J239" t="str">
            <v>管理学</v>
          </cell>
          <cell r="K239">
            <v>1206</v>
          </cell>
          <cell r="L239">
            <v>120601</v>
          </cell>
          <cell r="M239" t="str">
            <v>物流管理</v>
          </cell>
          <cell r="N239">
            <v>7</v>
          </cell>
          <cell r="O239">
            <v>120200</v>
          </cell>
          <cell r="P239" t="str">
            <v>经济管理学院</v>
          </cell>
          <cell r="Q239" t="str">
            <v>管理科学</v>
          </cell>
          <cell r="R239">
            <v>4</v>
          </cell>
          <cell r="S239">
            <v>8007019</v>
          </cell>
          <cell r="T239">
            <v>8007036</v>
          </cell>
        </row>
        <row r="239">
          <cell r="V239">
            <v>548</v>
          </cell>
          <cell r="W239">
            <v>465</v>
          </cell>
          <cell r="X239">
            <v>1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 t="str">
            <v>putong</v>
          </cell>
        </row>
        <row r="240">
          <cell r="A240">
            <v>257</v>
          </cell>
          <cell r="B240" t="str">
            <v>张鹤麟</v>
          </cell>
          <cell r="C240">
            <v>2</v>
          </cell>
          <cell r="D240">
            <v>1</v>
          </cell>
          <cell r="E240">
            <v>10075</v>
          </cell>
          <cell r="F240" t="str">
            <v>河北大学</v>
          </cell>
          <cell r="G240" t="str">
            <v>其它</v>
          </cell>
          <cell r="H240" t="str">
            <v>网络空间安全与计算机学院</v>
          </cell>
          <cell r="I240">
            <v>8</v>
          </cell>
          <cell r="J240" t="str">
            <v>工学</v>
          </cell>
          <cell r="K240">
            <v>809</v>
          </cell>
          <cell r="L240">
            <v>80903</v>
          </cell>
          <cell r="M240" t="str">
            <v>网络工程</v>
          </cell>
          <cell r="N240">
            <v>4</v>
          </cell>
          <cell r="O240">
            <v>81200</v>
          </cell>
          <cell r="P240" t="str">
            <v>信息学院</v>
          </cell>
          <cell r="Q240" t="str">
            <v>大数据技术与人工智能</v>
          </cell>
          <cell r="R240">
            <v>1</v>
          </cell>
          <cell r="S240">
            <v>8004018</v>
          </cell>
          <cell r="T240">
            <v>8004005</v>
          </cell>
          <cell r="U240">
            <v>8004029</v>
          </cell>
          <cell r="V240">
            <v>474</v>
          </cell>
          <cell r="W240">
            <v>426</v>
          </cell>
          <cell r="X240">
            <v>1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 t="str">
            <v>putong</v>
          </cell>
        </row>
        <row r="241">
          <cell r="A241">
            <v>258</v>
          </cell>
          <cell r="B241" t="str">
            <v>赵园园</v>
          </cell>
          <cell r="C241">
            <v>1</v>
          </cell>
          <cell r="D241">
            <v>1</v>
          </cell>
          <cell r="E241">
            <v>10475</v>
          </cell>
          <cell r="F241" t="str">
            <v>河南大学</v>
          </cell>
          <cell r="G241" t="str">
            <v>其它</v>
          </cell>
          <cell r="H241" t="str">
            <v>文化产业与旅游管理学院</v>
          </cell>
          <cell r="I241">
            <v>12</v>
          </cell>
          <cell r="J241" t="str">
            <v>管理学</v>
          </cell>
          <cell r="K241">
            <v>1209</v>
          </cell>
          <cell r="L241" t="str">
            <v>120901K</v>
          </cell>
          <cell r="M241" t="str">
            <v>旅游管理</v>
          </cell>
          <cell r="N241">
            <v>7</v>
          </cell>
          <cell r="O241">
            <v>120200</v>
          </cell>
          <cell r="P241" t="str">
            <v>经济管理学院</v>
          </cell>
          <cell r="Q241" t="str">
            <v>管理科学</v>
          </cell>
          <cell r="R241">
            <v>1</v>
          </cell>
          <cell r="S241">
            <v>8007010</v>
          </cell>
          <cell r="T241">
            <v>8007005</v>
          </cell>
          <cell r="U241">
            <v>8007060</v>
          </cell>
          <cell r="V241">
            <v>493</v>
          </cell>
          <cell r="W241">
            <v>407</v>
          </cell>
          <cell r="X241">
            <v>1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 t="str">
            <v>putong</v>
          </cell>
        </row>
        <row r="242">
          <cell r="A242">
            <v>259</v>
          </cell>
          <cell r="B242" t="str">
            <v>郑晓慧</v>
          </cell>
          <cell r="C242">
            <v>1</v>
          </cell>
          <cell r="D242">
            <v>1</v>
          </cell>
          <cell r="E242">
            <v>11832</v>
          </cell>
          <cell r="F242" t="str">
            <v>河北经贸大学</v>
          </cell>
          <cell r="G242" t="str">
            <v>其它</v>
          </cell>
          <cell r="H242" t="str">
            <v>会计学院</v>
          </cell>
          <cell r="I242">
            <v>12</v>
          </cell>
          <cell r="J242" t="str">
            <v>管理学</v>
          </cell>
          <cell r="K242">
            <v>1202</v>
          </cell>
          <cell r="L242" t="str">
            <v>120203K</v>
          </cell>
          <cell r="M242" t="str">
            <v>会计学</v>
          </cell>
          <cell r="N242">
            <v>7</v>
          </cell>
          <cell r="O242">
            <v>120200</v>
          </cell>
          <cell r="P242" t="str">
            <v>经济管理学院</v>
          </cell>
          <cell r="Q242" t="str">
            <v>管理科学</v>
          </cell>
          <cell r="R242">
            <v>2</v>
          </cell>
          <cell r="S242">
            <v>8007093</v>
          </cell>
          <cell r="T242">
            <v>8007026</v>
          </cell>
          <cell r="U242">
            <v>8007017</v>
          </cell>
          <cell r="V242">
            <v>529</v>
          </cell>
          <cell r="W242">
            <v>564</v>
          </cell>
          <cell r="X242">
            <v>1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 t="str">
            <v>putong</v>
          </cell>
        </row>
        <row r="243">
          <cell r="A243">
            <v>260</v>
          </cell>
          <cell r="B243" t="str">
            <v>郑磊</v>
          </cell>
          <cell r="C243">
            <v>2</v>
          </cell>
          <cell r="D243">
            <v>1</v>
          </cell>
          <cell r="E243">
            <v>10094</v>
          </cell>
          <cell r="F243" t="str">
            <v>河北师范大学</v>
          </cell>
          <cell r="G243" t="str">
            <v>其它</v>
          </cell>
          <cell r="H243" t="str">
            <v>教育学院</v>
          </cell>
          <cell r="I243">
            <v>7</v>
          </cell>
          <cell r="J243" t="str">
            <v>理学</v>
          </cell>
          <cell r="K243">
            <v>711</v>
          </cell>
          <cell r="L243">
            <v>71102</v>
          </cell>
          <cell r="M243" t="str">
            <v>应用心理学</v>
          </cell>
          <cell r="N243">
            <v>10</v>
          </cell>
          <cell r="O243">
            <v>40200</v>
          </cell>
          <cell r="P243" t="str">
            <v>人文社会科学学院</v>
          </cell>
          <cell r="Q243" t="str">
            <v>临床与咨询心理学</v>
          </cell>
          <cell r="R243">
            <v>3</v>
          </cell>
          <cell r="S243">
            <v>8010014</v>
          </cell>
          <cell r="T243">
            <v>8010013</v>
          </cell>
          <cell r="U243">
            <v>19860504</v>
          </cell>
          <cell r="V243">
            <v>470</v>
          </cell>
          <cell r="W243">
            <v>444</v>
          </cell>
          <cell r="X243">
            <v>1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 t="str">
            <v>putong</v>
          </cell>
        </row>
        <row r="244">
          <cell r="A244">
            <v>261</v>
          </cell>
          <cell r="B244" t="str">
            <v>田春蕾</v>
          </cell>
          <cell r="C244">
            <v>1</v>
          </cell>
          <cell r="D244">
            <v>1</v>
          </cell>
          <cell r="E244">
            <v>10128</v>
          </cell>
          <cell r="F244" t="str">
            <v>内蒙古工业大学</v>
          </cell>
          <cell r="G244" t="str">
            <v>其它</v>
          </cell>
          <cell r="H244" t="str">
            <v>经济管理学院</v>
          </cell>
          <cell r="I244">
            <v>12</v>
          </cell>
          <cell r="J244" t="str">
            <v>管理学</v>
          </cell>
          <cell r="K244">
            <v>1204</v>
          </cell>
          <cell r="L244">
            <v>120401</v>
          </cell>
          <cell r="M244" t="str">
            <v>公共事业管理</v>
          </cell>
          <cell r="N244">
            <v>7</v>
          </cell>
          <cell r="O244">
            <v>120200</v>
          </cell>
          <cell r="P244" t="str">
            <v>经济管理学院</v>
          </cell>
          <cell r="Q244" t="str">
            <v>管理科学</v>
          </cell>
          <cell r="R244">
            <v>1</v>
          </cell>
          <cell r="S244">
            <v>8007060</v>
          </cell>
        </row>
        <row r="244">
          <cell r="V244">
            <v>434</v>
          </cell>
          <cell r="W244">
            <v>460</v>
          </cell>
          <cell r="X244">
            <v>1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 t="str">
            <v>putong</v>
          </cell>
        </row>
        <row r="245">
          <cell r="A245">
            <v>262</v>
          </cell>
          <cell r="B245" t="str">
            <v>江美玉</v>
          </cell>
          <cell r="C245">
            <v>1</v>
          </cell>
          <cell r="D245">
            <v>1</v>
          </cell>
          <cell r="E245">
            <v>10240</v>
          </cell>
          <cell r="F245" t="str">
            <v>哈尔滨商业大学</v>
          </cell>
          <cell r="G245" t="str">
            <v>其它</v>
          </cell>
          <cell r="H245" t="str">
            <v>会计学院</v>
          </cell>
          <cell r="I245">
            <v>12</v>
          </cell>
          <cell r="J245" t="str">
            <v>管理学</v>
          </cell>
          <cell r="K245">
            <v>1202</v>
          </cell>
          <cell r="L245">
            <v>120207</v>
          </cell>
          <cell r="M245" t="str">
            <v>审计学</v>
          </cell>
          <cell r="N245">
            <v>7</v>
          </cell>
          <cell r="O245">
            <v>125300</v>
          </cell>
          <cell r="P245" t="str">
            <v>经济管理学院</v>
          </cell>
          <cell r="Q245" t="str">
            <v>不分方向</v>
          </cell>
          <cell r="R245">
            <v>1</v>
          </cell>
          <cell r="S245">
            <v>8007089</v>
          </cell>
          <cell r="T245">
            <v>8007017</v>
          </cell>
          <cell r="U245">
            <v>8007032</v>
          </cell>
          <cell r="V245">
            <v>447</v>
          </cell>
          <cell r="W245">
            <v>449</v>
          </cell>
          <cell r="X245">
            <v>1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 t="str">
            <v>putong</v>
          </cell>
        </row>
        <row r="246">
          <cell r="A246">
            <v>263</v>
          </cell>
          <cell r="B246" t="str">
            <v>宋艳伶</v>
          </cell>
          <cell r="C246">
            <v>1</v>
          </cell>
          <cell r="D246">
            <v>11</v>
          </cell>
          <cell r="E246">
            <v>11832</v>
          </cell>
          <cell r="F246" t="str">
            <v>河北经贸大学</v>
          </cell>
          <cell r="G246" t="str">
            <v>其它</v>
          </cell>
          <cell r="H246" t="str">
            <v>公共管理学院</v>
          </cell>
          <cell r="I246">
            <v>12</v>
          </cell>
          <cell r="J246" t="str">
            <v>管理学</v>
          </cell>
          <cell r="K246">
            <v>1203</v>
          </cell>
          <cell r="L246">
            <v>120302</v>
          </cell>
          <cell r="M246" t="str">
            <v>农村区域发展</v>
          </cell>
          <cell r="N246">
            <v>7</v>
          </cell>
          <cell r="O246">
            <v>120300</v>
          </cell>
          <cell r="P246" t="str">
            <v>经济管理学院</v>
          </cell>
          <cell r="Q246" t="str">
            <v>农业经济管理</v>
          </cell>
          <cell r="R246">
            <v>1</v>
          </cell>
          <cell r="S246">
            <v>8007061</v>
          </cell>
          <cell r="T246">
            <v>8007053</v>
          </cell>
          <cell r="U246">
            <v>8007004</v>
          </cell>
          <cell r="V246">
            <v>494</v>
          </cell>
          <cell r="W246">
            <v>476</v>
          </cell>
          <cell r="X246">
            <v>1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 t="str">
            <v>putong</v>
          </cell>
        </row>
        <row r="247">
          <cell r="A247">
            <v>265</v>
          </cell>
          <cell r="B247" t="str">
            <v>罗洪兴</v>
          </cell>
          <cell r="C247">
            <v>2</v>
          </cell>
          <cell r="D247">
            <v>1</v>
          </cell>
          <cell r="E247">
            <v>10022</v>
          </cell>
          <cell r="F247" t="str">
            <v>北京林业大学</v>
          </cell>
          <cell r="G247">
            <v>211</v>
          </cell>
          <cell r="H247" t="str">
            <v>环境科学与工程学院</v>
          </cell>
          <cell r="I247">
            <v>8</v>
          </cell>
          <cell r="J247" t="str">
            <v>工学</v>
          </cell>
          <cell r="K247">
            <v>825</v>
          </cell>
          <cell r="L247">
            <v>82503</v>
          </cell>
          <cell r="M247" t="str">
            <v>环境科学</v>
          </cell>
          <cell r="N247">
            <v>13</v>
          </cell>
          <cell r="O247">
            <v>83000</v>
          </cell>
          <cell r="P247" t="str">
            <v>环境科学与工程学院</v>
          </cell>
          <cell r="Q247" t="str">
            <v>水环境污染控制与生态修复技术</v>
          </cell>
          <cell r="R247">
            <v>1</v>
          </cell>
          <cell r="S247">
            <v>8013005</v>
          </cell>
          <cell r="T247">
            <v>8013017</v>
          </cell>
          <cell r="U247">
            <v>8013026</v>
          </cell>
          <cell r="V247">
            <v>549</v>
          </cell>
          <cell r="W247">
            <v>472</v>
          </cell>
          <cell r="X247">
            <v>1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 t="str">
            <v>2jia</v>
          </cell>
        </row>
        <row r="248">
          <cell r="A248">
            <v>266</v>
          </cell>
          <cell r="B248" t="str">
            <v>桑硕</v>
          </cell>
          <cell r="C248">
            <v>1</v>
          </cell>
          <cell r="D248">
            <v>1</v>
          </cell>
          <cell r="E248">
            <v>10166</v>
          </cell>
          <cell r="F248" t="str">
            <v>沈阳师范大学</v>
          </cell>
          <cell r="G248" t="str">
            <v>其它</v>
          </cell>
          <cell r="H248" t="str">
            <v>国际商学院</v>
          </cell>
          <cell r="I248">
            <v>2</v>
          </cell>
          <cell r="J248" t="str">
            <v>经济学</v>
          </cell>
          <cell r="K248">
            <v>204</v>
          </cell>
          <cell r="L248">
            <v>20401</v>
          </cell>
          <cell r="M248" t="str">
            <v>国际经济与贸易</v>
          </cell>
          <cell r="N248">
            <v>7</v>
          </cell>
          <cell r="O248">
            <v>20200</v>
          </cell>
          <cell r="P248" t="str">
            <v>经济管理学院</v>
          </cell>
          <cell r="Q248" t="str">
            <v>金融学</v>
          </cell>
          <cell r="R248">
            <v>2</v>
          </cell>
          <cell r="S248">
            <v>8007063</v>
          </cell>
          <cell r="T248">
            <v>8007007</v>
          </cell>
          <cell r="U248">
            <v>8007052</v>
          </cell>
          <cell r="V248">
            <v>487</v>
          </cell>
          <cell r="W248">
            <v>458</v>
          </cell>
          <cell r="X248">
            <v>1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 t="str">
            <v>putong</v>
          </cell>
        </row>
        <row r="249">
          <cell r="A249">
            <v>267</v>
          </cell>
          <cell r="B249" t="str">
            <v>周冰洁</v>
          </cell>
          <cell r="C249">
            <v>1</v>
          </cell>
          <cell r="D249">
            <v>1</v>
          </cell>
          <cell r="E249">
            <v>10466</v>
          </cell>
          <cell r="F249" t="str">
            <v>河南农业大学</v>
          </cell>
          <cell r="G249" t="str">
            <v>其它</v>
          </cell>
          <cell r="H249" t="str">
            <v>林学院林学系</v>
          </cell>
          <cell r="I249">
            <v>9</v>
          </cell>
          <cell r="J249" t="str">
            <v>农学</v>
          </cell>
          <cell r="K249">
            <v>905</v>
          </cell>
          <cell r="L249">
            <v>90501</v>
          </cell>
          <cell r="M249" t="str">
            <v>林学</v>
          </cell>
          <cell r="N249">
            <v>1</v>
          </cell>
          <cell r="O249">
            <v>90702</v>
          </cell>
          <cell r="P249" t="str">
            <v>林学院</v>
          </cell>
          <cell r="Q249" t="str">
            <v>林木种苗培育理论与技术</v>
          </cell>
          <cell r="R249">
            <v>4</v>
          </cell>
          <cell r="S249">
            <v>8001057</v>
          </cell>
          <cell r="T249">
            <v>8001008</v>
          </cell>
          <cell r="U249">
            <v>8001044</v>
          </cell>
          <cell r="V249">
            <v>454</v>
          </cell>
          <cell r="W249">
            <v>456</v>
          </cell>
          <cell r="X249">
            <v>1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 t="str">
            <v>putong</v>
          </cell>
        </row>
        <row r="250">
          <cell r="A250">
            <v>269</v>
          </cell>
          <cell r="B250" t="str">
            <v>王楚涵</v>
          </cell>
          <cell r="C250">
            <v>1</v>
          </cell>
          <cell r="D250">
            <v>1</v>
          </cell>
          <cell r="E250">
            <v>10299</v>
          </cell>
          <cell r="F250" t="str">
            <v>江苏大学</v>
          </cell>
          <cell r="G250" t="str">
            <v>其它</v>
          </cell>
          <cell r="H250" t="str">
            <v>艺术学院</v>
          </cell>
          <cell r="I250">
            <v>13</v>
          </cell>
          <cell r="J250" t="str">
            <v>艺术学</v>
          </cell>
          <cell r="K250">
            <v>1305</v>
          </cell>
          <cell r="L250">
            <v>130508</v>
          </cell>
          <cell r="M250" t="str">
            <v>数字媒体艺术</v>
          </cell>
          <cell r="N250">
            <v>14</v>
          </cell>
          <cell r="O250">
            <v>135108</v>
          </cell>
          <cell r="P250" t="str">
            <v>艺术设计学院</v>
          </cell>
          <cell r="Q250" t="str">
            <v>艺术设计研究与应用</v>
          </cell>
          <cell r="R250">
            <v>2</v>
          </cell>
          <cell r="S250">
            <v>8014027</v>
          </cell>
          <cell r="T250">
            <v>8014028</v>
          </cell>
          <cell r="U250">
            <v>8014017</v>
          </cell>
          <cell r="V250">
            <v>443</v>
          </cell>
          <cell r="W250">
            <v>441</v>
          </cell>
          <cell r="X250">
            <v>1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 t="str">
            <v>putong</v>
          </cell>
        </row>
        <row r="251">
          <cell r="A251">
            <v>270</v>
          </cell>
          <cell r="B251" t="str">
            <v>王立亚</v>
          </cell>
          <cell r="C251">
            <v>1</v>
          </cell>
          <cell r="D251">
            <v>1</v>
          </cell>
          <cell r="E251">
            <v>10298</v>
          </cell>
          <cell r="F251" t="str">
            <v>南京林业大学</v>
          </cell>
          <cell r="G251" t="str">
            <v>其它</v>
          </cell>
          <cell r="H251" t="str">
            <v>风景园林</v>
          </cell>
          <cell r="I251">
            <v>8</v>
          </cell>
          <cell r="J251" t="str">
            <v>工学</v>
          </cell>
          <cell r="K251">
            <v>828</v>
          </cell>
          <cell r="L251">
            <v>82803</v>
          </cell>
          <cell r="M251" t="str">
            <v>风景园林</v>
          </cell>
          <cell r="N251">
            <v>6</v>
          </cell>
          <cell r="O251">
            <v>95300</v>
          </cell>
          <cell r="P251" t="str">
            <v>园林学院</v>
          </cell>
          <cell r="Q251" t="str">
            <v>风景园林</v>
          </cell>
          <cell r="R251">
            <v>1</v>
          </cell>
          <cell r="S251">
            <v>8006028</v>
          </cell>
          <cell r="T251">
            <v>8006012</v>
          </cell>
          <cell r="U251">
            <v>8006050</v>
          </cell>
          <cell r="V251">
            <v>529</v>
          </cell>
          <cell r="W251">
            <v>490</v>
          </cell>
          <cell r="X251">
            <v>1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 t="str">
            <v>putong</v>
          </cell>
        </row>
        <row r="252">
          <cell r="A252">
            <v>271</v>
          </cell>
          <cell r="B252" t="str">
            <v>余林冰</v>
          </cell>
          <cell r="C252">
            <v>1</v>
          </cell>
          <cell r="D252">
            <v>1</v>
          </cell>
          <cell r="E252">
            <v>10359</v>
          </cell>
          <cell r="F252" t="str">
            <v>合肥工业大学</v>
          </cell>
          <cell r="G252">
            <v>211</v>
          </cell>
          <cell r="H252" t="str">
            <v>建筑与艺术学院</v>
          </cell>
          <cell r="I252">
            <v>8</v>
          </cell>
          <cell r="J252" t="str">
            <v>工学</v>
          </cell>
          <cell r="K252">
            <v>828</v>
          </cell>
          <cell r="L252">
            <v>82803</v>
          </cell>
          <cell r="M252" t="str">
            <v>风景园林</v>
          </cell>
          <cell r="N252">
            <v>6</v>
          </cell>
          <cell r="O252">
            <v>95300</v>
          </cell>
          <cell r="P252" t="str">
            <v>园林学院</v>
          </cell>
          <cell r="Q252" t="str">
            <v>风景园林</v>
          </cell>
          <cell r="R252">
            <v>1</v>
          </cell>
          <cell r="S252">
            <v>8006036</v>
          </cell>
          <cell r="T252">
            <v>8006061</v>
          </cell>
          <cell r="U252">
            <v>8006012</v>
          </cell>
          <cell r="V252">
            <v>523</v>
          </cell>
          <cell r="W252">
            <v>511</v>
          </cell>
          <cell r="X252">
            <v>1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 t="str">
            <v>putong</v>
          </cell>
        </row>
        <row r="253">
          <cell r="A253">
            <v>272</v>
          </cell>
          <cell r="B253" t="str">
            <v>李晓慧</v>
          </cell>
          <cell r="C253">
            <v>1</v>
          </cell>
          <cell r="D253">
            <v>1</v>
          </cell>
          <cell r="E253">
            <v>10637</v>
          </cell>
          <cell r="F253" t="str">
            <v>重庆师范大学</v>
          </cell>
          <cell r="G253" t="str">
            <v>其它</v>
          </cell>
          <cell r="H253" t="str">
            <v>经济与管理学院</v>
          </cell>
          <cell r="I253">
            <v>2</v>
          </cell>
          <cell r="J253" t="str">
            <v>经济学</v>
          </cell>
          <cell r="K253">
            <v>203</v>
          </cell>
          <cell r="L253">
            <v>20302</v>
          </cell>
          <cell r="M253" t="str">
            <v>金融工程</v>
          </cell>
          <cell r="N253">
            <v>7</v>
          </cell>
          <cell r="O253">
            <v>20200</v>
          </cell>
          <cell r="P253" t="str">
            <v>经济管理学院</v>
          </cell>
          <cell r="Q253" t="str">
            <v>金融学</v>
          </cell>
          <cell r="R253">
            <v>1</v>
          </cell>
          <cell r="S253">
            <v>8007013</v>
          </cell>
        </row>
        <row r="253">
          <cell r="V253">
            <v>501</v>
          </cell>
          <cell r="W253">
            <v>469</v>
          </cell>
          <cell r="X253">
            <v>1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 t="str">
            <v>putong</v>
          </cell>
        </row>
        <row r="254">
          <cell r="A254">
            <v>273</v>
          </cell>
          <cell r="B254" t="str">
            <v>庄艺</v>
          </cell>
          <cell r="C254">
            <v>1</v>
          </cell>
          <cell r="D254">
            <v>1</v>
          </cell>
          <cell r="E254">
            <v>10626</v>
          </cell>
          <cell r="F254" t="str">
            <v>四川农业大学</v>
          </cell>
          <cell r="G254">
            <v>211</v>
          </cell>
        </row>
        <row r="254">
          <cell r="J254" t="str">
            <v/>
          </cell>
        </row>
        <row r="254">
          <cell r="M254" t="str">
            <v/>
          </cell>
        </row>
        <row r="254">
          <cell r="P254" t="str">
            <v/>
          </cell>
          <cell r="Q254" t="str">
            <v/>
          </cell>
        </row>
        <row r="254">
          <cell r="V254">
            <v>543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 t="str">
            <v>putong</v>
          </cell>
        </row>
        <row r="255">
          <cell r="A255">
            <v>274</v>
          </cell>
          <cell r="B255" t="str">
            <v>张梓桐</v>
          </cell>
          <cell r="C255">
            <v>1</v>
          </cell>
          <cell r="D255">
            <v>1</v>
          </cell>
          <cell r="E255">
            <v>10726</v>
          </cell>
          <cell r="F255" t="str">
            <v>西北政法大学</v>
          </cell>
          <cell r="G255" t="str">
            <v>其它</v>
          </cell>
          <cell r="H255" t="str">
            <v>经济学院</v>
          </cell>
          <cell r="I255">
            <v>2</v>
          </cell>
          <cell r="J255" t="str">
            <v>经济学</v>
          </cell>
          <cell r="K255">
            <v>203</v>
          </cell>
          <cell r="L255" t="str">
            <v>020301K</v>
          </cell>
          <cell r="M255" t="str">
            <v>金融学</v>
          </cell>
          <cell r="N255">
            <v>7</v>
          </cell>
          <cell r="O255">
            <v>20200</v>
          </cell>
          <cell r="P255" t="str">
            <v>经济管理学院</v>
          </cell>
          <cell r="Q255" t="str">
            <v>金融学</v>
          </cell>
          <cell r="R255">
            <v>1</v>
          </cell>
          <cell r="S255">
            <v>8007039</v>
          </cell>
          <cell r="T255">
            <v>8007013</v>
          </cell>
          <cell r="U255">
            <v>8007014</v>
          </cell>
          <cell r="V255">
            <v>523</v>
          </cell>
          <cell r="W255">
            <v>449</v>
          </cell>
          <cell r="X255">
            <v>1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 t="str">
            <v>putong</v>
          </cell>
        </row>
        <row r="256">
          <cell r="A256">
            <v>276</v>
          </cell>
          <cell r="B256" t="str">
            <v>刘学森</v>
          </cell>
          <cell r="C256">
            <v>2</v>
          </cell>
          <cell r="D256">
            <v>1</v>
          </cell>
          <cell r="E256">
            <v>10694</v>
          </cell>
          <cell r="F256" t="str">
            <v>西藏大学</v>
          </cell>
          <cell r="G256">
            <v>211</v>
          </cell>
          <cell r="H256" t="str">
            <v>西藏大学农牧学院资源与环境学院</v>
          </cell>
          <cell r="I256">
            <v>9</v>
          </cell>
          <cell r="J256" t="str">
            <v>农学</v>
          </cell>
          <cell r="K256">
            <v>905</v>
          </cell>
          <cell r="L256">
            <v>90502</v>
          </cell>
          <cell r="M256" t="str">
            <v>园林</v>
          </cell>
          <cell r="N256">
            <v>6</v>
          </cell>
          <cell r="O256">
            <v>97300</v>
          </cell>
          <cell r="P256" t="str">
            <v>园林学院</v>
          </cell>
          <cell r="Q256" t="str">
            <v>花卉种质创新与育种</v>
          </cell>
          <cell r="R256">
            <v>1</v>
          </cell>
          <cell r="S256">
            <v>8006085</v>
          </cell>
          <cell r="T256">
            <v>8006085</v>
          </cell>
          <cell r="U256">
            <v>8006085</v>
          </cell>
          <cell r="V256">
            <v>425</v>
          </cell>
          <cell r="W256">
            <v>383</v>
          </cell>
          <cell r="X256">
            <v>1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 t="str">
            <v>putong</v>
          </cell>
        </row>
        <row r="257">
          <cell r="A257">
            <v>277</v>
          </cell>
          <cell r="B257" t="str">
            <v>刘佳琪</v>
          </cell>
          <cell r="C257">
            <v>1</v>
          </cell>
          <cell r="D257">
            <v>1</v>
          </cell>
          <cell r="E257">
            <v>10058</v>
          </cell>
          <cell r="F257" t="str">
            <v>天津工业大学</v>
          </cell>
          <cell r="G257" t="str">
            <v>其它</v>
          </cell>
          <cell r="H257" t="str">
            <v>艺术学院</v>
          </cell>
          <cell r="I257">
            <v>13</v>
          </cell>
          <cell r="J257" t="str">
            <v>艺术学</v>
          </cell>
          <cell r="K257">
            <v>1305</v>
          </cell>
          <cell r="L257">
            <v>130503</v>
          </cell>
          <cell r="M257" t="str">
            <v>环境设计</v>
          </cell>
          <cell r="N257">
            <v>14</v>
          </cell>
          <cell r="O257">
            <v>135108</v>
          </cell>
          <cell r="P257" t="str">
            <v>艺术设计学院</v>
          </cell>
          <cell r="Q257" t="str">
            <v>艺术设计研究与应用</v>
          </cell>
          <cell r="R257">
            <v>1</v>
          </cell>
          <cell r="S257">
            <v>8014031</v>
          </cell>
        </row>
        <row r="257">
          <cell r="V257">
            <v>428</v>
          </cell>
          <cell r="W257">
            <v>418</v>
          </cell>
          <cell r="X257">
            <v>1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 t="str">
            <v>putong</v>
          </cell>
        </row>
        <row r="258">
          <cell r="A258">
            <v>278</v>
          </cell>
          <cell r="B258" t="str">
            <v>张颖秋</v>
          </cell>
          <cell r="C258">
            <v>1</v>
          </cell>
          <cell r="D258">
            <v>1</v>
          </cell>
          <cell r="E258">
            <v>10212</v>
          </cell>
          <cell r="F258" t="str">
            <v>黑龙江大学 </v>
          </cell>
          <cell r="G258" t="str">
            <v>其它</v>
          </cell>
          <cell r="H258" t="str">
            <v>经济与工商管理</v>
          </cell>
          <cell r="I258">
            <v>12</v>
          </cell>
          <cell r="J258" t="str">
            <v>管理学</v>
          </cell>
          <cell r="K258">
            <v>1202</v>
          </cell>
          <cell r="L258">
            <v>120206</v>
          </cell>
          <cell r="M258" t="str">
            <v>人力资源管理</v>
          </cell>
          <cell r="N258">
            <v>7</v>
          </cell>
          <cell r="O258">
            <v>120200</v>
          </cell>
          <cell r="P258" t="str">
            <v>经济管理学院</v>
          </cell>
          <cell r="Q258" t="str">
            <v>管理科学</v>
          </cell>
          <cell r="R258">
            <v>1</v>
          </cell>
          <cell r="S258">
            <v>8007010</v>
          </cell>
          <cell r="T258">
            <v>8007060</v>
          </cell>
        </row>
        <row r="258">
          <cell r="V258">
            <v>460</v>
          </cell>
          <cell r="W258">
            <v>511</v>
          </cell>
          <cell r="X258">
            <v>1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 t="str">
            <v>putong</v>
          </cell>
        </row>
        <row r="259">
          <cell r="A259">
            <v>279</v>
          </cell>
          <cell r="B259" t="str">
            <v>张韵</v>
          </cell>
          <cell r="C259">
            <v>1</v>
          </cell>
          <cell r="D259">
            <v>1</v>
          </cell>
          <cell r="E259">
            <v>10538</v>
          </cell>
          <cell r="F259" t="str">
            <v>中南林业科技大学</v>
          </cell>
          <cell r="G259" t="str">
            <v>其它</v>
          </cell>
          <cell r="H259" t="str">
            <v>中南林业科技大学</v>
          </cell>
          <cell r="I259">
            <v>12</v>
          </cell>
          <cell r="J259" t="str">
            <v>管理学</v>
          </cell>
          <cell r="K259">
            <v>1202</v>
          </cell>
          <cell r="L259" t="str">
            <v>120203K</v>
          </cell>
          <cell r="M259" t="str">
            <v>会计学</v>
          </cell>
          <cell r="N259">
            <v>7</v>
          </cell>
          <cell r="O259">
            <v>125300</v>
          </cell>
          <cell r="P259" t="str">
            <v>经济管理学院</v>
          </cell>
          <cell r="Q259" t="str">
            <v>不分方向</v>
          </cell>
          <cell r="R259">
            <v>1</v>
          </cell>
          <cell r="S259">
            <v>8007072</v>
          </cell>
          <cell r="T259">
            <v>8007017</v>
          </cell>
          <cell r="U259">
            <v>8007089</v>
          </cell>
          <cell r="V259">
            <v>464</v>
          </cell>
          <cell r="W259">
            <v>425</v>
          </cell>
          <cell r="X259">
            <v>1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 t="str">
            <v>putong</v>
          </cell>
        </row>
        <row r="260">
          <cell r="A260">
            <v>280</v>
          </cell>
          <cell r="B260" t="str">
            <v>韦立娜</v>
          </cell>
          <cell r="C260">
            <v>1</v>
          </cell>
          <cell r="D260">
            <v>1</v>
          </cell>
          <cell r="E260">
            <v>10434</v>
          </cell>
          <cell r="F260" t="str">
            <v>山东农业大学</v>
          </cell>
          <cell r="G260" t="str">
            <v>其它</v>
          </cell>
          <cell r="H260" t="str">
            <v>艺术学院</v>
          </cell>
          <cell r="I260">
            <v>13</v>
          </cell>
          <cell r="J260" t="str">
            <v>艺术学</v>
          </cell>
          <cell r="K260">
            <v>1305</v>
          </cell>
          <cell r="L260">
            <v>130503</v>
          </cell>
          <cell r="M260" t="str">
            <v>环境设计</v>
          </cell>
          <cell r="N260">
            <v>14</v>
          </cell>
          <cell r="O260">
            <v>135108</v>
          </cell>
          <cell r="P260" t="str">
            <v>艺术设计学院</v>
          </cell>
          <cell r="Q260" t="str">
            <v>艺术设计研究与应用</v>
          </cell>
          <cell r="R260">
            <v>1</v>
          </cell>
          <cell r="S260">
            <v>8014038</v>
          </cell>
        </row>
        <row r="260">
          <cell r="V260">
            <v>437</v>
          </cell>
          <cell r="W260">
            <v>367</v>
          </cell>
          <cell r="X260">
            <v>1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 t="str">
            <v>putong</v>
          </cell>
        </row>
        <row r="261">
          <cell r="A261">
            <v>281</v>
          </cell>
          <cell r="B261" t="str">
            <v>祁萌</v>
          </cell>
          <cell r="C261">
            <v>1</v>
          </cell>
          <cell r="D261">
            <v>1</v>
          </cell>
          <cell r="E261">
            <v>10086</v>
          </cell>
          <cell r="F261" t="str">
            <v>河北农业大学</v>
          </cell>
          <cell r="G261" t="str">
            <v>其它</v>
          </cell>
          <cell r="H261" t="str">
            <v>林学院</v>
          </cell>
          <cell r="I261">
            <v>9</v>
          </cell>
          <cell r="J261" t="str">
            <v>农学</v>
          </cell>
          <cell r="K261">
            <v>905</v>
          </cell>
          <cell r="L261">
            <v>90501</v>
          </cell>
          <cell r="M261" t="str">
            <v>林学</v>
          </cell>
          <cell r="N261">
            <v>1</v>
          </cell>
          <cell r="O261">
            <v>90704</v>
          </cell>
          <cell r="P261" t="str">
            <v>林学院</v>
          </cell>
          <cell r="Q261" t="str">
            <v>森林经营理论与技术</v>
          </cell>
          <cell r="R261">
            <v>1</v>
          </cell>
          <cell r="S261">
            <v>8001091</v>
          </cell>
          <cell r="T261">
            <v>8001043</v>
          </cell>
          <cell r="U261">
            <v>8001046</v>
          </cell>
          <cell r="V261">
            <v>457</v>
          </cell>
          <cell r="W261">
            <v>322</v>
          </cell>
          <cell r="X261">
            <v>1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 t="str">
            <v>putong</v>
          </cell>
        </row>
        <row r="262">
          <cell r="A262">
            <v>282</v>
          </cell>
          <cell r="B262" t="str">
            <v>张家硕</v>
          </cell>
          <cell r="C262">
            <v>2</v>
          </cell>
          <cell r="D262">
            <v>1</v>
          </cell>
          <cell r="E262">
            <v>10389</v>
          </cell>
          <cell r="F262" t="str">
            <v>福建农林大学</v>
          </cell>
          <cell r="G262" t="str">
            <v>其它</v>
          </cell>
          <cell r="H262" t="str">
            <v>林学院</v>
          </cell>
          <cell r="I262">
            <v>9</v>
          </cell>
          <cell r="J262" t="str">
            <v>农学</v>
          </cell>
          <cell r="K262">
            <v>905</v>
          </cell>
          <cell r="L262">
            <v>90501</v>
          </cell>
          <cell r="M262" t="str">
            <v>林学</v>
          </cell>
          <cell r="N262">
            <v>1</v>
          </cell>
          <cell r="O262">
            <v>90704</v>
          </cell>
          <cell r="P262" t="str">
            <v>林学院</v>
          </cell>
          <cell r="Q262" t="str">
            <v>森林经营理论与技术</v>
          </cell>
          <cell r="R262">
            <v>1</v>
          </cell>
          <cell r="S262">
            <v>8001046</v>
          </cell>
        </row>
        <row r="262">
          <cell r="V262">
            <v>508</v>
          </cell>
          <cell r="W262">
            <v>425</v>
          </cell>
          <cell r="X262">
            <v>1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 t="str">
            <v>zhibo</v>
          </cell>
        </row>
        <row r="263">
          <cell r="A263">
            <v>283</v>
          </cell>
          <cell r="B263" t="str">
            <v>孟本琦</v>
          </cell>
          <cell r="C263">
            <v>1</v>
          </cell>
          <cell r="D263">
            <v>1</v>
          </cell>
          <cell r="E263">
            <v>10128</v>
          </cell>
          <cell r="F263" t="str">
            <v>内蒙古工业大学</v>
          </cell>
          <cell r="G263" t="str">
            <v>其它</v>
          </cell>
          <cell r="H263" t="str">
            <v>经济管理学院工商管理系</v>
          </cell>
          <cell r="I263">
            <v>12</v>
          </cell>
          <cell r="J263" t="str">
            <v>管理学</v>
          </cell>
          <cell r="K263">
            <v>1202</v>
          </cell>
          <cell r="L263">
            <v>120206</v>
          </cell>
          <cell r="M263" t="str">
            <v>人力资源管理</v>
          </cell>
          <cell r="N263">
            <v>7</v>
          </cell>
          <cell r="O263">
            <v>120200</v>
          </cell>
          <cell r="P263" t="str">
            <v>经济管理学院</v>
          </cell>
          <cell r="Q263" t="str">
            <v>管理科学</v>
          </cell>
          <cell r="R263">
            <v>1</v>
          </cell>
          <cell r="S263">
            <v>8007010</v>
          </cell>
          <cell r="T263">
            <v>8007060</v>
          </cell>
          <cell r="U263">
            <v>8007005</v>
          </cell>
          <cell r="V263">
            <v>433</v>
          </cell>
          <cell r="W263">
            <v>0</v>
          </cell>
          <cell r="X263">
            <v>1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 t="str">
            <v>putong</v>
          </cell>
        </row>
        <row r="264">
          <cell r="A264">
            <v>284</v>
          </cell>
          <cell r="B264" t="str">
            <v>荆彦婷</v>
          </cell>
          <cell r="C264">
            <v>1</v>
          </cell>
          <cell r="D264">
            <v>1</v>
          </cell>
          <cell r="E264">
            <v>10058</v>
          </cell>
          <cell r="F264" t="str">
            <v>天津工业大学</v>
          </cell>
          <cell r="G264" t="str">
            <v>其它</v>
          </cell>
        </row>
        <row r="264">
          <cell r="J264" t="str">
            <v/>
          </cell>
        </row>
        <row r="264">
          <cell r="M264" t="str">
            <v/>
          </cell>
        </row>
        <row r="264">
          <cell r="P264" t="str">
            <v/>
          </cell>
          <cell r="Q264" t="str">
            <v/>
          </cell>
        </row>
        <row r="264">
          <cell r="V264">
            <v>539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 t="str">
            <v>putong</v>
          </cell>
        </row>
        <row r="265">
          <cell r="A265">
            <v>285</v>
          </cell>
          <cell r="B265" t="str">
            <v>李紫葳</v>
          </cell>
          <cell r="C265">
            <v>1</v>
          </cell>
          <cell r="D265">
            <v>1</v>
          </cell>
          <cell r="E265">
            <v>10673</v>
          </cell>
          <cell r="F265" t="str">
            <v>云南大学</v>
          </cell>
          <cell r="G265">
            <v>211</v>
          </cell>
          <cell r="H265" t="str">
            <v>建筑与规划学院 规划系</v>
          </cell>
          <cell r="I265">
            <v>8</v>
          </cell>
          <cell r="J265" t="str">
            <v>工学</v>
          </cell>
          <cell r="K265">
            <v>828</v>
          </cell>
          <cell r="L265">
            <v>82803</v>
          </cell>
          <cell r="M265" t="str">
            <v>风景园林</v>
          </cell>
          <cell r="N265">
            <v>6</v>
          </cell>
          <cell r="O265">
            <v>83400</v>
          </cell>
          <cell r="P265" t="str">
            <v>园林学院</v>
          </cell>
          <cell r="Q265" t="str">
            <v>风景园林历史与理论</v>
          </cell>
          <cell r="R265">
            <v>1</v>
          </cell>
          <cell r="S265">
            <v>8006015</v>
          </cell>
          <cell r="T265">
            <v>8006013</v>
          </cell>
          <cell r="U265">
            <v>8006112</v>
          </cell>
          <cell r="V265">
            <v>536</v>
          </cell>
          <cell r="W265">
            <v>479</v>
          </cell>
          <cell r="X265">
            <v>1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 t="str">
            <v>putong</v>
          </cell>
        </row>
        <row r="266">
          <cell r="A266">
            <v>286</v>
          </cell>
          <cell r="B266" t="str">
            <v>张倩</v>
          </cell>
          <cell r="C266">
            <v>1</v>
          </cell>
          <cell r="D266">
            <v>11</v>
          </cell>
          <cell r="E266">
            <v>10009</v>
          </cell>
          <cell r="F266" t="str">
            <v>北方工业大学</v>
          </cell>
          <cell r="G266" t="str">
            <v>其它</v>
          </cell>
          <cell r="H266" t="str">
            <v>经济管理学院</v>
          </cell>
          <cell r="I266">
            <v>2</v>
          </cell>
          <cell r="J266" t="str">
            <v>经济学</v>
          </cell>
          <cell r="K266">
            <v>204</v>
          </cell>
          <cell r="L266">
            <v>20401</v>
          </cell>
          <cell r="M266" t="str">
            <v>国际经济与贸易</v>
          </cell>
          <cell r="N266">
            <v>7</v>
          </cell>
          <cell r="O266">
            <v>20200</v>
          </cell>
          <cell r="P266" t="str">
            <v>经济管理学院</v>
          </cell>
          <cell r="Q266" t="str">
            <v>金融学</v>
          </cell>
          <cell r="R266">
            <v>2</v>
          </cell>
          <cell r="S266">
            <v>8007007</v>
          </cell>
        </row>
        <row r="266">
          <cell r="V266">
            <v>622</v>
          </cell>
          <cell r="W266">
            <v>573</v>
          </cell>
          <cell r="X266">
            <v>1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 t="str">
            <v>putong</v>
          </cell>
        </row>
        <row r="267">
          <cell r="A267">
            <v>287</v>
          </cell>
          <cell r="B267" t="str">
            <v>王曼如</v>
          </cell>
          <cell r="C267">
            <v>1</v>
          </cell>
          <cell r="D267">
            <v>1</v>
          </cell>
          <cell r="E267">
            <v>10353</v>
          </cell>
          <cell r="F267" t="str">
            <v>浙江工商大学</v>
          </cell>
          <cell r="G267" t="str">
            <v>其它</v>
          </cell>
          <cell r="H267" t="str">
            <v>经济学院</v>
          </cell>
          <cell r="I267">
            <v>2</v>
          </cell>
          <cell r="J267" t="str">
            <v>经济学</v>
          </cell>
          <cell r="K267">
            <v>201</v>
          </cell>
          <cell r="L267">
            <v>20101</v>
          </cell>
          <cell r="M267" t="str">
            <v>经济学</v>
          </cell>
          <cell r="N267">
            <v>7</v>
          </cell>
          <cell r="O267">
            <v>120300</v>
          </cell>
          <cell r="P267" t="str">
            <v>经济管理学院</v>
          </cell>
          <cell r="Q267" t="str">
            <v>农业经济管理</v>
          </cell>
          <cell r="R267">
            <v>1</v>
          </cell>
          <cell r="S267">
            <v>8007024</v>
          </cell>
          <cell r="T267">
            <v>8007053</v>
          </cell>
          <cell r="U267">
            <v>8007004</v>
          </cell>
          <cell r="V267">
            <v>531</v>
          </cell>
          <cell r="W267">
            <v>527</v>
          </cell>
          <cell r="X267">
            <v>1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 t="str">
            <v>putong</v>
          </cell>
        </row>
        <row r="268">
          <cell r="A268">
            <v>288</v>
          </cell>
          <cell r="B268" t="str">
            <v>王伊凡</v>
          </cell>
          <cell r="C268">
            <v>1</v>
          </cell>
          <cell r="D268">
            <v>1</v>
          </cell>
          <cell r="E268">
            <v>10389</v>
          </cell>
          <cell r="F268" t="str">
            <v>福建农林大学</v>
          </cell>
          <cell r="G268" t="str">
            <v>其它</v>
          </cell>
          <cell r="H268" t="str">
            <v>林学院</v>
          </cell>
          <cell r="I268">
            <v>9</v>
          </cell>
          <cell r="J268" t="str">
            <v>农学</v>
          </cell>
          <cell r="K268">
            <v>905</v>
          </cell>
          <cell r="L268">
            <v>90501</v>
          </cell>
          <cell r="M268" t="str">
            <v>林学</v>
          </cell>
          <cell r="N268">
            <v>6</v>
          </cell>
          <cell r="O268">
            <v>97300</v>
          </cell>
          <cell r="P268" t="str">
            <v>园林学院</v>
          </cell>
          <cell r="Q268" t="str">
            <v>花卉种质创新与育种</v>
          </cell>
          <cell r="R268">
            <v>3</v>
          </cell>
          <cell r="S268">
            <v>8006085</v>
          </cell>
          <cell r="T268">
            <v>8006007</v>
          </cell>
          <cell r="U268">
            <v>8006008</v>
          </cell>
          <cell r="V268">
            <v>492</v>
          </cell>
          <cell r="W268">
            <v>479</v>
          </cell>
          <cell r="X268">
            <v>1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 t="str">
            <v>putong</v>
          </cell>
        </row>
        <row r="269">
          <cell r="A269">
            <v>289</v>
          </cell>
          <cell r="B269" t="str">
            <v>陈瑾琳</v>
          </cell>
          <cell r="C269">
            <v>1</v>
          </cell>
          <cell r="D269">
            <v>1</v>
          </cell>
          <cell r="E269">
            <v>10593</v>
          </cell>
          <cell r="F269" t="str">
            <v>广西大学</v>
          </cell>
          <cell r="G269">
            <v>211</v>
          </cell>
          <cell r="H269" t="str">
            <v>林学院</v>
          </cell>
          <cell r="I269">
            <v>9</v>
          </cell>
          <cell r="J269" t="str">
            <v>农学</v>
          </cell>
          <cell r="K269">
            <v>905</v>
          </cell>
          <cell r="L269">
            <v>90501</v>
          </cell>
          <cell r="M269" t="str">
            <v>林学</v>
          </cell>
          <cell r="N269">
            <v>1</v>
          </cell>
          <cell r="O269">
            <v>90702</v>
          </cell>
          <cell r="P269" t="str">
            <v>林学院</v>
          </cell>
          <cell r="Q269" t="str">
            <v>林木种苗培育理论与技术</v>
          </cell>
          <cell r="R269">
            <v>2</v>
          </cell>
          <cell r="S269">
            <v>8001008</v>
          </cell>
          <cell r="T269">
            <v>8001014</v>
          </cell>
          <cell r="U269">
            <v>8001022</v>
          </cell>
          <cell r="V269">
            <v>561</v>
          </cell>
          <cell r="W269">
            <v>437</v>
          </cell>
          <cell r="X269">
            <v>1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 t="str">
            <v>putong</v>
          </cell>
        </row>
        <row r="270">
          <cell r="A270">
            <v>290</v>
          </cell>
          <cell r="B270" t="str">
            <v>林华嘉</v>
          </cell>
          <cell r="C270">
            <v>2</v>
          </cell>
          <cell r="D270">
            <v>1</v>
          </cell>
          <cell r="E270">
            <v>10636</v>
          </cell>
          <cell r="F270" t="str">
            <v>四川师范大学</v>
          </cell>
          <cell r="G270" t="str">
            <v>其它</v>
          </cell>
          <cell r="H270" t="str">
            <v>商学院</v>
          </cell>
          <cell r="I270">
            <v>12</v>
          </cell>
          <cell r="J270" t="str">
            <v>管理学</v>
          </cell>
          <cell r="K270">
            <v>1202</v>
          </cell>
          <cell r="L270">
            <v>120204</v>
          </cell>
          <cell r="M270" t="str">
            <v>财务管理</v>
          </cell>
          <cell r="N270">
            <v>7</v>
          </cell>
          <cell r="O270">
            <v>125300</v>
          </cell>
          <cell r="P270" t="str">
            <v>经济管理学院</v>
          </cell>
          <cell r="Q270" t="str">
            <v>不分方向</v>
          </cell>
          <cell r="R270">
            <v>1</v>
          </cell>
          <cell r="S270">
            <v>8007034</v>
          </cell>
          <cell r="T270">
            <v>8007050</v>
          </cell>
          <cell r="U270">
            <v>8007093</v>
          </cell>
          <cell r="V270">
            <v>611</v>
          </cell>
          <cell r="W270">
            <v>626</v>
          </cell>
          <cell r="X270">
            <v>1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 t="str">
            <v>putong</v>
          </cell>
        </row>
        <row r="271">
          <cell r="A271">
            <v>291</v>
          </cell>
          <cell r="B271" t="str">
            <v>潘玉梅</v>
          </cell>
          <cell r="C271">
            <v>1</v>
          </cell>
          <cell r="D271">
            <v>1</v>
          </cell>
          <cell r="E271">
            <v>10619</v>
          </cell>
          <cell r="F271" t="str">
            <v>西南科技大学</v>
          </cell>
          <cell r="G271" t="str">
            <v>其它</v>
          </cell>
          <cell r="H271" t="str">
            <v>生命科学与工程学院</v>
          </cell>
          <cell r="I271">
            <v>9</v>
          </cell>
          <cell r="J271" t="str">
            <v>农学</v>
          </cell>
          <cell r="K271">
            <v>901</v>
          </cell>
          <cell r="L271">
            <v>90101</v>
          </cell>
          <cell r="M271" t="str">
            <v>农学</v>
          </cell>
          <cell r="N271">
            <v>1</v>
          </cell>
          <cell r="O271">
            <v>90704</v>
          </cell>
          <cell r="P271" t="str">
            <v>林学院</v>
          </cell>
          <cell r="Q271" t="str">
            <v>森林经营理论与技术</v>
          </cell>
          <cell r="R271">
            <v>3</v>
          </cell>
          <cell r="S271">
            <v>19820103</v>
          </cell>
          <cell r="T271">
            <v>19820103</v>
          </cell>
          <cell r="U271">
            <v>19820103</v>
          </cell>
          <cell r="V271">
            <v>442</v>
          </cell>
          <cell r="W271">
            <v>0</v>
          </cell>
          <cell r="X271">
            <v>1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 t="str">
            <v>putong</v>
          </cell>
        </row>
        <row r="272">
          <cell r="A272">
            <v>292</v>
          </cell>
          <cell r="B272" t="str">
            <v>周李清</v>
          </cell>
          <cell r="C272">
            <v>1</v>
          </cell>
          <cell r="D272">
            <v>1</v>
          </cell>
          <cell r="E272">
            <v>10378</v>
          </cell>
          <cell r="F272" t="str">
            <v>安徽财经大学</v>
          </cell>
          <cell r="G272" t="str">
            <v>其它</v>
          </cell>
          <cell r="H272" t="str">
            <v>金融学院应用金融系</v>
          </cell>
          <cell r="I272">
            <v>2</v>
          </cell>
          <cell r="J272" t="str">
            <v>经济学</v>
          </cell>
          <cell r="K272">
            <v>203</v>
          </cell>
          <cell r="L272">
            <v>20304</v>
          </cell>
          <cell r="M272" t="str">
            <v>投资学</v>
          </cell>
          <cell r="N272">
            <v>7</v>
          </cell>
          <cell r="O272">
            <v>20200</v>
          </cell>
          <cell r="P272" t="str">
            <v>经济管理学院</v>
          </cell>
          <cell r="Q272" t="str">
            <v>金融学</v>
          </cell>
          <cell r="R272">
            <v>1</v>
          </cell>
          <cell r="S272">
            <v>8007013</v>
          </cell>
          <cell r="T272">
            <v>8007014</v>
          </cell>
          <cell r="U272">
            <v>8007039</v>
          </cell>
          <cell r="V272">
            <v>494</v>
          </cell>
          <cell r="W272">
            <v>450</v>
          </cell>
          <cell r="X272">
            <v>1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 t="str">
            <v>putong</v>
          </cell>
        </row>
        <row r="273">
          <cell r="A273">
            <v>293</v>
          </cell>
          <cell r="B273" t="str">
            <v>师常然</v>
          </cell>
          <cell r="C273">
            <v>1</v>
          </cell>
          <cell r="D273">
            <v>11</v>
          </cell>
          <cell r="E273">
            <v>10086</v>
          </cell>
          <cell r="F273" t="str">
            <v>河北农业大学</v>
          </cell>
          <cell r="G273" t="str">
            <v>其它</v>
          </cell>
          <cell r="H273" t="str">
            <v>经济管理学院</v>
          </cell>
          <cell r="I273">
            <v>12</v>
          </cell>
          <cell r="J273" t="str">
            <v>管理学</v>
          </cell>
          <cell r="K273">
            <v>1203</v>
          </cell>
          <cell r="L273">
            <v>120301</v>
          </cell>
          <cell r="M273" t="str">
            <v>农林经济管理</v>
          </cell>
          <cell r="N273">
            <v>7</v>
          </cell>
          <cell r="O273">
            <v>120300</v>
          </cell>
          <cell r="P273" t="str">
            <v>经济管理学院</v>
          </cell>
          <cell r="Q273" t="str">
            <v>农业经济管理</v>
          </cell>
          <cell r="R273">
            <v>1</v>
          </cell>
          <cell r="S273">
            <v>8007061</v>
          </cell>
          <cell r="T273">
            <v>8007024</v>
          </cell>
          <cell r="U273">
            <v>8007080</v>
          </cell>
          <cell r="V273">
            <v>486</v>
          </cell>
          <cell r="W273">
            <v>473</v>
          </cell>
          <cell r="X273">
            <v>1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 t="str">
            <v>putong</v>
          </cell>
        </row>
        <row r="274">
          <cell r="A274">
            <v>294</v>
          </cell>
          <cell r="B274" t="str">
            <v>李凌一</v>
          </cell>
          <cell r="C274">
            <v>1</v>
          </cell>
          <cell r="D274">
            <v>1</v>
          </cell>
          <cell r="E274">
            <v>10057</v>
          </cell>
          <cell r="F274" t="str">
            <v>天津科技大学</v>
          </cell>
          <cell r="G274" t="str">
            <v>其它</v>
          </cell>
          <cell r="H274" t="str">
            <v>天津科技大学</v>
          </cell>
          <cell r="I274">
            <v>12</v>
          </cell>
          <cell r="J274" t="str">
            <v>管理学</v>
          </cell>
          <cell r="K274">
            <v>1202</v>
          </cell>
          <cell r="L274">
            <v>120204</v>
          </cell>
          <cell r="M274" t="str">
            <v>财务管理</v>
          </cell>
          <cell r="N274">
            <v>7</v>
          </cell>
          <cell r="O274">
            <v>125300</v>
          </cell>
          <cell r="P274" t="str">
            <v>经济管理学院</v>
          </cell>
          <cell r="Q274" t="str">
            <v>不分方向</v>
          </cell>
          <cell r="R274">
            <v>1</v>
          </cell>
          <cell r="S274">
            <v>8007026</v>
          </cell>
          <cell r="T274">
            <v>8007093</v>
          </cell>
          <cell r="U274">
            <v>8007100</v>
          </cell>
          <cell r="V274">
            <v>503</v>
          </cell>
          <cell r="W274">
            <v>463</v>
          </cell>
          <cell r="X274">
            <v>1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 t="str">
            <v>putong</v>
          </cell>
        </row>
        <row r="275">
          <cell r="A275">
            <v>295</v>
          </cell>
          <cell r="B275" t="str">
            <v>石江华</v>
          </cell>
          <cell r="C275">
            <v>1</v>
          </cell>
          <cell r="D275">
            <v>1</v>
          </cell>
          <cell r="E275">
            <v>10075</v>
          </cell>
          <cell r="F275" t="str">
            <v>河北大学</v>
          </cell>
          <cell r="G275" t="str">
            <v>其它</v>
          </cell>
          <cell r="H275" t="str">
            <v>管理学院</v>
          </cell>
          <cell r="I275">
            <v>12</v>
          </cell>
          <cell r="J275" t="str">
            <v>管理学</v>
          </cell>
          <cell r="K275">
            <v>1202</v>
          </cell>
          <cell r="L275">
            <v>120202</v>
          </cell>
          <cell r="M275" t="str">
            <v>市场营销</v>
          </cell>
          <cell r="N275">
            <v>7</v>
          </cell>
          <cell r="O275">
            <v>120200</v>
          </cell>
          <cell r="P275" t="str">
            <v>经济管理学院</v>
          </cell>
          <cell r="Q275" t="str">
            <v>管理科学</v>
          </cell>
          <cell r="R275">
            <v>1</v>
          </cell>
          <cell r="S275">
            <v>8007005</v>
          </cell>
          <cell r="T275">
            <v>8007010</v>
          </cell>
          <cell r="U275">
            <v>8007060</v>
          </cell>
          <cell r="V275">
            <v>547</v>
          </cell>
          <cell r="W275">
            <v>535</v>
          </cell>
          <cell r="X275">
            <v>1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 t="str">
            <v>putong</v>
          </cell>
        </row>
        <row r="276">
          <cell r="A276">
            <v>296</v>
          </cell>
          <cell r="B276" t="str">
            <v>杨榕榕</v>
          </cell>
          <cell r="C276">
            <v>1</v>
          </cell>
          <cell r="D276">
            <v>1</v>
          </cell>
          <cell r="E276">
            <v>10394</v>
          </cell>
          <cell r="F276" t="str">
            <v>福建师范大学</v>
          </cell>
          <cell r="G276" t="str">
            <v>其它</v>
          </cell>
        </row>
        <row r="276">
          <cell r="J276" t="str">
            <v/>
          </cell>
        </row>
        <row r="276">
          <cell r="M276" t="str">
            <v/>
          </cell>
        </row>
        <row r="276">
          <cell r="P276" t="str">
            <v/>
          </cell>
          <cell r="Q276" t="str">
            <v/>
          </cell>
        </row>
        <row r="276">
          <cell r="V276">
            <v>443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 t="str">
            <v>putong</v>
          </cell>
        </row>
        <row r="277">
          <cell r="A277">
            <v>297</v>
          </cell>
          <cell r="B277" t="str">
            <v>杨光</v>
          </cell>
          <cell r="C277">
            <v>2</v>
          </cell>
          <cell r="D277">
            <v>1</v>
          </cell>
          <cell r="E277">
            <v>10184</v>
          </cell>
          <cell r="F277" t="str">
            <v>延边大学</v>
          </cell>
          <cell r="G277">
            <v>211</v>
          </cell>
          <cell r="H277" t="str">
            <v>地理与海洋科学学院</v>
          </cell>
          <cell r="I277">
            <v>7</v>
          </cell>
          <cell r="J277" t="str">
            <v>理学</v>
          </cell>
          <cell r="K277">
            <v>705</v>
          </cell>
          <cell r="L277">
            <v>70501</v>
          </cell>
          <cell r="M277" t="str">
            <v>地理科学</v>
          </cell>
          <cell r="N277">
            <v>8</v>
          </cell>
          <cell r="O277">
            <v>90707</v>
          </cell>
          <cell r="P277" t="str">
            <v>水土保持学院</v>
          </cell>
          <cell r="Q277" t="str">
            <v>流域治理</v>
          </cell>
          <cell r="R277">
            <v>1</v>
          </cell>
          <cell r="S277">
            <v>8008055</v>
          </cell>
        </row>
        <row r="277">
          <cell r="V277">
            <v>437</v>
          </cell>
          <cell r="W277">
            <v>509</v>
          </cell>
          <cell r="X277">
            <v>1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 t="str">
            <v>putong</v>
          </cell>
        </row>
        <row r="278">
          <cell r="A278">
            <v>298</v>
          </cell>
          <cell r="B278" t="str">
            <v>孟秋赟</v>
          </cell>
          <cell r="C278">
            <v>1</v>
          </cell>
          <cell r="D278">
            <v>1</v>
          </cell>
          <cell r="E278">
            <v>10075</v>
          </cell>
          <cell r="F278" t="str">
            <v>河北大学</v>
          </cell>
          <cell r="G278" t="str">
            <v>其它</v>
          </cell>
          <cell r="H278" t="str">
            <v>管理学院</v>
          </cell>
          <cell r="I278">
            <v>12</v>
          </cell>
          <cell r="J278" t="str">
            <v>管理学</v>
          </cell>
          <cell r="K278">
            <v>1202</v>
          </cell>
          <cell r="L278">
            <v>120202</v>
          </cell>
          <cell r="M278" t="str">
            <v>市场营销</v>
          </cell>
          <cell r="N278">
            <v>7</v>
          </cell>
          <cell r="O278">
            <v>120200</v>
          </cell>
          <cell r="P278" t="str">
            <v>经济管理学院</v>
          </cell>
          <cell r="Q278" t="str">
            <v>管理科学</v>
          </cell>
          <cell r="R278">
            <v>1</v>
          </cell>
          <cell r="S278">
            <v>8007085</v>
          </cell>
          <cell r="T278">
            <v>8007054</v>
          </cell>
          <cell r="U278">
            <v>8007060</v>
          </cell>
          <cell r="V278">
            <v>551</v>
          </cell>
          <cell r="W278">
            <v>501</v>
          </cell>
          <cell r="X278">
            <v>1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 t="str">
            <v>putong</v>
          </cell>
        </row>
        <row r="279">
          <cell r="A279">
            <v>299</v>
          </cell>
          <cell r="B279" t="str">
            <v>雷永旺</v>
          </cell>
          <cell r="C279">
            <v>2</v>
          </cell>
          <cell r="D279">
            <v>1</v>
          </cell>
          <cell r="E279">
            <v>10426</v>
          </cell>
          <cell r="F279" t="str">
            <v>青岛科技大学</v>
          </cell>
          <cell r="G279" t="str">
            <v>其它</v>
          </cell>
          <cell r="H279" t="str">
            <v>艺术学院</v>
          </cell>
          <cell r="I279">
            <v>13</v>
          </cell>
          <cell r="J279" t="str">
            <v>艺术学</v>
          </cell>
          <cell r="K279">
            <v>1305</v>
          </cell>
          <cell r="L279">
            <v>130503</v>
          </cell>
          <cell r="M279" t="str">
            <v>环境设计</v>
          </cell>
          <cell r="N279">
            <v>14</v>
          </cell>
          <cell r="O279">
            <v>135108</v>
          </cell>
          <cell r="P279" t="str">
            <v>艺术设计学院</v>
          </cell>
          <cell r="Q279" t="str">
            <v>艺术设计研究与应用</v>
          </cell>
          <cell r="R279">
            <v>1</v>
          </cell>
          <cell r="S279">
            <v>8014038</v>
          </cell>
          <cell r="T279">
            <v>8014031</v>
          </cell>
          <cell r="U279">
            <v>8014036</v>
          </cell>
          <cell r="V279">
            <v>443</v>
          </cell>
          <cell r="W279">
            <v>0</v>
          </cell>
          <cell r="X279">
            <v>1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 t="str">
            <v>putong</v>
          </cell>
        </row>
        <row r="280">
          <cell r="A280">
            <v>300</v>
          </cell>
          <cell r="B280" t="str">
            <v>毛文倩</v>
          </cell>
          <cell r="C280">
            <v>1</v>
          </cell>
          <cell r="D280">
            <v>1</v>
          </cell>
          <cell r="E280">
            <v>10076</v>
          </cell>
          <cell r="F280" t="str">
            <v>河北工程大学</v>
          </cell>
          <cell r="G280" t="str">
            <v>其它</v>
          </cell>
          <cell r="H280" t="str">
            <v>能源与环境工程学院</v>
          </cell>
          <cell r="I280">
            <v>8</v>
          </cell>
          <cell r="J280" t="str">
            <v>工学</v>
          </cell>
          <cell r="K280">
            <v>825</v>
          </cell>
          <cell r="L280">
            <v>82502</v>
          </cell>
          <cell r="M280" t="str">
            <v>环境工程</v>
          </cell>
          <cell r="N280">
            <v>13</v>
          </cell>
          <cell r="O280">
            <v>83000</v>
          </cell>
          <cell r="P280" t="str">
            <v>环境科学与工程学院</v>
          </cell>
          <cell r="Q280" t="str">
            <v>水环境污染控制与生态修复技术</v>
          </cell>
          <cell r="R280">
            <v>1</v>
          </cell>
          <cell r="S280">
            <v>8013007</v>
          </cell>
          <cell r="T280">
            <v>8013018</v>
          </cell>
        </row>
        <row r="280">
          <cell r="V280">
            <v>460</v>
          </cell>
          <cell r="W280">
            <v>456</v>
          </cell>
          <cell r="X280">
            <v>1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 t="str">
            <v>putong</v>
          </cell>
        </row>
        <row r="281">
          <cell r="A281">
            <v>301</v>
          </cell>
          <cell r="B281" t="str">
            <v>李悦</v>
          </cell>
          <cell r="C281">
            <v>1</v>
          </cell>
          <cell r="D281">
            <v>1</v>
          </cell>
          <cell r="E281">
            <v>11832</v>
          </cell>
          <cell r="F281" t="str">
            <v>河北经贸大学</v>
          </cell>
          <cell r="G281" t="str">
            <v>其它</v>
          </cell>
          <cell r="H281" t="str">
            <v>外国语学院</v>
          </cell>
          <cell r="I281">
            <v>5</v>
          </cell>
          <cell r="J281" t="str">
            <v>文学</v>
          </cell>
          <cell r="K281">
            <v>502</v>
          </cell>
          <cell r="L281">
            <v>50201</v>
          </cell>
          <cell r="M281" t="str">
            <v>英语</v>
          </cell>
          <cell r="N281">
            <v>11</v>
          </cell>
          <cell r="O281">
            <v>55101</v>
          </cell>
          <cell r="P281" t="str">
            <v>外语学院</v>
          </cell>
          <cell r="Q281" t="str">
            <v>不分方向</v>
          </cell>
          <cell r="R281">
            <v>1</v>
          </cell>
          <cell r="S281">
            <v>8011025</v>
          </cell>
          <cell r="T281">
            <v>8011029</v>
          </cell>
          <cell r="U281">
            <v>8011021</v>
          </cell>
          <cell r="V281">
            <v>575</v>
          </cell>
          <cell r="W281">
            <v>514</v>
          </cell>
          <cell r="X281">
            <v>1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 t="str">
            <v>putong</v>
          </cell>
        </row>
        <row r="282">
          <cell r="A282">
            <v>302</v>
          </cell>
          <cell r="B282" t="str">
            <v>孙福悦</v>
          </cell>
          <cell r="C282">
            <v>1</v>
          </cell>
          <cell r="D282">
            <v>1</v>
          </cell>
          <cell r="E282">
            <v>10075</v>
          </cell>
          <cell r="F282" t="str">
            <v>河北大学</v>
          </cell>
          <cell r="G282" t="str">
            <v>其它</v>
          </cell>
          <cell r="H282" t="str">
            <v>管理学院工商管理系</v>
          </cell>
          <cell r="I282">
            <v>12</v>
          </cell>
          <cell r="J282" t="str">
            <v>管理学</v>
          </cell>
          <cell r="K282">
            <v>1202</v>
          </cell>
          <cell r="L282">
            <v>120202</v>
          </cell>
          <cell r="M282" t="str">
            <v>市场营销</v>
          </cell>
          <cell r="N282">
            <v>7</v>
          </cell>
          <cell r="O282">
            <v>120200</v>
          </cell>
          <cell r="P282" t="str">
            <v>经济管理学院</v>
          </cell>
          <cell r="Q282" t="str">
            <v>管理科学</v>
          </cell>
          <cell r="R282">
            <v>1</v>
          </cell>
          <cell r="S282">
            <v>8007005</v>
          </cell>
          <cell r="T282">
            <v>8007054</v>
          </cell>
          <cell r="U282">
            <v>8007060</v>
          </cell>
          <cell r="V282">
            <v>525</v>
          </cell>
          <cell r="W282">
            <v>496</v>
          </cell>
          <cell r="X282">
            <v>1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 t="str">
            <v>putong</v>
          </cell>
        </row>
        <row r="283">
          <cell r="A283">
            <v>303</v>
          </cell>
          <cell r="B283" t="str">
            <v>邹雨馨</v>
          </cell>
          <cell r="C283">
            <v>1</v>
          </cell>
          <cell r="D283">
            <v>1</v>
          </cell>
          <cell r="E283">
            <v>10165</v>
          </cell>
          <cell r="F283" t="str">
            <v>辽宁师范大学</v>
          </cell>
          <cell r="G283" t="str">
            <v>其它</v>
          </cell>
          <cell r="H283" t="str">
            <v>计算机与信息技术学院</v>
          </cell>
          <cell r="I283">
            <v>13</v>
          </cell>
          <cell r="J283" t="str">
            <v>艺术学</v>
          </cell>
          <cell r="K283">
            <v>1305</v>
          </cell>
          <cell r="L283">
            <v>130508</v>
          </cell>
          <cell r="M283" t="str">
            <v>数字媒体艺术</v>
          </cell>
          <cell r="N283">
            <v>14</v>
          </cell>
          <cell r="O283">
            <v>130500</v>
          </cell>
          <cell r="P283" t="str">
            <v>艺术设计学院</v>
          </cell>
          <cell r="Q283" t="str">
            <v>环境设计与理论</v>
          </cell>
          <cell r="R283">
            <v>4</v>
          </cell>
          <cell r="S283">
            <v>8014032</v>
          </cell>
        </row>
        <row r="283">
          <cell r="V283">
            <v>501</v>
          </cell>
          <cell r="W283">
            <v>0</v>
          </cell>
          <cell r="X283">
            <v>1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 t="str">
            <v>putong</v>
          </cell>
        </row>
        <row r="284">
          <cell r="A284">
            <v>304</v>
          </cell>
          <cell r="B284" t="str">
            <v>张娇娇</v>
          </cell>
          <cell r="C284">
            <v>1</v>
          </cell>
          <cell r="D284">
            <v>1</v>
          </cell>
          <cell r="E284">
            <v>10445</v>
          </cell>
          <cell r="F284" t="str">
            <v>山东师范大学</v>
          </cell>
          <cell r="G284" t="str">
            <v>其它</v>
          </cell>
          <cell r="H284" t="str">
            <v>商学院</v>
          </cell>
          <cell r="I284">
            <v>12</v>
          </cell>
          <cell r="J284" t="str">
            <v>管理学</v>
          </cell>
          <cell r="K284">
            <v>1209</v>
          </cell>
          <cell r="L284" t="str">
            <v>120901K</v>
          </cell>
          <cell r="M284" t="str">
            <v>旅游管理</v>
          </cell>
          <cell r="N284">
            <v>6</v>
          </cell>
          <cell r="O284">
            <v>83400</v>
          </cell>
          <cell r="P284" t="str">
            <v>园林学院</v>
          </cell>
          <cell r="Q284" t="str">
            <v>风景园林历史与理论</v>
          </cell>
          <cell r="R284">
            <v>8</v>
          </cell>
          <cell r="S284">
            <v>8006025</v>
          </cell>
          <cell r="T284">
            <v>8006031</v>
          </cell>
          <cell r="U284">
            <v>8006109</v>
          </cell>
          <cell r="V284">
            <v>527</v>
          </cell>
          <cell r="W284">
            <v>521</v>
          </cell>
          <cell r="X284">
            <v>1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 t="str">
            <v>putong</v>
          </cell>
        </row>
        <row r="285">
          <cell r="A285">
            <v>305</v>
          </cell>
          <cell r="B285" t="str">
            <v>顾颖</v>
          </cell>
          <cell r="C285">
            <v>1</v>
          </cell>
          <cell r="D285">
            <v>1</v>
          </cell>
          <cell r="E285">
            <v>10299</v>
          </cell>
          <cell r="F285" t="str">
            <v>江苏大学</v>
          </cell>
          <cell r="G285" t="str">
            <v>其它</v>
          </cell>
          <cell r="H285" t="str">
            <v>艺术学院</v>
          </cell>
          <cell r="I285">
            <v>13</v>
          </cell>
          <cell r="J285" t="str">
            <v>艺术学</v>
          </cell>
          <cell r="K285">
            <v>1305</v>
          </cell>
          <cell r="L285">
            <v>130502</v>
          </cell>
          <cell r="M285" t="str">
            <v>视觉传达设计</v>
          </cell>
          <cell r="N285">
            <v>14</v>
          </cell>
          <cell r="O285">
            <v>135108</v>
          </cell>
          <cell r="P285" t="str">
            <v>艺术设计学院</v>
          </cell>
          <cell r="Q285" t="str">
            <v>艺术设计研究与应用</v>
          </cell>
          <cell r="R285">
            <v>1</v>
          </cell>
          <cell r="S285">
            <v>8014023</v>
          </cell>
          <cell r="T285">
            <v>8014005</v>
          </cell>
          <cell r="U285">
            <v>8014013</v>
          </cell>
          <cell r="V285">
            <v>455</v>
          </cell>
          <cell r="W285">
            <v>0</v>
          </cell>
          <cell r="X285">
            <v>1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 t="str">
            <v>putong</v>
          </cell>
        </row>
        <row r="286">
          <cell r="A286">
            <v>306</v>
          </cell>
          <cell r="B286" t="str">
            <v>刘柯妤</v>
          </cell>
          <cell r="C286">
            <v>1</v>
          </cell>
          <cell r="D286">
            <v>1</v>
          </cell>
          <cell r="E286">
            <v>10589</v>
          </cell>
          <cell r="F286" t="str">
            <v>海南大学</v>
          </cell>
          <cell r="G286">
            <v>211</v>
          </cell>
          <cell r="H286" t="str">
            <v>旅游学院</v>
          </cell>
          <cell r="I286">
            <v>12</v>
          </cell>
          <cell r="J286" t="str">
            <v>管理学</v>
          </cell>
          <cell r="K286">
            <v>1209</v>
          </cell>
          <cell r="L286">
            <v>120903</v>
          </cell>
          <cell r="M286" t="str">
            <v>会展经济与管理</v>
          </cell>
          <cell r="N286">
            <v>7</v>
          </cell>
          <cell r="O286">
            <v>120200</v>
          </cell>
          <cell r="P286" t="str">
            <v>经济管理学院</v>
          </cell>
          <cell r="Q286" t="str">
            <v>管理科学</v>
          </cell>
          <cell r="R286">
            <v>1</v>
          </cell>
          <cell r="S286">
            <v>8007005</v>
          </cell>
          <cell r="T286">
            <v>8007060</v>
          </cell>
          <cell r="U286">
            <v>8007003</v>
          </cell>
          <cell r="V286">
            <v>537</v>
          </cell>
          <cell r="W286">
            <v>465</v>
          </cell>
          <cell r="X286">
            <v>7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 t="str">
            <v>putong</v>
          </cell>
        </row>
        <row r="287">
          <cell r="A287">
            <v>307</v>
          </cell>
          <cell r="B287" t="str">
            <v>刘海宇</v>
          </cell>
          <cell r="C287">
            <v>1</v>
          </cell>
          <cell r="D287">
            <v>1</v>
          </cell>
          <cell r="E287">
            <v>10086</v>
          </cell>
          <cell r="F287" t="str">
            <v>河北农业大学</v>
          </cell>
          <cell r="G287" t="str">
            <v>其它</v>
          </cell>
          <cell r="H287" t="str">
            <v>经济管理学院</v>
          </cell>
          <cell r="I287">
            <v>12</v>
          </cell>
          <cell r="J287" t="str">
            <v>管理学</v>
          </cell>
          <cell r="K287">
            <v>1203</v>
          </cell>
          <cell r="L287">
            <v>120301</v>
          </cell>
          <cell r="M287" t="str">
            <v>农林经济管理</v>
          </cell>
          <cell r="N287">
            <v>7</v>
          </cell>
          <cell r="O287">
            <v>25200</v>
          </cell>
          <cell r="P287" t="str">
            <v>经济管理学院</v>
          </cell>
          <cell r="Q287" t="str">
            <v>不分方向</v>
          </cell>
          <cell r="R287">
            <v>1</v>
          </cell>
          <cell r="S287">
            <v>8007090</v>
          </cell>
          <cell r="T287">
            <v>8007006</v>
          </cell>
          <cell r="U287">
            <v>8007029</v>
          </cell>
          <cell r="V287">
            <v>431</v>
          </cell>
          <cell r="W287">
            <v>459</v>
          </cell>
          <cell r="X287">
            <v>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 t="str">
            <v>putong</v>
          </cell>
        </row>
        <row r="288">
          <cell r="A288">
            <v>308</v>
          </cell>
          <cell r="B288" t="str">
            <v>李诗璇</v>
          </cell>
          <cell r="C288">
            <v>1</v>
          </cell>
          <cell r="D288">
            <v>1</v>
          </cell>
          <cell r="E288">
            <v>10225</v>
          </cell>
          <cell r="F288" t="str">
            <v>东北林业大学</v>
          </cell>
          <cell r="G288">
            <v>211</v>
          </cell>
          <cell r="H288" t="str">
            <v>园林学院</v>
          </cell>
          <cell r="I288">
            <v>8</v>
          </cell>
          <cell r="J288" t="str">
            <v>工学</v>
          </cell>
          <cell r="K288">
            <v>828</v>
          </cell>
          <cell r="L288">
            <v>82803</v>
          </cell>
          <cell r="M288" t="str">
            <v>风景园林</v>
          </cell>
          <cell r="N288">
            <v>6</v>
          </cell>
          <cell r="O288">
            <v>95300</v>
          </cell>
          <cell r="P288" t="str">
            <v>园林学院</v>
          </cell>
          <cell r="Q288" t="str">
            <v>风景园林</v>
          </cell>
          <cell r="R288">
            <v>1</v>
          </cell>
          <cell r="S288">
            <v>8006087</v>
          </cell>
          <cell r="T288">
            <v>8006082</v>
          </cell>
          <cell r="U288">
            <v>8006066</v>
          </cell>
          <cell r="V288">
            <v>493</v>
          </cell>
          <cell r="W288">
            <v>0</v>
          </cell>
          <cell r="X288">
            <v>1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 t="str">
            <v>putong</v>
          </cell>
        </row>
        <row r="289">
          <cell r="A289">
            <v>309</v>
          </cell>
          <cell r="B289" t="str">
            <v>赵晓丽</v>
          </cell>
          <cell r="C289">
            <v>1</v>
          </cell>
          <cell r="D289">
            <v>1</v>
          </cell>
          <cell r="E289">
            <v>11832</v>
          </cell>
          <cell r="F289" t="str">
            <v>河北经贸大学</v>
          </cell>
          <cell r="G289" t="str">
            <v>其它</v>
          </cell>
          <cell r="H289" t="str">
            <v>会计学院</v>
          </cell>
          <cell r="I289">
            <v>12</v>
          </cell>
          <cell r="J289" t="str">
            <v>管理学</v>
          </cell>
          <cell r="K289">
            <v>1202</v>
          </cell>
          <cell r="L289" t="str">
            <v>120203K</v>
          </cell>
          <cell r="M289" t="str">
            <v>会计学</v>
          </cell>
          <cell r="N289">
            <v>7</v>
          </cell>
          <cell r="O289">
            <v>125300</v>
          </cell>
          <cell r="P289" t="str">
            <v>经济管理学院</v>
          </cell>
          <cell r="Q289" t="str">
            <v>不分方向</v>
          </cell>
          <cell r="R289">
            <v>1</v>
          </cell>
          <cell r="S289">
            <v>8007089</v>
          </cell>
          <cell r="T289">
            <v>8007050</v>
          </cell>
        </row>
        <row r="289">
          <cell r="V289">
            <v>565</v>
          </cell>
          <cell r="W289">
            <v>555</v>
          </cell>
          <cell r="X289">
            <v>1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 t="str">
            <v>putong</v>
          </cell>
        </row>
        <row r="290">
          <cell r="A290">
            <v>310</v>
          </cell>
          <cell r="B290" t="str">
            <v>李妍</v>
          </cell>
          <cell r="C290">
            <v>1</v>
          </cell>
          <cell r="D290">
            <v>2</v>
          </cell>
          <cell r="E290">
            <v>10173</v>
          </cell>
          <cell r="F290" t="str">
            <v>东北财经大学</v>
          </cell>
          <cell r="G290" t="str">
            <v>其它</v>
          </cell>
          <cell r="H290" t="str">
            <v>国际商务外语学院</v>
          </cell>
          <cell r="I290">
            <v>5</v>
          </cell>
          <cell r="J290" t="str">
            <v>文学</v>
          </cell>
          <cell r="K290">
            <v>502</v>
          </cell>
          <cell r="L290">
            <v>50262</v>
          </cell>
          <cell r="M290" t="str">
            <v>商务英语</v>
          </cell>
          <cell r="N290">
            <v>11</v>
          </cell>
          <cell r="O290">
            <v>55101</v>
          </cell>
          <cell r="P290" t="str">
            <v>外语学院</v>
          </cell>
          <cell r="Q290" t="str">
            <v>不分方向</v>
          </cell>
          <cell r="R290">
            <v>1</v>
          </cell>
          <cell r="S290">
            <v>8011035</v>
          </cell>
          <cell r="T290">
            <v>8011025</v>
          </cell>
          <cell r="U290">
            <v>8011026</v>
          </cell>
          <cell r="V290">
            <v>505</v>
          </cell>
          <cell r="W290">
            <v>557</v>
          </cell>
          <cell r="X290">
            <v>1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 t="str">
            <v>putong</v>
          </cell>
        </row>
        <row r="291">
          <cell r="A291">
            <v>312</v>
          </cell>
          <cell r="B291" t="str">
            <v>曲艺璇</v>
          </cell>
          <cell r="C291">
            <v>1</v>
          </cell>
          <cell r="D291">
            <v>11</v>
          </cell>
          <cell r="E291">
            <v>10184</v>
          </cell>
          <cell r="F291" t="str">
            <v>延边大学</v>
          </cell>
          <cell r="G291">
            <v>211</v>
          </cell>
          <cell r="H291" t="str">
            <v>农学院园艺园林系</v>
          </cell>
          <cell r="I291">
            <v>9</v>
          </cell>
          <cell r="J291" t="str">
            <v>农学</v>
          </cell>
          <cell r="K291">
            <v>905</v>
          </cell>
          <cell r="L291">
            <v>90502</v>
          </cell>
          <cell r="M291" t="str">
            <v>园林</v>
          </cell>
          <cell r="N291">
            <v>6</v>
          </cell>
          <cell r="O291">
            <v>97300</v>
          </cell>
          <cell r="P291" t="str">
            <v>园林学院</v>
          </cell>
          <cell r="Q291" t="str">
            <v>花卉种质创新与育种</v>
          </cell>
          <cell r="R291">
            <v>3</v>
          </cell>
          <cell r="S291">
            <v>8006077</v>
          </cell>
        </row>
        <row r="291">
          <cell r="V291">
            <v>428</v>
          </cell>
          <cell r="W291">
            <v>454</v>
          </cell>
          <cell r="X291">
            <v>1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 t="str">
            <v>putong</v>
          </cell>
        </row>
        <row r="292">
          <cell r="A292">
            <v>313</v>
          </cell>
          <cell r="B292" t="str">
            <v>刘永馨</v>
          </cell>
          <cell r="C292">
            <v>1</v>
          </cell>
          <cell r="D292">
            <v>1</v>
          </cell>
          <cell r="E292">
            <v>10086</v>
          </cell>
          <cell r="F292" t="str">
            <v>河北农业大学</v>
          </cell>
          <cell r="G292" t="str">
            <v>其它</v>
          </cell>
          <cell r="H292" t="str">
            <v>商学院</v>
          </cell>
          <cell r="I292">
            <v>12</v>
          </cell>
          <cell r="J292" t="str">
            <v>管理学</v>
          </cell>
          <cell r="K292">
            <v>1202</v>
          </cell>
          <cell r="L292" t="str">
            <v>120201K</v>
          </cell>
          <cell r="M292" t="str">
            <v>工商管理</v>
          </cell>
          <cell r="N292">
            <v>7</v>
          </cell>
          <cell r="O292">
            <v>120200</v>
          </cell>
          <cell r="P292" t="str">
            <v>经济管理学院</v>
          </cell>
          <cell r="Q292" t="str">
            <v>管理科学</v>
          </cell>
          <cell r="R292">
            <v>1</v>
          </cell>
          <cell r="S292">
            <v>8007010</v>
          </cell>
          <cell r="T292">
            <v>8007060</v>
          </cell>
        </row>
        <row r="292">
          <cell r="V292">
            <v>542</v>
          </cell>
          <cell r="W292">
            <v>486</v>
          </cell>
          <cell r="X292">
            <v>1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 t="str">
            <v>putong</v>
          </cell>
        </row>
        <row r="293">
          <cell r="A293">
            <v>314</v>
          </cell>
          <cell r="B293" t="str">
            <v>魏雪寒</v>
          </cell>
          <cell r="C293">
            <v>1</v>
          </cell>
          <cell r="D293">
            <v>1</v>
          </cell>
          <cell r="E293">
            <v>10466</v>
          </cell>
          <cell r="F293" t="str">
            <v>河南农业大学</v>
          </cell>
          <cell r="G293" t="str">
            <v>其它</v>
          </cell>
          <cell r="H293" t="str">
            <v>国际教育学院</v>
          </cell>
          <cell r="I293">
            <v>8</v>
          </cell>
          <cell r="J293" t="str">
            <v>工学</v>
          </cell>
          <cell r="K293">
            <v>825</v>
          </cell>
          <cell r="L293">
            <v>82503</v>
          </cell>
          <cell r="M293" t="str">
            <v>环境科学</v>
          </cell>
          <cell r="N293">
            <v>13</v>
          </cell>
          <cell r="O293">
            <v>83000</v>
          </cell>
          <cell r="P293" t="str">
            <v>环境科学与工程学院</v>
          </cell>
          <cell r="Q293" t="str">
            <v>水环境污染控制与生态修复技术</v>
          </cell>
          <cell r="R293">
            <v>4</v>
          </cell>
          <cell r="S293">
            <v>8013014</v>
          </cell>
        </row>
        <row r="293">
          <cell r="V293">
            <v>483</v>
          </cell>
          <cell r="W293">
            <v>482</v>
          </cell>
          <cell r="X293">
            <v>1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 t="str">
            <v>putong</v>
          </cell>
        </row>
        <row r="294">
          <cell r="A294">
            <v>315</v>
          </cell>
          <cell r="B294" t="str">
            <v>冯至纯</v>
          </cell>
          <cell r="C294">
            <v>1</v>
          </cell>
          <cell r="D294">
            <v>1</v>
          </cell>
          <cell r="E294">
            <v>10059</v>
          </cell>
          <cell r="F294" t="str">
            <v>中国民航大学</v>
          </cell>
          <cell r="G294" t="str">
            <v>其它</v>
          </cell>
          <cell r="H294" t="str">
            <v>经济与管理学院</v>
          </cell>
          <cell r="I294">
            <v>12</v>
          </cell>
          <cell r="J294" t="str">
            <v>管理学</v>
          </cell>
          <cell r="K294">
            <v>1202</v>
          </cell>
          <cell r="L294">
            <v>120204</v>
          </cell>
          <cell r="M294" t="str">
            <v>财务管理</v>
          </cell>
          <cell r="N294">
            <v>7</v>
          </cell>
          <cell r="O294">
            <v>125300</v>
          </cell>
          <cell r="P294" t="str">
            <v>经济管理学院</v>
          </cell>
          <cell r="Q294" t="str">
            <v>不分方向</v>
          </cell>
          <cell r="R294">
            <v>1</v>
          </cell>
          <cell r="S294">
            <v>8007013</v>
          </cell>
          <cell r="T294">
            <v>8007093</v>
          </cell>
          <cell r="U294">
            <v>8007039</v>
          </cell>
          <cell r="V294">
            <v>547</v>
          </cell>
          <cell r="W294">
            <v>549</v>
          </cell>
          <cell r="X294">
            <v>1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 t="str">
            <v>putong</v>
          </cell>
        </row>
        <row r="295">
          <cell r="A295">
            <v>316</v>
          </cell>
          <cell r="B295" t="str">
            <v>宋莹莹</v>
          </cell>
          <cell r="C295">
            <v>1</v>
          </cell>
          <cell r="D295">
            <v>1</v>
          </cell>
          <cell r="E295">
            <v>10086</v>
          </cell>
          <cell r="F295" t="str">
            <v>河北农业大学</v>
          </cell>
          <cell r="G295" t="str">
            <v>其它</v>
          </cell>
          <cell r="H295" t="str">
            <v>商学院</v>
          </cell>
          <cell r="I295">
            <v>12</v>
          </cell>
          <cell r="J295" t="str">
            <v>管理学</v>
          </cell>
          <cell r="K295">
            <v>1203</v>
          </cell>
          <cell r="L295">
            <v>120301</v>
          </cell>
          <cell r="M295" t="str">
            <v>农林经济管理</v>
          </cell>
          <cell r="N295">
            <v>7</v>
          </cell>
          <cell r="O295">
            <v>120300</v>
          </cell>
          <cell r="P295" t="str">
            <v>经济管理学院</v>
          </cell>
          <cell r="Q295" t="str">
            <v>农业经济管理</v>
          </cell>
          <cell r="R295">
            <v>2</v>
          </cell>
          <cell r="S295">
            <v>8007012</v>
          </cell>
          <cell r="T295">
            <v>8007020</v>
          </cell>
          <cell r="U295">
            <v>8007078</v>
          </cell>
          <cell r="V295">
            <v>501</v>
          </cell>
          <cell r="W295">
            <v>519</v>
          </cell>
          <cell r="X295">
            <v>1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 t="str">
            <v>putong</v>
          </cell>
        </row>
        <row r="296">
          <cell r="A296">
            <v>317</v>
          </cell>
          <cell r="B296" t="str">
            <v>李莹洁</v>
          </cell>
          <cell r="C296">
            <v>1</v>
          </cell>
          <cell r="D296">
            <v>1</v>
          </cell>
          <cell r="E296">
            <v>10466</v>
          </cell>
          <cell r="F296" t="str">
            <v>河南农业大学</v>
          </cell>
          <cell r="G296" t="str">
            <v>其它</v>
          </cell>
          <cell r="H296" t="str">
            <v>林学院艺术系</v>
          </cell>
          <cell r="I296">
            <v>13</v>
          </cell>
          <cell r="J296" t="str">
            <v>艺术学</v>
          </cell>
          <cell r="K296">
            <v>1305</v>
          </cell>
          <cell r="L296">
            <v>130503</v>
          </cell>
          <cell r="M296" t="str">
            <v>环境设计</v>
          </cell>
          <cell r="N296">
            <v>14</v>
          </cell>
          <cell r="O296">
            <v>135108</v>
          </cell>
          <cell r="P296" t="str">
            <v>艺术设计学院</v>
          </cell>
          <cell r="Q296" t="str">
            <v>艺术设计研究与应用</v>
          </cell>
          <cell r="R296">
            <v>1</v>
          </cell>
          <cell r="S296">
            <v>8014038</v>
          </cell>
          <cell r="T296">
            <v>8014031</v>
          </cell>
          <cell r="U296">
            <v>8014039</v>
          </cell>
          <cell r="V296">
            <v>505</v>
          </cell>
          <cell r="W296">
            <v>441</v>
          </cell>
          <cell r="X296">
            <v>1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 t="str">
            <v>putong</v>
          </cell>
        </row>
        <row r="297">
          <cell r="A297">
            <v>318</v>
          </cell>
          <cell r="B297" t="str">
            <v>李文秀</v>
          </cell>
          <cell r="C297">
            <v>1</v>
          </cell>
          <cell r="D297">
            <v>1</v>
          </cell>
          <cell r="E297">
            <v>11065</v>
          </cell>
          <cell r="F297" t="str">
            <v>青岛大学</v>
          </cell>
          <cell r="G297" t="str">
            <v>其它</v>
          </cell>
          <cell r="H297" t="str">
            <v>经济学院</v>
          </cell>
          <cell r="I297">
            <v>2</v>
          </cell>
          <cell r="J297" t="str">
            <v>经济学</v>
          </cell>
          <cell r="K297">
            <v>203</v>
          </cell>
          <cell r="L297">
            <v>20302</v>
          </cell>
          <cell r="M297" t="str">
            <v>金融工程</v>
          </cell>
          <cell r="N297">
            <v>7</v>
          </cell>
          <cell r="O297">
            <v>20200</v>
          </cell>
          <cell r="P297" t="str">
            <v>经济管理学院</v>
          </cell>
          <cell r="Q297" t="str">
            <v>金融学</v>
          </cell>
          <cell r="R297">
            <v>1</v>
          </cell>
          <cell r="S297">
            <v>8007014</v>
          </cell>
        </row>
        <row r="297">
          <cell r="V297">
            <v>564</v>
          </cell>
          <cell r="W297">
            <v>550</v>
          </cell>
          <cell r="X297">
            <v>1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 t="str">
            <v>putong</v>
          </cell>
        </row>
        <row r="298">
          <cell r="A298">
            <v>319</v>
          </cell>
          <cell r="B298" t="str">
            <v>蔡佳宁</v>
          </cell>
          <cell r="C298">
            <v>2</v>
          </cell>
          <cell r="D298">
            <v>1</v>
          </cell>
          <cell r="E298">
            <v>10010</v>
          </cell>
          <cell r="F298" t="str">
            <v>北京化工大学</v>
          </cell>
          <cell r="G298">
            <v>211</v>
          </cell>
          <cell r="H298" t="str">
            <v>信息科学与技术学院</v>
          </cell>
          <cell r="I298">
            <v>13</v>
          </cell>
          <cell r="J298" t="str">
            <v>艺术学</v>
          </cell>
          <cell r="K298">
            <v>1305</v>
          </cell>
          <cell r="L298">
            <v>130508</v>
          </cell>
          <cell r="M298" t="str">
            <v>数字媒体艺术</v>
          </cell>
          <cell r="N298">
            <v>14</v>
          </cell>
          <cell r="O298" t="str">
            <v>1305Z1</v>
          </cell>
          <cell r="P298" t="str">
            <v>艺术设计学院</v>
          </cell>
          <cell r="Q298" t="str">
            <v>动画艺术学</v>
          </cell>
          <cell r="R298">
            <v>1</v>
          </cell>
          <cell r="S298">
            <v>8014017</v>
          </cell>
          <cell r="T298">
            <v>8014022</v>
          </cell>
          <cell r="U298">
            <v>8014026</v>
          </cell>
          <cell r="V298">
            <v>506</v>
          </cell>
          <cell r="W298">
            <v>436</v>
          </cell>
          <cell r="X298">
            <v>1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 t="str">
            <v>putong</v>
          </cell>
        </row>
        <row r="299">
          <cell r="A299">
            <v>320</v>
          </cell>
          <cell r="B299" t="str">
            <v>胡景晔</v>
          </cell>
          <cell r="C299">
            <v>2</v>
          </cell>
          <cell r="D299">
            <v>1</v>
          </cell>
          <cell r="E299">
            <v>10022</v>
          </cell>
          <cell r="F299" t="str">
            <v>北京林业大学</v>
          </cell>
          <cell r="G299">
            <v>211</v>
          </cell>
          <cell r="H299" t="str">
            <v>经济管理学院</v>
          </cell>
          <cell r="I299">
            <v>12</v>
          </cell>
          <cell r="J299" t="str">
            <v>管理学</v>
          </cell>
          <cell r="K299">
            <v>1202</v>
          </cell>
          <cell r="L299">
            <v>120209</v>
          </cell>
          <cell r="M299" t="str">
            <v>物业管理</v>
          </cell>
          <cell r="N299">
            <v>7</v>
          </cell>
          <cell r="O299">
            <v>120200</v>
          </cell>
          <cell r="P299" t="str">
            <v>经济管理学院</v>
          </cell>
          <cell r="Q299" t="str">
            <v>管理科学</v>
          </cell>
          <cell r="R299">
            <v>3</v>
          </cell>
          <cell r="S299">
            <v>8007090</v>
          </cell>
          <cell r="T299">
            <v>8007033</v>
          </cell>
          <cell r="U299">
            <v>19880804</v>
          </cell>
          <cell r="V299">
            <v>556</v>
          </cell>
          <cell r="W299">
            <v>550</v>
          </cell>
          <cell r="X299">
            <v>1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 t="str">
            <v>putong</v>
          </cell>
        </row>
        <row r="300">
          <cell r="A300">
            <v>322</v>
          </cell>
          <cell r="B300" t="str">
            <v>郑丽瑶</v>
          </cell>
          <cell r="C300">
            <v>1</v>
          </cell>
          <cell r="D300">
            <v>1</v>
          </cell>
          <cell r="E300">
            <v>10389</v>
          </cell>
          <cell r="F300" t="str">
            <v>福建农林大学</v>
          </cell>
          <cell r="G300" t="str">
            <v>其它</v>
          </cell>
          <cell r="H300" t="str">
            <v>农学院</v>
          </cell>
          <cell r="I300">
            <v>9</v>
          </cell>
          <cell r="J300" t="str">
            <v>农学</v>
          </cell>
          <cell r="K300">
            <v>901</v>
          </cell>
          <cell r="L300">
            <v>90105</v>
          </cell>
          <cell r="M300" t="str">
            <v>种子科学与工程</v>
          </cell>
          <cell r="N300">
            <v>6</v>
          </cell>
          <cell r="O300">
            <v>95300</v>
          </cell>
          <cell r="P300" t="str">
            <v>园林学院</v>
          </cell>
          <cell r="Q300" t="str">
            <v>风景园林</v>
          </cell>
          <cell r="R300">
            <v>2</v>
          </cell>
          <cell r="S300">
            <v>8006007</v>
          </cell>
          <cell r="T300">
            <v>8006014</v>
          </cell>
          <cell r="U300">
            <v>8006019</v>
          </cell>
          <cell r="V300">
            <v>533</v>
          </cell>
          <cell r="W300">
            <v>466</v>
          </cell>
          <cell r="X300">
            <v>1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 t="str">
            <v>putong</v>
          </cell>
        </row>
        <row r="301">
          <cell r="A301">
            <v>323</v>
          </cell>
          <cell r="B301" t="str">
            <v>董璟仪</v>
          </cell>
          <cell r="C301">
            <v>1</v>
          </cell>
          <cell r="D301">
            <v>2</v>
          </cell>
          <cell r="E301">
            <v>10200</v>
          </cell>
          <cell r="F301" t="str">
            <v>东北师范大学</v>
          </cell>
          <cell r="G301">
            <v>211</v>
          </cell>
          <cell r="H301" t="str">
            <v>经济与管理学院</v>
          </cell>
          <cell r="I301">
            <v>12</v>
          </cell>
          <cell r="J301" t="str">
            <v>管理学</v>
          </cell>
          <cell r="K301">
            <v>1202</v>
          </cell>
          <cell r="L301">
            <v>120202</v>
          </cell>
          <cell r="M301" t="str">
            <v>市场营销</v>
          </cell>
          <cell r="N301">
            <v>7</v>
          </cell>
          <cell r="O301">
            <v>120200</v>
          </cell>
          <cell r="P301" t="str">
            <v>经济管理学院</v>
          </cell>
          <cell r="Q301" t="str">
            <v>管理科学</v>
          </cell>
          <cell r="R301">
            <v>1</v>
          </cell>
          <cell r="S301">
            <v>8007010</v>
          </cell>
          <cell r="T301">
            <v>8007060</v>
          </cell>
          <cell r="U301">
            <v>8007005</v>
          </cell>
          <cell r="V301">
            <v>442</v>
          </cell>
          <cell r="W301">
            <v>411</v>
          </cell>
          <cell r="X301">
            <v>1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 t="str">
            <v>putong</v>
          </cell>
        </row>
        <row r="302">
          <cell r="A302">
            <v>325</v>
          </cell>
          <cell r="B302" t="str">
            <v>徐笑然</v>
          </cell>
          <cell r="C302">
            <v>1</v>
          </cell>
          <cell r="D302">
            <v>1</v>
          </cell>
          <cell r="E302">
            <v>10086</v>
          </cell>
          <cell r="F302" t="str">
            <v>河北农业大学</v>
          </cell>
          <cell r="G302" t="str">
            <v>其它</v>
          </cell>
          <cell r="H302" t="str">
            <v>河北农业大学</v>
          </cell>
          <cell r="I302">
            <v>12</v>
          </cell>
          <cell r="J302" t="str">
            <v>管理学</v>
          </cell>
          <cell r="K302">
            <v>1202</v>
          </cell>
          <cell r="L302" t="str">
            <v>120201K</v>
          </cell>
          <cell r="M302" t="str">
            <v>工商管理</v>
          </cell>
          <cell r="N302">
            <v>7</v>
          </cell>
          <cell r="O302">
            <v>95138</v>
          </cell>
          <cell r="P302" t="str">
            <v>经济管理学院</v>
          </cell>
          <cell r="Q302" t="str">
            <v>不分方向</v>
          </cell>
          <cell r="R302">
            <v>1</v>
          </cell>
          <cell r="S302">
            <v>8007078</v>
          </cell>
          <cell r="T302">
            <v>8007081</v>
          </cell>
          <cell r="U302">
            <v>8007061</v>
          </cell>
          <cell r="V302">
            <v>464</v>
          </cell>
          <cell r="W302">
            <v>485</v>
          </cell>
          <cell r="X302">
            <v>1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 t="str">
            <v>putong</v>
          </cell>
        </row>
        <row r="303">
          <cell r="A303">
            <v>326</v>
          </cell>
          <cell r="B303" t="str">
            <v>鄢载颖</v>
          </cell>
          <cell r="C303">
            <v>1</v>
          </cell>
          <cell r="D303">
            <v>1</v>
          </cell>
          <cell r="E303">
            <v>11832</v>
          </cell>
          <cell r="F303" t="str">
            <v>河北经贸大学</v>
          </cell>
          <cell r="G303" t="str">
            <v>其它</v>
          </cell>
          <cell r="H303" t="str">
            <v>会计学院</v>
          </cell>
          <cell r="I303">
            <v>12</v>
          </cell>
          <cell r="J303" t="str">
            <v>管理学</v>
          </cell>
          <cell r="K303">
            <v>1202</v>
          </cell>
          <cell r="L303" t="str">
            <v>120203K</v>
          </cell>
          <cell r="M303" t="str">
            <v>会计学</v>
          </cell>
          <cell r="N303">
            <v>7</v>
          </cell>
          <cell r="O303">
            <v>125300</v>
          </cell>
          <cell r="P303" t="str">
            <v>经济管理学院</v>
          </cell>
          <cell r="Q303" t="str">
            <v>不分方向</v>
          </cell>
          <cell r="R303">
            <v>1</v>
          </cell>
          <cell r="S303">
            <v>8007026</v>
          </cell>
          <cell r="T303">
            <v>8007017</v>
          </cell>
          <cell r="U303">
            <v>8007050</v>
          </cell>
          <cell r="V303">
            <v>486</v>
          </cell>
          <cell r="W303">
            <v>497</v>
          </cell>
          <cell r="X303">
            <v>1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 t="str">
            <v>putong</v>
          </cell>
        </row>
        <row r="304">
          <cell r="A304">
            <v>328</v>
          </cell>
          <cell r="B304" t="str">
            <v>梁咏琪</v>
          </cell>
          <cell r="C304">
            <v>1</v>
          </cell>
          <cell r="D304">
            <v>1</v>
          </cell>
          <cell r="E304">
            <v>10466</v>
          </cell>
          <cell r="F304" t="str">
            <v>河南农业大学</v>
          </cell>
          <cell r="G304" t="str">
            <v>其它</v>
          </cell>
        </row>
        <row r="304">
          <cell r="J304" t="str">
            <v/>
          </cell>
        </row>
        <row r="304">
          <cell r="M304" t="str">
            <v/>
          </cell>
        </row>
        <row r="304">
          <cell r="P304" t="str">
            <v/>
          </cell>
          <cell r="Q304" t="str">
            <v/>
          </cell>
        </row>
        <row r="304">
          <cell r="V304">
            <v>516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 t="str">
            <v>putong</v>
          </cell>
        </row>
        <row r="305">
          <cell r="A305">
            <v>329</v>
          </cell>
          <cell r="B305" t="str">
            <v>宋双双</v>
          </cell>
          <cell r="C305">
            <v>1</v>
          </cell>
          <cell r="D305">
            <v>1</v>
          </cell>
          <cell r="E305">
            <v>10426</v>
          </cell>
          <cell r="F305" t="str">
            <v>青岛科技大学</v>
          </cell>
          <cell r="G305" t="str">
            <v>其它</v>
          </cell>
        </row>
        <row r="305">
          <cell r="J305" t="str">
            <v/>
          </cell>
        </row>
        <row r="305">
          <cell r="M305" t="str">
            <v/>
          </cell>
        </row>
        <row r="305">
          <cell r="P305" t="str">
            <v/>
          </cell>
          <cell r="Q305" t="str">
            <v/>
          </cell>
        </row>
        <row r="305">
          <cell r="V305">
            <v>452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 t="str">
            <v>putong</v>
          </cell>
        </row>
        <row r="306">
          <cell r="A306">
            <v>330</v>
          </cell>
          <cell r="B306" t="str">
            <v>赵慧莹</v>
          </cell>
          <cell r="C306">
            <v>1</v>
          </cell>
          <cell r="D306">
            <v>1</v>
          </cell>
          <cell r="E306">
            <v>10186</v>
          </cell>
          <cell r="F306" t="str">
            <v>长春理工大学</v>
          </cell>
          <cell r="G306" t="str">
            <v>其它</v>
          </cell>
        </row>
        <row r="306">
          <cell r="J306" t="str">
            <v/>
          </cell>
        </row>
        <row r="306">
          <cell r="M306" t="str">
            <v/>
          </cell>
        </row>
        <row r="306">
          <cell r="P306" t="str">
            <v/>
          </cell>
          <cell r="Q306" t="str">
            <v/>
          </cell>
        </row>
        <row r="306">
          <cell r="V306">
            <v>548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 t="str">
            <v>putong</v>
          </cell>
        </row>
        <row r="307">
          <cell r="A307">
            <v>331</v>
          </cell>
          <cell r="B307" t="str">
            <v>吴若丽</v>
          </cell>
          <cell r="C307">
            <v>1</v>
          </cell>
          <cell r="D307">
            <v>1</v>
          </cell>
          <cell r="E307">
            <v>10113</v>
          </cell>
          <cell r="F307" t="str">
            <v>山西农业大学</v>
          </cell>
          <cell r="G307" t="str">
            <v>其它</v>
          </cell>
        </row>
        <row r="307">
          <cell r="J307" t="str">
            <v/>
          </cell>
        </row>
        <row r="307">
          <cell r="M307" t="str">
            <v/>
          </cell>
        </row>
        <row r="307">
          <cell r="P307" t="str">
            <v/>
          </cell>
          <cell r="Q307" t="str">
            <v/>
          </cell>
        </row>
        <row r="307">
          <cell r="V307">
            <v>516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 t="str">
            <v>putong</v>
          </cell>
        </row>
        <row r="308">
          <cell r="A308">
            <v>332</v>
          </cell>
          <cell r="B308" t="str">
            <v>刘文娟</v>
          </cell>
          <cell r="C308">
            <v>1</v>
          </cell>
          <cell r="D308">
            <v>1</v>
          </cell>
          <cell r="E308">
            <v>10086</v>
          </cell>
          <cell r="F308" t="str">
            <v>河北农业大学</v>
          </cell>
          <cell r="G308" t="str">
            <v>其它</v>
          </cell>
          <cell r="H308" t="str">
            <v>林学院木材科学与工程</v>
          </cell>
          <cell r="I308">
            <v>8</v>
          </cell>
          <cell r="J308" t="str">
            <v>工学</v>
          </cell>
          <cell r="K308">
            <v>824</v>
          </cell>
          <cell r="L308">
            <v>82402</v>
          </cell>
          <cell r="M308" t="str">
            <v>木材科学与工程</v>
          </cell>
          <cell r="N308">
            <v>5</v>
          </cell>
          <cell r="O308">
            <v>82902</v>
          </cell>
          <cell r="P308" t="str">
            <v>材料学院</v>
          </cell>
          <cell r="Q308" t="str">
            <v>木材构造与物性</v>
          </cell>
          <cell r="R308">
            <v>4</v>
          </cell>
          <cell r="S308">
            <v>8005033</v>
          </cell>
          <cell r="T308">
            <v>8005016</v>
          </cell>
          <cell r="U308">
            <v>8005053</v>
          </cell>
          <cell r="V308">
            <v>456</v>
          </cell>
          <cell r="W308">
            <v>0</v>
          </cell>
          <cell r="X308">
            <v>1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 t="str">
            <v>putong</v>
          </cell>
        </row>
        <row r="309">
          <cell r="A309">
            <v>333</v>
          </cell>
          <cell r="B309" t="str">
            <v>潘祺</v>
          </cell>
          <cell r="C309">
            <v>2</v>
          </cell>
          <cell r="D309">
            <v>1</v>
          </cell>
          <cell r="E309">
            <v>10364</v>
          </cell>
          <cell r="F309" t="str">
            <v>安徽农业大学</v>
          </cell>
          <cell r="G309" t="str">
            <v>其它</v>
          </cell>
          <cell r="H309" t="str">
            <v>安徽农业大学园艺学院</v>
          </cell>
          <cell r="I309">
            <v>9</v>
          </cell>
          <cell r="J309" t="str">
            <v>农学</v>
          </cell>
          <cell r="K309">
            <v>901</v>
          </cell>
          <cell r="L309">
            <v>90102</v>
          </cell>
          <cell r="M309" t="str">
            <v>园艺</v>
          </cell>
          <cell r="N309">
            <v>6</v>
          </cell>
          <cell r="O309">
            <v>97300</v>
          </cell>
          <cell r="P309" t="str">
            <v>园林学院</v>
          </cell>
          <cell r="Q309" t="str">
            <v>花卉种质创新与育种</v>
          </cell>
          <cell r="R309">
            <v>1</v>
          </cell>
          <cell r="S309">
            <v>8006018</v>
          </cell>
          <cell r="T309">
            <v>8006024</v>
          </cell>
          <cell r="U309">
            <v>8006085</v>
          </cell>
          <cell r="V309">
            <v>514</v>
          </cell>
          <cell r="W309">
            <v>502</v>
          </cell>
          <cell r="X309">
            <v>1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 t="str">
            <v>putong</v>
          </cell>
        </row>
        <row r="310">
          <cell r="A310">
            <v>334</v>
          </cell>
          <cell r="B310" t="str">
            <v>李帆</v>
          </cell>
          <cell r="C310">
            <v>1</v>
          </cell>
          <cell r="D310">
            <v>1</v>
          </cell>
          <cell r="E310">
            <v>10749</v>
          </cell>
          <cell r="F310" t="str">
            <v>宁夏大学</v>
          </cell>
          <cell r="G310">
            <v>211</v>
          </cell>
          <cell r="H310" t="str">
            <v>农学院园林系</v>
          </cell>
          <cell r="I310">
            <v>9</v>
          </cell>
          <cell r="J310" t="str">
            <v>农学</v>
          </cell>
          <cell r="K310">
            <v>905</v>
          </cell>
          <cell r="L310">
            <v>90501</v>
          </cell>
          <cell r="M310" t="str">
            <v>林学</v>
          </cell>
          <cell r="N310">
            <v>1</v>
          </cell>
          <cell r="O310">
            <v>90702</v>
          </cell>
          <cell r="P310" t="str">
            <v>林学院</v>
          </cell>
          <cell r="Q310" t="str">
            <v>林木种苗培育理论与技术</v>
          </cell>
          <cell r="R310">
            <v>2</v>
          </cell>
          <cell r="S310">
            <v>8001059</v>
          </cell>
        </row>
        <row r="310">
          <cell r="V310">
            <v>516</v>
          </cell>
          <cell r="W310">
            <v>426</v>
          </cell>
          <cell r="X310">
            <v>1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 t="str">
            <v>putong</v>
          </cell>
        </row>
        <row r="311">
          <cell r="A311">
            <v>335</v>
          </cell>
          <cell r="B311" t="str">
            <v>许茜婷</v>
          </cell>
          <cell r="C311">
            <v>1</v>
          </cell>
          <cell r="D311">
            <v>1</v>
          </cell>
          <cell r="E311">
            <v>10611</v>
          </cell>
          <cell r="F311" t="str">
            <v>重庆大学</v>
          </cell>
          <cell r="G311">
            <v>985</v>
          </cell>
          <cell r="H311" t="str">
            <v>艺术学院</v>
          </cell>
          <cell r="I311">
            <v>13</v>
          </cell>
          <cell r="J311" t="str">
            <v>艺术学</v>
          </cell>
          <cell r="K311">
            <v>1305</v>
          </cell>
          <cell r="L311">
            <v>130503</v>
          </cell>
          <cell r="M311" t="str">
            <v>环境设计</v>
          </cell>
          <cell r="N311">
            <v>1</v>
          </cell>
          <cell r="O311" t="str">
            <v>0907Z2</v>
          </cell>
          <cell r="P311" t="str">
            <v>林学院</v>
          </cell>
          <cell r="Q311" t="str">
            <v>不分方向</v>
          </cell>
          <cell r="R311">
            <v>1</v>
          </cell>
          <cell r="S311">
            <v>8001016</v>
          </cell>
          <cell r="T311">
            <v>8001040</v>
          </cell>
          <cell r="U311">
            <v>8001016</v>
          </cell>
          <cell r="V311">
            <v>456</v>
          </cell>
          <cell r="W311">
            <v>0</v>
          </cell>
          <cell r="X311">
            <v>1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 t="str">
            <v>putong</v>
          </cell>
        </row>
        <row r="312">
          <cell r="A312">
            <v>336</v>
          </cell>
          <cell r="B312" t="str">
            <v>宁晓旭</v>
          </cell>
          <cell r="C312">
            <v>1</v>
          </cell>
          <cell r="D312">
            <v>1</v>
          </cell>
          <cell r="E312">
            <v>10212</v>
          </cell>
          <cell r="F312" t="str">
            <v>黑龙江大学 </v>
          </cell>
          <cell r="G312" t="str">
            <v>其它</v>
          </cell>
          <cell r="H312" t="str">
            <v>经济与工商管理学院</v>
          </cell>
          <cell r="I312">
            <v>12</v>
          </cell>
          <cell r="J312" t="str">
            <v>管理学</v>
          </cell>
          <cell r="K312">
            <v>1202</v>
          </cell>
          <cell r="L312">
            <v>120206</v>
          </cell>
          <cell r="M312" t="str">
            <v>人力资源管理</v>
          </cell>
          <cell r="N312">
            <v>7</v>
          </cell>
          <cell r="O312">
            <v>120200</v>
          </cell>
          <cell r="P312" t="str">
            <v>经济管理学院</v>
          </cell>
          <cell r="Q312" t="str">
            <v>管理科学</v>
          </cell>
          <cell r="R312">
            <v>1</v>
          </cell>
          <cell r="S312">
            <v>8007060</v>
          </cell>
          <cell r="T312">
            <v>8007010</v>
          </cell>
          <cell r="U312">
            <v>8007005</v>
          </cell>
          <cell r="V312">
            <v>453</v>
          </cell>
          <cell r="W312">
            <v>454</v>
          </cell>
          <cell r="X312">
            <v>1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 t="str">
            <v>putong</v>
          </cell>
        </row>
        <row r="313">
          <cell r="A313">
            <v>337</v>
          </cell>
          <cell r="B313" t="str">
            <v>罗晓玉</v>
          </cell>
          <cell r="C313">
            <v>1</v>
          </cell>
          <cell r="D313">
            <v>1</v>
          </cell>
          <cell r="E313">
            <v>10173</v>
          </cell>
          <cell r="F313" t="str">
            <v>东北财经大学</v>
          </cell>
          <cell r="G313" t="str">
            <v>其它</v>
          </cell>
        </row>
        <row r="313">
          <cell r="J313" t="str">
            <v/>
          </cell>
        </row>
        <row r="313">
          <cell r="M313" t="str">
            <v/>
          </cell>
        </row>
        <row r="313">
          <cell r="P313" t="str">
            <v/>
          </cell>
          <cell r="Q313" t="str">
            <v/>
          </cell>
        </row>
        <row r="313">
          <cell r="V313">
            <v>464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 t="str">
            <v>putong</v>
          </cell>
        </row>
        <row r="314">
          <cell r="A314">
            <v>338</v>
          </cell>
          <cell r="B314" t="str">
            <v>陈瑞阳·推免</v>
          </cell>
          <cell r="C314">
            <v>1</v>
          </cell>
          <cell r="D314">
            <v>1</v>
          </cell>
          <cell r="E314">
            <v>10009</v>
          </cell>
          <cell r="F314" t="str">
            <v>北方工业大学</v>
          </cell>
          <cell r="G314" t="str">
            <v>其它</v>
          </cell>
        </row>
        <row r="314">
          <cell r="J314" t="str">
            <v/>
          </cell>
        </row>
        <row r="314">
          <cell r="M314" t="str">
            <v/>
          </cell>
        </row>
        <row r="314">
          <cell r="P314" t="str">
            <v/>
          </cell>
          <cell r="Q314" t="str">
            <v/>
          </cell>
        </row>
        <row r="314">
          <cell r="V314">
            <v>456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-1</v>
          </cell>
          <cell r="AC314" t="str">
            <v>zhibo</v>
          </cell>
        </row>
        <row r="315">
          <cell r="A315">
            <v>340</v>
          </cell>
          <cell r="B315" t="str">
            <v>胡犟</v>
          </cell>
          <cell r="C315">
            <v>2</v>
          </cell>
          <cell r="D315">
            <v>1</v>
          </cell>
          <cell r="E315">
            <v>10022</v>
          </cell>
          <cell r="F315" t="str">
            <v>北京林业大学</v>
          </cell>
          <cell r="G315">
            <v>211</v>
          </cell>
          <cell r="H315" t="str">
            <v>经济管理学院</v>
          </cell>
          <cell r="I315">
            <v>12</v>
          </cell>
          <cell r="J315" t="str">
            <v>管理学</v>
          </cell>
          <cell r="K315">
            <v>1202</v>
          </cell>
          <cell r="L315" t="str">
            <v>120203K</v>
          </cell>
          <cell r="M315" t="str">
            <v>会计学</v>
          </cell>
          <cell r="N315">
            <v>7</v>
          </cell>
          <cell r="O315">
            <v>125300</v>
          </cell>
          <cell r="P315" t="str">
            <v>经济管理学院</v>
          </cell>
          <cell r="Q315" t="str">
            <v>不分方向</v>
          </cell>
          <cell r="R315">
            <v>1</v>
          </cell>
          <cell r="S315">
            <v>8007072</v>
          </cell>
          <cell r="T315">
            <v>8007089</v>
          </cell>
          <cell r="U315">
            <v>8007039</v>
          </cell>
          <cell r="V315">
            <v>456</v>
          </cell>
          <cell r="W315">
            <v>443</v>
          </cell>
          <cell r="X315">
            <v>1</v>
          </cell>
          <cell r="Y315">
            <v>0</v>
          </cell>
          <cell r="Z315">
            <v>0</v>
          </cell>
          <cell r="AA315">
            <v>0</v>
          </cell>
          <cell r="AB315">
            <v>2</v>
          </cell>
          <cell r="AC315" t="str">
            <v>putong</v>
          </cell>
        </row>
        <row r="316">
          <cell r="A316">
            <v>341</v>
          </cell>
          <cell r="B316" t="str">
            <v>王静</v>
          </cell>
          <cell r="C316">
            <v>1</v>
          </cell>
          <cell r="D316">
            <v>1</v>
          </cell>
          <cell r="E316">
            <v>10022</v>
          </cell>
          <cell r="F316" t="str">
            <v>北京林业大学</v>
          </cell>
          <cell r="G316">
            <v>211</v>
          </cell>
          <cell r="H316" t="str">
            <v>经济管理学院</v>
          </cell>
          <cell r="I316">
            <v>7</v>
          </cell>
          <cell r="J316" t="str">
            <v>理学</v>
          </cell>
          <cell r="K316">
            <v>712</v>
          </cell>
          <cell r="L316">
            <v>71201</v>
          </cell>
          <cell r="M316" t="str">
            <v>统计学</v>
          </cell>
          <cell r="N316">
            <v>7</v>
          </cell>
          <cell r="O316">
            <v>25200</v>
          </cell>
          <cell r="P316" t="str">
            <v>经济管理学院</v>
          </cell>
          <cell r="Q316" t="str">
            <v>不分方向</v>
          </cell>
          <cell r="R316">
            <v>1</v>
          </cell>
          <cell r="S316">
            <v>8007074</v>
          </cell>
          <cell r="T316">
            <v>8007006</v>
          </cell>
          <cell r="U316">
            <v>8007029</v>
          </cell>
          <cell r="V316">
            <v>461</v>
          </cell>
          <cell r="W316">
            <v>437</v>
          </cell>
          <cell r="X316">
            <v>1</v>
          </cell>
          <cell r="Y316">
            <v>0</v>
          </cell>
          <cell r="Z316">
            <v>0</v>
          </cell>
          <cell r="AA316">
            <v>0</v>
          </cell>
          <cell r="AB316">
            <v>2</v>
          </cell>
          <cell r="AC316" t="str">
            <v>putong</v>
          </cell>
        </row>
        <row r="317">
          <cell r="A317">
            <v>342</v>
          </cell>
          <cell r="B317" t="str">
            <v>张儆醒</v>
          </cell>
          <cell r="C317">
            <v>1</v>
          </cell>
          <cell r="D317">
            <v>1</v>
          </cell>
          <cell r="E317">
            <v>10022</v>
          </cell>
          <cell r="F317" t="str">
            <v>北京林业大学</v>
          </cell>
          <cell r="G317">
            <v>211</v>
          </cell>
        </row>
        <row r="317">
          <cell r="J317" t="str">
            <v/>
          </cell>
        </row>
        <row r="317">
          <cell r="M317" t="str">
            <v/>
          </cell>
        </row>
        <row r="317">
          <cell r="P317" t="str">
            <v/>
          </cell>
          <cell r="Q317" t="str">
            <v/>
          </cell>
        </row>
        <row r="317">
          <cell r="V317">
            <v>540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2</v>
          </cell>
          <cell r="AC317" t="str">
            <v>putong</v>
          </cell>
        </row>
        <row r="318">
          <cell r="A318">
            <v>343</v>
          </cell>
          <cell r="B318" t="str">
            <v>张赫垚</v>
          </cell>
          <cell r="C318">
            <v>1</v>
          </cell>
          <cell r="D318">
            <v>1</v>
          </cell>
          <cell r="E318">
            <v>10022</v>
          </cell>
          <cell r="F318" t="str">
            <v>北京林业大学</v>
          </cell>
          <cell r="G318">
            <v>211</v>
          </cell>
          <cell r="H318" t="str">
            <v>环境科学与工程学院</v>
          </cell>
          <cell r="I318">
            <v>8</v>
          </cell>
          <cell r="J318" t="str">
            <v>工学</v>
          </cell>
          <cell r="K318">
            <v>810</v>
          </cell>
          <cell r="L318">
            <v>81003</v>
          </cell>
          <cell r="M318" t="str">
            <v>给排水科学与工程</v>
          </cell>
          <cell r="N318">
            <v>13</v>
          </cell>
          <cell r="O318">
            <v>85700</v>
          </cell>
          <cell r="P318" t="str">
            <v>环境科学与工程学院</v>
          </cell>
          <cell r="Q318" t="e">
            <v>#N/A</v>
          </cell>
          <cell r="R318">
            <v>1</v>
          </cell>
        </row>
        <row r="318">
          <cell r="V318">
            <v>561</v>
          </cell>
          <cell r="W318">
            <v>459</v>
          </cell>
          <cell r="X318">
            <v>1</v>
          </cell>
          <cell r="Y318">
            <v>0</v>
          </cell>
          <cell r="Z318">
            <v>0</v>
          </cell>
          <cell r="AA318">
            <v>0</v>
          </cell>
          <cell r="AB318">
            <v>2</v>
          </cell>
          <cell r="AC318" t="str">
            <v>zhijiaotuan</v>
          </cell>
        </row>
        <row r="319">
          <cell r="A319">
            <v>344</v>
          </cell>
          <cell r="B319" t="str">
            <v>张子怡</v>
          </cell>
          <cell r="C319">
            <v>1</v>
          </cell>
          <cell r="D319">
            <v>1</v>
          </cell>
          <cell r="E319">
            <v>10008</v>
          </cell>
          <cell r="F319" t="str">
            <v>北京科技大学</v>
          </cell>
          <cell r="G319">
            <v>211</v>
          </cell>
        </row>
        <row r="319">
          <cell r="J319" t="str">
            <v/>
          </cell>
        </row>
        <row r="319">
          <cell r="M319" t="str">
            <v/>
          </cell>
        </row>
        <row r="319">
          <cell r="P319" t="str">
            <v/>
          </cell>
          <cell r="Q319" t="str">
            <v/>
          </cell>
        </row>
        <row r="319"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1</v>
          </cell>
          <cell r="AB319">
            <v>2</v>
          </cell>
          <cell r="AC319" t="str">
            <v>putong</v>
          </cell>
        </row>
        <row r="320">
          <cell r="A320">
            <v>346</v>
          </cell>
          <cell r="B320" t="str">
            <v>刘思琪</v>
          </cell>
          <cell r="C320">
            <v>1</v>
          </cell>
          <cell r="D320">
            <v>1</v>
          </cell>
          <cell r="E320">
            <v>10009</v>
          </cell>
          <cell r="F320" t="str">
            <v>北方工业大学</v>
          </cell>
          <cell r="G320" t="str">
            <v>其它</v>
          </cell>
          <cell r="H320" t="str">
            <v>经济管理学院会计系</v>
          </cell>
          <cell r="I320">
            <v>12</v>
          </cell>
          <cell r="J320" t="str">
            <v>管理学</v>
          </cell>
          <cell r="K320">
            <v>1202</v>
          </cell>
          <cell r="L320" t="str">
            <v>120203K</v>
          </cell>
          <cell r="M320" t="str">
            <v>会计学</v>
          </cell>
          <cell r="N320">
            <v>7</v>
          </cell>
          <cell r="O320">
            <v>120200</v>
          </cell>
          <cell r="P320" t="str">
            <v>经济管理学院</v>
          </cell>
          <cell r="Q320" t="str">
            <v>管理科学</v>
          </cell>
          <cell r="R320">
            <v>2</v>
          </cell>
          <cell r="S320">
            <v>8007017</v>
          </cell>
          <cell r="T320">
            <v>8007093</v>
          </cell>
          <cell r="U320">
            <v>8007026</v>
          </cell>
          <cell r="V320">
            <v>640</v>
          </cell>
          <cell r="W320">
            <v>579</v>
          </cell>
          <cell r="X320">
            <v>1</v>
          </cell>
          <cell r="Y320">
            <v>0</v>
          </cell>
          <cell r="Z320">
            <v>0</v>
          </cell>
          <cell r="AA320">
            <v>0</v>
          </cell>
          <cell r="AB320">
            <v>-1</v>
          </cell>
          <cell r="AC320" t="str">
            <v>putong</v>
          </cell>
        </row>
        <row r="321">
          <cell r="A321">
            <v>347</v>
          </cell>
          <cell r="B321" t="str">
            <v>张博珺</v>
          </cell>
          <cell r="C321">
            <v>1</v>
          </cell>
          <cell r="D321">
            <v>1</v>
          </cell>
          <cell r="E321">
            <v>10270</v>
          </cell>
          <cell r="F321" t="str">
            <v>上海师范大学</v>
          </cell>
          <cell r="G321" t="str">
            <v>其它</v>
          </cell>
          <cell r="H321" t="str">
            <v>生命科学学院园艺系</v>
          </cell>
          <cell r="I321">
            <v>9</v>
          </cell>
          <cell r="J321" t="str">
            <v>农学</v>
          </cell>
          <cell r="K321">
            <v>901</v>
          </cell>
          <cell r="L321">
            <v>90102</v>
          </cell>
          <cell r="M321" t="str">
            <v>园艺</v>
          </cell>
          <cell r="N321">
            <v>6</v>
          </cell>
          <cell r="O321">
            <v>95300</v>
          </cell>
          <cell r="P321" t="str">
            <v>园林学院</v>
          </cell>
          <cell r="Q321" t="str">
            <v>风景园林</v>
          </cell>
          <cell r="R321">
            <v>1</v>
          </cell>
          <cell r="S321">
            <v>8006021</v>
          </cell>
          <cell r="T321">
            <v>8006030</v>
          </cell>
          <cell r="U321">
            <v>8006013</v>
          </cell>
          <cell r="V321">
            <v>481</v>
          </cell>
          <cell r="W321">
            <v>507</v>
          </cell>
          <cell r="X321">
            <v>1</v>
          </cell>
          <cell r="Y321">
            <v>0</v>
          </cell>
          <cell r="Z321">
            <v>0</v>
          </cell>
          <cell r="AA321">
            <v>0</v>
          </cell>
          <cell r="AB321">
            <v>-1</v>
          </cell>
          <cell r="AC321" t="str">
            <v>putong</v>
          </cell>
        </row>
        <row r="322">
          <cell r="A322">
            <v>348</v>
          </cell>
          <cell r="B322" t="str">
            <v>齐晓雯</v>
          </cell>
          <cell r="C322">
            <v>1</v>
          </cell>
          <cell r="D322">
            <v>1</v>
          </cell>
          <cell r="E322">
            <v>10086</v>
          </cell>
          <cell r="F322" t="str">
            <v>河北农业大学</v>
          </cell>
          <cell r="G322" t="str">
            <v>其它</v>
          </cell>
          <cell r="H322" t="str">
            <v>林学院</v>
          </cell>
          <cell r="I322">
            <v>7</v>
          </cell>
          <cell r="J322" t="str">
            <v>理学</v>
          </cell>
          <cell r="K322">
            <v>710</v>
          </cell>
          <cell r="L322">
            <v>71004</v>
          </cell>
          <cell r="M322" t="str">
            <v>生态学</v>
          </cell>
          <cell r="N322">
            <v>9</v>
          </cell>
          <cell r="O322">
            <v>71300</v>
          </cell>
          <cell r="P322" t="str">
            <v>自然保护区学院</v>
          </cell>
          <cell r="Q322" t="str">
            <v>森林生态学</v>
          </cell>
          <cell r="R322">
            <v>4</v>
          </cell>
          <cell r="S322">
            <v>8001071</v>
          </cell>
        </row>
        <row r="322">
          <cell r="V322">
            <v>525</v>
          </cell>
          <cell r="W322">
            <v>0</v>
          </cell>
          <cell r="X322">
            <v>1</v>
          </cell>
          <cell r="Y322">
            <v>0</v>
          </cell>
          <cell r="Z322">
            <v>0</v>
          </cell>
          <cell r="AA322">
            <v>0</v>
          </cell>
          <cell r="AB322">
            <v>-1</v>
          </cell>
          <cell r="AC322" t="str">
            <v>putong</v>
          </cell>
        </row>
        <row r="323">
          <cell r="A323">
            <v>349</v>
          </cell>
          <cell r="B323" t="str">
            <v>张欣迪</v>
          </cell>
          <cell r="C323">
            <v>1</v>
          </cell>
          <cell r="D323">
            <v>1</v>
          </cell>
          <cell r="E323">
            <v>10285</v>
          </cell>
          <cell r="F323" t="str">
            <v>苏州大学</v>
          </cell>
          <cell r="G323">
            <v>211</v>
          </cell>
          <cell r="H323" t="str">
            <v>金螳螂建筑学院</v>
          </cell>
          <cell r="I323">
            <v>8</v>
          </cell>
          <cell r="J323" t="str">
            <v>工学</v>
          </cell>
          <cell r="K323">
            <v>828</v>
          </cell>
          <cell r="L323">
            <v>82803</v>
          </cell>
          <cell r="M323" t="str">
            <v>风景园林</v>
          </cell>
          <cell r="N323">
            <v>6</v>
          </cell>
          <cell r="O323">
            <v>95300</v>
          </cell>
          <cell r="P323" t="str">
            <v>园林学院</v>
          </cell>
          <cell r="Q323" t="str">
            <v>风景园林</v>
          </cell>
          <cell r="R323">
            <v>1</v>
          </cell>
          <cell r="S323">
            <v>8006105</v>
          </cell>
          <cell r="T323">
            <v>8006066</v>
          </cell>
        </row>
        <row r="323">
          <cell r="V323">
            <v>462</v>
          </cell>
          <cell r="W323">
            <v>475</v>
          </cell>
          <cell r="X323">
            <v>1</v>
          </cell>
          <cell r="Y323">
            <v>0</v>
          </cell>
          <cell r="Z323">
            <v>0</v>
          </cell>
          <cell r="AA323">
            <v>0</v>
          </cell>
          <cell r="AB323">
            <v>2</v>
          </cell>
          <cell r="AC323" t="str">
            <v>putong</v>
          </cell>
        </row>
        <row r="324">
          <cell r="A324">
            <v>350</v>
          </cell>
          <cell r="B324" t="str">
            <v>吴月丰</v>
          </cell>
          <cell r="C324">
            <v>1</v>
          </cell>
          <cell r="D324">
            <v>1</v>
          </cell>
          <cell r="E324">
            <v>10129</v>
          </cell>
          <cell r="F324" t="str">
            <v>内蒙古农业大学</v>
          </cell>
          <cell r="G324" t="str">
            <v>其它</v>
          </cell>
          <cell r="H324" t="str">
            <v>经济管理学院</v>
          </cell>
          <cell r="I324">
            <v>12</v>
          </cell>
          <cell r="J324" t="str">
            <v>管理学</v>
          </cell>
          <cell r="K324">
            <v>1203</v>
          </cell>
          <cell r="L324">
            <v>120301</v>
          </cell>
          <cell r="M324" t="str">
            <v>农林经济管理</v>
          </cell>
          <cell r="N324">
            <v>7</v>
          </cell>
          <cell r="O324">
            <v>120300</v>
          </cell>
          <cell r="P324" t="str">
            <v>经济管理学院</v>
          </cell>
          <cell r="Q324" t="str">
            <v>农业经济管理</v>
          </cell>
          <cell r="R324">
            <v>1</v>
          </cell>
          <cell r="S324">
            <v>8007024</v>
          </cell>
          <cell r="T324">
            <v>8007004</v>
          </cell>
          <cell r="U324">
            <v>8007024</v>
          </cell>
          <cell r="V324">
            <v>479</v>
          </cell>
          <cell r="W324">
            <v>438</v>
          </cell>
          <cell r="X324">
            <v>1</v>
          </cell>
          <cell r="Y324">
            <v>0</v>
          </cell>
          <cell r="Z324">
            <v>0</v>
          </cell>
          <cell r="AA324">
            <v>0</v>
          </cell>
          <cell r="AB324">
            <v>-1</v>
          </cell>
          <cell r="AC324" t="str">
            <v>putong</v>
          </cell>
        </row>
        <row r="325">
          <cell r="A325">
            <v>351</v>
          </cell>
          <cell r="B325" t="str">
            <v>王盈盈</v>
          </cell>
          <cell r="C325">
            <v>1</v>
          </cell>
          <cell r="D325">
            <v>1</v>
          </cell>
          <cell r="E325">
            <v>10456</v>
          </cell>
          <cell r="F325" t="str">
            <v>山东财经大学</v>
          </cell>
          <cell r="G325" t="str">
            <v>其它</v>
          </cell>
          <cell r="H325" t="str">
            <v>经济学院</v>
          </cell>
          <cell r="I325">
            <v>12</v>
          </cell>
          <cell r="J325" t="str">
            <v>管理学</v>
          </cell>
          <cell r="K325">
            <v>1203</v>
          </cell>
          <cell r="L325">
            <v>120302</v>
          </cell>
          <cell r="M325" t="str">
            <v>农村区域发展</v>
          </cell>
          <cell r="N325">
            <v>7</v>
          </cell>
          <cell r="O325">
            <v>120300</v>
          </cell>
          <cell r="P325" t="str">
            <v>经济管理学院</v>
          </cell>
          <cell r="Q325" t="str">
            <v>农业经济管理</v>
          </cell>
          <cell r="R325">
            <v>1</v>
          </cell>
          <cell r="S325">
            <v>8007053</v>
          </cell>
          <cell r="T325">
            <v>8007004</v>
          </cell>
          <cell r="U325">
            <v>8007024</v>
          </cell>
          <cell r="V325">
            <v>540</v>
          </cell>
          <cell r="W325">
            <v>438</v>
          </cell>
          <cell r="X325">
            <v>1</v>
          </cell>
          <cell r="Y325">
            <v>0</v>
          </cell>
          <cell r="Z325">
            <v>0</v>
          </cell>
          <cell r="AA325">
            <v>0</v>
          </cell>
          <cell r="AB325">
            <v>-1</v>
          </cell>
          <cell r="AC325" t="str">
            <v>putong</v>
          </cell>
        </row>
        <row r="326">
          <cell r="A326">
            <v>352</v>
          </cell>
          <cell r="B326" t="str">
            <v>杨菲宇</v>
          </cell>
          <cell r="C326">
            <v>1</v>
          </cell>
          <cell r="D326">
            <v>1</v>
          </cell>
          <cell r="E326">
            <v>10080</v>
          </cell>
          <cell r="F326" t="str">
            <v>河北工业大学</v>
          </cell>
          <cell r="G326" t="str">
            <v>其它</v>
          </cell>
          <cell r="H326" t="str">
            <v>国际教育学院</v>
          </cell>
          <cell r="I326">
            <v>8</v>
          </cell>
          <cell r="J326" t="str">
            <v>工学</v>
          </cell>
          <cell r="K326">
            <v>825</v>
          </cell>
          <cell r="L326">
            <v>82502</v>
          </cell>
          <cell r="M326" t="str">
            <v>环境工程</v>
          </cell>
          <cell r="N326">
            <v>13</v>
          </cell>
          <cell r="O326">
            <v>83000</v>
          </cell>
          <cell r="P326" t="str">
            <v>环境科学与工程学院</v>
          </cell>
          <cell r="Q326" t="str">
            <v>水环境污染控制与生态修复技术</v>
          </cell>
          <cell r="R326">
            <v>1</v>
          </cell>
          <cell r="S326">
            <v>8013018</v>
          </cell>
        </row>
        <row r="326">
          <cell r="V326">
            <v>442</v>
          </cell>
          <cell r="W326">
            <v>0</v>
          </cell>
          <cell r="X326">
            <v>1</v>
          </cell>
          <cell r="Y326">
            <v>0</v>
          </cell>
          <cell r="Z326">
            <v>0</v>
          </cell>
          <cell r="AA326">
            <v>0</v>
          </cell>
          <cell r="AB326">
            <v>-1</v>
          </cell>
          <cell r="AC326" t="str">
            <v>putong</v>
          </cell>
        </row>
        <row r="327">
          <cell r="A327">
            <v>353</v>
          </cell>
          <cell r="B327" t="str">
            <v>张子怡</v>
          </cell>
          <cell r="C327">
            <v>1</v>
          </cell>
          <cell r="D327">
            <v>1</v>
          </cell>
          <cell r="E327">
            <v>10008</v>
          </cell>
          <cell r="F327" t="str">
            <v>北京科技大学</v>
          </cell>
          <cell r="G327">
            <v>211</v>
          </cell>
        </row>
        <row r="327">
          <cell r="J327" t="str">
            <v/>
          </cell>
        </row>
        <row r="327">
          <cell r="M327" t="str">
            <v/>
          </cell>
        </row>
        <row r="327">
          <cell r="P327" t="str">
            <v/>
          </cell>
          <cell r="Q327" t="str">
            <v/>
          </cell>
        </row>
        <row r="327"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1</v>
          </cell>
          <cell r="AB327">
            <v>2</v>
          </cell>
          <cell r="AC327" t="str">
            <v>putong</v>
          </cell>
        </row>
        <row r="328">
          <cell r="A328">
            <v>354</v>
          </cell>
          <cell r="B328" t="str">
            <v>周炳秀</v>
          </cell>
          <cell r="C328">
            <v>1</v>
          </cell>
          <cell r="D328">
            <v>1</v>
          </cell>
          <cell r="E328">
            <v>10593</v>
          </cell>
          <cell r="F328" t="str">
            <v>广西大学</v>
          </cell>
          <cell r="G328">
            <v>211</v>
          </cell>
          <cell r="H328" t="str">
            <v>林学院</v>
          </cell>
          <cell r="I328">
            <v>9</v>
          </cell>
          <cell r="J328" t="str">
            <v>农学</v>
          </cell>
          <cell r="K328">
            <v>905</v>
          </cell>
          <cell r="L328">
            <v>90501</v>
          </cell>
          <cell r="M328" t="str">
            <v>林学</v>
          </cell>
          <cell r="N328">
            <v>1</v>
          </cell>
          <cell r="O328">
            <v>90702</v>
          </cell>
          <cell r="P328" t="str">
            <v>林学院</v>
          </cell>
          <cell r="Q328" t="str">
            <v>林木种苗培育理论与技术</v>
          </cell>
          <cell r="R328">
            <v>1</v>
          </cell>
          <cell r="S328">
            <v>8001022</v>
          </cell>
          <cell r="T328">
            <v>8001059</v>
          </cell>
        </row>
        <row r="328">
          <cell r="V328">
            <v>466</v>
          </cell>
          <cell r="W328">
            <v>443</v>
          </cell>
          <cell r="X328">
            <v>1</v>
          </cell>
          <cell r="Y328">
            <v>0</v>
          </cell>
          <cell r="Z328">
            <v>0</v>
          </cell>
          <cell r="AA328">
            <v>0</v>
          </cell>
          <cell r="AB328">
            <v>2</v>
          </cell>
          <cell r="AC328" t="str">
            <v>putong</v>
          </cell>
        </row>
        <row r="329">
          <cell r="A329">
            <v>355</v>
          </cell>
          <cell r="B329" t="str">
            <v>吴燕</v>
          </cell>
          <cell r="C329">
            <v>1</v>
          </cell>
          <cell r="D329">
            <v>1</v>
          </cell>
          <cell r="E329">
            <v>10315</v>
          </cell>
          <cell r="F329" t="str">
            <v>南京中医药大学</v>
          </cell>
          <cell r="G329" t="str">
            <v>其它</v>
          </cell>
          <cell r="H329" t="str">
            <v>医学院·整合医学院</v>
          </cell>
          <cell r="I329">
            <v>7</v>
          </cell>
          <cell r="J329" t="str">
            <v>理学</v>
          </cell>
          <cell r="K329">
            <v>711</v>
          </cell>
          <cell r="L329">
            <v>71102</v>
          </cell>
          <cell r="M329" t="str">
            <v>应用心理学</v>
          </cell>
          <cell r="N329">
            <v>10</v>
          </cell>
          <cell r="O329">
            <v>40200</v>
          </cell>
          <cell r="P329" t="str">
            <v>人文社会科学学院</v>
          </cell>
          <cell r="Q329" t="str">
            <v>临床与咨询心理学</v>
          </cell>
          <cell r="R329">
            <v>1</v>
          </cell>
          <cell r="S329">
            <v>8010007</v>
          </cell>
        </row>
        <row r="329">
          <cell r="V329">
            <v>599</v>
          </cell>
          <cell r="W329">
            <v>505</v>
          </cell>
          <cell r="X329">
            <v>1</v>
          </cell>
          <cell r="Y329">
            <v>0</v>
          </cell>
          <cell r="Z329">
            <v>0</v>
          </cell>
          <cell r="AA329">
            <v>0</v>
          </cell>
          <cell r="AB329">
            <v>-1</v>
          </cell>
          <cell r="AC329" t="str">
            <v>putong</v>
          </cell>
        </row>
        <row r="330">
          <cell r="A330">
            <v>356</v>
          </cell>
          <cell r="B330" t="str">
            <v>陈海利</v>
          </cell>
          <cell r="C330">
            <v>1</v>
          </cell>
          <cell r="D330">
            <v>1</v>
          </cell>
          <cell r="E330">
            <v>10011</v>
          </cell>
          <cell r="F330" t="str">
            <v>北京工商大学</v>
          </cell>
          <cell r="G330" t="str">
            <v>其它</v>
          </cell>
          <cell r="H330" t="str">
            <v>材料与机械工程学院</v>
          </cell>
          <cell r="I330">
            <v>8</v>
          </cell>
          <cell r="J330" t="str">
            <v>工学</v>
          </cell>
          <cell r="K330">
            <v>802</v>
          </cell>
          <cell r="L330">
            <v>80205</v>
          </cell>
          <cell r="M330" t="str">
            <v>工业设计</v>
          </cell>
          <cell r="N330">
            <v>14</v>
          </cell>
          <cell r="O330">
            <v>135108</v>
          </cell>
          <cell r="P330" t="str">
            <v>艺术设计学院</v>
          </cell>
          <cell r="Q330" t="str">
            <v>艺术设计研究与应用</v>
          </cell>
          <cell r="R330">
            <v>1</v>
          </cell>
          <cell r="S330">
            <v>8014006</v>
          </cell>
          <cell r="T330">
            <v>8014018</v>
          </cell>
          <cell r="U330">
            <v>8014029</v>
          </cell>
          <cell r="V330">
            <v>468</v>
          </cell>
          <cell r="W330">
            <v>446</v>
          </cell>
          <cell r="X330">
            <v>1</v>
          </cell>
          <cell r="Y330">
            <v>0</v>
          </cell>
          <cell r="Z330">
            <v>0</v>
          </cell>
          <cell r="AA330">
            <v>0</v>
          </cell>
          <cell r="AB330">
            <v>-1</v>
          </cell>
          <cell r="AC330" t="str">
            <v>putong</v>
          </cell>
        </row>
        <row r="331">
          <cell r="A331">
            <v>357</v>
          </cell>
          <cell r="B331" t="str">
            <v>梁宇超</v>
          </cell>
          <cell r="C331">
            <v>2</v>
          </cell>
          <cell r="D331">
            <v>11</v>
          </cell>
          <cell r="E331">
            <v>10075</v>
          </cell>
          <cell r="F331" t="str">
            <v>河北大学</v>
          </cell>
          <cell r="G331" t="str">
            <v>其它</v>
          </cell>
          <cell r="H331" t="str">
            <v>经济学院</v>
          </cell>
          <cell r="I331">
            <v>2</v>
          </cell>
          <cell r="J331" t="str">
            <v>经济学</v>
          </cell>
          <cell r="K331">
            <v>204</v>
          </cell>
          <cell r="L331">
            <v>20401</v>
          </cell>
          <cell r="M331" t="str">
            <v>国际经济与贸易</v>
          </cell>
          <cell r="N331">
            <v>7</v>
          </cell>
          <cell r="O331">
            <v>20200</v>
          </cell>
          <cell r="P331" t="str">
            <v>经济管理学院</v>
          </cell>
          <cell r="Q331" t="str">
            <v>金融学</v>
          </cell>
          <cell r="R331">
            <v>2</v>
          </cell>
          <cell r="S331">
            <v>8007038</v>
          </cell>
          <cell r="T331">
            <v>8007043</v>
          </cell>
        </row>
        <row r="331">
          <cell r="V331">
            <v>492</v>
          </cell>
          <cell r="W331">
            <v>547</v>
          </cell>
          <cell r="X331">
            <v>1</v>
          </cell>
          <cell r="Y331">
            <v>0</v>
          </cell>
          <cell r="Z331">
            <v>0</v>
          </cell>
          <cell r="AA331">
            <v>0</v>
          </cell>
          <cell r="AB331">
            <v>-1</v>
          </cell>
          <cell r="AC331" t="str">
            <v>putong</v>
          </cell>
        </row>
        <row r="332">
          <cell r="A332">
            <v>358</v>
          </cell>
          <cell r="B332" t="str">
            <v>刘昊</v>
          </cell>
          <cell r="C332">
            <v>2</v>
          </cell>
          <cell r="D332">
            <v>1</v>
          </cell>
          <cell r="E332">
            <v>10165</v>
          </cell>
          <cell r="F332" t="str">
            <v>辽宁师范大学</v>
          </cell>
          <cell r="G332" t="str">
            <v>其它</v>
          </cell>
          <cell r="H332" t="str">
            <v>影视艺术学院</v>
          </cell>
          <cell r="I332">
            <v>13</v>
          </cell>
          <cell r="J332" t="str">
            <v>艺术学</v>
          </cell>
          <cell r="K332">
            <v>1303</v>
          </cell>
          <cell r="L332">
            <v>130310</v>
          </cell>
          <cell r="M332" t="str">
            <v>动画</v>
          </cell>
          <cell r="N332">
            <v>14</v>
          </cell>
          <cell r="O332">
            <v>135108</v>
          </cell>
          <cell r="P332" t="str">
            <v>艺术设计学院</v>
          </cell>
          <cell r="Q332" t="str">
            <v>艺术设计研究与应用</v>
          </cell>
          <cell r="R332">
            <v>2</v>
          </cell>
          <cell r="S332">
            <v>8014028</v>
          </cell>
          <cell r="T332">
            <v>8014022</v>
          </cell>
          <cell r="U332">
            <v>8014026</v>
          </cell>
          <cell r="V332">
            <v>444</v>
          </cell>
          <cell r="W332">
            <v>385</v>
          </cell>
          <cell r="X332">
            <v>1</v>
          </cell>
          <cell r="Y332">
            <v>0</v>
          </cell>
          <cell r="Z332">
            <v>0</v>
          </cell>
          <cell r="AA332">
            <v>0</v>
          </cell>
          <cell r="AB332">
            <v>-1</v>
          </cell>
          <cell r="AC332" t="str">
            <v>putong</v>
          </cell>
        </row>
        <row r="333">
          <cell r="A333">
            <v>359</v>
          </cell>
          <cell r="B333" t="str">
            <v>李美凝</v>
          </cell>
          <cell r="C333">
            <v>1</v>
          </cell>
          <cell r="D333">
            <v>11</v>
          </cell>
          <cell r="E333">
            <v>10589</v>
          </cell>
          <cell r="F333" t="str">
            <v>海南大学</v>
          </cell>
          <cell r="G333">
            <v>211</v>
          </cell>
          <cell r="H333" t="str">
            <v>林学院</v>
          </cell>
          <cell r="I333">
            <v>8</v>
          </cell>
          <cell r="J333" t="str">
            <v>工学</v>
          </cell>
          <cell r="K333">
            <v>828</v>
          </cell>
          <cell r="L333">
            <v>82803</v>
          </cell>
          <cell r="M333" t="str">
            <v>风景园林</v>
          </cell>
          <cell r="N333">
            <v>6</v>
          </cell>
          <cell r="O333">
            <v>95300</v>
          </cell>
          <cell r="P333" t="str">
            <v>园林学院</v>
          </cell>
          <cell r="Q333" t="str">
            <v>风景园林</v>
          </cell>
          <cell r="R333">
            <v>1</v>
          </cell>
          <cell r="S333">
            <v>8006030</v>
          </cell>
        </row>
        <row r="333">
          <cell r="V333">
            <v>455</v>
          </cell>
          <cell r="W333">
            <v>455</v>
          </cell>
          <cell r="X333">
            <v>1</v>
          </cell>
          <cell r="Y333">
            <v>0</v>
          </cell>
          <cell r="Z333">
            <v>0</v>
          </cell>
          <cell r="AA333">
            <v>0</v>
          </cell>
          <cell r="AB333">
            <v>2</v>
          </cell>
          <cell r="AC333" t="str">
            <v>putong</v>
          </cell>
        </row>
        <row r="334">
          <cell r="A334">
            <v>360</v>
          </cell>
          <cell r="B334" t="str">
            <v>王佳慧</v>
          </cell>
          <cell r="C334">
            <v>1</v>
          </cell>
          <cell r="D334">
            <v>1</v>
          </cell>
          <cell r="E334">
            <v>10128</v>
          </cell>
          <cell r="F334" t="str">
            <v>内蒙古工业大学</v>
          </cell>
          <cell r="G334" t="str">
            <v>其它</v>
          </cell>
          <cell r="H334" t="str">
            <v>建筑学院环境设计系</v>
          </cell>
          <cell r="I334">
            <v>13</v>
          </cell>
          <cell r="J334" t="str">
            <v>艺术学</v>
          </cell>
          <cell r="K334">
            <v>1305</v>
          </cell>
          <cell r="L334">
            <v>130503</v>
          </cell>
          <cell r="M334" t="str">
            <v>环境设计</v>
          </cell>
          <cell r="N334">
            <v>14</v>
          </cell>
          <cell r="O334">
            <v>135108</v>
          </cell>
          <cell r="P334" t="str">
            <v>艺术设计学院</v>
          </cell>
          <cell r="Q334" t="str">
            <v>艺术设计研究与应用</v>
          </cell>
          <cell r="R334">
            <v>1</v>
          </cell>
          <cell r="S334">
            <v>8014005</v>
          </cell>
          <cell r="T334">
            <v>8014035</v>
          </cell>
          <cell r="U334">
            <v>8014014</v>
          </cell>
          <cell r="V334">
            <v>457</v>
          </cell>
          <cell r="W334">
            <v>0</v>
          </cell>
          <cell r="X334">
            <v>1</v>
          </cell>
          <cell r="Y334">
            <v>0</v>
          </cell>
          <cell r="Z334">
            <v>0</v>
          </cell>
          <cell r="AA334">
            <v>0</v>
          </cell>
          <cell r="AB334">
            <v>-1</v>
          </cell>
          <cell r="AC334" t="str">
            <v>putong</v>
          </cell>
        </row>
        <row r="335">
          <cell r="A335">
            <v>361</v>
          </cell>
          <cell r="B335" t="str">
            <v>裴姣姣</v>
          </cell>
          <cell r="C335">
            <v>1</v>
          </cell>
          <cell r="D335">
            <v>1</v>
          </cell>
          <cell r="E335">
            <v>10075</v>
          </cell>
          <cell r="F335" t="str">
            <v>河北大学</v>
          </cell>
          <cell r="G335" t="str">
            <v>其它</v>
          </cell>
          <cell r="H335" t="str">
            <v>教育学院应用心理学系</v>
          </cell>
          <cell r="I335">
            <v>7</v>
          </cell>
          <cell r="J335" t="str">
            <v>理学</v>
          </cell>
          <cell r="K335">
            <v>711</v>
          </cell>
          <cell r="L335">
            <v>71102</v>
          </cell>
          <cell r="M335" t="str">
            <v>应用心理学</v>
          </cell>
          <cell r="N335">
            <v>10</v>
          </cell>
          <cell r="O335">
            <v>45400</v>
          </cell>
          <cell r="P335" t="str">
            <v>人文社会科学学院</v>
          </cell>
          <cell r="Q335" t="str">
            <v>临床与咨询心理学</v>
          </cell>
          <cell r="R335">
            <v>1</v>
          </cell>
          <cell r="S335">
            <v>8010028</v>
          </cell>
          <cell r="T335">
            <v>8010017</v>
          </cell>
          <cell r="U335">
            <v>8010007</v>
          </cell>
          <cell r="V335">
            <v>591</v>
          </cell>
          <cell r="W335">
            <v>484</v>
          </cell>
          <cell r="X335">
            <v>1</v>
          </cell>
          <cell r="Y335">
            <v>0</v>
          </cell>
          <cell r="Z335">
            <v>0</v>
          </cell>
          <cell r="AA335">
            <v>0</v>
          </cell>
          <cell r="AB335">
            <v>-1</v>
          </cell>
          <cell r="AC335" t="str">
            <v>putong</v>
          </cell>
        </row>
        <row r="336">
          <cell r="A336">
            <v>362</v>
          </cell>
          <cell r="B336" t="str">
            <v>何思雨</v>
          </cell>
          <cell r="C336">
            <v>1</v>
          </cell>
          <cell r="D336">
            <v>1</v>
          </cell>
          <cell r="E336">
            <v>10315</v>
          </cell>
          <cell r="F336" t="str">
            <v>南京中医药大学</v>
          </cell>
          <cell r="G336" t="str">
            <v>其它</v>
          </cell>
          <cell r="H336" t="str">
            <v>医学院·整合医学院</v>
          </cell>
          <cell r="I336">
            <v>7</v>
          </cell>
          <cell r="J336" t="str">
            <v>理学</v>
          </cell>
          <cell r="K336">
            <v>711</v>
          </cell>
          <cell r="L336">
            <v>71102</v>
          </cell>
          <cell r="M336" t="str">
            <v>应用心理学</v>
          </cell>
          <cell r="N336">
            <v>10</v>
          </cell>
          <cell r="O336">
            <v>40200</v>
          </cell>
          <cell r="P336" t="str">
            <v>人文社会科学学院</v>
          </cell>
          <cell r="Q336" t="str">
            <v>临床与咨询心理学</v>
          </cell>
          <cell r="R336">
            <v>1</v>
          </cell>
          <cell r="S336">
            <v>8010007</v>
          </cell>
        </row>
        <row r="336">
          <cell r="V336">
            <v>521</v>
          </cell>
          <cell r="W336">
            <v>504</v>
          </cell>
          <cell r="X336">
            <v>1</v>
          </cell>
          <cell r="Y336">
            <v>0</v>
          </cell>
          <cell r="Z336">
            <v>0</v>
          </cell>
          <cell r="AA336">
            <v>0</v>
          </cell>
          <cell r="AB336">
            <v>-1</v>
          </cell>
          <cell r="AC336" t="str">
            <v>putong</v>
          </cell>
        </row>
        <row r="337">
          <cell r="A337">
            <v>363</v>
          </cell>
          <cell r="B337" t="str">
            <v>陆思源</v>
          </cell>
          <cell r="C337">
            <v>1</v>
          </cell>
          <cell r="D337">
            <v>11</v>
          </cell>
          <cell r="E337">
            <v>11075</v>
          </cell>
          <cell r="F337" t="str">
            <v>三峡大学</v>
          </cell>
          <cell r="G337" t="str">
            <v>其它</v>
          </cell>
          <cell r="H337" t="str">
            <v>艺术学院</v>
          </cell>
          <cell r="I337">
            <v>13</v>
          </cell>
          <cell r="J337" t="str">
            <v>艺术学</v>
          </cell>
          <cell r="K337">
            <v>1305</v>
          </cell>
          <cell r="L337">
            <v>130502</v>
          </cell>
          <cell r="M337" t="str">
            <v>视觉传达设计</v>
          </cell>
          <cell r="N337">
            <v>14</v>
          </cell>
          <cell r="O337">
            <v>130500</v>
          </cell>
          <cell r="P337" t="str">
            <v>艺术设计学院</v>
          </cell>
          <cell r="Q337" t="str">
            <v>环境设计与理论</v>
          </cell>
          <cell r="R337">
            <v>4</v>
          </cell>
          <cell r="S337">
            <v>8014032</v>
          </cell>
          <cell r="T337">
            <v>8014032</v>
          </cell>
          <cell r="U337">
            <v>8014032</v>
          </cell>
          <cell r="V337">
            <v>431</v>
          </cell>
          <cell r="W337">
            <v>0</v>
          </cell>
          <cell r="X337">
            <v>1</v>
          </cell>
          <cell r="Y337">
            <v>0</v>
          </cell>
          <cell r="Z337">
            <v>0</v>
          </cell>
          <cell r="AA337">
            <v>0</v>
          </cell>
          <cell r="AB337">
            <v>-1</v>
          </cell>
          <cell r="AC337" t="str">
            <v>putong</v>
          </cell>
        </row>
        <row r="338">
          <cell r="A338">
            <v>364</v>
          </cell>
          <cell r="B338" t="str">
            <v>王鑫雅</v>
          </cell>
          <cell r="C338">
            <v>1</v>
          </cell>
          <cell r="D338">
            <v>1</v>
          </cell>
          <cell r="E338">
            <v>10075</v>
          </cell>
          <cell r="F338" t="str">
            <v>河北大学</v>
          </cell>
          <cell r="G338" t="str">
            <v>其它</v>
          </cell>
          <cell r="H338" t="str">
            <v>传媒与创意学院</v>
          </cell>
          <cell r="I338">
            <v>13</v>
          </cell>
          <cell r="J338" t="str">
            <v>艺术学</v>
          </cell>
          <cell r="K338">
            <v>1303</v>
          </cell>
          <cell r="L338">
            <v>130310</v>
          </cell>
          <cell r="M338" t="str">
            <v>动画</v>
          </cell>
          <cell r="N338">
            <v>14</v>
          </cell>
          <cell r="O338">
            <v>135108</v>
          </cell>
          <cell r="P338" t="str">
            <v>艺术设计学院</v>
          </cell>
          <cell r="Q338" t="str">
            <v>艺术设计研究与应用</v>
          </cell>
          <cell r="R338">
            <v>2</v>
          </cell>
          <cell r="S338">
            <v>8014028</v>
          </cell>
          <cell r="T338">
            <v>19830901</v>
          </cell>
          <cell r="U338">
            <v>8014027</v>
          </cell>
          <cell r="V338">
            <v>446</v>
          </cell>
          <cell r="W338">
            <v>0</v>
          </cell>
          <cell r="X338">
            <v>1</v>
          </cell>
          <cell r="Y338">
            <v>0</v>
          </cell>
          <cell r="Z338">
            <v>0</v>
          </cell>
          <cell r="AA338">
            <v>0</v>
          </cell>
          <cell r="AB338">
            <v>-1</v>
          </cell>
          <cell r="AC338" t="str">
            <v>putong</v>
          </cell>
        </row>
        <row r="339">
          <cell r="A339">
            <v>366</v>
          </cell>
          <cell r="B339" t="str">
            <v>路亚欣</v>
          </cell>
          <cell r="C339">
            <v>1</v>
          </cell>
          <cell r="D339">
            <v>1</v>
          </cell>
          <cell r="E339">
            <v>10075</v>
          </cell>
          <cell r="F339" t="str">
            <v>河北大学</v>
          </cell>
          <cell r="G339" t="str">
            <v>其它</v>
          </cell>
          <cell r="H339" t="str">
            <v>经济学院经济学系</v>
          </cell>
          <cell r="I339">
            <v>2</v>
          </cell>
          <cell r="J339" t="str">
            <v>经济学</v>
          </cell>
          <cell r="K339">
            <v>201</v>
          </cell>
          <cell r="L339">
            <v>20101</v>
          </cell>
          <cell r="M339" t="str">
            <v>经济学</v>
          </cell>
          <cell r="N339">
            <v>7</v>
          </cell>
          <cell r="O339">
            <v>20200</v>
          </cell>
          <cell r="P339" t="str">
            <v>经济管理学院</v>
          </cell>
          <cell r="Q339" t="str">
            <v>金融学</v>
          </cell>
          <cell r="R339">
            <v>3</v>
          </cell>
          <cell r="S339">
            <v>8007022</v>
          </cell>
          <cell r="T339">
            <v>8007018</v>
          </cell>
          <cell r="U339">
            <v>8007006</v>
          </cell>
          <cell r="V339">
            <v>533</v>
          </cell>
          <cell r="W339">
            <v>517</v>
          </cell>
          <cell r="X339">
            <v>1</v>
          </cell>
          <cell r="Y339">
            <v>0</v>
          </cell>
          <cell r="Z339">
            <v>0</v>
          </cell>
          <cell r="AA339">
            <v>0</v>
          </cell>
          <cell r="AB339">
            <v>-1</v>
          </cell>
          <cell r="AC339" t="str">
            <v>putong</v>
          </cell>
        </row>
        <row r="340">
          <cell r="A340">
            <v>367</v>
          </cell>
          <cell r="B340" t="str">
            <v>杨宁</v>
          </cell>
          <cell r="C340">
            <v>1</v>
          </cell>
          <cell r="D340">
            <v>1</v>
          </cell>
          <cell r="E340">
            <v>10075</v>
          </cell>
          <cell r="F340" t="str">
            <v>河北大学</v>
          </cell>
          <cell r="G340" t="str">
            <v>其它</v>
          </cell>
          <cell r="H340" t="str">
            <v>网络空间安全与计算机</v>
          </cell>
          <cell r="I340">
            <v>8</v>
          </cell>
          <cell r="J340" t="str">
            <v>工学</v>
          </cell>
          <cell r="K340">
            <v>809</v>
          </cell>
          <cell r="L340">
            <v>80901</v>
          </cell>
          <cell r="M340" t="str">
            <v>计算机科学与技术</v>
          </cell>
          <cell r="N340">
            <v>4</v>
          </cell>
          <cell r="O340">
            <v>81200</v>
          </cell>
          <cell r="P340" t="str">
            <v>信息学院</v>
          </cell>
          <cell r="Q340" t="str">
            <v>大数据技术与人工智能</v>
          </cell>
          <cell r="R340">
            <v>1</v>
          </cell>
          <cell r="S340">
            <v>8004013</v>
          </cell>
        </row>
        <row r="340">
          <cell r="V340">
            <v>438</v>
          </cell>
          <cell r="W340">
            <v>453</v>
          </cell>
          <cell r="X340">
            <v>1</v>
          </cell>
          <cell r="Y340">
            <v>0</v>
          </cell>
          <cell r="Z340">
            <v>0</v>
          </cell>
          <cell r="AA340">
            <v>0</v>
          </cell>
          <cell r="AB340">
            <v>-1</v>
          </cell>
          <cell r="AC340" t="str">
            <v>putong</v>
          </cell>
        </row>
        <row r="341">
          <cell r="A341">
            <v>368</v>
          </cell>
          <cell r="B341" t="str">
            <v>李永辉</v>
          </cell>
          <cell r="C341">
            <v>2</v>
          </cell>
          <cell r="D341">
            <v>11</v>
          </cell>
          <cell r="E341">
            <v>10086</v>
          </cell>
          <cell r="F341" t="str">
            <v>河北农业大学</v>
          </cell>
          <cell r="G341" t="str">
            <v>其它</v>
          </cell>
        </row>
        <row r="341">
          <cell r="J341" t="str">
            <v/>
          </cell>
        </row>
        <row r="341">
          <cell r="M341" t="str">
            <v/>
          </cell>
        </row>
        <row r="341">
          <cell r="P341" t="str">
            <v/>
          </cell>
          <cell r="Q341" t="str">
            <v/>
          </cell>
        </row>
        <row r="341">
          <cell r="V341">
            <v>451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-1</v>
          </cell>
          <cell r="AC341" t="str">
            <v>putong</v>
          </cell>
        </row>
        <row r="342">
          <cell r="A342">
            <v>369</v>
          </cell>
          <cell r="B342" t="str">
            <v>李培欣</v>
          </cell>
          <cell r="C342">
            <v>1</v>
          </cell>
          <cell r="D342">
            <v>1</v>
          </cell>
          <cell r="E342">
            <v>10589</v>
          </cell>
          <cell r="F342" t="str">
            <v>海南大学</v>
          </cell>
          <cell r="G342">
            <v>211</v>
          </cell>
          <cell r="H342" t="str">
            <v>海南大学</v>
          </cell>
          <cell r="I342">
            <v>5</v>
          </cell>
          <cell r="J342" t="str">
            <v>文学</v>
          </cell>
          <cell r="K342">
            <v>501</v>
          </cell>
          <cell r="L342" t="str">
            <v>050106T</v>
          </cell>
          <cell r="M342" t="str">
            <v>应用语言学</v>
          </cell>
          <cell r="N342">
            <v>7</v>
          </cell>
          <cell r="O342">
            <v>125300</v>
          </cell>
          <cell r="P342" t="str">
            <v>经济管理学院</v>
          </cell>
          <cell r="Q342" t="str">
            <v>不分方向</v>
          </cell>
          <cell r="R342">
            <v>1</v>
          </cell>
          <cell r="S342">
            <v>8007039</v>
          </cell>
        </row>
        <row r="342">
          <cell r="V342">
            <v>517</v>
          </cell>
          <cell r="W342">
            <v>495</v>
          </cell>
          <cell r="X342">
            <v>1</v>
          </cell>
          <cell r="Y342">
            <v>0</v>
          </cell>
          <cell r="Z342">
            <v>0</v>
          </cell>
          <cell r="AA342">
            <v>0</v>
          </cell>
          <cell r="AB342">
            <v>2</v>
          </cell>
          <cell r="AC342" t="str">
            <v>putong</v>
          </cell>
        </row>
        <row r="343">
          <cell r="A343">
            <v>370</v>
          </cell>
          <cell r="B343" t="str">
            <v>宋中丽</v>
          </cell>
          <cell r="C343">
            <v>1</v>
          </cell>
          <cell r="D343">
            <v>1</v>
          </cell>
          <cell r="E343">
            <v>10113</v>
          </cell>
          <cell r="F343" t="str">
            <v>山西农业大学</v>
          </cell>
          <cell r="G343" t="str">
            <v>其它</v>
          </cell>
          <cell r="H343" t="str">
            <v>经济管理学院</v>
          </cell>
          <cell r="I343">
            <v>12</v>
          </cell>
          <cell r="J343" t="str">
            <v>管理学</v>
          </cell>
          <cell r="K343">
            <v>1203</v>
          </cell>
          <cell r="L343">
            <v>120301</v>
          </cell>
          <cell r="M343" t="str">
            <v>农林经济管理</v>
          </cell>
          <cell r="N343">
            <v>7</v>
          </cell>
          <cell r="O343">
            <v>120300</v>
          </cell>
          <cell r="P343" t="str">
            <v>经济管理学院</v>
          </cell>
          <cell r="Q343" t="str">
            <v>农业经济管理</v>
          </cell>
          <cell r="R343">
            <v>1</v>
          </cell>
          <cell r="S343">
            <v>8007053</v>
          </cell>
        </row>
        <row r="343">
          <cell r="V343">
            <v>505</v>
          </cell>
          <cell r="W343">
            <v>447</v>
          </cell>
          <cell r="X343">
            <v>1</v>
          </cell>
          <cell r="Y343">
            <v>0</v>
          </cell>
          <cell r="Z343">
            <v>0</v>
          </cell>
          <cell r="AA343">
            <v>0</v>
          </cell>
          <cell r="AB343">
            <v>-1</v>
          </cell>
          <cell r="AC343" t="str">
            <v>putong</v>
          </cell>
        </row>
        <row r="344">
          <cell r="A344">
            <v>371</v>
          </cell>
          <cell r="B344" t="str">
            <v>郝甜云</v>
          </cell>
          <cell r="C344">
            <v>1</v>
          </cell>
          <cell r="D344">
            <v>1</v>
          </cell>
          <cell r="E344">
            <v>10057</v>
          </cell>
          <cell r="F344" t="str">
            <v>天津科技大学</v>
          </cell>
          <cell r="G344" t="str">
            <v>其它</v>
          </cell>
          <cell r="H344" t="str">
            <v>机械工程学院</v>
          </cell>
          <cell r="I344">
            <v>8</v>
          </cell>
          <cell r="J344" t="str">
            <v>工学</v>
          </cell>
          <cell r="K344">
            <v>802</v>
          </cell>
          <cell r="L344">
            <v>80205</v>
          </cell>
          <cell r="M344" t="str">
            <v>工业设计</v>
          </cell>
          <cell r="N344">
            <v>14</v>
          </cell>
          <cell r="O344">
            <v>135108</v>
          </cell>
          <cell r="P344" t="str">
            <v>艺术设计学院</v>
          </cell>
          <cell r="Q344" t="str">
            <v>艺术设计研究与应用</v>
          </cell>
          <cell r="R344">
            <v>1</v>
          </cell>
          <cell r="S344">
            <v>8014012</v>
          </cell>
        </row>
        <row r="344">
          <cell r="V344">
            <v>463</v>
          </cell>
          <cell r="W344">
            <v>0</v>
          </cell>
          <cell r="X344">
            <v>1</v>
          </cell>
          <cell r="Y344">
            <v>0</v>
          </cell>
          <cell r="Z344">
            <v>0</v>
          </cell>
          <cell r="AA344">
            <v>0</v>
          </cell>
          <cell r="AB344">
            <v>-1</v>
          </cell>
          <cell r="AC344" t="str">
            <v>putong</v>
          </cell>
        </row>
        <row r="345">
          <cell r="A345">
            <v>372</v>
          </cell>
          <cell r="B345" t="str">
            <v>赵思棋</v>
          </cell>
          <cell r="C345">
            <v>1</v>
          </cell>
          <cell r="D345">
            <v>11</v>
          </cell>
          <cell r="E345">
            <v>10166</v>
          </cell>
          <cell r="F345" t="str">
            <v>沈阳师范大学</v>
          </cell>
          <cell r="G345" t="str">
            <v>其它</v>
          </cell>
          <cell r="H345" t="str">
            <v>国际商学院</v>
          </cell>
          <cell r="I345">
            <v>2</v>
          </cell>
          <cell r="J345" t="str">
            <v>经济学</v>
          </cell>
          <cell r="K345">
            <v>204</v>
          </cell>
          <cell r="L345">
            <v>20401</v>
          </cell>
          <cell r="M345" t="str">
            <v>国际经济与贸易</v>
          </cell>
          <cell r="N345">
            <v>7</v>
          </cell>
          <cell r="O345">
            <v>25400</v>
          </cell>
          <cell r="P345" t="str">
            <v>经济管理学院</v>
          </cell>
          <cell r="Q345" t="str">
            <v>不分方向</v>
          </cell>
          <cell r="R345">
            <v>1</v>
          </cell>
          <cell r="S345">
            <v>8007038</v>
          </cell>
          <cell r="T345">
            <v>8007043</v>
          </cell>
          <cell r="U345">
            <v>8007070</v>
          </cell>
          <cell r="V345">
            <v>467</v>
          </cell>
          <cell r="W345">
            <v>460</v>
          </cell>
          <cell r="X345">
            <v>1</v>
          </cell>
          <cell r="Y345">
            <v>0</v>
          </cell>
          <cell r="Z345">
            <v>0</v>
          </cell>
          <cell r="AA345">
            <v>0</v>
          </cell>
          <cell r="AB345">
            <v>-1</v>
          </cell>
          <cell r="AC345" t="str">
            <v>putong</v>
          </cell>
        </row>
        <row r="346">
          <cell r="A346">
            <v>373</v>
          </cell>
          <cell r="B346" t="str">
            <v>胡文倩</v>
          </cell>
          <cell r="C346">
            <v>1</v>
          </cell>
          <cell r="D346">
            <v>1</v>
          </cell>
          <cell r="E346">
            <v>10434</v>
          </cell>
          <cell r="F346" t="str">
            <v>山东农业大学</v>
          </cell>
          <cell r="G346" t="str">
            <v>其它</v>
          </cell>
        </row>
        <row r="346">
          <cell r="J346" t="str">
            <v/>
          </cell>
        </row>
        <row r="346">
          <cell r="M346" t="str">
            <v/>
          </cell>
        </row>
        <row r="346">
          <cell r="P346" t="str">
            <v/>
          </cell>
          <cell r="Q346" t="str">
            <v/>
          </cell>
        </row>
        <row r="346">
          <cell r="V346">
            <v>454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-1</v>
          </cell>
          <cell r="AC346" t="str">
            <v>putong</v>
          </cell>
        </row>
        <row r="347">
          <cell r="A347">
            <v>374</v>
          </cell>
          <cell r="B347" t="str">
            <v>刘美玲</v>
          </cell>
          <cell r="C347">
            <v>2</v>
          </cell>
          <cell r="D347">
            <v>6</v>
          </cell>
          <cell r="E347">
            <v>10657</v>
          </cell>
          <cell r="F347" t="str">
            <v>贵州大学</v>
          </cell>
          <cell r="G347">
            <v>211</v>
          </cell>
        </row>
        <row r="347">
          <cell r="J347" t="str">
            <v/>
          </cell>
        </row>
        <row r="347">
          <cell r="M347" t="str">
            <v/>
          </cell>
        </row>
        <row r="347">
          <cell r="P347" t="str">
            <v/>
          </cell>
          <cell r="Q347" t="str">
            <v/>
          </cell>
        </row>
        <row r="347">
          <cell r="V347">
            <v>447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2</v>
          </cell>
          <cell r="AC347" t="str">
            <v>putong</v>
          </cell>
        </row>
        <row r="348">
          <cell r="A348">
            <v>375</v>
          </cell>
          <cell r="B348" t="str">
            <v>张思奇</v>
          </cell>
          <cell r="C348">
            <v>1</v>
          </cell>
          <cell r="D348">
            <v>1</v>
          </cell>
          <cell r="E348">
            <v>10086</v>
          </cell>
          <cell r="F348" t="str">
            <v>河北农业大学</v>
          </cell>
          <cell r="G348" t="str">
            <v>其它</v>
          </cell>
        </row>
        <row r="348">
          <cell r="J348" t="str">
            <v/>
          </cell>
        </row>
        <row r="348">
          <cell r="M348" t="str">
            <v/>
          </cell>
        </row>
        <row r="348">
          <cell r="P348" t="str">
            <v/>
          </cell>
          <cell r="Q348" t="str">
            <v/>
          </cell>
        </row>
        <row r="348">
          <cell r="V348">
            <v>494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-1</v>
          </cell>
          <cell r="AC348" t="str">
            <v>putong</v>
          </cell>
        </row>
        <row r="349">
          <cell r="A349">
            <v>376</v>
          </cell>
          <cell r="B349" t="str">
            <v>王骁睿</v>
          </cell>
          <cell r="C349">
            <v>1</v>
          </cell>
          <cell r="D349">
            <v>1</v>
          </cell>
          <cell r="E349">
            <v>10733</v>
          </cell>
          <cell r="F349" t="str">
            <v>甘肃农业大学</v>
          </cell>
          <cell r="G349" t="str">
            <v>其它</v>
          </cell>
          <cell r="H349" t="str">
            <v>财经学院</v>
          </cell>
          <cell r="I349">
            <v>12</v>
          </cell>
          <cell r="J349" t="str">
            <v>管理学</v>
          </cell>
          <cell r="K349">
            <v>1203</v>
          </cell>
          <cell r="L349">
            <v>120301</v>
          </cell>
          <cell r="M349" t="str">
            <v>农林经济管理</v>
          </cell>
          <cell r="N349">
            <v>7</v>
          </cell>
          <cell r="O349">
            <v>120300</v>
          </cell>
          <cell r="P349" t="str">
            <v>经济管理学院</v>
          </cell>
          <cell r="Q349" t="str">
            <v>农业经济管理</v>
          </cell>
          <cell r="R349">
            <v>2</v>
          </cell>
          <cell r="S349">
            <v>8007012</v>
          </cell>
        </row>
        <row r="349">
          <cell r="V349">
            <v>441</v>
          </cell>
          <cell r="W349">
            <v>445</v>
          </cell>
          <cell r="X349">
            <v>1</v>
          </cell>
          <cell r="Y349">
            <v>0</v>
          </cell>
          <cell r="Z349">
            <v>0</v>
          </cell>
          <cell r="AA349">
            <v>0</v>
          </cell>
          <cell r="AB349">
            <v>-1</v>
          </cell>
          <cell r="AC349" t="str">
            <v>putong</v>
          </cell>
        </row>
        <row r="350">
          <cell r="A350">
            <v>377</v>
          </cell>
          <cell r="B350" t="str">
            <v>罗雅露</v>
          </cell>
          <cell r="C350">
            <v>1</v>
          </cell>
          <cell r="D350">
            <v>1</v>
          </cell>
          <cell r="E350">
            <v>10022</v>
          </cell>
          <cell r="F350" t="str">
            <v>北京林业大学</v>
          </cell>
          <cell r="G350">
            <v>211</v>
          </cell>
        </row>
        <row r="350">
          <cell r="J350" t="str">
            <v/>
          </cell>
        </row>
        <row r="350">
          <cell r="M350" t="str">
            <v/>
          </cell>
        </row>
        <row r="350">
          <cell r="P350" t="str">
            <v/>
          </cell>
          <cell r="Q350" t="str">
            <v/>
          </cell>
        </row>
        <row r="350">
          <cell r="V350">
            <v>531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</v>
          </cell>
          <cell r="AC350" t="str">
            <v>putong</v>
          </cell>
        </row>
        <row r="351">
          <cell r="A351">
            <v>378</v>
          </cell>
          <cell r="B351" t="str">
            <v>姜雨杉</v>
          </cell>
          <cell r="C351">
            <v>1</v>
          </cell>
          <cell r="D351">
            <v>10</v>
          </cell>
          <cell r="E351">
            <v>10022</v>
          </cell>
          <cell r="F351" t="str">
            <v>北京林业大学</v>
          </cell>
          <cell r="G351">
            <v>211</v>
          </cell>
          <cell r="H351" t="str">
            <v>经济管理学院</v>
          </cell>
          <cell r="I351">
            <v>12</v>
          </cell>
          <cell r="J351" t="str">
            <v>管理学</v>
          </cell>
          <cell r="K351">
            <v>1202</v>
          </cell>
          <cell r="L351">
            <v>120206</v>
          </cell>
          <cell r="M351" t="str">
            <v>人力资源管理</v>
          </cell>
          <cell r="N351">
            <v>7</v>
          </cell>
          <cell r="O351">
            <v>25200</v>
          </cell>
          <cell r="P351" t="str">
            <v>经济管理学院</v>
          </cell>
          <cell r="Q351" t="str">
            <v>不分方向</v>
          </cell>
          <cell r="R351">
            <v>1</v>
          </cell>
          <cell r="S351">
            <v>8007083</v>
          </cell>
          <cell r="T351">
            <v>8007022</v>
          </cell>
        </row>
        <row r="351">
          <cell r="V351">
            <v>486</v>
          </cell>
          <cell r="W351">
            <v>479</v>
          </cell>
          <cell r="X351">
            <v>1</v>
          </cell>
          <cell r="Y351">
            <v>0</v>
          </cell>
          <cell r="Z351">
            <v>0</v>
          </cell>
          <cell r="AA351">
            <v>0</v>
          </cell>
          <cell r="AB351">
            <v>2</v>
          </cell>
          <cell r="AC351" t="str">
            <v>putong</v>
          </cell>
        </row>
        <row r="352">
          <cell r="A352">
            <v>379</v>
          </cell>
          <cell r="B352" t="str">
            <v>刚艳洁</v>
          </cell>
          <cell r="C352">
            <v>1</v>
          </cell>
          <cell r="D352">
            <v>1</v>
          </cell>
          <cell r="E352">
            <v>11065</v>
          </cell>
          <cell r="F352" t="str">
            <v>青岛大学</v>
          </cell>
          <cell r="G352" t="str">
            <v>其它</v>
          </cell>
          <cell r="H352" t="str">
            <v>法学院法学系</v>
          </cell>
          <cell r="I352">
            <v>3</v>
          </cell>
          <cell r="J352" t="str">
            <v>法学</v>
          </cell>
          <cell r="K352">
            <v>301</v>
          </cell>
          <cell r="L352" t="str">
            <v>030101K</v>
          </cell>
          <cell r="M352" t="str">
            <v>法学</v>
          </cell>
          <cell r="N352">
            <v>10</v>
          </cell>
          <cell r="O352">
            <v>30100</v>
          </cell>
          <cell r="P352" t="str">
            <v>人文社会科学学院</v>
          </cell>
          <cell r="Q352" t="e">
            <v>#N/A</v>
          </cell>
          <cell r="R352">
            <v>2</v>
          </cell>
          <cell r="S352">
            <v>8010023</v>
          </cell>
          <cell r="T352">
            <v>8010031</v>
          </cell>
          <cell r="U352">
            <v>8010030</v>
          </cell>
          <cell r="V352">
            <v>534</v>
          </cell>
          <cell r="W352">
            <v>451</v>
          </cell>
          <cell r="X352">
            <v>1</v>
          </cell>
          <cell r="Y352">
            <v>0</v>
          </cell>
          <cell r="Z352">
            <v>0</v>
          </cell>
          <cell r="AA352">
            <v>0</v>
          </cell>
          <cell r="AB352">
            <v>-1</v>
          </cell>
          <cell r="AC352" t="str">
            <v>putong</v>
          </cell>
        </row>
        <row r="353">
          <cell r="A353">
            <v>380</v>
          </cell>
          <cell r="B353" t="str">
            <v>毕明慧</v>
          </cell>
          <cell r="C353">
            <v>1</v>
          </cell>
          <cell r="D353">
            <v>1</v>
          </cell>
          <cell r="E353">
            <v>11832</v>
          </cell>
          <cell r="F353" t="str">
            <v>河北经贸大学</v>
          </cell>
          <cell r="G353" t="str">
            <v>其它</v>
          </cell>
          <cell r="H353" t="str">
            <v>会计学院</v>
          </cell>
          <cell r="I353">
            <v>12</v>
          </cell>
          <cell r="J353" t="str">
            <v>管理学</v>
          </cell>
          <cell r="K353">
            <v>1202</v>
          </cell>
          <cell r="L353" t="str">
            <v>120203K</v>
          </cell>
          <cell r="M353" t="str">
            <v>会计学</v>
          </cell>
          <cell r="N353">
            <v>7</v>
          </cell>
          <cell r="O353">
            <v>125300</v>
          </cell>
          <cell r="P353" t="str">
            <v>经济管理学院</v>
          </cell>
          <cell r="Q353" t="str">
            <v>不分方向</v>
          </cell>
          <cell r="R353">
            <v>1</v>
          </cell>
          <cell r="S353">
            <v>8007032</v>
          </cell>
          <cell r="T353">
            <v>8007017</v>
          </cell>
          <cell r="U353">
            <v>8007039</v>
          </cell>
          <cell r="V353">
            <v>532</v>
          </cell>
          <cell r="W353">
            <v>543</v>
          </cell>
          <cell r="X353">
            <v>1</v>
          </cell>
          <cell r="Y353">
            <v>0</v>
          </cell>
          <cell r="Z353">
            <v>0</v>
          </cell>
          <cell r="AA353">
            <v>0</v>
          </cell>
          <cell r="AB353">
            <v>-1</v>
          </cell>
          <cell r="AC353" t="str">
            <v>putong</v>
          </cell>
        </row>
        <row r="354">
          <cell r="A354">
            <v>381</v>
          </cell>
          <cell r="B354" t="str">
            <v>郭子雄</v>
          </cell>
          <cell r="C354">
            <v>2</v>
          </cell>
          <cell r="D354">
            <v>1</v>
          </cell>
          <cell r="E354">
            <v>10022</v>
          </cell>
          <cell r="F354" t="str">
            <v>北京林业大学</v>
          </cell>
          <cell r="G354">
            <v>211</v>
          </cell>
          <cell r="H354" t="str">
            <v>经济管理学院</v>
          </cell>
          <cell r="I354">
            <v>12</v>
          </cell>
          <cell r="J354" t="str">
            <v>管理学</v>
          </cell>
          <cell r="K354">
            <v>1202</v>
          </cell>
          <cell r="L354" t="str">
            <v>120201K</v>
          </cell>
          <cell r="M354" t="str">
            <v>工商管理</v>
          </cell>
          <cell r="N354">
            <v>7</v>
          </cell>
          <cell r="O354">
            <v>120200</v>
          </cell>
          <cell r="P354" t="str">
            <v>经济管理学院</v>
          </cell>
          <cell r="Q354" t="str">
            <v>管理科学</v>
          </cell>
          <cell r="R354">
            <v>1</v>
          </cell>
          <cell r="S354">
            <v>8007003</v>
          </cell>
        </row>
        <row r="354">
          <cell r="V354">
            <v>458</v>
          </cell>
          <cell r="W354">
            <v>0</v>
          </cell>
          <cell r="X354">
            <v>1</v>
          </cell>
          <cell r="Y354">
            <v>0</v>
          </cell>
          <cell r="Z354">
            <v>0</v>
          </cell>
          <cell r="AA354">
            <v>0</v>
          </cell>
          <cell r="AB354">
            <v>2</v>
          </cell>
          <cell r="AC354" t="str">
            <v>putong</v>
          </cell>
        </row>
        <row r="355">
          <cell r="A355">
            <v>382</v>
          </cell>
          <cell r="B355" t="str">
            <v>梅诗意</v>
          </cell>
          <cell r="C355">
            <v>1</v>
          </cell>
          <cell r="D355">
            <v>1</v>
          </cell>
          <cell r="E355">
            <v>10022</v>
          </cell>
          <cell r="F355" t="str">
            <v>北京林业大学</v>
          </cell>
          <cell r="G355">
            <v>211</v>
          </cell>
          <cell r="H355" t="str">
            <v>材料科学与技术学院</v>
          </cell>
          <cell r="I355">
            <v>8</v>
          </cell>
          <cell r="J355" t="str">
            <v>工学</v>
          </cell>
          <cell r="K355">
            <v>824</v>
          </cell>
          <cell r="L355">
            <v>82402</v>
          </cell>
          <cell r="M355" t="str">
            <v>木材科学与工程</v>
          </cell>
          <cell r="N355">
            <v>5</v>
          </cell>
          <cell r="O355">
            <v>82902</v>
          </cell>
          <cell r="P355" t="str">
            <v>材料学院</v>
          </cell>
          <cell r="Q355" t="str">
            <v>木材构造与物性</v>
          </cell>
          <cell r="R355">
            <v>4</v>
          </cell>
          <cell r="S355">
            <v>8005043</v>
          </cell>
          <cell r="T355">
            <v>8005053</v>
          </cell>
        </row>
        <row r="355">
          <cell r="V355">
            <v>569</v>
          </cell>
          <cell r="W355">
            <v>516</v>
          </cell>
          <cell r="X355">
            <v>1</v>
          </cell>
          <cell r="Y355">
            <v>0</v>
          </cell>
          <cell r="Z355">
            <v>0</v>
          </cell>
          <cell r="AA355">
            <v>0</v>
          </cell>
          <cell r="AB355">
            <v>2</v>
          </cell>
          <cell r="AC355" t="str">
            <v>putong</v>
          </cell>
        </row>
        <row r="356">
          <cell r="A356">
            <v>383</v>
          </cell>
          <cell r="B356" t="str">
            <v>李岚彬</v>
          </cell>
          <cell r="C356">
            <v>1</v>
          </cell>
          <cell r="D356">
            <v>1</v>
          </cell>
          <cell r="E356">
            <v>10389</v>
          </cell>
          <cell r="F356" t="str">
            <v>福建农林大学</v>
          </cell>
          <cell r="G356" t="str">
            <v>其它</v>
          </cell>
          <cell r="H356" t="str">
            <v>艺术学院、园林学院（合署）</v>
          </cell>
          <cell r="I356">
            <v>8</v>
          </cell>
          <cell r="J356" t="str">
            <v>工学</v>
          </cell>
          <cell r="K356">
            <v>828</v>
          </cell>
          <cell r="L356">
            <v>82803</v>
          </cell>
          <cell r="M356" t="str">
            <v>风景园林</v>
          </cell>
          <cell r="N356">
            <v>6</v>
          </cell>
          <cell r="O356">
            <v>95300</v>
          </cell>
          <cell r="P356" t="str">
            <v>园林学院</v>
          </cell>
          <cell r="Q356" t="str">
            <v>风景园林</v>
          </cell>
          <cell r="R356">
            <v>1</v>
          </cell>
          <cell r="S356">
            <v>8006066</v>
          </cell>
        </row>
        <row r="356">
          <cell r="V356">
            <v>485</v>
          </cell>
          <cell r="W356">
            <v>455</v>
          </cell>
          <cell r="X356">
            <v>1</v>
          </cell>
          <cell r="Y356">
            <v>0</v>
          </cell>
          <cell r="Z356">
            <v>0</v>
          </cell>
          <cell r="AA356">
            <v>0</v>
          </cell>
          <cell r="AB356">
            <v>-1</v>
          </cell>
          <cell r="AC356" t="str">
            <v>putong</v>
          </cell>
        </row>
        <row r="357">
          <cell r="A357">
            <v>384</v>
          </cell>
          <cell r="B357" t="str">
            <v>苗宇</v>
          </cell>
          <cell r="C357">
            <v>1</v>
          </cell>
          <cell r="D357">
            <v>1</v>
          </cell>
          <cell r="E357">
            <v>10378</v>
          </cell>
          <cell r="F357" t="str">
            <v>安徽财经大学</v>
          </cell>
          <cell r="G357" t="str">
            <v>其它</v>
          </cell>
          <cell r="H357" t="str">
            <v>金融学院</v>
          </cell>
          <cell r="I357">
            <v>2</v>
          </cell>
          <cell r="J357" t="str">
            <v>经济学</v>
          </cell>
          <cell r="K357">
            <v>203</v>
          </cell>
          <cell r="L357" t="str">
            <v>020305T</v>
          </cell>
          <cell r="M357" t="str">
            <v>金融数学</v>
          </cell>
          <cell r="N357">
            <v>7</v>
          </cell>
          <cell r="O357">
            <v>20200</v>
          </cell>
          <cell r="P357" t="str">
            <v>经济管理学院</v>
          </cell>
          <cell r="Q357" t="str">
            <v>金融学</v>
          </cell>
          <cell r="R357">
            <v>1</v>
          </cell>
          <cell r="S357">
            <v>8007014</v>
          </cell>
          <cell r="T357">
            <v>8007013</v>
          </cell>
          <cell r="U357">
            <v>8007039</v>
          </cell>
          <cell r="V357">
            <v>472</v>
          </cell>
          <cell r="W357">
            <v>499</v>
          </cell>
          <cell r="X357">
            <v>1</v>
          </cell>
          <cell r="Y357">
            <v>0</v>
          </cell>
          <cell r="Z357">
            <v>0</v>
          </cell>
          <cell r="AA357">
            <v>0</v>
          </cell>
          <cell r="AB357">
            <v>-1</v>
          </cell>
          <cell r="AC357" t="str">
            <v>putong</v>
          </cell>
        </row>
        <row r="358">
          <cell r="A358">
            <v>386</v>
          </cell>
          <cell r="B358" t="str">
            <v>刘峥</v>
          </cell>
          <cell r="C358">
            <v>1</v>
          </cell>
          <cell r="D358">
            <v>1</v>
          </cell>
          <cell r="E358">
            <v>10022</v>
          </cell>
          <cell r="F358" t="str">
            <v>北京林业大学</v>
          </cell>
          <cell r="G358">
            <v>211</v>
          </cell>
          <cell r="H358" t="str">
            <v>材料科学与技术学院</v>
          </cell>
          <cell r="I358">
            <v>8</v>
          </cell>
          <cell r="J358" t="str">
            <v>工学</v>
          </cell>
          <cell r="K358">
            <v>824</v>
          </cell>
          <cell r="L358">
            <v>82402</v>
          </cell>
          <cell r="M358" t="str">
            <v>木材科学与工程</v>
          </cell>
          <cell r="N358">
            <v>5</v>
          </cell>
          <cell r="O358">
            <v>82902</v>
          </cell>
          <cell r="P358" t="str">
            <v>材料学院</v>
          </cell>
          <cell r="Q358" t="str">
            <v>木材构造与物性</v>
          </cell>
          <cell r="R358">
            <v>4</v>
          </cell>
          <cell r="S358">
            <v>8005007</v>
          </cell>
          <cell r="T358">
            <v>8005013</v>
          </cell>
        </row>
        <row r="358">
          <cell r="V358">
            <v>444</v>
          </cell>
          <cell r="W358">
            <v>0</v>
          </cell>
          <cell r="X358">
            <v>1</v>
          </cell>
          <cell r="Y358">
            <v>0</v>
          </cell>
          <cell r="Z358">
            <v>0</v>
          </cell>
          <cell r="AA358">
            <v>0</v>
          </cell>
          <cell r="AB358">
            <v>2</v>
          </cell>
          <cell r="AC358" t="str">
            <v>putong</v>
          </cell>
        </row>
        <row r="359">
          <cell r="A359">
            <v>387</v>
          </cell>
          <cell r="B359" t="str">
            <v>刘佳丽</v>
          </cell>
          <cell r="C359">
            <v>1</v>
          </cell>
          <cell r="D359">
            <v>1</v>
          </cell>
          <cell r="E359">
            <v>10749</v>
          </cell>
          <cell r="F359" t="str">
            <v>宁夏大学</v>
          </cell>
          <cell r="G359">
            <v>211</v>
          </cell>
          <cell r="H359" t="str">
            <v>农学院</v>
          </cell>
          <cell r="I359">
            <v>9</v>
          </cell>
          <cell r="J359" t="str">
            <v>农学</v>
          </cell>
          <cell r="K359">
            <v>905</v>
          </cell>
          <cell r="L359">
            <v>90501</v>
          </cell>
          <cell r="M359" t="str">
            <v>林学</v>
          </cell>
          <cell r="N359">
            <v>1</v>
          </cell>
          <cell r="O359">
            <v>90702</v>
          </cell>
          <cell r="P359" t="str">
            <v>林学院</v>
          </cell>
          <cell r="Q359" t="str">
            <v>林木种苗培育理论与技术</v>
          </cell>
          <cell r="R359">
            <v>4</v>
          </cell>
          <cell r="S359">
            <v>8001044</v>
          </cell>
        </row>
        <row r="359">
          <cell r="V359">
            <v>451</v>
          </cell>
          <cell r="W359">
            <v>0</v>
          </cell>
          <cell r="X359">
            <v>1</v>
          </cell>
          <cell r="Y359">
            <v>0</v>
          </cell>
          <cell r="Z359">
            <v>0</v>
          </cell>
          <cell r="AA359">
            <v>0</v>
          </cell>
          <cell r="AB359">
            <v>2</v>
          </cell>
          <cell r="AC359" t="str">
            <v>putong</v>
          </cell>
        </row>
        <row r="360">
          <cell r="A360">
            <v>389</v>
          </cell>
          <cell r="B360" t="str">
            <v>刘昕妍</v>
          </cell>
          <cell r="C360">
            <v>1</v>
          </cell>
          <cell r="D360">
            <v>1</v>
          </cell>
          <cell r="E360">
            <v>10108</v>
          </cell>
          <cell r="F360" t="str">
            <v>山西大学</v>
          </cell>
          <cell r="G360" t="str">
            <v>其它</v>
          </cell>
          <cell r="H360" t="str">
            <v>经济与管理学院</v>
          </cell>
          <cell r="I360">
            <v>2</v>
          </cell>
          <cell r="J360" t="str">
            <v>经济学</v>
          </cell>
          <cell r="K360">
            <v>201</v>
          </cell>
          <cell r="L360">
            <v>20101</v>
          </cell>
          <cell r="M360" t="str">
            <v>经济学</v>
          </cell>
          <cell r="N360">
            <v>7</v>
          </cell>
          <cell r="O360">
            <v>20200</v>
          </cell>
          <cell r="P360" t="str">
            <v>经济管理学院</v>
          </cell>
          <cell r="Q360" t="str">
            <v>金融学</v>
          </cell>
          <cell r="R360">
            <v>3</v>
          </cell>
          <cell r="S360">
            <v>8007008</v>
          </cell>
          <cell r="T360">
            <v>8007022</v>
          </cell>
          <cell r="U360">
            <v>8007027</v>
          </cell>
          <cell r="V360">
            <v>466</v>
          </cell>
          <cell r="W360">
            <v>450</v>
          </cell>
          <cell r="X360">
            <v>1</v>
          </cell>
          <cell r="Y360">
            <v>0</v>
          </cell>
          <cell r="Z360">
            <v>0</v>
          </cell>
          <cell r="AA360">
            <v>0</v>
          </cell>
          <cell r="AB360">
            <v>-1</v>
          </cell>
          <cell r="AC360" t="str">
            <v>putong</v>
          </cell>
        </row>
        <row r="361">
          <cell r="A361">
            <v>391</v>
          </cell>
          <cell r="B361" t="str">
            <v>耿佳慧</v>
          </cell>
          <cell r="C361">
            <v>1</v>
          </cell>
          <cell r="D361">
            <v>1</v>
          </cell>
          <cell r="E361">
            <v>10240</v>
          </cell>
          <cell r="F361" t="str">
            <v>哈尔滨商业大学</v>
          </cell>
          <cell r="G361" t="str">
            <v>其它</v>
          </cell>
          <cell r="H361" t="str">
            <v>会计学院</v>
          </cell>
          <cell r="I361">
            <v>12</v>
          </cell>
          <cell r="J361" t="str">
            <v>管理学</v>
          </cell>
          <cell r="K361">
            <v>1202</v>
          </cell>
          <cell r="L361" t="str">
            <v>120203K</v>
          </cell>
          <cell r="M361" t="str">
            <v>会计学</v>
          </cell>
          <cell r="N361">
            <v>7</v>
          </cell>
          <cell r="O361">
            <v>125300</v>
          </cell>
          <cell r="P361" t="str">
            <v>经济管理学院</v>
          </cell>
          <cell r="Q361" t="str">
            <v>不分方向</v>
          </cell>
          <cell r="R361">
            <v>1</v>
          </cell>
          <cell r="S361">
            <v>8007017</v>
          </cell>
          <cell r="T361">
            <v>8007026</v>
          </cell>
          <cell r="U361">
            <v>8007014</v>
          </cell>
          <cell r="V361">
            <v>495</v>
          </cell>
          <cell r="W361">
            <v>478</v>
          </cell>
          <cell r="X361">
            <v>1</v>
          </cell>
          <cell r="Y361">
            <v>0</v>
          </cell>
          <cell r="Z361">
            <v>0</v>
          </cell>
          <cell r="AA361">
            <v>0</v>
          </cell>
          <cell r="AB361">
            <v>-1</v>
          </cell>
          <cell r="AC361" t="str">
            <v>putong</v>
          </cell>
        </row>
        <row r="362">
          <cell r="A362">
            <v>392</v>
          </cell>
          <cell r="B362" t="str">
            <v>周钰</v>
          </cell>
          <cell r="C362">
            <v>1</v>
          </cell>
          <cell r="D362">
            <v>1</v>
          </cell>
          <cell r="E362">
            <v>10307</v>
          </cell>
          <cell r="F362" t="str">
            <v>南京农业大学</v>
          </cell>
          <cell r="G362">
            <v>211</v>
          </cell>
          <cell r="H362" t="str">
            <v>园艺学院</v>
          </cell>
          <cell r="I362">
            <v>9</v>
          </cell>
          <cell r="J362" t="str">
            <v>农学</v>
          </cell>
          <cell r="K362">
            <v>905</v>
          </cell>
          <cell r="L362">
            <v>90502</v>
          </cell>
          <cell r="M362" t="str">
            <v>园林</v>
          </cell>
          <cell r="N362">
            <v>6</v>
          </cell>
          <cell r="O362">
            <v>95300</v>
          </cell>
          <cell r="P362" t="str">
            <v>园林学院</v>
          </cell>
          <cell r="Q362" t="str">
            <v>风景园林</v>
          </cell>
          <cell r="R362">
            <v>2</v>
          </cell>
          <cell r="S362">
            <v>8006080</v>
          </cell>
          <cell r="T362">
            <v>8006077</v>
          </cell>
          <cell r="U362">
            <v>8006007</v>
          </cell>
          <cell r="V362">
            <v>502</v>
          </cell>
          <cell r="W362">
            <v>461</v>
          </cell>
          <cell r="X362">
            <v>1</v>
          </cell>
          <cell r="Y362">
            <v>0</v>
          </cell>
          <cell r="Z362">
            <v>0</v>
          </cell>
          <cell r="AA362">
            <v>0</v>
          </cell>
          <cell r="AB362">
            <v>2</v>
          </cell>
          <cell r="AC362" t="str">
            <v>putong</v>
          </cell>
        </row>
        <row r="363">
          <cell r="A363">
            <v>393</v>
          </cell>
          <cell r="B363" t="str">
            <v>赵茜雅</v>
          </cell>
          <cell r="C363">
            <v>1</v>
          </cell>
          <cell r="D363">
            <v>1</v>
          </cell>
          <cell r="E363">
            <v>10378</v>
          </cell>
          <cell r="F363" t="str">
            <v>安徽财经大学</v>
          </cell>
          <cell r="G363" t="str">
            <v>其它</v>
          </cell>
        </row>
        <row r="363">
          <cell r="J363" t="str">
            <v/>
          </cell>
        </row>
        <row r="363">
          <cell r="M363" t="str">
            <v/>
          </cell>
        </row>
        <row r="363">
          <cell r="P363" t="str">
            <v/>
          </cell>
          <cell r="Q363" t="str">
            <v/>
          </cell>
        </row>
        <row r="363">
          <cell r="V363">
            <v>506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-1</v>
          </cell>
          <cell r="AC363" t="str">
            <v>putong</v>
          </cell>
        </row>
        <row r="364">
          <cell r="A364">
            <v>394</v>
          </cell>
          <cell r="B364" t="str">
            <v>常思佳</v>
          </cell>
          <cell r="C364">
            <v>1</v>
          </cell>
          <cell r="D364">
            <v>3</v>
          </cell>
          <cell r="E364">
            <v>11832</v>
          </cell>
          <cell r="F364" t="str">
            <v>河北经贸大学</v>
          </cell>
          <cell r="G364" t="str">
            <v>其它</v>
          </cell>
          <cell r="H364" t="str">
            <v>金融学院</v>
          </cell>
          <cell r="I364">
            <v>2</v>
          </cell>
          <cell r="J364" t="str">
            <v>经济学</v>
          </cell>
          <cell r="K364">
            <v>203</v>
          </cell>
          <cell r="L364">
            <v>20304</v>
          </cell>
          <cell r="M364" t="str">
            <v>投资学</v>
          </cell>
          <cell r="N364">
            <v>7</v>
          </cell>
          <cell r="O364">
            <v>20200</v>
          </cell>
          <cell r="P364" t="str">
            <v>经济管理学院</v>
          </cell>
          <cell r="Q364" t="str">
            <v>金融学</v>
          </cell>
          <cell r="R364">
            <v>1</v>
          </cell>
          <cell r="S364">
            <v>8007039</v>
          </cell>
          <cell r="T364">
            <v>8007013</v>
          </cell>
        </row>
        <row r="364">
          <cell r="V364">
            <v>503</v>
          </cell>
          <cell r="W364">
            <v>518</v>
          </cell>
          <cell r="X364">
            <v>1</v>
          </cell>
          <cell r="Y364">
            <v>0</v>
          </cell>
          <cell r="Z364">
            <v>0</v>
          </cell>
          <cell r="AA364">
            <v>0</v>
          </cell>
          <cell r="AB364">
            <v>-1</v>
          </cell>
          <cell r="AC364" t="str">
            <v>putong</v>
          </cell>
        </row>
        <row r="365">
          <cell r="A365">
            <v>395</v>
          </cell>
          <cell r="B365" t="str">
            <v>杨培</v>
          </cell>
          <cell r="C365">
            <v>1</v>
          </cell>
          <cell r="D365">
            <v>1</v>
          </cell>
          <cell r="E365">
            <v>10475</v>
          </cell>
          <cell r="F365" t="str">
            <v>河南大学</v>
          </cell>
          <cell r="G365" t="str">
            <v>其它</v>
          </cell>
          <cell r="H365" t="str">
            <v>欧亚国际学院</v>
          </cell>
          <cell r="I365">
            <v>13</v>
          </cell>
          <cell r="J365" t="str">
            <v>艺术学</v>
          </cell>
          <cell r="K365">
            <v>1305</v>
          </cell>
          <cell r="L365">
            <v>130502</v>
          </cell>
          <cell r="M365" t="str">
            <v>视觉传达设计</v>
          </cell>
          <cell r="N365">
            <v>14</v>
          </cell>
          <cell r="O365">
            <v>135108</v>
          </cell>
          <cell r="P365" t="str">
            <v>艺术设计学院</v>
          </cell>
          <cell r="Q365" t="str">
            <v>艺术设计研究与应用</v>
          </cell>
          <cell r="R365">
            <v>1</v>
          </cell>
          <cell r="S365">
            <v>8014023</v>
          </cell>
          <cell r="T365">
            <v>8014029</v>
          </cell>
          <cell r="U365">
            <v>8014014</v>
          </cell>
          <cell r="V365">
            <v>428</v>
          </cell>
          <cell r="W365">
            <v>467</v>
          </cell>
          <cell r="X365">
            <v>1</v>
          </cell>
          <cell r="Y365">
            <v>0</v>
          </cell>
          <cell r="Z365">
            <v>0</v>
          </cell>
          <cell r="AA365">
            <v>0</v>
          </cell>
          <cell r="AB365">
            <v>-1</v>
          </cell>
          <cell r="AC365" t="str">
            <v>putong</v>
          </cell>
        </row>
        <row r="366">
          <cell r="A366">
            <v>396</v>
          </cell>
          <cell r="B366" t="str">
            <v>耿金光</v>
          </cell>
          <cell r="C366">
            <v>2</v>
          </cell>
          <cell r="D366">
            <v>1</v>
          </cell>
          <cell r="E366">
            <v>10022</v>
          </cell>
          <cell r="F366" t="str">
            <v>北京林业大学</v>
          </cell>
          <cell r="G366">
            <v>211</v>
          </cell>
          <cell r="H366" t="str">
            <v>材料科学与技术学院</v>
          </cell>
          <cell r="I366">
            <v>8</v>
          </cell>
          <cell r="J366" t="str">
            <v>工学</v>
          </cell>
          <cell r="K366">
            <v>824</v>
          </cell>
          <cell r="L366">
            <v>82402</v>
          </cell>
          <cell r="M366" t="str">
            <v>木材科学与工程</v>
          </cell>
          <cell r="N366">
            <v>5</v>
          </cell>
          <cell r="O366">
            <v>82902</v>
          </cell>
          <cell r="P366" t="str">
            <v>材料学院</v>
          </cell>
          <cell r="Q366" t="str">
            <v>木材构造与物性</v>
          </cell>
          <cell r="R366">
            <v>2</v>
          </cell>
          <cell r="S366">
            <v>8005027</v>
          </cell>
        </row>
        <row r="366">
          <cell r="V366">
            <v>0</v>
          </cell>
          <cell r="W366">
            <v>0</v>
          </cell>
          <cell r="X366">
            <v>8</v>
          </cell>
          <cell r="Y366">
            <v>0</v>
          </cell>
          <cell r="Z366">
            <v>0</v>
          </cell>
          <cell r="AA366">
            <v>1</v>
          </cell>
          <cell r="AB366">
            <v>2</v>
          </cell>
          <cell r="AC366" t="str">
            <v>putong</v>
          </cell>
        </row>
        <row r="367">
          <cell r="A367">
            <v>397</v>
          </cell>
          <cell r="B367" t="str">
            <v>洪越</v>
          </cell>
          <cell r="C367">
            <v>1</v>
          </cell>
          <cell r="D367">
            <v>1</v>
          </cell>
          <cell r="E367">
            <v>10022</v>
          </cell>
          <cell r="F367" t="str">
            <v>北京林业大学</v>
          </cell>
          <cell r="G367">
            <v>211</v>
          </cell>
          <cell r="H367" t="str">
            <v>艺术设计学院</v>
          </cell>
          <cell r="I367">
            <v>13</v>
          </cell>
          <cell r="J367" t="str">
            <v>艺术学</v>
          </cell>
          <cell r="K367">
            <v>1305</v>
          </cell>
          <cell r="L367">
            <v>130503</v>
          </cell>
          <cell r="M367" t="str">
            <v>环境设计</v>
          </cell>
          <cell r="N367">
            <v>14</v>
          </cell>
          <cell r="O367">
            <v>135108</v>
          </cell>
          <cell r="P367" t="str">
            <v>艺术设计学院</v>
          </cell>
          <cell r="Q367" t="str">
            <v>艺术设计研究与应用</v>
          </cell>
          <cell r="R367">
            <v>1</v>
          </cell>
          <cell r="S367">
            <v>8014036</v>
          </cell>
          <cell r="T367">
            <v>8014024</v>
          </cell>
          <cell r="U367">
            <v>8014015</v>
          </cell>
          <cell r="V367">
            <v>482</v>
          </cell>
          <cell r="W367">
            <v>0</v>
          </cell>
          <cell r="X367">
            <v>1</v>
          </cell>
          <cell r="Y367">
            <v>0</v>
          </cell>
          <cell r="Z367">
            <v>0</v>
          </cell>
          <cell r="AA367">
            <v>0</v>
          </cell>
          <cell r="AB367">
            <v>2</v>
          </cell>
          <cell r="AC367" t="str">
            <v>putong</v>
          </cell>
        </row>
        <row r="368">
          <cell r="A368">
            <v>398</v>
          </cell>
          <cell r="B368" t="str">
            <v>郑成霞</v>
          </cell>
          <cell r="C368">
            <v>1</v>
          </cell>
          <cell r="D368">
            <v>1</v>
          </cell>
          <cell r="E368">
            <v>10109</v>
          </cell>
          <cell r="F368" t="str">
            <v>太原科技大学</v>
          </cell>
          <cell r="G368" t="str">
            <v>其它</v>
          </cell>
          <cell r="H368" t="str">
            <v>艺术学院</v>
          </cell>
          <cell r="I368">
            <v>13</v>
          </cell>
          <cell r="J368" t="str">
            <v>艺术学</v>
          </cell>
          <cell r="K368">
            <v>1305</v>
          </cell>
          <cell r="L368">
            <v>130503</v>
          </cell>
          <cell r="M368" t="str">
            <v>环境设计</v>
          </cell>
          <cell r="N368">
            <v>14</v>
          </cell>
          <cell r="O368">
            <v>135108</v>
          </cell>
          <cell r="P368" t="str">
            <v>艺术设计学院</v>
          </cell>
          <cell r="Q368" t="str">
            <v>艺术设计研究与应用</v>
          </cell>
          <cell r="R368">
            <v>2</v>
          </cell>
          <cell r="S368">
            <v>8014004</v>
          </cell>
          <cell r="T368">
            <v>8014022</v>
          </cell>
          <cell r="U368">
            <v>8014027</v>
          </cell>
          <cell r="V368">
            <v>464</v>
          </cell>
          <cell r="W368">
            <v>435</v>
          </cell>
          <cell r="X368">
            <v>1</v>
          </cell>
          <cell r="Y368">
            <v>0</v>
          </cell>
          <cell r="Z368">
            <v>0</v>
          </cell>
          <cell r="AA368">
            <v>0</v>
          </cell>
          <cell r="AB368">
            <v>-1</v>
          </cell>
          <cell r="AC368" t="str">
            <v>putong</v>
          </cell>
        </row>
        <row r="369">
          <cell r="A369">
            <v>399</v>
          </cell>
          <cell r="B369" t="str">
            <v>刘会芳</v>
          </cell>
          <cell r="C369">
            <v>1</v>
          </cell>
          <cell r="D369">
            <v>1</v>
          </cell>
          <cell r="E369">
            <v>10057</v>
          </cell>
          <cell r="F369" t="str">
            <v>天津科技大学</v>
          </cell>
          <cell r="G369" t="str">
            <v>其它</v>
          </cell>
          <cell r="H369" t="str">
            <v>外国语学院</v>
          </cell>
          <cell r="I369">
            <v>5</v>
          </cell>
          <cell r="J369" t="str">
            <v>文学</v>
          </cell>
          <cell r="K369">
            <v>502</v>
          </cell>
          <cell r="L369">
            <v>50261</v>
          </cell>
          <cell r="M369" t="str">
            <v>翻译</v>
          </cell>
          <cell r="N369">
            <v>11</v>
          </cell>
          <cell r="O369">
            <v>55101</v>
          </cell>
          <cell r="P369" t="str">
            <v>外语学院</v>
          </cell>
          <cell r="Q369" t="str">
            <v>不分方向</v>
          </cell>
          <cell r="R369">
            <v>1</v>
          </cell>
          <cell r="S369">
            <v>8011030</v>
          </cell>
        </row>
        <row r="369">
          <cell r="V369">
            <v>554</v>
          </cell>
          <cell r="W369">
            <v>494</v>
          </cell>
          <cell r="X369">
            <v>1</v>
          </cell>
          <cell r="Y369">
            <v>0</v>
          </cell>
          <cell r="Z369">
            <v>0</v>
          </cell>
          <cell r="AA369">
            <v>0</v>
          </cell>
          <cell r="AB369">
            <v>-1</v>
          </cell>
          <cell r="AC369" t="str">
            <v>putong</v>
          </cell>
        </row>
        <row r="370">
          <cell r="A370">
            <v>400</v>
          </cell>
          <cell r="B370" t="str">
            <v>杨蕴蕊</v>
          </cell>
          <cell r="C370">
            <v>1</v>
          </cell>
          <cell r="D370">
            <v>1</v>
          </cell>
          <cell r="E370">
            <v>10626</v>
          </cell>
          <cell r="F370" t="str">
            <v>四川农业大学</v>
          </cell>
          <cell r="G370">
            <v>211</v>
          </cell>
        </row>
        <row r="370">
          <cell r="J370" t="str">
            <v/>
          </cell>
        </row>
        <row r="370">
          <cell r="M370" t="str">
            <v/>
          </cell>
        </row>
        <row r="370">
          <cell r="P370" t="str">
            <v/>
          </cell>
          <cell r="Q370" t="str">
            <v/>
          </cell>
        </row>
        <row r="370">
          <cell r="V370">
            <v>570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2</v>
          </cell>
          <cell r="AC370" t="str">
            <v>putong</v>
          </cell>
        </row>
        <row r="371">
          <cell r="A371">
            <v>401</v>
          </cell>
          <cell r="B371" t="str">
            <v>陈宛彤</v>
          </cell>
          <cell r="C371">
            <v>1</v>
          </cell>
          <cell r="D371">
            <v>1</v>
          </cell>
          <cell r="E371">
            <v>10057</v>
          </cell>
          <cell r="F371" t="str">
            <v>天津科技大学</v>
          </cell>
          <cell r="G371" t="str">
            <v>其它</v>
          </cell>
        </row>
        <row r="371">
          <cell r="J371" t="str">
            <v/>
          </cell>
        </row>
        <row r="371">
          <cell r="M371" t="str">
            <v/>
          </cell>
        </row>
        <row r="371">
          <cell r="P371" t="str">
            <v/>
          </cell>
          <cell r="Q371" t="str">
            <v/>
          </cell>
        </row>
        <row r="371">
          <cell r="V371">
            <v>456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-1</v>
          </cell>
          <cell r="AC371" t="str">
            <v>putong</v>
          </cell>
        </row>
        <row r="372">
          <cell r="A372">
            <v>402</v>
          </cell>
          <cell r="B372" t="str">
            <v>魏婧冉</v>
          </cell>
          <cell r="C372">
            <v>1</v>
          </cell>
          <cell r="D372">
            <v>1</v>
          </cell>
          <cell r="E372">
            <v>10009</v>
          </cell>
          <cell r="F372" t="str">
            <v>北方工业大学</v>
          </cell>
          <cell r="G372" t="str">
            <v>其它</v>
          </cell>
          <cell r="H372" t="str">
            <v>经济管理学院经济系</v>
          </cell>
          <cell r="I372">
            <v>2</v>
          </cell>
          <cell r="J372" t="str">
            <v>经济学</v>
          </cell>
          <cell r="K372">
            <v>201</v>
          </cell>
          <cell r="L372">
            <v>20101</v>
          </cell>
          <cell r="M372" t="str">
            <v>经济学</v>
          </cell>
          <cell r="N372">
            <v>7</v>
          </cell>
          <cell r="O372">
            <v>20200</v>
          </cell>
          <cell r="P372" t="str">
            <v>经济管理学院</v>
          </cell>
          <cell r="Q372" t="str">
            <v>金融学</v>
          </cell>
          <cell r="R372">
            <v>1</v>
          </cell>
          <cell r="S372">
            <v>8007014</v>
          </cell>
          <cell r="T372">
            <v>8007039</v>
          </cell>
          <cell r="U372">
            <v>8007013</v>
          </cell>
          <cell r="V372">
            <v>537</v>
          </cell>
          <cell r="W372">
            <v>518</v>
          </cell>
          <cell r="X372">
            <v>1</v>
          </cell>
          <cell r="Y372">
            <v>0</v>
          </cell>
          <cell r="Z372">
            <v>0</v>
          </cell>
          <cell r="AA372">
            <v>0</v>
          </cell>
          <cell r="AB372">
            <v>-1</v>
          </cell>
          <cell r="AC372" t="str">
            <v>putong</v>
          </cell>
        </row>
        <row r="373">
          <cell r="A373">
            <v>403</v>
          </cell>
          <cell r="B373" t="str">
            <v>王姝洁</v>
          </cell>
          <cell r="C373">
            <v>1</v>
          </cell>
          <cell r="D373">
            <v>1</v>
          </cell>
          <cell r="E373">
            <v>10293</v>
          </cell>
          <cell r="F373" t="str">
            <v>南京邮电大学</v>
          </cell>
          <cell r="G373" t="str">
            <v>其它</v>
          </cell>
          <cell r="H373" t="str">
            <v>经济学院</v>
          </cell>
          <cell r="I373">
            <v>2</v>
          </cell>
          <cell r="J373" t="str">
            <v>经济学</v>
          </cell>
          <cell r="K373">
            <v>204</v>
          </cell>
          <cell r="L373">
            <v>20401</v>
          </cell>
          <cell r="M373" t="str">
            <v>国际经济与贸易</v>
          </cell>
          <cell r="N373">
            <v>7</v>
          </cell>
          <cell r="O373">
            <v>20200</v>
          </cell>
          <cell r="P373" t="str">
            <v>经济管理学院</v>
          </cell>
          <cell r="Q373" t="str">
            <v>金融学</v>
          </cell>
          <cell r="R373">
            <v>2</v>
          </cell>
          <cell r="S373">
            <v>8007070</v>
          </cell>
        </row>
        <row r="373">
          <cell r="V373">
            <v>508</v>
          </cell>
          <cell r="W373">
            <v>501</v>
          </cell>
          <cell r="X373">
            <v>1</v>
          </cell>
          <cell r="Y373">
            <v>0</v>
          </cell>
          <cell r="Z373">
            <v>0</v>
          </cell>
          <cell r="AA373">
            <v>0</v>
          </cell>
          <cell r="AB373">
            <v>-1</v>
          </cell>
          <cell r="AC373" t="str">
            <v>putong</v>
          </cell>
        </row>
        <row r="374">
          <cell r="A374">
            <v>404</v>
          </cell>
          <cell r="B374" t="str">
            <v>董若男</v>
          </cell>
          <cell r="C374">
            <v>1</v>
          </cell>
          <cell r="D374">
            <v>1</v>
          </cell>
          <cell r="E374">
            <v>11832</v>
          </cell>
          <cell r="F374" t="str">
            <v>河北经贸大学</v>
          </cell>
          <cell r="G374" t="str">
            <v>其它</v>
          </cell>
          <cell r="H374" t="str">
            <v>工商管理</v>
          </cell>
          <cell r="I374">
            <v>12</v>
          </cell>
          <cell r="J374" t="str">
            <v>管理学</v>
          </cell>
          <cell r="K374">
            <v>1202</v>
          </cell>
          <cell r="L374">
            <v>120202</v>
          </cell>
          <cell r="M374" t="str">
            <v>市场营销</v>
          </cell>
          <cell r="N374">
            <v>7</v>
          </cell>
          <cell r="O374">
            <v>120200</v>
          </cell>
          <cell r="P374" t="str">
            <v>经济管理学院</v>
          </cell>
          <cell r="Q374" t="str">
            <v>管理科学</v>
          </cell>
          <cell r="R374">
            <v>1</v>
          </cell>
          <cell r="S374">
            <v>8007003</v>
          </cell>
          <cell r="T374">
            <v>8007010</v>
          </cell>
          <cell r="U374">
            <v>8007060</v>
          </cell>
          <cell r="V374">
            <v>446</v>
          </cell>
          <cell r="W374">
            <v>446</v>
          </cell>
          <cell r="X374">
            <v>1</v>
          </cell>
          <cell r="Y374">
            <v>0</v>
          </cell>
          <cell r="Z374">
            <v>0</v>
          </cell>
          <cell r="AA374">
            <v>0</v>
          </cell>
          <cell r="AB374">
            <v>-1</v>
          </cell>
          <cell r="AC374" t="str">
            <v>putong</v>
          </cell>
        </row>
        <row r="375">
          <cell r="A375">
            <v>405</v>
          </cell>
          <cell r="B375" t="str">
            <v>胡鑫雨</v>
          </cell>
          <cell r="C375">
            <v>1</v>
          </cell>
          <cell r="D375">
            <v>1</v>
          </cell>
          <cell r="E375">
            <v>10022</v>
          </cell>
          <cell r="F375" t="str">
            <v>北京林业大学</v>
          </cell>
          <cell r="G375">
            <v>211</v>
          </cell>
          <cell r="H375" t="str">
            <v>艺术设计学院</v>
          </cell>
          <cell r="I375">
            <v>13</v>
          </cell>
          <cell r="J375" t="str">
            <v>艺术学</v>
          </cell>
          <cell r="K375">
            <v>1303</v>
          </cell>
          <cell r="L375">
            <v>130310</v>
          </cell>
          <cell r="M375" t="str">
            <v>动画</v>
          </cell>
          <cell r="N375">
            <v>14</v>
          </cell>
          <cell r="O375" t="str">
            <v>1305Z1</v>
          </cell>
          <cell r="P375" t="str">
            <v>艺术设计学院</v>
          </cell>
          <cell r="Q375" t="str">
            <v>动画艺术学</v>
          </cell>
          <cell r="R375">
            <v>1</v>
          </cell>
          <cell r="S375">
            <v>8014004</v>
          </cell>
          <cell r="T375">
            <v>19830901</v>
          </cell>
          <cell r="U375">
            <v>8014026</v>
          </cell>
          <cell r="V375">
            <v>453</v>
          </cell>
          <cell r="W375">
            <v>0</v>
          </cell>
          <cell r="X375">
            <v>1</v>
          </cell>
          <cell r="Y375">
            <v>0</v>
          </cell>
          <cell r="Z375">
            <v>0</v>
          </cell>
          <cell r="AA375">
            <v>0</v>
          </cell>
          <cell r="AB375">
            <v>2</v>
          </cell>
          <cell r="AC375" t="str">
            <v>putong</v>
          </cell>
        </row>
        <row r="376">
          <cell r="A376">
            <v>406</v>
          </cell>
          <cell r="B376" t="str">
            <v>孙怡晨</v>
          </cell>
          <cell r="C376">
            <v>1</v>
          </cell>
          <cell r="D376">
            <v>1</v>
          </cell>
          <cell r="E376">
            <v>10140</v>
          </cell>
          <cell r="F376" t="str">
            <v>辽宁大学</v>
          </cell>
          <cell r="G376">
            <v>211</v>
          </cell>
          <cell r="H376" t="str">
            <v>翻译</v>
          </cell>
          <cell r="I376">
            <v>5</v>
          </cell>
          <cell r="J376" t="str">
            <v>文学</v>
          </cell>
          <cell r="K376">
            <v>502</v>
          </cell>
          <cell r="L376">
            <v>50201</v>
          </cell>
          <cell r="M376" t="str">
            <v>英语</v>
          </cell>
          <cell r="N376">
            <v>11</v>
          </cell>
          <cell r="O376">
            <v>55101</v>
          </cell>
          <cell r="P376" t="str">
            <v>外语学院</v>
          </cell>
          <cell r="Q376" t="str">
            <v>不分方向</v>
          </cell>
          <cell r="R376">
            <v>1</v>
          </cell>
          <cell r="S376">
            <v>8011016</v>
          </cell>
          <cell r="T376">
            <v>8011021</v>
          </cell>
          <cell r="U376">
            <v>8011025</v>
          </cell>
          <cell r="V376">
            <v>0</v>
          </cell>
          <cell r="W376">
            <v>0</v>
          </cell>
          <cell r="X376">
            <v>1</v>
          </cell>
          <cell r="Y376">
            <v>0</v>
          </cell>
          <cell r="Z376">
            <v>0</v>
          </cell>
          <cell r="AA376">
            <v>1</v>
          </cell>
          <cell r="AB376">
            <v>2</v>
          </cell>
          <cell r="AC376" t="str">
            <v>putong</v>
          </cell>
        </row>
        <row r="377">
          <cell r="A377">
            <v>407</v>
          </cell>
          <cell r="B377" t="str">
            <v>高小雪</v>
          </cell>
          <cell r="C377">
            <v>1</v>
          </cell>
          <cell r="D377">
            <v>1</v>
          </cell>
          <cell r="E377">
            <v>10028</v>
          </cell>
          <cell r="F377" t="str">
            <v>首都师范大学</v>
          </cell>
          <cell r="G377" t="str">
            <v>其它</v>
          </cell>
          <cell r="H377" t="str">
            <v>资源环境与旅游学院</v>
          </cell>
          <cell r="I377">
            <v>7</v>
          </cell>
          <cell r="J377" t="str">
            <v>理学</v>
          </cell>
          <cell r="K377">
            <v>705</v>
          </cell>
          <cell r="L377">
            <v>70501</v>
          </cell>
          <cell r="M377" t="str">
            <v>地理科学</v>
          </cell>
          <cell r="N377">
            <v>9</v>
          </cell>
          <cell r="O377">
            <v>71300</v>
          </cell>
          <cell r="P377" t="str">
            <v>自然保护区学院</v>
          </cell>
          <cell r="Q377" t="str">
            <v>森林生态学</v>
          </cell>
          <cell r="R377">
            <v>4</v>
          </cell>
          <cell r="S377">
            <v>8009029</v>
          </cell>
          <cell r="T377">
            <v>8009033</v>
          </cell>
          <cell r="U377">
            <v>8009009</v>
          </cell>
          <cell r="V377">
            <v>479</v>
          </cell>
          <cell r="W377">
            <v>410</v>
          </cell>
          <cell r="X377">
            <v>1</v>
          </cell>
          <cell r="Y377">
            <v>0</v>
          </cell>
          <cell r="Z377">
            <v>0</v>
          </cell>
          <cell r="AA377">
            <v>0</v>
          </cell>
          <cell r="AB377">
            <v>-1</v>
          </cell>
          <cell r="AC377" t="str">
            <v>putong</v>
          </cell>
        </row>
        <row r="378">
          <cell r="A378">
            <v>408</v>
          </cell>
          <cell r="B378" t="str">
            <v>吕美琪</v>
          </cell>
          <cell r="C378">
            <v>1</v>
          </cell>
          <cell r="D378">
            <v>3</v>
          </cell>
          <cell r="E378">
            <v>10307</v>
          </cell>
          <cell r="F378" t="str">
            <v>南京农业大学</v>
          </cell>
          <cell r="G378">
            <v>211</v>
          </cell>
          <cell r="H378" t="str">
            <v>园艺学院</v>
          </cell>
          <cell r="I378">
            <v>9</v>
          </cell>
          <cell r="J378" t="str">
            <v>农学</v>
          </cell>
          <cell r="K378">
            <v>905</v>
          </cell>
          <cell r="L378">
            <v>90502</v>
          </cell>
          <cell r="M378" t="str">
            <v>园林</v>
          </cell>
          <cell r="N378">
            <v>6</v>
          </cell>
          <cell r="O378">
            <v>97300</v>
          </cell>
          <cell r="P378" t="str">
            <v>园林学院</v>
          </cell>
          <cell r="Q378" t="str">
            <v>花卉种质创新与育种</v>
          </cell>
          <cell r="R378">
            <v>3</v>
          </cell>
          <cell r="S378">
            <v>8006007</v>
          </cell>
          <cell r="T378">
            <v>8006023</v>
          </cell>
          <cell r="U378">
            <v>8006077</v>
          </cell>
          <cell r="V378">
            <v>590</v>
          </cell>
          <cell r="W378">
            <v>509</v>
          </cell>
          <cell r="X378">
            <v>1</v>
          </cell>
          <cell r="Y378">
            <v>0</v>
          </cell>
          <cell r="Z378">
            <v>0</v>
          </cell>
          <cell r="AA378">
            <v>0</v>
          </cell>
          <cell r="AB378">
            <v>2</v>
          </cell>
          <cell r="AC378" t="str">
            <v>putong</v>
          </cell>
        </row>
        <row r="379">
          <cell r="A379">
            <v>409</v>
          </cell>
          <cell r="B379" t="str">
            <v>周涵</v>
          </cell>
          <cell r="C379">
            <v>1</v>
          </cell>
          <cell r="D379">
            <v>1</v>
          </cell>
          <cell r="E379">
            <v>10057</v>
          </cell>
          <cell r="F379" t="str">
            <v>天津科技大学</v>
          </cell>
          <cell r="G379" t="str">
            <v>其它</v>
          </cell>
          <cell r="H379" t="str">
            <v>经济与管理学院</v>
          </cell>
          <cell r="I379">
            <v>12</v>
          </cell>
          <cell r="J379" t="str">
            <v>管理学</v>
          </cell>
          <cell r="K379">
            <v>1204</v>
          </cell>
          <cell r="L379">
            <v>120401</v>
          </cell>
          <cell r="M379" t="str">
            <v>公共事业管理</v>
          </cell>
          <cell r="N379">
            <v>7</v>
          </cell>
          <cell r="O379">
            <v>120200</v>
          </cell>
          <cell r="P379" t="str">
            <v>经济管理学院</v>
          </cell>
          <cell r="Q379" t="str">
            <v>管理科学</v>
          </cell>
          <cell r="R379">
            <v>1</v>
          </cell>
          <cell r="S379">
            <v>8007010</v>
          </cell>
          <cell r="T379">
            <v>8007005</v>
          </cell>
          <cell r="U379">
            <v>8007003</v>
          </cell>
          <cell r="V379">
            <v>441</v>
          </cell>
          <cell r="W379">
            <v>474</v>
          </cell>
          <cell r="X379">
            <v>1</v>
          </cell>
          <cell r="Y379">
            <v>0</v>
          </cell>
          <cell r="Z379">
            <v>0</v>
          </cell>
          <cell r="AA379">
            <v>0</v>
          </cell>
          <cell r="AB379">
            <v>-1</v>
          </cell>
          <cell r="AC379" t="str">
            <v>putong</v>
          </cell>
        </row>
        <row r="380">
          <cell r="A380">
            <v>410</v>
          </cell>
          <cell r="B380" t="str">
            <v>薛楚婕</v>
          </cell>
          <cell r="C380">
            <v>1</v>
          </cell>
          <cell r="D380">
            <v>1</v>
          </cell>
          <cell r="E380">
            <v>11075</v>
          </cell>
          <cell r="F380" t="str">
            <v>三峡大学</v>
          </cell>
          <cell r="G380" t="str">
            <v>其它</v>
          </cell>
          <cell r="H380" t="str">
            <v>外国语学院</v>
          </cell>
          <cell r="I380">
            <v>5</v>
          </cell>
          <cell r="J380" t="str">
            <v>文学</v>
          </cell>
          <cell r="K380">
            <v>502</v>
          </cell>
          <cell r="L380">
            <v>50207</v>
          </cell>
          <cell r="M380" t="str">
            <v>日语</v>
          </cell>
          <cell r="N380">
            <v>11</v>
          </cell>
          <cell r="O380">
            <v>55101</v>
          </cell>
          <cell r="P380" t="str">
            <v>外语学院</v>
          </cell>
          <cell r="Q380" t="str">
            <v>不分方向</v>
          </cell>
          <cell r="R380">
            <v>1</v>
          </cell>
          <cell r="S380">
            <v>8011026</v>
          </cell>
          <cell r="T380">
            <v>8011025</v>
          </cell>
          <cell r="U380">
            <v>8011021</v>
          </cell>
          <cell r="V380">
            <v>648</v>
          </cell>
          <cell r="W380">
            <v>615</v>
          </cell>
          <cell r="X380">
            <v>1</v>
          </cell>
          <cell r="Y380">
            <v>0</v>
          </cell>
          <cell r="Z380">
            <v>0</v>
          </cell>
          <cell r="AA380">
            <v>0</v>
          </cell>
          <cell r="AB380">
            <v>-1</v>
          </cell>
          <cell r="AC380" t="str">
            <v>putong</v>
          </cell>
        </row>
        <row r="381">
          <cell r="A381">
            <v>411</v>
          </cell>
          <cell r="B381" t="str">
            <v>陈雅静</v>
          </cell>
          <cell r="C381">
            <v>1</v>
          </cell>
          <cell r="D381">
            <v>1</v>
          </cell>
          <cell r="E381">
            <v>10359</v>
          </cell>
          <cell r="F381" t="str">
            <v>合肥工业大学</v>
          </cell>
          <cell r="G381">
            <v>211</v>
          </cell>
          <cell r="H381" t="str">
            <v>土木与水利工程学院</v>
          </cell>
          <cell r="I381">
            <v>8</v>
          </cell>
          <cell r="J381" t="str">
            <v>工学</v>
          </cell>
          <cell r="K381">
            <v>811</v>
          </cell>
          <cell r="L381">
            <v>81102</v>
          </cell>
          <cell r="M381" t="str">
            <v>水文与水资源工程</v>
          </cell>
          <cell r="N381">
            <v>9</v>
          </cell>
          <cell r="O381">
            <v>71300</v>
          </cell>
          <cell r="P381" t="str">
            <v>自然保护区学院</v>
          </cell>
          <cell r="Q381" t="str">
            <v>森林生态学</v>
          </cell>
          <cell r="R381">
            <v>1</v>
          </cell>
          <cell r="S381">
            <v>8009033</v>
          </cell>
        </row>
        <row r="381">
          <cell r="V381">
            <v>540</v>
          </cell>
          <cell r="W381">
            <v>496</v>
          </cell>
          <cell r="X381">
            <v>1</v>
          </cell>
          <cell r="Y381">
            <v>0</v>
          </cell>
          <cell r="Z381">
            <v>0</v>
          </cell>
          <cell r="AA381">
            <v>0</v>
          </cell>
          <cell r="AB381">
            <v>2</v>
          </cell>
          <cell r="AC381" t="str">
            <v>putong</v>
          </cell>
        </row>
        <row r="382">
          <cell r="A382">
            <v>412</v>
          </cell>
          <cell r="B382" t="str">
            <v>金碧洁</v>
          </cell>
          <cell r="C382">
            <v>1</v>
          </cell>
          <cell r="D382">
            <v>1</v>
          </cell>
          <cell r="E382">
            <v>10300</v>
          </cell>
          <cell r="F382" t="str">
            <v>南京信息工程大学</v>
          </cell>
          <cell r="G382" t="str">
            <v>其它</v>
          </cell>
          <cell r="H382" t="str">
            <v>应用气象</v>
          </cell>
          <cell r="I382">
            <v>7</v>
          </cell>
          <cell r="J382" t="str">
            <v>理学</v>
          </cell>
          <cell r="K382">
            <v>710</v>
          </cell>
          <cell r="L382">
            <v>71004</v>
          </cell>
          <cell r="M382" t="str">
            <v>生态学</v>
          </cell>
          <cell r="N382">
            <v>9</v>
          </cell>
          <cell r="O382">
            <v>71300</v>
          </cell>
          <cell r="P382" t="str">
            <v>自然保护区学院</v>
          </cell>
          <cell r="Q382" t="str">
            <v>森林生态学</v>
          </cell>
          <cell r="R382">
            <v>4</v>
          </cell>
          <cell r="S382">
            <v>8001031</v>
          </cell>
          <cell r="T382">
            <v>8001036</v>
          </cell>
          <cell r="U382">
            <v>8001017</v>
          </cell>
          <cell r="V382">
            <v>495</v>
          </cell>
          <cell r="W382">
            <v>507</v>
          </cell>
          <cell r="X382">
            <v>1</v>
          </cell>
          <cell r="Y382">
            <v>0</v>
          </cell>
          <cell r="Z382">
            <v>0</v>
          </cell>
          <cell r="AA382">
            <v>0</v>
          </cell>
          <cell r="AB382">
            <v>-1</v>
          </cell>
          <cell r="AC382" t="str">
            <v>putong</v>
          </cell>
        </row>
        <row r="383">
          <cell r="A383">
            <v>413</v>
          </cell>
          <cell r="B383" t="str">
            <v>李睿贤</v>
          </cell>
          <cell r="C383">
            <v>2</v>
          </cell>
          <cell r="D383">
            <v>1</v>
          </cell>
          <cell r="E383">
            <v>10022</v>
          </cell>
          <cell r="F383" t="str">
            <v>北京林业大学</v>
          </cell>
          <cell r="G383">
            <v>211</v>
          </cell>
          <cell r="H383" t="str">
            <v>水土保持学院</v>
          </cell>
          <cell r="I383">
            <v>9</v>
          </cell>
          <cell r="J383" t="str">
            <v>农学</v>
          </cell>
          <cell r="K383">
            <v>902</v>
          </cell>
          <cell r="L383">
            <v>90203</v>
          </cell>
          <cell r="M383" t="str">
            <v>水土保持与荒漠化防治</v>
          </cell>
          <cell r="N383">
            <v>8</v>
          </cell>
          <cell r="O383">
            <v>90707</v>
          </cell>
          <cell r="P383" t="str">
            <v>水土保持学院</v>
          </cell>
          <cell r="Q383" t="str">
            <v>流域治理</v>
          </cell>
          <cell r="R383">
            <v>3</v>
          </cell>
          <cell r="S383">
            <v>8008060</v>
          </cell>
        </row>
        <row r="383">
          <cell r="V383">
            <v>448</v>
          </cell>
          <cell r="W383">
            <v>0</v>
          </cell>
          <cell r="X383">
            <v>1</v>
          </cell>
          <cell r="Y383">
            <v>0</v>
          </cell>
          <cell r="Z383">
            <v>0</v>
          </cell>
          <cell r="AA383">
            <v>0</v>
          </cell>
          <cell r="AB383">
            <v>2</v>
          </cell>
          <cell r="AC383" t="str">
            <v>putong</v>
          </cell>
        </row>
        <row r="384">
          <cell r="A384">
            <v>414</v>
          </cell>
          <cell r="B384" t="str">
            <v>刘畅</v>
          </cell>
          <cell r="C384">
            <v>1</v>
          </cell>
          <cell r="D384">
            <v>1</v>
          </cell>
          <cell r="E384">
            <v>10086</v>
          </cell>
          <cell r="F384" t="str">
            <v>河北农业大学</v>
          </cell>
          <cell r="G384" t="str">
            <v>其它</v>
          </cell>
          <cell r="H384" t="str">
            <v>商学院</v>
          </cell>
          <cell r="I384">
            <v>12</v>
          </cell>
          <cell r="J384" t="str">
            <v>管理学</v>
          </cell>
          <cell r="K384">
            <v>1202</v>
          </cell>
          <cell r="L384" t="str">
            <v>120203K</v>
          </cell>
          <cell r="M384" t="str">
            <v>会计学</v>
          </cell>
          <cell r="N384">
            <v>7</v>
          </cell>
          <cell r="O384">
            <v>125300</v>
          </cell>
          <cell r="P384" t="str">
            <v>经济管理学院</v>
          </cell>
          <cell r="Q384" t="str">
            <v>不分方向</v>
          </cell>
          <cell r="R384">
            <v>1</v>
          </cell>
          <cell r="S384">
            <v>8007050</v>
          </cell>
          <cell r="T384">
            <v>8007089</v>
          </cell>
          <cell r="U384">
            <v>8007100</v>
          </cell>
          <cell r="V384">
            <v>534</v>
          </cell>
          <cell r="W384">
            <v>421</v>
          </cell>
          <cell r="X384">
            <v>1</v>
          </cell>
          <cell r="Y384">
            <v>0</v>
          </cell>
          <cell r="Z384">
            <v>0</v>
          </cell>
          <cell r="AA384">
            <v>0</v>
          </cell>
          <cell r="AB384">
            <v>-1</v>
          </cell>
          <cell r="AC384" t="str">
            <v>putong</v>
          </cell>
        </row>
        <row r="385">
          <cell r="A385">
            <v>415</v>
          </cell>
          <cell r="B385" t="str">
            <v>冯嘉欣</v>
          </cell>
          <cell r="C385">
            <v>1</v>
          </cell>
          <cell r="D385">
            <v>1</v>
          </cell>
          <cell r="E385">
            <v>10075</v>
          </cell>
          <cell r="F385" t="str">
            <v>河北大学</v>
          </cell>
          <cell r="G385" t="str">
            <v>其它</v>
          </cell>
          <cell r="H385" t="str">
            <v>管理学院</v>
          </cell>
          <cell r="I385">
            <v>12</v>
          </cell>
          <cell r="J385" t="str">
            <v>管理学</v>
          </cell>
          <cell r="K385">
            <v>1209</v>
          </cell>
          <cell r="L385" t="str">
            <v>120901K</v>
          </cell>
          <cell r="M385" t="str">
            <v>旅游管理</v>
          </cell>
          <cell r="N385">
            <v>6</v>
          </cell>
          <cell r="O385">
            <v>83400</v>
          </cell>
          <cell r="P385" t="str">
            <v>园林学院</v>
          </cell>
          <cell r="Q385" t="str">
            <v>风景园林历史与理论</v>
          </cell>
          <cell r="R385">
            <v>8</v>
          </cell>
          <cell r="S385">
            <v>8006003</v>
          </cell>
          <cell r="T385">
            <v>8006031</v>
          </cell>
          <cell r="U385">
            <v>8006075</v>
          </cell>
          <cell r="V385">
            <v>427</v>
          </cell>
          <cell r="W385">
            <v>481</v>
          </cell>
          <cell r="X385">
            <v>1</v>
          </cell>
          <cell r="Y385">
            <v>0</v>
          </cell>
          <cell r="Z385">
            <v>0</v>
          </cell>
          <cell r="AA385">
            <v>0</v>
          </cell>
          <cell r="AB385">
            <v>-1</v>
          </cell>
          <cell r="AC385" t="str">
            <v>putong</v>
          </cell>
        </row>
        <row r="386">
          <cell r="A386">
            <v>416</v>
          </cell>
          <cell r="B386" t="str">
            <v>李伟军</v>
          </cell>
          <cell r="C386">
            <v>2</v>
          </cell>
          <cell r="D386">
            <v>1</v>
          </cell>
          <cell r="E386">
            <v>10058</v>
          </cell>
          <cell r="F386" t="str">
            <v>天津工业大学</v>
          </cell>
          <cell r="G386" t="str">
            <v>其它</v>
          </cell>
          <cell r="H386" t="str">
            <v>经济与管理学院</v>
          </cell>
          <cell r="I386">
            <v>2</v>
          </cell>
          <cell r="J386" t="str">
            <v>经济学</v>
          </cell>
          <cell r="K386">
            <v>204</v>
          </cell>
          <cell r="L386">
            <v>20401</v>
          </cell>
          <cell r="M386" t="str">
            <v>国际经济与贸易</v>
          </cell>
          <cell r="N386">
            <v>7</v>
          </cell>
          <cell r="O386">
            <v>25400</v>
          </cell>
          <cell r="P386" t="str">
            <v>经济管理学院</v>
          </cell>
          <cell r="Q386" t="str">
            <v>不分方向</v>
          </cell>
          <cell r="R386">
            <v>1</v>
          </cell>
          <cell r="S386">
            <v>8007007</v>
          </cell>
          <cell r="T386">
            <v>8007015</v>
          </cell>
          <cell r="U386">
            <v>8007082</v>
          </cell>
          <cell r="V386">
            <v>523</v>
          </cell>
          <cell r="W386">
            <v>451</v>
          </cell>
          <cell r="X386">
            <v>1</v>
          </cell>
          <cell r="Y386">
            <v>0</v>
          </cell>
          <cell r="Z386">
            <v>0</v>
          </cell>
          <cell r="AA386">
            <v>0</v>
          </cell>
          <cell r="AB386">
            <v>-1</v>
          </cell>
          <cell r="AC386" t="str">
            <v>putong</v>
          </cell>
        </row>
        <row r="387">
          <cell r="A387">
            <v>417</v>
          </cell>
          <cell r="B387" t="str">
            <v>曹微</v>
          </cell>
          <cell r="C387">
            <v>1</v>
          </cell>
          <cell r="D387">
            <v>1</v>
          </cell>
          <cell r="E387">
            <v>10434</v>
          </cell>
          <cell r="F387" t="str">
            <v>山东农业大学</v>
          </cell>
          <cell r="G387" t="str">
            <v>其它</v>
          </cell>
        </row>
        <row r="387">
          <cell r="J387" t="str">
            <v/>
          </cell>
        </row>
        <row r="387">
          <cell r="M387" t="str">
            <v/>
          </cell>
        </row>
        <row r="387">
          <cell r="P387" t="str">
            <v/>
          </cell>
          <cell r="Q387" t="str">
            <v/>
          </cell>
        </row>
        <row r="387">
          <cell r="V387">
            <v>536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-1</v>
          </cell>
          <cell r="AC387" t="str">
            <v>putong</v>
          </cell>
        </row>
        <row r="388">
          <cell r="A388">
            <v>419</v>
          </cell>
          <cell r="B388" t="str">
            <v>程思敏</v>
          </cell>
          <cell r="C388">
            <v>1</v>
          </cell>
          <cell r="D388">
            <v>1</v>
          </cell>
          <cell r="E388">
            <v>10564</v>
          </cell>
          <cell r="F388" t="str">
            <v>华南农业大学</v>
          </cell>
          <cell r="G388" t="str">
            <v>其它</v>
          </cell>
          <cell r="H388" t="str">
            <v>园艺学院</v>
          </cell>
          <cell r="I388">
            <v>9</v>
          </cell>
          <cell r="J388" t="str">
            <v>农学</v>
          </cell>
          <cell r="K388">
            <v>901</v>
          </cell>
          <cell r="L388">
            <v>90102</v>
          </cell>
          <cell r="M388" t="str">
            <v>园艺</v>
          </cell>
          <cell r="N388">
            <v>6</v>
          </cell>
          <cell r="O388">
            <v>97300</v>
          </cell>
          <cell r="P388" t="str">
            <v>园林学院</v>
          </cell>
          <cell r="Q388" t="str">
            <v>花卉种质创新与育种</v>
          </cell>
          <cell r="R388">
            <v>3</v>
          </cell>
          <cell r="S388">
            <v>8006007</v>
          </cell>
        </row>
        <row r="388">
          <cell r="V388">
            <v>585</v>
          </cell>
          <cell r="W388">
            <v>506</v>
          </cell>
          <cell r="X388">
            <v>1</v>
          </cell>
          <cell r="Y388">
            <v>0</v>
          </cell>
          <cell r="Z388">
            <v>0</v>
          </cell>
          <cell r="AA388">
            <v>0</v>
          </cell>
          <cell r="AB388">
            <v>-1</v>
          </cell>
          <cell r="AC388" t="str">
            <v>putong</v>
          </cell>
        </row>
        <row r="389">
          <cell r="A389">
            <v>420</v>
          </cell>
          <cell r="B389" t="str">
            <v>蔡露萌</v>
          </cell>
          <cell r="C389">
            <v>1</v>
          </cell>
          <cell r="D389">
            <v>1</v>
          </cell>
          <cell r="E389">
            <v>10434</v>
          </cell>
          <cell r="F389" t="str">
            <v>山东农业大学</v>
          </cell>
          <cell r="G389" t="str">
            <v>其它</v>
          </cell>
        </row>
        <row r="389">
          <cell r="J389" t="str">
            <v/>
          </cell>
        </row>
        <row r="389">
          <cell r="M389" t="str">
            <v/>
          </cell>
        </row>
        <row r="389">
          <cell r="P389" t="str">
            <v/>
          </cell>
          <cell r="Q389" t="str">
            <v/>
          </cell>
        </row>
        <row r="389">
          <cell r="V389">
            <v>436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-1</v>
          </cell>
          <cell r="AC389" t="str">
            <v>putong</v>
          </cell>
        </row>
        <row r="390">
          <cell r="A390">
            <v>421</v>
          </cell>
          <cell r="B390" t="str">
            <v>王一婷</v>
          </cell>
          <cell r="C390">
            <v>1</v>
          </cell>
          <cell r="D390">
            <v>1</v>
          </cell>
          <cell r="E390">
            <v>10434</v>
          </cell>
          <cell r="F390" t="str">
            <v>山东农业大学</v>
          </cell>
          <cell r="G390" t="str">
            <v>其它</v>
          </cell>
          <cell r="H390" t="str">
            <v>山东农业大学林学院</v>
          </cell>
          <cell r="I390">
            <v>8</v>
          </cell>
          <cell r="J390" t="str">
            <v>工学</v>
          </cell>
          <cell r="K390">
            <v>828</v>
          </cell>
          <cell r="L390">
            <v>82803</v>
          </cell>
          <cell r="M390" t="str">
            <v>风景园林</v>
          </cell>
          <cell r="N390">
            <v>6</v>
          </cell>
          <cell r="O390">
            <v>95300</v>
          </cell>
          <cell r="P390" t="str">
            <v>园林学院</v>
          </cell>
          <cell r="Q390" t="str">
            <v>风景园林</v>
          </cell>
          <cell r="R390">
            <v>1</v>
          </cell>
          <cell r="S390">
            <v>8006015</v>
          </cell>
        </row>
        <row r="390">
          <cell r="V390">
            <v>503</v>
          </cell>
          <cell r="W390">
            <v>472</v>
          </cell>
          <cell r="X390">
            <v>1</v>
          </cell>
          <cell r="Y390">
            <v>0</v>
          </cell>
          <cell r="Z390">
            <v>0</v>
          </cell>
          <cell r="AA390">
            <v>0</v>
          </cell>
          <cell r="AB390">
            <v>-1</v>
          </cell>
          <cell r="AC390" t="str">
            <v>putong</v>
          </cell>
        </row>
        <row r="391">
          <cell r="A391">
            <v>423</v>
          </cell>
          <cell r="B391" t="str">
            <v>黄雨红</v>
          </cell>
          <cell r="C391">
            <v>1</v>
          </cell>
          <cell r="D391">
            <v>1</v>
          </cell>
          <cell r="E391">
            <v>10635</v>
          </cell>
          <cell r="F391" t="str">
            <v>西南大学</v>
          </cell>
          <cell r="G391">
            <v>211</v>
          </cell>
          <cell r="H391" t="str">
            <v>经济管理学院 </v>
          </cell>
          <cell r="I391">
            <v>2</v>
          </cell>
          <cell r="J391" t="str">
            <v>经济学</v>
          </cell>
          <cell r="K391">
            <v>204</v>
          </cell>
          <cell r="L391">
            <v>20401</v>
          </cell>
          <cell r="M391" t="str">
            <v>国际经济与贸易</v>
          </cell>
          <cell r="N391">
            <v>7</v>
          </cell>
          <cell r="O391">
            <v>20200</v>
          </cell>
          <cell r="P391" t="str">
            <v>经济管理学院</v>
          </cell>
          <cell r="Q391" t="str">
            <v>金融学</v>
          </cell>
          <cell r="R391">
            <v>2</v>
          </cell>
          <cell r="S391">
            <v>8007084</v>
          </cell>
          <cell r="T391">
            <v>8007070</v>
          </cell>
          <cell r="U391">
            <v>8007052</v>
          </cell>
          <cell r="V391">
            <v>496</v>
          </cell>
          <cell r="W391">
            <v>505</v>
          </cell>
          <cell r="X391">
            <v>1</v>
          </cell>
          <cell r="Y391">
            <v>0</v>
          </cell>
          <cell r="Z391">
            <v>0</v>
          </cell>
          <cell r="AA391">
            <v>0</v>
          </cell>
          <cell r="AB391">
            <v>2</v>
          </cell>
          <cell r="AC391" t="str">
            <v>putong</v>
          </cell>
        </row>
        <row r="392">
          <cell r="A392">
            <v>424</v>
          </cell>
          <cell r="B392" t="str">
            <v>王宵寅</v>
          </cell>
          <cell r="C392">
            <v>1</v>
          </cell>
          <cell r="D392">
            <v>1</v>
          </cell>
          <cell r="E392">
            <v>10086</v>
          </cell>
          <cell r="F392" t="str">
            <v>河北农业大学</v>
          </cell>
          <cell r="G392" t="str">
            <v>其它</v>
          </cell>
          <cell r="H392" t="str">
            <v>园林与旅游学院</v>
          </cell>
          <cell r="I392">
            <v>8</v>
          </cell>
          <cell r="J392" t="str">
            <v>工学</v>
          </cell>
          <cell r="K392">
            <v>828</v>
          </cell>
          <cell r="L392">
            <v>82803</v>
          </cell>
          <cell r="M392" t="str">
            <v>风景园林</v>
          </cell>
          <cell r="N392">
            <v>6</v>
          </cell>
          <cell r="O392">
            <v>95300</v>
          </cell>
          <cell r="P392" t="str">
            <v>园林学院</v>
          </cell>
          <cell r="Q392" t="str">
            <v>风景园林</v>
          </cell>
          <cell r="R392">
            <v>1</v>
          </cell>
          <cell r="S392">
            <v>8006049</v>
          </cell>
        </row>
        <row r="392">
          <cell r="V392">
            <v>477</v>
          </cell>
          <cell r="W392">
            <v>411</v>
          </cell>
          <cell r="X392">
            <v>1</v>
          </cell>
          <cell r="Y392">
            <v>0</v>
          </cell>
          <cell r="Z392">
            <v>0</v>
          </cell>
          <cell r="AA392">
            <v>0</v>
          </cell>
          <cell r="AB392">
            <v>-1</v>
          </cell>
          <cell r="AC392" t="str">
            <v>putong</v>
          </cell>
        </row>
        <row r="393">
          <cell r="A393">
            <v>425</v>
          </cell>
          <cell r="B393" t="str">
            <v>赵嘉琪</v>
          </cell>
          <cell r="C393">
            <v>1</v>
          </cell>
          <cell r="D393">
            <v>1</v>
          </cell>
          <cell r="E393">
            <v>10011</v>
          </cell>
          <cell r="F393" t="str">
            <v>北京工商大学</v>
          </cell>
          <cell r="G393" t="str">
            <v>其它</v>
          </cell>
          <cell r="H393" t="str">
            <v>商学院</v>
          </cell>
          <cell r="I393">
            <v>12</v>
          </cell>
          <cell r="J393" t="str">
            <v>管理学</v>
          </cell>
          <cell r="K393">
            <v>1201</v>
          </cell>
          <cell r="L393">
            <v>120101</v>
          </cell>
          <cell r="M393" t="str">
            <v>管理科学</v>
          </cell>
          <cell r="N393">
            <v>7</v>
          </cell>
          <cell r="O393">
            <v>120200</v>
          </cell>
          <cell r="P393" t="str">
            <v>经济管理学院</v>
          </cell>
          <cell r="Q393" t="str">
            <v>管理科学</v>
          </cell>
          <cell r="R393">
            <v>5</v>
          </cell>
          <cell r="S393">
            <v>8007062</v>
          </cell>
          <cell r="T393">
            <v>8007025</v>
          </cell>
        </row>
        <row r="393">
          <cell r="V393">
            <v>537</v>
          </cell>
          <cell r="W393">
            <v>528</v>
          </cell>
          <cell r="X393">
            <v>1</v>
          </cell>
          <cell r="Y393">
            <v>0</v>
          </cell>
          <cell r="Z393">
            <v>0</v>
          </cell>
          <cell r="AA393">
            <v>0</v>
          </cell>
          <cell r="AB393">
            <v>-1</v>
          </cell>
          <cell r="AC393" t="str">
            <v>putong</v>
          </cell>
        </row>
        <row r="394">
          <cell r="A394">
            <v>426</v>
          </cell>
          <cell r="B394" t="str">
            <v>朱含悦</v>
          </cell>
          <cell r="C394">
            <v>1</v>
          </cell>
          <cell r="D394">
            <v>1</v>
          </cell>
          <cell r="E394">
            <v>10075</v>
          </cell>
          <cell r="F394" t="str">
            <v>河北大学</v>
          </cell>
          <cell r="G394" t="str">
            <v>其它</v>
          </cell>
          <cell r="H394" t="str">
            <v>经济学院</v>
          </cell>
          <cell r="I394">
            <v>2</v>
          </cell>
          <cell r="J394" t="str">
            <v>经济学</v>
          </cell>
          <cell r="K394">
            <v>204</v>
          </cell>
          <cell r="L394">
            <v>20401</v>
          </cell>
          <cell r="M394" t="str">
            <v>国际经济与贸易</v>
          </cell>
          <cell r="N394">
            <v>7</v>
          </cell>
          <cell r="O394">
            <v>25400</v>
          </cell>
          <cell r="P394" t="str">
            <v>经济管理学院</v>
          </cell>
          <cell r="Q394" t="str">
            <v>不分方向</v>
          </cell>
          <cell r="R394">
            <v>1</v>
          </cell>
          <cell r="S394">
            <v>8007063</v>
          </cell>
          <cell r="T394">
            <v>8007052</v>
          </cell>
          <cell r="U394">
            <v>8007066</v>
          </cell>
          <cell r="V394">
            <v>505</v>
          </cell>
          <cell r="W394">
            <v>471</v>
          </cell>
          <cell r="X394">
            <v>1</v>
          </cell>
          <cell r="Y394">
            <v>0</v>
          </cell>
          <cell r="Z394">
            <v>0</v>
          </cell>
          <cell r="AA394">
            <v>0</v>
          </cell>
          <cell r="AB394">
            <v>-1</v>
          </cell>
          <cell r="AC394" t="str">
            <v>putong</v>
          </cell>
        </row>
        <row r="395">
          <cell r="A395">
            <v>428</v>
          </cell>
          <cell r="B395" t="str">
            <v>覃敏</v>
          </cell>
          <cell r="C395">
            <v>1</v>
          </cell>
          <cell r="D395">
            <v>8</v>
          </cell>
          <cell r="E395">
            <v>10022</v>
          </cell>
          <cell r="F395" t="str">
            <v>北京林业大学</v>
          </cell>
          <cell r="G395">
            <v>211</v>
          </cell>
          <cell r="H395" t="str">
            <v>北京林业大学材料科学与技术学院</v>
          </cell>
          <cell r="I395">
            <v>8</v>
          </cell>
          <cell r="J395" t="str">
            <v>工学</v>
          </cell>
          <cell r="K395">
            <v>817</v>
          </cell>
          <cell r="L395">
            <v>81702</v>
          </cell>
          <cell r="M395" t="str">
            <v>包装工程</v>
          </cell>
          <cell r="N395">
            <v>5</v>
          </cell>
          <cell r="O395">
            <v>82902</v>
          </cell>
          <cell r="P395" t="str">
            <v>材料学院</v>
          </cell>
          <cell r="Q395" t="str">
            <v>木材构造与物性</v>
          </cell>
          <cell r="R395">
            <v>7</v>
          </cell>
          <cell r="S395">
            <v>8005042</v>
          </cell>
          <cell r="T395">
            <v>8005032</v>
          </cell>
          <cell r="U395">
            <v>8005045</v>
          </cell>
          <cell r="V395">
            <v>466</v>
          </cell>
          <cell r="W395">
            <v>0</v>
          </cell>
          <cell r="X395">
            <v>1</v>
          </cell>
          <cell r="Y395">
            <v>0</v>
          </cell>
          <cell r="Z395">
            <v>0</v>
          </cell>
          <cell r="AA395">
            <v>0</v>
          </cell>
          <cell r="AB395">
            <v>2</v>
          </cell>
          <cell r="AC395" t="str">
            <v>putong</v>
          </cell>
        </row>
        <row r="396">
          <cell r="A396">
            <v>429</v>
          </cell>
          <cell r="B396" t="str">
            <v>孟亚子</v>
          </cell>
          <cell r="C396">
            <v>1</v>
          </cell>
          <cell r="D396">
            <v>1</v>
          </cell>
          <cell r="E396">
            <v>10022</v>
          </cell>
          <cell r="F396" t="str">
            <v>北京林业大学</v>
          </cell>
          <cell r="G396">
            <v>211</v>
          </cell>
          <cell r="H396" t="str">
            <v>材料科学与技术</v>
          </cell>
          <cell r="I396">
            <v>8</v>
          </cell>
          <cell r="J396" t="str">
            <v>工学</v>
          </cell>
          <cell r="K396">
            <v>824</v>
          </cell>
          <cell r="L396">
            <v>82403</v>
          </cell>
          <cell r="M396" t="str">
            <v>林产化工</v>
          </cell>
          <cell r="N396">
            <v>5</v>
          </cell>
          <cell r="O396">
            <v>82903</v>
          </cell>
          <cell r="P396" t="str">
            <v>材料学院</v>
          </cell>
          <cell r="Q396" t="str">
            <v>生物质材料、能源与化学品</v>
          </cell>
          <cell r="R396">
            <v>1</v>
          </cell>
          <cell r="S396">
            <v>8005017</v>
          </cell>
          <cell r="T396">
            <v>8005026</v>
          </cell>
          <cell r="U396">
            <v>8005035</v>
          </cell>
          <cell r="V396">
            <v>454</v>
          </cell>
          <cell r="W396">
            <v>0</v>
          </cell>
          <cell r="X396">
            <v>1</v>
          </cell>
          <cell r="Y396">
            <v>0</v>
          </cell>
          <cell r="Z396">
            <v>0</v>
          </cell>
          <cell r="AA396">
            <v>0</v>
          </cell>
          <cell r="AB396">
            <v>2</v>
          </cell>
          <cell r="AC396" t="str">
            <v>putong</v>
          </cell>
        </row>
        <row r="397">
          <cell r="A397">
            <v>430</v>
          </cell>
          <cell r="B397" t="str">
            <v>曹文华</v>
          </cell>
          <cell r="C397">
            <v>1</v>
          </cell>
          <cell r="D397">
            <v>1</v>
          </cell>
          <cell r="E397">
            <v>10022</v>
          </cell>
          <cell r="F397" t="str">
            <v>北京林业大学</v>
          </cell>
          <cell r="G397">
            <v>211</v>
          </cell>
          <cell r="H397" t="str">
            <v>经济管理学院</v>
          </cell>
          <cell r="I397">
            <v>12</v>
          </cell>
          <cell r="J397" t="str">
            <v>管理学</v>
          </cell>
          <cell r="K397">
            <v>1202</v>
          </cell>
          <cell r="L397" t="str">
            <v>120203K</v>
          </cell>
          <cell r="M397" t="str">
            <v>会计学</v>
          </cell>
          <cell r="N397">
            <v>7</v>
          </cell>
          <cell r="O397">
            <v>120200</v>
          </cell>
          <cell r="P397" t="str">
            <v>经济管理学院</v>
          </cell>
          <cell r="Q397" t="str">
            <v>管理科学</v>
          </cell>
          <cell r="R397">
            <v>2</v>
          </cell>
          <cell r="S397">
            <v>8007026</v>
          </cell>
          <cell r="T397">
            <v>8007093</v>
          </cell>
          <cell r="U397">
            <v>8007017</v>
          </cell>
          <cell r="V397">
            <v>503</v>
          </cell>
          <cell r="W397">
            <v>474</v>
          </cell>
          <cell r="X397">
            <v>1</v>
          </cell>
          <cell r="Y397">
            <v>0</v>
          </cell>
          <cell r="Z397">
            <v>0</v>
          </cell>
          <cell r="AA397">
            <v>0</v>
          </cell>
          <cell r="AB397">
            <v>2</v>
          </cell>
          <cell r="AC397" t="str">
            <v>putong</v>
          </cell>
        </row>
        <row r="398">
          <cell r="A398">
            <v>431</v>
          </cell>
          <cell r="B398" t="str">
            <v>丁念繁</v>
          </cell>
          <cell r="C398">
            <v>2</v>
          </cell>
          <cell r="D398">
            <v>1</v>
          </cell>
          <cell r="E398">
            <v>10022</v>
          </cell>
          <cell r="F398" t="str">
            <v>北京林业大学</v>
          </cell>
          <cell r="G398">
            <v>211</v>
          </cell>
          <cell r="H398" t="str">
            <v>自然保护区学院</v>
          </cell>
          <cell r="I398">
            <v>9</v>
          </cell>
          <cell r="J398" t="str">
            <v>农学</v>
          </cell>
          <cell r="K398">
            <v>902</v>
          </cell>
          <cell r="L398">
            <v>90202</v>
          </cell>
          <cell r="M398" t="str">
            <v>野生动物与自然保护区管理</v>
          </cell>
          <cell r="N398">
            <v>9</v>
          </cell>
          <cell r="O398">
            <v>90705</v>
          </cell>
          <cell r="P398" t="str">
            <v>自然保护区学院</v>
          </cell>
          <cell r="Q398" t="str">
            <v>动植物系统分类及进化生物学</v>
          </cell>
          <cell r="R398">
            <v>2</v>
          </cell>
          <cell r="S398">
            <v>8009012</v>
          </cell>
        </row>
        <row r="398">
          <cell r="V398">
            <v>544</v>
          </cell>
          <cell r="W398">
            <v>602</v>
          </cell>
          <cell r="X398">
            <v>1</v>
          </cell>
          <cell r="Y398">
            <v>0</v>
          </cell>
          <cell r="Z398">
            <v>0</v>
          </cell>
          <cell r="AA398">
            <v>0</v>
          </cell>
          <cell r="AB398">
            <v>2</v>
          </cell>
          <cell r="AC398" t="str">
            <v>putong</v>
          </cell>
        </row>
        <row r="399">
          <cell r="A399">
            <v>432</v>
          </cell>
          <cell r="B399" t="str">
            <v>张依诺</v>
          </cell>
          <cell r="C399">
            <v>1</v>
          </cell>
          <cell r="D399">
            <v>1</v>
          </cell>
          <cell r="E399">
            <v>10022</v>
          </cell>
          <cell r="F399" t="str">
            <v>北京林业大学</v>
          </cell>
          <cell r="G399">
            <v>211</v>
          </cell>
          <cell r="H399" t="str">
            <v>材料科学与技术学院</v>
          </cell>
          <cell r="I399">
            <v>8</v>
          </cell>
          <cell r="J399" t="str">
            <v>工学</v>
          </cell>
          <cell r="K399">
            <v>824</v>
          </cell>
          <cell r="L399">
            <v>82403</v>
          </cell>
          <cell r="M399" t="str">
            <v>林产化工</v>
          </cell>
          <cell r="N399">
            <v>5</v>
          </cell>
          <cell r="O399">
            <v>82903</v>
          </cell>
          <cell r="P399" t="str">
            <v>材料学院</v>
          </cell>
          <cell r="Q399" t="str">
            <v>生物质材料、能源与化学品</v>
          </cell>
          <cell r="R399">
            <v>4</v>
          </cell>
          <cell r="S399">
            <v>8005009</v>
          </cell>
        </row>
        <row r="399">
          <cell r="V399">
            <v>503</v>
          </cell>
          <cell r="W399">
            <v>465</v>
          </cell>
          <cell r="X399">
            <v>1</v>
          </cell>
          <cell r="Y399">
            <v>0</v>
          </cell>
          <cell r="Z399">
            <v>0</v>
          </cell>
          <cell r="AA399">
            <v>0</v>
          </cell>
          <cell r="AB399">
            <v>2</v>
          </cell>
          <cell r="AC399" t="str">
            <v>putong</v>
          </cell>
        </row>
        <row r="400">
          <cell r="A400">
            <v>433</v>
          </cell>
          <cell r="B400" t="str">
            <v>刘佳荣</v>
          </cell>
          <cell r="C400">
            <v>1</v>
          </cell>
          <cell r="D400">
            <v>1</v>
          </cell>
          <cell r="E400">
            <v>10022</v>
          </cell>
          <cell r="F400" t="str">
            <v>北京林业大学</v>
          </cell>
          <cell r="G400">
            <v>211</v>
          </cell>
          <cell r="H400" t="str">
            <v>林学院</v>
          </cell>
          <cell r="I400">
            <v>9</v>
          </cell>
          <cell r="J400" t="str">
            <v>农学</v>
          </cell>
          <cell r="K400">
            <v>905</v>
          </cell>
          <cell r="L400">
            <v>90501</v>
          </cell>
          <cell r="M400" t="str">
            <v>林学</v>
          </cell>
          <cell r="N400">
            <v>1</v>
          </cell>
          <cell r="O400">
            <v>90704</v>
          </cell>
          <cell r="P400" t="str">
            <v>林学院</v>
          </cell>
          <cell r="Q400" t="str">
            <v>森林经营理论与技术</v>
          </cell>
          <cell r="R400">
            <v>1</v>
          </cell>
          <cell r="S400">
            <v>8001074</v>
          </cell>
        </row>
        <row r="400">
          <cell r="V400">
            <v>488</v>
          </cell>
          <cell r="W400">
            <v>0</v>
          </cell>
          <cell r="X400">
            <v>1</v>
          </cell>
          <cell r="Y400">
            <v>0</v>
          </cell>
          <cell r="Z400">
            <v>0</v>
          </cell>
          <cell r="AA400">
            <v>0</v>
          </cell>
          <cell r="AB400">
            <v>2</v>
          </cell>
          <cell r="AC400" t="str">
            <v>putong</v>
          </cell>
        </row>
        <row r="401">
          <cell r="A401">
            <v>434</v>
          </cell>
          <cell r="B401" t="str">
            <v>李哲</v>
          </cell>
          <cell r="C401">
            <v>1</v>
          </cell>
          <cell r="D401">
            <v>1</v>
          </cell>
          <cell r="E401">
            <v>10009</v>
          </cell>
          <cell r="F401" t="str">
            <v>北方工业大学</v>
          </cell>
          <cell r="G401" t="str">
            <v>其它</v>
          </cell>
          <cell r="H401" t="str">
            <v>经济管理学院</v>
          </cell>
          <cell r="I401">
            <v>2</v>
          </cell>
          <cell r="J401" t="str">
            <v>经济学</v>
          </cell>
          <cell r="K401">
            <v>203</v>
          </cell>
          <cell r="L401" t="str">
            <v>020307T</v>
          </cell>
          <cell r="M401" t="str">
            <v>经济与金融</v>
          </cell>
          <cell r="N401">
            <v>7</v>
          </cell>
          <cell r="O401">
            <v>20200</v>
          </cell>
          <cell r="P401" t="str">
            <v>经济管理学院</v>
          </cell>
          <cell r="Q401" t="str">
            <v>金融学</v>
          </cell>
          <cell r="R401">
            <v>1</v>
          </cell>
          <cell r="S401">
            <v>8007039</v>
          </cell>
          <cell r="T401">
            <v>8007013</v>
          </cell>
          <cell r="U401">
            <v>8007014</v>
          </cell>
          <cell r="V401">
            <v>497</v>
          </cell>
          <cell r="W401">
            <v>454</v>
          </cell>
          <cell r="X401">
            <v>1</v>
          </cell>
          <cell r="Y401">
            <v>0</v>
          </cell>
          <cell r="Z401">
            <v>0</v>
          </cell>
          <cell r="AA401">
            <v>0</v>
          </cell>
          <cell r="AB401">
            <v>-1</v>
          </cell>
          <cell r="AC401" t="str">
            <v>putong</v>
          </cell>
        </row>
        <row r="402">
          <cell r="A402">
            <v>435</v>
          </cell>
          <cell r="B402" t="str">
            <v>张茜</v>
          </cell>
          <cell r="C402">
            <v>1</v>
          </cell>
          <cell r="D402">
            <v>1</v>
          </cell>
          <cell r="E402">
            <v>10058</v>
          </cell>
          <cell r="F402" t="str">
            <v>天津工业大学</v>
          </cell>
          <cell r="G402" t="str">
            <v>其它</v>
          </cell>
          <cell r="H402" t="str">
            <v>艺术学院</v>
          </cell>
          <cell r="I402">
            <v>13</v>
          </cell>
          <cell r="J402" t="str">
            <v>艺术学</v>
          </cell>
          <cell r="K402">
            <v>1305</v>
          </cell>
          <cell r="L402">
            <v>130507</v>
          </cell>
          <cell r="M402" t="str">
            <v>工艺美术</v>
          </cell>
          <cell r="N402">
            <v>14</v>
          </cell>
          <cell r="O402" t="str">
            <v>1305Z1</v>
          </cell>
          <cell r="P402" t="str">
            <v>艺术设计学院</v>
          </cell>
          <cell r="Q402" t="str">
            <v>动画艺术学</v>
          </cell>
          <cell r="R402">
            <v>1</v>
          </cell>
          <cell r="S402">
            <v>19830901</v>
          </cell>
        </row>
        <row r="402">
          <cell r="V402">
            <v>427</v>
          </cell>
          <cell r="W402">
            <v>453</v>
          </cell>
          <cell r="X402">
            <v>1</v>
          </cell>
          <cell r="Y402">
            <v>0</v>
          </cell>
          <cell r="Z402">
            <v>0</v>
          </cell>
          <cell r="AA402">
            <v>0</v>
          </cell>
          <cell r="AB402">
            <v>-1</v>
          </cell>
          <cell r="AC402" t="str">
            <v>putong</v>
          </cell>
        </row>
        <row r="403">
          <cell r="A403">
            <v>436</v>
          </cell>
          <cell r="B403" t="str">
            <v>李方圆</v>
          </cell>
          <cell r="C403">
            <v>1</v>
          </cell>
          <cell r="D403">
            <v>1</v>
          </cell>
          <cell r="E403">
            <v>10434</v>
          </cell>
          <cell r="F403" t="str">
            <v>山东农业大学</v>
          </cell>
          <cell r="G403" t="str">
            <v>其它</v>
          </cell>
          <cell r="H403" t="str">
            <v>经济管理学院</v>
          </cell>
          <cell r="I403">
            <v>2</v>
          </cell>
          <cell r="J403" t="str">
            <v>经济学</v>
          </cell>
          <cell r="K403">
            <v>203</v>
          </cell>
          <cell r="L403" t="str">
            <v>020301K</v>
          </cell>
          <cell r="M403" t="str">
            <v>金融学</v>
          </cell>
          <cell r="N403">
            <v>7</v>
          </cell>
          <cell r="O403">
            <v>20200</v>
          </cell>
          <cell r="P403" t="str">
            <v>经济管理学院</v>
          </cell>
          <cell r="Q403" t="str">
            <v>金融学</v>
          </cell>
          <cell r="R403">
            <v>1</v>
          </cell>
          <cell r="S403">
            <v>8007013</v>
          </cell>
          <cell r="T403">
            <v>8007014</v>
          </cell>
          <cell r="U403">
            <v>8007039</v>
          </cell>
          <cell r="V403">
            <v>549</v>
          </cell>
          <cell r="W403">
            <v>456</v>
          </cell>
          <cell r="X403">
            <v>1</v>
          </cell>
          <cell r="Y403">
            <v>0</v>
          </cell>
          <cell r="Z403">
            <v>0</v>
          </cell>
          <cell r="AA403">
            <v>0</v>
          </cell>
          <cell r="AB403">
            <v>-1</v>
          </cell>
          <cell r="AC403" t="str">
            <v>putong</v>
          </cell>
        </row>
        <row r="404">
          <cell r="A404">
            <v>437</v>
          </cell>
          <cell r="B404" t="str">
            <v>安琪</v>
          </cell>
          <cell r="C404">
            <v>1</v>
          </cell>
          <cell r="D404">
            <v>1</v>
          </cell>
          <cell r="E404">
            <v>10434</v>
          </cell>
          <cell r="F404" t="str">
            <v>山东农业大学</v>
          </cell>
          <cell r="G404" t="str">
            <v>其它</v>
          </cell>
          <cell r="H404" t="str">
            <v>经济管理学院</v>
          </cell>
          <cell r="I404">
            <v>12</v>
          </cell>
          <cell r="J404" t="str">
            <v>管理学</v>
          </cell>
          <cell r="K404">
            <v>1202</v>
          </cell>
          <cell r="L404" t="str">
            <v>120203K</v>
          </cell>
          <cell r="M404" t="str">
            <v>会计学</v>
          </cell>
          <cell r="N404">
            <v>7</v>
          </cell>
          <cell r="O404">
            <v>125300</v>
          </cell>
          <cell r="P404" t="str">
            <v>经济管理学院</v>
          </cell>
          <cell r="Q404" t="str">
            <v>不分方向</v>
          </cell>
          <cell r="R404">
            <v>1</v>
          </cell>
          <cell r="S404">
            <v>8007089</v>
          </cell>
          <cell r="T404">
            <v>8007050</v>
          </cell>
          <cell r="U404">
            <v>8007100</v>
          </cell>
          <cell r="V404">
            <v>568</v>
          </cell>
          <cell r="W404">
            <v>497</v>
          </cell>
          <cell r="X404">
            <v>1</v>
          </cell>
          <cell r="Y404">
            <v>0</v>
          </cell>
          <cell r="Z404">
            <v>0</v>
          </cell>
          <cell r="AA404">
            <v>0</v>
          </cell>
          <cell r="AB404">
            <v>-1</v>
          </cell>
          <cell r="AC404" t="str">
            <v>putong</v>
          </cell>
        </row>
        <row r="405">
          <cell r="A405">
            <v>438</v>
          </cell>
          <cell r="B405" t="str">
            <v>尹呈启</v>
          </cell>
          <cell r="C405">
            <v>1</v>
          </cell>
          <cell r="D405">
            <v>1</v>
          </cell>
          <cell r="E405">
            <v>10086</v>
          </cell>
          <cell r="F405" t="str">
            <v>河北农业大学</v>
          </cell>
          <cell r="G405" t="str">
            <v>其它</v>
          </cell>
          <cell r="H405" t="str">
            <v>文管学院</v>
          </cell>
          <cell r="I405">
            <v>12</v>
          </cell>
          <cell r="J405" t="str">
            <v>管理学</v>
          </cell>
          <cell r="K405">
            <v>1202</v>
          </cell>
          <cell r="L405" t="str">
            <v>120203K</v>
          </cell>
          <cell r="M405" t="str">
            <v>会计学</v>
          </cell>
          <cell r="N405">
            <v>7</v>
          </cell>
          <cell r="O405">
            <v>125300</v>
          </cell>
          <cell r="P405" t="str">
            <v>经济管理学院</v>
          </cell>
          <cell r="Q405" t="str">
            <v>不分方向</v>
          </cell>
          <cell r="R405">
            <v>1</v>
          </cell>
          <cell r="S405">
            <v>8007026</v>
          </cell>
          <cell r="T405">
            <v>8007032</v>
          </cell>
        </row>
        <row r="405">
          <cell r="V405">
            <v>507</v>
          </cell>
          <cell r="W405">
            <v>0</v>
          </cell>
          <cell r="X405">
            <v>1</v>
          </cell>
          <cell r="Y405">
            <v>0</v>
          </cell>
          <cell r="Z405">
            <v>0</v>
          </cell>
          <cell r="AA405">
            <v>0</v>
          </cell>
          <cell r="AB405">
            <v>-1</v>
          </cell>
          <cell r="AC405" t="str">
            <v>putong</v>
          </cell>
        </row>
        <row r="406">
          <cell r="A406">
            <v>439</v>
          </cell>
          <cell r="B406" t="str">
            <v>欧阳筱</v>
          </cell>
          <cell r="C406">
            <v>1</v>
          </cell>
          <cell r="D406">
            <v>1</v>
          </cell>
          <cell r="E406">
            <v>10538</v>
          </cell>
          <cell r="F406" t="str">
            <v>中南林业科技大学</v>
          </cell>
          <cell r="G406" t="str">
            <v>其它</v>
          </cell>
          <cell r="H406" t="str">
            <v>班戈学院</v>
          </cell>
          <cell r="I406">
            <v>9</v>
          </cell>
          <cell r="J406" t="str">
            <v>农学</v>
          </cell>
          <cell r="K406">
            <v>905</v>
          </cell>
          <cell r="L406">
            <v>90501</v>
          </cell>
          <cell r="M406" t="str">
            <v>林学</v>
          </cell>
          <cell r="N406">
            <v>1</v>
          </cell>
          <cell r="O406">
            <v>90301</v>
          </cell>
          <cell r="P406" t="str">
            <v>林学院</v>
          </cell>
          <cell r="Q406" t="str">
            <v>土壤生态</v>
          </cell>
          <cell r="R406">
            <v>2</v>
          </cell>
          <cell r="S406">
            <v>8001032</v>
          </cell>
          <cell r="T406">
            <v>8001061</v>
          </cell>
          <cell r="U406">
            <v>8001080</v>
          </cell>
          <cell r="V406">
            <v>561</v>
          </cell>
          <cell r="W406">
            <v>478</v>
          </cell>
          <cell r="X406">
            <v>1</v>
          </cell>
          <cell r="Y406">
            <v>0</v>
          </cell>
          <cell r="Z406">
            <v>0</v>
          </cell>
          <cell r="AA406">
            <v>0</v>
          </cell>
          <cell r="AB406">
            <v>-1</v>
          </cell>
          <cell r="AC406" t="str">
            <v>putong</v>
          </cell>
        </row>
        <row r="407">
          <cell r="A407">
            <v>440</v>
          </cell>
          <cell r="B407" t="str">
            <v>张荣</v>
          </cell>
          <cell r="C407">
            <v>1</v>
          </cell>
          <cell r="D407">
            <v>1</v>
          </cell>
          <cell r="E407">
            <v>10110</v>
          </cell>
          <cell r="F407" t="str">
            <v>中北大学</v>
          </cell>
          <cell r="G407" t="str">
            <v>其它</v>
          </cell>
          <cell r="H407" t="str">
            <v>经济与管理院</v>
          </cell>
          <cell r="I407">
            <v>12</v>
          </cell>
          <cell r="J407" t="str">
            <v>管理学</v>
          </cell>
          <cell r="K407">
            <v>1202</v>
          </cell>
          <cell r="L407">
            <v>120202</v>
          </cell>
          <cell r="M407" t="str">
            <v>市场营销</v>
          </cell>
          <cell r="N407">
            <v>7</v>
          </cell>
          <cell r="O407">
            <v>120200</v>
          </cell>
          <cell r="P407" t="str">
            <v>经济管理学院</v>
          </cell>
          <cell r="Q407" t="str">
            <v>管理科学</v>
          </cell>
          <cell r="R407">
            <v>1</v>
          </cell>
          <cell r="S407">
            <v>8007010</v>
          </cell>
          <cell r="T407">
            <v>8007003</v>
          </cell>
          <cell r="U407">
            <v>8007005</v>
          </cell>
          <cell r="V407">
            <v>453</v>
          </cell>
          <cell r="W407">
            <v>432</v>
          </cell>
          <cell r="X407">
            <v>1</v>
          </cell>
          <cell r="Y407">
            <v>0</v>
          </cell>
          <cell r="Z407">
            <v>0</v>
          </cell>
          <cell r="AA407">
            <v>0</v>
          </cell>
          <cell r="AB407">
            <v>-1</v>
          </cell>
          <cell r="AC407" t="str">
            <v>putong</v>
          </cell>
        </row>
        <row r="408">
          <cell r="A408">
            <v>441</v>
          </cell>
          <cell r="B408" t="str">
            <v>李嘉琳</v>
          </cell>
          <cell r="C408">
            <v>1</v>
          </cell>
          <cell r="D408">
            <v>1</v>
          </cell>
          <cell r="E408">
            <v>10364</v>
          </cell>
          <cell r="F408" t="str">
            <v>安徽农业大学</v>
          </cell>
          <cell r="G408" t="str">
            <v>其它</v>
          </cell>
          <cell r="H408" t="str">
            <v>林学与园林学院</v>
          </cell>
          <cell r="I408">
            <v>9</v>
          </cell>
          <cell r="J408" t="str">
            <v>农学</v>
          </cell>
          <cell r="K408">
            <v>905</v>
          </cell>
          <cell r="L408">
            <v>90502</v>
          </cell>
          <cell r="M408" t="str">
            <v>园林</v>
          </cell>
          <cell r="N408">
            <v>6</v>
          </cell>
          <cell r="O408">
            <v>95300</v>
          </cell>
          <cell r="P408" t="str">
            <v>园林学院</v>
          </cell>
          <cell r="Q408" t="str">
            <v>风景园林</v>
          </cell>
          <cell r="R408">
            <v>1</v>
          </cell>
          <cell r="S408">
            <v>8006015</v>
          </cell>
          <cell r="T408">
            <v>8006013</v>
          </cell>
          <cell r="U408">
            <v>8006029</v>
          </cell>
          <cell r="V408">
            <v>546</v>
          </cell>
          <cell r="W408">
            <v>520</v>
          </cell>
          <cell r="X408">
            <v>1</v>
          </cell>
          <cell r="Y408">
            <v>0</v>
          </cell>
          <cell r="Z408">
            <v>0</v>
          </cell>
          <cell r="AA408">
            <v>0</v>
          </cell>
          <cell r="AB408">
            <v>-1</v>
          </cell>
          <cell r="AC408" t="str">
            <v>putong</v>
          </cell>
        </row>
        <row r="409">
          <cell r="A409">
            <v>442</v>
          </cell>
          <cell r="B409" t="str">
            <v>郑子潇</v>
          </cell>
          <cell r="C409">
            <v>1</v>
          </cell>
          <cell r="D409">
            <v>1</v>
          </cell>
          <cell r="E409">
            <v>10028</v>
          </cell>
          <cell r="F409" t="str">
            <v>首都师范大学</v>
          </cell>
          <cell r="G409" t="str">
            <v>其它</v>
          </cell>
          <cell r="H409" t="str">
            <v>资源环境与旅游学院</v>
          </cell>
          <cell r="I409">
            <v>7</v>
          </cell>
          <cell r="J409" t="str">
            <v>理学</v>
          </cell>
          <cell r="K409">
            <v>705</v>
          </cell>
          <cell r="L409">
            <v>70501</v>
          </cell>
          <cell r="M409" t="str">
            <v>地理科学</v>
          </cell>
          <cell r="N409">
            <v>9</v>
          </cell>
          <cell r="O409">
            <v>71300</v>
          </cell>
          <cell r="P409" t="str">
            <v>自然保护区学院</v>
          </cell>
          <cell r="Q409" t="str">
            <v>森林生态学</v>
          </cell>
          <cell r="R409">
            <v>3</v>
          </cell>
          <cell r="S409">
            <v>19821211</v>
          </cell>
          <cell r="T409">
            <v>8001017</v>
          </cell>
          <cell r="U409">
            <v>8001063</v>
          </cell>
          <cell r="V409">
            <v>516</v>
          </cell>
          <cell r="W409">
            <v>483</v>
          </cell>
          <cell r="X409">
            <v>1</v>
          </cell>
          <cell r="Y409">
            <v>0</v>
          </cell>
          <cell r="Z409">
            <v>0</v>
          </cell>
          <cell r="AA409">
            <v>0</v>
          </cell>
          <cell r="AB409">
            <v>-1</v>
          </cell>
          <cell r="AC409" t="str">
            <v>putong</v>
          </cell>
        </row>
        <row r="410">
          <cell r="A410">
            <v>443</v>
          </cell>
          <cell r="B410" t="str">
            <v>陈彦光</v>
          </cell>
          <cell r="C410">
            <v>1</v>
          </cell>
          <cell r="D410">
            <v>1</v>
          </cell>
          <cell r="E410">
            <v>10240</v>
          </cell>
          <cell r="F410" t="str">
            <v>哈尔滨商业大学</v>
          </cell>
          <cell r="G410" t="str">
            <v>其它</v>
          </cell>
          <cell r="H410" t="str">
            <v>金融学院</v>
          </cell>
          <cell r="I410">
            <v>2</v>
          </cell>
          <cell r="J410" t="str">
            <v>经济学</v>
          </cell>
          <cell r="K410">
            <v>203</v>
          </cell>
          <cell r="L410" t="str">
            <v>020301K</v>
          </cell>
          <cell r="M410" t="str">
            <v>金融学</v>
          </cell>
          <cell r="N410">
            <v>7</v>
          </cell>
          <cell r="O410">
            <v>20200</v>
          </cell>
          <cell r="P410" t="str">
            <v>经济管理学院</v>
          </cell>
          <cell r="Q410" t="str">
            <v>金融学</v>
          </cell>
          <cell r="R410">
            <v>1</v>
          </cell>
          <cell r="S410">
            <v>8007013</v>
          </cell>
          <cell r="T410">
            <v>8007014</v>
          </cell>
        </row>
        <row r="410">
          <cell r="V410">
            <v>428</v>
          </cell>
          <cell r="W410">
            <v>484</v>
          </cell>
          <cell r="X410">
            <v>1</v>
          </cell>
          <cell r="Y410">
            <v>0</v>
          </cell>
          <cell r="Z410">
            <v>0</v>
          </cell>
          <cell r="AA410">
            <v>0</v>
          </cell>
          <cell r="AB410">
            <v>-1</v>
          </cell>
          <cell r="AC410" t="str">
            <v>putong</v>
          </cell>
        </row>
        <row r="411">
          <cell r="A411">
            <v>444</v>
          </cell>
          <cell r="B411" t="str">
            <v>曹漫</v>
          </cell>
          <cell r="C411">
            <v>1</v>
          </cell>
          <cell r="D411">
            <v>1</v>
          </cell>
          <cell r="E411">
            <v>10657</v>
          </cell>
          <cell r="F411" t="str">
            <v>贵州大学</v>
          </cell>
          <cell r="G411">
            <v>211</v>
          </cell>
          <cell r="H411" t="str">
            <v>林学院</v>
          </cell>
          <cell r="I411">
            <v>9</v>
          </cell>
          <cell r="J411" t="str">
            <v>农学</v>
          </cell>
          <cell r="K411">
            <v>905</v>
          </cell>
          <cell r="L411">
            <v>90501</v>
          </cell>
          <cell r="M411" t="str">
            <v>林学</v>
          </cell>
          <cell r="N411">
            <v>1</v>
          </cell>
          <cell r="O411">
            <v>90702</v>
          </cell>
          <cell r="P411" t="str">
            <v>林学院</v>
          </cell>
          <cell r="Q411" t="str">
            <v>林木种苗培育理论与技术</v>
          </cell>
          <cell r="R411">
            <v>4</v>
          </cell>
          <cell r="S411">
            <v>8001057</v>
          </cell>
          <cell r="T411">
            <v>8001057</v>
          </cell>
          <cell r="U411">
            <v>8001048</v>
          </cell>
          <cell r="V411">
            <v>447</v>
          </cell>
          <cell r="W411">
            <v>0</v>
          </cell>
          <cell r="X411">
            <v>1</v>
          </cell>
          <cell r="Y411">
            <v>0</v>
          </cell>
          <cell r="Z411">
            <v>0</v>
          </cell>
          <cell r="AA411">
            <v>0</v>
          </cell>
          <cell r="AB411">
            <v>2</v>
          </cell>
          <cell r="AC411" t="str">
            <v>putong</v>
          </cell>
        </row>
        <row r="412">
          <cell r="A412">
            <v>445</v>
          </cell>
          <cell r="B412" t="str">
            <v>吴慧娇</v>
          </cell>
          <cell r="C412">
            <v>1</v>
          </cell>
          <cell r="D412">
            <v>1</v>
          </cell>
          <cell r="E412">
            <v>14596</v>
          </cell>
          <cell r="F412" t="str">
            <v>中国社会科学院大学</v>
          </cell>
          <cell r="G412">
            <v>211</v>
          </cell>
          <cell r="H412" t="str">
            <v>管理学院</v>
          </cell>
          <cell r="I412">
            <v>12</v>
          </cell>
          <cell r="J412" t="str">
            <v>管理学</v>
          </cell>
          <cell r="K412">
            <v>1204</v>
          </cell>
          <cell r="L412">
            <v>120402</v>
          </cell>
          <cell r="M412" t="str">
            <v>行政管理</v>
          </cell>
          <cell r="N412">
            <v>10</v>
          </cell>
          <cell r="O412">
            <v>40200</v>
          </cell>
          <cell r="P412" t="str">
            <v>人文社会科学学院</v>
          </cell>
          <cell r="Q412" t="str">
            <v>临床与咨询心理学</v>
          </cell>
          <cell r="R412">
            <v>3</v>
          </cell>
          <cell r="S412">
            <v>8010014</v>
          </cell>
          <cell r="T412">
            <v>8010013</v>
          </cell>
          <cell r="U412">
            <v>19860504</v>
          </cell>
          <cell r="V412">
            <v>599</v>
          </cell>
          <cell r="W412">
            <v>544</v>
          </cell>
          <cell r="X412">
            <v>1</v>
          </cell>
          <cell r="Y412">
            <v>0</v>
          </cell>
          <cell r="Z412">
            <v>0</v>
          </cell>
          <cell r="AA412">
            <v>0</v>
          </cell>
          <cell r="AB412">
            <v>2</v>
          </cell>
          <cell r="AC412" t="str">
            <v>putong</v>
          </cell>
        </row>
        <row r="413">
          <cell r="A413">
            <v>446</v>
          </cell>
          <cell r="B413" t="str">
            <v>王爽</v>
          </cell>
          <cell r="C413">
            <v>1</v>
          </cell>
          <cell r="D413">
            <v>1</v>
          </cell>
          <cell r="E413">
            <v>10589</v>
          </cell>
          <cell r="F413" t="str">
            <v>海南大学</v>
          </cell>
          <cell r="G413">
            <v>211</v>
          </cell>
          <cell r="H413" t="str">
            <v>园艺学院</v>
          </cell>
          <cell r="I413">
            <v>9</v>
          </cell>
          <cell r="J413" t="str">
            <v>农学</v>
          </cell>
          <cell r="K413">
            <v>901</v>
          </cell>
          <cell r="L413">
            <v>90102</v>
          </cell>
          <cell r="M413" t="str">
            <v>园艺</v>
          </cell>
          <cell r="N413">
            <v>6</v>
          </cell>
          <cell r="O413">
            <v>97300</v>
          </cell>
          <cell r="P413" t="str">
            <v>园林学院</v>
          </cell>
          <cell r="Q413" t="str">
            <v>花卉种质创新与育种</v>
          </cell>
          <cell r="R413">
            <v>1</v>
          </cell>
          <cell r="S413">
            <v>8006024</v>
          </cell>
        </row>
        <row r="413">
          <cell r="V413">
            <v>470</v>
          </cell>
          <cell r="W413">
            <v>485</v>
          </cell>
          <cell r="X413">
            <v>1</v>
          </cell>
          <cell r="Y413">
            <v>0</v>
          </cell>
          <cell r="Z413">
            <v>0</v>
          </cell>
          <cell r="AA413">
            <v>0</v>
          </cell>
          <cell r="AB413">
            <v>2</v>
          </cell>
          <cell r="AC413" t="str">
            <v>putong</v>
          </cell>
        </row>
        <row r="414">
          <cell r="A414">
            <v>447</v>
          </cell>
          <cell r="B414" t="str">
            <v>章毓文</v>
          </cell>
          <cell r="C414">
            <v>1</v>
          </cell>
          <cell r="D414">
            <v>1</v>
          </cell>
          <cell r="E414">
            <v>10364</v>
          </cell>
          <cell r="F414" t="str">
            <v>安徽农业大学</v>
          </cell>
          <cell r="G414" t="str">
            <v>其它</v>
          </cell>
          <cell r="H414" t="str">
            <v>安徽农业大学林学与园林学院</v>
          </cell>
          <cell r="I414">
            <v>9</v>
          </cell>
          <cell r="J414" t="str">
            <v>农学</v>
          </cell>
          <cell r="K414">
            <v>905</v>
          </cell>
          <cell r="L414">
            <v>90501</v>
          </cell>
          <cell r="M414" t="str">
            <v>林学</v>
          </cell>
          <cell r="N414">
            <v>1</v>
          </cell>
          <cell r="O414">
            <v>90702</v>
          </cell>
          <cell r="P414" t="str">
            <v>林学院</v>
          </cell>
          <cell r="Q414" t="str">
            <v>林木种苗培育理论与技术</v>
          </cell>
          <cell r="R414">
            <v>3</v>
          </cell>
          <cell r="S414">
            <v>19820801</v>
          </cell>
          <cell r="T414">
            <v>8001076</v>
          </cell>
        </row>
        <row r="414">
          <cell r="V414">
            <v>564</v>
          </cell>
          <cell r="W414">
            <v>536</v>
          </cell>
          <cell r="X414">
            <v>1</v>
          </cell>
          <cell r="Y414">
            <v>0</v>
          </cell>
          <cell r="Z414">
            <v>0</v>
          </cell>
          <cell r="AA414">
            <v>0</v>
          </cell>
          <cell r="AB414">
            <v>-1</v>
          </cell>
          <cell r="AC414" t="str">
            <v>putong</v>
          </cell>
        </row>
        <row r="415">
          <cell r="A415">
            <v>448</v>
          </cell>
          <cell r="B415" t="str">
            <v>尚锦</v>
          </cell>
          <cell r="C415">
            <v>1</v>
          </cell>
          <cell r="D415">
            <v>1</v>
          </cell>
          <cell r="E415">
            <v>10086</v>
          </cell>
          <cell r="F415" t="str">
            <v>河北农业大学</v>
          </cell>
          <cell r="G415" t="str">
            <v>其它</v>
          </cell>
          <cell r="H415" t="str">
            <v>经济贸易学院</v>
          </cell>
          <cell r="I415">
            <v>2</v>
          </cell>
          <cell r="J415" t="str">
            <v>经济学</v>
          </cell>
          <cell r="K415">
            <v>201</v>
          </cell>
          <cell r="L415">
            <v>20101</v>
          </cell>
          <cell r="M415" t="str">
            <v>经济学</v>
          </cell>
          <cell r="N415">
            <v>7</v>
          </cell>
          <cell r="O415">
            <v>20200</v>
          </cell>
          <cell r="P415" t="str">
            <v>经济管理学院</v>
          </cell>
          <cell r="Q415" t="str">
            <v>金融学</v>
          </cell>
          <cell r="R415">
            <v>2</v>
          </cell>
          <cell r="S415">
            <v>8007007</v>
          </cell>
        </row>
        <row r="415">
          <cell r="V415">
            <v>500</v>
          </cell>
          <cell r="W415">
            <v>466</v>
          </cell>
          <cell r="X415">
            <v>1</v>
          </cell>
          <cell r="Y415">
            <v>0</v>
          </cell>
          <cell r="Z415">
            <v>0</v>
          </cell>
          <cell r="AA415">
            <v>0</v>
          </cell>
          <cell r="AB415">
            <v>-1</v>
          </cell>
          <cell r="AC415" t="str">
            <v>putong</v>
          </cell>
        </row>
        <row r="416">
          <cell r="A416">
            <v>449</v>
          </cell>
          <cell r="B416" t="str">
            <v>薛佳安</v>
          </cell>
          <cell r="C416">
            <v>1</v>
          </cell>
          <cell r="D416">
            <v>3</v>
          </cell>
          <cell r="E416">
            <v>10038</v>
          </cell>
          <cell r="F416" t="str">
            <v>首都经济贸易大学</v>
          </cell>
          <cell r="G416" t="str">
            <v>其它</v>
          </cell>
          <cell r="H416" t="str">
            <v>工商管理学院</v>
          </cell>
          <cell r="I416">
            <v>12</v>
          </cell>
          <cell r="J416" t="str">
            <v>管理学</v>
          </cell>
          <cell r="K416">
            <v>1202</v>
          </cell>
          <cell r="L416" t="str">
            <v>120201K</v>
          </cell>
          <cell r="M416" t="str">
            <v>工商管理</v>
          </cell>
          <cell r="N416">
            <v>7</v>
          </cell>
          <cell r="O416">
            <v>120200</v>
          </cell>
          <cell r="P416" t="str">
            <v>经济管理学院</v>
          </cell>
          <cell r="Q416" t="str">
            <v>管理科学</v>
          </cell>
          <cell r="R416">
            <v>1</v>
          </cell>
          <cell r="S416">
            <v>8007060</v>
          </cell>
          <cell r="T416">
            <v>8007010</v>
          </cell>
          <cell r="U416">
            <v>8007085</v>
          </cell>
          <cell r="V416">
            <v>596</v>
          </cell>
          <cell r="W416">
            <v>591</v>
          </cell>
          <cell r="X416">
            <v>1</v>
          </cell>
          <cell r="Y416">
            <v>0</v>
          </cell>
          <cell r="Z416">
            <v>0</v>
          </cell>
          <cell r="AA416">
            <v>0</v>
          </cell>
          <cell r="AB416">
            <v>-1</v>
          </cell>
          <cell r="AC416" t="str">
            <v>putong</v>
          </cell>
        </row>
        <row r="417">
          <cell r="A417">
            <v>450</v>
          </cell>
          <cell r="B417" t="str">
            <v>袁从丽</v>
          </cell>
          <cell r="C417">
            <v>1</v>
          </cell>
          <cell r="D417">
            <v>1</v>
          </cell>
          <cell r="E417">
            <v>10712</v>
          </cell>
          <cell r="F417" t="str">
            <v>西北农林科技大学</v>
          </cell>
          <cell r="G417">
            <v>985</v>
          </cell>
        </row>
        <row r="417">
          <cell r="J417" t="str">
            <v/>
          </cell>
        </row>
        <row r="417">
          <cell r="M417" t="str">
            <v/>
          </cell>
        </row>
        <row r="417">
          <cell r="P417" t="str">
            <v/>
          </cell>
          <cell r="Q417" t="str">
            <v/>
          </cell>
        </row>
        <row r="417">
          <cell r="V417">
            <v>607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9</v>
          </cell>
          <cell r="AC417" t="str">
            <v>putong</v>
          </cell>
        </row>
        <row r="418">
          <cell r="A418">
            <v>451</v>
          </cell>
          <cell r="B418" t="str">
            <v>贾晨</v>
          </cell>
          <cell r="C418">
            <v>1</v>
          </cell>
          <cell r="D418">
            <v>3</v>
          </cell>
          <cell r="E418">
            <v>10057</v>
          </cell>
          <cell r="F418" t="str">
            <v>天津科技大学</v>
          </cell>
          <cell r="G418" t="str">
            <v>其它</v>
          </cell>
          <cell r="H418" t="str">
            <v>经济与管理学院</v>
          </cell>
          <cell r="I418">
            <v>12</v>
          </cell>
          <cell r="J418" t="str">
            <v>管理学</v>
          </cell>
          <cell r="K418">
            <v>1202</v>
          </cell>
          <cell r="L418">
            <v>120204</v>
          </cell>
          <cell r="M418" t="str">
            <v>财务管理</v>
          </cell>
          <cell r="N418">
            <v>7</v>
          </cell>
          <cell r="O418">
            <v>125300</v>
          </cell>
          <cell r="P418" t="str">
            <v>经济管理学院</v>
          </cell>
          <cell r="Q418" t="str">
            <v>不分方向</v>
          </cell>
          <cell r="R418">
            <v>1</v>
          </cell>
          <cell r="S418">
            <v>8007013</v>
          </cell>
          <cell r="T418">
            <v>8007014</v>
          </cell>
          <cell r="U418">
            <v>8007017</v>
          </cell>
          <cell r="V418">
            <v>466</v>
          </cell>
          <cell r="W418">
            <v>466</v>
          </cell>
          <cell r="X418">
            <v>1</v>
          </cell>
          <cell r="Y418">
            <v>0</v>
          </cell>
          <cell r="Z418">
            <v>0</v>
          </cell>
          <cell r="AA418">
            <v>0</v>
          </cell>
          <cell r="AB418">
            <v>-1</v>
          </cell>
          <cell r="AC418" t="str">
            <v>putong</v>
          </cell>
        </row>
        <row r="419">
          <cell r="A419">
            <v>452</v>
          </cell>
          <cell r="B419" t="str">
            <v>徐琳琳</v>
          </cell>
          <cell r="C419">
            <v>1</v>
          </cell>
          <cell r="D419">
            <v>1</v>
          </cell>
          <cell r="E419">
            <v>10022</v>
          </cell>
          <cell r="F419" t="str">
            <v>北京林业大学</v>
          </cell>
          <cell r="G419">
            <v>211</v>
          </cell>
          <cell r="H419" t="str">
            <v>园林学院</v>
          </cell>
          <cell r="I419">
            <v>12</v>
          </cell>
          <cell r="J419" t="str">
            <v>管理学</v>
          </cell>
          <cell r="K419">
            <v>1209</v>
          </cell>
          <cell r="L419" t="str">
            <v>120901K</v>
          </cell>
          <cell r="M419" t="str">
            <v>旅游管理</v>
          </cell>
          <cell r="N419">
            <v>6</v>
          </cell>
          <cell r="O419">
            <v>83400</v>
          </cell>
          <cell r="P419" t="str">
            <v>园林学院</v>
          </cell>
          <cell r="Q419" t="str">
            <v>风景园林历史与理论</v>
          </cell>
          <cell r="R419">
            <v>8</v>
          </cell>
          <cell r="S419">
            <v>8006109</v>
          </cell>
          <cell r="T419">
            <v>8006025</v>
          </cell>
          <cell r="U419">
            <v>8006031</v>
          </cell>
          <cell r="V419">
            <v>551</v>
          </cell>
          <cell r="W419">
            <v>549</v>
          </cell>
          <cell r="X419">
            <v>1</v>
          </cell>
          <cell r="Y419">
            <v>0</v>
          </cell>
          <cell r="Z419">
            <v>0</v>
          </cell>
          <cell r="AA419">
            <v>0</v>
          </cell>
          <cell r="AB419">
            <v>2</v>
          </cell>
          <cell r="AC419" t="str">
            <v>putong</v>
          </cell>
        </row>
        <row r="420">
          <cell r="A420">
            <v>453</v>
          </cell>
          <cell r="B420" t="str">
            <v>赵兴</v>
          </cell>
          <cell r="C420">
            <v>1</v>
          </cell>
          <cell r="D420">
            <v>3</v>
          </cell>
          <cell r="E420">
            <v>10656</v>
          </cell>
          <cell r="F420" t="str">
            <v>西南民族大学</v>
          </cell>
          <cell r="G420" t="str">
            <v>其它</v>
          </cell>
          <cell r="H420" t="str">
            <v>经济学院</v>
          </cell>
          <cell r="I420">
            <v>2</v>
          </cell>
          <cell r="J420" t="str">
            <v>经济学</v>
          </cell>
          <cell r="K420">
            <v>203</v>
          </cell>
          <cell r="L420" t="str">
            <v>020301K</v>
          </cell>
          <cell r="M420" t="str">
            <v>金融学</v>
          </cell>
          <cell r="N420">
            <v>7</v>
          </cell>
          <cell r="O420">
            <v>20200</v>
          </cell>
          <cell r="P420" t="str">
            <v>经济管理学院</v>
          </cell>
          <cell r="Q420" t="str">
            <v>金融学</v>
          </cell>
          <cell r="R420">
            <v>1</v>
          </cell>
          <cell r="S420">
            <v>8007013</v>
          </cell>
          <cell r="T420">
            <v>8007014</v>
          </cell>
          <cell r="U420">
            <v>8007039</v>
          </cell>
          <cell r="V420">
            <v>434</v>
          </cell>
          <cell r="W420">
            <v>443</v>
          </cell>
          <cell r="X420">
            <v>1</v>
          </cell>
          <cell r="Y420">
            <v>0</v>
          </cell>
          <cell r="Z420">
            <v>0</v>
          </cell>
          <cell r="AA420">
            <v>0</v>
          </cell>
          <cell r="AB420">
            <v>-1</v>
          </cell>
          <cell r="AC420" t="str">
            <v>putong</v>
          </cell>
        </row>
        <row r="421">
          <cell r="A421">
            <v>455</v>
          </cell>
          <cell r="B421" t="str">
            <v>张博</v>
          </cell>
          <cell r="C421">
            <v>1</v>
          </cell>
          <cell r="D421">
            <v>11</v>
          </cell>
          <cell r="E421">
            <v>10086</v>
          </cell>
          <cell r="F421" t="str">
            <v>河北农业大学</v>
          </cell>
          <cell r="G421" t="str">
            <v>其它</v>
          </cell>
          <cell r="H421" t="str">
            <v>园林与旅游学院</v>
          </cell>
          <cell r="I421">
            <v>9</v>
          </cell>
          <cell r="J421" t="str">
            <v>农学</v>
          </cell>
          <cell r="K421">
            <v>905</v>
          </cell>
          <cell r="L421">
            <v>90502</v>
          </cell>
          <cell r="M421" t="str">
            <v>园林</v>
          </cell>
          <cell r="N421">
            <v>6</v>
          </cell>
          <cell r="O421">
            <v>95300</v>
          </cell>
          <cell r="P421" t="str">
            <v>园林学院</v>
          </cell>
          <cell r="Q421" t="str">
            <v>风景园林</v>
          </cell>
          <cell r="R421">
            <v>1</v>
          </cell>
          <cell r="S421">
            <v>8006046</v>
          </cell>
        </row>
        <row r="421">
          <cell r="V421">
            <v>480</v>
          </cell>
          <cell r="W421">
            <v>484</v>
          </cell>
          <cell r="X421">
            <v>1</v>
          </cell>
          <cell r="Y421">
            <v>0</v>
          </cell>
          <cell r="Z421">
            <v>0</v>
          </cell>
          <cell r="AA421">
            <v>0</v>
          </cell>
          <cell r="AB421">
            <v>-1</v>
          </cell>
          <cell r="AC421" t="str">
            <v>putong</v>
          </cell>
        </row>
        <row r="422">
          <cell r="A422">
            <v>456</v>
          </cell>
          <cell r="B422" t="str">
            <v>王天欣</v>
          </cell>
          <cell r="C422">
            <v>1</v>
          </cell>
          <cell r="D422">
            <v>1</v>
          </cell>
          <cell r="E422">
            <v>10677</v>
          </cell>
          <cell r="F422" t="str">
            <v>西南林业大学</v>
          </cell>
          <cell r="G422" t="str">
            <v>其它</v>
          </cell>
        </row>
        <row r="422">
          <cell r="J422" t="str">
            <v/>
          </cell>
        </row>
        <row r="422">
          <cell r="M422" t="str">
            <v/>
          </cell>
        </row>
        <row r="422">
          <cell r="P422" t="str">
            <v/>
          </cell>
          <cell r="Q422" t="str">
            <v/>
          </cell>
        </row>
        <row r="422">
          <cell r="V422">
            <v>518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-1</v>
          </cell>
          <cell r="AC422" t="str">
            <v>putong</v>
          </cell>
        </row>
        <row r="423">
          <cell r="A423">
            <v>457</v>
          </cell>
          <cell r="B423" t="str">
            <v>白政文</v>
          </cell>
          <cell r="C423">
            <v>1</v>
          </cell>
          <cell r="D423">
            <v>1</v>
          </cell>
          <cell r="E423">
            <v>10656</v>
          </cell>
          <cell r="F423" t="str">
            <v>西南民族大学</v>
          </cell>
          <cell r="G423" t="str">
            <v>其它</v>
          </cell>
        </row>
        <row r="423">
          <cell r="J423" t="str">
            <v/>
          </cell>
        </row>
        <row r="423">
          <cell r="M423" t="str">
            <v/>
          </cell>
        </row>
        <row r="423">
          <cell r="P423" t="str">
            <v/>
          </cell>
          <cell r="Q423" t="str">
            <v/>
          </cell>
        </row>
        <row r="423">
          <cell r="V423">
            <v>490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-1</v>
          </cell>
          <cell r="AC423" t="str">
            <v>putong</v>
          </cell>
        </row>
        <row r="424">
          <cell r="A424">
            <v>458</v>
          </cell>
          <cell r="B424" t="str">
            <v>孙凌宵</v>
          </cell>
          <cell r="C424">
            <v>1</v>
          </cell>
          <cell r="D424">
            <v>1</v>
          </cell>
          <cell r="E424">
            <v>10068</v>
          </cell>
          <cell r="F424" t="str">
            <v>天津外国语大学</v>
          </cell>
          <cell r="G424" t="str">
            <v>其它</v>
          </cell>
          <cell r="H424" t="str">
            <v>10068天津外国语大学求索荣誉学院</v>
          </cell>
          <cell r="I424">
            <v>12</v>
          </cell>
          <cell r="J424" t="str">
            <v>管理学</v>
          </cell>
          <cell r="K424">
            <v>1202</v>
          </cell>
          <cell r="L424">
            <v>120204</v>
          </cell>
          <cell r="M424" t="str">
            <v>财务管理</v>
          </cell>
          <cell r="N424">
            <v>7</v>
          </cell>
          <cell r="O424">
            <v>125300</v>
          </cell>
          <cell r="P424" t="str">
            <v>经济管理学院</v>
          </cell>
          <cell r="Q424" t="str">
            <v>不分方向</v>
          </cell>
          <cell r="R424">
            <v>1</v>
          </cell>
          <cell r="S424">
            <v>8007093</v>
          </cell>
          <cell r="T424">
            <v>8007034</v>
          </cell>
          <cell r="U424">
            <v>8007032</v>
          </cell>
          <cell r="V424">
            <v>574</v>
          </cell>
          <cell r="W424">
            <v>0</v>
          </cell>
          <cell r="X424">
            <v>1</v>
          </cell>
          <cell r="Y424">
            <v>0</v>
          </cell>
          <cell r="Z424">
            <v>0</v>
          </cell>
          <cell r="AA424">
            <v>0</v>
          </cell>
          <cell r="AB424">
            <v>-1</v>
          </cell>
          <cell r="AC424" t="str">
            <v>putong</v>
          </cell>
        </row>
        <row r="425">
          <cell r="A425">
            <v>459</v>
          </cell>
          <cell r="B425" t="str">
            <v>白政文</v>
          </cell>
          <cell r="C425">
            <v>1</v>
          </cell>
          <cell r="D425">
            <v>1</v>
          </cell>
          <cell r="E425">
            <v>10656</v>
          </cell>
          <cell r="F425" t="str">
            <v>西南民族大学</v>
          </cell>
          <cell r="G425" t="str">
            <v>其它</v>
          </cell>
          <cell r="H425" t="str">
            <v>经济学院</v>
          </cell>
          <cell r="I425">
            <v>2</v>
          </cell>
          <cell r="J425" t="str">
            <v>经济学</v>
          </cell>
          <cell r="K425">
            <v>203</v>
          </cell>
          <cell r="L425" t="str">
            <v>020301K</v>
          </cell>
          <cell r="M425" t="str">
            <v>金融学</v>
          </cell>
          <cell r="N425">
            <v>7</v>
          </cell>
          <cell r="O425">
            <v>20200</v>
          </cell>
          <cell r="P425" t="str">
            <v>经济管理学院</v>
          </cell>
          <cell r="Q425" t="str">
            <v>金融学</v>
          </cell>
          <cell r="R425">
            <v>1</v>
          </cell>
          <cell r="S425">
            <v>8007039</v>
          </cell>
          <cell r="T425">
            <v>8007014</v>
          </cell>
          <cell r="U425">
            <v>8007013</v>
          </cell>
          <cell r="V425">
            <v>490</v>
          </cell>
          <cell r="W425">
            <v>0</v>
          </cell>
          <cell r="X425">
            <v>1</v>
          </cell>
          <cell r="Y425">
            <v>0</v>
          </cell>
          <cell r="Z425">
            <v>0</v>
          </cell>
          <cell r="AA425">
            <v>0</v>
          </cell>
          <cell r="AB425">
            <v>-1</v>
          </cell>
          <cell r="AC425" t="str">
            <v>putong</v>
          </cell>
        </row>
        <row r="426">
          <cell r="A426">
            <v>460</v>
          </cell>
          <cell r="B426" t="str">
            <v>吴雪艺</v>
          </cell>
          <cell r="C426">
            <v>1</v>
          </cell>
          <cell r="D426">
            <v>1</v>
          </cell>
          <cell r="E426">
            <v>10057</v>
          </cell>
          <cell r="F426" t="str">
            <v>天津科技大学</v>
          </cell>
          <cell r="G426" t="str">
            <v>其它</v>
          </cell>
          <cell r="H426" t="str">
            <v>经济与管理学院</v>
          </cell>
          <cell r="I426">
            <v>12</v>
          </cell>
          <cell r="J426" t="str">
            <v>管理学</v>
          </cell>
          <cell r="K426">
            <v>1202</v>
          </cell>
          <cell r="L426">
            <v>120204</v>
          </cell>
          <cell r="M426" t="str">
            <v>财务管理</v>
          </cell>
          <cell r="N426">
            <v>7</v>
          </cell>
          <cell r="O426">
            <v>125300</v>
          </cell>
          <cell r="P426" t="str">
            <v>经济管理学院</v>
          </cell>
          <cell r="Q426" t="str">
            <v>不分方向</v>
          </cell>
          <cell r="R426">
            <v>1</v>
          </cell>
          <cell r="S426">
            <v>8007089</v>
          </cell>
          <cell r="T426">
            <v>8007072</v>
          </cell>
        </row>
        <row r="426">
          <cell r="V426">
            <v>455</v>
          </cell>
          <cell r="W426">
            <v>0</v>
          </cell>
          <cell r="X426">
            <v>1</v>
          </cell>
          <cell r="Y426">
            <v>0</v>
          </cell>
          <cell r="Z426">
            <v>0</v>
          </cell>
          <cell r="AA426">
            <v>0</v>
          </cell>
          <cell r="AB426">
            <v>-1</v>
          </cell>
          <cell r="AC426" t="str">
            <v>putong</v>
          </cell>
        </row>
        <row r="427">
          <cell r="A427">
            <v>461</v>
          </cell>
          <cell r="B427" t="str">
            <v>黎梦娜</v>
          </cell>
          <cell r="C427">
            <v>1</v>
          </cell>
          <cell r="D427">
            <v>1</v>
          </cell>
          <cell r="E427">
            <v>10389</v>
          </cell>
          <cell r="F427" t="str">
            <v>福建农林大学</v>
          </cell>
          <cell r="G427" t="str">
            <v>其它</v>
          </cell>
          <cell r="H427" t="str">
            <v>福建农林大学</v>
          </cell>
          <cell r="I427">
            <v>8</v>
          </cell>
          <cell r="J427" t="str">
            <v>工学</v>
          </cell>
          <cell r="K427">
            <v>828</v>
          </cell>
          <cell r="L427">
            <v>82803</v>
          </cell>
          <cell r="M427" t="str">
            <v>风景园林</v>
          </cell>
          <cell r="N427">
            <v>6</v>
          </cell>
          <cell r="O427">
            <v>95300</v>
          </cell>
          <cell r="P427" t="str">
            <v>园林学院</v>
          </cell>
          <cell r="Q427" t="str">
            <v>风景园林</v>
          </cell>
          <cell r="R427">
            <v>1</v>
          </cell>
          <cell r="S427">
            <v>8006113</v>
          </cell>
          <cell r="T427">
            <v>8006089</v>
          </cell>
          <cell r="U427">
            <v>8006072</v>
          </cell>
          <cell r="V427">
            <v>582</v>
          </cell>
          <cell r="W427">
            <v>0</v>
          </cell>
          <cell r="X427">
            <v>1</v>
          </cell>
          <cell r="Y427">
            <v>0</v>
          </cell>
          <cell r="Z427">
            <v>0</v>
          </cell>
          <cell r="AA427">
            <v>0</v>
          </cell>
          <cell r="AB427">
            <v>-1</v>
          </cell>
          <cell r="AC427" t="str">
            <v>putong</v>
          </cell>
        </row>
        <row r="428">
          <cell r="A428">
            <v>462</v>
          </cell>
          <cell r="B428" t="str">
            <v>刘灿灿</v>
          </cell>
          <cell r="C428">
            <v>1</v>
          </cell>
          <cell r="D428">
            <v>1</v>
          </cell>
          <cell r="E428">
            <v>10298</v>
          </cell>
          <cell r="F428" t="str">
            <v>南京林业大学</v>
          </cell>
          <cell r="G428" t="str">
            <v>其它</v>
          </cell>
          <cell r="H428" t="str">
            <v>风景园林学院</v>
          </cell>
          <cell r="I428">
            <v>8</v>
          </cell>
          <cell r="J428" t="str">
            <v>工学</v>
          </cell>
          <cell r="K428">
            <v>828</v>
          </cell>
          <cell r="L428">
            <v>82803</v>
          </cell>
          <cell r="M428" t="str">
            <v>风景园林</v>
          </cell>
          <cell r="N428">
            <v>6</v>
          </cell>
          <cell r="O428">
            <v>95300</v>
          </cell>
          <cell r="P428" t="str">
            <v>园林学院</v>
          </cell>
          <cell r="Q428" t="str">
            <v>风景园林</v>
          </cell>
          <cell r="R428">
            <v>1</v>
          </cell>
          <cell r="S428">
            <v>8006011</v>
          </cell>
          <cell r="T428">
            <v>8006030</v>
          </cell>
          <cell r="U428">
            <v>8006029</v>
          </cell>
          <cell r="V428">
            <v>557</v>
          </cell>
          <cell r="W428">
            <v>541</v>
          </cell>
          <cell r="X428">
            <v>1</v>
          </cell>
          <cell r="Y428">
            <v>0</v>
          </cell>
          <cell r="Z428">
            <v>0</v>
          </cell>
          <cell r="AA428">
            <v>0</v>
          </cell>
          <cell r="AB428">
            <v>-1</v>
          </cell>
          <cell r="AC428" t="str">
            <v>putong</v>
          </cell>
        </row>
        <row r="429">
          <cell r="A429">
            <v>463</v>
          </cell>
          <cell r="B429" t="str">
            <v>曾钊</v>
          </cell>
          <cell r="C429">
            <v>1</v>
          </cell>
          <cell r="D429">
            <v>1</v>
          </cell>
          <cell r="E429">
            <v>10555</v>
          </cell>
          <cell r="F429" t="str">
            <v>南华大学</v>
          </cell>
          <cell r="G429" t="str">
            <v>其它</v>
          </cell>
          <cell r="H429" t="str">
            <v>经济管理与法学学院</v>
          </cell>
          <cell r="I429">
            <v>12</v>
          </cell>
          <cell r="J429" t="str">
            <v>管理学</v>
          </cell>
          <cell r="K429">
            <v>1202</v>
          </cell>
          <cell r="L429" t="str">
            <v>120201K</v>
          </cell>
          <cell r="M429" t="str">
            <v>工商管理</v>
          </cell>
          <cell r="N429">
            <v>7</v>
          </cell>
          <cell r="O429">
            <v>120200</v>
          </cell>
          <cell r="P429" t="str">
            <v>经济管理学院</v>
          </cell>
          <cell r="Q429" t="str">
            <v>管理科学</v>
          </cell>
          <cell r="R429">
            <v>1</v>
          </cell>
          <cell r="S429">
            <v>8007005</v>
          </cell>
          <cell r="T429">
            <v>8007010</v>
          </cell>
          <cell r="U429">
            <v>8007060</v>
          </cell>
          <cell r="V429">
            <v>480</v>
          </cell>
          <cell r="W429">
            <v>0</v>
          </cell>
          <cell r="X429">
            <v>1</v>
          </cell>
          <cell r="Y429">
            <v>0</v>
          </cell>
          <cell r="Z429">
            <v>0</v>
          </cell>
          <cell r="AA429">
            <v>0</v>
          </cell>
          <cell r="AB429">
            <v>-1</v>
          </cell>
          <cell r="AC429" t="str">
            <v>putong</v>
          </cell>
        </row>
        <row r="430">
          <cell r="A430">
            <v>464</v>
          </cell>
          <cell r="B430" t="str">
            <v>白金花</v>
          </cell>
          <cell r="C430">
            <v>1</v>
          </cell>
          <cell r="D430">
            <v>1</v>
          </cell>
          <cell r="E430">
            <v>10212</v>
          </cell>
          <cell r="F430" t="str">
            <v>黑龙江大学 </v>
          </cell>
          <cell r="G430" t="str">
            <v>其它</v>
          </cell>
        </row>
        <row r="430">
          <cell r="J430" t="str">
            <v/>
          </cell>
        </row>
        <row r="430">
          <cell r="M430" t="str">
            <v/>
          </cell>
        </row>
        <row r="430">
          <cell r="P430" t="str">
            <v/>
          </cell>
          <cell r="Q430" t="str">
            <v/>
          </cell>
        </row>
        <row r="430">
          <cell r="V430">
            <v>453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-1</v>
          </cell>
          <cell r="AC430" t="str">
            <v>putong</v>
          </cell>
        </row>
        <row r="431">
          <cell r="A431">
            <v>465</v>
          </cell>
          <cell r="B431" t="str">
            <v>兰倩</v>
          </cell>
          <cell r="C431">
            <v>1</v>
          </cell>
          <cell r="D431">
            <v>1</v>
          </cell>
          <cell r="E431">
            <v>10129</v>
          </cell>
          <cell r="F431" t="str">
            <v>内蒙古农业大学</v>
          </cell>
          <cell r="G431" t="str">
            <v>其它</v>
          </cell>
          <cell r="H431" t="str">
            <v>经济管理学院</v>
          </cell>
          <cell r="I431">
            <v>12</v>
          </cell>
          <cell r="J431" t="str">
            <v>管理学</v>
          </cell>
          <cell r="K431">
            <v>1202</v>
          </cell>
          <cell r="L431">
            <v>120204</v>
          </cell>
          <cell r="M431" t="str">
            <v>财务管理</v>
          </cell>
          <cell r="N431">
            <v>7</v>
          </cell>
          <cell r="O431">
            <v>125300</v>
          </cell>
          <cell r="P431" t="str">
            <v>经济管理学院</v>
          </cell>
          <cell r="Q431" t="str">
            <v>不分方向</v>
          </cell>
          <cell r="R431">
            <v>1</v>
          </cell>
          <cell r="S431">
            <v>8007089</v>
          </cell>
          <cell r="T431">
            <v>8007032</v>
          </cell>
        </row>
        <row r="431">
          <cell r="V431">
            <v>494</v>
          </cell>
          <cell r="W431">
            <v>449</v>
          </cell>
          <cell r="X431">
            <v>1</v>
          </cell>
          <cell r="Y431">
            <v>0</v>
          </cell>
          <cell r="Z431">
            <v>0</v>
          </cell>
          <cell r="AA431">
            <v>0</v>
          </cell>
          <cell r="AB431">
            <v>-1</v>
          </cell>
          <cell r="AC431" t="str">
            <v>putong</v>
          </cell>
        </row>
        <row r="432">
          <cell r="A432">
            <v>466</v>
          </cell>
          <cell r="B432" t="str">
            <v>陈姝含</v>
          </cell>
          <cell r="C432">
            <v>1</v>
          </cell>
          <cell r="D432">
            <v>1</v>
          </cell>
          <cell r="E432">
            <v>10298</v>
          </cell>
          <cell r="F432" t="str">
            <v>南京林业大学</v>
          </cell>
          <cell r="G432" t="str">
            <v>其它</v>
          </cell>
          <cell r="H432" t="str">
            <v>经济管理学院</v>
          </cell>
          <cell r="I432">
            <v>12</v>
          </cell>
          <cell r="J432" t="str">
            <v>管理学</v>
          </cell>
          <cell r="K432">
            <v>1202</v>
          </cell>
          <cell r="L432" t="str">
            <v>120203K</v>
          </cell>
          <cell r="M432" t="str">
            <v>会计学</v>
          </cell>
          <cell r="N432">
            <v>7</v>
          </cell>
          <cell r="O432">
            <v>120200</v>
          </cell>
          <cell r="P432" t="str">
            <v>经济管理学院</v>
          </cell>
          <cell r="Q432" t="str">
            <v>管理科学</v>
          </cell>
          <cell r="R432">
            <v>2</v>
          </cell>
          <cell r="S432">
            <v>8007093</v>
          </cell>
          <cell r="T432">
            <v>8007026</v>
          </cell>
          <cell r="U432">
            <v>8007017</v>
          </cell>
          <cell r="V432">
            <v>548</v>
          </cell>
          <cell r="W432">
            <v>490</v>
          </cell>
          <cell r="X432">
            <v>1</v>
          </cell>
          <cell r="Y432">
            <v>0</v>
          </cell>
          <cell r="Z432">
            <v>0</v>
          </cell>
          <cell r="AA432">
            <v>0</v>
          </cell>
          <cell r="AB432">
            <v>-1</v>
          </cell>
          <cell r="AC432" t="str">
            <v>putong</v>
          </cell>
        </row>
        <row r="433">
          <cell r="A433">
            <v>467</v>
          </cell>
          <cell r="B433" t="str">
            <v>杨柳</v>
          </cell>
          <cell r="C433">
            <v>2</v>
          </cell>
          <cell r="D433">
            <v>1</v>
          </cell>
          <cell r="E433">
            <v>10616</v>
          </cell>
          <cell r="F433" t="str">
            <v>成都理工大学</v>
          </cell>
          <cell r="G433" t="str">
            <v>其它</v>
          </cell>
          <cell r="H433" t="str">
            <v>旅游与城乡规划学院</v>
          </cell>
          <cell r="I433">
            <v>8</v>
          </cell>
          <cell r="J433" t="str">
            <v>工学</v>
          </cell>
          <cell r="K433">
            <v>828</v>
          </cell>
          <cell r="L433">
            <v>82803</v>
          </cell>
          <cell r="M433" t="str">
            <v>风景园林</v>
          </cell>
          <cell r="N433">
            <v>6</v>
          </cell>
          <cell r="O433">
            <v>83400</v>
          </cell>
          <cell r="P433" t="str">
            <v>园林学院</v>
          </cell>
          <cell r="Q433" t="str">
            <v>风景园林历史与理论</v>
          </cell>
          <cell r="R433">
            <v>2</v>
          </cell>
          <cell r="S433">
            <v>8006021</v>
          </cell>
          <cell r="T433">
            <v>8006012</v>
          </cell>
          <cell r="U433">
            <v>8006089</v>
          </cell>
          <cell r="V433">
            <v>432</v>
          </cell>
          <cell r="W433">
            <v>0</v>
          </cell>
          <cell r="X433">
            <v>1</v>
          </cell>
          <cell r="Y433">
            <v>0</v>
          </cell>
          <cell r="Z433">
            <v>0</v>
          </cell>
          <cell r="AA433">
            <v>0</v>
          </cell>
          <cell r="AB433">
            <v>-1</v>
          </cell>
          <cell r="AC433" t="str">
            <v>putong</v>
          </cell>
        </row>
        <row r="434">
          <cell r="A434">
            <v>468</v>
          </cell>
          <cell r="B434" t="str">
            <v>胡璇钰</v>
          </cell>
          <cell r="C434">
            <v>1</v>
          </cell>
          <cell r="D434">
            <v>1</v>
          </cell>
          <cell r="E434">
            <v>10009</v>
          </cell>
          <cell r="F434" t="str">
            <v>北方工业大学</v>
          </cell>
          <cell r="G434" t="str">
            <v>其它</v>
          </cell>
          <cell r="H434" t="str">
            <v>经济管理学院</v>
          </cell>
          <cell r="I434">
            <v>2</v>
          </cell>
          <cell r="J434" t="str">
            <v>经济学</v>
          </cell>
          <cell r="K434">
            <v>203</v>
          </cell>
          <cell r="L434" t="str">
            <v>020301K</v>
          </cell>
          <cell r="M434" t="str">
            <v>金融学</v>
          </cell>
          <cell r="N434">
            <v>7</v>
          </cell>
          <cell r="O434">
            <v>20200</v>
          </cell>
          <cell r="P434" t="str">
            <v>经济管理学院</v>
          </cell>
          <cell r="Q434" t="str">
            <v>金融学</v>
          </cell>
          <cell r="R434">
            <v>1</v>
          </cell>
          <cell r="S434">
            <v>8007013</v>
          </cell>
          <cell r="T434">
            <v>8007014</v>
          </cell>
          <cell r="U434">
            <v>8007039</v>
          </cell>
          <cell r="V434">
            <v>534</v>
          </cell>
          <cell r="W434">
            <v>493</v>
          </cell>
          <cell r="X434">
            <v>1</v>
          </cell>
          <cell r="Y434">
            <v>0</v>
          </cell>
          <cell r="Z434">
            <v>0</v>
          </cell>
          <cell r="AA434">
            <v>0</v>
          </cell>
          <cell r="AB434">
            <v>-1</v>
          </cell>
          <cell r="AC434" t="str">
            <v>putong</v>
          </cell>
        </row>
        <row r="435">
          <cell r="A435">
            <v>469</v>
          </cell>
          <cell r="B435" t="str">
            <v>张曼玉</v>
          </cell>
          <cell r="C435">
            <v>1</v>
          </cell>
          <cell r="D435">
            <v>1</v>
          </cell>
          <cell r="E435">
            <v>10619</v>
          </cell>
          <cell r="F435" t="str">
            <v>西南科技大学</v>
          </cell>
          <cell r="G435" t="str">
            <v>其它</v>
          </cell>
          <cell r="H435" t="str">
            <v>文学与艺术学院</v>
          </cell>
          <cell r="I435">
            <v>13</v>
          </cell>
          <cell r="J435" t="str">
            <v>艺术学</v>
          </cell>
          <cell r="K435">
            <v>1305</v>
          </cell>
          <cell r="L435">
            <v>130503</v>
          </cell>
          <cell r="M435" t="str">
            <v>环境设计</v>
          </cell>
          <cell r="N435">
            <v>14</v>
          </cell>
          <cell r="O435">
            <v>130500</v>
          </cell>
          <cell r="P435" t="str">
            <v>艺术设计学院</v>
          </cell>
          <cell r="Q435" t="str">
            <v>环境设计与理论</v>
          </cell>
          <cell r="R435">
            <v>4</v>
          </cell>
          <cell r="S435">
            <v>8014032</v>
          </cell>
        </row>
        <row r="435">
          <cell r="V435">
            <v>427</v>
          </cell>
          <cell r="W435">
            <v>0</v>
          </cell>
          <cell r="X435">
            <v>1</v>
          </cell>
          <cell r="Y435">
            <v>0</v>
          </cell>
          <cell r="Z435">
            <v>0</v>
          </cell>
          <cell r="AA435">
            <v>0</v>
          </cell>
          <cell r="AB435">
            <v>-1</v>
          </cell>
          <cell r="AC435" t="str">
            <v>putong</v>
          </cell>
        </row>
        <row r="436">
          <cell r="A436">
            <v>470</v>
          </cell>
          <cell r="B436" t="str">
            <v>张萌</v>
          </cell>
          <cell r="C436">
            <v>1</v>
          </cell>
          <cell r="D436">
            <v>1</v>
          </cell>
          <cell r="E436">
            <v>10463</v>
          </cell>
          <cell r="F436" t="str">
            <v>河南工业大学</v>
          </cell>
          <cell r="G436" t="str">
            <v>其它</v>
          </cell>
          <cell r="H436" t="str">
            <v>设计艺术学院</v>
          </cell>
          <cell r="I436">
            <v>13</v>
          </cell>
          <cell r="J436" t="str">
            <v>艺术学</v>
          </cell>
          <cell r="K436">
            <v>1303</v>
          </cell>
          <cell r="L436">
            <v>130310</v>
          </cell>
          <cell r="M436" t="str">
            <v>动画</v>
          </cell>
          <cell r="N436">
            <v>14</v>
          </cell>
          <cell r="O436">
            <v>135108</v>
          </cell>
          <cell r="P436" t="str">
            <v>艺术设计学院</v>
          </cell>
          <cell r="Q436" t="str">
            <v>艺术设计研究与应用</v>
          </cell>
          <cell r="R436">
            <v>1</v>
          </cell>
          <cell r="S436">
            <v>8014023</v>
          </cell>
          <cell r="T436">
            <v>8014032</v>
          </cell>
          <cell r="U436">
            <v>8014007</v>
          </cell>
          <cell r="V436">
            <v>466</v>
          </cell>
          <cell r="W436">
            <v>0</v>
          </cell>
          <cell r="X436">
            <v>1</v>
          </cell>
          <cell r="Y436">
            <v>0</v>
          </cell>
          <cell r="Z436">
            <v>0</v>
          </cell>
          <cell r="AA436">
            <v>0</v>
          </cell>
          <cell r="AB436">
            <v>-1</v>
          </cell>
          <cell r="AC436" t="str">
            <v>putong</v>
          </cell>
        </row>
        <row r="437">
          <cell r="A437">
            <v>472</v>
          </cell>
          <cell r="B437" t="str">
            <v>马冠秋</v>
          </cell>
          <cell r="C437">
            <v>1</v>
          </cell>
          <cell r="D437">
            <v>1</v>
          </cell>
          <cell r="E437">
            <v>10022</v>
          </cell>
          <cell r="F437" t="str">
            <v>北京林业大学</v>
          </cell>
          <cell r="G437">
            <v>211</v>
          </cell>
          <cell r="H437" t="str">
            <v>环境科学与工程学院</v>
          </cell>
          <cell r="I437">
            <v>8</v>
          </cell>
          <cell r="J437" t="str">
            <v>工学</v>
          </cell>
          <cell r="K437">
            <v>825</v>
          </cell>
          <cell r="L437">
            <v>82503</v>
          </cell>
          <cell r="M437" t="str">
            <v>环境科学</v>
          </cell>
          <cell r="N437">
            <v>13</v>
          </cell>
          <cell r="O437">
            <v>83000</v>
          </cell>
          <cell r="P437" t="str">
            <v>环境科学与工程学院</v>
          </cell>
          <cell r="Q437" t="str">
            <v>水环境污染控制与生态修复技术</v>
          </cell>
          <cell r="R437">
            <v>1</v>
          </cell>
          <cell r="S437">
            <v>8013006</v>
          </cell>
        </row>
        <row r="437">
          <cell r="V437">
            <v>524</v>
          </cell>
          <cell r="W437">
            <v>0</v>
          </cell>
          <cell r="X437">
            <v>1</v>
          </cell>
          <cell r="Y437">
            <v>0</v>
          </cell>
          <cell r="Z437">
            <v>0</v>
          </cell>
          <cell r="AA437">
            <v>0</v>
          </cell>
          <cell r="AB437">
            <v>2</v>
          </cell>
          <cell r="AC437" t="str">
            <v>zhijiaotuan</v>
          </cell>
        </row>
        <row r="438">
          <cell r="A438">
            <v>473</v>
          </cell>
          <cell r="B438" t="str">
            <v>孙月</v>
          </cell>
          <cell r="C438">
            <v>1</v>
          </cell>
          <cell r="D438">
            <v>1</v>
          </cell>
          <cell r="E438">
            <v>10076</v>
          </cell>
          <cell r="F438" t="str">
            <v>河北工程大学</v>
          </cell>
          <cell r="G438" t="str">
            <v>其它</v>
          </cell>
          <cell r="H438" t="str">
            <v>建筑与艺术学院</v>
          </cell>
          <cell r="I438">
            <v>8</v>
          </cell>
          <cell r="J438" t="str">
            <v>工学</v>
          </cell>
          <cell r="K438">
            <v>828</v>
          </cell>
          <cell r="L438">
            <v>82803</v>
          </cell>
          <cell r="M438" t="str">
            <v>风景园林</v>
          </cell>
          <cell r="N438">
            <v>6</v>
          </cell>
          <cell r="O438">
            <v>95300</v>
          </cell>
          <cell r="P438" t="str">
            <v>园林学院</v>
          </cell>
          <cell r="Q438" t="str">
            <v>风景园林</v>
          </cell>
          <cell r="R438">
            <v>1</v>
          </cell>
          <cell r="S438">
            <v>8006111</v>
          </cell>
          <cell r="T438">
            <v>8006108</v>
          </cell>
          <cell r="U438">
            <v>8006040</v>
          </cell>
          <cell r="V438">
            <v>435</v>
          </cell>
          <cell r="W438">
            <v>459</v>
          </cell>
          <cell r="X438">
            <v>1</v>
          </cell>
          <cell r="Y438">
            <v>0</v>
          </cell>
          <cell r="Z438">
            <v>0</v>
          </cell>
          <cell r="AA438">
            <v>0</v>
          </cell>
          <cell r="AB438">
            <v>-1</v>
          </cell>
          <cell r="AC438" t="str">
            <v>putong</v>
          </cell>
        </row>
        <row r="439">
          <cell r="A439">
            <v>475</v>
          </cell>
          <cell r="B439" t="str">
            <v>宋星瑀</v>
          </cell>
          <cell r="C439">
            <v>1</v>
          </cell>
          <cell r="D439">
            <v>15</v>
          </cell>
          <cell r="E439">
            <v>10656</v>
          </cell>
          <cell r="F439" t="str">
            <v>西南民族大学</v>
          </cell>
          <cell r="G439" t="str">
            <v>其它</v>
          </cell>
          <cell r="H439" t="str">
            <v>西南民族大学社会学与心理学院</v>
          </cell>
          <cell r="I439">
            <v>7</v>
          </cell>
          <cell r="J439" t="str">
            <v>理学</v>
          </cell>
          <cell r="K439">
            <v>711</v>
          </cell>
          <cell r="L439">
            <v>71102</v>
          </cell>
          <cell r="M439" t="str">
            <v>应用心理学</v>
          </cell>
          <cell r="N439">
            <v>10</v>
          </cell>
          <cell r="O439">
            <v>40200</v>
          </cell>
          <cell r="P439" t="str">
            <v>人文社会科学学院</v>
          </cell>
          <cell r="Q439" t="str">
            <v>临床与咨询心理学</v>
          </cell>
          <cell r="R439">
            <v>1</v>
          </cell>
          <cell r="S439">
            <v>8010007</v>
          </cell>
        </row>
        <row r="439">
          <cell r="V439">
            <v>451</v>
          </cell>
          <cell r="W439">
            <v>0</v>
          </cell>
          <cell r="X439">
            <v>1</v>
          </cell>
          <cell r="Y439">
            <v>0</v>
          </cell>
          <cell r="Z439">
            <v>0</v>
          </cell>
          <cell r="AA439">
            <v>0</v>
          </cell>
          <cell r="AB439">
            <v>-1</v>
          </cell>
          <cell r="AC439" t="str">
            <v>putong</v>
          </cell>
        </row>
        <row r="440">
          <cell r="A440">
            <v>476</v>
          </cell>
          <cell r="B440" t="str">
            <v>齐丹辰</v>
          </cell>
          <cell r="C440">
            <v>1</v>
          </cell>
          <cell r="D440">
            <v>11</v>
          </cell>
          <cell r="E440">
            <v>10429</v>
          </cell>
          <cell r="F440" t="str">
            <v>青岛理工大学</v>
          </cell>
          <cell r="G440" t="str">
            <v>其它</v>
          </cell>
          <cell r="H440" t="str">
            <v>商学院</v>
          </cell>
          <cell r="I440">
            <v>12</v>
          </cell>
          <cell r="J440" t="str">
            <v>管理学</v>
          </cell>
          <cell r="K440">
            <v>1202</v>
          </cell>
          <cell r="L440" t="str">
            <v>120203K</v>
          </cell>
          <cell r="M440" t="str">
            <v>会计学</v>
          </cell>
          <cell r="N440">
            <v>7</v>
          </cell>
          <cell r="O440">
            <v>120200</v>
          </cell>
          <cell r="P440" t="str">
            <v>经济管理学院</v>
          </cell>
          <cell r="Q440" t="str">
            <v>管理科学</v>
          </cell>
          <cell r="R440">
            <v>2</v>
          </cell>
          <cell r="S440">
            <v>8007093</v>
          </cell>
          <cell r="T440">
            <v>8007026</v>
          </cell>
          <cell r="U440">
            <v>8007017</v>
          </cell>
          <cell r="V440">
            <v>516</v>
          </cell>
          <cell r="W440">
            <v>482</v>
          </cell>
          <cell r="X440">
            <v>1</v>
          </cell>
          <cell r="Y440">
            <v>0</v>
          </cell>
          <cell r="Z440">
            <v>0</v>
          </cell>
          <cell r="AA440">
            <v>0</v>
          </cell>
          <cell r="AB440">
            <v>-1</v>
          </cell>
          <cell r="AC440" t="str">
            <v>putong</v>
          </cell>
        </row>
        <row r="441">
          <cell r="A441">
            <v>477</v>
          </cell>
          <cell r="B441" t="str">
            <v>于凯丽</v>
          </cell>
          <cell r="C441">
            <v>1</v>
          </cell>
          <cell r="D441">
            <v>1</v>
          </cell>
          <cell r="E441">
            <v>10094</v>
          </cell>
          <cell r="F441" t="str">
            <v>河北师范大学</v>
          </cell>
          <cell r="G441" t="str">
            <v>其它</v>
          </cell>
          <cell r="H441" t="str">
            <v>教育学院应用心理系</v>
          </cell>
          <cell r="I441">
            <v>7</v>
          </cell>
          <cell r="J441" t="str">
            <v>理学</v>
          </cell>
          <cell r="K441">
            <v>711</v>
          </cell>
          <cell r="L441">
            <v>71102</v>
          </cell>
          <cell r="M441" t="str">
            <v>应用心理学</v>
          </cell>
          <cell r="N441">
            <v>10</v>
          </cell>
          <cell r="O441">
            <v>40200</v>
          </cell>
          <cell r="P441" t="str">
            <v>人文社会科学学院</v>
          </cell>
          <cell r="Q441" t="str">
            <v>临床与咨询心理学</v>
          </cell>
          <cell r="R441">
            <v>1</v>
          </cell>
          <cell r="S441">
            <v>8010007</v>
          </cell>
          <cell r="T441">
            <v>8010007</v>
          </cell>
          <cell r="U441">
            <v>8010007</v>
          </cell>
          <cell r="V441">
            <v>601</v>
          </cell>
          <cell r="W441">
            <v>558</v>
          </cell>
          <cell r="X441">
            <v>1</v>
          </cell>
          <cell r="Y441">
            <v>0</v>
          </cell>
          <cell r="Z441">
            <v>0</v>
          </cell>
          <cell r="AA441">
            <v>0</v>
          </cell>
          <cell r="AB441">
            <v>-1</v>
          </cell>
          <cell r="AC441" t="str">
            <v>putong</v>
          </cell>
        </row>
        <row r="442">
          <cell r="A442">
            <v>478</v>
          </cell>
          <cell r="B442" t="str">
            <v>胡桢意</v>
          </cell>
          <cell r="C442">
            <v>1</v>
          </cell>
          <cell r="D442">
            <v>1</v>
          </cell>
          <cell r="E442">
            <v>10407</v>
          </cell>
          <cell r="F442" t="str">
            <v>江西理工大学</v>
          </cell>
          <cell r="G442" t="str">
            <v>其它</v>
          </cell>
          <cell r="H442" t="str">
            <v>商学院</v>
          </cell>
          <cell r="I442">
            <v>12</v>
          </cell>
          <cell r="J442" t="str">
            <v>管理学</v>
          </cell>
          <cell r="K442">
            <v>1202</v>
          </cell>
          <cell r="L442">
            <v>120207</v>
          </cell>
          <cell r="M442" t="str">
            <v>审计学</v>
          </cell>
          <cell r="N442">
            <v>10</v>
          </cell>
          <cell r="O442">
            <v>40200</v>
          </cell>
          <cell r="P442" t="str">
            <v>人文社会科学学院</v>
          </cell>
          <cell r="Q442" t="str">
            <v>临床与咨询心理学</v>
          </cell>
          <cell r="R442">
            <v>2</v>
          </cell>
          <cell r="S442">
            <v>8010026</v>
          </cell>
          <cell r="T442">
            <v>8010020</v>
          </cell>
          <cell r="U442">
            <v>8010026</v>
          </cell>
          <cell r="V442">
            <v>539</v>
          </cell>
          <cell r="W442">
            <v>477</v>
          </cell>
          <cell r="X442">
            <v>1</v>
          </cell>
          <cell r="Y442">
            <v>0</v>
          </cell>
          <cell r="Z442">
            <v>0</v>
          </cell>
          <cell r="AA442">
            <v>0</v>
          </cell>
          <cell r="AB442">
            <v>-1</v>
          </cell>
          <cell r="AC442" t="str">
            <v>putong</v>
          </cell>
        </row>
        <row r="443">
          <cell r="A443">
            <v>479</v>
          </cell>
          <cell r="B443" t="str">
            <v>肖雨晴</v>
          </cell>
          <cell r="C443">
            <v>1</v>
          </cell>
          <cell r="D443">
            <v>1</v>
          </cell>
          <cell r="E443">
            <v>10086</v>
          </cell>
          <cell r="F443" t="str">
            <v>河北农业大学</v>
          </cell>
          <cell r="G443" t="str">
            <v>其它</v>
          </cell>
          <cell r="H443" t="str">
            <v>园林与旅游学院</v>
          </cell>
          <cell r="I443">
            <v>8</v>
          </cell>
          <cell r="J443" t="str">
            <v>工学</v>
          </cell>
          <cell r="K443">
            <v>828</v>
          </cell>
          <cell r="L443">
            <v>82803</v>
          </cell>
          <cell r="M443" t="str">
            <v>风景园林</v>
          </cell>
          <cell r="N443">
            <v>6</v>
          </cell>
          <cell r="O443">
            <v>95300</v>
          </cell>
          <cell r="P443" t="str">
            <v>园林学院</v>
          </cell>
          <cell r="Q443" t="str">
            <v>风景园林</v>
          </cell>
          <cell r="R443">
            <v>2</v>
          </cell>
          <cell r="S443">
            <v>8006077</v>
          </cell>
          <cell r="T443">
            <v>8006007</v>
          </cell>
        </row>
        <row r="443">
          <cell r="V443">
            <v>463</v>
          </cell>
          <cell r="W443">
            <v>463</v>
          </cell>
          <cell r="X443">
            <v>1</v>
          </cell>
          <cell r="Y443">
            <v>0</v>
          </cell>
          <cell r="Z443">
            <v>0</v>
          </cell>
          <cell r="AA443">
            <v>0</v>
          </cell>
          <cell r="AB443">
            <v>-1</v>
          </cell>
          <cell r="AC443" t="str">
            <v>putong</v>
          </cell>
        </row>
        <row r="444">
          <cell r="A444">
            <v>480</v>
          </cell>
          <cell r="B444" t="str">
            <v>武玲鑫</v>
          </cell>
          <cell r="C444">
            <v>1</v>
          </cell>
          <cell r="D444">
            <v>1</v>
          </cell>
          <cell r="E444">
            <v>10126</v>
          </cell>
          <cell r="F444" t="str">
            <v>内蒙古大学</v>
          </cell>
          <cell r="G444">
            <v>211</v>
          </cell>
          <cell r="H444" t="str">
            <v>经济管理学院理论经济系</v>
          </cell>
          <cell r="I444">
            <v>2</v>
          </cell>
          <cell r="J444" t="str">
            <v>经济学</v>
          </cell>
          <cell r="K444">
            <v>201</v>
          </cell>
          <cell r="L444">
            <v>20101</v>
          </cell>
          <cell r="M444" t="str">
            <v>经济学</v>
          </cell>
          <cell r="N444">
            <v>7</v>
          </cell>
          <cell r="O444">
            <v>120300</v>
          </cell>
          <cell r="P444" t="str">
            <v>经济管理学院</v>
          </cell>
          <cell r="Q444" t="str">
            <v>农业经济管理</v>
          </cell>
          <cell r="R444">
            <v>1</v>
          </cell>
          <cell r="S444">
            <v>8007061</v>
          </cell>
          <cell r="T444">
            <v>8007080</v>
          </cell>
          <cell r="U444">
            <v>8007004</v>
          </cell>
          <cell r="V444">
            <v>488</v>
          </cell>
          <cell r="W444">
            <v>480</v>
          </cell>
          <cell r="X444">
            <v>1</v>
          </cell>
          <cell r="Y444">
            <v>0</v>
          </cell>
          <cell r="Z444">
            <v>0</v>
          </cell>
          <cell r="AA444">
            <v>0</v>
          </cell>
          <cell r="AB444">
            <v>2</v>
          </cell>
          <cell r="AC444" t="str">
            <v>putong</v>
          </cell>
        </row>
        <row r="445">
          <cell r="A445">
            <v>481</v>
          </cell>
          <cell r="B445" t="str">
            <v>高宗鑫</v>
          </cell>
          <cell r="C445">
            <v>1</v>
          </cell>
          <cell r="D445">
            <v>11</v>
          </cell>
          <cell r="E445">
            <v>10530</v>
          </cell>
          <cell r="F445" t="str">
            <v>湘潭大学</v>
          </cell>
          <cell r="G445" t="str">
            <v>其它</v>
          </cell>
          <cell r="H445" t="str">
            <v>艺术院</v>
          </cell>
          <cell r="I445">
            <v>13</v>
          </cell>
          <cell r="J445" t="str">
            <v>艺术学</v>
          </cell>
          <cell r="K445">
            <v>1305</v>
          </cell>
          <cell r="L445">
            <v>130502</v>
          </cell>
          <cell r="M445" t="str">
            <v>视觉传达设计</v>
          </cell>
          <cell r="N445">
            <v>14</v>
          </cell>
          <cell r="O445">
            <v>130500</v>
          </cell>
          <cell r="P445" t="str">
            <v>艺术设计学院</v>
          </cell>
          <cell r="Q445" t="str">
            <v>环境设计与理论</v>
          </cell>
          <cell r="R445">
            <v>4</v>
          </cell>
          <cell r="S445">
            <v>8014032</v>
          </cell>
          <cell r="T445">
            <v>8014032</v>
          </cell>
          <cell r="U445">
            <v>8014032</v>
          </cell>
          <cell r="V445">
            <v>450</v>
          </cell>
          <cell r="W445">
            <v>379</v>
          </cell>
          <cell r="X445">
            <v>1</v>
          </cell>
          <cell r="Y445">
            <v>0</v>
          </cell>
          <cell r="Z445">
            <v>0</v>
          </cell>
          <cell r="AA445">
            <v>0</v>
          </cell>
          <cell r="AB445">
            <v>-1</v>
          </cell>
          <cell r="AC445" t="str">
            <v>putong</v>
          </cell>
        </row>
        <row r="446">
          <cell r="A446">
            <v>482</v>
          </cell>
          <cell r="B446" t="str">
            <v>隋明楠</v>
          </cell>
          <cell r="C446">
            <v>1</v>
          </cell>
          <cell r="D446">
            <v>1</v>
          </cell>
          <cell r="E446">
            <v>10441</v>
          </cell>
          <cell r="F446" t="str">
            <v>山东中医药大学</v>
          </cell>
          <cell r="G446" t="str">
            <v>其它</v>
          </cell>
          <cell r="H446" t="str">
            <v>健康学院</v>
          </cell>
          <cell r="I446">
            <v>7</v>
          </cell>
          <cell r="J446" t="str">
            <v>理学</v>
          </cell>
          <cell r="K446">
            <v>711</v>
          </cell>
          <cell r="L446">
            <v>71102</v>
          </cell>
          <cell r="M446" t="str">
            <v>应用心理学</v>
          </cell>
          <cell r="N446">
            <v>10</v>
          </cell>
          <cell r="O446">
            <v>45400</v>
          </cell>
          <cell r="P446" t="str">
            <v>人文社会科学学院</v>
          </cell>
          <cell r="Q446" t="str">
            <v>临床与咨询心理学</v>
          </cell>
          <cell r="R446">
            <v>1</v>
          </cell>
          <cell r="S446">
            <v>8010021</v>
          </cell>
          <cell r="T446">
            <v>8010014</v>
          </cell>
          <cell r="U446">
            <v>8010010</v>
          </cell>
          <cell r="V446">
            <v>491</v>
          </cell>
          <cell r="W446">
            <v>486</v>
          </cell>
          <cell r="X446">
            <v>1</v>
          </cell>
          <cell r="Y446">
            <v>0</v>
          </cell>
          <cell r="Z446">
            <v>0</v>
          </cell>
          <cell r="AA446">
            <v>0</v>
          </cell>
          <cell r="AB446">
            <v>-1</v>
          </cell>
          <cell r="AC446" t="str">
            <v>putong</v>
          </cell>
        </row>
        <row r="447">
          <cell r="A447">
            <v>483</v>
          </cell>
          <cell r="B447" t="str">
            <v>肖宜文</v>
          </cell>
          <cell r="C447">
            <v>1</v>
          </cell>
          <cell r="D447">
            <v>1</v>
          </cell>
          <cell r="E447">
            <v>10459</v>
          </cell>
          <cell r="F447" t="str">
            <v>郑州大学</v>
          </cell>
          <cell r="G447">
            <v>211</v>
          </cell>
          <cell r="H447" t="str">
            <v>国际学院</v>
          </cell>
          <cell r="I447">
            <v>7</v>
          </cell>
          <cell r="J447" t="str">
            <v>理学</v>
          </cell>
          <cell r="K447">
            <v>711</v>
          </cell>
          <cell r="L447">
            <v>71102</v>
          </cell>
          <cell r="M447" t="str">
            <v>应用心理学</v>
          </cell>
          <cell r="N447">
            <v>10</v>
          </cell>
          <cell r="O447">
            <v>40200</v>
          </cell>
          <cell r="P447" t="str">
            <v>人文社会科学学院</v>
          </cell>
          <cell r="Q447" t="str">
            <v>临床与咨询心理学</v>
          </cell>
          <cell r="R447">
            <v>1</v>
          </cell>
          <cell r="S447">
            <v>8010007</v>
          </cell>
          <cell r="T447">
            <v>8010007</v>
          </cell>
          <cell r="U447">
            <v>8010007</v>
          </cell>
          <cell r="V447">
            <v>519</v>
          </cell>
          <cell r="W447">
            <v>491</v>
          </cell>
          <cell r="X447">
            <v>1</v>
          </cell>
          <cell r="Y447">
            <v>0</v>
          </cell>
          <cell r="Z447">
            <v>0</v>
          </cell>
          <cell r="AA447">
            <v>0</v>
          </cell>
          <cell r="AB447">
            <v>2</v>
          </cell>
          <cell r="AC447" t="str">
            <v>putong</v>
          </cell>
        </row>
        <row r="448">
          <cell r="A448">
            <v>484</v>
          </cell>
          <cell r="B448" t="str">
            <v>李文静</v>
          </cell>
          <cell r="C448">
            <v>1</v>
          </cell>
          <cell r="D448">
            <v>23</v>
          </cell>
          <cell r="E448">
            <v>10110</v>
          </cell>
          <cell r="F448" t="str">
            <v>中北大学</v>
          </cell>
          <cell r="G448" t="str">
            <v>其它</v>
          </cell>
          <cell r="H448" t="str">
            <v>经济与管理学院</v>
          </cell>
          <cell r="I448">
            <v>2</v>
          </cell>
          <cell r="J448" t="str">
            <v>经济学</v>
          </cell>
          <cell r="K448">
            <v>204</v>
          </cell>
          <cell r="L448">
            <v>20401</v>
          </cell>
          <cell r="M448" t="str">
            <v>国际经济与贸易</v>
          </cell>
          <cell r="N448">
            <v>7</v>
          </cell>
          <cell r="O448">
            <v>25400</v>
          </cell>
          <cell r="P448" t="str">
            <v>经济管理学院</v>
          </cell>
          <cell r="Q448" t="str">
            <v>不分方向</v>
          </cell>
          <cell r="R448">
            <v>1</v>
          </cell>
          <cell r="S448">
            <v>8007007</v>
          </cell>
          <cell r="T448">
            <v>8007016</v>
          </cell>
          <cell r="U448">
            <v>8007052</v>
          </cell>
          <cell r="V448">
            <v>481</v>
          </cell>
          <cell r="W448">
            <v>439</v>
          </cell>
          <cell r="X448">
            <v>1</v>
          </cell>
          <cell r="Y448">
            <v>0</v>
          </cell>
          <cell r="Z448">
            <v>0</v>
          </cell>
          <cell r="AA448">
            <v>0</v>
          </cell>
          <cell r="AB448">
            <v>-1</v>
          </cell>
          <cell r="AC448" t="str">
            <v>putong</v>
          </cell>
        </row>
        <row r="449">
          <cell r="A449">
            <v>485</v>
          </cell>
          <cell r="B449" t="str">
            <v>常琳</v>
          </cell>
          <cell r="C449">
            <v>1</v>
          </cell>
          <cell r="D449">
            <v>1</v>
          </cell>
          <cell r="E449">
            <v>10009</v>
          </cell>
          <cell r="F449" t="str">
            <v>北方工业大学</v>
          </cell>
          <cell r="G449" t="str">
            <v>其它</v>
          </cell>
          <cell r="H449" t="str">
            <v>经济管理学院</v>
          </cell>
          <cell r="I449">
            <v>12</v>
          </cell>
          <cell r="J449" t="str">
            <v>管理学</v>
          </cell>
          <cell r="K449">
            <v>1202</v>
          </cell>
          <cell r="L449" t="str">
            <v>120203K</v>
          </cell>
          <cell r="M449" t="str">
            <v>会计学</v>
          </cell>
          <cell r="N449">
            <v>7</v>
          </cell>
          <cell r="O449">
            <v>125300</v>
          </cell>
          <cell r="P449" t="str">
            <v>经济管理学院</v>
          </cell>
          <cell r="Q449" t="str">
            <v>不分方向</v>
          </cell>
          <cell r="R449">
            <v>1</v>
          </cell>
          <cell r="S449">
            <v>8007100</v>
          </cell>
          <cell r="T449">
            <v>8007093</v>
          </cell>
          <cell r="U449">
            <v>8007014</v>
          </cell>
          <cell r="V449">
            <v>572</v>
          </cell>
          <cell r="W449">
            <v>542</v>
          </cell>
          <cell r="X449">
            <v>1</v>
          </cell>
          <cell r="Y449">
            <v>0</v>
          </cell>
          <cell r="Z449">
            <v>0</v>
          </cell>
          <cell r="AA449">
            <v>0</v>
          </cell>
          <cell r="AB449">
            <v>-1</v>
          </cell>
          <cell r="AC449" t="str">
            <v>putong</v>
          </cell>
        </row>
        <row r="450">
          <cell r="A450">
            <v>487</v>
          </cell>
          <cell r="B450" t="str">
            <v>敖子琦</v>
          </cell>
          <cell r="C450">
            <v>1</v>
          </cell>
          <cell r="D450">
            <v>2</v>
          </cell>
          <cell r="E450">
            <v>10129</v>
          </cell>
          <cell r="F450" t="str">
            <v>内蒙古农业大学</v>
          </cell>
          <cell r="G450" t="str">
            <v>其它</v>
          </cell>
          <cell r="H450" t="str">
            <v>林学院</v>
          </cell>
          <cell r="I450">
            <v>9</v>
          </cell>
          <cell r="J450" t="str">
            <v>农学</v>
          </cell>
          <cell r="K450">
            <v>905</v>
          </cell>
          <cell r="L450">
            <v>90501</v>
          </cell>
          <cell r="M450" t="str">
            <v>林学</v>
          </cell>
          <cell r="N450">
            <v>1</v>
          </cell>
          <cell r="O450">
            <v>90704</v>
          </cell>
          <cell r="P450" t="str">
            <v>林学院</v>
          </cell>
          <cell r="Q450" t="str">
            <v>森林经营理论与技术</v>
          </cell>
          <cell r="R450">
            <v>2</v>
          </cell>
          <cell r="S450">
            <v>8001012</v>
          </cell>
          <cell r="T450">
            <v>8001046</v>
          </cell>
        </row>
        <row r="450">
          <cell r="V450">
            <v>438</v>
          </cell>
          <cell r="W450">
            <v>357</v>
          </cell>
          <cell r="X450">
            <v>1</v>
          </cell>
          <cell r="Y450">
            <v>0</v>
          </cell>
          <cell r="Z450">
            <v>0</v>
          </cell>
          <cell r="AA450">
            <v>0</v>
          </cell>
          <cell r="AB450">
            <v>-1</v>
          </cell>
          <cell r="AC450" t="str">
            <v>putong</v>
          </cell>
        </row>
        <row r="451">
          <cell r="A451">
            <v>488</v>
          </cell>
          <cell r="B451" t="str">
            <v>杜沁钰</v>
          </cell>
          <cell r="C451">
            <v>1</v>
          </cell>
          <cell r="D451">
            <v>1</v>
          </cell>
          <cell r="E451">
            <v>10615</v>
          </cell>
          <cell r="F451" t="str">
            <v>西南石油大学</v>
          </cell>
          <cell r="G451" t="str">
            <v>其它</v>
          </cell>
          <cell r="H451" t="str">
            <v>工程学院</v>
          </cell>
          <cell r="I451">
            <v>8</v>
          </cell>
          <cell r="J451" t="str">
            <v>工学</v>
          </cell>
          <cell r="K451">
            <v>828</v>
          </cell>
          <cell r="L451">
            <v>82802</v>
          </cell>
          <cell r="M451" t="str">
            <v>城乡规划</v>
          </cell>
          <cell r="N451">
            <v>6</v>
          </cell>
          <cell r="O451">
            <v>83300</v>
          </cell>
          <cell r="P451" t="str">
            <v>园林学院</v>
          </cell>
          <cell r="Q451" t="str">
            <v>城乡规划与设计理论</v>
          </cell>
          <cell r="R451">
            <v>1</v>
          </cell>
          <cell r="S451">
            <v>8006010</v>
          </cell>
        </row>
        <row r="451">
          <cell r="V451">
            <v>541</v>
          </cell>
          <cell r="W451">
            <v>551</v>
          </cell>
          <cell r="X451">
            <v>1</v>
          </cell>
          <cell r="Y451">
            <v>0</v>
          </cell>
          <cell r="Z451">
            <v>0</v>
          </cell>
          <cell r="AA451">
            <v>0</v>
          </cell>
          <cell r="AB451">
            <v>-1</v>
          </cell>
          <cell r="AC451" t="str">
            <v>putong</v>
          </cell>
        </row>
        <row r="452">
          <cell r="A452">
            <v>489</v>
          </cell>
          <cell r="B452" t="str">
            <v>张佳琪</v>
          </cell>
          <cell r="C452">
            <v>1</v>
          </cell>
          <cell r="D452">
            <v>1</v>
          </cell>
          <cell r="E452">
            <v>10394</v>
          </cell>
          <cell r="F452" t="str">
            <v>福建师范大学</v>
          </cell>
          <cell r="G452" t="str">
            <v>其它</v>
          </cell>
          <cell r="H452" t="str">
            <v>经济学院</v>
          </cell>
          <cell r="I452">
            <v>2</v>
          </cell>
          <cell r="J452" t="str">
            <v>经济学</v>
          </cell>
          <cell r="K452">
            <v>201</v>
          </cell>
          <cell r="L452">
            <v>20101</v>
          </cell>
          <cell r="M452" t="str">
            <v>经济学</v>
          </cell>
          <cell r="N452">
            <v>7</v>
          </cell>
          <cell r="O452">
            <v>125300</v>
          </cell>
          <cell r="P452" t="str">
            <v>经济管理学院</v>
          </cell>
          <cell r="Q452" t="str">
            <v>不分方向</v>
          </cell>
          <cell r="R452">
            <v>1</v>
          </cell>
          <cell r="S452">
            <v>8007050</v>
          </cell>
          <cell r="T452">
            <v>8007100</v>
          </cell>
          <cell r="U452">
            <v>8007093</v>
          </cell>
          <cell r="V452">
            <v>537</v>
          </cell>
          <cell r="W452">
            <v>484</v>
          </cell>
          <cell r="X452">
            <v>1</v>
          </cell>
          <cell r="Y452">
            <v>0</v>
          </cell>
          <cell r="Z452">
            <v>0</v>
          </cell>
          <cell r="AA452">
            <v>0</v>
          </cell>
          <cell r="AB452">
            <v>-1</v>
          </cell>
          <cell r="AC452" t="str">
            <v>putong</v>
          </cell>
        </row>
        <row r="453">
          <cell r="A453">
            <v>490</v>
          </cell>
          <cell r="B453" t="str">
            <v>许利博</v>
          </cell>
          <cell r="C453">
            <v>1</v>
          </cell>
          <cell r="D453">
            <v>1</v>
          </cell>
          <cell r="E453">
            <v>10476</v>
          </cell>
          <cell r="F453" t="str">
            <v>河南师范大学</v>
          </cell>
          <cell r="G453" t="str">
            <v>其它</v>
          </cell>
          <cell r="H453" t="str">
            <v>商学院</v>
          </cell>
          <cell r="I453">
            <v>12</v>
          </cell>
          <cell r="J453" t="str">
            <v>管理学</v>
          </cell>
          <cell r="K453">
            <v>1202</v>
          </cell>
          <cell r="L453">
            <v>120202</v>
          </cell>
          <cell r="M453" t="str">
            <v>市场营销</v>
          </cell>
          <cell r="N453">
            <v>7</v>
          </cell>
          <cell r="O453">
            <v>120200</v>
          </cell>
          <cell r="P453" t="str">
            <v>经济管理学院</v>
          </cell>
          <cell r="Q453" t="str">
            <v>管理科学</v>
          </cell>
          <cell r="R453">
            <v>1</v>
          </cell>
          <cell r="S453">
            <v>8007005</v>
          </cell>
        </row>
        <row r="453">
          <cell r="V453">
            <v>458</v>
          </cell>
          <cell r="W453">
            <v>430</v>
          </cell>
          <cell r="X453">
            <v>1</v>
          </cell>
          <cell r="Y453">
            <v>0</v>
          </cell>
          <cell r="Z453">
            <v>0</v>
          </cell>
          <cell r="AA453">
            <v>0</v>
          </cell>
          <cell r="AB453">
            <v>-1</v>
          </cell>
          <cell r="AC453" t="str">
            <v>putong</v>
          </cell>
        </row>
        <row r="454">
          <cell r="A454">
            <v>491</v>
          </cell>
          <cell r="B454" t="str">
            <v>徐铭蔚</v>
          </cell>
          <cell r="C454">
            <v>1</v>
          </cell>
          <cell r="D454">
            <v>1</v>
          </cell>
          <cell r="E454">
            <v>11832</v>
          </cell>
          <cell r="F454" t="str">
            <v>河北经贸大学</v>
          </cell>
          <cell r="G454" t="str">
            <v>其它</v>
          </cell>
          <cell r="H454" t="str">
            <v>财政税务学院</v>
          </cell>
          <cell r="I454">
            <v>12</v>
          </cell>
          <cell r="J454" t="str">
            <v>管理学</v>
          </cell>
          <cell r="K454">
            <v>1202</v>
          </cell>
          <cell r="L454">
            <v>120208</v>
          </cell>
          <cell r="M454" t="str">
            <v>资产评估</v>
          </cell>
          <cell r="N454">
            <v>7</v>
          </cell>
          <cell r="O454">
            <v>120200</v>
          </cell>
          <cell r="P454" t="str">
            <v>经济管理学院</v>
          </cell>
          <cell r="Q454" t="str">
            <v>管理科学</v>
          </cell>
          <cell r="R454">
            <v>2</v>
          </cell>
          <cell r="S454">
            <v>8007026</v>
          </cell>
        </row>
        <row r="454">
          <cell r="V454">
            <v>577</v>
          </cell>
          <cell r="W454">
            <v>491</v>
          </cell>
          <cell r="X454">
            <v>1</v>
          </cell>
          <cell r="Y454">
            <v>0</v>
          </cell>
          <cell r="Z454">
            <v>0</v>
          </cell>
          <cell r="AA454">
            <v>0</v>
          </cell>
          <cell r="AB454">
            <v>-1</v>
          </cell>
          <cell r="AC454" t="str">
            <v>putong</v>
          </cell>
        </row>
        <row r="455">
          <cell r="A455">
            <v>492</v>
          </cell>
          <cell r="B455" t="str">
            <v>祁婧</v>
          </cell>
          <cell r="C455">
            <v>1</v>
          </cell>
          <cell r="D455">
            <v>1</v>
          </cell>
          <cell r="E455">
            <v>10022</v>
          </cell>
          <cell r="F455" t="str">
            <v>北京林业大学</v>
          </cell>
          <cell r="G455">
            <v>211</v>
          </cell>
          <cell r="H455" t="str">
            <v>林学院</v>
          </cell>
          <cell r="I455">
            <v>9</v>
          </cell>
          <cell r="J455" t="str">
            <v>农学</v>
          </cell>
          <cell r="K455">
            <v>905</v>
          </cell>
          <cell r="L455">
            <v>90501</v>
          </cell>
          <cell r="M455" t="str">
            <v>林学</v>
          </cell>
          <cell r="N455">
            <v>1</v>
          </cell>
          <cell r="O455">
            <v>90704</v>
          </cell>
          <cell r="P455" t="str">
            <v>林学院</v>
          </cell>
          <cell r="Q455" t="str">
            <v>森林经营理论与技术</v>
          </cell>
          <cell r="R455">
            <v>3</v>
          </cell>
          <cell r="S455">
            <v>8001033</v>
          </cell>
        </row>
        <row r="455">
          <cell r="V455">
            <v>468</v>
          </cell>
          <cell r="W455">
            <v>495</v>
          </cell>
          <cell r="X455">
            <v>1</v>
          </cell>
          <cell r="Y455">
            <v>0</v>
          </cell>
          <cell r="Z455">
            <v>0</v>
          </cell>
          <cell r="AA455">
            <v>0</v>
          </cell>
          <cell r="AB455">
            <v>2</v>
          </cell>
          <cell r="AC455" t="str">
            <v>putong</v>
          </cell>
        </row>
        <row r="456">
          <cell r="A456">
            <v>493</v>
          </cell>
          <cell r="B456" t="str">
            <v>张妍</v>
          </cell>
          <cell r="C456">
            <v>1</v>
          </cell>
          <cell r="D456">
            <v>1</v>
          </cell>
          <cell r="E456">
            <v>10542</v>
          </cell>
          <cell r="F456" t="str">
            <v>湖南师范大学</v>
          </cell>
          <cell r="G456">
            <v>211</v>
          </cell>
          <cell r="H456" t="str">
            <v>美术学院美术学系</v>
          </cell>
          <cell r="I456">
            <v>13</v>
          </cell>
          <cell r="J456" t="str">
            <v>艺术学</v>
          </cell>
          <cell r="K456">
            <v>1304</v>
          </cell>
          <cell r="L456">
            <v>130401</v>
          </cell>
          <cell r="M456" t="str">
            <v>美术学</v>
          </cell>
          <cell r="N456">
            <v>14</v>
          </cell>
          <cell r="O456">
            <v>135108</v>
          </cell>
          <cell r="P456" t="str">
            <v>艺术设计学院</v>
          </cell>
          <cell r="Q456" t="str">
            <v>艺术设计研究与应用</v>
          </cell>
          <cell r="R456">
            <v>1</v>
          </cell>
          <cell r="S456">
            <v>8014021</v>
          </cell>
        </row>
        <row r="456">
          <cell r="V456">
            <v>510</v>
          </cell>
          <cell r="W456">
            <v>0</v>
          </cell>
          <cell r="X456">
            <v>1</v>
          </cell>
          <cell r="Y456">
            <v>0</v>
          </cell>
          <cell r="Z456">
            <v>0</v>
          </cell>
          <cell r="AA456">
            <v>0</v>
          </cell>
          <cell r="AB456">
            <v>2</v>
          </cell>
          <cell r="AC456" t="str">
            <v>putong</v>
          </cell>
        </row>
        <row r="457">
          <cell r="A457">
            <v>495</v>
          </cell>
          <cell r="B457" t="str">
            <v>于琴</v>
          </cell>
          <cell r="C457">
            <v>1</v>
          </cell>
          <cell r="D457">
            <v>2</v>
          </cell>
          <cell r="E457">
            <v>10434</v>
          </cell>
          <cell r="F457" t="str">
            <v>山东农业大学</v>
          </cell>
          <cell r="G457" t="str">
            <v>其它</v>
          </cell>
          <cell r="H457" t="str">
            <v>园艺科学与工程学院</v>
          </cell>
          <cell r="I457">
            <v>9</v>
          </cell>
          <cell r="J457" t="str">
            <v>农学</v>
          </cell>
          <cell r="K457">
            <v>901</v>
          </cell>
          <cell r="L457">
            <v>90102</v>
          </cell>
          <cell r="M457" t="str">
            <v>园艺</v>
          </cell>
          <cell r="N457">
            <v>6</v>
          </cell>
          <cell r="O457">
            <v>97300</v>
          </cell>
          <cell r="P457" t="str">
            <v>园林学院</v>
          </cell>
          <cell r="Q457" t="str">
            <v>花卉种质创新与育种</v>
          </cell>
          <cell r="R457">
            <v>2</v>
          </cell>
          <cell r="S457">
            <v>8006005</v>
          </cell>
          <cell r="T457">
            <v>8006024</v>
          </cell>
          <cell r="U457">
            <v>8006019</v>
          </cell>
          <cell r="V457">
            <v>471</v>
          </cell>
          <cell r="W457">
            <v>486</v>
          </cell>
          <cell r="X457">
            <v>1</v>
          </cell>
          <cell r="Y457">
            <v>0</v>
          </cell>
          <cell r="Z457">
            <v>0</v>
          </cell>
          <cell r="AA457">
            <v>0</v>
          </cell>
          <cell r="AB457">
            <v>-1</v>
          </cell>
          <cell r="AC457" t="str">
            <v>putong</v>
          </cell>
        </row>
        <row r="458">
          <cell r="A458">
            <v>496</v>
          </cell>
          <cell r="B458" t="str">
            <v>孟德惠</v>
          </cell>
          <cell r="C458">
            <v>1</v>
          </cell>
          <cell r="D458">
            <v>1</v>
          </cell>
          <cell r="E458">
            <v>10126</v>
          </cell>
          <cell r="F458" t="str">
            <v>内蒙古大学</v>
          </cell>
          <cell r="G458">
            <v>211</v>
          </cell>
          <cell r="H458" t="str">
            <v>生态与环境学院</v>
          </cell>
          <cell r="I458">
            <v>7</v>
          </cell>
          <cell r="J458" t="str">
            <v>理学</v>
          </cell>
          <cell r="K458">
            <v>710</v>
          </cell>
          <cell r="L458">
            <v>71004</v>
          </cell>
          <cell r="M458" t="str">
            <v>生态学</v>
          </cell>
          <cell r="N458">
            <v>1</v>
          </cell>
          <cell r="O458">
            <v>90704</v>
          </cell>
          <cell r="P458" t="str">
            <v>林学院</v>
          </cell>
          <cell r="Q458" t="str">
            <v>森林经营理论与技术</v>
          </cell>
          <cell r="R458">
            <v>2</v>
          </cell>
          <cell r="S458">
            <v>8001043</v>
          </cell>
        </row>
        <row r="458">
          <cell r="V458">
            <v>467</v>
          </cell>
          <cell r="W458">
            <v>451</v>
          </cell>
          <cell r="X458">
            <v>1</v>
          </cell>
          <cell r="Y458">
            <v>0</v>
          </cell>
          <cell r="Z458">
            <v>0</v>
          </cell>
          <cell r="AA458">
            <v>0</v>
          </cell>
          <cell r="AB458">
            <v>2</v>
          </cell>
          <cell r="AC458" t="str">
            <v>putong</v>
          </cell>
        </row>
        <row r="459">
          <cell r="A459">
            <v>497</v>
          </cell>
          <cell r="B459" t="str">
            <v>周明凤</v>
          </cell>
          <cell r="C459">
            <v>1</v>
          </cell>
          <cell r="D459">
            <v>1</v>
          </cell>
          <cell r="E459">
            <v>10378</v>
          </cell>
          <cell r="F459" t="str">
            <v>安徽财经大学</v>
          </cell>
          <cell r="G459" t="str">
            <v>其它</v>
          </cell>
          <cell r="H459" t="str">
            <v>经济学院</v>
          </cell>
          <cell r="I459">
            <v>2</v>
          </cell>
          <cell r="J459" t="str">
            <v>经济学</v>
          </cell>
          <cell r="K459">
            <v>201</v>
          </cell>
          <cell r="L459">
            <v>20101</v>
          </cell>
          <cell r="M459" t="str">
            <v>经济学</v>
          </cell>
          <cell r="N459">
            <v>7</v>
          </cell>
          <cell r="O459">
            <v>120300</v>
          </cell>
          <cell r="P459" t="str">
            <v>经济管理学院</v>
          </cell>
          <cell r="Q459" t="str">
            <v>农业经济管理</v>
          </cell>
          <cell r="R459">
            <v>1</v>
          </cell>
          <cell r="S459">
            <v>8007024</v>
          </cell>
          <cell r="T459">
            <v>8007061</v>
          </cell>
          <cell r="U459">
            <v>8007080</v>
          </cell>
          <cell r="V459">
            <v>473</v>
          </cell>
          <cell r="W459">
            <v>479</v>
          </cell>
          <cell r="X459">
            <v>1</v>
          </cell>
          <cell r="Y459">
            <v>0</v>
          </cell>
          <cell r="Z459">
            <v>0</v>
          </cell>
          <cell r="AA459">
            <v>0</v>
          </cell>
          <cell r="AB459">
            <v>-1</v>
          </cell>
          <cell r="AC459" t="str">
            <v>putong</v>
          </cell>
        </row>
        <row r="460">
          <cell r="A460">
            <v>498</v>
          </cell>
          <cell r="B460" t="str">
            <v>朱英山</v>
          </cell>
          <cell r="C460">
            <v>1</v>
          </cell>
          <cell r="D460">
            <v>1</v>
          </cell>
          <cell r="E460">
            <v>10022</v>
          </cell>
          <cell r="F460" t="str">
            <v>北京林业大学</v>
          </cell>
          <cell r="G460">
            <v>211</v>
          </cell>
          <cell r="H460" t="str">
            <v>经济管理学院</v>
          </cell>
          <cell r="I460">
            <v>12</v>
          </cell>
          <cell r="J460" t="str">
            <v>管理学</v>
          </cell>
          <cell r="K460">
            <v>1202</v>
          </cell>
          <cell r="L460" t="str">
            <v>120201K</v>
          </cell>
          <cell r="M460" t="str">
            <v>工商管理</v>
          </cell>
          <cell r="N460">
            <v>7</v>
          </cell>
          <cell r="O460">
            <v>120200</v>
          </cell>
          <cell r="P460" t="str">
            <v>经济管理学院</v>
          </cell>
          <cell r="Q460" t="str">
            <v>管理科学</v>
          </cell>
          <cell r="R460">
            <v>1</v>
          </cell>
          <cell r="S460">
            <v>8007085</v>
          </cell>
          <cell r="T460">
            <v>8007005</v>
          </cell>
          <cell r="U460">
            <v>8007054</v>
          </cell>
          <cell r="V460">
            <v>492</v>
          </cell>
          <cell r="W460">
            <v>420</v>
          </cell>
          <cell r="X460">
            <v>1</v>
          </cell>
          <cell r="Y460">
            <v>0</v>
          </cell>
          <cell r="Z460">
            <v>0</v>
          </cell>
          <cell r="AA460">
            <v>0</v>
          </cell>
          <cell r="AB460">
            <v>2</v>
          </cell>
          <cell r="AC460" t="str">
            <v>putong</v>
          </cell>
        </row>
        <row r="461">
          <cell r="A461">
            <v>499</v>
          </cell>
          <cell r="B461" t="str">
            <v>王宇夕</v>
          </cell>
          <cell r="C461">
            <v>1</v>
          </cell>
          <cell r="D461">
            <v>3</v>
          </cell>
          <cell r="E461">
            <v>10075</v>
          </cell>
          <cell r="F461" t="str">
            <v>河北大学</v>
          </cell>
          <cell r="G461" t="str">
            <v>其它</v>
          </cell>
          <cell r="H461" t="str">
            <v>管理学院</v>
          </cell>
          <cell r="I461">
            <v>12</v>
          </cell>
          <cell r="J461" t="str">
            <v>管理学</v>
          </cell>
          <cell r="K461">
            <v>1202</v>
          </cell>
          <cell r="L461" t="str">
            <v>120203K</v>
          </cell>
          <cell r="M461" t="str">
            <v>会计学</v>
          </cell>
          <cell r="N461">
            <v>7</v>
          </cell>
          <cell r="O461">
            <v>125300</v>
          </cell>
          <cell r="P461" t="str">
            <v>经济管理学院</v>
          </cell>
          <cell r="Q461" t="str">
            <v>不分方向</v>
          </cell>
          <cell r="R461">
            <v>1</v>
          </cell>
          <cell r="S461">
            <v>8007032</v>
          </cell>
          <cell r="T461">
            <v>8007093</v>
          </cell>
          <cell r="U461">
            <v>8007039</v>
          </cell>
          <cell r="V461">
            <v>514</v>
          </cell>
          <cell r="W461">
            <v>476</v>
          </cell>
          <cell r="X461">
            <v>1</v>
          </cell>
          <cell r="Y461">
            <v>0</v>
          </cell>
          <cell r="Z461">
            <v>0</v>
          </cell>
          <cell r="AA461">
            <v>0</v>
          </cell>
          <cell r="AB461">
            <v>-1</v>
          </cell>
          <cell r="AC461" t="str">
            <v>putong</v>
          </cell>
        </row>
        <row r="462">
          <cell r="A462">
            <v>500</v>
          </cell>
          <cell r="B462" t="str">
            <v>闫少勇</v>
          </cell>
          <cell r="C462">
            <v>2</v>
          </cell>
          <cell r="D462">
            <v>1</v>
          </cell>
          <cell r="E462">
            <v>10005</v>
          </cell>
          <cell r="F462" t="str">
            <v>北京工业大学</v>
          </cell>
          <cell r="G462">
            <v>211</v>
          </cell>
          <cell r="H462" t="str">
            <v>文法学部外国语言文学系</v>
          </cell>
          <cell r="I462">
            <v>5</v>
          </cell>
          <cell r="J462" t="str">
            <v>文学</v>
          </cell>
          <cell r="K462">
            <v>502</v>
          </cell>
          <cell r="L462">
            <v>50201</v>
          </cell>
          <cell r="M462" t="str">
            <v>英语</v>
          </cell>
          <cell r="N462">
            <v>11</v>
          </cell>
          <cell r="O462">
            <v>50200</v>
          </cell>
          <cell r="P462" t="str">
            <v>外语学院</v>
          </cell>
          <cell r="Q462" t="str">
            <v>语言学研究</v>
          </cell>
          <cell r="R462">
            <v>3</v>
          </cell>
          <cell r="S462">
            <v>8011021</v>
          </cell>
          <cell r="T462">
            <v>8011025</v>
          </cell>
          <cell r="U462">
            <v>8011029</v>
          </cell>
          <cell r="V462">
            <v>611</v>
          </cell>
          <cell r="W462">
            <v>557</v>
          </cell>
          <cell r="X462">
            <v>1</v>
          </cell>
          <cell r="Y462">
            <v>0</v>
          </cell>
          <cell r="Z462">
            <v>0</v>
          </cell>
          <cell r="AA462">
            <v>0</v>
          </cell>
          <cell r="AB462">
            <v>2</v>
          </cell>
          <cell r="AC462" t="str">
            <v>putong</v>
          </cell>
        </row>
        <row r="463">
          <cell r="A463">
            <v>501</v>
          </cell>
          <cell r="B463" t="str">
            <v>邓雯文</v>
          </cell>
          <cell r="C463">
            <v>1</v>
          </cell>
          <cell r="D463">
            <v>1</v>
          </cell>
          <cell r="E463">
            <v>10538</v>
          </cell>
          <cell r="F463" t="str">
            <v>中南林业科技大学</v>
          </cell>
          <cell r="G463" t="str">
            <v>其它</v>
          </cell>
          <cell r="H463" t="str">
            <v>林学院</v>
          </cell>
          <cell r="I463">
            <v>9</v>
          </cell>
          <cell r="J463" t="str">
            <v>农学</v>
          </cell>
          <cell r="K463">
            <v>905</v>
          </cell>
          <cell r="L463">
            <v>90501</v>
          </cell>
          <cell r="M463" t="str">
            <v>林学</v>
          </cell>
          <cell r="N463">
            <v>1</v>
          </cell>
          <cell r="O463">
            <v>90704</v>
          </cell>
          <cell r="P463" t="str">
            <v>林学院</v>
          </cell>
          <cell r="Q463" t="str">
            <v>森林经营理论与技术</v>
          </cell>
          <cell r="R463">
            <v>2</v>
          </cell>
          <cell r="S463">
            <v>8001043</v>
          </cell>
          <cell r="T463">
            <v>8001012</v>
          </cell>
          <cell r="U463">
            <v>8001066</v>
          </cell>
          <cell r="V463">
            <v>452</v>
          </cell>
          <cell r="W463">
            <v>479</v>
          </cell>
          <cell r="X463">
            <v>1</v>
          </cell>
          <cell r="Y463">
            <v>0</v>
          </cell>
          <cell r="Z463">
            <v>0</v>
          </cell>
          <cell r="AA463">
            <v>0</v>
          </cell>
          <cell r="AB463">
            <v>-1</v>
          </cell>
          <cell r="AC463" t="str">
            <v>putong</v>
          </cell>
        </row>
        <row r="464">
          <cell r="A464">
            <v>502</v>
          </cell>
          <cell r="B464" t="str">
            <v>潘临凡</v>
          </cell>
          <cell r="C464">
            <v>1</v>
          </cell>
          <cell r="D464">
            <v>1</v>
          </cell>
          <cell r="E464">
            <v>10500</v>
          </cell>
          <cell r="F464" t="str">
            <v>湖北工业大学</v>
          </cell>
          <cell r="G464" t="str">
            <v>其它</v>
          </cell>
          <cell r="H464" t="str">
            <v>艺术设计学院</v>
          </cell>
          <cell r="I464">
            <v>13</v>
          </cell>
          <cell r="J464" t="str">
            <v>艺术学</v>
          </cell>
          <cell r="K464">
            <v>1305</v>
          </cell>
          <cell r="L464">
            <v>130502</v>
          </cell>
          <cell r="M464" t="str">
            <v>视觉传达设计</v>
          </cell>
          <cell r="N464">
            <v>14</v>
          </cell>
          <cell r="O464">
            <v>135108</v>
          </cell>
          <cell r="P464" t="str">
            <v>艺术设计学院</v>
          </cell>
          <cell r="Q464" t="str">
            <v>艺术设计研究与应用</v>
          </cell>
          <cell r="R464">
            <v>1</v>
          </cell>
          <cell r="S464">
            <v>8014032</v>
          </cell>
          <cell r="T464">
            <v>8014023</v>
          </cell>
          <cell r="U464">
            <v>8014014</v>
          </cell>
          <cell r="V464">
            <v>481</v>
          </cell>
          <cell r="W464">
            <v>0</v>
          </cell>
          <cell r="X464">
            <v>1</v>
          </cell>
          <cell r="Y464">
            <v>0</v>
          </cell>
          <cell r="Z464">
            <v>0</v>
          </cell>
          <cell r="AA464">
            <v>0</v>
          </cell>
          <cell r="AB464">
            <v>-1</v>
          </cell>
          <cell r="AC464" t="str">
            <v>putong</v>
          </cell>
        </row>
        <row r="465">
          <cell r="A465">
            <v>503</v>
          </cell>
          <cell r="B465" t="str">
            <v>胡文静</v>
          </cell>
          <cell r="C465">
            <v>1</v>
          </cell>
          <cell r="D465">
            <v>1</v>
          </cell>
          <cell r="E465">
            <v>10075</v>
          </cell>
          <cell r="F465" t="str">
            <v>河北大学</v>
          </cell>
          <cell r="G465" t="str">
            <v>其它</v>
          </cell>
          <cell r="H465" t="str">
            <v>管理学院</v>
          </cell>
          <cell r="I465">
            <v>12</v>
          </cell>
          <cell r="J465" t="str">
            <v>管理学</v>
          </cell>
          <cell r="K465">
            <v>1202</v>
          </cell>
          <cell r="L465">
            <v>120204</v>
          </cell>
          <cell r="M465" t="str">
            <v>财务管理</v>
          </cell>
          <cell r="N465">
            <v>7</v>
          </cell>
          <cell r="O465">
            <v>125300</v>
          </cell>
          <cell r="P465" t="str">
            <v>经济管理学院</v>
          </cell>
          <cell r="Q465" t="str">
            <v>不分方向</v>
          </cell>
          <cell r="R465">
            <v>1</v>
          </cell>
          <cell r="S465">
            <v>8007032</v>
          </cell>
          <cell r="T465">
            <v>8007026</v>
          </cell>
          <cell r="U465">
            <v>8007034</v>
          </cell>
          <cell r="V465">
            <v>524</v>
          </cell>
          <cell r="W465">
            <v>527</v>
          </cell>
          <cell r="X465">
            <v>1</v>
          </cell>
          <cell r="Y465">
            <v>0</v>
          </cell>
          <cell r="Z465">
            <v>0</v>
          </cell>
          <cell r="AA465">
            <v>0</v>
          </cell>
          <cell r="AB465">
            <v>-1</v>
          </cell>
          <cell r="AC465" t="str">
            <v>putong</v>
          </cell>
        </row>
        <row r="466">
          <cell r="A466">
            <v>504</v>
          </cell>
          <cell r="B466" t="str">
            <v>杨琴琴</v>
          </cell>
          <cell r="C466">
            <v>1</v>
          </cell>
          <cell r="D466">
            <v>1</v>
          </cell>
          <cell r="E466">
            <v>10110</v>
          </cell>
          <cell r="F466" t="str">
            <v>中北大学</v>
          </cell>
          <cell r="G466" t="str">
            <v>其它</v>
          </cell>
          <cell r="H466" t="str">
            <v>经济与管理学院</v>
          </cell>
          <cell r="I466">
            <v>12</v>
          </cell>
          <cell r="J466" t="str">
            <v>管理学</v>
          </cell>
          <cell r="K466">
            <v>1201</v>
          </cell>
          <cell r="L466">
            <v>120102</v>
          </cell>
          <cell r="M466" t="str">
            <v>信息管理与信息系统</v>
          </cell>
          <cell r="N466">
            <v>7</v>
          </cell>
          <cell r="O466">
            <v>120200</v>
          </cell>
          <cell r="P466" t="str">
            <v>经济管理学院</v>
          </cell>
          <cell r="Q466" t="str">
            <v>管理科学</v>
          </cell>
          <cell r="R466">
            <v>4</v>
          </cell>
          <cell r="S466">
            <v>8007019</v>
          </cell>
          <cell r="T466">
            <v>8007036</v>
          </cell>
        </row>
        <row r="466">
          <cell r="V466">
            <v>489</v>
          </cell>
          <cell r="W466">
            <v>498</v>
          </cell>
          <cell r="X466">
            <v>1</v>
          </cell>
          <cell r="Y466">
            <v>0</v>
          </cell>
          <cell r="Z466">
            <v>0</v>
          </cell>
          <cell r="AA466">
            <v>0</v>
          </cell>
          <cell r="AB466">
            <v>-1</v>
          </cell>
          <cell r="AC466" t="str">
            <v>putong</v>
          </cell>
        </row>
        <row r="467">
          <cell r="A467">
            <v>505</v>
          </cell>
          <cell r="B467" t="str">
            <v>黄蕙</v>
          </cell>
          <cell r="C467">
            <v>1</v>
          </cell>
          <cell r="D467">
            <v>1</v>
          </cell>
          <cell r="E467">
            <v>10636</v>
          </cell>
          <cell r="F467" t="str">
            <v>四川师范大学</v>
          </cell>
          <cell r="G467" t="str">
            <v>其它</v>
          </cell>
          <cell r="H467" t="str">
            <v>服装与设计艺术学院</v>
          </cell>
          <cell r="I467">
            <v>13</v>
          </cell>
          <cell r="J467" t="str">
            <v>艺术学</v>
          </cell>
          <cell r="K467">
            <v>1305</v>
          </cell>
          <cell r="L467">
            <v>130504</v>
          </cell>
          <cell r="M467" t="str">
            <v>产品设计</v>
          </cell>
          <cell r="N467">
            <v>14</v>
          </cell>
          <cell r="O467">
            <v>130500</v>
          </cell>
          <cell r="P467" t="str">
            <v>艺术设计学院</v>
          </cell>
          <cell r="Q467" t="str">
            <v>环境设计与理论</v>
          </cell>
          <cell r="R467">
            <v>3</v>
          </cell>
          <cell r="S467">
            <v>8014010</v>
          </cell>
          <cell r="T467">
            <v>8014035</v>
          </cell>
          <cell r="U467">
            <v>8014006</v>
          </cell>
          <cell r="V467">
            <v>464</v>
          </cell>
          <cell r="W467">
            <v>0</v>
          </cell>
          <cell r="X467">
            <v>9</v>
          </cell>
          <cell r="Y467">
            <v>0</v>
          </cell>
          <cell r="Z467">
            <v>0</v>
          </cell>
          <cell r="AA467">
            <v>0</v>
          </cell>
          <cell r="AB467">
            <v>-1</v>
          </cell>
          <cell r="AC467" t="str">
            <v>techangsheng</v>
          </cell>
        </row>
        <row r="468">
          <cell r="A468">
            <v>506</v>
          </cell>
          <cell r="B468" t="str">
            <v>张晓娟</v>
          </cell>
          <cell r="C468">
            <v>1</v>
          </cell>
          <cell r="D468">
            <v>1</v>
          </cell>
          <cell r="E468">
            <v>10676</v>
          </cell>
          <cell r="F468" t="str">
            <v>云南农业大学</v>
          </cell>
          <cell r="G468" t="str">
            <v>其它</v>
          </cell>
          <cell r="H468" t="str">
            <v>经济管理学院</v>
          </cell>
          <cell r="I468">
            <v>12</v>
          </cell>
          <cell r="J468" t="str">
            <v>管理学</v>
          </cell>
          <cell r="K468">
            <v>1208</v>
          </cell>
          <cell r="L468">
            <v>120801</v>
          </cell>
          <cell r="M468" t="str">
            <v>电子商务</v>
          </cell>
          <cell r="N468">
            <v>7</v>
          </cell>
          <cell r="O468">
            <v>120200</v>
          </cell>
          <cell r="P468" t="str">
            <v>经济管理学院</v>
          </cell>
          <cell r="Q468" t="str">
            <v>管理科学</v>
          </cell>
          <cell r="R468">
            <v>1</v>
          </cell>
          <cell r="S468">
            <v>8007005</v>
          </cell>
          <cell r="T468">
            <v>8007010</v>
          </cell>
          <cell r="U468">
            <v>8007060</v>
          </cell>
          <cell r="V468">
            <v>437</v>
          </cell>
          <cell r="W468">
            <v>395</v>
          </cell>
          <cell r="X468">
            <v>1</v>
          </cell>
          <cell r="Y468">
            <v>0</v>
          </cell>
          <cell r="Z468">
            <v>0</v>
          </cell>
          <cell r="AA468">
            <v>0</v>
          </cell>
          <cell r="AB468">
            <v>-1</v>
          </cell>
          <cell r="AC468" t="str">
            <v>putong</v>
          </cell>
        </row>
        <row r="469">
          <cell r="A469">
            <v>507</v>
          </cell>
          <cell r="B469" t="str">
            <v>严倩</v>
          </cell>
          <cell r="C469">
            <v>1</v>
          </cell>
          <cell r="D469">
            <v>1</v>
          </cell>
          <cell r="E469">
            <v>10022</v>
          </cell>
          <cell r="F469" t="str">
            <v>北京林业大学</v>
          </cell>
          <cell r="G469">
            <v>211</v>
          </cell>
          <cell r="H469" t="str">
            <v>材料科学与技术学院</v>
          </cell>
          <cell r="I469">
            <v>8</v>
          </cell>
          <cell r="J469" t="str">
            <v>工学</v>
          </cell>
          <cell r="K469">
            <v>824</v>
          </cell>
          <cell r="L469">
            <v>82402</v>
          </cell>
          <cell r="M469" t="str">
            <v>木材科学与工程</v>
          </cell>
          <cell r="N469">
            <v>5</v>
          </cell>
          <cell r="O469">
            <v>82902</v>
          </cell>
          <cell r="P469" t="str">
            <v>材料学院</v>
          </cell>
          <cell r="Q469" t="str">
            <v>木材构造与物性</v>
          </cell>
          <cell r="R469">
            <v>4</v>
          </cell>
          <cell r="S469">
            <v>8005033</v>
          </cell>
          <cell r="T469">
            <v>8005013</v>
          </cell>
        </row>
        <row r="469">
          <cell r="V469">
            <v>484</v>
          </cell>
          <cell r="W469">
            <v>430</v>
          </cell>
          <cell r="X469">
            <v>1</v>
          </cell>
          <cell r="Y469">
            <v>0</v>
          </cell>
          <cell r="Z469">
            <v>0</v>
          </cell>
          <cell r="AA469">
            <v>0</v>
          </cell>
          <cell r="AB469">
            <v>2</v>
          </cell>
          <cell r="AC469" t="str">
            <v>putong</v>
          </cell>
        </row>
        <row r="470">
          <cell r="A470">
            <v>508</v>
          </cell>
          <cell r="B470" t="str">
            <v>丁佳欣</v>
          </cell>
          <cell r="C470">
            <v>1</v>
          </cell>
          <cell r="D470">
            <v>1</v>
          </cell>
          <cell r="E470">
            <v>10022</v>
          </cell>
          <cell r="F470" t="str">
            <v>北京林业大学</v>
          </cell>
          <cell r="G470">
            <v>211</v>
          </cell>
          <cell r="H470" t="str">
            <v>经济管理学院</v>
          </cell>
          <cell r="I470">
            <v>12</v>
          </cell>
          <cell r="J470" t="str">
            <v>管理学</v>
          </cell>
          <cell r="K470">
            <v>1202</v>
          </cell>
          <cell r="L470" t="str">
            <v>120203K</v>
          </cell>
          <cell r="M470" t="str">
            <v>会计学</v>
          </cell>
          <cell r="N470">
            <v>7</v>
          </cell>
          <cell r="O470">
            <v>125300</v>
          </cell>
          <cell r="P470" t="str">
            <v>经济管理学院</v>
          </cell>
          <cell r="Q470" t="str">
            <v>不分方向</v>
          </cell>
          <cell r="R470">
            <v>1</v>
          </cell>
          <cell r="S470">
            <v>8007072</v>
          </cell>
          <cell r="T470">
            <v>8007093</v>
          </cell>
          <cell r="U470">
            <v>8007050</v>
          </cell>
          <cell r="V470">
            <v>517</v>
          </cell>
          <cell r="W470">
            <v>536</v>
          </cell>
          <cell r="X470">
            <v>1</v>
          </cell>
          <cell r="Y470">
            <v>0</v>
          </cell>
          <cell r="Z470">
            <v>0</v>
          </cell>
          <cell r="AA470">
            <v>0</v>
          </cell>
          <cell r="AB470">
            <v>2</v>
          </cell>
          <cell r="AC470" t="str">
            <v>putong</v>
          </cell>
        </row>
        <row r="471">
          <cell r="A471">
            <v>509</v>
          </cell>
          <cell r="B471" t="str">
            <v>赵云飞</v>
          </cell>
          <cell r="C471">
            <v>2</v>
          </cell>
          <cell r="D471">
            <v>1</v>
          </cell>
          <cell r="E471">
            <v>10214</v>
          </cell>
          <cell r="F471" t="str">
            <v>哈尔滨理工大学</v>
          </cell>
          <cell r="G471" t="str">
            <v>其它</v>
          </cell>
          <cell r="H471" t="str">
            <v>机械动力工程学院</v>
          </cell>
          <cell r="I471">
            <v>8</v>
          </cell>
          <cell r="J471" t="str">
            <v>工学</v>
          </cell>
          <cell r="K471">
            <v>802</v>
          </cell>
          <cell r="L471">
            <v>80205</v>
          </cell>
          <cell r="M471" t="str">
            <v>工业设计</v>
          </cell>
          <cell r="N471">
            <v>14</v>
          </cell>
          <cell r="O471">
            <v>130500</v>
          </cell>
          <cell r="P471" t="str">
            <v>艺术设计学院</v>
          </cell>
          <cell r="Q471" t="str">
            <v>环境设计与理论</v>
          </cell>
          <cell r="R471">
            <v>3</v>
          </cell>
          <cell r="S471">
            <v>8014035</v>
          </cell>
          <cell r="T471">
            <v>8014010</v>
          </cell>
        </row>
        <row r="471">
          <cell r="V471">
            <v>506</v>
          </cell>
          <cell r="W471">
            <v>465</v>
          </cell>
          <cell r="X471">
            <v>1</v>
          </cell>
          <cell r="Y471">
            <v>0</v>
          </cell>
          <cell r="Z471">
            <v>0</v>
          </cell>
          <cell r="AA471">
            <v>0</v>
          </cell>
          <cell r="AB471">
            <v>-1</v>
          </cell>
          <cell r="AC471" t="str">
            <v>putong</v>
          </cell>
        </row>
        <row r="472">
          <cell r="A472">
            <v>510</v>
          </cell>
          <cell r="B472" t="str">
            <v>周天雅</v>
          </cell>
          <cell r="C472">
            <v>1</v>
          </cell>
          <cell r="D472">
            <v>1</v>
          </cell>
          <cell r="E472">
            <v>10673</v>
          </cell>
          <cell r="F472" t="str">
            <v>云南大学</v>
          </cell>
          <cell r="G472">
            <v>211</v>
          </cell>
          <cell r="H472" t="str">
            <v>经济学院</v>
          </cell>
          <cell r="I472">
            <v>12</v>
          </cell>
          <cell r="J472" t="str">
            <v>管理学</v>
          </cell>
          <cell r="K472">
            <v>1202</v>
          </cell>
          <cell r="L472" t="str">
            <v>120203K</v>
          </cell>
          <cell r="M472" t="str">
            <v>会计学</v>
          </cell>
          <cell r="N472">
            <v>7</v>
          </cell>
          <cell r="O472">
            <v>20200</v>
          </cell>
          <cell r="P472" t="str">
            <v>经济管理学院</v>
          </cell>
          <cell r="Q472" t="str">
            <v>金融学</v>
          </cell>
          <cell r="R472">
            <v>1</v>
          </cell>
          <cell r="S472">
            <v>8007013</v>
          </cell>
          <cell r="T472">
            <v>8007014</v>
          </cell>
          <cell r="U472">
            <v>8007039</v>
          </cell>
          <cell r="V472">
            <v>435</v>
          </cell>
          <cell r="W472">
            <v>437</v>
          </cell>
          <cell r="X472">
            <v>1</v>
          </cell>
          <cell r="Y472">
            <v>0</v>
          </cell>
          <cell r="Z472">
            <v>0</v>
          </cell>
          <cell r="AA472">
            <v>0</v>
          </cell>
          <cell r="AB472">
            <v>2</v>
          </cell>
          <cell r="AC472" t="str">
            <v>putong</v>
          </cell>
        </row>
        <row r="473">
          <cell r="A473">
            <v>511</v>
          </cell>
          <cell r="B473" t="str">
            <v>姜智馨</v>
          </cell>
          <cell r="C473">
            <v>1</v>
          </cell>
          <cell r="D473">
            <v>1</v>
          </cell>
          <cell r="E473">
            <v>11065</v>
          </cell>
          <cell r="F473" t="str">
            <v>青岛大学</v>
          </cell>
          <cell r="G473" t="str">
            <v>其它</v>
          </cell>
          <cell r="H473" t="str">
            <v>机电工程学院</v>
          </cell>
          <cell r="I473">
            <v>8</v>
          </cell>
          <cell r="J473" t="str">
            <v>工学</v>
          </cell>
          <cell r="K473">
            <v>802</v>
          </cell>
          <cell r="L473">
            <v>80205</v>
          </cell>
          <cell r="M473" t="str">
            <v>工业设计</v>
          </cell>
          <cell r="N473">
            <v>14</v>
          </cell>
          <cell r="O473">
            <v>130500</v>
          </cell>
          <cell r="P473" t="str">
            <v>艺术设计学院</v>
          </cell>
          <cell r="Q473" t="str">
            <v>环境设计与理论</v>
          </cell>
          <cell r="R473">
            <v>3</v>
          </cell>
          <cell r="S473">
            <v>8014006</v>
          </cell>
          <cell r="T473">
            <v>8014010</v>
          </cell>
        </row>
        <row r="473">
          <cell r="V473">
            <v>531</v>
          </cell>
          <cell r="W473">
            <v>524</v>
          </cell>
          <cell r="X473">
            <v>1</v>
          </cell>
          <cell r="Y473">
            <v>0</v>
          </cell>
          <cell r="Z473">
            <v>0</v>
          </cell>
          <cell r="AA473">
            <v>0</v>
          </cell>
          <cell r="AB473">
            <v>-1</v>
          </cell>
          <cell r="AC473" t="str">
            <v>putong</v>
          </cell>
        </row>
        <row r="474">
          <cell r="A474">
            <v>512</v>
          </cell>
          <cell r="B474" t="str">
            <v>郜林</v>
          </cell>
          <cell r="C474">
            <v>1</v>
          </cell>
          <cell r="D474">
            <v>1</v>
          </cell>
          <cell r="E474">
            <v>10288</v>
          </cell>
          <cell r="F474" t="str">
            <v>南京理工大学</v>
          </cell>
          <cell r="G474">
            <v>211</v>
          </cell>
          <cell r="H474" t="str">
            <v>设计艺术与传媒学院</v>
          </cell>
          <cell r="I474">
            <v>8</v>
          </cell>
          <cell r="J474" t="str">
            <v>工学</v>
          </cell>
          <cell r="K474">
            <v>802</v>
          </cell>
          <cell r="L474">
            <v>80205</v>
          </cell>
          <cell r="M474" t="str">
            <v>工业设计</v>
          </cell>
          <cell r="N474">
            <v>14</v>
          </cell>
          <cell r="O474">
            <v>130500</v>
          </cell>
          <cell r="P474" t="str">
            <v>艺术设计学院</v>
          </cell>
          <cell r="Q474" t="str">
            <v>环境设计与理论</v>
          </cell>
          <cell r="R474">
            <v>3</v>
          </cell>
          <cell r="S474">
            <v>8014006</v>
          </cell>
          <cell r="T474">
            <v>8014010</v>
          </cell>
          <cell r="U474">
            <v>8014035</v>
          </cell>
          <cell r="V474">
            <v>500</v>
          </cell>
          <cell r="W474">
            <v>478</v>
          </cell>
          <cell r="X474">
            <v>1</v>
          </cell>
          <cell r="Y474">
            <v>0</v>
          </cell>
          <cell r="Z474">
            <v>0</v>
          </cell>
          <cell r="AA474">
            <v>0</v>
          </cell>
          <cell r="AB474">
            <v>2</v>
          </cell>
          <cell r="AC474" t="str">
            <v>putong</v>
          </cell>
        </row>
        <row r="475">
          <cell r="A475">
            <v>513</v>
          </cell>
          <cell r="B475" t="str">
            <v>冯健书</v>
          </cell>
          <cell r="C475">
            <v>2</v>
          </cell>
          <cell r="D475">
            <v>1</v>
          </cell>
          <cell r="E475">
            <v>10058</v>
          </cell>
          <cell r="F475" t="str">
            <v>天津工业大学</v>
          </cell>
          <cell r="G475" t="str">
            <v>其它</v>
          </cell>
          <cell r="H475" t="str">
            <v>经济与管理学院</v>
          </cell>
          <cell r="I475">
            <v>2</v>
          </cell>
          <cell r="J475" t="str">
            <v>经济学</v>
          </cell>
          <cell r="K475">
            <v>204</v>
          </cell>
          <cell r="L475">
            <v>20401</v>
          </cell>
          <cell r="M475" t="str">
            <v>国际经济与贸易</v>
          </cell>
          <cell r="N475">
            <v>7</v>
          </cell>
          <cell r="O475">
            <v>25400</v>
          </cell>
          <cell r="P475" t="str">
            <v>经济管理学院</v>
          </cell>
          <cell r="Q475" t="str">
            <v>不分方向</v>
          </cell>
          <cell r="R475">
            <v>1</v>
          </cell>
          <cell r="S475">
            <v>8007007</v>
          </cell>
          <cell r="T475">
            <v>8007066</v>
          </cell>
        </row>
        <row r="475">
          <cell r="V475">
            <v>441</v>
          </cell>
          <cell r="W475">
            <v>447</v>
          </cell>
          <cell r="X475">
            <v>1</v>
          </cell>
          <cell r="Y475">
            <v>0</v>
          </cell>
          <cell r="Z475">
            <v>0</v>
          </cell>
          <cell r="AA475">
            <v>0</v>
          </cell>
          <cell r="AB475">
            <v>-1</v>
          </cell>
          <cell r="AC475" t="str">
            <v>putong</v>
          </cell>
        </row>
        <row r="476">
          <cell r="A476">
            <v>514</v>
          </cell>
          <cell r="B476" t="str">
            <v>孟德豪</v>
          </cell>
          <cell r="C476">
            <v>2</v>
          </cell>
          <cell r="D476">
            <v>1</v>
          </cell>
          <cell r="E476">
            <v>10022</v>
          </cell>
          <cell r="F476" t="str">
            <v>北京林业大学</v>
          </cell>
          <cell r="G476">
            <v>211</v>
          </cell>
          <cell r="H476" t="str">
            <v>生物科学与技术学院</v>
          </cell>
          <cell r="I476">
            <v>8</v>
          </cell>
          <cell r="J476" t="str">
            <v>工学</v>
          </cell>
          <cell r="K476">
            <v>827</v>
          </cell>
          <cell r="L476">
            <v>82701</v>
          </cell>
          <cell r="M476" t="str">
            <v>食品科学与工程</v>
          </cell>
          <cell r="N476">
            <v>2</v>
          </cell>
          <cell r="O476">
            <v>83203</v>
          </cell>
          <cell r="P476" t="str">
            <v>生物科学与技术学院</v>
          </cell>
          <cell r="Q476" t="str">
            <v>农林产品加工与贮运</v>
          </cell>
          <cell r="R476">
            <v>2</v>
          </cell>
          <cell r="S476">
            <v>8002057</v>
          </cell>
        </row>
        <row r="476">
          <cell r="V476">
            <v>479</v>
          </cell>
          <cell r="W476">
            <v>491</v>
          </cell>
          <cell r="X476">
            <v>1</v>
          </cell>
          <cell r="Y476">
            <v>0</v>
          </cell>
          <cell r="Z476">
            <v>0</v>
          </cell>
          <cell r="AA476">
            <v>0</v>
          </cell>
          <cell r="AB476">
            <v>2</v>
          </cell>
          <cell r="AC476" t="str">
            <v>putong</v>
          </cell>
        </row>
        <row r="477">
          <cell r="A477">
            <v>515</v>
          </cell>
          <cell r="B477" t="str">
            <v>陈玫伶</v>
          </cell>
          <cell r="C477">
            <v>1</v>
          </cell>
          <cell r="D477">
            <v>1</v>
          </cell>
          <cell r="E477">
            <v>10676</v>
          </cell>
          <cell r="F477" t="str">
            <v>云南农业大学</v>
          </cell>
          <cell r="G477" t="str">
            <v>其它</v>
          </cell>
          <cell r="H477" t="str">
            <v>经济管理学院</v>
          </cell>
          <cell r="I477">
            <v>12</v>
          </cell>
          <cell r="J477" t="str">
            <v>管理学</v>
          </cell>
          <cell r="K477">
            <v>1201</v>
          </cell>
          <cell r="L477">
            <v>120102</v>
          </cell>
          <cell r="M477" t="str">
            <v>信息管理与信息系统</v>
          </cell>
          <cell r="N477">
            <v>7</v>
          </cell>
          <cell r="O477">
            <v>120200</v>
          </cell>
          <cell r="P477" t="str">
            <v>经济管理学院</v>
          </cell>
          <cell r="Q477" t="str">
            <v>管理科学</v>
          </cell>
          <cell r="R477">
            <v>4</v>
          </cell>
          <cell r="S477">
            <v>8007019</v>
          </cell>
          <cell r="T477">
            <v>8007036</v>
          </cell>
        </row>
        <row r="477">
          <cell r="V477">
            <v>432</v>
          </cell>
          <cell r="W477">
            <v>442</v>
          </cell>
          <cell r="X477">
            <v>1</v>
          </cell>
          <cell r="Y477">
            <v>0</v>
          </cell>
          <cell r="Z477">
            <v>0</v>
          </cell>
          <cell r="AA477">
            <v>0</v>
          </cell>
          <cell r="AB477">
            <v>-1</v>
          </cell>
          <cell r="AC477" t="str">
            <v>putong</v>
          </cell>
        </row>
        <row r="478">
          <cell r="A478">
            <v>516</v>
          </cell>
          <cell r="B478" t="str">
            <v>李远玲</v>
          </cell>
          <cell r="C478">
            <v>1</v>
          </cell>
          <cell r="D478">
            <v>1</v>
          </cell>
          <cell r="E478">
            <v>10538</v>
          </cell>
          <cell r="F478" t="str">
            <v>中南林业科技大学</v>
          </cell>
          <cell r="G478" t="str">
            <v>其它</v>
          </cell>
        </row>
        <row r="478">
          <cell r="J478" t="str">
            <v/>
          </cell>
        </row>
        <row r="478">
          <cell r="M478" t="str">
            <v/>
          </cell>
        </row>
        <row r="478">
          <cell r="P478" t="str">
            <v/>
          </cell>
          <cell r="Q478" t="str">
            <v/>
          </cell>
        </row>
        <row r="478">
          <cell r="V478">
            <v>443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-1</v>
          </cell>
          <cell r="AC478" t="str">
            <v>putong</v>
          </cell>
        </row>
        <row r="479">
          <cell r="A479">
            <v>517</v>
          </cell>
          <cell r="B479" t="str">
            <v>谢芳宇</v>
          </cell>
          <cell r="C479">
            <v>1</v>
          </cell>
          <cell r="D479">
            <v>1</v>
          </cell>
          <cell r="E479">
            <v>10129</v>
          </cell>
          <cell r="F479" t="str">
            <v>内蒙古农业大学</v>
          </cell>
          <cell r="G479" t="str">
            <v>其它</v>
          </cell>
        </row>
        <row r="479">
          <cell r="J479" t="str">
            <v/>
          </cell>
        </row>
        <row r="479">
          <cell r="M479" t="str">
            <v/>
          </cell>
        </row>
        <row r="479">
          <cell r="P479" t="str">
            <v/>
          </cell>
          <cell r="Q479" t="str">
            <v/>
          </cell>
        </row>
        <row r="479">
          <cell r="V479">
            <v>468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-1</v>
          </cell>
          <cell r="AC479" t="str">
            <v>putong</v>
          </cell>
        </row>
        <row r="480">
          <cell r="A480">
            <v>518</v>
          </cell>
          <cell r="B480" t="str">
            <v>熊潞健</v>
          </cell>
          <cell r="C480">
            <v>2</v>
          </cell>
          <cell r="D480">
            <v>1</v>
          </cell>
          <cell r="E480">
            <v>10736</v>
          </cell>
          <cell r="F480" t="str">
            <v>西北师范大学</v>
          </cell>
          <cell r="G480" t="str">
            <v>其它</v>
          </cell>
          <cell r="H480" t="str">
            <v>心理学院</v>
          </cell>
          <cell r="I480">
            <v>7</v>
          </cell>
          <cell r="J480" t="str">
            <v>理学</v>
          </cell>
          <cell r="K480">
            <v>711</v>
          </cell>
          <cell r="L480">
            <v>71102</v>
          </cell>
          <cell r="M480" t="str">
            <v>应用心理学</v>
          </cell>
          <cell r="N480">
            <v>10</v>
          </cell>
          <cell r="O480">
            <v>40200</v>
          </cell>
          <cell r="P480" t="str">
            <v>人文社会科学学院</v>
          </cell>
          <cell r="Q480" t="str">
            <v>临床与咨询心理学</v>
          </cell>
          <cell r="R480">
            <v>3</v>
          </cell>
          <cell r="S480">
            <v>8010014</v>
          </cell>
          <cell r="T480">
            <v>8010013</v>
          </cell>
          <cell r="U480">
            <v>19860504</v>
          </cell>
          <cell r="V480">
            <v>435</v>
          </cell>
          <cell r="W480">
            <v>452</v>
          </cell>
          <cell r="X480">
            <v>1</v>
          </cell>
          <cell r="Y480">
            <v>0</v>
          </cell>
          <cell r="Z480">
            <v>0</v>
          </cell>
          <cell r="AA480">
            <v>0</v>
          </cell>
          <cell r="AB480">
            <v>-1</v>
          </cell>
          <cell r="AC480" t="str">
            <v>putong</v>
          </cell>
        </row>
        <row r="481">
          <cell r="A481">
            <v>519</v>
          </cell>
          <cell r="B481" t="str">
            <v>范玉晶</v>
          </cell>
          <cell r="C481">
            <v>1</v>
          </cell>
          <cell r="D481">
            <v>1</v>
          </cell>
          <cell r="E481">
            <v>10127</v>
          </cell>
          <cell r="F481" t="str">
            <v>内蒙古科技大学</v>
          </cell>
          <cell r="G481" t="str">
            <v>其它</v>
          </cell>
        </row>
        <row r="481">
          <cell r="J481" t="str">
            <v/>
          </cell>
        </row>
        <row r="481">
          <cell r="M481" t="str">
            <v/>
          </cell>
        </row>
        <row r="481">
          <cell r="P481" t="str">
            <v/>
          </cell>
          <cell r="Q481" t="str">
            <v/>
          </cell>
        </row>
        <row r="481">
          <cell r="V481">
            <v>449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-1</v>
          </cell>
          <cell r="AC481" t="str">
            <v>putong</v>
          </cell>
        </row>
        <row r="482">
          <cell r="A482">
            <v>520</v>
          </cell>
          <cell r="B482" t="str">
            <v>范若楠</v>
          </cell>
          <cell r="C482">
            <v>1</v>
          </cell>
          <cell r="D482">
            <v>1</v>
          </cell>
          <cell r="E482">
            <v>10424</v>
          </cell>
          <cell r="F482" t="str">
            <v>山东科技大学</v>
          </cell>
          <cell r="G482" t="str">
            <v>其它</v>
          </cell>
          <cell r="H482" t="str">
            <v>财经系</v>
          </cell>
          <cell r="I482">
            <v>2</v>
          </cell>
          <cell r="J482" t="str">
            <v>经济学</v>
          </cell>
          <cell r="K482">
            <v>204</v>
          </cell>
          <cell r="L482">
            <v>20401</v>
          </cell>
          <cell r="M482" t="str">
            <v>国际经济与贸易</v>
          </cell>
          <cell r="N482">
            <v>7</v>
          </cell>
          <cell r="O482">
            <v>25400</v>
          </cell>
          <cell r="P482" t="str">
            <v>经济管理学院</v>
          </cell>
          <cell r="Q482" t="str">
            <v>不分方向</v>
          </cell>
          <cell r="R482">
            <v>1</v>
          </cell>
          <cell r="S482">
            <v>8007038</v>
          </cell>
          <cell r="T482">
            <v>8007070</v>
          </cell>
          <cell r="U482">
            <v>8007043</v>
          </cell>
          <cell r="V482">
            <v>560</v>
          </cell>
          <cell r="W482">
            <v>534</v>
          </cell>
          <cell r="X482">
            <v>1</v>
          </cell>
          <cell r="Y482">
            <v>0</v>
          </cell>
          <cell r="Z482">
            <v>0</v>
          </cell>
          <cell r="AA482">
            <v>0</v>
          </cell>
          <cell r="AB482">
            <v>-1</v>
          </cell>
          <cell r="AC482" t="str">
            <v>putong</v>
          </cell>
        </row>
        <row r="483">
          <cell r="A483">
            <v>522</v>
          </cell>
          <cell r="B483" t="str">
            <v>刘欢</v>
          </cell>
          <cell r="C483">
            <v>1</v>
          </cell>
          <cell r="D483">
            <v>1</v>
          </cell>
          <cell r="E483">
            <v>10009</v>
          </cell>
          <cell r="F483" t="str">
            <v>北方工业大学</v>
          </cell>
          <cell r="G483" t="str">
            <v>其它</v>
          </cell>
          <cell r="H483" t="str">
            <v>经济管理学院</v>
          </cell>
          <cell r="I483">
            <v>12</v>
          </cell>
          <cell r="J483" t="str">
            <v>管理学</v>
          </cell>
          <cell r="K483">
            <v>1202</v>
          </cell>
          <cell r="L483" t="str">
            <v>120201K</v>
          </cell>
          <cell r="M483" t="str">
            <v>工商管理</v>
          </cell>
          <cell r="N483">
            <v>7</v>
          </cell>
          <cell r="O483">
            <v>120200</v>
          </cell>
          <cell r="P483" t="str">
            <v>经济管理学院</v>
          </cell>
          <cell r="Q483" t="str">
            <v>管理科学</v>
          </cell>
          <cell r="R483">
            <v>1</v>
          </cell>
          <cell r="S483">
            <v>8007003</v>
          </cell>
          <cell r="T483">
            <v>8007005</v>
          </cell>
          <cell r="U483">
            <v>8007085</v>
          </cell>
          <cell r="V483">
            <v>615</v>
          </cell>
          <cell r="W483">
            <v>571</v>
          </cell>
          <cell r="X483">
            <v>1</v>
          </cell>
          <cell r="Y483">
            <v>0</v>
          </cell>
          <cell r="Z483">
            <v>0</v>
          </cell>
          <cell r="AA483">
            <v>0</v>
          </cell>
          <cell r="AB483">
            <v>-1</v>
          </cell>
          <cell r="AC483" t="str">
            <v>putong</v>
          </cell>
        </row>
        <row r="484">
          <cell r="A484">
            <v>523</v>
          </cell>
          <cell r="B484" t="str">
            <v>姜黎鹂</v>
          </cell>
          <cell r="C484">
            <v>1</v>
          </cell>
          <cell r="D484">
            <v>1</v>
          </cell>
          <cell r="E484">
            <v>10446</v>
          </cell>
          <cell r="F484" t="str">
            <v>曲阜师范大学</v>
          </cell>
          <cell r="G484" t="str">
            <v>其它</v>
          </cell>
          <cell r="H484" t="str">
            <v>经济学院</v>
          </cell>
          <cell r="I484">
            <v>12</v>
          </cell>
          <cell r="J484" t="str">
            <v>管理学</v>
          </cell>
          <cell r="K484">
            <v>1202</v>
          </cell>
          <cell r="L484">
            <v>120206</v>
          </cell>
          <cell r="M484" t="str">
            <v>人力资源管理</v>
          </cell>
          <cell r="N484">
            <v>7</v>
          </cell>
          <cell r="O484">
            <v>120200</v>
          </cell>
          <cell r="P484" t="str">
            <v>经济管理学院</v>
          </cell>
          <cell r="Q484" t="str">
            <v>管理科学</v>
          </cell>
          <cell r="R484">
            <v>1</v>
          </cell>
          <cell r="S484">
            <v>8007010</v>
          </cell>
          <cell r="T484">
            <v>8007005</v>
          </cell>
        </row>
        <row r="484">
          <cell r="V484">
            <v>480</v>
          </cell>
          <cell r="W484">
            <v>432</v>
          </cell>
          <cell r="X484">
            <v>1</v>
          </cell>
          <cell r="Y484">
            <v>0</v>
          </cell>
          <cell r="Z484">
            <v>0</v>
          </cell>
          <cell r="AA484">
            <v>0</v>
          </cell>
          <cell r="AB484">
            <v>-1</v>
          </cell>
          <cell r="AC484" t="str">
            <v>putong</v>
          </cell>
        </row>
        <row r="485">
          <cell r="A485">
            <v>524</v>
          </cell>
          <cell r="B485" t="str">
            <v>陈艺萌</v>
          </cell>
          <cell r="C485">
            <v>1</v>
          </cell>
          <cell r="D485">
            <v>1</v>
          </cell>
          <cell r="E485">
            <v>10370</v>
          </cell>
          <cell r="F485" t="str">
            <v>安徽师范大学</v>
          </cell>
          <cell r="G485" t="str">
            <v>其它</v>
          </cell>
        </row>
        <row r="485">
          <cell r="J485" t="str">
            <v/>
          </cell>
        </row>
        <row r="485">
          <cell r="M485" t="str">
            <v/>
          </cell>
        </row>
        <row r="485">
          <cell r="P485" t="str">
            <v/>
          </cell>
          <cell r="Q485" t="str">
            <v/>
          </cell>
        </row>
        <row r="485">
          <cell r="V485">
            <v>515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-1</v>
          </cell>
          <cell r="AC485" t="str">
            <v>putong</v>
          </cell>
        </row>
        <row r="486">
          <cell r="A486">
            <v>525</v>
          </cell>
          <cell r="B486" t="str">
            <v>孙佳琪</v>
          </cell>
          <cell r="C486">
            <v>1</v>
          </cell>
          <cell r="D486">
            <v>1</v>
          </cell>
          <cell r="E486">
            <v>10075</v>
          </cell>
          <cell r="F486" t="str">
            <v>河北大学</v>
          </cell>
          <cell r="G486" t="str">
            <v>其它</v>
          </cell>
          <cell r="H486" t="str">
            <v>中央兰开夏传媒与创意学院</v>
          </cell>
          <cell r="I486">
            <v>13</v>
          </cell>
          <cell r="J486" t="str">
            <v>艺术学</v>
          </cell>
          <cell r="K486">
            <v>1305</v>
          </cell>
          <cell r="L486">
            <v>130502</v>
          </cell>
          <cell r="M486" t="str">
            <v>视觉传达设计</v>
          </cell>
          <cell r="N486">
            <v>14</v>
          </cell>
          <cell r="O486">
            <v>135108</v>
          </cell>
          <cell r="P486" t="str">
            <v>艺术设计学院</v>
          </cell>
          <cell r="Q486" t="str">
            <v>艺术设计研究与应用</v>
          </cell>
          <cell r="R486">
            <v>2</v>
          </cell>
          <cell r="S486">
            <v>19830901</v>
          </cell>
          <cell r="T486">
            <v>8014004</v>
          </cell>
          <cell r="U486">
            <v>8014026</v>
          </cell>
          <cell r="V486">
            <v>443</v>
          </cell>
          <cell r="W486">
            <v>0</v>
          </cell>
          <cell r="X486">
            <v>1</v>
          </cell>
          <cell r="Y486">
            <v>0</v>
          </cell>
          <cell r="Z486">
            <v>0</v>
          </cell>
          <cell r="AA486">
            <v>0</v>
          </cell>
          <cell r="AB486">
            <v>-1</v>
          </cell>
          <cell r="AC486" t="str">
            <v>putong</v>
          </cell>
        </row>
        <row r="487">
          <cell r="A487">
            <v>526</v>
          </cell>
          <cell r="B487" t="str">
            <v>路畅</v>
          </cell>
          <cell r="C487">
            <v>1</v>
          </cell>
          <cell r="D487">
            <v>1</v>
          </cell>
          <cell r="E487">
            <v>10732</v>
          </cell>
          <cell r="F487" t="str">
            <v>兰州交通大学</v>
          </cell>
          <cell r="G487" t="str">
            <v>其它</v>
          </cell>
          <cell r="H487" t="str">
            <v>建筑与城市规划学院</v>
          </cell>
          <cell r="I487">
            <v>8</v>
          </cell>
          <cell r="J487" t="str">
            <v>工学</v>
          </cell>
          <cell r="K487">
            <v>828</v>
          </cell>
          <cell r="L487">
            <v>82802</v>
          </cell>
          <cell r="M487" t="str">
            <v>城乡规划</v>
          </cell>
          <cell r="N487">
            <v>6</v>
          </cell>
          <cell r="O487">
            <v>83300</v>
          </cell>
          <cell r="P487" t="str">
            <v>园林学院</v>
          </cell>
          <cell r="Q487" t="str">
            <v>城乡规划与设计理论</v>
          </cell>
          <cell r="R487">
            <v>2</v>
          </cell>
          <cell r="S487">
            <v>8006093</v>
          </cell>
        </row>
        <row r="487">
          <cell r="V487">
            <v>482</v>
          </cell>
          <cell r="W487">
            <v>462</v>
          </cell>
          <cell r="X487">
            <v>1</v>
          </cell>
          <cell r="Y487">
            <v>0</v>
          </cell>
          <cell r="Z487">
            <v>0</v>
          </cell>
          <cell r="AA487">
            <v>0</v>
          </cell>
          <cell r="AB487">
            <v>-1</v>
          </cell>
          <cell r="AC487" t="str">
            <v>putong</v>
          </cell>
        </row>
        <row r="488">
          <cell r="A488">
            <v>527</v>
          </cell>
          <cell r="B488" t="str">
            <v>杨佳玉</v>
          </cell>
          <cell r="C488">
            <v>1</v>
          </cell>
          <cell r="D488">
            <v>11</v>
          </cell>
          <cell r="E488">
            <v>10656</v>
          </cell>
          <cell r="F488" t="str">
            <v>西南民族大学</v>
          </cell>
          <cell r="G488" t="str">
            <v>其它</v>
          </cell>
          <cell r="H488" t="str">
            <v>旅游与历史文化学院</v>
          </cell>
          <cell r="I488">
            <v>12</v>
          </cell>
          <cell r="J488" t="str">
            <v>管理学</v>
          </cell>
          <cell r="K488">
            <v>1209</v>
          </cell>
          <cell r="L488" t="str">
            <v>120901K</v>
          </cell>
          <cell r="M488" t="str">
            <v>旅游管理</v>
          </cell>
          <cell r="N488">
            <v>6</v>
          </cell>
          <cell r="O488">
            <v>83400</v>
          </cell>
          <cell r="P488" t="str">
            <v>园林学院</v>
          </cell>
          <cell r="Q488" t="str">
            <v>风景园林历史与理论</v>
          </cell>
          <cell r="R488">
            <v>8</v>
          </cell>
          <cell r="S488">
            <v>8006025</v>
          </cell>
          <cell r="T488">
            <v>8006086</v>
          </cell>
          <cell r="U488">
            <v>8006098</v>
          </cell>
          <cell r="V488">
            <v>525</v>
          </cell>
          <cell r="W488">
            <v>495</v>
          </cell>
          <cell r="X488">
            <v>1</v>
          </cell>
          <cell r="Y488">
            <v>0</v>
          </cell>
          <cell r="Z488">
            <v>0</v>
          </cell>
          <cell r="AA488">
            <v>0</v>
          </cell>
          <cell r="AB488">
            <v>-1</v>
          </cell>
          <cell r="AC488" t="str">
            <v>putong</v>
          </cell>
        </row>
        <row r="489">
          <cell r="A489">
            <v>528</v>
          </cell>
          <cell r="B489" t="str">
            <v>王凯清</v>
          </cell>
          <cell r="C489">
            <v>1</v>
          </cell>
          <cell r="D489">
            <v>1</v>
          </cell>
          <cell r="E489">
            <v>10086</v>
          </cell>
          <cell r="F489" t="str">
            <v>河北农业大学</v>
          </cell>
          <cell r="G489" t="str">
            <v>其它</v>
          </cell>
          <cell r="H489" t="str">
            <v>林学院</v>
          </cell>
          <cell r="I489">
            <v>8</v>
          </cell>
          <cell r="J489" t="str">
            <v>工学</v>
          </cell>
          <cell r="K489">
            <v>824</v>
          </cell>
          <cell r="L489">
            <v>82402</v>
          </cell>
          <cell r="M489" t="str">
            <v>木材科学与工程</v>
          </cell>
          <cell r="N489">
            <v>5</v>
          </cell>
          <cell r="O489">
            <v>82902</v>
          </cell>
          <cell r="P489" t="str">
            <v>材料学院</v>
          </cell>
          <cell r="Q489" t="str">
            <v>木材构造与物性</v>
          </cell>
          <cell r="R489">
            <v>3</v>
          </cell>
          <cell r="S489">
            <v>8005052</v>
          </cell>
        </row>
        <row r="489">
          <cell r="V489">
            <v>456</v>
          </cell>
          <cell r="W489">
            <v>0</v>
          </cell>
          <cell r="X489">
            <v>1</v>
          </cell>
          <cell r="Y489">
            <v>0</v>
          </cell>
          <cell r="Z489">
            <v>0</v>
          </cell>
          <cell r="AA489">
            <v>0</v>
          </cell>
          <cell r="AB489">
            <v>-1</v>
          </cell>
          <cell r="AC489" t="str">
            <v>putong</v>
          </cell>
        </row>
        <row r="490">
          <cell r="A490">
            <v>529</v>
          </cell>
          <cell r="B490" t="str">
            <v>马艺菲</v>
          </cell>
          <cell r="C490">
            <v>1</v>
          </cell>
          <cell r="D490">
            <v>1</v>
          </cell>
          <cell r="E490">
            <v>10125</v>
          </cell>
          <cell r="F490" t="str">
            <v>山西财经大学</v>
          </cell>
          <cell r="G490" t="str">
            <v>其它</v>
          </cell>
          <cell r="H490" t="str">
            <v>山西财经大学</v>
          </cell>
          <cell r="I490">
            <v>2</v>
          </cell>
          <cell r="J490" t="str">
            <v>经济学</v>
          </cell>
          <cell r="K490">
            <v>201</v>
          </cell>
          <cell r="L490">
            <v>20102</v>
          </cell>
          <cell r="M490" t="str">
            <v>经济统计学</v>
          </cell>
          <cell r="N490">
            <v>7</v>
          </cell>
          <cell r="O490">
            <v>25200</v>
          </cell>
          <cell r="P490" t="str">
            <v>经济管理学院</v>
          </cell>
          <cell r="Q490" t="str">
            <v>不分方向</v>
          </cell>
          <cell r="R490">
            <v>1</v>
          </cell>
          <cell r="S490">
            <v>8007022</v>
          </cell>
          <cell r="T490">
            <v>8007074</v>
          </cell>
          <cell r="U490">
            <v>8007065</v>
          </cell>
          <cell r="V490">
            <v>482</v>
          </cell>
          <cell r="W490">
            <v>430</v>
          </cell>
          <cell r="X490">
            <v>1</v>
          </cell>
          <cell r="Y490">
            <v>0</v>
          </cell>
          <cell r="Z490">
            <v>0</v>
          </cell>
          <cell r="AA490">
            <v>0</v>
          </cell>
          <cell r="AB490">
            <v>-1</v>
          </cell>
          <cell r="AC490" t="str">
            <v>putong</v>
          </cell>
        </row>
        <row r="491">
          <cell r="A491">
            <v>530</v>
          </cell>
          <cell r="B491" t="str">
            <v>罗哲</v>
          </cell>
          <cell r="C491">
            <v>1</v>
          </cell>
          <cell r="D491">
            <v>1</v>
          </cell>
          <cell r="E491">
            <v>10434</v>
          </cell>
          <cell r="F491" t="str">
            <v>山东农业大学</v>
          </cell>
          <cell r="G491" t="str">
            <v>其它</v>
          </cell>
          <cell r="H491" t="str">
            <v>林学院</v>
          </cell>
          <cell r="I491">
            <v>8</v>
          </cell>
          <cell r="J491" t="str">
            <v>工学</v>
          </cell>
          <cell r="K491">
            <v>824</v>
          </cell>
          <cell r="L491">
            <v>82402</v>
          </cell>
          <cell r="M491" t="str">
            <v>木材科学与工程</v>
          </cell>
          <cell r="N491">
            <v>5</v>
          </cell>
          <cell r="O491">
            <v>82902</v>
          </cell>
          <cell r="P491" t="str">
            <v>材料学院</v>
          </cell>
          <cell r="Q491" t="str">
            <v>木材构造与物性</v>
          </cell>
          <cell r="R491">
            <v>4</v>
          </cell>
          <cell r="S491">
            <v>8005064</v>
          </cell>
        </row>
        <row r="491">
          <cell r="V491">
            <v>458</v>
          </cell>
          <cell r="W491">
            <v>0</v>
          </cell>
          <cell r="X491">
            <v>1</v>
          </cell>
          <cell r="Y491">
            <v>0</v>
          </cell>
          <cell r="Z491">
            <v>0</v>
          </cell>
          <cell r="AA491">
            <v>0</v>
          </cell>
          <cell r="AB491">
            <v>-1</v>
          </cell>
          <cell r="AC491" t="str">
            <v>putong</v>
          </cell>
        </row>
        <row r="492">
          <cell r="A492">
            <v>531</v>
          </cell>
          <cell r="B492" t="str">
            <v>陈梦圆</v>
          </cell>
          <cell r="C492">
            <v>1</v>
          </cell>
          <cell r="D492">
            <v>1</v>
          </cell>
          <cell r="E492">
            <v>10445</v>
          </cell>
          <cell r="F492" t="str">
            <v>山东师范大学</v>
          </cell>
          <cell r="G492" t="str">
            <v>其它</v>
          </cell>
          <cell r="H492" t="str">
            <v>商学院工商管理系</v>
          </cell>
          <cell r="I492">
            <v>12</v>
          </cell>
          <cell r="J492" t="str">
            <v>管理学</v>
          </cell>
          <cell r="K492">
            <v>1206</v>
          </cell>
          <cell r="L492">
            <v>120601</v>
          </cell>
          <cell r="M492" t="str">
            <v>物流管理</v>
          </cell>
          <cell r="N492">
            <v>7</v>
          </cell>
          <cell r="O492">
            <v>120200</v>
          </cell>
          <cell r="P492" t="str">
            <v>经济管理学院</v>
          </cell>
          <cell r="Q492" t="str">
            <v>管理科学</v>
          </cell>
          <cell r="R492">
            <v>1</v>
          </cell>
          <cell r="S492">
            <v>8007010</v>
          </cell>
          <cell r="T492">
            <v>8007005</v>
          </cell>
          <cell r="U492">
            <v>8007003</v>
          </cell>
          <cell r="V492">
            <v>531</v>
          </cell>
          <cell r="W492">
            <v>526</v>
          </cell>
          <cell r="X492">
            <v>1</v>
          </cell>
          <cell r="Y492">
            <v>0</v>
          </cell>
          <cell r="Z492">
            <v>0</v>
          </cell>
          <cell r="AA492">
            <v>0</v>
          </cell>
          <cell r="AB492">
            <v>-1</v>
          </cell>
          <cell r="AC492" t="str">
            <v>putong</v>
          </cell>
        </row>
        <row r="493">
          <cell r="A493">
            <v>532</v>
          </cell>
          <cell r="B493" t="str">
            <v>赵婉卿</v>
          </cell>
          <cell r="C493">
            <v>1</v>
          </cell>
          <cell r="D493">
            <v>1</v>
          </cell>
          <cell r="E493">
            <v>10113</v>
          </cell>
          <cell r="F493" t="str">
            <v>山西农业大学</v>
          </cell>
          <cell r="G493" t="str">
            <v>其它</v>
          </cell>
          <cell r="H493" t="str">
            <v>经济管理学院</v>
          </cell>
          <cell r="I493">
            <v>12</v>
          </cell>
          <cell r="J493" t="str">
            <v>管理学</v>
          </cell>
          <cell r="K493">
            <v>1202</v>
          </cell>
          <cell r="L493">
            <v>120202</v>
          </cell>
          <cell r="M493" t="str">
            <v>市场营销</v>
          </cell>
          <cell r="N493">
            <v>7</v>
          </cell>
          <cell r="O493">
            <v>120200</v>
          </cell>
          <cell r="P493" t="str">
            <v>经济管理学院</v>
          </cell>
          <cell r="Q493" t="str">
            <v>管理科学</v>
          </cell>
          <cell r="R493">
            <v>1</v>
          </cell>
          <cell r="S493">
            <v>8007005</v>
          </cell>
          <cell r="T493">
            <v>8007010</v>
          </cell>
          <cell r="U493">
            <v>8007003</v>
          </cell>
          <cell r="V493">
            <v>467</v>
          </cell>
          <cell r="W493">
            <v>474</v>
          </cell>
          <cell r="X493">
            <v>1</v>
          </cell>
          <cell r="Y493">
            <v>0</v>
          </cell>
          <cell r="Z493">
            <v>0</v>
          </cell>
          <cell r="AA493">
            <v>0</v>
          </cell>
          <cell r="AB493">
            <v>-1</v>
          </cell>
          <cell r="AC493" t="str">
            <v>putong</v>
          </cell>
        </row>
        <row r="494">
          <cell r="A494">
            <v>533</v>
          </cell>
          <cell r="B494" t="str">
            <v>沈姿伶</v>
          </cell>
          <cell r="C494">
            <v>1</v>
          </cell>
          <cell r="D494">
            <v>1</v>
          </cell>
          <cell r="E494">
            <v>10022</v>
          </cell>
          <cell r="F494" t="str">
            <v>北京林业大学</v>
          </cell>
          <cell r="G494">
            <v>211</v>
          </cell>
          <cell r="H494" t="str">
            <v>材料科学与工程</v>
          </cell>
          <cell r="I494">
            <v>8</v>
          </cell>
          <cell r="J494" t="str">
            <v>工学</v>
          </cell>
          <cell r="K494">
            <v>824</v>
          </cell>
          <cell r="L494">
            <v>82402</v>
          </cell>
          <cell r="M494" t="str">
            <v>木材科学与工程</v>
          </cell>
          <cell r="N494">
            <v>5</v>
          </cell>
          <cell r="O494">
            <v>82902</v>
          </cell>
          <cell r="P494" t="str">
            <v>材料学院</v>
          </cell>
          <cell r="Q494" t="str">
            <v>木材构造与物性</v>
          </cell>
          <cell r="R494">
            <v>4</v>
          </cell>
          <cell r="S494">
            <v>8005053</v>
          </cell>
          <cell r="T494">
            <v>8005028</v>
          </cell>
        </row>
        <row r="494">
          <cell r="V494">
            <v>488</v>
          </cell>
          <cell r="W494">
            <v>457</v>
          </cell>
          <cell r="X494">
            <v>1</v>
          </cell>
          <cell r="Y494">
            <v>0</v>
          </cell>
          <cell r="Z494">
            <v>0</v>
          </cell>
          <cell r="AA494">
            <v>0</v>
          </cell>
          <cell r="AB494">
            <v>2</v>
          </cell>
          <cell r="AC494" t="str">
            <v>putong</v>
          </cell>
        </row>
        <row r="495">
          <cell r="A495">
            <v>534</v>
          </cell>
          <cell r="B495" t="str">
            <v>刘依飞</v>
          </cell>
          <cell r="C495">
            <v>1</v>
          </cell>
          <cell r="D495">
            <v>1</v>
          </cell>
          <cell r="E495">
            <v>10108</v>
          </cell>
          <cell r="F495" t="str">
            <v>山西大学</v>
          </cell>
          <cell r="G495" t="str">
            <v>其它</v>
          </cell>
          <cell r="H495" t="str">
            <v>历史文化学院</v>
          </cell>
          <cell r="I495">
            <v>12</v>
          </cell>
          <cell r="J495" t="str">
            <v>管理学</v>
          </cell>
          <cell r="K495">
            <v>1209</v>
          </cell>
          <cell r="L495" t="str">
            <v>120904T</v>
          </cell>
          <cell r="M495" t="str">
            <v>旅游管理与服务教育</v>
          </cell>
          <cell r="N495">
            <v>6</v>
          </cell>
          <cell r="O495">
            <v>83400</v>
          </cell>
          <cell r="P495" t="str">
            <v>园林学院</v>
          </cell>
          <cell r="Q495" t="str">
            <v>风景园林历史与理论</v>
          </cell>
          <cell r="R495">
            <v>8</v>
          </cell>
          <cell r="S495">
            <v>8006086</v>
          </cell>
        </row>
        <row r="495">
          <cell r="V495">
            <v>531</v>
          </cell>
          <cell r="W495">
            <v>483</v>
          </cell>
          <cell r="X495">
            <v>1</v>
          </cell>
          <cell r="Y495">
            <v>0</v>
          </cell>
          <cell r="Z495">
            <v>0</v>
          </cell>
          <cell r="AA495">
            <v>0</v>
          </cell>
          <cell r="AB495">
            <v>-1</v>
          </cell>
          <cell r="AC495" t="str">
            <v>putong</v>
          </cell>
        </row>
        <row r="496">
          <cell r="A496">
            <v>536</v>
          </cell>
          <cell r="B496" t="str">
            <v>阴筱迪</v>
          </cell>
          <cell r="C496">
            <v>1</v>
          </cell>
          <cell r="D496">
            <v>1</v>
          </cell>
          <cell r="E496">
            <v>10022</v>
          </cell>
          <cell r="F496" t="str">
            <v>北京林业大学</v>
          </cell>
          <cell r="G496">
            <v>211</v>
          </cell>
          <cell r="H496" t="str">
            <v>经济管理学院林经系</v>
          </cell>
          <cell r="I496">
            <v>12</v>
          </cell>
          <cell r="J496" t="str">
            <v>管理学</v>
          </cell>
          <cell r="K496">
            <v>1203</v>
          </cell>
          <cell r="L496">
            <v>120301</v>
          </cell>
          <cell r="M496" t="str">
            <v>农林经济管理</v>
          </cell>
          <cell r="N496">
            <v>7</v>
          </cell>
          <cell r="O496">
            <v>120300</v>
          </cell>
          <cell r="P496" t="str">
            <v>经济管理学院</v>
          </cell>
          <cell r="Q496" t="str">
            <v>农业经济管理</v>
          </cell>
          <cell r="R496">
            <v>2</v>
          </cell>
          <cell r="S496">
            <v>8007020</v>
          </cell>
          <cell r="T496">
            <v>8007012</v>
          </cell>
          <cell r="U496">
            <v>8007047</v>
          </cell>
          <cell r="V496">
            <v>430</v>
          </cell>
          <cell r="W496">
            <v>445</v>
          </cell>
          <cell r="X496">
            <v>1</v>
          </cell>
          <cell r="Y496">
            <v>0</v>
          </cell>
          <cell r="Z496">
            <v>0</v>
          </cell>
          <cell r="AA496">
            <v>0</v>
          </cell>
          <cell r="AB496">
            <v>2</v>
          </cell>
          <cell r="AC496" t="str">
            <v>putong</v>
          </cell>
        </row>
        <row r="497">
          <cell r="A497">
            <v>537</v>
          </cell>
          <cell r="B497" t="str">
            <v>张一</v>
          </cell>
          <cell r="C497">
            <v>1</v>
          </cell>
          <cell r="D497">
            <v>1</v>
          </cell>
          <cell r="E497">
            <v>10086</v>
          </cell>
          <cell r="F497" t="str">
            <v>河北农业大学</v>
          </cell>
          <cell r="G497" t="str">
            <v>其它</v>
          </cell>
          <cell r="H497" t="str">
            <v>文管学院</v>
          </cell>
          <cell r="I497">
            <v>12</v>
          </cell>
          <cell r="J497" t="str">
            <v>管理学</v>
          </cell>
          <cell r="K497">
            <v>1202</v>
          </cell>
          <cell r="L497" t="str">
            <v>120203K</v>
          </cell>
          <cell r="M497" t="str">
            <v>会计学</v>
          </cell>
          <cell r="N497">
            <v>7</v>
          </cell>
          <cell r="O497">
            <v>125300</v>
          </cell>
          <cell r="P497" t="str">
            <v>经济管理学院</v>
          </cell>
          <cell r="Q497" t="str">
            <v>不分方向</v>
          </cell>
          <cell r="R497">
            <v>1</v>
          </cell>
          <cell r="S497">
            <v>8007050</v>
          </cell>
        </row>
        <row r="497">
          <cell r="V497">
            <v>446</v>
          </cell>
          <cell r="W497">
            <v>0</v>
          </cell>
          <cell r="X497">
            <v>1</v>
          </cell>
          <cell r="Y497">
            <v>0</v>
          </cell>
          <cell r="Z497">
            <v>0</v>
          </cell>
          <cell r="AA497">
            <v>0</v>
          </cell>
          <cell r="AB497">
            <v>-1</v>
          </cell>
          <cell r="AC497" t="str">
            <v>putong</v>
          </cell>
        </row>
        <row r="498">
          <cell r="A498">
            <v>538</v>
          </cell>
          <cell r="B498" t="str">
            <v>相淑雪</v>
          </cell>
          <cell r="C498">
            <v>1</v>
          </cell>
          <cell r="D498">
            <v>1</v>
          </cell>
          <cell r="E498">
            <v>10524</v>
          </cell>
          <cell r="F498" t="str">
            <v>中南民族大学</v>
          </cell>
          <cell r="G498" t="str">
            <v>其它</v>
          </cell>
          <cell r="H498" t="str">
            <v>资源与环境学院</v>
          </cell>
          <cell r="I498">
            <v>8</v>
          </cell>
          <cell r="J498" t="str">
            <v>工学</v>
          </cell>
          <cell r="K498">
            <v>825</v>
          </cell>
          <cell r="L498">
            <v>82502</v>
          </cell>
          <cell r="M498" t="str">
            <v>环境工程</v>
          </cell>
          <cell r="N498">
            <v>13</v>
          </cell>
          <cell r="O498">
            <v>83000</v>
          </cell>
          <cell r="P498" t="str">
            <v>环境科学与工程学院</v>
          </cell>
          <cell r="Q498" t="str">
            <v>水环境污染控制与生态修复技术</v>
          </cell>
          <cell r="R498">
            <v>1</v>
          </cell>
          <cell r="S498">
            <v>8013008</v>
          </cell>
          <cell r="T498">
            <v>8013011</v>
          </cell>
          <cell r="U498">
            <v>8013021</v>
          </cell>
          <cell r="V498">
            <v>431</v>
          </cell>
          <cell r="W498">
            <v>390</v>
          </cell>
          <cell r="X498">
            <v>1</v>
          </cell>
          <cell r="Y498">
            <v>0</v>
          </cell>
          <cell r="Z498">
            <v>0</v>
          </cell>
          <cell r="AA498">
            <v>0</v>
          </cell>
          <cell r="AB498">
            <v>-1</v>
          </cell>
          <cell r="AC498" t="str">
            <v>putong</v>
          </cell>
        </row>
        <row r="499">
          <cell r="A499">
            <v>539</v>
          </cell>
          <cell r="B499" t="str">
            <v>李琪宁</v>
          </cell>
          <cell r="C499">
            <v>1</v>
          </cell>
          <cell r="D499">
            <v>1</v>
          </cell>
          <cell r="E499">
            <v>10075</v>
          </cell>
          <cell r="F499" t="str">
            <v>河北大学</v>
          </cell>
          <cell r="G499" t="str">
            <v>其它</v>
          </cell>
          <cell r="H499" t="str">
            <v>管理学院</v>
          </cell>
          <cell r="I499">
            <v>12</v>
          </cell>
          <cell r="J499" t="str">
            <v>管理学</v>
          </cell>
          <cell r="K499">
            <v>1202</v>
          </cell>
          <cell r="L499" t="str">
            <v>120203K</v>
          </cell>
          <cell r="M499" t="str">
            <v>会计学</v>
          </cell>
          <cell r="N499">
            <v>7</v>
          </cell>
          <cell r="O499">
            <v>125300</v>
          </cell>
          <cell r="P499" t="str">
            <v>经济管理学院</v>
          </cell>
          <cell r="Q499" t="str">
            <v>不分方向</v>
          </cell>
          <cell r="R499">
            <v>1</v>
          </cell>
          <cell r="S499">
            <v>8007072</v>
          </cell>
          <cell r="T499">
            <v>8007017</v>
          </cell>
          <cell r="U499">
            <v>8007026</v>
          </cell>
          <cell r="V499">
            <v>511</v>
          </cell>
          <cell r="W499">
            <v>513</v>
          </cell>
          <cell r="X499">
            <v>1</v>
          </cell>
          <cell r="Y499">
            <v>0</v>
          </cell>
          <cell r="Z499">
            <v>0</v>
          </cell>
          <cell r="AA499">
            <v>0</v>
          </cell>
          <cell r="AB499">
            <v>-1</v>
          </cell>
          <cell r="AC499" t="str">
            <v>putong</v>
          </cell>
        </row>
        <row r="500">
          <cell r="A500">
            <v>540</v>
          </cell>
          <cell r="B500" t="str">
            <v>董青青</v>
          </cell>
          <cell r="C500">
            <v>1</v>
          </cell>
          <cell r="D500">
            <v>1</v>
          </cell>
          <cell r="E500">
            <v>10537</v>
          </cell>
          <cell r="F500" t="str">
            <v>湖南农业大学</v>
          </cell>
          <cell r="G500" t="str">
            <v>其它</v>
          </cell>
          <cell r="H500" t="str">
            <v>经济学院农林经济管理专业</v>
          </cell>
          <cell r="I500">
            <v>12</v>
          </cell>
          <cell r="J500" t="str">
            <v>管理学</v>
          </cell>
          <cell r="K500">
            <v>1203</v>
          </cell>
          <cell r="L500">
            <v>120301</v>
          </cell>
          <cell r="M500" t="str">
            <v>农林经济管理</v>
          </cell>
          <cell r="N500">
            <v>7</v>
          </cell>
          <cell r="O500">
            <v>120300</v>
          </cell>
          <cell r="P500" t="str">
            <v>经济管理学院</v>
          </cell>
          <cell r="Q500" t="str">
            <v>农业经济管理</v>
          </cell>
          <cell r="R500">
            <v>1</v>
          </cell>
          <cell r="S500">
            <v>8007004</v>
          </cell>
          <cell r="T500">
            <v>8007024</v>
          </cell>
          <cell r="U500">
            <v>8007061</v>
          </cell>
          <cell r="V500">
            <v>524</v>
          </cell>
          <cell r="W500">
            <v>521</v>
          </cell>
          <cell r="X500">
            <v>1</v>
          </cell>
          <cell r="Y500">
            <v>0</v>
          </cell>
          <cell r="Z500">
            <v>0</v>
          </cell>
          <cell r="AA500">
            <v>0</v>
          </cell>
          <cell r="AB500">
            <v>-1</v>
          </cell>
          <cell r="AC500" t="str">
            <v>putong</v>
          </cell>
        </row>
        <row r="501">
          <cell r="A501">
            <v>541</v>
          </cell>
          <cell r="B501" t="str">
            <v>马琳</v>
          </cell>
          <cell r="C501">
            <v>1</v>
          </cell>
          <cell r="D501">
            <v>1</v>
          </cell>
          <cell r="E501">
            <v>10022</v>
          </cell>
          <cell r="F501" t="str">
            <v>北京林业大学</v>
          </cell>
          <cell r="G501">
            <v>211</v>
          </cell>
          <cell r="H501" t="str">
            <v>经济管理学院农林经济管理</v>
          </cell>
          <cell r="I501">
            <v>12</v>
          </cell>
          <cell r="J501" t="str">
            <v>管理学</v>
          </cell>
          <cell r="K501">
            <v>1203</v>
          </cell>
          <cell r="L501">
            <v>120301</v>
          </cell>
          <cell r="M501" t="str">
            <v>农林经济管理</v>
          </cell>
          <cell r="N501">
            <v>7</v>
          </cell>
          <cell r="O501">
            <v>120300</v>
          </cell>
          <cell r="P501" t="str">
            <v>经济管理学院</v>
          </cell>
          <cell r="Q501" t="str">
            <v>农业经济管理</v>
          </cell>
          <cell r="R501">
            <v>2</v>
          </cell>
          <cell r="S501">
            <v>8007047</v>
          </cell>
          <cell r="T501">
            <v>8007020</v>
          </cell>
          <cell r="U501">
            <v>8007078</v>
          </cell>
          <cell r="V501">
            <v>543</v>
          </cell>
          <cell r="W501">
            <v>459</v>
          </cell>
          <cell r="X501">
            <v>1</v>
          </cell>
          <cell r="Y501">
            <v>0</v>
          </cell>
          <cell r="Z501">
            <v>0</v>
          </cell>
          <cell r="AA501">
            <v>0</v>
          </cell>
          <cell r="AB501">
            <v>2</v>
          </cell>
          <cell r="AC501" t="str">
            <v>putong</v>
          </cell>
        </row>
        <row r="502">
          <cell r="A502">
            <v>542</v>
          </cell>
          <cell r="B502" t="str">
            <v>张雨润</v>
          </cell>
          <cell r="C502">
            <v>1</v>
          </cell>
          <cell r="D502">
            <v>1</v>
          </cell>
          <cell r="E502">
            <v>10700</v>
          </cell>
          <cell r="F502" t="str">
            <v>西安理工大学</v>
          </cell>
          <cell r="G502" t="str">
            <v>其它</v>
          </cell>
          <cell r="H502" t="str">
            <v>经济与管理学院</v>
          </cell>
          <cell r="I502">
            <v>12</v>
          </cell>
          <cell r="J502" t="str">
            <v>管理学</v>
          </cell>
          <cell r="K502">
            <v>1202</v>
          </cell>
          <cell r="L502" t="str">
            <v>120201K</v>
          </cell>
          <cell r="M502" t="str">
            <v>工商管理</v>
          </cell>
          <cell r="N502">
            <v>7</v>
          </cell>
          <cell r="O502">
            <v>25400</v>
          </cell>
          <cell r="P502" t="str">
            <v>经济管理学院</v>
          </cell>
          <cell r="Q502" t="str">
            <v>不分方向</v>
          </cell>
          <cell r="R502">
            <v>1</v>
          </cell>
          <cell r="S502">
            <v>8007043</v>
          </cell>
        </row>
        <row r="502">
          <cell r="V502">
            <v>510</v>
          </cell>
          <cell r="W502">
            <v>456</v>
          </cell>
          <cell r="X502">
            <v>1</v>
          </cell>
          <cell r="Y502">
            <v>0</v>
          </cell>
          <cell r="Z502">
            <v>0</v>
          </cell>
          <cell r="AA502">
            <v>0</v>
          </cell>
          <cell r="AB502">
            <v>-1</v>
          </cell>
          <cell r="AC502" t="str">
            <v>putong</v>
          </cell>
        </row>
        <row r="503">
          <cell r="A503">
            <v>543</v>
          </cell>
          <cell r="B503" t="str">
            <v>赵琦</v>
          </cell>
          <cell r="C503">
            <v>1</v>
          </cell>
          <cell r="D503">
            <v>1</v>
          </cell>
          <cell r="E503">
            <v>10222</v>
          </cell>
          <cell r="F503" t="str">
            <v>佳木斯大学</v>
          </cell>
          <cell r="G503" t="str">
            <v>其它</v>
          </cell>
        </row>
        <row r="503">
          <cell r="J503" t="str">
            <v/>
          </cell>
        </row>
        <row r="503">
          <cell r="M503" t="str">
            <v/>
          </cell>
        </row>
        <row r="503">
          <cell r="P503" t="str">
            <v/>
          </cell>
          <cell r="Q503" t="str">
            <v/>
          </cell>
        </row>
        <row r="503">
          <cell r="V503">
            <v>466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-1</v>
          </cell>
          <cell r="AC503" t="str">
            <v>putong</v>
          </cell>
        </row>
        <row r="504">
          <cell r="A504">
            <v>544</v>
          </cell>
          <cell r="B504" t="str">
            <v>魏雨成</v>
          </cell>
          <cell r="C504">
            <v>1</v>
          </cell>
          <cell r="D504">
            <v>1</v>
          </cell>
          <cell r="E504">
            <v>10022</v>
          </cell>
          <cell r="F504" t="str">
            <v>北京林业大学</v>
          </cell>
          <cell r="G504">
            <v>211</v>
          </cell>
          <cell r="H504" t="str">
            <v>艺术设计学院</v>
          </cell>
          <cell r="I504">
            <v>13</v>
          </cell>
          <cell r="J504" t="str">
            <v>艺术学</v>
          </cell>
          <cell r="K504">
            <v>1305</v>
          </cell>
          <cell r="L504">
            <v>130504</v>
          </cell>
          <cell r="M504" t="str">
            <v>产品设计</v>
          </cell>
          <cell r="N504">
            <v>14</v>
          </cell>
          <cell r="O504">
            <v>135108</v>
          </cell>
          <cell r="P504" t="str">
            <v>艺术设计学院</v>
          </cell>
          <cell r="Q504" t="str">
            <v>艺术设计研究与应用</v>
          </cell>
          <cell r="R504">
            <v>1</v>
          </cell>
          <cell r="S504">
            <v>8014029</v>
          </cell>
          <cell r="T504">
            <v>8014018</v>
          </cell>
          <cell r="U504">
            <v>8014035</v>
          </cell>
          <cell r="V504">
            <v>457</v>
          </cell>
          <cell r="W504">
            <v>0</v>
          </cell>
          <cell r="X504">
            <v>1</v>
          </cell>
          <cell r="Y504">
            <v>0</v>
          </cell>
          <cell r="Z504">
            <v>0</v>
          </cell>
          <cell r="AA504">
            <v>0</v>
          </cell>
          <cell r="AB504">
            <v>2</v>
          </cell>
          <cell r="AC504" t="str">
            <v>putong</v>
          </cell>
        </row>
        <row r="505">
          <cell r="A505">
            <v>546</v>
          </cell>
          <cell r="B505" t="str">
            <v>李显城</v>
          </cell>
          <cell r="C505">
            <v>2</v>
          </cell>
          <cell r="D505">
            <v>1</v>
          </cell>
          <cell r="E505">
            <v>10410</v>
          </cell>
          <cell r="F505" t="str">
            <v>江西农业大学</v>
          </cell>
          <cell r="G505" t="str">
            <v>其它</v>
          </cell>
          <cell r="H505" t="str">
            <v>园林与艺术学院</v>
          </cell>
          <cell r="I505">
            <v>8</v>
          </cell>
          <cell r="J505" t="str">
            <v>工学</v>
          </cell>
          <cell r="K505">
            <v>824</v>
          </cell>
          <cell r="L505">
            <v>82403</v>
          </cell>
          <cell r="M505" t="str">
            <v>林产化工</v>
          </cell>
          <cell r="N505">
            <v>5</v>
          </cell>
          <cell r="O505">
            <v>82903</v>
          </cell>
          <cell r="P505" t="str">
            <v>材料学院</v>
          </cell>
          <cell r="Q505" t="str">
            <v>生物质材料、能源与化学品</v>
          </cell>
          <cell r="R505">
            <v>5</v>
          </cell>
          <cell r="S505">
            <v>8005019</v>
          </cell>
          <cell r="T505">
            <v>8005055</v>
          </cell>
          <cell r="U505">
            <v>8005017</v>
          </cell>
          <cell r="V505">
            <v>461</v>
          </cell>
          <cell r="W505">
            <v>445</v>
          </cell>
          <cell r="X505">
            <v>1</v>
          </cell>
          <cell r="Y505">
            <v>0</v>
          </cell>
          <cell r="Z505">
            <v>0</v>
          </cell>
          <cell r="AA505">
            <v>0</v>
          </cell>
          <cell r="AB505">
            <v>-1</v>
          </cell>
          <cell r="AC505" t="str">
            <v>putong</v>
          </cell>
        </row>
        <row r="506">
          <cell r="A506">
            <v>547</v>
          </cell>
          <cell r="B506" t="str">
            <v>张婷婷</v>
          </cell>
          <cell r="C506">
            <v>1</v>
          </cell>
          <cell r="D506">
            <v>1</v>
          </cell>
          <cell r="E506">
            <v>10212</v>
          </cell>
          <cell r="F506" t="str">
            <v>黑龙江大学 </v>
          </cell>
          <cell r="G506" t="str">
            <v>其它</v>
          </cell>
          <cell r="H506" t="str">
            <v>经济与工商管理学院</v>
          </cell>
          <cell r="I506">
            <v>2</v>
          </cell>
          <cell r="J506" t="str">
            <v>经济学</v>
          </cell>
          <cell r="K506">
            <v>203</v>
          </cell>
          <cell r="L506" t="str">
            <v>020301K</v>
          </cell>
          <cell r="M506" t="str">
            <v>金融学</v>
          </cell>
          <cell r="N506">
            <v>7</v>
          </cell>
          <cell r="O506">
            <v>20200</v>
          </cell>
          <cell r="P506" t="str">
            <v>经济管理学院</v>
          </cell>
          <cell r="Q506" t="str">
            <v>金融学</v>
          </cell>
          <cell r="R506">
            <v>1</v>
          </cell>
          <cell r="S506">
            <v>8007014</v>
          </cell>
          <cell r="T506">
            <v>8007039</v>
          </cell>
          <cell r="U506">
            <v>8007013</v>
          </cell>
          <cell r="V506">
            <v>461</v>
          </cell>
          <cell r="W506">
            <v>473</v>
          </cell>
          <cell r="X506">
            <v>1</v>
          </cell>
          <cell r="Y506">
            <v>0</v>
          </cell>
          <cell r="Z506">
            <v>0</v>
          </cell>
          <cell r="AA506">
            <v>0</v>
          </cell>
          <cell r="AB506">
            <v>-1</v>
          </cell>
          <cell r="AC506" t="str">
            <v>putong</v>
          </cell>
        </row>
        <row r="507">
          <cell r="A507">
            <v>548</v>
          </cell>
          <cell r="B507" t="str">
            <v>杨雅婷</v>
          </cell>
          <cell r="C507">
            <v>1</v>
          </cell>
          <cell r="D507">
            <v>1</v>
          </cell>
          <cell r="E507">
            <v>10290</v>
          </cell>
          <cell r="F507" t="str">
            <v>中国矿业大学(徐州)</v>
          </cell>
          <cell r="G507">
            <v>211</v>
          </cell>
        </row>
        <row r="507">
          <cell r="J507" t="str">
            <v/>
          </cell>
        </row>
        <row r="507">
          <cell r="M507" t="str">
            <v/>
          </cell>
        </row>
        <row r="507">
          <cell r="P507" t="str">
            <v/>
          </cell>
          <cell r="Q507" t="str">
            <v/>
          </cell>
        </row>
        <row r="507">
          <cell r="V507">
            <v>461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2</v>
          </cell>
          <cell r="AC507" t="str">
            <v>putong</v>
          </cell>
        </row>
        <row r="508">
          <cell r="A508">
            <v>550</v>
          </cell>
          <cell r="B508" t="str">
            <v>周林莹</v>
          </cell>
          <cell r="C508">
            <v>1</v>
          </cell>
          <cell r="D508">
            <v>1</v>
          </cell>
          <cell r="E508">
            <v>10475</v>
          </cell>
          <cell r="F508" t="str">
            <v>河南大学</v>
          </cell>
          <cell r="G508" t="str">
            <v>其它</v>
          </cell>
          <cell r="H508" t="str">
            <v>国际教育学院</v>
          </cell>
          <cell r="I508">
            <v>12</v>
          </cell>
          <cell r="J508" t="str">
            <v>管理学</v>
          </cell>
          <cell r="K508">
            <v>1202</v>
          </cell>
          <cell r="L508" t="str">
            <v>120201K</v>
          </cell>
          <cell r="M508" t="str">
            <v>工商管理</v>
          </cell>
          <cell r="N508">
            <v>7</v>
          </cell>
          <cell r="O508">
            <v>125300</v>
          </cell>
          <cell r="P508" t="str">
            <v>经济管理学院</v>
          </cell>
          <cell r="Q508" t="str">
            <v>不分方向</v>
          </cell>
          <cell r="R508">
            <v>1</v>
          </cell>
          <cell r="S508">
            <v>8007017</v>
          </cell>
          <cell r="T508">
            <v>8007026</v>
          </cell>
          <cell r="U508">
            <v>8007089</v>
          </cell>
          <cell r="V508">
            <v>476</v>
          </cell>
          <cell r="W508">
            <v>0</v>
          </cell>
          <cell r="X508">
            <v>1</v>
          </cell>
          <cell r="Y508">
            <v>0</v>
          </cell>
          <cell r="Z508">
            <v>0</v>
          </cell>
          <cell r="AA508">
            <v>0</v>
          </cell>
          <cell r="AB508">
            <v>-1</v>
          </cell>
          <cell r="AC508" t="str">
            <v>putong</v>
          </cell>
        </row>
        <row r="509">
          <cell r="A509">
            <v>551</v>
          </cell>
          <cell r="B509" t="str">
            <v>李静怡</v>
          </cell>
          <cell r="C509">
            <v>1</v>
          </cell>
          <cell r="D509">
            <v>1</v>
          </cell>
          <cell r="E509">
            <v>10022</v>
          </cell>
          <cell r="F509" t="str">
            <v>北京林业大学</v>
          </cell>
          <cell r="G509">
            <v>211</v>
          </cell>
          <cell r="H509" t="str">
            <v>经济管理学院</v>
          </cell>
          <cell r="I509">
            <v>12</v>
          </cell>
          <cell r="J509" t="str">
            <v>管理学</v>
          </cell>
          <cell r="K509">
            <v>1202</v>
          </cell>
          <cell r="L509" t="str">
            <v>120201K</v>
          </cell>
          <cell r="M509" t="str">
            <v>工商管理</v>
          </cell>
          <cell r="N509">
            <v>7</v>
          </cell>
          <cell r="O509">
            <v>120200</v>
          </cell>
          <cell r="P509" t="str">
            <v>经济管理学院</v>
          </cell>
          <cell r="Q509" t="str">
            <v>管理科学</v>
          </cell>
          <cell r="R509">
            <v>1</v>
          </cell>
          <cell r="S509">
            <v>8007054</v>
          </cell>
          <cell r="T509">
            <v>8007010</v>
          </cell>
          <cell r="U509">
            <v>8007060</v>
          </cell>
          <cell r="V509">
            <v>537</v>
          </cell>
          <cell r="W509">
            <v>521</v>
          </cell>
          <cell r="X509">
            <v>1</v>
          </cell>
          <cell r="Y509">
            <v>0</v>
          </cell>
          <cell r="Z509">
            <v>0</v>
          </cell>
          <cell r="AA509">
            <v>0</v>
          </cell>
          <cell r="AB509">
            <v>2</v>
          </cell>
          <cell r="AC509" t="str">
            <v>putong</v>
          </cell>
        </row>
        <row r="510">
          <cell r="A510">
            <v>552</v>
          </cell>
          <cell r="B510" t="str">
            <v>李佳翔</v>
          </cell>
          <cell r="C510">
            <v>1</v>
          </cell>
          <cell r="D510">
            <v>1</v>
          </cell>
          <cell r="E510">
            <v>10126</v>
          </cell>
          <cell r="F510" t="str">
            <v>内蒙古大学</v>
          </cell>
          <cell r="G510">
            <v>211</v>
          </cell>
          <cell r="H510" t="str">
            <v>经济管理学院</v>
          </cell>
          <cell r="I510">
            <v>12</v>
          </cell>
          <cell r="J510" t="str">
            <v>管理学</v>
          </cell>
          <cell r="K510">
            <v>1202</v>
          </cell>
          <cell r="L510">
            <v>120206</v>
          </cell>
          <cell r="M510" t="str">
            <v>人力资源管理</v>
          </cell>
          <cell r="N510">
            <v>7</v>
          </cell>
          <cell r="O510">
            <v>120200</v>
          </cell>
          <cell r="P510" t="str">
            <v>经济管理学院</v>
          </cell>
          <cell r="Q510" t="str">
            <v>管理科学</v>
          </cell>
          <cell r="R510">
            <v>1</v>
          </cell>
          <cell r="S510">
            <v>8007010</v>
          </cell>
          <cell r="T510">
            <v>8007060</v>
          </cell>
        </row>
        <row r="510">
          <cell r="V510">
            <v>440</v>
          </cell>
          <cell r="W510">
            <v>0</v>
          </cell>
          <cell r="X510">
            <v>1</v>
          </cell>
          <cell r="Y510">
            <v>0</v>
          </cell>
          <cell r="Z510">
            <v>0</v>
          </cell>
          <cell r="AA510">
            <v>0</v>
          </cell>
          <cell r="AB510">
            <v>2</v>
          </cell>
          <cell r="AC510" t="str">
            <v>putong</v>
          </cell>
        </row>
        <row r="511">
          <cell r="A511">
            <v>553</v>
          </cell>
          <cell r="B511" t="str">
            <v>孙晨雨</v>
          </cell>
          <cell r="C511">
            <v>1</v>
          </cell>
          <cell r="D511">
            <v>1</v>
          </cell>
          <cell r="E511">
            <v>10389</v>
          </cell>
          <cell r="F511" t="str">
            <v>福建农林大学</v>
          </cell>
          <cell r="G511" t="str">
            <v>其它</v>
          </cell>
          <cell r="H511" t="str">
            <v>艺术学院园林学院</v>
          </cell>
          <cell r="I511">
            <v>9</v>
          </cell>
          <cell r="J511" t="str">
            <v>农学</v>
          </cell>
          <cell r="K511">
            <v>901</v>
          </cell>
          <cell r="L511">
            <v>90102</v>
          </cell>
          <cell r="M511" t="str">
            <v>园艺</v>
          </cell>
          <cell r="N511">
            <v>6</v>
          </cell>
          <cell r="O511">
            <v>97300</v>
          </cell>
          <cell r="P511" t="str">
            <v>园林学院</v>
          </cell>
          <cell r="Q511" t="str">
            <v>花卉种质创新与育种</v>
          </cell>
          <cell r="R511">
            <v>1</v>
          </cell>
          <cell r="S511">
            <v>8006018</v>
          </cell>
          <cell r="T511">
            <v>8006024</v>
          </cell>
        </row>
        <row r="511">
          <cell r="V511">
            <v>481</v>
          </cell>
          <cell r="W511">
            <v>512</v>
          </cell>
          <cell r="X511">
            <v>1</v>
          </cell>
          <cell r="Y511">
            <v>0</v>
          </cell>
          <cell r="Z511">
            <v>0</v>
          </cell>
          <cell r="AA511">
            <v>0</v>
          </cell>
          <cell r="AB511">
            <v>-1</v>
          </cell>
          <cell r="AC511" t="str">
            <v>putong</v>
          </cell>
        </row>
        <row r="512">
          <cell r="A512">
            <v>554</v>
          </cell>
          <cell r="B512" t="str">
            <v>孙媛军</v>
          </cell>
          <cell r="C512">
            <v>1</v>
          </cell>
          <cell r="D512">
            <v>1</v>
          </cell>
          <cell r="E512">
            <v>10022</v>
          </cell>
          <cell r="F512" t="str">
            <v>北京林业大学</v>
          </cell>
          <cell r="G512">
            <v>211</v>
          </cell>
          <cell r="H512" t="str">
            <v>艺术设计</v>
          </cell>
          <cell r="I512">
            <v>13</v>
          </cell>
          <cell r="J512" t="str">
            <v>艺术学</v>
          </cell>
          <cell r="K512">
            <v>1305</v>
          </cell>
          <cell r="L512">
            <v>130503</v>
          </cell>
          <cell r="M512" t="str">
            <v>环境设计</v>
          </cell>
          <cell r="N512">
            <v>14</v>
          </cell>
          <cell r="O512">
            <v>135108</v>
          </cell>
          <cell r="P512" t="str">
            <v>艺术设计学院</v>
          </cell>
          <cell r="Q512" t="str">
            <v>艺术设计研究与应用</v>
          </cell>
          <cell r="R512">
            <v>1</v>
          </cell>
          <cell r="S512">
            <v>8014008</v>
          </cell>
          <cell r="T512">
            <v>8014015</v>
          </cell>
          <cell r="U512">
            <v>8014036</v>
          </cell>
          <cell r="V512">
            <v>521</v>
          </cell>
          <cell r="W512">
            <v>0</v>
          </cell>
          <cell r="X512">
            <v>1</v>
          </cell>
          <cell r="Y512">
            <v>0</v>
          </cell>
          <cell r="Z512">
            <v>0</v>
          </cell>
          <cell r="AA512">
            <v>0</v>
          </cell>
          <cell r="AB512">
            <v>2</v>
          </cell>
          <cell r="AC512" t="str">
            <v>putong</v>
          </cell>
        </row>
        <row r="513">
          <cell r="A513">
            <v>555</v>
          </cell>
          <cell r="B513" t="str">
            <v>郝国宝</v>
          </cell>
          <cell r="C513">
            <v>2</v>
          </cell>
          <cell r="D513">
            <v>1</v>
          </cell>
          <cell r="E513">
            <v>10464</v>
          </cell>
          <cell r="F513" t="str">
            <v>河南科技大学</v>
          </cell>
          <cell r="G513" t="str">
            <v>其它</v>
          </cell>
          <cell r="H513" t="str">
            <v>林学院</v>
          </cell>
          <cell r="I513">
            <v>9</v>
          </cell>
          <cell r="J513" t="str">
            <v>农学</v>
          </cell>
          <cell r="K513">
            <v>905</v>
          </cell>
          <cell r="L513">
            <v>90501</v>
          </cell>
          <cell r="M513" t="str">
            <v>林学</v>
          </cell>
          <cell r="N513">
            <v>1</v>
          </cell>
          <cell r="O513">
            <v>90702</v>
          </cell>
          <cell r="P513" t="str">
            <v>林学院</v>
          </cell>
          <cell r="Q513" t="str">
            <v>林木种苗培育理论与技术</v>
          </cell>
          <cell r="R513">
            <v>3</v>
          </cell>
          <cell r="S513">
            <v>8001059</v>
          </cell>
          <cell r="T513">
            <v>8001044</v>
          </cell>
          <cell r="U513">
            <v>8001059</v>
          </cell>
          <cell r="V513">
            <v>616</v>
          </cell>
          <cell r="W513">
            <v>534</v>
          </cell>
          <cell r="X513">
            <v>1</v>
          </cell>
          <cell r="Y513">
            <v>0</v>
          </cell>
          <cell r="Z513">
            <v>0</v>
          </cell>
          <cell r="AA513">
            <v>0</v>
          </cell>
          <cell r="AB513">
            <v>-1</v>
          </cell>
          <cell r="AC513" t="str">
            <v>putong</v>
          </cell>
        </row>
        <row r="514">
          <cell r="A514">
            <v>556</v>
          </cell>
          <cell r="B514" t="str">
            <v>陈家齐</v>
          </cell>
          <cell r="C514">
            <v>2</v>
          </cell>
          <cell r="D514">
            <v>1</v>
          </cell>
          <cell r="E514">
            <v>10364</v>
          </cell>
          <cell r="F514" t="str">
            <v>安徽农业大学</v>
          </cell>
          <cell r="G514" t="str">
            <v>其它</v>
          </cell>
          <cell r="H514" t="str">
            <v>资源与环境学院</v>
          </cell>
          <cell r="I514">
            <v>7</v>
          </cell>
          <cell r="J514" t="str">
            <v>理学</v>
          </cell>
          <cell r="K514">
            <v>710</v>
          </cell>
          <cell r="L514">
            <v>71004</v>
          </cell>
          <cell r="M514" t="str">
            <v>生态学</v>
          </cell>
          <cell r="N514">
            <v>9</v>
          </cell>
          <cell r="O514">
            <v>71300</v>
          </cell>
          <cell r="P514" t="str">
            <v>自然保护区学院</v>
          </cell>
          <cell r="Q514" t="str">
            <v>森林生态学</v>
          </cell>
          <cell r="R514">
            <v>1</v>
          </cell>
          <cell r="S514">
            <v>8001036</v>
          </cell>
          <cell r="T514">
            <v>8001031</v>
          </cell>
          <cell r="U514">
            <v>8001056</v>
          </cell>
          <cell r="V514">
            <v>470</v>
          </cell>
          <cell r="W514">
            <v>0</v>
          </cell>
          <cell r="X514">
            <v>1</v>
          </cell>
          <cell r="Y514">
            <v>0</v>
          </cell>
          <cell r="Z514">
            <v>0</v>
          </cell>
          <cell r="AA514">
            <v>0</v>
          </cell>
          <cell r="AB514">
            <v>-1</v>
          </cell>
          <cell r="AC514" t="str">
            <v>putong</v>
          </cell>
        </row>
        <row r="515">
          <cell r="A515">
            <v>557</v>
          </cell>
          <cell r="B515" t="str">
            <v>王语涵</v>
          </cell>
          <cell r="C515">
            <v>1</v>
          </cell>
          <cell r="D515">
            <v>1</v>
          </cell>
          <cell r="E515">
            <v>10378</v>
          </cell>
          <cell r="F515" t="str">
            <v>安徽财经大学</v>
          </cell>
          <cell r="G515" t="str">
            <v>其它</v>
          </cell>
          <cell r="H515" t="str">
            <v>国际经济贸易学院贸易经济系</v>
          </cell>
          <cell r="I515">
            <v>2</v>
          </cell>
          <cell r="J515" t="str">
            <v>经济学</v>
          </cell>
          <cell r="K515">
            <v>204</v>
          </cell>
          <cell r="L515">
            <v>20402</v>
          </cell>
          <cell r="M515" t="str">
            <v>贸易经济</v>
          </cell>
          <cell r="N515">
            <v>7</v>
          </cell>
          <cell r="O515">
            <v>25400</v>
          </cell>
          <cell r="P515" t="str">
            <v>经济管理学院</v>
          </cell>
          <cell r="Q515" t="str">
            <v>不分方向</v>
          </cell>
          <cell r="R515">
            <v>1</v>
          </cell>
          <cell r="S515">
            <v>8007015</v>
          </cell>
        </row>
        <row r="515">
          <cell r="V515">
            <v>489</v>
          </cell>
          <cell r="W515">
            <v>436</v>
          </cell>
          <cell r="X515">
            <v>1</v>
          </cell>
          <cell r="Y515">
            <v>0</v>
          </cell>
          <cell r="Z515">
            <v>0</v>
          </cell>
          <cell r="AA515">
            <v>0</v>
          </cell>
          <cell r="AB515">
            <v>-1</v>
          </cell>
          <cell r="AC515" t="str">
            <v>putong</v>
          </cell>
        </row>
        <row r="516">
          <cell r="A516">
            <v>558</v>
          </cell>
          <cell r="B516" t="str">
            <v>李金苹</v>
          </cell>
          <cell r="C516">
            <v>1</v>
          </cell>
          <cell r="D516">
            <v>1</v>
          </cell>
          <cell r="E516">
            <v>10140</v>
          </cell>
          <cell r="F516" t="str">
            <v>辽宁大学</v>
          </cell>
          <cell r="G516">
            <v>211</v>
          </cell>
          <cell r="H516" t="str">
            <v>新华国际商学院</v>
          </cell>
          <cell r="I516">
            <v>12</v>
          </cell>
          <cell r="J516" t="str">
            <v>管理学</v>
          </cell>
          <cell r="K516">
            <v>1202</v>
          </cell>
          <cell r="L516">
            <v>120202</v>
          </cell>
          <cell r="M516" t="str">
            <v>市场营销</v>
          </cell>
          <cell r="N516">
            <v>7</v>
          </cell>
          <cell r="O516">
            <v>120200</v>
          </cell>
          <cell r="P516" t="str">
            <v>经济管理学院</v>
          </cell>
          <cell r="Q516" t="str">
            <v>管理科学</v>
          </cell>
          <cell r="R516">
            <v>1</v>
          </cell>
          <cell r="S516">
            <v>8007005</v>
          </cell>
          <cell r="T516">
            <v>8007054</v>
          </cell>
          <cell r="U516">
            <v>8007060</v>
          </cell>
          <cell r="V516">
            <v>465</v>
          </cell>
          <cell r="W516">
            <v>441</v>
          </cell>
          <cell r="X516">
            <v>1</v>
          </cell>
          <cell r="Y516">
            <v>0</v>
          </cell>
          <cell r="Z516">
            <v>0</v>
          </cell>
          <cell r="AA516">
            <v>0</v>
          </cell>
          <cell r="AB516">
            <v>2</v>
          </cell>
          <cell r="AC516" t="str">
            <v>putong</v>
          </cell>
        </row>
        <row r="517">
          <cell r="A517">
            <v>559</v>
          </cell>
          <cell r="B517" t="str">
            <v>刘璐</v>
          </cell>
          <cell r="C517">
            <v>1</v>
          </cell>
          <cell r="D517">
            <v>1</v>
          </cell>
          <cell r="E517">
            <v>10022</v>
          </cell>
          <cell r="F517" t="str">
            <v>北京林业大学</v>
          </cell>
          <cell r="G517">
            <v>211</v>
          </cell>
          <cell r="H517" t="str">
            <v>环境学院</v>
          </cell>
          <cell r="I517">
            <v>8</v>
          </cell>
          <cell r="J517" t="str">
            <v>工学</v>
          </cell>
          <cell r="K517">
            <v>825</v>
          </cell>
          <cell r="L517">
            <v>82502</v>
          </cell>
          <cell r="M517" t="str">
            <v>环境工程</v>
          </cell>
          <cell r="N517">
            <v>13</v>
          </cell>
          <cell r="O517">
            <v>83000</v>
          </cell>
          <cell r="P517" t="str">
            <v>环境科学与工程学院</v>
          </cell>
          <cell r="Q517" t="str">
            <v>水环境污染控制与生态修复技术</v>
          </cell>
          <cell r="R517">
            <v>1</v>
          </cell>
          <cell r="S517">
            <v>8013013</v>
          </cell>
          <cell r="T517">
            <v>8013011</v>
          </cell>
          <cell r="U517">
            <v>8013026</v>
          </cell>
          <cell r="V517">
            <v>429</v>
          </cell>
          <cell r="W517">
            <v>0</v>
          </cell>
          <cell r="X517">
            <v>1</v>
          </cell>
          <cell r="Y517">
            <v>0</v>
          </cell>
          <cell r="Z517">
            <v>0</v>
          </cell>
          <cell r="AA517">
            <v>0</v>
          </cell>
          <cell r="AB517">
            <v>2</v>
          </cell>
          <cell r="AC517" t="str">
            <v>putong</v>
          </cell>
        </row>
        <row r="518">
          <cell r="A518">
            <v>560</v>
          </cell>
          <cell r="B518" t="str">
            <v>张银燕</v>
          </cell>
          <cell r="C518">
            <v>1</v>
          </cell>
          <cell r="D518">
            <v>1</v>
          </cell>
          <cell r="E518">
            <v>10759</v>
          </cell>
          <cell r="F518" t="str">
            <v>石河子大学</v>
          </cell>
          <cell r="G518" t="str">
            <v>其它</v>
          </cell>
          <cell r="H518" t="str">
            <v>农学院</v>
          </cell>
          <cell r="I518">
            <v>9</v>
          </cell>
          <cell r="J518" t="str">
            <v>农学</v>
          </cell>
          <cell r="K518">
            <v>905</v>
          </cell>
          <cell r="L518">
            <v>90501</v>
          </cell>
          <cell r="M518" t="str">
            <v>林学</v>
          </cell>
          <cell r="N518">
            <v>1</v>
          </cell>
          <cell r="O518">
            <v>90702</v>
          </cell>
          <cell r="P518" t="str">
            <v>林学院</v>
          </cell>
          <cell r="Q518" t="str">
            <v>林木种苗培育理论与技术</v>
          </cell>
          <cell r="R518">
            <v>4</v>
          </cell>
          <cell r="S518">
            <v>8001044</v>
          </cell>
        </row>
        <row r="518">
          <cell r="V518">
            <v>516</v>
          </cell>
          <cell r="W518">
            <v>490</v>
          </cell>
          <cell r="X518">
            <v>1</v>
          </cell>
          <cell r="Y518">
            <v>0</v>
          </cell>
          <cell r="Z518">
            <v>0</v>
          </cell>
          <cell r="AA518">
            <v>0</v>
          </cell>
          <cell r="AB518">
            <v>-1</v>
          </cell>
          <cell r="AC518" t="str">
            <v>putong</v>
          </cell>
        </row>
        <row r="519">
          <cell r="A519">
            <v>562</v>
          </cell>
          <cell r="B519" t="str">
            <v>刘晓晓</v>
          </cell>
          <cell r="C519">
            <v>1</v>
          </cell>
          <cell r="D519">
            <v>1</v>
          </cell>
          <cell r="E519">
            <v>10165</v>
          </cell>
          <cell r="F519" t="str">
            <v>辽宁师范大学</v>
          </cell>
          <cell r="G519" t="str">
            <v>其它</v>
          </cell>
          <cell r="H519" t="str">
            <v>国际商学院</v>
          </cell>
          <cell r="I519">
            <v>12</v>
          </cell>
          <cell r="J519" t="str">
            <v>管理学</v>
          </cell>
          <cell r="K519">
            <v>1202</v>
          </cell>
          <cell r="L519">
            <v>120205</v>
          </cell>
          <cell r="M519" t="str">
            <v>国际商务</v>
          </cell>
          <cell r="N519">
            <v>7</v>
          </cell>
          <cell r="O519">
            <v>25400</v>
          </cell>
          <cell r="P519" t="str">
            <v>经济管理学院</v>
          </cell>
          <cell r="Q519" t="str">
            <v>不分方向</v>
          </cell>
          <cell r="R519">
            <v>1</v>
          </cell>
          <cell r="S519">
            <v>8007007</v>
          </cell>
        </row>
        <row r="519">
          <cell r="V519">
            <v>468</v>
          </cell>
          <cell r="W519">
            <v>499</v>
          </cell>
          <cell r="X519">
            <v>1</v>
          </cell>
          <cell r="Y519">
            <v>0</v>
          </cell>
          <cell r="Z519">
            <v>0</v>
          </cell>
          <cell r="AA519">
            <v>0</v>
          </cell>
          <cell r="AB519">
            <v>-1</v>
          </cell>
          <cell r="AC519" t="str">
            <v>putong</v>
          </cell>
        </row>
        <row r="520">
          <cell r="A520">
            <v>563</v>
          </cell>
          <cell r="B520" t="str">
            <v>樊海莲</v>
          </cell>
          <cell r="C520">
            <v>1</v>
          </cell>
          <cell r="D520">
            <v>1</v>
          </cell>
          <cell r="E520">
            <v>10193</v>
          </cell>
          <cell r="F520" t="str">
            <v>吉林农业大学</v>
          </cell>
          <cell r="G520" t="str">
            <v>其它</v>
          </cell>
          <cell r="H520" t="str">
            <v>经济管理学院</v>
          </cell>
          <cell r="I520">
            <v>12</v>
          </cell>
          <cell r="J520" t="str">
            <v>管理学</v>
          </cell>
          <cell r="K520">
            <v>1209</v>
          </cell>
          <cell r="L520" t="str">
            <v>120901K</v>
          </cell>
          <cell r="M520" t="str">
            <v>旅游管理</v>
          </cell>
          <cell r="N520">
            <v>6</v>
          </cell>
          <cell r="O520">
            <v>83400</v>
          </cell>
          <cell r="P520" t="str">
            <v>园林学院</v>
          </cell>
          <cell r="Q520" t="str">
            <v>风景园林历史与理论</v>
          </cell>
          <cell r="R520">
            <v>8</v>
          </cell>
          <cell r="S520">
            <v>8006003</v>
          </cell>
          <cell r="T520">
            <v>8006031</v>
          </cell>
          <cell r="U520">
            <v>8006025</v>
          </cell>
          <cell r="V520">
            <v>428</v>
          </cell>
          <cell r="W520">
            <v>0</v>
          </cell>
          <cell r="X520">
            <v>1</v>
          </cell>
          <cell r="Y520">
            <v>428</v>
          </cell>
          <cell r="Z520">
            <v>0</v>
          </cell>
          <cell r="AA520">
            <v>0</v>
          </cell>
          <cell r="AB520">
            <v>-1</v>
          </cell>
          <cell r="AC520" t="str">
            <v>putong</v>
          </cell>
        </row>
        <row r="521">
          <cell r="A521">
            <v>564</v>
          </cell>
          <cell r="B521" t="str">
            <v>李秉廉</v>
          </cell>
          <cell r="C521">
            <v>1</v>
          </cell>
          <cell r="D521">
            <v>11</v>
          </cell>
          <cell r="E521">
            <v>10057</v>
          </cell>
          <cell r="F521" t="str">
            <v>天津科技大学</v>
          </cell>
          <cell r="G521" t="str">
            <v>其它</v>
          </cell>
          <cell r="H521" t="str">
            <v>经济与管理学院</v>
          </cell>
          <cell r="I521">
            <v>12</v>
          </cell>
          <cell r="J521" t="str">
            <v>管理学</v>
          </cell>
          <cell r="K521">
            <v>1202</v>
          </cell>
          <cell r="L521">
            <v>120204</v>
          </cell>
          <cell r="M521" t="str">
            <v>财务管理</v>
          </cell>
          <cell r="N521">
            <v>7</v>
          </cell>
          <cell r="O521">
            <v>120200</v>
          </cell>
          <cell r="P521" t="str">
            <v>经济管理学院</v>
          </cell>
          <cell r="Q521" t="str">
            <v>管理科学</v>
          </cell>
          <cell r="R521">
            <v>2</v>
          </cell>
          <cell r="S521">
            <v>8007026</v>
          </cell>
          <cell r="T521">
            <v>8007017</v>
          </cell>
          <cell r="U521">
            <v>8007093</v>
          </cell>
          <cell r="V521">
            <v>466</v>
          </cell>
          <cell r="W521">
            <v>0</v>
          </cell>
          <cell r="X521">
            <v>1</v>
          </cell>
          <cell r="Y521">
            <v>0</v>
          </cell>
          <cell r="Z521">
            <v>0</v>
          </cell>
          <cell r="AA521">
            <v>0</v>
          </cell>
          <cell r="AB521">
            <v>-1</v>
          </cell>
          <cell r="AC521" t="str">
            <v>putong</v>
          </cell>
        </row>
        <row r="522">
          <cell r="A522">
            <v>565</v>
          </cell>
          <cell r="B522" t="str">
            <v>胡雪莉</v>
          </cell>
          <cell r="C522">
            <v>1</v>
          </cell>
          <cell r="D522">
            <v>1</v>
          </cell>
          <cell r="E522">
            <v>10490</v>
          </cell>
          <cell r="F522" t="str">
            <v>武汉工程大学</v>
          </cell>
          <cell r="G522" t="str">
            <v>其它</v>
          </cell>
          <cell r="H522" t="str">
            <v>管理学院</v>
          </cell>
          <cell r="I522">
            <v>12</v>
          </cell>
          <cell r="J522" t="str">
            <v>管理学</v>
          </cell>
          <cell r="K522">
            <v>1202</v>
          </cell>
          <cell r="L522" t="str">
            <v>120203K</v>
          </cell>
          <cell r="M522" t="str">
            <v>会计学</v>
          </cell>
          <cell r="N522">
            <v>7</v>
          </cell>
          <cell r="O522">
            <v>125300</v>
          </cell>
          <cell r="P522" t="str">
            <v>经济管理学院</v>
          </cell>
          <cell r="Q522" t="str">
            <v>不分方向</v>
          </cell>
          <cell r="R522">
            <v>1</v>
          </cell>
          <cell r="S522">
            <v>8007093</v>
          </cell>
          <cell r="T522">
            <v>8007039</v>
          </cell>
          <cell r="U522">
            <v>8007032</v>
          </cell>
          <cell r="V522">
            <v>503</v>
          </cell>
          <cell r="W522">
            <v>478</v>
          </cell>
          <cell r="X522">
            <v>1</v>
          </cell>
          <cell r="Y522">
            <v>0</v>
          </cell>
          <cell r="Z522">
            <v>0</v>
          </cell>
          <cell r="AA522">
            <v>0</v>
          </cell>
          <cell r="AB522">
            <v>-1</v>
          </cell>
          <cell r="AC522" t="str">
            <v>putong</v>
          </cell>
        </row>
        <row r="523">
          <cell r="A523">
            <v>566</v>
          </cell>
          <cell r="B523" t="str">
            <v>丁星彤</v>
          </cell>
          <cell r="C523">
            <v>1</v>
          </cell>
          <cell r="D523">
            <v>1</v>
          </cell>
          <cell r="E523">
            <v>10140</v>
          </cell>
          <cell r="F523" t="str">
            <v>辽宁大学</v>
          </cell>
          <cell r="G523">
            <v>211</v>
          </cell>
          <cell r="H523" t="str">
            <v>日语</v>
          </cell>
          <cell r="I523">
            <v>5</v>
          </cell>
          <cell r="J523" t="str">
            <v>文学</v>
          </cell>
          <cell r="K523">
            <v>502</v>
          </cell>
          <cell r="L523">
            <v>50207</v>
          </cell>
          <cell r="M523" t="str">
            <v>日语</v>
          </cell>
          <cell r="N523">
            <v>11</v>
          </cell>
          <cell r="O523">
            <v>50200</v>
          </cell>
          <cell r="P523" t="str">
            <v>外语学院</v>
          </cell>
          <cell r="Q523" t="str">
            <v>语言学研究</v>
          </cell>
          <cell r="R523">
            <v>6</v>
          </cell>
          <cell r="S523">
            <v>8011009</v>
          </cell>
          <cell r="T523">
            <v>8011009</v>
          </cell>
          <cell r="U523">
            <v>8011009</v>
          </cell>
          <cell r="V523">
            <v>581</v>
          </cell>
          <cell r="W523">
            <v>0</v>
          </cell>
          <cell r="X523">
            <v>2</v>
          </cell>
          <cell r="Y523">
            <v>0</v>
          </cell>
          <cell r="Z523">
            <v>0</v>
          </cell>
          <cell r="AA523">
            <v>0</v>
          </cell>
          <cell r="AB523">
            <v>2</v>
          </cell>
          <cell r="AC523" t="str">
            <v>putong</v>
          </cell>
        </row>
        <row r="524">
          <cell r="A524">
            <v>568</v>
          </cell>
          <cell r="B524" t="str">
            <v>康司雨</v>
          </cell>
          <cell r="C524">
            <v>1</v>
          </cell>
          <cell r="D524">
            <v>1</v>
          </cell>
          <cell r="E524">
            <v>10009</v>
          </cell>
          <cell r="F524" t="str">
            <v>北方工业大学</v>
          </cell>
          <cell r="G524" t="str">
            <v>其它</v>
          </cell>
          <cell r="H524" t="str">
            <v>建筑与艺术学院</v>
          </cell>
          <cell r="I524">
            <v>13</v>
          </cell>
          <cell r="J524" t="str">
            <v>艺术学</v>
          </cell>
          <cell r="K524">
            <v>1305</v>
          </cell>
          <cell r="L524">
            <v>130503</v>
          </cell>
          <cell r="M524" t="str">
            <v>环境设计</v>
          </cell>
          <cell r="N524">
            <v>14</v>
          </cell>
          <cell r="O524">
            <v>135108</v>
          </cell>
          <cell r="P524" t="str">
            <v>艺术设计学院</v>
          </cell>
          <cell r="Q524" t="str">
            <v>艺术设计研究与应用</v>
          </cell>
          <cell r="R524">
            <v>1</v>
          </cell>
          <cell r="S524">
            <v>8014031</v>
          </cell>
        </row>
        <row r="524">
          <cell r="V524">
            <v>513</v>
          </cell>
          <cell r="W524">
            <v>481</v>
          </cell>
          <cell r="X524">
            <v>1</v>
          </cell>
          <cell r="Y524">
            <v>0</v>
          </cell>
          <cell r="Z524">
            <v>0</v>
          </cell>
          <cell r="AA524">
            <v>0</v>
          </cell>
          <cell r="AB524">
            <v>-1</v>
          </cell>
          <cell r="AC524" t="str">
            <v>putong</v>
          </cell>
        </row>
        <row r="525">
          <cell r="A525">
            <v>569</v>
          </cell>
          <cell r="B525" t="str">
            <v>潘孟蕾</v>
          </cell>
          <cell r="C525">
            <v>1</v>
          </cell>
          <cell r="D525">
            <v>1</v>
          </cell>
          <cell r="E525">
            <v>10378</v>
          </cell>
          <cell r="F525" t="str">
            <v>安徽财经大学</v>
          </cell>
          <cell r="G525" t="str">
            <v>其它</v>
          </cell>
          <cell r="H525" t="str">
            <v>会计学院</v>
          </cell>
          <cell r="I525">
            <v>12</v>
          </cell>
          <cell r="J525" t="str">
            <v>管理学</v>
          </cell>
          <cell r="K525">
            <v>1202</v>
          </cell>
          <cell r="L525" t="str">
            <v>120203K</v>
          </cell>
          <cell r="M525" t="str">
            <v>会计学</v>
          </cell>
          <cell r="N525">
            <v>7</v>
          </cell>
          <cell r="O525">
            <v>125300</v>
          </cell>
          <cell r="P525" t="str">
            <v>经济管理学院</v>
          </cell>
          <cell r="Q525" t="str">
            <v>不分方向</v>
          </cell>
          <cell r="R525">
            <v>1</v>
          </cell>
          <cell r="S525">
            <v>8007013</v>
          </cell>
          <cell r="T525">
            <v>8007050</v>
          </cell>
          <cell r="U525">
            <v>8007093</v>
          </cell>
          <cell r="V525">
            <v>456</v>
          </cell>
          <cell r="W525">
            <v>443</v>
          </cell>
          <cell r="X525">
            <v>1</v>
          </cell>
          <cell r="Y525">
            <v>0</v>
          </cell>
          <cell r="Z525">
            <v>0</v>
          </cell>
          <cell r="AA525">
            <v>0</v>
          </cell>
          <cell r="AB525">
            <v>-1</v>
          </cell>
          <cell r="AC525" t="str">
            <v>putong</v>
          </cell>
        </row>
        <row r="526">
          <cell r="A526">
            <v>570</v>
          </cell>
          <cell r="B526" t="str">
            <v>王如意</v>
          </cell>
          <cell r="C526">
            <v>1</v>
          </cell>
          <cell r="D526">
            <v>11</v>
          </cell>
          <cell r="E526">
            <v>10307</v>
          </cell>
          <cell r="F526" t="str">
            <v>南京农业大学</v>
          </cell>
          <cell r="G526">
            <v>211</v>
          </cell>
          <cell r="H526" t="str">
            <v>工学院机械工程系</v>
          </cell>
          <cell r="I526">
            <v>8</v>
          </cell>
          <cell r="J526" t="str">
            <v>工学</v>
          </cell>
          <cell r="K526">
            <v>802</v>
          </cell>
          <cell r="L526">
            <v>80202</v>
          </cell>
          <cell r="M526" t="str">
            <v>机械设计制造及其自动化</v>
          </cell>
          <cell r="N526">
            <v>3</v>
          </cell>
          <cell r="O526">
            <v>80202</v>
          </cell>
          <cell r="P526" t="str">
            <v>工学院</v>
          </cell>
          <cell r="Q526" t="str">
            <v>机电系统控制及自动化</v>
          </cell>
          <cell r="R526">
            <v>2</v>
          </cell>
          <cell r="S526">
            <v>8003040</v>
          </cell>
          <cell r="T526">
            <v>8003037</v>
          </cell>
          <cell r="U526">
            <v>8003042</v>
          </cell>
          <cell r="V526">
            <v>511</v>
          </cell>
          <cell r="W526">
            <v>0</v>
          </cell>
          <cell r="X526">
            <v>1</v>
          </cell>
          <cell r="Y526">
            <v>0</v>
          </cell>
          <cell r="Z526">
            <v>0</v>
          </cell>
          <cell r="AA526">
            <v>0</v>
          </cell>
          <cell r="AB526">
            <v>2</v>
          </cell>
          <cell r="AC526" t="str">
            <v>putong</v>
          </cell>
        </row>
        <row r="527">
          <cell r="A527">
            <v>571</v>
          </cell>
          <cell r="B527" t="str">
            <v>张倩维</v>
          </cell>
          <cell r="C527">
            <v>1</v>
          </cell>
          <cell r="D527">
            <v>1</v>
          </cell>
          <cell r="E527">
            <v>10022</v>
          </cell>
          <cell r="F527" t="str">
            <v>北京林业大学</v>
          </cell>
          <cell r="G527">
            <v>211</v>
          </cell>
          <cell r="H527" t="str">
            <v>经济管理学院</v>
          </cell>
          <cell r="I527">
            <v>12</v>
          </cell>
          <cell r="J527" t="str">
            <v>管理学</v>
          </cell>
          <cell r="K527">
            <v>1203</v>
          </cell>
          <cell r="L527">
            <v>120301</v>
          </cell>
          <cell r="M527" t="str">
            <v>农林经济管理</v>
          </cell>
          <cell r="N527">
            <v>7</v>
          </cell>
          <cell r="O527">
            <v>120300</v>
          </cell>
          <cell r="P527" t="str">
            <v>经济管理学院</v>
          </cell>
          <cell r="Q527" t="str">
            <v>农业经济管理</v>
          </cell>
          <cell r="R527">
            <v>2</v>
          </cell>
          <cell r="S527">
            <v>8007099</v>
          </cell>
          <cell r="T527">
            <v>8007099</v>
          </cell>
          <cell r="U527">
            <v>8007020</v>
          </cell>
          <cell r="V527">
            <v>527</v>
          </cell>
          <cell r="W527">
            <v>447</v>
          </cell>
          <cell r="X527">
            <v>1</v>
          </cell>
          <cell r="Y527">
            <v>0</v>
          </cell>
          <cell r="Z527">
            <v>0</v>
          </cell>
          <cell r="AA527">
            <v>0</v>
          </cell>
          <cell r="AB527">
            <v>2</v>
          </cell>
          <cell r="AC527" t="str">
            <v>putong</v>
          </cell>
        </row>
        <row r="528">
          <cell r="A528">
            <v>572</v>
          </cell>
          <cell r="B528" t="str">
            <v>李潇鸿</v>
          </cell>
          <cell r="C528">
            <v>1</v>
          </cell>
          <cell r="D528">
            <v>1</v>
          </cell>
          <cell r="E528">
            <v>10075</v>
          </cell>
          <cell r="F528" t="str">
            <v>河北大学</v>
          </cell>
          <cell r="G528" t="str">
            <v>其它</v>
          </cell>
          <cell r="H528" t="str">
            <v>经济学院</v>
          </cell>
          <cell r="I528">
            <v>2</v>
          </cell>
          <cell r="J528" t="str">
            <v>经济学</v>
          </cell>
          <cell r="K528">
            <v>201</v>
          </cell>
          <cell r="L528">
            <v>20101</v>
          </cell>
          <cell r="M528" t="str">
            <v>经济学</v>
          </cell>
          <cell r="N528">
            <v>7</v>
          </cell>
          <cell r="O528">
            <v>20200</v>
          </cell>
          <cell r="P528" t="str">
            <v>经济管理学院</v>
          </cell>
          <cell r="Q528" t="str">
            <v>金融学</v>
          </cell>
          <cell r="R528">
            <v>2</v>
          </cell>
          <cell r="S528">
            <v>8007007</v>
          </cell>
          <cell r="T528">
            <v>8007016</v>
          </cell>
          <cell r="U528">
            <v>8007063</v>
          </cell>
          <cell r="V528">
            <v>535</v>
          </cell>
          <cell r="W528">
            <v>509</v>
          </cell>
          <cell r="X528">
            <v>1</v>
          </cell>
          <cell r="Y528">
            <v>0</v>
          </cell>
          <cell r="Z528">
            <v>0</v>
          </cell>
          <cell r="AA528">
            <v>0</v>
          </cell>
          <cell r="AB528">
            <v>-1</v>
          </cell>
          <cell r="AC528" t="str">
            <v>putong</v>
          </cell>
        </row>
        <row r="529">
          <cell r="A529">
            <v>573</v>
          </cell>
          <cell r="B529" t="str">
            <v>白津榕</v>
          </cell>
          <cell r="C529">
            <v>1</v>
          </cell>
          <cell r="D529">
            <v>1</v>
          </cell>
          <cell r="E529">
            <v>10424</v>
          </cell>
          <cell r="F529" t="str">
            <v>山东科技大学</v>
          </cell>
          <cell r="G529" t="str">
            <v>其它</v>
          </cell>
          <cell r="H529" t="str">
            <v>财经系</v>
          </cell>
          <cell r="I529">
            <v>2</v>
          </cell>
          <cell r="J529" t="str">
            <v>经济学</v>
          </cell>
          <cell r="K529">
            <v>204</v>
          </cell>
          <cell r="L529">
            <v>20401</v>
          </cell>
          <cell r="M529" t="str">
            <v>国际经济与贸易</v>
          </cell>
          <cell r="N529">
            <v>7</v>
          </cell>
          <cell r="O529">
            <v>125300</v>
          </cell>
          <cell r="P529" t="str">
            <v>经济管理学院</v>
          </cell>
          <cell r="Q529" t="str">
            <v>不分方向</v>
          </cell>
          <cell r="R529">
            <v>1</v>
          </cell>
          <cell r="S529">
            <v>8007050</v>
          </cell>
          <cell r="T529">
            <v>8007014</v>
          </cell>
          <cell r="U529">
            <v>8007100</v>
          </cell>
          <cell r="V529">
            <v>615</v>
          </cell>
          <cell r="W529">
            <v>562</v>
          </cell>
          <cell r="X529">
            <v>1</v>
          </cell>
          <cell r="Y529">
            <v>0</v>
          </cell>
          <cell r="Z529">
            <v>0</v>
          </cell>
          <cell r="AA529">
            <v>0</v>
          </cell>
          <cell r="AB529">
            <v>-1</v>
          </cell>
          <cell r="AC529" t="str">
            <v>putong</v>
          </cell>
        </row>
        <row r="530">
          <cell r="A530">
            <v>574</v>
          </cell>
          <cell r="B530" t="str">
            <v>李文君</v>
          </cell>
          <cell r="C530">
            <v>1</v>
          </cell>
          <cell r="D530">
            <v>1</v>
          </cell>
          <cell r="E530">
            <v>10538</v>
          </cell>
          <cell r="F530" t="str">
            <v>中南林业科技大学</v>
          </cell>
          <cell r="G530" t="str">
            <v>其它</v>
          </cell>
          <cell r="H530" t="str">
            <v>家具与艺术设计学院</v>
          </cell>
          <cell r="I530">
            <v>13</v>
          </cell>
          <cell r="J530" t="str">
            <v>艺术学</v>
          </cell>
          <cell r="K530">
            <v>1305</v>
          </cell>
          <cell r="L530">
            <v>130503</v>
          </cell>
          <cell r="M530" t="str">
            <v>环境设计</v>
          </cell>
          <cell r="N530">
            <v>14</v>
          </cell>
          <cell r="O530">
            <v>135108</v>
          </cell>
          <cell r="P530" t="str">
            <v>艺术设计学院</v>
          </cell>
          <cell r="Q530" t="str">
            <v>艺术设计研究与应用</v>
          </cell>
          <cell r="R530">
            <v>1</v>
          </cell>
          <cell r="S530">
            <v>8014015</v>
          </cell>
          <cell r="T530">
            <v>8014031</v>
          </cell>
          <cell r="U530">
            <v>8014037</v>
          </cell>
          <cell r="V530">
            <v>495</v>
          </cell>
          <cell r="W530">
            <v>0</v>
          </cell>
          <cell r="X530">
            <v>1</v>
          </cell>
          <cell r="Y530">
            <v>0</v>
          </cell>
          <cell r="Z530">
            <v>0</v>
          </cell>
          <cell r="AA530">
            <v>0</v>
          </cell>
          <cell r="AB530">
            <v>-1</v>
          </cell>
          <cell r="AC530" t="str">
            <v>putong</v>
          </cell>
        </row>
        <row r="531">
          <cell r="A531">
            <v>575</v>
          </cell>
          <cell r="B531" t="str">
            <v>刘芮琦</v>
          </cell>
          <cell r="C531">
            <v>1</v>
          </cell>
          <cell r="D531">
            <v>1</v>
          </cell>
          <cell r="E531">
            <v>10212</v>
          </cell>
          <cell r="F531" t="str">
            <v>黑龙江大学 </v>
          </cell>
          <cell r="G531" t="str">
            <v>其它</v>
          </cell>
          <cell r="H531" t="str">
            <v>黑龙江大学</v>
          </cell>
          <cell r="I531">
            <v>2</v>
          </cell>
          <cell r="J531" t="str">
            <v>经济学</v>
          </cell>
          <cell r="K531">
            <v>203</v>
          </cell>
          <cell r="L531" t="str">
            <v>020301K</v>
          </cell>
          <cell r="M531" t="str">
            <v>金融学</v>
          </cell>
          <cell r="N531">
            <v>7</v>
          </cell>
          <cell r="O531">
            <v>20200</v>
          </cell>
          <cell r="P531" t="str">
            <v>经济管理学院</v>
          </cell>
          <cell r="Q531" t="str">
            <v>金融学</v>
          </cell>
          <cell r="R531">
            <v>1</v>
          </cell>
          <cell r="S531">
            <v>8007039</v>
          </cell>
        </row>
        <row r="531">
          <cell r="V531">
            <v>485</v>
          </cell>
          <cell r="W531">
            <v>520</v>
          </cell>
          <cell r="X531">
            <v>1</v>
          </cell>
          <cell r="Y531">
            <v>0</v>
          </cell>
          <cell r="Z531">
            <v>0</v>
          </cell>
          <cell r="AA531">
            <v>0</v>
          </cell>
          <cell r="AB531">
            <v>-1</v>
          </cell>
          <cell r="AC531" t="str">
            <v>putong</v>
          </cell>
        </row>
        <row r="532">
          <cell r="A532">
            <v>577</v>
          </cell>
          <cell r="B532" t="str">
            <v>赵萌</v>
          </cell>
          <cell r="C532">
            <v>1</v>
          </cell>
          <cell r="D532">
            <v>1</v>
          </cell>
          <cell r="E532">
            <v>10145</v>
          </cell>
          <cell r="F532" t="str">
            <v>东北大学</v>
          </cell>
          <cell r="G532">
            <v>985</v>
          </cell>
          <cell r="H532" t="str">
            <v>工商管理</v>
          </cell>
          <cell r="I532">
            <v>12</v>
          </cell>
          <cell r="J532" t="str">
            <v>管理学</v>
          </cell>
          <cell r="K532">
            <v>1202</v>
          </cell>
          <cell r="L532" t="str">
            <v>120201K</v>
          </cell>
          <cell r="M532" t="str">
            <v>工商管理</v>
          </cell>
          <cell r="N532">
            <v>7</v>
          </cell>
          <cell r="O532">
            <v>120200</v>
          </cell>
          <cell r="P532" t="str">
            <v>经济管理学院</v>
          </cell>
          <cell r="Q532" t="str">
            <v>管理科学</v>
          </cell>
          <cell r="R532">
            <v>1</v>
          </cell>
          <cell r="S532">
            <v>8007010</v>
          </cell>
          <cell r="T532">
            <v>8007085</v>
          </cell>
        </row>
        <row r="532">
          <cell r="V532">
            <v>431</v>
          </cell>
          <cell r="W532">
            <v>0</v>
          </cell>
          <cell r="X532">
            <v>1</v>
          </cell>
          <cell r="Y532">
            <v>0</v>
          </cell>
          <cell r="Z532">
            <v>0</v>
          </cell>
          <cell r="AA532">
            <v>0</v>
          </cell>
          <cell r="AB532">
            <v>9</v>
          </cell>
          <cell r="AC532" t="str">
            <v>putong</v>
          </cell>
        </row>
        <row r="533">
          <cell r="A533">
            <v>578</v>
          </cell>
          <cell r="B533" t="str">
            <v>史雨洁</v>
          </cell>
          <cell r="C533">
            <v>1</v>
          </cell>
          <cell r="D533">
            <v>1</v>
          </cell>
          <cell r="E533">
            <v>10538</v>
          </cell>
          <cell r="F533" t="str">
            <v>中南林业科技大学</v>
          </cell>
          <cell r="G533" t="str">
            <v>其它</v>
          </cell>
        </row>
        <row r="533">
          <cell r="J533" t="str">
            <v/>
          </cell>
        </row>
        <row r="533">
          <cell r="M533" t="str">
            <v/>
          </cell>
        </row>
        <row r="533">
          <cell r="P533" t="str">
            <v/>
          </cell>
          <cell r="Q533" t="str">
            <v/>
          </cell>
        </row>
        <row r="533">
          <cell r="V533">
            <v>563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-1</v>
          </cell>
          <cell r="AC533" t="str">
            <v>putong</v>
          </cell>
        </row>
        <row r="534">
          <cell r="A534">
            <v>579</v>
          </cell>
          <cell r="B534" t="str">
            <v>欧阳宇桢</v>
          </cell>
          <cell r="C534">
            <v>1</v>
          </cell>
          <cell r="D534">
            <v>1</v>
          </cell>
          <cell r="E534">
            <v>10476</v>
          </cell>
          <cell r="F534" t="str">
            <v>河南师范大学</v>
          </cell>
          <cell r="G534" t="str">
            <v>其它</v>
          </cell>
          <cell r="H534" t="str">
            <v>政治与公共管理学院</v>
          </cell>
          <cell r="I534">
            <v>3</v>
          </cell>
          <cell r="J534" t="str">
            <v>法学</v>
          </cell>
          <cell r="K534">
            <v>305</v>
          </cell>
          <cell r="L534">
            <v>30503</v>
          </cell>
          <cell r="M534" t="str">
            <v>思想政治教育</v>
          </cell>
          <cell r="N534">
            <v>15</v>
          </cell>
          <cell r="O534">
            <v>30500</v>
          </cell>
          <cell r="P534" t="str">
            <v>马克思主义学院</v>
          </cell>
          <cell r="Q534" t="str">
            <v>马克思主义基本原理</v>
          </cell>
          <cell r="R534">
            <v>2</v>
          </cell>
          <cell r="S534">
            <v>8015015</v>
          </cell>
          <cell r="T534">
            <v>8015008</v>
          </cell>
        </row>
        <row r="534">
          <cell r="V534">
            <v>496</v>
          </cell>
          <cell r="W534">
            <v>471</v>
          </cell>
          <cell r="X534">
            <v>1</v>
          </cell>
          <cell r="Y534">
            <v>0</v>
          </cell>
          <cell r="Z534">
            <v>0</v>
          </cell>
          <cell r="AA534">
            <v>0</v>
          </cell>
          <cell r="AB534">
            <v>-1</v>
          </cell>
          <cell r="AC534" t="str">
            <v>putong</v>
          </cell>
        </row>
        <row r="535">
          <cell r="A535">
            <v>580</v>
          </cell>
          <cell r="B535" t="str">
            <v>高钦</v>
          </cell>
          <cell r="C535">
            <v>1</v>
          </cell>
          <cell r="D535">
            <v>1</v>
          </cell>
          <cell r="E535">
            <v>10113</v>
          </cell>
          <cell r="F535" t="str">
            <v>山西农业大学</v>
          </cell>
          <cell r="G535" t="str">
            <v>其它</v>
          </cell>
          <cell r="H535" t="str">
            <v>经济管理学院</v>
          </cell>
          <cell r="I535">
            <v>12</v>
          </cell>
          <cell r="J535" t="str">
            <v>管理学</v>
          </cell>
          <cell r="K535">
            <v>1203</v>
          </cell>
          <cell r="L535">
            <v>120301</v>
          </cell>
          <cell r="M535" t="str">
            <v>农林经济管理</v>
          </cell>
          <cell r="N535">
            <v>7</v>
          </cell>
          <cell r="O535">
            <v>120300</v>
          </cell>
          <cell r="P535" t="str">
            <v>经济管理学院</v>
          </cell>
          <cell r="Q535" t="str">
            <v>农业经济管理</v>
          </cell>
          <cell r="R535">
            <v>2</v>
          </cell>
          <cell r="S535">
            <v>8007020</v>
          </cell>
          <cell r="T535">
            <v>8007021</v>
          </cell>
          <cell r="U535">
            <v>8007047</v>
          </cell>
          <cell r="V535">
            <v>507</v>
          </cell>
          <cell r="W535">
            <v>440</v>
          </cell>
          <cell r="X535">
            <v>1</v>
          </cell>
          <cell r="Y535">
            <v>0</v>
          </cell>
          <cell r="Z535">
            <v>0</v>
          </cell>
          <cell r="AA535">
            <v>0</v>
          </cell>
          <cell r="AB535">
            <v>-1</v>
          </cell>
          <cell r="AC535" t="str">
            <v>putong</v>
          </cell>
        </row>
        <row r="536">
          <cell r="A536">
            <v>581</v>
          </cell>
          <cell r="B536" t="str">
            <v>吴宇函</v>
          </cell>
          <cell r="C536">
            <v>2</v>
          </cell>
          <cell r="D536">
            <v>1</v>
          </cell>
          <cell r="E536">
            <v>10389</v>
          </cell>
          <cell r="F536" t="str">
            <v>福建农林大学</v>
          </cell>
          <cell r="G536" t="str">
            <v>其它</v>
          </cell>
          <cell r="H536" t="str">
            <v>园艺学院</v>
          </cell>
          <cell r="I536">
            <v>9</v>
          </cell>
          <cell r="J536" t="str">
            <v>农学</v>
          </cell>
          <cell r="K536">
            <v>901</v>
          </cell>
          <cell r="L536">
            <v>90102</v>
          </cell>
          <cell r="M536" t="str">
            <v>园艺</v>
          </cell>
          <cell r="N536">
            <v>6</v>
          </cell>
          <cell r="O536">
            <v>97300</v>
          </cell>
          <cell r="P536" t="str">
            <v>园林学院</v>
          </cell>
          <cell r="Q536" t="str">
            <v>花卉种质创新与育种</v>
          </cell>
          <cell r="R536">
            <v>2</v>
          </cell>
          <cell r="S536">
            <v>8006024</v>
          </cell>
          <cell r="T536">
            <v>8006004</v>
          </cell>
          <cell r="U536">
            <v>8006005</v>
          </cell>
          <cell r="V536">
            <v>534</v>
          </cell>
          <cell r="W536">
            <v>442</v>
          </cell>
          <cell r="X536">
            <v>1</v>
          </cell>
          <cell r="Y536">
            <v>0</v>
          </cell>
          <cell r="Z536">
            <v>0</v>
          </cell>
          <cell r="AA536">
            <v>0</v>
          </cell>
          <cell r="AB536">
            <v>-1</v>
          </cell>
          <cell r="AC536" t="str">
            <v>putong</v>
          </cell>
        </row>
        <row r="537">
          <cell r="A537">
            <v>582</v>
          </cell>
          <cell r="B537" t="str">
            <v>魏俊</v>
          </cell>
          <cell r="C537">
            <v>1</v>
          </cell>
          <cell r="D537">
            <v>1</v>
          </cell>
          <cell r="E537">
            <v>10086</v>
          </cell>
          <cell r="F537" t="str">
            <v>河北农业大学</v>
          </cell>
          <cell r="G537" t="str">
            <v>其它</v>
          </cell>
          <cell r="H537" t="str">
            <v>园林与旅游学院</v>
          </cell>
          <cell r="I537">
            <v>8</v>
          </cell>
          <cell r="J537" t="str">
            <v>工学</v>
          </cell>
          <cell r="K537">
            <v>828</v>
          </cell>
          <cell r="L537">
            <v>82803</v>
          </cell>
          <cell r="M537" t="str">
            <v>风景园林</v>
          </cell>
          <cell r="N537">
            <v>6</v>
          </cell>
          <cell r="O537">
            <v>95300</v>
          </cell>
          <cell r="P537" t="str">
            <v>园林学院</v>
          </cell>
          <cell r="Q537" t="str">
            <v>风景园林</v>
          </cell>
          <cell r="R537">
            <v>2</v>
          </cell>
          <cell r="S537">
            <v>8006077</v>
          </cell>
          <cell r="T537">
            <v>8006008</v>
          </cell>
          <cell r="U537">
            <v>8006014</v>
          </cell>
          <cell r="V537">
            <v>429</v>
          </cell>
          <cell r="W537">
            <v>413</v>
          </cell>
          <cell r="X537">
            <v>1</v>
          </cell>
          <cell r="Y537">
            <v>0</v>
          </cell>
          <cell r="Z537">
            <v>0</v>
          </cell>
          <cell r="AA537">
            <v>0</v>
          </cell>
          <cell r="AB537">
            <v>-1</v>
          </cell>
          <cell r="AC537" t="str">
            <v>putong</v>
          </cell>
        </row>
        <row r="538">
          <cell r="A538">
            <v>583</v>
          </cell>
          <cell r="B538" t="str">
            <v>李丽华</v>
          </cell>
          <cell r="C538">
            <v>1</v>
          </cell>
          <cell r="D538">
            <v>1</v>
          </cell>
          <cell r="E538">
            <v>10022</v>
          </cell>
          <cell r="F538" t="str">
            <v>北京林业大学</v>
          </cell>
          <cell r="G538">
            <v>211</v>
          </cell>
          <cell r="H538" t="str">
            <v>环境科学与工程学院</v>
          </cell>
          <cell r="I538">
            <v>8</v>
          </cell>
          <cell r="J538" t="str">
            <v>工学</v>
          </cell>
          <cell r="K538">
            <v>825</v>
          </cell>
          <cell r="L538">
            <v>82502</v>
          </cell>
          <cell r="M538" t="str">
            <v>环境工程</v>
          </cell>
          <cell r="N538">
            <v>13</v>
          </cell>
          <cell r="O538">
            <v>83000</v>
          </cell>
          <cell r="P538" t="str">
            <v>环境科学与工程学院</v>
          </cell>
          <cell r="Q538" t="str">
            <v>水环境污染控制与生态修复技术</v>
          </cell>
          <cell r="R538">
            <v>1</v>
          </cell>
          <cell r="S538">
            <v>8013006</v>
          </cell>
        </row>
        <row r="538">
          <cell r="V538">
            <v>513</v>
          </cell>
          <cell r="W538">
            <v>429</v>
          </cell>
          <cell r="X538">
            <v>1</v>
          </cell>
          <cell r="Y538">
            <v>0</v>
          </cell>
          <cell r="Z538">
            <v>0</v>
          </cell>
          <cell r="AA538">
            <v>0</v>
          </cell>
          <cell r="AB538">
            <v>2</v>
          </cell>
          <cell r="AC538" t="str">
            <v>putong</v>
          </cell>
        </row>
        <row r="539">
          <cell r="A539">
            <v>584</v>
          </cell>
          <cell r="B539" t="str">
            <v>鲁原</v>
          </cell>
          <cell r="C539">
            <v>1</v>
          </cell>
          <cell r="D539">
            <v>1</v>
          </cell>
          <cell r="E539">
            <v>10434</v>
          </cell>
          <cell r="F539" t="str">
            <v>山东农业大学</v>
          </cell>
          <cell r="G539" t="str">
            <v>其它</v>
          </cell>
          <cell r="H539" t="str">
            <v>经济管理学院（商学院）金融系</v>
          </cell>
          <cell r="I539">
            <v>2</v>
          </cell>
          <cell r="J539" t="str">
            <v>经济学</v>
          </cell>
          <cell r="K539">
            <v>203</v>
          </cell>
          <cell r="L539" t="str">
            <v>020301K</v>
          </cell>
          <cell r="M539" t="str">
            <v>金融学</v>
          </cell>
          <cell r="N539">
            <v>7</v>
          </cell>
          <cell r="O539">
            <v>20200</v>
          </cell>
          <cell r="P539" t="str">
            <v>经济管理学院</v>
          </cell>
          <cell r="Q539" t="str">
            <v>金融学</v>
          </cell>
          <cell r="R539">
            <v>1</v>
          </cell>
          <cell r="S539">
            <v>8007039</v>
          </cell>
          <cell r="T539">
            <v>8007013</v>
          </cell>
          <cell r="U539">
            <v>8007014</v>
          </cell>
          <cell r="V539">
            <v>509</v>
          </cell>
          <cell r="W539">
            <v>0</v>
          </cell>
          <cell r="X539">
            <v>1</v>
          </cell>
          <cell r="Y539">
            <v>0</v>
          </cell>
          <cell r="Z539">
            <v>0</v>
          </cell>
          <cell r="AA539">
            <v>0</v>
          </cell>
          <cell r="AB539">
            <v>-1</v>
          </cell>
          <cell r="AC539" t="str">
            <v>putong</v>
          </cell>
        </row>
        <row r="540">
          <cell r="A540">
            <v>585</v>
          </cell>
          <cell r="B540" t="str">
            <v>黄艺璇</v>
          </cell>
          <cell r="C540">
            <v>1</v>
          </cell>
          <cell r="D540">
            <v>1</v>
          </cell>
          <cell r="E540">
            <v>10298</v>
          </cell>
          <cell r="F540" t="str">
            <v>南京林业大学</v>
          </cell>
          <cell r="G540" t="str">
            <v>其它</v>
          </cell>
          <cell r="H540" t="str">
            <v>风景园林学院</v>
          </cell>
          <cell r="I540">
            <v>9</v>
          </cell>
          <cell r="J540" t="str">
            <v>农学</v>
          </cell>
          <cell r="K540">
            <v>905</v>
          </cell>
          <cell r="L540">
            <v>90502</v>
          </cell>
          <cell r="M540" t="str">
            <v>园林</v>
          </cell>
          <cell r="N540">
            <v>6</v>
          </cell>
          <cell r="O540">
            <v>95300</v>
          </cell>
          <cell r="P540" t="str">
            <v>园林学院</v>
          </cell>
          <cell r="Q540" t="str">
            <v>风景园林</v>
          </cell>
          <cell r="R540">
            <v>2</v>
          </cell>
          <cell r="S540">
            <v>8006009</v>
          </cell>
          <cell r="T540">
            <v>8006016</v>
          </cell>
          <cell r="U540">
            <v>8006023</v>
          </cell>
          <cell r="V540">
            <v>500</v>
          </cell>
          <cell r="W540">
            <v>457</v>
          </cell>
          <cell r="X540">
            <v>1</v>
          </cell>
          <cell r="Y540">
            <v>0</v>
          </cell>
          <cell r="Z540">
            <v>0</v>
          </cell>
          <cell r="AA540">
            <v>0</v>
          </cell>
          <cell r="AB540">
            <v>-1</v>
          </cell>
          <cell r="AC540" t="str">
            <v>putong</v>
          </cell>
        </row>
        <row r="541">
          <cell r="A541">
            <v>586</v>
          </cell>
          <cell r="B541" t="str">
            <v>谢丽鑫</v>
          </cell>
          <cell r="C541">
            <v>1</v>
          </cell>
          <cell r="D541">
            <v>1</v>
          </cell>
          <cell r="E541">
            <v>10378</v>
          </cell>
          <cell r="F541" t="str">
            <v>安徽财经大学</v>
          </cell>
          <cell r="G541" t="str">
            <v>其它</v>
          </cell>
          <cell r="H541" t="str">
            <v>会计学院会计系</v>
          </cell>
          <cell r="I541">
            <v>12</v>
          </cell>
          <cell r="J541" t="str">
            <v>管理学</v>
          </cell>
          <cell r="K541">
            <v>1202</v>
          </cell>
          <cell r="L541" t="str">
            <v>120203K</v>
          </cell>
          <cell r="M541" t="str">
            <v>会计学</v>
          </cell>
          <cell r="N541">
            <v>7</v>
          </cell>
          <cell r="O541">
            <v>125300</v>
          </cell>
          <cell r="P541" t="str">
            <v>经济管理学院</v>
          </cell>
          <cell r="Q541" t="str">
            <v>不分方向</v>
          </cell>
          <cell r="R541">
            <v>1</v>
          </cell>
          <cell r="S541">
            <v>8007017</v>
          </cell>
          <cell r="T541">
            <v>8007072</v>
          </cell>
          <cell r="U541">
            <v>8007089</v>
          </cell>
          <cell r="V541">
            <v>491</v>
          </cell>
          <cell r="W541">
            <v>491</v>
          </cell>
          <cell r="X541">
            <v>1</v>
          </cell>
          <cell r="Y541">
            <v>0</v>
          </cell>
          <cell r="Z541">
            <v>0</v>
          </cell>
          <cell r="AA541">
            <v>0</v>
          </cell>
          <cell r="AB541">
            <v>-1</v>
          </cell>
          <cell r="AC541" t="str">
            <v>putong</v>
          </cell>
        </row>
        <row r="542">
          <cell r="A542">
            <v>587</v>
          </cell>
          <cell r="B542" t="str">
            <v>李璐瑶</v>
          </cell>
          <cell r="C542">
            <v>1</v>
          </cell>
          <cell r="D542">
            <v>1</v>
          </cell>
          <cell r="E542">
            <v>10626</v>
          </cell>
          <cell r="F542" t="str">
            <v>四川农业大学</v>
          </cell>
          <cell r="G542">
            <v>211</v>
          </cell>
          <cell r="H542" t="str">
            <v>风景园林学院</v>
          </cell>
          <cell r="I542">
            <v>8</v>
          </cell>
          <cell r="J542" t="str">
            <v>工学</v>
          </cell>
          <cell r="K542">
            <v>828</v>
          </cell>
          <cell r="L542">
            <v>82803</v>
          </cell>
          <cell r="M542" t="str">
            <v>风景园林</v>
          </cell>
          <cell r="N542">
            <v>6</v>
          </cell>
          <cell r="O542">
            <v>95300</v>
          </cell>
          <cell r="P542" t="str">
            <v>园林学院</v>
          </cell>
          <cell r="Q542" t="str">
            <v>风景园林</v>
          </cell>
          <cell r="R542">
            <v>1</v>
          </cell>
          <cell r="S542">
            <v>8006021</v>
          </cell>
          <cell r="T542">
            <v>8006012</v>
          </cell>
          <cell r="U542">
            <v>8006030</v>
          </cell>
          <cell r="V542">
            <v>521</v>
          </cell>
          <cell r="W542">
            <v>488</v>
          </cell>
          <cell r="X542">
            <v>1</v>
          </cell>
          <cell r="Y542">
            <v>0</v>
          </cell>
          <cell r="Z542">
            <v>0</v>
          </cell>
          <cell r="AA542">
            <v>0</v>
          </cell>
          <cell r="AB542">
            <v>2</v>
          </cell>
          <cell r="AC542" t="str">
            <v>putong</v>
          </cell>
        </row>
        <row r="543">
          <cell r="A543">
            <v>588</v>
          </cell>
          <cell r="B543" t="str">
            <v>汤唯一</v>
          </cell>
          <cell r="C543">
            <v>1</v>
          </cell>
          <cell r="D543">
            <v>1</v>
          </cell>
          <cell r="E543">
            <v>10315</v>
          </cell>
          <cell r="F543" t="str">
            <v>南京中医药大学</v>
          </cell>
          <cell r="G543" t="str">
            <v>其它</v>
          </cell>
          <cell r="H543" t="str">
            <v>医学院·整合医学学院</v>
          </cell>
          <cell r="I543">
            <v>7</v>
          </cell>
          <cell r="J543" t="str">
            <v>理学</v>
          </cell>
          <cell r="K543">
            <v>711</v>
          </cell>
          <cell r="L543">
            <v>71102</v>
          </cell>
          <cell r="M543" t="str">
            <v>应用心理学</v>
          </cell>
          <cell r="N543">
            <v>10</v>
          </cell>
          <cell r="O543">
            <v>45400</v>
          </cell>
          <cell r="P543" t="str">
            <v>人文社会科学学院</v>
          </cell>
          <cell r="Q543" t="str">
            <v>临床与咨询心理学</v>
          </cell>
          <cell r="R543">
            <v>1</v>
          </cell>
          <cell r="S543">
            <v>8010036</v>
          </cell>
          <cell r="T543">
            <v>8010039</v>
          </cell>
          <cell r="U543">
            <v>8010010</v>
          </cell>
          <cell r="V543">
            <v>535</v>
          </cell>
          <cell r="W543">
            <v>458</v>
          </cell>
          <cell r="X543">
            <v>1</v>
          </cell>
          <cell r="Y543">
            <v>0</v>
          </cell>
          <cell r="Z543">
            <v>0</v>
          </cell>
          <cell r="AA543">
            <v>0</v>
          </cell>
          <cell r="AB543">
            <v>-1</v>
          </cell>
          <cell r="AC543" t="str">
            <v>putong</v>
          </cell>
        </row>
        <row r="544">
          <cell r="A544">
            <v>589</v>
          </cell>
          <cell r="B544" t="str">
            <v>彭文娣</v>
          </cell>
          <cell r="C544">
            <v>1</v>
          </cell>
          <cell r="D544">
            <v>1</v>
          </cell>
          <cell r="E544">
            <v>10022</v>
          </cell>
          <cell r="F544" t="str">
            <v>北京林业大学</v>
          </cell>
          <cell r="G544">
            <v>211</v>
          </cell>
          <cell r="H544" t="str">
            <v>经济管理学院</v>
          </cell>
          <cell r="I544">
            <v>12</v>
          </cell>
          <cell r="J544" t="str">
            <v>管理学</v>
          </cell>
          <cell r="K544">
            <v>1202</v>
          </cell>
          <cell r="L544">
            <v>120206</v>
          </cell>
          <cell r="M544" t="str">
            <v>人力资源管理</v>
          </cell>
          <cell r="N544">
            <v>7</v>
          </cell>
          <cell r="O544">
            <v>120200</v>
          </cell>
          <cell r="P544" t="str">
            <v>经济管理学院</v>
          </cell>
          <cell r="Q544" t="str">
            <v>管理科学</v>
          </cell>
          <cell r="R544">
            <v>1</v>
          </cell>
          <cell r="S544">
            <v>8007054</v>
          </cell>
          <cell r="T544">
            <v>8007005</v>
          </cell>
          <cell r="U544">
            <v>8007003</v>
          </cell>
          <cell r="V544">
            <v>465</v>
          </cell>
          <cell r="W544">
            <v>441</v>
          </cell>
          <cell r="X544">
            <v>1</v>
          </cell>
          <cell r="Y544">
            <v>0</v>
          </cell>
          <cell r="Z544">
            <v>0</v>
          </cell>
          <cell r="AA544">
            <v>0</v>
          </cell>
          <cell r="AB544">
            <v>2</v>
          </cell>
          <cell r="AC544" t="str">
            <v>putong</v>
          </cell>
        </row>
        <row r="545">
          <cell r="A545">
            <v>590</v>
          </cell>
          <cell r="B545" t="str">
            <v>赵敏娜</v>
          </cell>
          <cell r="C545">
            <v>1</v>
          </cell>
          <cell r="D545">
            <v>1</v>
          </cell>
          <cell r="E545">
            <v>10022</v>
          </cell>
          <cell r="F545" t="str">
            <v>北京林业大学</v>
          </cell>
          <cell r="G545">
            <v>211</v>
          </cell>
          <cell r="H545" t="str">
            <v>材料学院与技术学院</v>
          </cell>
          <cell r="I545">
            <v>8</v>
          </cell>
          <cell r="J545" t="str">
            <v>工学</v>
          </cell>
          <cell r="K545">
            <v>824</v>
          </cell>
          <cell r="L545">
            <v>82402</v>
          </cell>
          <cell r="M545" t="str">
            <v>木材科学与工程</v>
          </cell>
          <cell r="N545">
            <v>5</v>
          </cell>
          <cell r="O545">
            <v>82902</v>
          </cell>
          <cell r="P545" t="str">
            <v>材料学院</v>
          </cell>
          <cell r="Q545" t="str">
            <v>木材构造与物性</v>
          </cell>
          <cell r="R545">
            <v>6</v>
          </cell>
          <cell r="S545">
            <v>8005032</v>
          </cell>
          <cell r="T545">
            <v>8005047</v>
          </cell>
          <cell r="U545">
            <v>8005045</v>
          </cell>
          <cell r="V545">
            <v>446</v>
          </cell>
          <cell r="W545">
            <v>449</v>
          </cell>
          <cell r="X545">
            <v>1</v>
          </cell>
          <cell r="Y545">
            <v>0</v>
          </cell>
          <cell r="Z545">
            <v>0</v>
          </cell>
          <cell r="AA545">
            <v>0</v>
          </cell>
          <cell r="AB545">
            <v>2</v>
          </cell>
          <cell r="AC545" t="str">
            <v>putong</v>
          </cell>
        </row>
        <row r="546">
          <cell r="A546">
            <v>591</v>
          </cell>
          <cell r="B546" t="str">
            <v>光云霞</v>
          </cell>
          <cell r="C546">
            <v>1</v>
          </cell>
          <cell r="D546">
            <v>1</v>
          </cell>
          <cell r="E546">
            <v>10370</v>
          </cell>
          <cell r="F546" t="str">
            <v>安徽师范大学</v>
          </cell>
          <cell r="G546" t="str">
            <v>其它</v>
          </cell>
          <cell r="H546" t="str">
            <v>经济管理学院</v>
          </cell>
          <cell r="I546">
            <v>2</v>
          </cell>
          <cell r="J546" t="str">
            <v>经济学</v>
          </cell>
          <cell r="K546">
            <v>203</v>
          </cell>
          <cell r="L546">
            <v>20304</v>
          </cell>
          <cell r="M546" t="str">
            <v>投资学</v>
          </cell>
          <cell r="N546">
            <v>7</v>
          </cell>
          <cell r="O546">
            <v>20200</v>
          </cell>
          <cell r="P546" t="str">
            <v>经济管理学院</v>
          </cell>
          <cell r="Q546" t="str">
            <v>金融学</v>
          </cell>
          <cell r="R546">
            <v>1</v>
          </cell>
          <cell r="S546">
            <v>8007013</v>
          </cell>
          <cell r="T546">
            <v>8007014</v>
          </cell>
          <cell r="U546">
            <v>8007039</v>
          </cell>
          <cell r="V546">
            <v>528</v>
          </cell>
          <cell r="W546">
            <v>536</v>
          </cell>
          <cell r="X546">
            <v>1</v>
          </cell>
          <cell r="Y546">
            <v>0</v>
          </cell>
          <cell r="Z546">
            <v>0</v>
          </cell>
          <cell r="AA546">
            <v>0</v>
          </cell>
          <cell r="AB546">
            <v>-1</v>
          </cell>
          <cell r="AC546" t="str">
            <v>putong</v>
          </cell>
        </row>
        <row r="547">
          <cell r="A547">
            <v>592</v>
          </cell>
          <cell r="B547" t="str">
            <v>高雅楠</v>
          </cell>
          <cell r="C547">
            <v>1</v>
          </cell>
          <cell r="D547">
            <v>1</v>
          </cell>
          <cell r="E547">
            <v>10011</v>
          </cell>
          <cell r="F547" t="str">
            <v>北京工商大学</v>
          </cell>
          <cell r="G547" t="str">
            <v>其它</v>
          </cell>
          <cell r="H547" t="str">
            <v>商学院</v>
          </cell>
          <cell r="I547">
            <v>12</v>
          </cell>
          <cell r="J547" t="str">
            <v>管理学</v>
          </cell>
          <cell r="K547">
            <v>1202</v>
          </cell>
          <cell r="L547">
            <v>120204</v>
          </cell>
          <cell r="M547" t="str">
            <v>财务管理</v>
          </cell>
          <cell r="N547">
            <v>7</v>
          </cell>
          <cell r="O547">
            <v>125300</v>
          </cell>
          <cell r="P547" t="str">
            <v>经济管理学院</v>
          </cell>
          <cell r="Q547" t="str">
            <v>不分方向</v>
          </cell>
          <cell r="R547">
            <v>1</v>
          </cell>
          <cell r="S547">
            <v>8007050</v>
          </cell>
          <cell r="T547">
            <v>8007034</v>
          </cell>
        </row>
        <row r="547">
          <cell r="V547">
            <v>478</v>
          </cell>
          <cell r="W547">
            <v>487</v>
          </cell>
          <cell r="X547">
            <v>1</v>
          </cell>
          <cell r="Y547">
            <v>0</v>
          </cell>
          <cell r="Z547">
            <v>0</v>
          </cell>
          <cell r="AA547">
            <v>0</v>
          </cell>
          <cell r="AB547">
            <v>-1</v>
          </cell>
          <cell r="AC547" t="str">
            <v>putong</v>
          </cell>
        </row>
        <row r="548">
          <cell r="A548">
            <v>593</v>
          </cell>
          <cell r="B548" t="str">
            <v>窦云蕾</v>
          </cell>
          <cell r="C548">
            <v>1</v>
          </cell>
          <cell r="D548">
            <v>1</v>
          </cell>
          <cell r="E548">
            <v>10075</v>
          </cell>
          <cell r="F548" t="str">
            <v>河北大学</v>
          </cell>
          <cell r="G548" t="str">
            <v>其它</v>
          </cell>
          <cell r="H548" t="str">
            <v>河北大学管理学院</v>
          </cell>
          <cell r="I548">
            <v>12</v>
          </cell>
          <cell r="J548" t="str">
            <v>管理学</v>
          </cell>
          <cell r="K548">
            <v>1202</v>
          </cell>
          <cell r="L548" t="str">
            <v>120203K</v>
          </cell>
          <cell r="M548" t="str">
            <v>会计学</v>
          </cell>
          <cell r="N548">
            <v>7</v>
          </cell>
          <cell r="O548">
            <v>125300</v>
          </cell>
          <cell r="P548" t="str">
            <v>经济管理学院</v>
          </cell>
          <cell r="Q548" t="str">
            <v>不分方向</v>
          </cell>
          <cell r="R548">
            <v>1</v>
          </cell>
          <cell r="S548">
            <v>8007017</v>
          </cell>
          <cell r="T548">
            <v>8007072</v>
          </cell>
          <cell r="U548">
            <v>8007032</v>
          </cell>
          <cell r="V548">
            <v>550</v>
          </cell>
          <cell r="W548">
            <v>550</v>
          </cell>
          <cell r="X548">
            <v>1</v>
          </cell>
          <cell r="Y548">
            <v>0</v>
          </cell>
          <cell r="Z548">
            <v>0</v>
          </cell>
          <cell r="AA548">
            <v>0</v>
          </cell>
          <cell r="AB548">
            <v>-1</v>
          </cell>
          <cell r="AC548" t="str">
            <v>putong</v>
          </cell>
        </row>
        <row r="549">
          <cell r="A549">
            <v>595</v>
          </cell>
          <cell r="B549" t="str">
            <v>王甜甜</v>
          </cell>
          <cell r="C549">
            <v>1</v>
          </cell>
          <cell r="D549">
            <v>1</v>
          </cell>
          <cell r="E549">
            <v>10108</v>
          </cell>
          <cell r="F549" t="str">
            <v>山西大学</v>
          </cell>
          <cell r="G549" t="str">
            <v>其它</v>
          </cell>
          <cell r="H549" t="str">
            <v>教育科学学院</v>
          </cell>
          <cell r="I549">
            <v>7</v>
          </cell>
          <cell r="J549" t="str">
            <v>理学</v>
          </cell>
          <cell r="K549">
            <v>711</v>
          </cell>
          <cell r="L549">
            <v>71102</v>
          </cell>
          <cell r="M549" t="str">
            <v>应用心理学</v>
          </cell>
          <cell r="N549">
            <v>10</v>
          </cell>
          <cell r="O549">
            <v>45400</v>
          </cell>
          <cell r="P549" t="str">
            <v>人文社会科学学院</v>
          </cell>
          <cell r="Q549" t="str">
            <v>临床与咨询心理学</v>
          </cell>
          <cell r="R549">
            <v>1</v>
          </cell>
          <cell r="S549">
            <v>8010036</v>
          </cell>
          <cell r="T549">
            <v>8010028</v>
          </cell>
          <cell r="U549">
            <v>8010021</v>
          </cell>
          <cell r="V549">
            <v>514</v>
          </cell>
          <cell r="W549">
            <v>485</v>
          </cell>
          <cell r="X549">
            <v>1</v>
          </cell>
          <cell r="Y549">
            <v>0</v>
          </cell>
          <cell r="Z549">
            <v>0</v>
          </cell>
          <cell r="AA549">
            <v>0</v>
          </cell>
          <cell r="AB549">
            <v>-1</v>
          </cell>
          <cell r="AC549" t="str">
            <v>putong</v>
          </cell>
        </row>
        <row r="550">
          <cell r="A550">
            <v>596</v>
          </cell>
          <cell r="B550" t="str">
            <v>赵子月</v>
          </cell>
          <cell r="C550">
            <v>1</v>
          </cell>
          <cell r="D550">
            <v>1</v>
          </cell>
          <cell r="E550">
            <v>10022</v>
          </cell>
          <cell r="F550" t="str">
            <v>北京林业大学</v>
          </cell>
          <cell r="G550">
            <v>211</v>
          </cell>
          <cell r="H550" t="str">
            <v>外语学院商务英语系</v>
          </cell>
          <cell r="I550">
            <v>5</v>
          </cell>
          <cell r="J550" t="str">
            <v>文学</v>
          </cell>
          <cell r="K550">
            <v>502</v>
          </cell>
          <cell r="L550">
            <v>50262</v>
          </cell>
          <cell r="M550" t="str">
            <v>商务英语</v>
          </cell>
          <cell r="N550">
            <v>11</v>
          </cell>
          <cell r="O550">
            <v>50200</v>
          </cell>
          <cell r="P550" t="str">
            <v>外语学院</v>
          </cell>
          <cell r="Q550" t="str">
            <v>语言学研究</v>
          </cell>
          <cell r="R550">
            <v>3</v>
          </cell>
          <cell r="S550">
            <v>8011029</v>
          </cell>
        </row>
        <row r="550">
          <cell r="V550">
            <v>0</v>
          </cell>
          <cell r="W550">
            <v>0</v>
          </cell>
          <cell r="X550">
            <v>1</v>
          </cell>
          <cell r="Y550">
            <v>0</v>
          </cell>
          <cell r="Z550">
            <v>0</v>
          </cell>
          <cell r="AA550">
            <v>1</v>
          </cell>
          <cell r="AB550">
            <v>2</v>
          </cell>
          <cell r="AC550" t="str">
            <v>putong</v>
          </cell>
        </row>
        <row r="551">
          <cell r="A551">
            <v>597</v>
          </cell>
          <cell r="B551" t="str">
            <v>付冬媛</v>
          </cell>
          <cell r="C551">
            <v>1</v>
          </cell>
          <cell r="D551">
            <v>1</v>
          </cell>
          <cell r="E551">
            <v>10022</v>
          </cell>
          <cell r="F551" t="str">
            <v>北京林业大学</v>
          </cell>
          <cell r="G551">
            <v>211</v>
          </cell>
          <cell r="H551" t="str">
            <v>经济管理学院</v>
          </cell>
          <cell r="I551">
            <v>12</v>
          </cell>
          <cell r="J551" t="str">
            <v>管理学</v>
          </cell>
          <cell r="K551">
            <v>1202</v>
          </cell>
          <cell r="L551">
            <v>120209</v>
          </cell>
          <cell r="M551" t="str">
            <v>物业管理</v>
          </cell>
          <cell r="N551">
            <v>7</v>
          </cell>
          <cell r="O551">
            <v>120200</v>
          </cell>
          <cell r="P551" t="str">
            <v>经济管理学院</v>
          </cell>
          <cell r="Q551" t="str">
            <v>管理科学</v>
          </cell>
          <cell r="R551">
            <v>3</v>
          </cell>
          <cell r="S551">
            <v>8007033</v>
          </cell>
          <cell r="T551">
            <v>8007090</v>
          </cell>
          <cell r="U551">
            <v>8007090</v>
          </cell>
          <cell r="V551">
            <v>560</v>
          </cell>
          <cell r="W551">
            <v>495</v>
          </cell>
          <cell r="X551">
            <v>1</v>
          </cell>
          <cell r="Y551">
            <v>0</v>
          </cell>
          <cell r="Z551">
            <v>0</v>
          </cell>
          <cell r="AA551">
            <v>0</v>
          </cell>
          <cell r="AB551">
            <v>2</v>
          </cell>
          <cell r="AC551" t="str">
            <v>putong</v>
          </cell>
        </row>
        <row r="552">
          <cell r="A552">
            <v>598</v>
          </cell>
          <cell r="B552" t="str">
            <v>刘思琪</v>
          </cell>
          <cell r="C552">
            <v>1</v>
          </cell>
          <cell r="D552">
            <v>1</v>
          </cell>
          <cell r="E552">
            <v>10456</v>
          </cell>
          <cell r="F552" t="str">
            <v>山东财经大学</v>
          </cell>
          <cell r="G552" t="str">
            <v>其它</v>
          </cell>
          <cell r="H552" t="str">
            <v>会计学院</v>
          </cell>
          <cell r="I552">
            <v>12</v>
          </cell>
          <cell r="J552" t="str">
            <v>管理学</v>
          </cell>
          <cell r="K552">
            <v>1202</v>
          </cell>
          <cell r="L552">
            <v>120207</v>
          </cell>
          <cell r="M552" t="str">
            <v>审计学</v>
          </cell>
          <cell r="N552">
            <v>7</v>
          </cell>
          <cell r="O552">
            <v>120200</v>
          </cell>
          <cell r="P552" t="str">
            <v>经济管理学院</v>
          </cell>
          <cell r="Q552" t="str">
            <v>管理科学</v>
          </cell>
          <cell r="R552">
            <v>2</v>
          </cell>
          <cell r="S552">
            <v>8007017</v>
          </cell>
          <cell r="T552">
            <v>8007026</v>
          </cell>
          <cell r="U552">
            <v>8007093</v>
          </cell>
          <cell r="V552">
            <v>513</v>
          </cell>
          <cell r="W552">
            <v>519</v>
          </cell>
          <cell r="X552">
            <v>1</v>
          </cell>
          <cell r="Y552">
            <v>0</v>
          </cell>
          <cell r="Z552">
            <v>0</v>
          </cell>
          <cell r="AA552">
            <v>0</v>
          </cell>
          <cell r="AB552">
            <v>-1</v>
          </cell>
          <cell r="AC552" t="str">
            <v>putong</v>
          </cell>
        </row>
        <row r="553">
          <cell r="A553">
            <v>599</v>
          </cell>
          <cell r="B553" t="str">
            <v>汪莹</v>
          </cell>
          <cell r="C553">
            <v>1</v>
          </cell>
          <cell r="D553">
            <v>1</v>
          </cell>
          <cell r="E553">
            <v>10364</v>
          </cell>
          <cell r="F553" t="str">
            <v>安徽农业大学</v>
          </cell>
          <cell r="G553" t="str">
            <v>其它</v>
          </cell>
          <cell r="H553" t="str">
            <v>林学与园林学院</v>
          </cell>
          <cell r="I553">
            <v>9</v>
          </cell>
          <cell r="J553" t="str">
            <v>农学</v>
          </cell>
          <cell r="K553">
            <v>905</v>
          </cell>
          <cell r="L553">
            <v>90501</v>
          </cell>
          <cell r="M553" t="str">
            <v>林学</v>
          </cell>
          <cell r="N553">
            <v>1</v>
          </cell>
          <cell r="O553">
            <v>90703</v>
          </cell>
          <cell r="P553" t="str">
            <v>林学院</v>
          </cell>
          <cell r="Q553" t="str">
            <v>森林昆虫学</v>
          </cell>
          <cell r="R553">
            <v>1</v>
          </cell>
          <cell r="S553">
            <v>8001028</v>
          </cell>
          <cell r="T553">
            <v>8001047</v>
          </cell>
          <cell r="U553">
            <v>8001069</v>
          </cell>
          <cell r="V553">
            <v>504</v>
          </cell>
          <cell r="W553">
            <v>484</v>
          </cell>
          <cell r="X553">
            <v>1</v>
          </cell>
          <cell r="Y553">
            <v>0</v>
          </cell>
          <cell r="Z553">
            <v>0</v>
          </cell>
          <cell r="AA553">
            <v>0</v>
          </cell>
          <cell r="AB553">
            <v>-1</v>
          </cell>
          <cell r="AC553" t="str">
            <v>putong</v>
          </cell>
        </row>
        <row r="554">
          <cell r="A554">
            <v>600</v>
          </cell>
          <cell r="B554" t="str">
            <v>褚章杉</v>
          </cell>
          <cell r="C554">
            <v>1</v>
          </cell>
          <cell r="D554">
            <v>1</v>
          </cell>
          <cell r="E554">
            <v>10086</v>
          </cell>
          <cell r="F554" t="str">
            <v>河北农业大学</v>
          </cell>
          <cell r="G554" t="str">
            <v>其它</v>
          </cell>
          <cell r="H554" t="str">
            <v>园艺学院</v>
          </cell>
          <cell r="I554">
            <v>9</v>
          </cell>
          <cell r="J554" t="str">
            <v>农学</v>
          </cell>
          <cell r="K554">
            <v>905</v>
          </cell>
          <cell r="L554">
            <v>90502</v>
          </cell>
          <cell r="M554" t="str">
            <v>园林</v>
          </cell>
          <cell r="N554">
            <v>6</v>
          </cell>
          <cell r="O554">
            <v>97300</v>
          </cell>
          <cell r="P554" t="str">
            <v>园林学院</v>
          </cell>
          <cell r="Q554" t="str">
            <v>花卉种质创新与育种</v>
          </cell>
          <cell r="R554">
            <v>2</v>
          </cell>
          <cell r="S554">
            <v>8006022</v>
          </cell>
          <cell r="T554">
            <v>8006018</v>
          </cell>
          <cell r="U554">
            <v>8006019</v>
          </cell>
          <cell r="V554">
            <v>504</v>
          </cell>
          <cell r="W554">
            <v>466</v>
          </cell>
          <cell r="X554">
            <v>1</v>
          </cell>
          <cell r="Y554">
            <v>0</v>
          </cell>
          <cell r="Z554">
            <v>0</v>
          </cell>
          <cell r="AA554">
            <v>0</v>
          </cell>
          <cell r="AB554">
            <v>-1</v>
          </cell>
          <cell r="AC554" t="str">
            <v>putong</v>
          </cell>
        </row>
        <row r="555">
          <cell r="A555">
            <v>602</v>
          </cell>
          <cell r="B555" t="str">
            <v>范子燕</v>
          </cell>
          <cell r="C555">
            <v>1</v>
          </cell>
          <cell r="D555">
            <v>1</v>
          </cell>
          <cell r="E555">
            <v>10152</v>
          </cell>
          <cell r="F555" t="str">
            <v>大连工业大学</v>
          </cell>
          <cell r="G555" t="str">
            <v>其它</v>
          </cell>
          <cell r="H555" t="str">
            <v>外国语学院</v>
          </cell>
          <cell r="I555">
            <v>5</v>
          </cell>
          <cell r="J555" t="str">
            <v>文学</v>
          </cell>
          <cell r="K555">
            <v>502</v>
          </cell>
          <cell r="L555">
            <v>50201</v>
          </cell>
          <cell r="M555" t="str">
            <v>英语</v>
          </cell>
          <cell r="N555">
            <v>11</v>
          </cell>
          <cell r="O555">
            <v>55101</v>
          </cell>
          <cell r="P555" t="str">
            <v>外语学院</v>
          </cell>
          <cell r="Q555" t="str">
            <v>不分方向</v>
          </cell>
          <cell r="R555">
            <v>1</v>
          </cell>
          <cell r="S555">
            <v>8011035</v>
          </cell>
          <cell r="T555">
            <v>8011021</v>
          </cell>
          <cell r="U555">
            <v>8011030</v>
          </cell>
          <cell r="V555">
            <v>557</v>
          </cell>
          <cell r="W555">
            <v>510</v>
          </cell>
          <cell r="X555">
            <v>1</v>
          </cell>
          <cell r="Y555">
            <v>0</v>
          </cell>
          <cell r="Z555">
            <v>0</v>
          </cell>
          <cell r="AA555">
            <v>0</v>
          </cell>
          <cell r="AB555">
            <v>-1</v>
          </cell>
          <cell r="AC555" t="str">
            <v>putong</v>
          </cell>
        </row>
        <row r="556">
          <cell r="A556">
            <v>603</v>
          </cell>
          <cell r="B556" t="str">
            <v>谭朝雪</v>
          </cell>
          <cell r="C556">
            <v>1</v>
          </cell>
          <cell r="D556">
            <v>1</v>
          </cell>
          <cell r="E556">
            <v>10663</v>
          </cell>
          <cell r="F556" t="str">
            <v>贵州师范大学</v>
          </cell>
          <cell r="G556" t="str">
            <v>其它</v>
          </cell>
          <cell r="H556" t="str">
            <v>地理与环境科学</v>
          </cell>
          <cell r="I556">
            <v>7</v>
          </cell>
          <cell r="J556" t="str">
            <v>理学</v>
          </cell>
          <cell r="K556">
            <v>705</v>
          </cell>
          <cell r="L556">
            <v>70501</v>
          </cell>
          <cell r="M556" t="str">
            <v>地理科学</v>
          </cell>
          <cell r="N556">
            <v>1</v>
          </cell>
          <cell r="O556">
            <v>70503</v>
          </cell>
          <cell r="P556" t="str">
            <v>林学院</v>
          </cell>
          <cell r="Q556" t="str">
            <v>3S技术集成与开发应用</v>
          </cell>
          <cell r="R556">
            <v>2</v>
          </cell>
          <cell r="S556">
            <v>8001006</v>
          </cell>
          <cell r="T556">
            <v>8001042</v>
          </cell>
          <cell r="U556">
            <v>8001045</v>
          </cell>
          <cell r="V556">
            <v>453</v>
          </cell>
          <cell r="W556">
            <v>0</v>
          </cell>
          <cell r="X556">
            <v>1</v>
          </cell>
          <cell r="Y556">
            <v>0</v>
          </cell>
          <cell r="Z556">
            <v>0</v>
          </cell>
          <cell r="AA556">
            <v>0</v>
          </cell>
          <cell r="AB556">
            <v>-1</v>
          </cell>
          <cell r="AC556" t="str">
            <v>putong</v>
          </cell>
        </row>
        <row r="557">
          <cell r="A557">
            <v>604</v>
          </cell>
          <cell r="B557" t="str">
            <v>汪思萌</v>
          </cell>
          <cell r="C557">
            <v>1</v>
          </cell>
          <cell r="D557">
            <v>1</v>
          </cell>
          <cell r="E557">
            <v>10022</v>
          </cell>
          <cell r="F557" t="str">
            <v>北京林业大学</v>
          </cell>
          <cell r="G557">
            <v>211</v>
          </cell>
        </row>
        <row r="557">
          <cell r="J557" t="str">
            <v/>
          </cell>
        </row>
        <row r="557">
          <cell r="M557" t="str">
            <v/>
          </cell>
        </row>
        <row r="557">
          <cell r="P557" t="str">
            <v/>
          </cell>
          <cell r="Q557" t="str">
            <v/>
          </cell>
        </row>
        <row r="557">
          <cell r="V557">
            <v>456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2</v>
          </cell>
          <cell r="AC557" t="str">
            <v>putong</v>
          </cell>
        </row>
        <row r="558">
          <cell r="A558">
            <v>605</v>
          </cell>
          <cell r="B558" t="str">
            <v>李昊坤</v>
          </cell>
          <cell r="C558">
            <v>2</v>
          </cell>
          <cell r="D558">
            <v>1</v>
          </cell>
          <cell r="E558">
            <v>10298</v>
          </cell>
          <cell r="F558" t="str">
            <v>南京林业大学</v>
          </cell>
          <cell r="G558" t="str">
            <v>其它</v>
          </cell>
          <cell r="H558" t="str">
            <v>经济管理学院</v>
          </cell>
          <cell r="I558">
            <v>12</v>
          </cell>
          <cell r="J558" t="str">
            <v>管理学</v>
          </cell>
          <cell r="K558">
            <v>1202</v>
          </cell>
          <cell r="L558" t="str">
            <v>120203K</v>
          </cell>
          <cell r="M558" t="str">
            <v>会计学</v>
          </cell>
          <cell r="N558">
            <v>7</v>
          </cell>
          <cell r="O558">
            <v>125300</v>
          </cell>
          <cell r="P558" t="str">
            <v>经济管理学院</v>
          </cell>
          <cell r="Q558" t="str">
            <v>不分方向</v>
          </cell>
          <cell r="R558">
            <v>1</v>
          </cell>
          <cell r="S558">
            <v>8007032</v>
          </cell>
          <cell r="T558">
            <v>8007093</v>
          </cell>
          <cell r="U558">
            <v>8007050</v>
          </cell>
          <cell r="V558">
            <v>570</v>
          </cell>
          <cell r="W558">
            <v>472</v>
          </cell>
          <cell r="X558">
            <v>1</v>
          </cell>
          <cell r="Y558">
            <v>0</v>
          </cell>
          <cell r="Z558">
            <v>0</v>
          </cell>
          <cell r="AA558">
            <v>0</v>
          </cell>
          <cell r="AB558">
            <v>-1</v>
          </cell>
          <cell r="AC558" t="str">
            <v>putong</v>
          </cell>
        </row>
        <row r="559">
          <cell r="A559">
            <v>606</v>
          </cell>
          <cell r="B559" t="str">
            <v>麦秋实</v>
          </cell>
          <cell r="C559">
            <v>1</v>
          </cell>
          <cell r="D559">
            <v>1</v>
          </cell>
          <cell r="E559">
            <v>10022</v>
          </cell>
          <cell r="F559" t="str">
            <v>北京林业大学</v>
          </cell>
          <cell r="G559">
            <v>211</v>
          </cell>
          <cell r="H559" t="str">
            <v>水土保持学院</v>
          </cell>
          <cell r="I559">
            <v>7</v>
          </cell>
          <cell r="J559" t="str">
            <v>理学</v>
          </cell>
          <cell r="K559">
            <v>705</v>
          </cell>
          <cell r="L559">
            <v>70502</v>
          </cell>
          <cell r="M559" t="str">
            <v>自然地理与资源环境</v>
          </cell>
          <cell r="N559">
            <v>8</v>
          </cell>
          <cell r="O559">
            <v>70503</v>
          </cell>
          <cell r="P559" t="str">
            <v>水土保持学院</v>
          </cell>
          <cell r="Q559" t="str">
            <v>3S技术集成与开发应用</v>
          </cell>
          <cell r="R559">
            <v>1</v>
          </cell>
          <cell r="S559">
            <v>8008068</v>
          </cell>
          <cell r="T559">
            <v>8008061</v>
          </cell>
          <cell r="U559">
            <v>8008044</v>
          </cell>
          <cell r="V559">
            <v>570</v>
          </cell>
          <cell r="W559">
            <v>483</v>
          </cell>
          <cell r="X559">
            <v>1</v>
          </cell>
          <cell r="Y559">
            <v>0</v>
          </cell>
          <cell r="Z559">
            <v>0</v>
          </cell>
          <cell r="AA559">
            <v>0</v>
          </cell>
          <cell r="AB559">
            <v>2</v>
          </cell>
          <cell r="AC559" t="str">
            <v>putong</v>
          </cell>
        </row>
        <row r="560">
          <cell r="A560">
            <v>607</v>
          </cell>
          <cell r="B560" t="str">
            <v>李楚嫣</v>
          </cell>
          <cell r="C560">
            <v>1</v>
          </cell>
          <cell r="D560">
            <v>1</v>
          </cell>
          <cell r="E560">
            <v>10022</v>
          </cell>
          <cell r="F560" t="str">
            <v>北京林业大学</v>
          </cell>
          <cell r="G560">
            <v>211</v>
          </cell>
          <cell r="H560" t="str">
            <v>经济管理学院</v>
          </cell>
          <cell r="I560">
            <v>12</v>
          </cell>
          <cell r="J560" t="str">
            <v>管理学</v>
          </cell>
          <cell r="K560">
            <v>1202</v>
          </cell>
          <cell r="L560" t="str">
            <v>120203K</v>
          </cell>
          <cell r="M560" t="str">
            <v>会计学</v>
          </cell>
          <cell r="N560">
            <v>7</v>
          </cell>
          <cell r="O560">
            <v>125300</v>
          </cell>
          <cell r="P560" t="str">
            <v>经济管理学院</v>
          </cell>
          <cell r="Q560" t="str">
            <v>不分方向</v>
          </cell>
          <cell r="R560">
            <v>1</v>
          </cell>
          <cell r="S560">
            <v>8007072</v>
          </cell>
          <cell r="T560">
            <v>8007089</v>
          </cell>
          <cell r="U560">
            <v>8007039</v>
          </cell>
          <cell r="V560">
            <v>508</v>
          </cell>
          <cell r="W560">
            <v>504</v>
          </cell>
          <cell r="X560">
            <v>1</v>
          </cell>
          <cell r="Y560">
            <v>0</v>
          </cell>
          <cell r="Z560">
            <v>0</v>
          </cell>
          <cell r="AA560">
            <v>0</v>
          </cell>
          <cell r="AB560">
            <v>2</v>
          </cell>
          <cell r="AC560" t="str">
            <v>putong</v>
          </cell>
        </row>
        <row r="561">
          <cell r="A561">
            <v>608</v>
          </cell>
          <cell r="B561" t="str">
            <v>李娜</v>
          </cell>
          <cell r="C561">
            <v>1</v>
          </cell>
          <cell r="D561">
            <v>1</v>
          </cell>
          <cell r="E561">
            <v>10252</v>
          </cell>
          <cell r="F561" t="str">
            <v>上海理工大学</v>
          </cell>
          <cell r="G561" t="str">
            <v>其它</v>
          </cell>
          <cell r="H561" t="str">
            <v>管理学院</v>
          </cell>
          <cell r="I561">
            <v>12</v>
          </cell>
          <cell r="J561" t="str">
            <v>管理学</v>
          </cell>
          <cell r="K561">
            <v>1202</v>
          </cell>
          <cell r="L561" t="str">
            <v>120203K</v>
          </cell>
          <cell r="M561" t="str">
            <v>会计学</v>
          </cell>
          <cell r="N561">
            <v>7</v>
          </cell>
          <cell r="O561">
            <v>120200</v>
          </cell>
          <cell r="P561" t="str">
            <v>经济管理学院</v>
          </cell>
          <cell r="Q561" t="str">
            <v>管理科学</v>
          </cell>
          <cell r="R561">
            <v>2</v>
          </cell>
          <cell r="S561">
            <v>8007093</v>
          </cell>
          <cell r="T561">
            <v>8007017</v>
          </cell>
          <cell r="U561">
            <v>8007026</v>
          </cell>
          <cell r="V561">
            <v>526</v>
          </cell>
          <cell r="W561">
            <v>435</v>
          </cell>
          <cell r="X561">
            <v>1</v>
          </cell>
          <cell r="Y561">
            <v>0</v>
          </cell>
          <cell r="Z561">
            <v>0</v>
          </cell>
          <cell r="AA561">
            <v>0</v>
          </cell>
          <cell r="AB561">
            <v>-1</v>
          </cell>
          <cell r="AC561" t="str">
            <v>putong</v>
          </cell>
        </row>
        <row r="562">
          <cell r="A562">
            <v>609</v>
          </cell>
          <cell r="B562" t="str">
            <v>魏鸾葳</v>
          </cell>
          <cell r="C562">
            <v>1</v>
          </cell>
          <cell r="D562">
            <v>1</v>
          </cell>
          <cell r="E562">
            <v>10022</v>
          </cell>
          <cell r="F562" t="str">
            <v>北京林业大学</v>
          </cell>
          <cell r="G562">
            <v>211</v>
          </cell>
          <cell r="H562" t="str">
            <v>水土保持学院</v>
          </cell>
          <cell r="I562">
            <v>9</v>
          </cell>
          <cell r="J562" t="str">
            <v>农学</v>
          </cell>
          <cell r="K562">
            <v>905</v>
          </cell>
          <cell r="L562">
            <v>90501</v>
          </cell>
          <cell r="M562" t="str">
            <v>林学</v>
          </cell>
          <cell r="N562">
            <v>8</v>
          </cell>
          <cell r="O562">
            <v>90707</v>
          </cell>
          <cell r="P562" t="str">
            <v>水土保持学院</v>
          </cell>
          <cell r="Q562" t="str">
            <v>流域治理</v>
          </cell>
          <cell r="R562">
            <v>1</v>
          </cell>
          <cell r="S562">
            <v>8008033</v>
          </cell>
        </row>
        <row r="562">
          <cell r="V562">
            <v>515</v>
          </cell>
          <cell r="W562">
            <v>463</v>
          </cell>
          <cell r="X562">
            <v>1</v>
          </cell>
          <cell r="Y562">
            <v>0</v>
          </cell>
          <cell r="Z562">
            <v>0</v>
          </cell>
          <cell r="AA562">
            <v>0</v>
          </cell>
          <cell r="AB562">
            <v>2</v>
          </cell>
          <cell r="AC562" t="str">
            <v>putong</v>
          </cell>
        </row>
        <row r="563">
          <cell r="A563">
            <v>610</v>
          </cell>
          <cell r="B563" t="str">
            <v>霍佳钰</v>
          </cell>
          <cell r="C563">
            <v>1</v>
          </cell>
          <cell r="D563">
            <v>1</v>
          </cell>
          <cell r="E563">
            <v>10022</v>
          </cell>
          <cell r="F563" t="str">
            <v>北京林业大学</v>
          </cell>
          <cell r="G563">
            <v>211</v>
          </cell>
          <cell r="H563" t="str">
            <v>艺术设计学院</v>
          </cell>
          <cell r="I563">
            <v>13</v>
          </cell>
          <cell r="J563" t="str">
            <v>艺术学</v>
          </cell>
          <cell r="K563">
            <v>1305</v>
          </cell>
          <cell r="L563">
            <v>130503</v>
          </cell>
          <cell r="M563" t="str">
            <v>环境设计</v>
          </cell>
          <cell r="N563">
            <v>6</v>
          </cell>
          <cell r="O563">
            <v>95300</v>
          </cell>
          <cell r="P563" t="str">
            <v>园林学院</v>
          </cell>
          <cell r="Q563" t="str">
            <v>风景园林</v>
          </cell>
          <cell r="R563">
            <v>1</v>
          </cell>
          <cell r="S563">
            <v>8006103</v>
          </cell>
        </row>
        <row r="563">
          <cell r="V563">
            <v>515</v>
          </cell>
          <cell r="W563">
            <v>0</v>
          </cell>
          <cell r="X563">
            <v>1</v>
          </cell>
          <cell r="Y563">
            <v>0</v>
          </cell>
          <cell r="Z563">
            <v>0</v>
          </cell>
          <cell r="AA563">
            <v>0</v>
          </cell>
          <cell r="AB563">
            <v>2</v>
          </cell>
          <cell r="AC563" t="str">
            <v>putong</v>
          </cell>
        </row>
        <row r="564">
          <cell r="A564">
            <v>611</v>
          </cell>
          <cell r="B564" t="str">
            <v>武旭阳</v>
          </cell>
          <cell r="C564">
            <v>2</v>
          </cell>
          <cell r="D564">
            <v>1</v>
          </cell>
          <cell r="E564">
            <v>10424</v>
          </cell>
          <cell r="F564" t="str">
            <v>山东科技大学</v>
          </cell>
          <cell r="G564" t="str">
            <v>其它</v>
          </cell>
        </row>
        <row r="564">
          <cell r="J564" t="str">
            <v/>
          </cell>
        </row>
        <row r="564">
          <cell r="M564" t="str">
            <v/>
          </cell>
        </row>
        <row r="564">
          <cell r="P564" t="str">
            <v/>
          </cell>
          <cell r="Q564" t="str">
            <v/>
          </cell>
        </row>
        <row r="564">
          <cell r="V564">
            <v>564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-1</v>
          </cell>
          <cell r="AC564" t="str">
            <v>putong</v>
          </cell>
        </row>
        <row r="565">
          <cell r="A565">
            <v>612</v>
          </cell>
          <cell r="B565" t="str">
            <v>王璐</v>
          </cell>
          <cell r="C565">
            <v>1</v>
          </cell>
          <cell r="D565">
            <v>1</v>
          </cell>
          <cell r="E565">
            <v>10466</v>
          </cell>
          <cell r="F565" t="str">
            <v>河南农业大学</v>
          </cell>
          <cell r="G565" t="str">
            <v>其它</v>
          </cell>
          <cell r="H565" t="str">
            <v>林学院林学系</v>
          </cell>
          <cell r="I565">
            <v>9</v>
          </cell>
          <cell r="J565" t="str">
            <v>农学</v>
          </cell>
          <cell r="K565">
            <v>905</v>
          </cell>
          <cell r="L565">
            <v>90501</v>
          </cell>
          <cell r="M565" t="str">
            <v>林学</v>
          </cell>
          <cell r="N565">
            <v>1</v>
          </cell>
          <cell r="O565">
            <v>90703</v>
          </cell>
          <cell r="P565" t="str">
            <v>林学院</v>
          </cell>
          <cell r="Q565" t="str">
            <v>森林昆虫学</v>
          </cell>
          <cell r="R565">
            <v>4</v>
          </cell>
          <cell r="S565">
            <v>8001038</v>
          </cell>
          <cell r="T565">
            <v>8001028</v>
          </cell>
          <cell r="U565">
            <v>8001064</v>
          </cell>
          <cell r="V565">
            <v>523</v>
          </cell>
          <cell r="W565">
            <v>454</v>
          </cell>
          <cell r="X565">
            <v>1</v>
          </cell>
          <cell r="Y565">
            <v>0</v>
          </cell>
          <cell r="Z565">
            <v>0</v>
          </cell>
          <cell r="AA565">
            <v>0</v>
          </cell>
          <cell r="AB565">
            <v>-1</v>
          </cell>
          <cell r="AC565" t="str">
            <v>putong</v>
          </cell>
        </row>
        <row r="566">
          <cell r="A566">
            <v>614</v>
          </cell>
          <cell r="B566" t="str">
            <v>康晨晨</v>
          </cell>
          <cell r="C566">
            <v>1</v>
          </cell>
          <cell r="D566">
            <v>1</v>
          </cell>
          <cell r="E566">
            <v>10129</v>
          </cell>
          <cell r="F566" t="str">
            <v>内蒙古农业大学</v>
          </cell>
          <cell r="G566" t="str">
            <v>其它</v>
          </cell>
          <cell r="H566" t="str">
            <v>沙漠治理学院</v>
          </cell>
          <cell r="I566">
            <v>7</v>
          </cell>
          <cell r="J566" t="str">
            <v>理学</v>
          </cell>
          <cell r="K566">
            <v>705</v>
          </cell>
          <cell r="L566">
            <v>70503</v>
          </cell>
          <cell r="M566" t="str">
            <v>人文地理与城乡规划</v>
          </cell>
          <cell r="N566">
            <v>8</v>
          </cell>
          <cell r="O566">
            <v>70501</v>
          </cell>
          <cell r="P566" t="str">
            <v>水土保持学院</v>
          </cell>
          <cell r="Q566" t="str">
            <v>流域自然地理过程</v>
          </cell>
          <cell r="R566">
            <v>2</v>
          </cell>
          <cell r="S566">
            <v>8008008</v>
          </cell>
          <cell r="T566">
            <v>8008024</v>
          </cell>
        </row>
        <row r="566">
          <cell r="V566">
            <v>451</v>
          </cell>
          <cell r="W566">
            <v>0</v>
          </cell>
          <cell r="X566">
            <v>1</v>
          </cell>
          <cell r="Y566">
            <v>0</v>
          </cell>
          <cell r="Z566">
            <v>0</v>
          </cell>
          <cell r="AA566">
            <v>0</v>
          </cell>
          <cell r="AB566">
            <v>-1</v>
          </cell>
          <cell r="AC566" t="str">
            <v>putong</v>
          </cell>
        </row>
        <row r="567">
          <cell r="A567">
            <v>615</v>
          </cell>
          <cell r="B567" t="str">
            <v>郑恩倩</v>
          </cell>
          <cell r="C567">
            <v>1</v>
          </cell>
          <cell r="D567">
            <v>1</v>
          </cell>
          <cell r="E567">
            <v>10022</v>
          </cell>
          <cell r="F567" t="str">
            <v>北京林业大学</v>
          </cell>
          <cell r="G567">
            <v>211</v>
          </cell>
        </row>
        <row r="567">
          <cell r="J567" t="str">
            <v/>
          </cell>
        </row>
        <row r="567">
          <cell r="M567" t="str">
            <v/>
          </cell>
        </row>
        <row r="567">
          <cell r="P567" t="str">
            <v/>
          </cell>
          <cell r="Q567" t="str">
            <v/>
          </cell>
        </row>
        <row r="567">
          <cell r="V567">
            <v>493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2</v>
          </cell>
          <cell r="AC567" t="str">
            <v>putong</v>
          </cell>
        </row>
        <row r="568">
          <cell r="A568">
            <v>616</v>
          </cell>
          <cell r="B568" t="str">
            <v>栾厚晓</v>
          </cell>
          <cell r="C568">
            <v>1</v>
          </cell>
          <cell r="D568">
            <v>1</v>
          </cell>
          <cell r="E568">
            <v>10445</v>
          </cell>
          <cell r="F568" t="str">
            <v>山东师范大学</v>
          </cell>
          <cell r="G568" t="str">
            <v>其它</v>
          </cell>
        </row>
        <row r="568">
          <cell r="J568" t="str">
            <v/>
          </cell>
        </row>
        <row r="568">
          <cell r="M568" t="str">
            <v/>
          </cell>
        </row>
        <row r="568">
          <cell r="P568" t="str">
            <v/>
          </cell>
          <cell r="Q568" t="str">
            <v/>
          </cell>
        </row>
        <row r="568">
          <cell r="V568">
            <v>446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-1</v>
          </cell>
          <cell r="AC568" t="str">
            <v>putong</v>
          </cell>
        </row>
        <row r="569">
          <cell r="A569">
            <v>617</v>
          </cell>
          <cell r="B569" t="str">
            <v>关茗月</v>
          </cell>
          <cell r="C569">
            <v>1</v>
          </cell>
          <cell r="D569">
            <v>1</v>
          </cell>
          <cell r="E569">
            <v>10022</v>
          </cell>
          <cell r="F569" t="str">
            <v>北京林业大学</v>
          </cell>
          <cell r="G569">
            <v>211</v>
          </cell>
          <cell r="H569" t="str">
            <v> 艺术设计学院环境设计系</v>
          </cell>
          <cell r="I569">
            <v>13</v>
          </cell>
          <cell r="J569" t="str">
            <v>艺术学</v>
          </cell>
          <cell r="K569">
            <v>1305</v>
          </cell>
          <cell r="L569">
            <v>130503</v>
          </cell>
          <cell r="M569" t="str">
            <v>环境设计</v>
          </cell>
          <cell r="N569">
            <v>14</v>
          </cell>
          <cell r="O569">
            <v>135108</v>
          </cell>
          <cell r="P569" t="str">
            <v>艺术设计学院</v>
          </cell>
          <cell r="Q569" t="str">
            <v>艺术设计研究与应用</v>
          </cell>
          <cell r="R569">
            <v>1</v>
          </cell>
          <cell r="S569">
            <v>8014024</v>
          </cell>
          <cell r="T569">
            <v>8014038</v>
          </cell>
        </row>
        <row r="569">
          <cell r="V569">
            <v>490</v>
          </cell>
          <cell r="W569">
            <v>0</v>
          </cell>
          <cell r="X569">
            <v>1</v>
          </cell>
          <cell r="Y569">
            <v>0</v>
          </cell>
          <cell r="Z569">
            <v>0</v>
          </cell>
          <cell r="AA569">
            <v>0</v>
          </cell>
          <cell r="AB569">
            <v>2</v>
          </cell>
          <cell r="AC569" t="str">
            <v>putong</v>
          </cell>
        </row>
        <row r="570">
          <cell r="A570">
            <v>618</v>
          </cell>
          <cell r="B570" t="str">
            <v>李怡菲</v>
          </cell>
          <cell r="C570">
            <v>1</v>
          </cell>
          <cell r="D570">
            <v>1</v>
          </cell>
          <cell r="E570">
            <v>10022</v>
          </cell>
          <cell r="F570" t="str">
            <v>北京林业大学</v>
          </cell>
          <cell r="G570">
            <v>211</v>
          </cell>
          <cell r="H570" t="str">
            <v>外语学院商务英语专业</v>
          </cell>
          <cell r="I570">
            <v>5</v>
          </cell>
          <cell r="J570" t="str">
            <v>文学</v>
          </cell>
          <cell r="K570">
            <v>502</v>
          </cell>
          <cell r="L570">
            <v>50262</v>
          </cell>
          <cell r="M570" t="str">
            <v>商务英语</v>
          </cell>
          <cell r="N570">
            <v>11</v>
          </cell>
          <cell r="O570">
            <v>55101</v>
          </cell>
          <cell r="P570" t="str">
            <v>外语学院</v>
          </cell>
          <cell r="Q570" t="str">
            <v>不分方向</v>
          </cell>
          <cell r="R570">
            <v>1</v>
          </cell>
          <cell r="S570">
            <v>8011035</v>
          </cell>
          <cell r="T570">
            <v>8011029</v>
          </cell>
        </row>
        <row r="570">
          <cell r="V570">
            <v>525</v>
          </cell>
          <cell r="W570">
            <v>0</v>
          </cell>
          <cell r="X570">
            <v>1</v>
          </cell>
          <cell r="Y570">
            <v>0</v>
          </cell>
          <cell r="Z570">
            <v>0</v>
          </cell>
          <cell r="AA570">
            <v>0</v>
          </cell>
          <cell r="AB570">
            <v>2</v>
          </cell>
          <cell r="AC570" t="str">
            <v>2jia</v>
          </cell>
        </row>
        <row r="571">
          <cell r="A571">
            <v>619</v>
          </cell>
          <cell r="B571" t="str">
            <v>李敏</v>
          </cell>
          <cell r="C571">
            <v>1</v>
          </cell>
          <cell r="D571">
            <v>1</v>
          </cell>
          <cell r="E571">
            <v>10022</v>
          </cell>
          <cell r="F571" t="str">
            <v>北京林业大学</v>
          </cell>
          <cell r="G571">
            <v>211</v>
          </cell>
          <cell r="H571" t="str">
            <v>外语学院</v>
          </cell>
          <cell r="I571">
            <v>5</v>
          </cell>
          <cell r="J571" t="str">
            <v>文学</v>
          </cell>
          <cell r="K571">
            <v>502</v>
          </cell>
          <cell r="L571">
            <v>50201</v>
          </cell>
          <cell r="M571" t="str">
            <v>英语</v>
          </cell>
          <cell r="N571">
            <v>11</v>
          </cell>
          <cell r="O571">
            <v>50200</v>
          </cell>
          <cell r="P571" t="str">
            <v>外语学院</v>
          </cell>
          <cell r="Q571" t="str">
            <v>语言学研究</v>
          </cell>
          <cell r="R571">
            <v>3</v>
          </cell>
          <cell r="S571">
            <v>8011025</v>
          </cell>
          <cell r="T571">
            <v>8011021</v>
          </cell>
          <cell r="U571">
            <v>8011029</v>
          </cell>
          <cell r="V571">
            <v>0</v>
          </cell>
          <cell r="W571">
            <v>0</v>
          </cell>
          <cell r="X571">
            <v>1</v>
          </cell>
          <cell r="Y571">
            <v>0</v>
          </cell>
          <cell r="Z571">
            <v>0</v>
          </cell>
          <cell r="AA571">
            <v>1</v>
          </cell>
          <cell r="AB571">
            <v>2</v>
          </cell>
          <cell r="AC571" t="str">
            <v>putong</v>
          </cell>
        </row>
        <row r="572">
          <cell r="A572">
            <v>620</v>
          </cell>
          <cell r="B572" t="str">
            <v>刘红燕</v>
          </cell>
          <cell r="C572">
            <v>1</v>
          </cell>
          <cell r="D572">
            <v>1</v>
          </cell>
          <cell r="E572">
            <v>10140</v>
          </cell>
          <cell r="F572" t="str">
            <v>辽宁大学</v>
          </cell>
          <cell r="G572">
            <v>211</v>
          </cell>
          <cell r="H572" t="str">
            <v>文学院</v>
          </cell>
          <cell r="I572">
            <v>13</v>
          </cell>
          <cell r="J572" t="str">
            <v>艺术学</v>
          </cell>
          <cell r="K572">
            <v>1305</v>
          </cell>
          <cell r="L572">
            <v>130501</v>
          </cell>
          <cell r="M572" t="str">
            <v>艺术设计学</v>
          </cell>
          <cell r="N572">
            <v>14</v>
          </cell>
          <cell r="O572">
            <v>130500</v>
          </cell>
          <cell r="P572" t="str">
            <v>艺术设计学院</v>
          </cell>
          <cell r="Q572" t="str">
            <v>环境设计与理论</v>
          </cell>
          <cell r="R572">
            <v>4</v>
          </cell>
          <cell r="S572">
            <v>8014032</v>
          </cell>
        </row>
        <row r="572">
          <cell r="V572">
            <v>444</v>
          </cell>
          <cell r="W572">
            <v>0</v>
          </cell>
          <cell r="X572">
            <v>1</v>
          </cell>
          <cell r="Y572">
            <v>0</v>
          </cell>
          <cell r="Z572">
            <v>0</v>
          </cell>
          <cell r="AA572">
            <v>0</v>
          </cell>
          <cell r="AB572">
            <v>2</v>
          </cell>
          <cell r="AC572" t="str">
            <v>putong</v>
          </cell>
        </row>
        <row r="573">
          <cell r="A573">
            <v>621</v>
          </cell>
          <cell r="B573" t="str">
            <v>杜文鑫</v>
          </cell>
          <cell r="C573">
            <v>1</v>
          </cell>
          <cell r="D573">
            <v>2</v>
          </cell>
          <cell r="E573">
            <v>11232</v>
          </cell>
          <cell r="F573" t="str">
            <v>北京信息科技大学</v>
          </cell>
          <cell r="G573" t="str">
            <v>其它</v>
          </cell>
          <cell r="H573" t="str">
            <v>经济管理学院</v>
          </cell>
          <cell r="I573">
            <v>12</v>
          </cell>
          <cell r="J573" t="str">
            <v>管理学</v>
          </cell>
          <cell r="K573">
            <v>1202</v>
          </cell>
          <cell r="L573">
            <v>120204</v>
          </cell>
          <cell r="M573" t="str">
            <v>财务管理</v>
          </cell>
          <cell r="N573">
            <v>7</v>
          </cell>
          <cell r="O573">
            <v>25400</v>
          </cell>
          <cell r="P573" t="str">
            <v>经济管理学院</v>
          </cell>
          <cell r="Q573" t="str">
            <v>不分方向</v>
          </cell>
          <cell r="R573">
            <v>1</v>
          </cell>
          <cell r="S573">
            <v>8007007</v>
          </cell>
          <cell r="T573">
            <v>8007038</v>
          </cell>
          <cell r="U573">
            <v>8007043</v>
          </cell>
          <cell r="V573">
            <v>510</v>
          </cell>
          <cell r="W573">
            <v>511</v>
          </cell>
          <cell r="X573">
            <v>1</v>
          </cell>
          <cell r="Y573">
            <v>0</v>
          </cell>
          <cell r="Z573">
            <v>0</v>
          </cell>
          <cell r="AA573">
            <v>0</v>
          </cell>
          <cell r="AB573">
            <v>-1</v>
          </cell>
          <cell r="AC573" t="str">
            <v>putong</v>
          </cell>
        </row>
        <row r="574">
          <cell r="A574">
            <v>622</v>
          </cell>
          <cell r="B574" t="str">
            <v>何佩君</v>
          </cell>
          <cell r="C574">
            <v>1</v>
          </cell>
          <cell r="D574">
            <v>1</v>
          </cell>
          <cell r="E574">
            <v>10385</v>
          </cell>
          <cell r="F574" t="str">
            <v>华侨大学</v>
          </cell>
          <cell r="G574" t="str">
            <v>其它</v>
          </cell>
        </row>
        <row r="574">
          <cell r="J574" t="str">
            <v/>
          </cell>
        </row>
        <row r="574">
          <cell r="M574" t="str">
            <v/>
          </cell>
        </row>
        <row r="574">
          <cell r="P574" t="str">
            <v/>
          </cell>
          <cell r="Q574" t="str">
            <v/>
          </cell>
        </row>
        <row r="574">
          <cell r="V574">
            <v>430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-1</v>
          </cell>
          <cell r="AC574" t="str">
            <v>putong</v>
          </cell>
        </row>
        <row r="575">
          <cell r="A575">
            <v>623</v>
          </cell>
          <cell r="B575" t="str">
            <v>王琰</v>
          </cell>
          <cell r="C575">
            <v>1</v>
          </cell>
          <cell r="D575">
            <v>1</v>
          </cell>
          <cell r="E575">
            <v>10022</v>
          </cell>
          <cell r="F575" t="str">
            <v>北京林业大学</v>
          </cell>
          <cell r="G575">
            <v>211</v>
          </cell>
          <cell r="H575" t="str">
            <v>材料科学与技术学院</v>
          </cell>
          <cell r="I575">
            <v>8</v>
          </cell>
          <cell r="J575" t="str">
            <v>工学</v>
          </cell>
          <cell r="K575">
            <v>824</v>
          </cell>
          <cell r="L575">
            <v>82402</v>
          </cell>
          <cell r="M575" t="str">
            <v>木材科学与工程</v>
          </cell>
          <cell r="N575">
            <v>5</v>
          </cell>
          <cell r="O575">
            <v>82902</v>
          </cell>
          <cell r="P575" t="str">
            <v>材料学院</v>
          </cell>
          <cell r="Q575" t="str">
            <v>木材构造与物性</v>
          </cell>
          <cell r="R575">
            <v>3</v>
          </cell>
          <cell r="S575">
            <v>8005003</v>
          </cell>
          <cell r="T575">
            <v>8005033</v>
          </cell>
          <cell r="U575">
            <v>8005071</v>
          </cell>
          <cell r="V575">
            <v>567</v>
          </cell>
          <cell r="W575">
            <v>535</v>
          </cell>
          <cell r="X575">
            <v>1</v>
          </cell>
          <cell r="Y575">
            <v>0</v>
          </cell>
          <cell r="Z575">
            <v>0</v>
          </cell>
          <cell r="AA575">
            <v>0</v>
          </cell>
          <cell r="AB575">
            <v>2</v>
          </cell>
          <cell r="AC575" t="str">
            <v>putong</v>
          </cell>
        </row>
        <row r="576">
          <cell r="A576">
            <v>624</v>
          </cell>
          <cell r="B576" t="str">
            <v>那馨文</v>
          </cell>
          <cell r="C576">
            <v>1</v>
          </cell>
          <cell r="D576">
            <v>11</v>
          </cell>
          <cell r="E576">
            <v>10307</v>
          </cell>
          <cell r="F576" t="str">
            <v>南京农业大学</v>
          </cell>
          <cell r="G576">
            <v>211</v>
          </cell>
          <cell r="H576" t="str">
            <v>工学院管理工程系</v>
          </cell>
          <cell r="I576">
            <v>12</v>
          </cell>
          <cell r="J576" t="str">
            <v>管理学</v>
          </cell>
          <cell r="K576">
            <v>1207</v>
          </cell>
          <cell r="L576">
            <v>120701</v>
          </cell>
          <cell r="M576" t="str">
            <v>工业工程</v>
          </cell>
          <cell r="N576">
            <v>10</v>
          </cell>
          <cell r="O576">
            <v>45400</v>
          </cell>
          <cell r="P576" t="str">
            <v>人文社会科学学院</v>
          </cell>
          <cell r="Q576" t="str">
            <v>临床与咨询心理学</v>
          </cell>
          <cell r="R576">
            <v>1</v>
          </cell>
          <cell r="S576">
            <v>8010028</v>
          </cell>
          <cell r="T576">
            <v>8010013</v>
          </cell>
          <cell r="U576">
            <v>8010014</v>
          </cell>
          <cell r="V576">
            <v>496</v>
          </cell>
          <cell r="W576">
            <v>0</v>
          </cell>
          <cell r="X576">
            <v>1</v>
          </cell>
          <cell r="Y576">
            <v>0</v>
          </cell>
          <cell r="Z576">
            <v>0</v>
          </cell>
          <cell r="AA576">
            <v>0</v>
          </cell>
          <cell r="AB576">
            <v>2</v>
          </cell>
          <cell r="AC576" t="str">
            <v>putong</v>
          </cell>
        </row>
        <row r="577">
          <cell r="A577">
            <v>625</v>
          </cell>
          <cell r="B577" t="str">
            <v>王志蒙</v>
          </cell>
          <cell r="C577">
            <v>1</v>
          </cell>
          <cell r="D577">
            <v>1</v>
          </cell>
          <cell r="E577">
            <v>10022</v>
          </cell>
          <cell r="F577" t="str">
            <v>北京林业大学</v>
          </cell>
          <cell r="G577">
            <v>211</v>
          </cell>
          <cell r="H577" t="str">
            <v>人文社会科学学院</v>
          </cell>
          <cell r="I577">
            <v>7</v>
          </cell>
          <cell r="J577" t="str">
            <v>理学</v>
          </cell>
          <cell r="K577">
            <v>711</v>
          </cell>
          <cell r="L577">
            <v>71102</v>
          </cell>
          <cell r="M577" t="str">
            <v>应用心理学</v>
          </cell>
          <cell r="N577">
            <v>10</v>
          </cell>
          <cell r="O577">
            <v>40200</v>
          </cell>
          <cell r="P577" t="str">
            <v>人文社会科学学院</v>
          </cell>
          <cell r="Q577" t="str">
            <v>临床与咨询心理学</v>
          </cell>
          <cell r="R577">
            <v>2</v>
          </cell>
          <cell r="S577">
            <v>8010020</v>
          </cell>
          <cell r="T577">
            <v>8010026</v>
          </cell>
        </row>
        <row r="577">
          <cell r="V577">
            <v>478</v>
          </cell>
          <cell r="W577">
            <v>552</v>
          </cell>
          <cell r="X577">
            <v>1</v>
          </cell>
          <cell r="Y577">
            <v>0</v>
          </cell>
          <cell r="Z577">
            <v>0</v>
          </cell>
          <cell r="AA577">
            <v>0</v>
          </cell>
          <cell r="AB577">
            <v>2</v>
          </cell>
          <cell r="AC577" t="str">
            <v>putong</v>
          </cell>
        </row>
        <row r="578">
          <cell r="A578">
            <v>626</v>
          </cell>
          <cell r="B578" t="str">
            <v>李培</v>
          </cell>
          <cell r="C578">
            <v>1</v>
          </cell>
          <cell r="D578">
            <v>1</v>
          </cell>
          <cell r="E578">
            <v>10022</v>
          </cell>
          <cell r="F578" t="str">
            <v>北京林业大学</v>
          </cell>
          <cell r="G578">
            <v>211</v>
          </cell>
          <cell r="H578" t="str">
            <v>人文社会科学学院</v>
          </cell>
          <cell r="I578">
            <v>3</v>
          </cell>
          <cell r="J578" t="str">
            <v>法学</v>
          </cell>
          <cell r="K578">
            <v>301</v>
          </cell>
          <cell r="L578" t="str">
            <v>030101K</v>
          </cell>
          <cell r="M578" t="str">
            <v>法学</v>
          </cell>
          <cell r="N578">
            <v>7</v>
          </cell>
          <cell r="O578">
            <v>25400</v>
          </cell>
          <cell r="P578" t="str">
            <v>经济管理学院</v>
          </cell>
          <cell r="Q578" t="str">
            <v>不分方向</v>
          </cell>
          <cell r="R578">
            <v>1</v>
          </cell>
          <cell r="S578">
            <v>8007043</v>
          </cell>
        </row>
        <row r="578">
          <cell r="V578">
            <v>544</v>
          </cell>
          <cell r="W578">
            <v>488</v>
          </cell>
          <cell r="X578">
            <v>1</v>
          </cell>
          <cell r="Y578">
            <v>0</v>
          </cell>
          <cell r="Z578">
            <v>0</v>
          </cell>
          <cell r="AA578">
            <v>0</v>
          </cell>
          <cell r="AB578">
            <v>2</v>
          </cell>
          <cell r="AC578" t="str">
            <v>zhijiaotuan</v>
          </cell>
        </row>
        <row r="579">
          <cell r="A579">
            <v>627</v>
          </cell>
          <cell r="B579" t="str">
            <v>王佳宁</v>
          </cell>
          <cell r="C579">
            <v>1</v>
          </cell>
          <cell r="D579">
            <v>1</v>
          </cell>
          <cell r="E579">
            <v>10125</v>
          </cell>
          <cell r="F579" t="str">
            <v>山西财经大学</v>
          </cell>
          <cell r="G579" t="str">
            <v>其它</v>
          </cell>
        </row>
        <row r="579">
          <cell r="J579" t="str">
            <v/>
          </cell>
        </row>
        <row r="579">
          <cell r="M579" t="str">
            <v/>
          </cell>
        </row>
        <row r="579">
          <cell r="P579" t="str">
            <v/>
          </cell>
          <cell r="Q579" t="str">
            <v/>
          </cell>
        </row>
        <row r="579">
          <cell r="V579">
            <v>475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-1</v>
          </cell>
          <cell r="AC579" t="str">
            <v>putong</v>
          </cell>
        </row>
        <row r="580">
          <cell r="A580">
            <v>628</v>
          </cell>
          <cell r="B580" t="str">
            <v>王若宇</v>
          </cell>
          <cell r="C580">
            <v>1</v>
          </cell>
          <cell r="D580">
            <v>1</v>
          </cell>
          <cell r="E580">
            <v>10094</v>
          </cell>
          <cell r="F580" t="str">
            <v>河北师范大学</v>
          </cell>
          <cell r="G580" t="str">
            <v>其它</v>
          </cell>
        </row>
        <row r="580">
          <cell r="J580" t="str">
            <v/>
          </cell>
        </row>
        <row r="580">
          <cell r="M580" t="str">
            <v/>
          </cell>
        </row>
        <row r="580">
          <cell r="P580" t="str">
            <v/>
          </cell>
          <cell r="Q580" t="str">
            <v/>
          </cell>
        </row>
        <row r="580">
          <cell r="V580">
            <v>496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-1</v>
          </cell>
          <cell r="AC580" t="str">
            <v>putong</v>
          </cell>
        </row>
        <row r="581">
          <cell r="A581">
            <v>629</v>
          </cell>
          <cell r="B581" t="str">
            <v>郑舒尹</v>
          </cell>
          <cell r="C581">
            <v>1</v>
          </cell>
          <cell r="D581">
            <v>1</v>
          </cell>
          <cell r="E581">
            <v>10353</v>
          </cell>
          <cell r="F581" t="str">
            <v>浙江工商大学</v>
          </cell>
          <cell r="G581" t="str">
            <v>其它</v>
          </cell>
        </row>
        <row r="581">
          <cell r="J581" t="str">
            <v/>
          </cell>
        </row>
        <row r="581">
          <cell r="M581" t="str">
            <v/>
          </cell>
        </row>
        <row r="581">
          <cell r="P581" t="str">
            <v/>
          </cell>
          <cell r="Q581" t="str">
            <v/>
          </cell>
        </row>
        <row r="581">
          <cell r="V581">
            <v>552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-1</v>
          </cell>
          <cell r="AC581" t="str">
            <v>putong</v>
          </cell>
        </row>
        <row r="582">
          <cell r="A582">
            <v>631</v>
          </cell>
          <cell r="B582" t="str">
            <v>王晓航</v>
          </cell>
          <cell r="C582">
            <v>1</v>
          </cell>
          <cell r="D582">
            <v>1</v>
          </cell>
          <cell r="E582">
            <v>10022</v>
          </cell>
          <cell r="F582" t="str">
            <v>北京林业大学</v>
          </cell>
          <cell r="G582">
            <v>211</v>
          </cell>
          <cell r="H582" t="str">
            <v>经济管理学院</v>
          </cell>
          <cell r="I582">
            <v>2</v>
          </cell>
          <cell r="J582" t="str">
            <v>经济学</v>
          </cell>
          <cell r="K582">
            <v>203</v>
          </cell>
          <cell r="L582" t="str">
            <v>020301K</v>
          </cell>
          <cell r="M582" t="str">
            <v>金融学</v>
          </cell>
          <cell r="N582">
            <v>7</v>
          </cell>
          <cell r="O582">
            <v>20200</v>
          </cell>
          <cell r="P582" t="str">
            <v>经济管理学院</v>
          </cell>
          <cell r="Q582" t="str">
            <v>金融学</v>
          </cell>
          <cell r="R582">
            <v>1</v>
          </cell>
          <cell r="S582">
            <v>8007039</v>
          </cell>
          <cell r="T582">
            <v>8007014</v>
          </cell>
          <cell r="U582">
            <v>8007013</v>
          </cell>
          <cell r="V582">
            <v>553</v>
          </cell>
          <cell r="W582">
            <v>621</v>
          </cell>
          <cell r="X582">
            <v>1</v>
          </cell>
          <cell r="Y582">
            <v>0</v>
          </cell>
          <cell r="Z582">
            <v>103</v>
          </cell>
          <cell r="AA582">
            <v>0</v>
          </cell>
          <cell r="AB582">
            <v>2</v>
          </cell>
          <cell r="AC582" t="str">
            <v>putong</v>
          </cell>
        </row>
        <row r="583">
          <cell r="A583">
            <v>632</v>
          </cell>
          <cell r="B583" t="str">
            <v>牛祺雯</v>
          </cell>
          <cell r="C583">
            <v>1</v>
          </cell>
          <cell r="D583">
            <v>1</v>
          </cell>
          <cell r="E583">
            <v>10078</v>
          </cell>
          <cell r="F583" t="str">
            <v>华北水利水电大学</v>
          </cell>
          <cell r="G583" t="str">
            <v>其它</v>
          </cell>
        </row>
        <row r="583">
          <cell r="J583" t="str">
            <v/>
          </cell>
        </row>
        <row r="583">
          <cell r="M583" t="str">
            <v/>
          </cell>
        </row>
        <row r="583">
          <cell r="P583" t="str">
            <v/>
          </cell>
          <cell r="Q583" t="str">
            <v/>
          </cell>
        </row>
        <row r="583">
          <cell r="V583">
            <v>477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-1</v>
          </cell>
          <cell r="AC583" t="str">
            <v>putong</v>
          </cell>
        </row>
        <row r="584">
          <cell r="A584">
            <v>633</v>
          </cell>
          <cell r="B584" t="str">
            <v>马劭越</v>
          </cell>
          <cell r="C584">
            <v>1</v>
          </cell>
          <cell r="D584">
            <v>1</v>
          </cell>
          <cell r="E584">
            <v>10022</v>
          </cell>
          <cell r="F584" t="str">
            <v>北京林业大学</v>
          </cell>
          <cell r="G584">
            <v>211</v>
          </cell>
          <cell r="H584" t="str">
            <v>经济管理学院</v>
          </cell>
          <cell r="I584">
            <v>12</v>
          </cell>
          <cell r="J584" t="str">
            <v>管理学</v>
          </cell>
          <cell r="K584">
            <v>1202</v>
          </cell>
          <cell r="L584" t="str">
            <v>120201K</v>
          </cell>
          <cell r="M584" t="str">
            <v>工商管理</v>
          </cell>
          <cell r="N584">
            <v>7</v>
          </cell>
          <cell r="O584">
            <v>120300</v>
          </cell>
          <cell r="P584" t="str">
            <v>经济管理学院</v>
          </cell>
          <cell r="Q584" t="str">
            <v>农业经济管理</v>
          </cell>
          <cell r="R584">
            <v>1</v>
          </cell>
          <cell r="S584">
            <v>8007053</v>
          </cell>
          <cell r="T584">
            <v>8007004</v>
          </cell>
          <cell r="U584">
            <v>8007024</v>
          </cell>
          <cell r="V584">
            <v>495</v>
          </cell>
          <cell r="W584">
            <v>495</v>
          </cell>
          <cell r="X584">
            <v>1</v>
          </cell>
          <cell r="Y584">
            <v>0</v>
          </cell>
          <cell r="Z584">
            <v>0</v>
          </cell>
          <cell r="AA584">
            <v>0</v>
          </cell>
          <cell r="AB584">
            <v>2</v>
          </cell>
          <cell r="AC584" t="str">
            <v>putong</v>
          </cell>
        </row>
        <row r="585">
          <cell r="A585">
            <v>634</v>
          </cell>
          <cell r="B585" t="str">
            <v>高雅弘</v>
          </cell>
          <cell r="C585">
            <v>1</v>
          </cell>
          <cell r="D585">
            <v>1</v>
          </cell>
          <cell r="E585">
            <v>10022</v>
          </cell>
          <cell r="F585" t="str">
            <v>北京林业大学</v>
          </cell>
          <cell r="G585">
            <v>211</v>
          </cell>
          <cell r="H585" t="str">
            <v>环境科学与工程学院</v>
          </cell>
          <cell r="I585">
            <v>8</v>
          </cell>
          <cell r="J585" t="str">
            <v>工学</v>
          </cell>
          <cell r="K585">
            <v>825</v>
          </cell>
          <cell r="L585">
            <v>82502</v>
          </cell>
          <cell r="M585" t="str">
            <v>环境工程</v>
          </cell>
          <cell r="N585">
            <v>13</v>
          </cell>
          <cell r="O585">
            <v>85700</v>
          </cell>
          <cell r="P585" t="str">
            <v>环境科学与工程学院</v>
          </cell>
          <cell r="Q585" t="e">
            <v>#N/A</v>
          </cell>
          <cell r="R585">
            <v>1</v>
          </cell>
        </row>
        <row r="585">
          <cell r="V585">
            <v>431</v>
          </cell>
          <cell r="W585">
            <v>0</v>
          </cell>
          <cell r="X585">
            <v>1</v>
          </cell>
          <cell r="Y585">
            <v>0</v>
          </cell>
          <cell r="Z585">
            <v>0</v>
          </cell>
          <cell r="AA585">
            <v>0</v>
          </cell>
          <cell r="AB585">
            <v>2</v>
          </cell>
          <cell r="AC585" t="str">
            <v>zhijiaotuan</v>
          </cell>
        </row>
        <row r="586">
          <cell r="A586">
            <v>635</v>
          </cell>
          <cell r="B586" t="str">
            <v>王中清</v>
          </cell>
          <cell r="C586">
            <v>1</v>
          </cell>
          <cell r="D586">
            <v>1</v>
          </cell>
          <cell r="E586">
            <v>10108</v>
          </cell>
          <cell r="F586" t="str">
            <v>山西大学</v>
          </cell>
          <cell r="G586" t="str">
            <v>其它</v>
          </cell>
          <cell r="H586" t="str">
            <v>外国语学院</v>
          </cell>
          <cell r="I586">
            <v>5</v>
          </cell>
          <cell r="J586" t="str">
            <v>文学</v>
          </cell>
          <cell r="K586">
            <v>502</v>
          </cell>
          <cell r="L586">
            <v>50201</v>
          </cell>
          <cell r="M586" t="str">
            <v>英语</v>
          </cell>
          <cell r="N586">
            <v>11</v>
          </cell>
          <cell r="O586">
            <v>50200</v>
          </cell>
          <cell r="P586" t="str">
            <v>外语学院</v>
          </cell>
          <cell r="Q586" t="str">
            <v>语言学研究</v>
          </cell>
          <cell r="R586">
            <v>2</v>
          </cell>
          <cell r="S586">
            <v>8011016</v>
          </cell>
          <cell r="T586">
            <v>8011030</v>
          </cell>
        </row>
        <row r="586">
          <cell r="V586">
            <v>549</v>
          </cell>
          <cell r="W586">
            <v>568</v>
          </cell>
          <cell r="X586">
            <v>1</v>
          </cell>
          <cell r="Y586">
            <v>0</v>
          </cell>
          <cell r="Z586">
            <v>0</v>
          </cell>
          <cell r="AA586">
            <v>0</v>
          </cell>
          <cell r="AB586">
            <v>-1</v>
          </cell>
          <cell r="AC586" t="str">
            <v>putong</v>
          </cell>
        </row>
        <row r="587">
          <cell r="A587">
            <v>636</v>
          </cell>
          <cell r="B587" t="str">
            <v>刘芳</v>
          </cell>
          <cell r="C587">
            <v>1</v>
          </cell>
          <cell r="D587">
            <v>1</v>
          </cell>
          <cell r="E587">
            <v>10022</v>
          </cell>
          <cell r="F587" t="str">
            <v>北京林业大学</v>
          </cell>
          <cell r="G587">
            <v>211</v>
          </cell>
          <cell r="H587" t="str">
            <v>工学院</v>
          </cell>
          <cell r="I587">
            <v>8</v>
          </cell>
          <cell r="J587" t="str">
            <v>工学</v>
          </cell>
          <cell r="K587">
            <v>802</v>
          </cell>
          <cell r="L587">
            <v>80207</v>
          </cell>
          <cell r="M587" t="str">
            <v>车辆工程</v>
          </cell>
          <cell r="N587">
            <v>3</v>
          </cell>
          <cell r="O587">
            <v>80202</v>
          </cell>
          <cell r="P587" t="str">
            <v>工学院</v>
          </cell>
          <cell r="Q587" t="str">
            <v>机电系统控制及自动化</v>
          </cell>
          <cell r="R587">
            <v>3</v>
          </cell>
          <cell r="S587">
            <v>8003042</v>
          </cell>
        </row>
        <row r="587">
          <cell r="V587">
            <v>540</v>
          </cell>
          <cell r="W587">
            <v>455</v>
          </cell>
          <cell r="X587">
            <v>1</v>
          </cell>
          <cell r="Y587">
            <v>0</v>
          </cell>
          <cell r="Z587">
            <v>0</v>
          </cell>
          <cell r="AA587">
            <v>0</v>
          </cell>
          <cell r="AB587">
            <v>2</v>
          </cell>
          <cell r="AC587" t="str">
            <v>putong</v>
          </cell>
        </row>
        <row r="588">
          <cell r="A588">
            <v>637</v>
          </cell>
          <cell r="B588" t="str">
            <v>李媛珍</v>
          </cell>
          <cell r="C588">
            <v>1</v>
          </cell>
          <cell r="D588">
            <v>1</v>
          </cell>
          <cell r="E588">
            <v>10338</v>
          </cell>
          <cell r="F588" t="str">
            <v>浙江理工大学</v>
          </cell>
          <cell r="G588" t="str">
            <v>其它</v>
          </cell>
          <cell r="H588" t="str">
            <v>启新学院</v>
          </cell>
          <cell r="I588">
            <v>2</v>
          </cell>
          <cell r="J588" t="str">
            <v>经济学</v>
          </cell>
          <cell r="K588">
            <v>203</v>
          </cell>
          <cell r="L588" t="str">
            <v>020301K</v>
          </cell>
          <cell r="M588" t="str">
            <v>金融学</v>
          </cell>
          <cell r="N588">
            <v>7</v>
          </cell>
          <cell r="O588">
            <v>25200</v>
          </cell>
          <cell r="P588" t="str">
            <v>经济管理学院</v>
          </cell>
          <cell r="Q588" t="str">
            <v>不分方向</v>
          </cell>
          <cell r="R588">
            <v>1</v>
          </cell>
          <cell r="S588">
            <v>8007027</v>
          </cell>
        </row>
        <row r="588">
          <cell r="V588">
            <v>552</v>
          </cell>
          <cell r="W588">
            <v>517</v>
          </cell>
          <cell r="X588">
            <v>1</v>
          </cell>
          <cell r="Y588">
            <v>0</v>
          </cell>
          <cell r="Z588">
            <v>0</v>
          </cell>
          <cell r="AA588">
            <v>0</v>
          </cell>
          <cell r="AB588">
            <v>-1</v>
          </cell>
          <cell r="AC588" t="str">
            <v>putong</v>
          </cell>
        </row>
        <row r="589">
          <cell r="A589">
            <v>638</v>
          </cell>
          <cell r="B589" t="str">
            <v>岳玲真</v>
          </cell>
          <cell r="C589">
            <v>1</v>
          </cell>
          <cell r="D589">
            <v>1</v>
          </cell>
          <cell r="E589">
            <v>10086</v>
          </cell>
          <cell r="F589" t="str">
            <v>河北农业大学</v>
          </cell>
          <cell r="G589" t="str">
            <v>其它</v>
          </cell>
          <cell r="H589" t="str">
            <v>河北农业大学外国语学院</v>
          </cell>
          <cell r="I589">
            <v>5</v>
          </cell>
          <cell r="J589" t="str">
            <v>文学</v>
          </cell>
          <cell r="K589">
            <v>502</v>
          </cell>
          <cell r="L589">
            <v>50201</v>
          </cell>
          <cell r="M589" t="str">
            <v>英语</v>
          </cell>
          <cell r="N589">
            <v>11</v>
          </cell>
          <cell r="O589">
            <v>50200</v>
          </cell>
          <cell r="P589" t="str">
            <v>外语学院</v>
          </cell>
          <cell r="Q589" t="str">
            <v>语言学研究</v>
          </cell>
          <cell r="R589">
            <v>2</v>
          </cell>
          <cell r="S589">
            <v>8011016</v>
          </cell>
          <cell r="T589">
            <v>8011030</v>
          </cell>
        </row>
        <row r="589">
          <cell r="V589">
            <v>0</v>
          </cell>
          <cell r="W589">
            <v>563</v>
          </cell>
          <cell r="X589">
            <v>2</v>
          </cell>
          <cell r="Y589">
            <v>0</v>
          </cell>
          <cell r="Z589">
            <v>0</v>
          </cell>
          <cell r="AA589">
            <v>0</v>
          </cell>
          <cell r="AB589">
            <v>-1</v>
          </cell>
          <cell r="AC589" t="str">
            <v>putong</v>
          </cell>
        </row>
        <row r="590">
          <cell r="A590">
            <v>639</v>
          </cell>
          <cell r="B590" t="str">
            <v>常宇琦</v>
          </cell>
          <cell r="C590">
            <v>1</v>
          </cell>
          <cell r="D590">
            <v>1</v>
          </cell>
          <cell r="E590">
            <v>10207</v>
          </cell>
          <cell r="F590" t="str">
            <v>吉林财经大学</v>
          </cell>
          <cell r="G590" t="str">
            <v>其它</v>
          </cell>
          <cell r="H590" t="str">
            <v>国际交流学院</v>
          </cell>
          <cell r="I590">
            <v>12</v>
          </cell>
          <cell r="J590" t="str">
            <v>管理学</v>
          </cell>
          <cell r="K590">
            <v>1202</v>
          </cell>
          <cell r="L590" t="str">
            <v>120203K</v>
          </cell>
          <cell r="M590" t="str">
            <v>会计学</v>
          </cell>
          <cell r="N590">
            <v>7</v>
          </cell>
          <cell r="O590">
            <v>125300</v>
          </cell>
          <cell r="P590" t="str">
            <v>经济管理学院</v>
          </cell>
          <cell r="Q590" t="str">
            <v>不分方向</v>
          </cell>
          <cell r="R590">
            <v>1</v>
          </cell>
          <cell r="S590">
            <v>8007026</v>
          </cell>
        </row>
        <row r="590">
          <cell r="V590">
            <v>494</v>
          </cell>
          <cell r="W590">
            <v>602</v>
          </cell>
          <cell r="X590">
            <v>1</v>
          </cell>
          <cell r="Y590">
            <v>0</v>
          </cell>
          <cell r="Z590">
            <v>0</v>
          </cell>
          <cell r="AA590">
            <v>0</v>
          </cell>
          <cell r="AB590">
            <v>-1</v>
          </cell>
          <cell r="AC590" t="str">
            <v>putong</v>
          </cell>
        </row>
        <row r="591">
          <cell r="A591">
            <v>641</v>
          </cell>
          <cell r="B591" t="str">
            <v>戴璐璐</v>
          </cell>
          <cell r="C591">
            <v>1</v>
          </cell>
          <cell r="D591">
            <v>1</v>
          </cell>
          <cell r="E591">
            <v>10504</v>
          </cell>
          <cell r="F591" t="str">
            <v>华中农业大学</v>
          </cell>
          <cell r="G591">
            <v>211</v>
          </cell>
          <cell r="H591" t="str">
            <v>园艺林学学院</v>
          </cell>
          <cell r="I591">
            <v>8</v>
          </cell>
          <cell r="J591" t="str">
            <v>工学</v>
          </cell>
          <cell r="K591">
            <v>828</v>
          </cell>
          <cell r="L591">
            <v>82803</v>
          </cell>
          <cell r="M591" t="str">
            <v>风景园林</v>
          </cell>
          <cell r="N591">
            <v>6</v>
          </cell>
          <cell r="O591">
            <v>83400</v>
          </cell>
          <cell r="P591" t="str">
            <v>园林学院</v>
          </cell>
          <cell r="Q591" t="str">
            <v>风景园林历史与理论</v>
          </cell>
          <cell r="R591">
            <v>2</v>
          </cell>
          <cell r="S591">
            <v>8006013</v>
          </cell>
          <cell r="T591">
            <v>8006012</v>
          </cell>
          <cell r="U591">
            <v>8006101</v>
          </cell>
          <cell r="V591">
            <v>601</v>
          </cell>
          <cell r="W591">
            <v>564</v>
          </cell>
          <cell r="X591">
            <v>1</v>
          </cell>
          <cell r="Y591">
            <v>0</v>
          </cell>
          <cell r="Z591">
            <v>0</v>
          </cell>
          <cell r="AA591">
            <v>0</v>
          </cell>
          <cell r="AB591">
            <v>2</v>
          </cell>
          <cell r="AC591" t="str">
            <v>putong</v>
          </cell>
        </row>
        <row r="592">
          <cell r="A592">
            <v>642</v>
          </cell>
          <cell r="B592" t="str">
            <v>陈洪梅</v>
          </cell>
          <cell r="C592">
            <v>1</v>
          </cell>
          <cell r="D592">
            <v>1</v>
          </cell>
          <cell r="E592">
            <v>10657</v>
          </cell>
          <cell r="F592" t="str">
            <v>贵州大学</v>
          </cell>
          <cell r="G592">
            <v>211</v>
          </cell>
        </row>
        <row r="592">
          <cell r="J592" t="str">
            <v/>
          </cell>
        </row>
        <row r="592">
          <cell r="M592" t="str">
            <v/>
          </cell>
        </row>
        <row r="592">
          <cell r="P592" t="str">
            <v/>
          </cell>
          <cell r="Q592" t="str">
            <v/>
          </cell>
        </row>
        <row r="592">
          <cell r="V592">
            <v>456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2</v>
          </cell>
          <cell r="AC592" t="str">
            <v>putong</v>
          </cell>
        </row>
        <row r="593">
          <cell r="A593">
            <v>643</v>
          </cell>
          <cell r="B593" t="str">
            <v>赵晨</v>
          </cell>
          <cell r="C593">
            <v>1</v>
          </cell>
          <cell r="D593">
            <v>1</v>
          </cell>
          <cell r="E593">
            <v>10022</v>
          </cell>
          <cell r="F593" t="str">
            <v>北京林业大学</v>
          </cell>
          <cell r="G593">
            <v>211</v>
          </cell>
          <cell r="H593" t="str">
            <v>人文社会科学学院</v>
          </cell>
          <cell r="I593">
            <v>3</v>
          </cell>
          <cell r="J593" t="str">
            <v>法学</v>
          </cell>
          <cell r="K593">
            <v>301</v>
          </cell>
          <cell r="L593" t="str">
            <v>030101K</v>
          </cell>
          <cell r="M593" t="str">
            <v>法学</v>
          </cell>
          <cell r="N593">
            <v>10</v>
          </cell>
          <cell r="O593">
            <v>30100</v>
          </cell>
          <cell r="P593" t="str">
            <v>人文社会科学学院</v>
          </cell>
          <cell r="Q593" t="e">
            <v>#N/A</v>
          </cell>
          <cell r="R593">
            <v>3</v>
          </cell>
          <cell r="S593">
            <v>8010024</v>
          </cell>
          <cell r="T593">
            <v>8010018</v>
          </cell>
          <cell r="U593">
            <v>8010030</v>
          </cell>
          <cell r="V593">
            <v>554</v>
          </cell>
          <cell r="W593">
            <v>530</v>
          </cell>
          <cell r="X593">
            <v>1</v>
          </cell>
          <cell r="Y593">
            <v>0</v>
          </cell>
          <cell r="Z593">
            <v>0</v>
          </cell>
          <cell r="AA593">
            <v>0</v>
          </cell>
          <cell r="AB593">
            <v>2</v>
          </cell>
          <cell r="AC593" t="str">
            <v>putong</v>
          </cell>
        </row>
        <row r="594">
          <cell r="A594">
            <v>644</v>
          </cell>
          <cell r="B594" t="str">
            <v>郭宇萱</v>
          </cell>
          <cell r="C594">
            <v>1</v>
          </cell>
          <cell r="D594">
            <v>1</v>
          </cell>
          <cell r="E594">
            <v>10011</v>
          </cell>
          <cell r="F594" t="str">
            <v>北京工商大学</v>
          </cell>
          <cell r="G594" t="str">
            <v>其它</v>
          </cell>
          <cell r="H594" t="str">
            <v>计算机与信息工程学院</v>
          </cell>
          <cell r="I594">
            <v>12</v>
          </cell>
          <cell r="J594" t="str">
            <v>管理学</v>
          </cell>
          <cell r="K594">
            <v>1201</v>
          </cell>
          <cell r="L594">
            <v>120102</v>
          </cell>
          <cell r="M594" t="str">
            <v>信息管理与信息系统</v>
          </cell>
          <cell r="N594">
            <v>7</v>
          </cell>
          <cell r="O594">
            <v>20200</v>
          </cell>
          <cell r="P594" t="str">
            <v>经济管理学院</v>
          </cell>
          <cell r="Q594" t="str">
            <v>金融学</v>
          </cell>
          <cell r="R594">
            <v>2</v>
          </cell>
          <cell r="S594">
            <v>8007043</v>
          </cell>
          <cell r="T594">
            <v>8007063</v>
          </cell>
        </row>
        <row r="594">
          <cell r="V594">
            <v>430</v>
          </cell>
          <cell r="W594">
            <v>479</v>
          </cell>
          <cell r="X594">
            <v>1</v>
          </cell>
          <cell r="Y594">
            <v>0</v>
          </cell>
          <cell r="Z594">
            <v>0</v>
          </cell>
          <cell r="AA594">
            <v>0</v>
          </cell>
          <cell r="AB594">
            <v>-1</v>
          </cell>
          <cell r="AC594" t="str">
            <v>putong</v>
          </cell>
        </row>
        <row r="595">
          <cell r="A595">
            <v>645</v>
          </cell>
          <cell r="B595" t="str">
            <v>徐凡迪</v>
          </cell>
          <cell r="C595">
            <v>1</v>
          </cell>
          <cell r="D595">
            <v>1</v>
          </cell>
          <cell r="E595">
            <v>10022</v>
          </cell>
          <cell r="F595" t="str">
            <v>北京林业大学</v>
          </cell>
          <cell r="G595">
            <v>211</v>
          </cell>
          <cell r="H595" t="str">
            <v>北京林业大学</v>
          </cell>
          <cell r="I595">
            <v>3</v>
          </cell>
          <cell r="J595" t="str">
            <v>法学</v>
          </cell>
          <cell r="K595">
            <v>301</v>
          </cell>
          <cell r="L595" t="str">
            <v>030101K</v>
          </cell>
          <cell r="M595" t="str">
            <v>法学</v>
          </cell>
          <cell r="N595">
            <v>10</v>
          </cell>
          <cell r="O595">
            <v>30100</v>
          </cell>
          <cell r="P595" t="str">
            <v>人文社会科学学院</v>
          </cell>
          <cell r="Q595" t="e">
            <v>#N/A</v>
          </cell>
          <cell r="R595">
            <v>4</v>
          </cell>
          <cell r="S595">
            <v>8010024</v>
          </cell>
        </row>
        <row r="595">
          <cell r="V595">
            <v>574</v>
          </cell>
          <cell r="W595">
            <v>547</v>
          </cell>
          <cell r="X595">
            <v>1</v>
          </cell>
          <cell r="Y595">
            <v>0</v>
          </cell>
          <cell r="Z595">
            <v>7</v>
          </cell>
          <cell r="AA595">
            <v>0</v>
          </cell>
          <cell r="AB595">
            <v>2</v>
          </cell>
          <cell r="AC595" t="str">
            <v>putong</v>
          </cell>
        </row>
        <row r="596">
          <cell r="A596">
            <v>646</v>
          </cell>
          <cell r="B596" t="str">
            <v>王宇婷</v>
          </cell>
          <cell r="C596">
            <v>1</v>
          </cell>
          <cell r="D596">
            <v>1</v>
          </cell>
          <cell r="E596">
            <v>10759</v>
          </cell>
          <cell r="F596" t="str">
            <v>石河子大学</v>
          </cell>
          <cell r="G596" t="str">
            <v>其它</v>
          </cell>
          <cell r="H596" t="str">
            <v>石河子大学</v>
          </cell>
          <cell r="I596">
            <v>12</v>
          </cell>
          <cell r="J596" t="str">
            <v>管理学</v>
          </cell>
          <cell r="K596">
            <v>1202</v>
          </cell>
          <cell r="L596">
            <v>120204</v>
          </cell>
          <cell r="M596" t="str">
            <v>财务管理</v>
          </cell>
          <cell r="N596">
            <v>7</v>
          </cell>
          <cell r="O596">
            <v>120200</v>
          </cell>
          <cell r="P596" t="str">
            <v>经济管理学院</v>
          </cell>
          <cell r="Q596" t="str">
            <v>管理科学</v>
          </cell>
          <cell r="R596">
            <v>2</v>
          </cell>
          <cell r="S596">
            <v>8007017</v>
          </cell>
          <cell r="T596">
            <v>8007093</v>
          </cell>
          <cell r="U596">
            <v>8007026</v>
          </cell>
          <cell r="V596">
            <v>531</v>
          </cell>
          <cell r="W596">
            <v>452</v>
          </cell>
          <cell r="X596">
            <v>1</v>
          </cell>
          <cell r="Y596">
            <v>0</v>
          </cell>
          <cell r="Z596">
            <v>0</v>
          </cell>
          <cell r="AA596">
            <v>0</v>
          </cell>
          <cell r="AB596">
            <v>-1</v>
          </cell>
          <cell r="AC596" t="str">
            <v>putong</v>
          </cell>
        </row>
        <row r="597">
          <cell r="A597">
            <v>647</v>
          </cell>
          <cell r="B597" t="str">
            <v>周可欣</v>
          </cell>
          <cell r="C597">
            <v>1</v>
          </cell>
          <cell r="D597">
            <v>1</v>
          </cell>
          <cell r="E597">
            <v>10434</v>
          </cell>
          <cell r="F597" t="str">
            <v>山东农业大学</v>
          </cell>
          <cell r="G597" t="str">
            <v>其它</v>
          </cell>
          <cell r="H597" t="str">
            <v>国际交流学院</v>
          </cell>
          <cell r="I597">
            <v>12</v>
          </cell>
          <cell r="J597" t="str">
            <v>管理学</v>
          </cell>
          <cell r="K597">
            <v>1202</v>
          </cell>
          <cell r="L597" t="str">
            <v>120203K</v>
          </cell>
          <cell r="M597" t="str">
            <v>会计学</v>
          </cell>
          <cell r="N597">
            <v>7</v>
          </cell>
          <cell r="O597">
            <v>25400</v>
          </cell>
          <cell r="P597" t="str">
            <v>经济管理学院</v>
          </cell>
          <cell r="Q597" t="str">
            <v>不分方向</v>
          </cell>
          <cell r="R597">
            <v>1</v>
          </cell>
          <cell r="S597">
            <v>8007007</v>
          </cell>
          <cell r="T597">
            <v>8007015</v>
          </cell>
          <cell r="U597">
            <v>8007016</v>
          </cell>
          <cell r="V597">
            <v>446</v>
          </cell>
          <cell r="W597">
            <v>380</v>
          </cell>
          <cell r="X597">
            <v>3</v>
          </cell>
          <cell r="Y597">
            <v>0</v>
          </cell>
          <cell r="Z597">
            <v>0</v>
          </cell>
          <cell r="AA597">
            <v>0</v>
          </cell>
          <cell r="AB597">
            <v>-1</v>
          </cell>
          <cell r="AC597" t="str">
            <v>putong</v>
          </cell>
        </row>
        <row r="598">
          <cell r="A598">
            <v>648</v>
          </cell>
          <cell r="B598" t="str">
            <v>高晓惠</v>
          </cell>
          <cell r="C598">
            <v>1</v>
          </cell>
          <cell r="D598">
            <v>1</v>
          </cell>
          <cell r="E598">
            <v>10125</v>
          </cell>
          <cell r="F598" t="str">
            <v>山西财经大学</v>
          </cell>
          <cell r="G598" t="str">
            <v>其它</v>
          </cell>
          <cell r="H598" t="str">
            <v>山西财经大学</v>
          </cell>
          <cell r="I598">
            <v>7</v>
          </cell>
          <cell r="J598" t="str">
            <v>理学</v>
          </cell>
          <cell r="K598">
            <v>712</v>
          </cell>
          <cell r="L598">
            <v>71201</v>
          </cell>
          <cell r="M598" t="str">
            <v>统计学</v>
          </cell>
          <cell r="N598">
            <v>7</v>
          </cell>
          <cell r="O598">
            <v>25200</v>
          </cell>
          <cell r="P598" t="str">
            <v>经济管理学院</v>
          </cell>
          <cell r="Q598" t="str">
            <v>不分方向</v>
          </cell>
          <cell r="R598">
            <v>1</v>
          </cell>
          <cell r="S598">
            <v>8007008</v>
          </cell>
        </row>
        <row r="598">
          <cell r="V598">
            <v>484</v>
          </cell>
          <cell r="W598">
            <v>528</v>
          </cell>
          <cell r="X598">
            <v>1</v>
          </cell>
          <cell r="Y598">
            <v>0</v>
          </cell>
          <cell r="Z598">
            <v>0</v>
          </cell>
          <cell r="AA598">
            <v>0</v>
          </cell>
          <cell r="AB598">
            <v>-1</v>
          </cell>
          <cell r="AC598" t="str">
            <v>putong</v>
          </cell>
        </row>
        <row r="599">
          <cell r="A599">
            <v>649</v>
          </cell>
          <cell r="B599" t="str">
            <v>梁梦娇</v>
          </cell>
          <cell r="C599">
            <v>1</v>
          </cell>
          <cell r="D599">
            <v>1</v>
          </cell>
          <cell r="E599">
            <v>10057</v>
          </cell>
          <cell r="F599" t="str">
            <v>天津科技大学</v>
          </cell>
          <cell r="G599" t="str">
            <v>其它</v>
          </cell>
          <cell r="H599" t="str">
            <v>轻工科学与工程</v>
          </cell>
          <cell r="I599">
            <v>8</v>
          </cell>
          <cell r="J599" t="str">
            <v>工学</v>
          </cell>
          <cell r="K599">
            <v>824</v>
          </cell>
          <cell r="L599">
            <v>82402</v>
          </cell>
          <cell r="M599" t="str">
            <v>木材科学与工程</v>
          </cell>
          <cell r="N599">
            <v>5</v>
          </cell>
          <cell r="O599">
            <v>85600</v>
          </cell>
          <cell r="P599" t="str">
            <v>材料学院</v>
          </cell>
          <cell r="Q599" t="e">
            <v>#N/A</v>
          </cell>
          <cell r="R599">
            <v>1</v>
          </cell>
        </row>
        <row r="599">
          <cell r="V599">
            <v>446</v>
          </cell>
          <cell r="W599">
            <v>0</v>
          </cell>
          <cell r="X599">
            <v>1</v>
          </cell>
          <cell r="Y599">
            <v>0</v>
          </cell>
          <cell r="Z599">
            <v>0</v>
          </cell>
          <cell r="AA599">
            <v>0</v>
          </cell>
          <cell r="AB599">
            <v>-1</v>
          </cell>
          <cell r="AC599" t="str">
            <v>putong</v>
          </cell>
        </row>
        <row r="600">
          <cell r="A600">
            <v>650</v>
          </cell>
          <cell r="B600" t="str">
            <v>罗焕颜</v>
          </cell>
          <cell r="C600">
            <v>1</v>
          </cell>
          <cell r="D600">
            <v>1</v>
          </cell>
          <cell r="E600">
            <v>10022</v>
          </cell>
          <cell r="F600" t="str">
            <v>北京林业大学</v>
          </cell>
          <cell r="G600">
            <v>211</v>
          </cell>
          <cell r="H600" t="str">
            <v>林学院</v>
          </cell>
          <cell r="I600">
            <v>9</v>
          </cell>
          <cell r="J600" t="str">
            <v>农学</v>
          </cell>
          <cell r="K600">
            <v>905</v>
          </cell>
          <cell r="L600">
            <v>90501</v>
          </cell>
          <cell r="M600" t="str">
            <v>林学</v>
          </cell>
          <cell r="N600">
            <v>1</v>
          </cell>
          <cell r="O600">
            <v>90702</v>
          </cell>
          <cell r="P600" t="str">
            <v>林学院</v>
          </cell>
          <cell r="Q600" t="str">
            <v>林木种苗培育理论与技术</v>
          </cell>
          <cell r="R600">
            <v>4</v>
          </cell>
          <cell r="S600">
            <v>8001044</v>
          </cell>
        </row>
        <row r="600">
          <cell r="V600">
            <v>506</v>
          </cell>
          <cell r="W600">
            <v>0</v>
          </cell>
          <cell r="X600">
            <v>1</v>
          </cell>
          <cell r="Y600">
            <v>0</v>
          </cell>
          <cell r="Z600">
            <v>0</v>
          </cell>
          <cell r="AA600">
            <v>0</v>
          </cell>
          <cell r="AB600">
            <v>2</v>
          </cell>
          <cell r="AC600" t="str">
            <v>putong</v>
          </cell>
        </row>
        <row r="601">
          <cell r="A601">
            <v>651</v>
          </cell>
          <cell r="B601" t="str">
            <v>杨天仪</v>
          </cell>
          <cell r="C601">
            <v>1</v>
          </cell>
          <cell r="D601">
            <v>1</v>
          </cell>
          <cell r="E601">
            <v>10240</v>
          </cell>
          <cell r="F601" t="str">
            <v>哈尔滨商业大学</v>
          </cell>
          <cell r="G601" t="str">
            <v>其它</v>
          </cell>
          <cell r="H601" t="str">
            <v>会计学院</v>
          </cell>
          <cell r="I601">
            <v>12</v>
          </cell>
          <cell r="J601" t="str">
            <v>管理学</v>
          </cell>
          <cell r="K601">
            <v>1202</v>
          </cell>
          <cell r="L601" t="str">
            <v>120203K</v>
          </cell>
          <cell r="M601" t="str">
            <v>会计学</v>
          </cell>
          <cell r="N601">
            <v>7</v>
          </cell>
          <cell r="O601">
            <v>125300</v>
          </cell>
          <cell r="P601" t="str">
            <v>经济管理学院</v>
          </cell>
          <cell r="Q601" t="str">
            <v>不分方向</v>
          </cell>
          <cell r="R601">
            <v>1</v>
          </cell>
          <cell r="S601">
            <v>8007026</v>
          </cell>
          <cell r="T601">
            <v>8007093</v>
          </cell>
          <cell r="U601">
            <v>8007089</v>
          </cell>
          <cell r="V601">
            <v>543</v>
          </cell>
          <cell r="W601">
            <v>542</v>
          </cell>
          <cell r="X601">
            <v>1</v>
          </cell>
          <cell r="Y601">
            <v>0</v>
          </cell>
          <cell r="Z601">
            <v>0</v>
          </cell>
          <cell r="AA601">
            <v>0</v>
          </cell>
          <cell r="AB601">
            <v>-1</v>
          </cell>
          <cell r="AC601" t="str">
            <v>putong</v>
          </cell>
        </row>
        <row r="602">
          <cell r="A602">
            <v>652</v>
          </cell>
          <cell r="B602" t="str">
            <v>侯晓航</v>
          </cell>
          <cell r="C602">
            <v>1</v>
          </cell>
          <cell r="D602">
            <v>11</v>
          </cell>
          <cell r="E602">
            <v>10126</v>
          </cell>
          <cell r="F602" t="str">
            <v>内蒙古大学</v>
          </cell>
          <cell r="G602">
            <v>211</v>
          </cell>
          <cell r="H602" t="str">
            <v>经济管理学院</v>
          </cell>
          <cell r="I602">
            <v>2</v>
          </cell>
          <cell r="J602" t="str">
            <v>经济学</v>
          </cell>
          <cell r="K602">
            <v>203</v>
          </cell>
          <cell r="L602" t="str">
            <v>020301K</v>
          </cell>
          <cell r="M602" t="str">
            <v>金融学</v>
          </cell>
          <cell r="N602">
            <v>7</v>
          </cell>
          <cell r="O602">
            <v>20200</v>
          </cell>
          <cell r="P602" t="str">
            <v>经济管理学院</v>
          </cell>
          <cell r="Q602" t="str">
            <v>金融学</v>
          </cell>
          <cell r="R602">
            <v>1</v>
          </cell>
          <cell r="S602">
            <v>8007014</v>
          </cell>
          <cell r="T602">
            <v>8007039</v>
          </cell>
          <cell r="U602">
            <v>8007013</v>
          </cell>
          <cell r="V602">
            <v>521</v>
          </cell>
          <cell r="W602">
            <v>526</v>
          </cell>
          <cell r="X602">
            <v>1</v>
          </cell>
          <cell r="Y602">
            <v>0</v>
          </cell>
          <cell r="Z602">
            <v>0</v>
          </cell>
          <cell r="AA602">
            <v>0</v>
          </cell>
          <cell r="AB602">
            <v>2</v>
          </cell>
          <cell r="AC602" t="str">
            <v>putong</v>
          </cell>
        </row>
        <row r="603">
          <cell r="A603">
            <v>653</v>
          </cell>
          <cell r="B603" t="str">
            <v>水瑾艳</v>
          </cell>
          <cell r="C603">
            <v>1</v>
          </cell>
          <cell r="D603">
            <v>1</v>
          </cell>
          <cell r="E603">
            <v>10733</v>
          </cell>
          <cell r="F603" t="str">
            <v>甘肃农业大学</v>
          </cell>
          <cell r="G603" t="str">
            <v>其它</v>
          </cell>
          <cell r="H603" t="str">
            <v>林学院</v>
          </cell>
          <cell r="I603">
            <v>8</v>
          </cell>
          <cell r="J603" t="str">
            <v>工学</v>
          </cell>
          <cell r="K603">
            <v>828</v>
          </cell>
          <cell r="L603">
            <v>82803</v>
          </cell>
          <cell r="M603" t="str">
            <v>风景园林</v>
          </cell>
          <cell r="N603">
            <v>6</v>
          </cell>
          <cell r="O603">
            <v>95300</v>
          </cell>
          <cell r="P603" t="str">
            <v>园林学院</v>
          </cell>
          <cell r="Q603" t="str">
            <v>风景园林</v>
          </cell>
          <cell r="R603">
            <v>1</v>
          </cell>
          <cell r="S603">
            <v>8006048</v>
          </cell>
          <cell r="T603">
            <v>8006037</v>
          </cell>
          <cell r="U603">
            <v>8006064</v>
          </cell>
          <cell r="V603">
            <v>426</v>
          </cell>
          <cell r="W603">
            <v>0</v>
          </cell>
          <cell r="X603">
            <v>1</v>
          </cell>
          <cell r="Y603">
            <v>0</v>
          </cell>
          <cell r="Z603">
            <v>0</v>
          </cell>
          <cell r="AA603">
            <v>0</v>
          </cell>
          <cell r="AB603">
            <v>-1</v>
          </cell>
          <cell r="AC603" t="str">
            <v>putong</v>
          </cell>
        </row>
        <row r="604">
          <cell r="A604">
            <v>654</v>
          </cell>
          <cell r="B604" t="str">
            <v>周琦</v>
          </cell>
          <cell r="C604">
            <v>1</v>
          </cell>
          <cell r="D604">
            <v>1</v>
          </cell>
          <cell r="E604">
            <v>10719</v>
          </cell>
          <cell r="F604" t="str">
            <v>延安大学</v>
          </cell>
          <cell r="G604" t="str">
            <v>其它</v>
          </cell>
        </row>
        <row r="604">
          <cell r="J604" t="str">
            <v/>
          </cell>
        </row>
        <row r="604">
          <cell r="M604" t="str">
            <v/>
          </cell>
        </row>
        <row r="604">
          <cell r="P604" t="str">
            <v/>
          </cell>
          <cell r="Q604" t="str">
            <v/>
          </cell>
        </row>
        <row r="604">
          <cell r="V604">
            <v>432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-1</v>
          </cell>
          <cell r="AC604" t="str">
            <v>putong</v>
          </cell>
        </row>
        <row r="605">
          <cell r="A605">
            <v>655</v>
          </cell>
          <cell r="B605" t="str">
            <v>张婷</v>
          </cell>
          <cell r="C605">
            <v>2</v>
          </cell>
          <cell r="D605">
            <v>1</v>
          </cell>
          <cell r="E605">
            <v>10378</v>
          </cell>
          <cell r="F605" t="str">
            <v>安徽财经大学</v>
          </cell>
          <cell r="G605" t="str">
            <v>其它</v>
          </cell>
          <cell r="H605" t="str">
            <v>工商管理学院</v>
          </cell>
          <cell r="I605">
            <v>12</v>
          </cell>
          <cell r="J605" t="str">
            <v>管理学</v>
          </cell>
          <cell r="K605">
            <v>1202</v>
          </cell>
          <cell r="L605">
            <v>120202</v>
          </cell>
          <cell r="M605" t="str">
            <v>市场营销</v>
          </cell>
          <cell r="N605">
            <v>7</v>
          </cell>
          <cell r="O605">
            <v>120200</v>
          </cell>
          <cell r="P605" t="str">
            <v>经济管理学院</v>
          </cell>
          <cell r="Q605" t="str">
            <v>管理科学</v>
          </cell>
          <cell r="R605">
            <v>1</v>
          </cell>
          <cell r="S605">
            <v>8007005</v>
          </cell>
          <cell r="T605">
            <v>8007060</v>
          </cell>
          <cell r="U605">
            <v>8007010</v>
          </cell>
          <cell r="V605">
            <v>465</v>
          </cell>
          <cell r="W605">
            <v>443</v>
          </cell>
          <cell r="X605">
            <v>1</v>
          </cell>
          <cell r="Y605">
            <v>0</v>
          </cell>
          <cell r="Z605">
            <v>0</v>
          </cell>
          <cell r="AA605">
            <v>0</v>
          </cell>
          <cell r="AB605">
            <v>-1</v>
          </cell>
          <cell r="AC605" t="str">
            <v>putong</v>
          </cell>
        </row>
        <row r="606">
          <cell r="A606">
            <v>656</v>
          </cell>
          <cell r="B606" t="str">
            <v>孟昭阳</v>
          </cell>
          <cell r="C606">
            <v>1</v>
          </cell>
          <cell r="D606">
            <v>1</v>
          </cell>
          <cell r="E606">
            <v>10224</v>
          </cell>
          <cell r="F606" t="str">
            <v>东北农业大学</v>
          </cell>
          <cell r="G606">
            <v>211</v>
          </cell>
          <cell r="H606" t="str">
            <v>园艺园林学院</v>
          </cell>
          <cell r="I606">
            <v>9</v>
          </cell>
          <cell r="J606" t="str">
            <v>农学</v>
          </cell>
          <cell r="K606">
            <v>905</v>
          </cell>
          <cell r="L606">
            <v>90502</v>
          </cell>
          <cell r="M606" t="str">
            <v>园林</v>
          </cell>
          <cell r="N606">
            <v>6</v>
          </cell>
          <cell r="O606">
            <v>97300</v>
          </cell>
          <cell r="P606" t="str">
            <v>园林学院</v>
          </cell>
          <cell r="Q606" t="str">
            <v>花卉种质创新与育种</v>
          </cell>
          <cell r="R606">
            <v>1</v>
          </cell>
          <cell r="S606">
            <v>8006016</v>
          </cell>
        </row>
        <row r="606">
          <cell r="V606">
            <v>457</v>
          </cell>
          <cell r="W606">
            <v>423</v>
          </cell>
          <cell r="X606">
            <v>1</v>
          </cell>
          <cell r="Y606">
            <v>0</v>
          </cell>
          <cell r="Z606">
            <v>0</v>
          </cell>
          <cell r="AA606">
            <v>0</v>
          </cell>
          <cell r="AB606">
            <v>2</v>
          </cell>
          <cell r="AC606" t="str">
            <v>putong</v>
          </cell>
        </row>
        <row r="607">
          <cell r="A607">
            <v>657</v>
          </cell>
          <cell r="B607" t="str">
            <v>李娜</v>
          </cell>
          <cell r="C607">
            <v>1</v>
          </cell>
          <cell r="D607">
            <v>1</v>
          </cell>
          <cell r="E607">
            <v>10142</v>
          </cell>
          <cell r="F607" t="str">
            <v>沈阳工业大学</v>
          </cell>
          <cell r="G607" t="str">
            <v>其它</v>
          </cell>
        </row>
        <row r="607">
          <cell r="J607" t="str">
            <v/>
          </cell>
        </row>
        <row r="607">
          <cell r="M607" t="str">
            <v/>
          </cell>
        </row>
        <row r="607">
          <cell r="P607" t="str">
            <v/>
          </cell>
          <cell r="Q607" t="str">
            <v/>
          </cell>
        </row>
        <row r="607">
          <cell r="V607">
            <v>439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-1</v>
          </cell>
          <cell r="AC607" t="str">
            <v>putong</v>
          </cell>
        </row>
        <row r="608">
          <cell r="A608">
            <v>658</v>
          </cell>
          <cell r="B608" t="str">
            <v>李正仁</v>
          </cell>
          <cell r="C608">
            <v>2</v>
          </cell>
          <cell r="D608">
            <v>1</v>
          </cell>
          <cell r="E608">
            <v>11415</v>
          </cell>
          <cell r="F608" t="str">
            <v>中国地质大学(北京)</v>
          </cell>
          <cell r="G608">
            <v>211</v>
          </cell>
          <cell r="H608" t="str">
            <v>能源学院</v>
          </cell>
          <cell r="I608">
            <v>8</v>
          </cell>
          <cell r="J608" t="str">
            <v>工学</v>
          </cell>
          <cell r="K608">
            <v>815</v>
          </cell>
          <cell r="L608">
            <v>81502</v>
          </cell>
          <cell r="M608" t="str">
            <v>石油工程</v>
          </cell>
          <cell r="N608">
            <v>10</v>
          </cell>
          <cell r="O608">
            <v>40200</v>
          </cell>
          <cell r="P608" t="str">
            <v>人文社会科学学院</v>
          </cell>
          <cell r="Q608" t="str">
            <v>临床与咨询心理学</v>
          </cell>
          <cell r="R608">
            <v>1</v>
          </cell>
          <cell r="S608">
            <v>8010007</v>
          </cell>
        </row>
        <row r="608">
          <cell r="V608">
            <v>553</v>
          </cell>
          <cell r="W608">
            <v>458</v>
          </cell>
          <cell r="X608">
            <v>1</v>
          </cell>
          <cell r="Y608">
            <v>0</v>
          </cell>
          <cell r="Z608">
            <v>0</v>
          </cell>
          <cell r="AA608">
            <v>0</v>
          </cell>
          <cell r="AB608">
            <v>2</v>
          </cell>
          <cell r="AC608" t="str">
            <v>putong</v>
          </cell>
        </row>
        <row r="609">
          <cell r="A609">
            <v>659</v>
          </cell>
          <cell r="B609" t="str">
            <v>郑玉琳</v>
          </cell>
          <cell r="C609">
            <v>1</v>
          </cell>
          <cell r="D609">
            <v>1</v>
          </cell>
          <cell r="E609">
            <v>10022</v>
          </cell>
          <cell r="F609" t="str">
            <v>北京林业大学</v>
          </cell>
          <cell r="G609">
            <v>211</v>
          </cell>
          <cell r="H609" t="str">
            <v>北京林业大学林学院</v>
          </cell>
          <cell r="I609">
            <v>9</v>
          </cell>
          <cell r="J609" t="str">
            <v>农学</v>
          </cell>
          <cell r="K609">
            <v>905</v>
          </cell>
          <cell r="L609">
            <v>90501</v>
          </cell>
          <cell r="M609" t="str">
            <v>林学</v>
          </cell>
          <cell r="N609">
            <v>1</v>
          </cell>
          <cell r="O609">
            <v>90702</v>
          </cell>
          <cell r="P609" t="str">
            <v>林学院</v>
          </cell>
          <cell r="Q609" t="str">
            <v>林木种苗培育理论与技术</v>
          </cell>
          <cell r="R609">
            <v>3</v>
          </cell>
          <cell r="S609">
            <v>8001014</v>
          </cell>
        </row>
        <row r="609">
          <cell r="V609">
            <v>559</v>
          </cell>
          <cell r="W609">
            <v>489</v>
          </cell>
          <cell r="X609">
            <v>1</v>
          </cell>
          <cell r="Y609">
            <v>0</v>
          </cell>
          <cell r="Z609">
            <v>0</v>
          </cell>
          <cell r="AA609">
            <v>0</v>
          </cell>
          <cell r="AB609">
            <v>2</v>
          </cell>
          <cell r="AC609" t="str">
            <v>putong</v>
          </cell>
        </row>
        <row r="610">
          <cell r="A610">
            <v>660</v>
          </cell>
          <cell r="B610" t="str">
            <v>谌玉倩</v>
          </cell>
          <cell r="C610">
            <v>1</v>
          </cell>
          <cell r="D610">
            <v>1</v>
          </cell>
          <cell r="E610">
            <v>10022</v>
          </cell>
          <cell r="F610" t="str">
            <v>北京林业大学</v>
          </cell>
          <cell r="G610">
            <v>211</v>
          </cell>
          <cell r="H610" t="str">
            <v>外语学院日语系</v>
          </cell>
          <cell r="I610">
            <v>5</v>
          </cell>
          <cell r="J610" t="str">
            <v>文学</v>
          </cell>
          <cell r="K610">
            <v>502</v>
          </cell>
          <cell r="L610">
            <v>50207</v>
          </cell>
          <cell r="M610" t="str">
            <v>日语</v>
          </cell>
          <cell r="N610">
            <v>11</v>
          </cell>
          <cell r="O610">
            <v>50200</v>
          </cell>
          <cell r="P610" t="str">
            <v>外语学院</v>
          </cell>
          <cell r="Q610" t="str">
            <v>语言学研究</v>
          </cell>
          <cell r="R610">
            <v>6</v>
          </cell>
          <cell r="S610">
            <v>8011009</v>
          </cell>
          <cell r="T610">
            <v>8011009</v>
          </cell>
          <cell r="U610">
            <v>8011009</v>
          </cell>
          <cell r="V610">
            <v>456</v>
          </cell>
          <cell r="W610">
            <v>492</v>
          </cell>
          <cell r="X610">
            <v>2</v>
          </cell>
          <cell r="Y610">
            <v>0</v>
          </cell>
          <cell r="Z610">
            <v>0</v>
          </cell>
          <cell r="AA610">
            <v>0</v>
          </cell>
          <cell r="AB610">
            <v>2</v>
          </cell>
          <cell r="AC610" t="str">
            <v>putong</v>
          </cell>
        </row>
        <row r="611">
          <cell r="A611">
            <v>661</v>
          </cell>
          <cell r="B611" t="str">
            <v>郝书雅</v>
          </cell>
          <cell r="C611">
            <v>1</v>
          </cell>
          <cell r="D611">
            <v>45</v>
          </cell>
          <cell r="E611">
            <v>10016</v>
          </cell>
          <cell r="F611" t="str">
            <v>北京建筑大学</v>
          </cell>
          <cell r="G611" t="str">
            <v>其它</v>
          </cell>
        </row>
        <row r="611">
          <cell r="J611" t="str">
            <v/>
          </cell>
        </row>
        <row r="611">
          <cell r="M611" t="str">
            <v/>
          </cell>
        </row>
        <row r="611">
          <cell r="P611" t="str">
            <v/>
          </cell>
          <cell r="Q611" t="str">
            <v/>
          </cell>
        </row>
        <row r="611">
          <cell r="V611">
            <v>492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-1</v>
          </cell>
          <cell r="AC611" t="str">
            <v>putong</v>
          </cell>
        </row>
        <row r="612">
          <cell r="A612">
            <v>662</v>
          </cell>
          <cell r="B612" t="str">
            <v>葛玲</v>
          </cell>
          <cell r="C612">
            <v>1</v>
          </cell>
          <cell r="D612">
            <v>1</v>
          </cell>
          <cell r="E612">
            <v>10220</v>
          </cell>
          <cell r="F612" t="str">
            <v>东北石油大学</v>
          </cell>
          <cell r="G612" t="str">
            <v>其它</v>
          </cell>
          <cell r="H612" t="str">
            <v>经济管理学院</v>
          </cell>
          <cell r="I612">
            <v>12</v>
          </cell>
          <cell r="J612" t="str">
            <v>管理学</v>
          </cell>
          <cell r="K612">
            <v>1202</v>
          </cell>
          <cell r="L612">
            <v>120204</v>
          </cell>
          <cell r="M612" t="str">
            <v>财务管理</v>
          </cell>
          <cell r="N612">
            <v>7</v>
          </cell>
          <cell r="O612">
            <v>120200</v>
          </cell>
          <cell r="P612" t="str">
            <v>经济管理学院</v>
          </cell>
          <cell r="Q612" t="str">
            <v>管理科学</v>
          </cell>
          <cell r="R612">
            <v>2</v>
          </cell>
          <cell r="S612">
            <v>8007026</v>
          </cell>
          <cell r="T612">
            <v>8007017</v>
          </cell>
          <cell r="U612">
            <v>8007093</v>
          </cell>
          <cell r="V612">
            <v>461</v>
          </cell>
          <cell r="W612">
            <v>456</v>
          </cell>
          <cell r="X612">
            <v>1</v>
          </cell>
          <cell r="Y612">
            <v>0</v>
          </cell>
          <cell r="Z612">
            <v>0</v>
          </cell>
          <cell r="AA612">
            <v>0</v>
          </cell>
          <cell r="AB612">
            <v>-1</v>
          </cell>
          <cell r="AC612" t="str">
            <v>putong</v>
          </cell>
        </row>
        <row r="613">
          <cell r="A613">
            <v>663</v>
          </cell>
          <cell r="B613" t="str">
            <v>黄佳雯</v>
          </cell>
          <cell r="C613">
            <v>1</v>
          </cell>
          <cell r="D613">
            <v>1</v>
          </cell>
          <cell r="E613">
            <v>10022</v>
          </cell>
          <cell r="F613" t="str">
            <v>北京林业大学</v>
          </cell>
          <cell r="G613">
            <v>211</v>
          </cell>
          <cell r="H613" t="str">
            <v>经济管理学院</v>
          </cell>
          <cell r="I613">
            <v>12</v>
          </cell>
          <cell r="J613" t="str">
            <v>管理学</v>
          </cell>
          <cell r="K613">
            <v>1202</v>
          </cell>
          <cell r="L613">
            <v>120206</v>
          </cell>
          <cell r="M613" t="str">
            <v>人力资源管理</v>
          </cell>
          <cell r="N613">
            <v>11</v>
          </cell>
          <cell r="O613">
            <v>55101</v>
          </cell>
          <cell r="P613" t="str">
            <v>外语学院</v>
          </cell>
          <cell r="Q613" t="str">
            <v>不分方向</v>
          </cell>
          <cell r="R613">
            <v>1</v>
          </cell>
          <cell r="S613">
            <v>8011030</v>
          </cell>
        </row>
        <row r="613">
          <cell r="V613">
            <v>546</v>
          </cell>
          <cell r="W613">
            <v>558</v>
          </cell>
          <cell r="X613">
            <v>1</v>
          </cell>
          <cell r="Y613">
            <v>0</v>
          </cell>
          <cell r="Z613">
            <v>0</v>
          </cell>
          <cell r="AA613">
            <v>0</v>
          </cell>
          <cell r="AB613">
            <v>2</v>
          </cell>
          <cell r="AC613" t="str">
            <v>putong</v>
          </cell>
        </row>
        <row r="614">
          <cell r="A614">
            <v>664</v>
          </cell>
          <cell r="B614" t="str">
            <v>刘明侨</v>
          </cell>
          <cell r="C614">
            <v>2</v>
          </cell>
          <cell r="D614">
            <v>1</v>
          </cell>
          <cell r="E614">
            <v>10129</v>
          </cell>
          <cell r="F614" t="str">
            <v>内蒙古农业大学</v>
          </cell>
          <cell r="G614" t="str">
            <v>其它</v>
          </cell>
          <cell r="H614" t="str">
            <v>内蒙古农业大学</v>
          </cell>
          <cell r="I614">
            <v>8</v>
          </cell>
          <cell r="J614" t="str">
            <v>工学</v>
          </cell>
          <cell r="K614">
            <v>825</v>
          </cell>
          <cell r="L614">
            <v>82502</v>
          </cell>
          <cell r="M614" t="str">
            <v>环境工程</v>
          </cell>
          <cell r="N614">
            <v>13</v>
          </cell>
          <cell r="O614">
            <v>83000</v>
          </cell>
          <cell r="P614" t="str">
            <v>环境科学与工程学院</v>
          </cell>
          <cell r="Q614" t="str">
            <v>水环境污染控制与生态修复技术</v>
          </cell>
          <cell r="R614">
            <v>4</v>
          </cell>
          <cell r="S614">
            <v>8013014</v>
          </cell>
          <cell r="T614">
            <v>8013015</v>
          </cell>
          <cell r="U614">
            <v>8013010</v>
          </cell>
          <cell r="V614">
            <v>425</v>
          </cell>
          <cell r="W614">
            <v>0</v>
          </cell>
          <cell r="X614">
            <v>1</v>
          </cell>
          <cell r="Y614">
            <v>0</v>
          </cell>
          <cell r="Z614">
            <v>0</v>
          </cell>
          <cell r="AA614">
            <v>0</v>
          </cell>
          <cell r="AB614">
            <v>-1</v>
          </cell>
          <cell r="AC614" t="str">
            <v>putong</v>
          </cell>
        </row>
        <row r="615">
          <cell r="A615">
            <v>665</v>
          </cell>
          <cell r="B615" t="str">
            <v>贾真</v>
          </cell>
          <cell r="C615">
            <v>1</v>
          </cell>
          <cell r="D615">
            <v>1</v>
          </cell>
          <cell r="E615">
            <v>10225</v>
          </cell>
          <cell r="F615" t="str">
            <v>东北林业大学</v>
          </cell>
          <cell r="G615">
            <v>211</v>
          </cell>
          <cell r="H615" t="str">
            <v>林学院</v>
          </cell>
          <cell r="I615">
            <v>9</v>
          </cell>
          <cell r="J615" t="str">
            <v>农学</v>
          </cell>
          <cell r="K615">
            <v>905</v>
          </cell>
          <cell r="L615">
            <v>90501</v>
          </cell>
          <cell r="M615" t="str">
            <v>林学</v>
          </cell>
          <cell r="N615">
            <v>9</v>
          </cell>
          <cell r="O615">
            <v>71300</v>
          </cell>
          <cell r="P615" t="str">
            <v>自然保护区学院</v>
          </cell>
          <cell r="Q615" t="str">
            <v>森林生态学</v>
          </cell>
          <cell r="R615">
            <v>2</v>
          </cell>
          <cell r="S615">
            <v>8001017</v>
          </cell>
        </row>
        <row r="615">
          <cell r="V615">
            <v>458</v>
          </cell>
          <cell r="W615">
            <v>470</v>
          </cell>
          <cell r="X615">
            <v>1</v>
          </cell>
          <cell r="Y615">
            <v>0</v>
          </cell>
          <cell r="Z615">
            <v>0</v>
          </cell>
          <cell r="AA615">
            <v>0</v>
          </cell>
          <cell r="AB615">
            <v>2</v>
          </cell>
          <cell r="AC615" t="str">
            <v>putong</v>
          </cell>
        </row>
        <row r="616">
          <cell r="A616">
            <v>666</v>
          </cell>
          <cell r="B616" t="str">
            <v>冯新妍</v>
          </cell>
          <cell r="C616">
            <v>1</v>
          </cell>
          <cell r="D616">
            <v>1</v>
          </cell>
          <cell r="E616">
            <v>10129</v>
          </cell>
          <cell r="F616" t="str">
            <v>内蒙古农业大学</v>
          </cell>
          <cell r="G616" t="str">
            <v>其它</v>
          </cell>
          <cell r="H616" t="str">
            <v>沙漠治理学院</v>
          </cell>
          <cell r="I616">
            <v>9</v>
          </cell>
          <cell r="J616" t="str">
            <v>农学</v>
          </cell>
          <cell r="K616">
            <v>902</v>
          </cell>
          <cell r="L616">
            <v>90203</v>
          </cell>
          <cell r="M616" t="str">
            <v>水土保持与荒漠化防治</v>
          </cell>
          <cell r="N616">
            <v>8</v>
          </cell>
          <cell r="O616">
            <v>90707</v>
          </cell>
          <cell r="P616" t="str">
            <v>水土保持学院</v>
          </cell>
          <cell r="Q616" t="str">
            <v>流域治理</v>
          </cell>
          <cell r="R616">
            <v>4</v>
          </cell>
          <cell r="S616">
            <v>8008013</v>
          </cell>
        </row>
        <row r="616">
          <cell r="V616">
            <v>520</v>
          </cell>
          <cell r="W616">
            <v>445</v>
          </cell>
          <cell r="X616">
            <v>1</v>
          </cell>
          <cell r="Y616">
            <v>0</v>
          </cell>
          <cell r="Z616">
            <v>0</v>
          </cell>
          <cell r="AA616">
            <v>0</v>
          </cell>
          <cell r="AB616">
            <v>-1</v>
          </cell>
          <cell r="AC616" t="str">
            <v>putong</v>
          </cell>
        </row>
        <row r="617">
          <cell r="A617">
            <v>668</v>
          </cell>
          <cell r="B617" t="str">
            <v>蒋瑶钰</v>
          </cell>
          <cell r="C617">
            <v>1</v>
          </cell>
          <cell r="D617">
            <v>1</v>
          </cell>
          <cell r="E617">
            <v>10129</v>
          </cell>
          <cell r="F617" t="str">
            <v>内蒙古农业大学</v>
          </cell>
          <cell r="G617" t="str">
            <v>其它</v>
          </cell>
          <cell r="H617" t="str">
            <v>内蒙古农业大学</v>
          </cell>
          <cell r="I617">
            <v>9</v>
          </cell>
          <cell r="J617" t="str">
            <v>农学</v>
          </cell>
          <cell r="K617">
            <v>902</v>
          </cell>
          <cell r="L617">
            <v>90203</v>
          </cell>
          <cell r="M617" t="str">
            <v>水土保持与荒漠化防治</v>
          </cell>
          <cell r="N617">
            <v>8</v>
          </cell>
          <cell r="O617">
            <v>90707</v>
          </cell>
          <cell r="P617" t="str">
            <v>水土保持学院</v>
          </cell>
          <cell r="Q617" t="str">
            <v>流域治理</v>
          </cell>
          <cell r="R617">
            <v>3</v>
          </cell>
          <cell r="S617">
            <v>8008051</v>
          </cell>
          <cell r="T617">
            <v>8008051</v>
          </cell>
          <cell r="U617">
            <v>8008051</v>
          </cell>
          <cell r="V617">
            <v>451</v>
          </cell>
          <cell r="W617">
            <v>0</v>
          </cell>
          <cell r="X617">
            <v>1</v>
          </cell>
          <cell r="Y617">
            <v>0</v>
          </cell>
          <cell r="Z617">
            <v>0</v>
          </cell>
          <cell r="AA617">
            <v>0</v>
          </cell>
          <cell r="AB617">
            <v>-1</v>
          </cell>
          <cell r="AC617" t="str">
            <v>putong</v>
          </cell>
        </row>
        <row r="618">
          <cell r="A618">
            <v>669</v>
          </cell>
          <cell r="B618" t="str">
            <v>左屹婷</v>
          </cell>
          <cell r="C618">
            <v>1</v>
          </cell>
          <cell r="D618">
            <v>1</v>
          </cell>
          <cell r="E618">
            <v>10125</v>
          </cell>
          <cell r="F618" t="str">
            <v>山西财经大学</v>
          </cell>
          <cell r="G618" t="str">
            <v>其它</v>
          </cell>
          <cell r="H618" t="str">
            <v>公共管理学院</v>
          </cell>
          <cell r="I618">
            <v>12</v>
          </cell>
          <cell r="J618" t="str">
            <v>管理学</v>
          </cell>
          <cell r="K618">
            <v>1204</v>
          </cell>
          <cell r="L618">
            <v>120401</v>
          </cell>
          <cell r="M618" t="str">
            <v>公共事业管理</v>
          </cell>
          <cell r="N618">
            <v>7</v>
          </cell>
          <cell r="O618">
            <v>120200</v>
          </cell>
          <cell r="P618" t="str">
            <v>经济管理学院</v>
          </cell>
          <cell r="Q618" t="str">
            <v>管理科学</v>
          </cell>
          <cell r="R618">
            <v>1</v>
          </cell>
          <cell r="S618">
            <v>8007003</v>
          </cell>
          <cell r="T618">
            <v>8007060</v>
          </cell>
          <cell r="U618">
            <v>8007010</v>
          </cell>
          <cell r="V618">
            <v>486</v>
          </cell>
          <cell r="W618">
            <v>452</v>
          </cell>
          <cell r="X618">
            <v>1</v>
          </cell>
          <cell r="Y618">
            <v>0</v>
          </cell>
          <cell r="Z618">
            <v>0</v>
          </cell>
          <cell r="AA618">
            <v>0</v>
          </cell>
          <cell r="AB618">
            <v>-1</v>
          </cell>
          <cell r="AC618" t="str">
            <v>putong</v>
          </cell>
        </row>
        <row r="619">
          <cell r="A619">
            <v>670</v>
          </cell>
          <cell r="B619" t="str">
            <v>陈治儒</v>
          </cell>
          <cell r="C619">
            <v>1</v>
          </cell>
          <cell r="D619">
            <v>1</v>
          </cell>
          <cell r="E619">
            <v>10626</v>
          </cell>
          <cell r="F619" t="str">
            <v>四川农业大学</v>
          </cell>
          <cell r="G619">
            <v>211</v>
          </cell>
          <cell r="H619" t="str">
            <v>风景园林学院</v>
          </cell>
          <cell r="I619">
            <v>8</v>
          </cell>
          <cell r="J619" t="str">
            <v>工学</v>
          </cell>
          <cell r="K619">
            <v>828</v>
          </cell>
          <cell r="L619">
            <v>82803</v>
          </cell>
          <cell r="M619" t="str">
            <v>风景园林</v>
          </cell>
          <cell r="N619">
            <v>6</v>
          </cell>
          <cell r="O619">
            <v>95300</v>
          </cell>
          <cell r="P619" t="str">
            <v>园林学院</v>
          </cell>
          <cell r="Q619" t="str">
            <v>风景园林</v>
          </cell>
          <cell r="R619">
            <v>1</v>
          </cell>
          <cell r="S619">
            <v>8006060</v>
          </cell>
          <cell r="T619">
            <v>8006106</v>
          </cell>
          <cell r="U619">
            <v>8006046</v>
          </cell>
          <cell r="V619">
            <v>479</v>
          </cell>
          <cell r="W619">
            <v>463</v>
          </cell>
          <cell r="X619">
            <v>1</v>
          </cell>
          <cell r="Y619">
            <v>0</v>
          </cell>
          <cell r="Z619">
            <v>0</v>
          </cell>
          <cell r="AA619">
            <v>0</v>
          </cell>
          <cell r="AB619">
            <v>2</v>
          </cell>
          <cell r="AC619" t="str">
            <v>putong</v>
          </cell>
        </row>
        <row r="620">
          <cell r="A620">
            <v>671</v>
          </cell>
          <cell r="B620" t="str">
            <v>黄景月</v>
          </cell>
          <cell r="C620">
            <v>1</v>
          </cell>
          <cell r="D620">
            <v>1</v>
          </cell>
          <cell r="E620">
            <v>10593</v>
          </cell>
          <cell r="F620" t="str">
            <v>广西大学</v>
          </cell>
          <cell r="G620">
            <v>211</v>
          </cell>
          <cell r="H620" t="str">
            <v>林学院</v>
          </cell>
          <cell r="I620">
            <v>7</v>
          </cell>
          <cell r="J620" t="str">
            <v>理学</v>
          </cell>
          <cell r="K620">
            <v>710</v>
          </cell>
          <cell r="L620">
            <v>71004</v>
          </cell>
          <cell r="M620" t="str">
            <v>生态学</v>
          </cell>
          <cell r="N620">
            <v>1</v>
          </cell>
          <cell r="O620">
            <v>90301</v>
          </cell>
          <cell r="P620" t="str">
            <v>林学院</v>
          </cell>
          <cell r="Q620" t="str">
            <v>土壤生态</v>
          </cell>
          <cell r="R620">
            <v>1</v>
          </cell>
          <cell r="S620">
            <v>8001054</v>
          </cell>
          <cell r="T620">
            <v>8001065</v>
          </cell>
          <cell r="U620">
            <v>8001061</v>
          </cell>
          <cell r="V620">
            <v>444</v>
          </cell>
          <cell r="W620">
            <v>467</v>
          </cell>
          <cell r="X620">
            <v>1</v>
          </cell>
          <cell r="Y620">
            <v>0</v>
          </cell>
          <cell r="Z620">
            <v>0</v>
          </cell>
          <cell r="AA620">
            <v>0</v>
          </cell>
          <cell r="AB620">
            <v>2</v>
          </cell>
          <cell r="AC620" t="str">
            <v>putong</v>
          </cell>
        </row>
        <row r="621">
          <cell r="A621">
            <v>672</v>
          </cell>
          <cell r="B621" t="str">
            <v>戚璐</v>
          </cell>
          <cell r="C621">
            <v>2</v>
          </cell>
          <cell r="D621">
            <v>1</v>
          </cell>
          <cell r="E621">
            <v>10445</v>
          </cell>
          <cell r="F621" t="str">
            <v>山东师范大学</v>
          </cell>
          <cell r="G621" t="str">
            <v>其它</v>
          </cell>
          <cell r="H621" t="str">
            <v>商学院会计系</v>
          </cell>
          <cell r="I621">
            <v>12</v>
          </cell>
          <cell r="J621" t="str">
            <v>管理学</v>
          </cell>
          <cell r="K621">
            <v>1202</v>
          </cell>
          <cell r="L621">
            <v>120204</v>
          </cell>
          <cell r="M621" t="str">
            <v>财务管理</v>
          </cell>
          <cell r="N621">
            <v>7</v>
          </cell>
          <cell r="O621">
            <v>125300</v>
          </cell>
          <cell r="P621" t="str">
            <v>经济管理学院</v>
          </cell>
          <cell r="Q621" t="str">
            <v>不分方向</v>
          </cell>
          <cell r="R621">
            <v>1</v>
          </cell>
          <cell r="S621">
            <v>8007013</v>
          </cell>
          <cell r="T621">
            <v>8007014</v>
          </cell>
          <cell r="U621">
            <v>8007017</v>
          </cell>
          <cell r="V621">
            <v>501</v>
          </cell>
          <cell r="W621">
            <v>492</v>
          </cell>
          <cell r="X621">
            <v>1</v>
          </cell>
          <cell r="Y621">
            <v>0</v>
          </cell>
          <cell r="Z621">
            <v>0</v>
          </cell>
          <cell r="AA621">
            <v>0</v>
          </cell>
          <cell r="AB621">
            <v>-1</v>
          </cell>
          <cell r="AC621" t="str">
            <v>putong</v>
          </cell>
        </row>
        <row r="622">
          <cell r="A622">
            <v>673</v>
          </cell>
          <cell r="B622" t="str">
            <v>葛楠</v>
          </cell>
          <cell r="C622">
            <v>2</v>
          </cell>
          <cell r="D622">
            <v>1</v>
          </cell>
          <cell r="E622">
            <v>10199</v>
          </cell>
          <cell r="F622" t="str">
            <v>长春中医药大学</v>
          </cell>
          <cell r="G622" t="str">
            <v>其它</v>
          </cell>
          <cell r="H622" t="str">
            <v>健康管理学院</v>
          </cell>
          <cell r="I622">
            <v>12</v>
          </cell>
          <cell r="J622" t="str">
            <v>管理学</v>
          </cell>
          <cell r="K622">
            <v>1202</v>
          </cell>
          <cell r="L622">
            <v>120204</v>
          </cell>
          <cell r="M622" t="str">
            <v>财务管理</v>
          </cell>
          <cell r="N622">
            <v>7</v>
          </cell>
          <cell r="O622">
            <v>125300</v>
          </cell>
          <cell r="P622" t="str">
            <v>经济管理学院</v>
          </cell>
          <cell r="Q622" t="str">
            <v>不分方向</v>
          </cell>
          <cell r="R622">
            <v>1</v>
          </cell>
          <cell r="S622">
            <v>8007026</v>
          </cell>
          <cell r="T622">
            <v>8007034</v>
          </cell>
          <cell r="U622">
            <v>8007050</v>
          </cell>
          <cell r="V622">
            <v>430</v>
          </cell>
          <cell r="W622">
            <v>361</v>
          </cell>
          <cell r="X622">
            <v>1</v>
          </cell>
          <cell r="Y622">
            <v>0</v>
          </cell>
          <cell r="Z622">
            <v>0</v>
          </cell>
          <cell r="AA622">
            <v>0</v>
          </cell>
          <cell r="AB622">
            <v>-1</v>
          </cell>
          <cell r="AC622" t="str">
            <v>putong</v>
          </cell>
        </row>
        <row r="623">
          <cell r="A623">
            <v>675</v>
          </cell>
          <cell r="B623" t="str">
            <v>曹芹</v>
          </cell>
          <cell r="C623">
            <v>1</v>
          </cell>
          <cell r="D623">
            <v>1</v>
          </cell>
          <cell r="E623">
            <v>10626</v>
          </cell>
          <cell r="F623" t="str">
            <v>四川农业大学</v>
          </cell>
          <cell r="G623">
            <v>211</v>
          </cell>
          <cell r="H623" t="str">
            <v>林学院</v>
          </cell>
          <cell r="I623">
            <v>9</v>
          </cell>
          <cell r="J623" t="str">
            <v>农学</v>
          </cell>
          <cell r="K623">
            <v>905</v>
          </cell>
          <cell r="L623">
            <v>90501</v>
          </cell>
          <cell r="M623" t="str">
            <v>林学</v>
          </cell>
          <cell r="N623">
            <v>1</v>
          </cell>
          <cell r="O623">
            <v>90704</v>
          </cell>
          <cell r="P623" t="str">
            <v>林学院</v>
          </cell>
          <cell r="Q623" t="str">
            <v>森林经营理论与技术</v>
          </cell>
          <cell r="R623">
            <v>4</v>
          </cell>
          <cell r="S623">
            <v>8001027</v>
          </cell>
          <cell r="T623">
            <v>8001020</v>
          </cell>
          <cell r="U623">
            <v>8001066</v>
          </cell>
          <cell r="V623">
            <v>584</v>
          </cell>
          <cell r="W623">
            <v>584</v>
          </cell>
          <cell r="X623">
            <v>1</v>
          </cell>
          <cell r="Y623">
            <v>0</v>
          </cell>
          <cell r="Z623">
            <v>87</v>
          </cell>
          <cell r="AA623">
            <v>0</v>
          </cell>
          <cell r="AB623">
            <v>2</v>
          </cell>
          <cell r="AC623" t="str">
            <v>putong</v>
          </cell>
        </row>
        <row r="624">
          <cell r="A624">
            <v>676</v>
          </cell>
          <cell r="B624" t="str">
            <v>司宝华</v>
          </cell>
          <cell r="C624">
            <v>1</v>
          </cell>
          <cell r="D624">
            <v>1</v>
          </cell>
          <cell r="E624">
            <v>10749</v>
          </cell>
          <cell r="F624" t="str">
            <v>宁夏大学</v>
          </cell>
          <cell r="G624">
            <v>211</v>
          </cell>
          <cell r="H624" t="str">
            <v>农学院园林系</v>
          </cell>
          <cell r="I624">
            <v>9</v>
          </cell>
          <cell r="J624" t="str">
            <v>农学</v>
          </cell>
          <cell r="K624">
            <v>905</v>
          </cell>
          <cell r="L624">
            <v>90502</v>
          </cell>
          <cell r="M624" t="str">
            <v>园林</v>
          </cell>
          <cell r="N624">
            <v>6</v>
          </cell>
          <cell r="O624">
            <v>97300</v>
          </cell>
          <cell r="P624" t="str">
            <v>园林学院</v>
          </cell>
          <cell r="Q624" t="str">
            <v>花卉种质创新与育种</v>
          </cell>
          <cell r="R624">
            <v>2</v>
          </cell>
          <cell r="S624">
            <v>8006007</v>
          </cell>
          <cell r="T624">
            <v>8006014</v>
          </cell>
          <cell r="U624">
            <v>8006008</v>
          </cell>
          <cell r="V624">
            <v>461</v>
          </cell>
          <cell r="W624">
            <v>0</v>
          </cell>
          <cell r="X624">
            <v>1</v>
          </cell>
          <cell r="Y624">
            <v>0</v>
          </cell>
          <cell r="Z624">
            <v>0</v>
          </cell>
          <cell r="AA624">
            <v>0</v>
          </cell>
          <cell r="AB624">
            <v>2</v>
          </cell>
          <cell r="AC624" t="str">
            <v>putong</v>
          </cell>
        </row>
        <row r="625">
          <cell r="A625">
            <v>677</v>
          </cell>
          <cell r="B625" t="str">
            <v>朱亚琳</v>
          </cell>
          <cell r="C625">
            <v>1</v>
          </cell>
          <cell r="D625">
            <v>15</v>
          </cell>
          <cell r="E625">
            <v>10022</v>
          </cell>
          <cell r="F625" t="str">
            <v>北京林业大学</v>
          </cell>
          <cell r="G625">
            <v>211</v>
          </cell>
          <cell r="H625" t="str">
            <v>人文社会科学学院应用心理学系</v>
          </cell>
          <cell r="I625">
            <v>7</v>
          </cell>
          <cell r="J625" t="str">
            <v>理学</v>
          </cell>
          <cell r="K625">
            <v>711</v>
          </cell>
          <cell r="L625">
            <v>71102</v>
          </cell>
          <cell r="M625" t="str">
            <v>应用心理学</v>
          </cell>
          <cell r="N625">
            <v>10</v>
          </cell>
          <cell r="O625">
            <v>40200</v>
          </cell>
          <cell r="P625" t="str">
            <v>人文社会科学学院</v>
          </cell>
          <cell r="Q625" t="str">
            <v>临床与咨询心理学</v>
          </cell>
          <cell r="R625">
            <v>3</v>
          </cell>
          <cell r="S625">
            <v>8010013</v>
          </cell>
          <cell r="T625">
            <v>19860504</v>
          </cell>
          <cell r="U625">
            <v>8010014</v>
          </cell>
          <cell r="V625">
            <v>472</v>
          </cell>
          <cell r="W625">
            <v>470</v>
          </cell>
          <cell r="X625">
            <v>1</v>
          </cell>
          <cell r="Y625">
            <v>0</v>
          </cell>
          <cell r="Z625">
            <v>0</v>
          </cell>
          <cell r="AA625">
            <v>0</v>
          </cell>
          <cell r="AB625">
            <v>2</v>
          </cell>
          <cell r="AC625" t="str">
            <v>putong</v>
          </cell>
        </row>
        <row r="626">
          <cell r="A626">
            <v>678</v>
          </cell>
          <cell r="B626" t="str">
            <v>郑田恬</v>
          </cell>
          <cell r="C626">
            <v>1</v>
          </cell>
          <cell r="D626">
            <v>1</v>
          </cell>
          <cell r="E626">
            <v>10749</v>
          </cell>
          <cell r="F626" t="str">
            <v>宁夏大学</v>
          </cell>
          <cell r="G626">
            <v>211</v>
          </cell>
          <cell r="H626" t="str">
            <v>农学院园林系</v>
          </cell>
          <cell r="I626">
            <v>9</v>
          </cell>
          <cell r="J626" t="str">
            <v>农学</v>
          </cell>
          <cell r="K626">
            <v>905</v>
          </cell>
          <cell r="L626">
            <v>90502</v>
          </cell>
          <cell r="M626" t="str">
            <v>园林</v>
          </cell>
          <cell r="N626">
            <v>6</v>
          </cell>
          <cell r="O626">
            <v>97300</v>
          </cell>
          <cell r="P626" t="str">
            <v>园林学院</v>
          </cell>
          <cell r="Q626" t="str">
            <v>花卉种质创新与育种</v>
          </cell>
          <cell r="R626">
            <v>2</v>
          </cell>
          <cell r="S626">
            <v>8006014</v>
          </cell>
          <cell r="T626">
            <v>8006007</v>
          </cell>
          <cell r="U626">
            <v>8006008</v>
          </cell>
          <cell r="V626">
            <v>478</v>
          </cell>
          <cell r="W626">
            <v>440</v>
          </cell>
          <cell r="X626">
            <v>1</v>
          </cell>
          <cell r="Y626">
            <v>0</v>
          </cell>
          <cell r="Z626">
            <v>0</v>
          </cell>
          <cell r="AA626">
            <v>0</v>
          </cell>
          <cell r="AB626">
            <v>2</v>
          </cell>
          <cell r="AC626" t="str">
            <v>putong</v>
          </cell>
        </row>
        <row r="627">
          <cell r="A627">
            <v>679</v>
          </cell>
          <cell r="B627" t="str">
            <v>江雨钊</v>
          </cell>
          <cell r="C627">
            <v>1</v>
          </cell>
          <cell r="D627">
            <v>1</v>
          </cell>
          <cell r="E627">
            <v>10086</v>
          </cell>
          <cell r="F627" t="str">
            <v>河北农业大学</v>
          </cell>
          <cell r="G627" t="str">
            <v>其它</v>
          </cell>
        </row>
        <row r="627">
          <cell r="J627" t="str">
            <v/>
          </cell>
        </row>
        <row r="627">
          <cell r="M627" t="str">
            <v/>
          </cell>
        </row>
        <row r="627">
          <cell r="P627" t="str">
            <v/>
          </cell>
          <cell r="Q627" t="str">
            <v/>
          </cell>
        </row>
        <row r="627">
          <cell r="V627">
            <v>462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-1</v>
          </cell>
          <cell r="AC627" t="str">
            <v>putong</v>
          </cell>
        </row>
        <row r="628">
          <cell r="A628">
            <v>680</v>
          </cell>
          <cell r="B628" t="str">
            <v>安文雨</v>
          </cell>
          <cell r="C628">
            <v>1</v>
          </cell>
          <cell r="D628">
            <v>1</v>
          </cell>
          <cell r="E628">
            <v>10504</v>
          </cell>
          <cell r="F628" t="str">
            <v>华中农业大学</v>
          </cell>
          <cell r="G628">
            <v>211</v>
          </cell>
          <cell r="H628" t="str">
            <v>园艺林学学院</v>
          </cell>
          <cell r="I628">
            <v>9</v>
          </cell>
          <cell r="J628" t="str">
            <v>农学</v>
          </cell>
          <cell r="K628">
            <v>905</v>
          </cell>
          <cell r="L628">
            <v>90502</v>
          </cell>
          <cell r="M628" t="str">
            <v>园林</v>
          </cell>
          <cell r="N628">
            <v>6</v>
          </cell>
          <cell r="O628">
            <v>83400</v>
          </cell>
          <cell r="P628" t="str">
            <v>园林学院</v>
          </cell>
          <cell r="Q628" t="str">
            <v>风景园林历史与理论</v>
          </cell>
          <cell r="R628">
            <v>3</v>
          </cell>
          <cell r="S628">
            <v>8006074</v>
          </cell>
          <cell r="T628">
            <v>8006112</v>
          </cell>
          <cell r="U628">
            <v>8006036</v>
          </cell>
          <cell r="V628">
            <v>505</v>
          </cell>
          <cell r="W628">
            <v>460</v>
          </cell>
          <cell r="X628">
            <v>1</v>
          </cell>
          <cell r="Y628">
            <v>0</v>
          </cell>
          <cell r="Z628">
            <v>0</v>
          </cell>
          <cell r="AA628">
            <v>0</v>
          </cell>
          <cell r="AB628">
            <v>2</v>
          </cell>
          <cell r="AC628" t="str">
            <v>putong</v>
          </cell>
        </row>
        <row r="629">
          <cell r="A629">
            <v>682</v>
          </cell>
          <cell r="B629" t="str">
            <v>周青</v>
          </cell>
          <cell r="C629">
            <v>1</v>
          </cell>
          <cell r="D629">
            <v>1</v>
          </cell>
          <cell r="E629">
            <v>10022</v>
          </cell>
          <cell r="F629" t="str">
            <v>北京林业大学</v>
          </cell>
          <cell r="G629">
            <v>211</v>
          </cell>
          <cell r="H629" t="str">
            <v>林学院</v>
          </cell>
          <cell r="I629">
            <v>9</v>
          </cell>
          <cell r="J629" t="str">
            <v>农学</v>
          </cell>
          <cell r="K629">
            <v>905</v>
          </cell>
          <cell r="L629">
            <v>90501</v>
          </cell>
          <cell r="M629" t="str">
            <v>林学</v>
          </cell>
          <cell r="N629">
            <v>1</v>
          </cell>
          <cell r="O629">
            <v>90704</v>
          </cell>
          <cell r="P629" t="str">
            <v>林学院</v>
          </cell>
          <cell r="Q629" t="str">
            <v>森林经营理论与技术</v>
          </cell>
          <cell r="R629">
            <v>4</v>
          </cell>
          <cell r="S629">
            <v>8001012</v>
          </cell>
          <cell r="T629">
            <v>8001066</v>
          </cell>
          <cell r="U629">
            <v>8001033</v>
          </cell>
          <cell r="V629">
            <v>486</v>
          </cell>
          <cell r="W629">
            <v>432</v>
          </cell>
          <cell r="X629">
            <v>1</v>
          </cell>
          <cell r="Y629">
            <v>0</v>
          </cell>
          <cell r="Z629">
            <v>0</v>
          </cell>
          <cell r="AA629">
            <v>0</v>
          </cell>
          <cell r="AB629">
            <v>2</v>
          </cell>
          <cell r="AC629" t="str">
            <v>putong</v>
          </cell>
        </row>
        <row r="630">
          <cell r="A630">
            <v>684</v>
          </cell>
          <cell r="B630" t="str">
            <v>王崇州</v>
          </cell>
          <cell r="C630">
            <v>2</v>
          </cell>
          <cell r="D630">
            <v>1</v>
          </cell>
          <cell r="E630">
            <v>10022</v>
          </cell>
          <cell r="F630" t="str">
            <v>北京林业大学</v>
          </cell>
          <cell r="G630">
            <v>211</v>
          </cell>
          <cell r="H630" t="str">
            <v>经济管理学院</v>
          </cell>
          <cell r="I630">
            <v>2</v>
          </cell>
          <cell r="J630" t="str">
            <v>经济学</v>
          </cell>
          <cell r="K630">
            <v>203</v>
          </cell>
          <cell r="L630" t="str">
            <v>020301K</v>
          </cell>
          <cell r="M630" t="str">
            <v>金融学</v>
          </cell>
          <cell r="N630">
            <v>7</v>
          </cell>
          <cell r="O630">
            <v>20200</v>
          </cell>
          <cell r="P630" t="str">
            <v>经济管理学院</v>
          </cell>
          <cell r="Q630" t="str">
            <v>金融学</v>
          </cell>
          <cell r="R630">
            <v>1</v>
          </cell>
          <cell r="S630">
            <v>8007039</v>
          </cell>
          <cell r="T630">
            <v>8007014</v>
          </cell>
          <cell r="U630">
            <v>8007013</v>
          </cell>
          <cell r="V630">
            <v>524</v>
          </cell>
          <cell r="W630">
            <v>447</v>
          </cell>
          <cell r="X630">
            <v>1</v>
          </cell>
          <cell r="Y630">
            <v>0</v>
          </cell>
          <cell r="Z630">
            <v>0</v>
          </cell>
          <cell r="AA630">
            <v>0</v>
          </cell>
          <cell r="AB630">
            <v>2</v>
          </cell>
          <cell r="AC630" t="str">
            <v>putong</v>
          </cell>
        </row>
        <row r="631">
          <cell r="A631">
            <v>685</v>
          </cell>
          <cell r="B631" t="str">
            <v>王佳钰</v>
          </cell>
          <cell r="C631">
            <v>1</v>
          </cell>
          <cell r="D631">
            <v>1</v>
          </cell>
          <cell r="E631">
            <v>10054</v>
          </cell>
          <cell r="F631" t="str">
            <v>华北电力大学(北京)</v>
          </cell>
          <cell r="G631">
            <v>211</v>
          </cell>
          <cell r="H631" t="str">
            <v>外国语学院</v>
          </cell>
          <cell r="I631">
            <v>5</v>
          </cell>
          <cell r="J631" t="str">
            <v>文学</v>
          </cell>
          <cell r="K631">
            <v>502</v>
          </cell>
          <cell r="L631">
            <v>50201</v>
          </cell>
          <cell r="M631" t="str">
            <v>英语</v>
          </cell>
          <cell r="N631">
            <v>11</v>
          </cell>
          <cell r="O631">
            <v>50200</v>
          </cell>
          <cell r="P631" t="str">
            <v>外语学院</v>
          </cell>
          <cell r="Q631" t="str">
            <v>语言学研究</v>
          </cell>
          <cell r="R631">
            <v>2</v>
          </cell>
          <cell r="S631">
            <v>8011016</v>
          </cell>
          <cell r="T631">
            <v>8011030</v>
          </cell>
        </row>
        <row r="631">
          <cell r="V631">
            <v>596</v>
          </cell>
          <cell r="W631">
            <v>0</v>
          </cell>
          <cell r="X631">
            <v>1</v>
          </cell>
          <cell r="Y631">
            <v>0</v>
          </cell>
          <cell r="Z631">
            <v>0</v>
          </cell>
          <cell r="AA631">
            <v>0</v>
          </cell>
          <cell r="AB631">
            <v>2</v>
          </cell>
          <cell r="AC631" t="str">
            <v>putong</v>
          </cell>
        </row>
        <row r="632">
          <cell r="A632">
            <v>686</v>
          </cell>
          <cell r="B632" t="str">
            <v>梁丹晨</v>
          </cell>
          <cell r="C632">
            <v>1</v>
          </cell>
          <cell r="D632">
            <v>1</v>
          </cell>
          <cell r="E632">
            <v>10022</v>
          </cell>
          <cell r="F632" t="str">
            <v>北京林业大学</v>
          </cell>
          <cell r="G632">
            <v>211</v>
          </cell>
          <cell r="H632" t="str">
            <v>林学院</v>
          </cell>
          <cell r="I632">
            <v>9</v>
          </cell>
          <cell r="J632" t="str">
            <v>农学</v>
          </cell>
          <cell r="K632">
            <v>905</v>
          </cell>
          <cell r="L632">
            <v>90501</v>
          </cell>
          <cell r="M632" t="str">
            <v>林学</v>
          </cell>
          <cell r="N632">
            <v>1</v>
          </cell>
          <cell r="O632" t="str">
            <v>0907Z2</v>
          </cell>
          <cell r="P632" t="str">
            <v>林学院</v>
          </cell>
          <cell r="Q632" t="str">
            <v>不分方向</v>
          </cell>
          <cell r="R632">
            <v>1</v>
          </cell>
          <cell r="S632">
            <v>8001040</v>
          </cell>
        </row>
        <row r="632">
          <cell r="V632">
            <v>572</v>
          </cell>
          <cell r="W632">
            <v>477</v>
          </cell>
          <cell r="X632">
            <v>1</v>
          </cell>
          <cell r="Y632">
            <v>0</v>
          </cell>
          <cell r="Z632">
            <v>0</v>
          </cell>
          <cell r="AA632">
            <v>0</v>
          </cell>
          <cell r="AB632">
            <v>2</v>
          </cell>
          <cell r="AC632" t="str">
            <v>putong</v>
          </cell>
        </row>
        <row r="633">
          <cell r="A633">
            <v>687</v>
          </cell>
          <cell r="B633" t="str">
            <v>刘霄</v>
          </cell>
          <cell r="C633">
            <v>2</v>
          </cell>
          <cell r="D633">
            <v>1</v>
          </cell>
          <cell r="E633">
            <v>10022</v>
          </cell>
          <cell r="F633" t="str">
            <v>北京林业大学</v>
          </cell>
          <cell r="G633">
            <v>211</v>
          </cell>
          <cell r="H633" t="str">
            <v>材料科学与技术学院</v>
          </cell>
          <cell r="I633">
            <v>8</v>
          </cell>
          <cell r="J633" t="str">
            <v>工学</v>
          </cell>
          <cell r="K633">
            <v>824</v>
          </cell>
          <cell r="L633">
            <v>82402</v>
          </cell>
          <cell r="M633" t="str">
            <v>木材科学与工程</v>
          </cell>
          <cell r="N633">
            <v>5</v>
          </cell>
          <cell r="O633">
            <v>82902</v>
          </cell>
          <cell r="P633" t="str">
            <v>材料学院</v>
          </cell>
          <cell r="Q633" t="str">
            <v>木材构造与物性</v>
          </cell>
          <cell r="R633">
            <v>4</v>
          </cell>
          <cell r="S633">
            <v>8005028</v>
          </cell>
          <cell r="T633">
            <v>8005028</v>
          </cell>
          <cell r="U633">
            <v>8005028</v>
          </cell>
          <cell r="V633">
            <v>510</v>
          </cell>
          <cell r="W633">
            <v>493</v>
          </cell>
          <cell r="X633">
            <v>1</v>
          </cell>
          <cell r="Y633">
            <v>0</v>
          </cell>
          <cell r="Z633">
            <v>0</v>
          </cell>
          <cell r="AA633">
            <v>0</v>
          </cell>
          <cell r="AB633">
            <v>2</v>
          </cell>
          <cell r="AC633" t="str">
            <v>putong</v>
          </cell>
        </row>
        <row r="634">
          <cell r="A634">
            <v>688</v>
          </cell>
          <cell r="B634" t="str">
            <v>李玘</v>
          </cell>
          <cell r="C634">
            <v>1</v>
          </cell>
          <cell r="D634">
            <v>1</v>
          </cell>
          <cell r="E634">
            <v>10086</v>
          </cell>
          <cell r="F634" t="str">
            <v>河北农业大学</v>
          </cell>
          <cell r="G634" t="str">
            <v>其它</v>
          </cell>
          <cell r="H634" t="str">
            <v>国土资源学院</v>
          </cell>
          <cell r="I634">
            <v>7</v>
          </cell>
          <cell r="J634" t="str">
            <v>理学</v>
          </cell>
          <cell r="K634">
            <v>705</v>
          </cell>
          <cell r="L634">
            <v>70502</v>
          </cell>
          <cell r="M634" t="str">
            <v>自然地理与资源环境</v>
          </cell>
          <cell r="N634">
            <v>13</v>
          </cell>
          <cell r="O634">
            <v>83000</v>
          </cell>
          <cell r="P634" t="str">
            <v>环境科学与工程学院</v>
          </cell>
          <cell r="Q634" t="str">
            <v>水环境污染控制与生态修复技术</v>
          </cell>
          <cell r="R634">
            <v>3</v>
          </cell>
          <cell r="S634">
            <v>8013003</v>
          </cell>
          <cell r="T634">
            <v>8013006</v>
          </cell>
          <cell r="U634">
            <v>8013028</v>
          </cell>
          <cell r="V634">
            <v>546</v>
          </cell>
          <cell r="W634">
            <v>444</v>
          </cell>
          <cell r="X634">
            <v>1</v>
          </cell>
          <cell r="Y634">
            <v>0</v>
          </cell>
          <cell r="Z634">
            <v>0</v>
          </cell>
          <cell r="AA634">
            <v>0</v>
          </cell>
          <cell r="AB634">
            <v>-1</v>
          </cell>
          <cell r="AC634" t="str">
            <v>putong</v>
          </cell>
        </row>
        <row r="635">
          <cell r="A635">
            <v>689</v>
          </cell>
          <cell r="B635" t="str">
            <v>张健</v>
          </cell>
          <cell r="C635">
            <v>2</v>
          </cell>
          <cell r="D635">
            <v>2</v>
          </cell>
          <cell r="E635">
            <v>10504</v>
          </cell>
          <cell r="F635" t="str">
            <v>华中农业大学</v>
          </cell>
          <cell r="G635">
            <v>211</v>
          </cell>
          <cell r="H635" t="str">
            <v>园艺林学学院</v>
          </cell>
          <cell r="I635">
            <v>9</v>
          </cell>
          <cell r="J635" t="str">
            <v>农学</v>
          </cell>
          <cell r="K635">
            <v>905</v>
          </cell>
          <cell r="L635">
            <v>90502</v>
          </cell>
          <cell r="M635" t="str">
            <v>园林</v>
          </cell>
          <cell r="N635">
            <v>6</v>
          </cell>
          <cell r="O635">
            <v>83400</v>
          </cell>
          <cell r="P635" t="str">
            <v>园林学院</v>
          </cell>
          <cell r="Q635" t="str">
            <v>风景园林历史与理论</v>
          </cell>
          <cell r="R635">
            <v>2</v>
          </cell>
          <cell r="S635">
            <v>8006011</v>
          </cell>
          <cell r="T635">
            <v>8006021</v>
          </cell>
          <cell r="U635">
            <v>8006060</v>
          </cell>
          <cell r="V635">
            <v>488</v>
          </cell>
          <cell r="W635">
            <v>0</v>
          </cell>
          <cell r="X635">
            <v>1</v>
          </cell>
          <cell r="Y635">
            <v>0</v>
          </cell>
          <cell r="Z635">
            <v>0</v>
          </cell>
          <cell r="AA635">
            <v>0</v>
          </cell>
          <cell r="AB635">
            <v>2</v>
          </cell>
          <cell r="AC635" t="str">
            <v>putong</v>
          </cell>
        </row>
        <row r="636">
          <cell r="A636">
            <v>690</v>
          </cell>
          <cell r="B636" t="str">
            <v>张睿峰</v>
          </cell>
          <cell r="C636">
            <v>1</v>
          </cell>
          <cell r="D636">
            <v>1</v>
          </cell>
          <cell r="E636">
            <v>10022</v>
          </cell>
          <cell r="F636" t="str">
            <v>北京林业大学</v>
          </cell>
          <cell r="G636">
            <v>211</v>
          </cell>
          <cell r="H636" t="str">
            <v>人文社会科学学院法学系</v>
          </cell>
          <cell r="I636">
            <v>3</v>
          </cell>
          <cell r="J636" t="str">
            <v>法学</v>
          </cell>
          <cell r="K636">
            <v>301</v>
          </cell>
          <cell r="L636" t="str">
            <v>030101K</v>
          </cell>
          <cell r="M636" t="str">
            <v>法学</v>
          </cell>
          <cell r="N636">
            <v>10</v>
          </cell>
          <cell r="O636">
            <v>30100</v>
          </cell>
          <cell r="P636" t="str">
            <v>人文社会科学学院</v>
          </cell>
          <cell r="Q636" t="e">
            <v>#N/A</v>
          </cell>
          <cell r="R636">
            <v>1</v>
          </cell>
          <cell r="S636">
            <v>8010030</v>
          </cell>
        </row>
        <row r="636">
          <cell r="V636">
            <v>534</v>
          </cell>
          <cell r="W636">
            <v>452</v>
          </cell>
          <cell r="X636">
            <v>1</v>
          </cell>
          <cell r="Y636">
            <v>0</v>
          </cell>
          <cell r="Z636">
            <v>0</v>
          </cell>
          <cell r="AA636">
            <v>0</v>
          </cell>
          <cell r="AB636">
            <v>2</v>
          </cell>
          <cell r="AC636" t="str">
            <v>putong</v>
          </cell>
        </row>
        <row r="637">
          <cell r="A637">
            <v>691</v>
          </cell>
          <cell r="B637" t="str">
            <v>梁湘钏</v>
          </cell>
          <cell r="C637">
            <v>1</v>
          </cell>
          <cell r="D637">
            <v>1</v>
          </cell>
          <cell r="E637">
            <v>10475</v>
          </cell>
          <cell r="F637" t="str">
            <v>河南大学</v>
          </cell>
          <cell r="G637" t="str">
            <v>其它</v>
          </cell>
          <cell r="H637" t="str">
            <v>国际教育学院</v>
          </cell>
          <cell r="I637">
            <v>12</v>
          </cell>
          <cell r="J637" t="str">
            <v>管理学</v>
          </cell>
          <cell r="K637">
            <v>1202</v>
          </cell>
          <cell r="L637" t="str">
            <v>120203K</v>
          </cell>
          <cell r="M637" t="str">
            <v>会计学</v>
          </cell>
          <cell r="N637">
            <v>7</v>
          </cell>
          <cell r="O637">
            <v>125300</v>
          </cell>
          <cell r="P637" t="str">
            <v>经济管理学院</v>
          </cell>
          <cell r="Q637" t="str">
            <v>不分方向</v>
          </cell>
          <cell r="R637">
            <v>1</v>
          </cell>
          <cell r="S637">
            <v>8007093</v>
          </cell>
          <cell r="T637">
            <v>8007034</v>
          </cell>
          <cell r="U637">
            <v>8007100</v>
          </cell>
          <cell r="V637">
            <v>549</v>
          </cell>
          <cell r="W637">
            <v>553</v>
          </cell>
          <cell r="X637">
            <v>1</v>
          </cell>
          <cell r="Y637">
            <v>0</v>
          </cell>
          <cell r="Z637">
            <v>0</v>
          </cell>
          <cell r="AA637">
            <v>0</v>
          </cell>
          <cell r="AB637">
            <v>-1</v>
          </cell>
          <cell r="AC637" t="str">
            <v>putong</v>
          </cell>
        </row>
        <row r="638">
          <cell r="A638">
            <v>692</v>
          </cell>
          <cell r="B638" t="str">
            <v>简慧妍</v>
          </cell>
          <cell r="C638">
            <v>1</v>
          </cell>
          <cell r="D638">
            <v>1</v>
          </cell>
          <cell r="E638">
            <v>10022</v>
          </cell>
          <cell r="F638" t="str">
            <v>北京林业大学</v>
          </cell>
          <cell r="G638">
            <v>211</v>
          </cell>
          <cell r="H638" t="str">
            <v>园林学院</v>
          </cell>
          <cell r="I638">
            <v>8</v>
          </cell>
          <cell r="J638" t="str">
            <v>工学</v>
          </cell>
          <cell r="K638">
            <v>828</v>
          </cell>
          <cell r="L638">
            <v>82803</v>
          </cell>
          <cell r="M638" t="str">
            <v>风景园林</v>
          </cell>
          <cell r="N638">
            <v>6</v>
          </cell>
          <cell r="O638">
            <v>95300</v>
          </cell>
          <cell r="P638" t="str">
            <v>园林学院</v>
          </cell>
          <cell r="Q638" t="str">
            <v>风景园林</v>
          </cell>
          <cell r="R638">
            <v>1</v>
          </cell>
          <cell r="S638">
            <v>8006050</v>
          </cell>
          <cell r="T638">
            <v>8006066</v>
          </cell>
          <cell r="U638">
            <v>8006082</v>
          </cell>
          <cell r="V638">
            <v>589</v>
          </cell>
          <cell r="W638">
            <v>591</v>
          </cell>
          <cell r="X638">
            <v>1</v>
          </cell>
          <cell r="Y638">
            <v>0</v>
          </cell>
          <cell r="Z638">
            <v>0</v>
          </cell>
          <cell r="AA638">
            <v>0</v>
          </cell>
          <cell r="AB638">
            <v>2</v>
          </cell>
          <cell r="AC638" t="str">
            <v>putong</v>
          </cell>
        </row>
        <row r="639">
          <cell r="A639">
            <v>693</v>
          </cell>
          <cell r="B639" t="str">
            <v>张耀丰</v>
          </cell>
          <cell r="C639">
            <v>1</v>
          </cell>
          <cell r="D639">
            <v>1</v>
          </cell>
          <cell r="E639">
            <v>10022</v>
          </cell>
          <cell r="F639" t="str">
            <v>北京林业大学</v>
          </cell>
          <cell r="G639">
            <v>211</v>
          </cell>
          <cell r="H639" t="str">
            <v>艺术设计学院</v>
          </cell>
          <cell r="I639">
            <v>13</v>
          </cell>
          <cell r="J639" t="str">
            <v>艺术学</v>
          </cell>
          <cell r="K639">
            <v>1305</v>
          </cell>
          <cell r="L639">
            <v>130508</v>
          </cell>
          <cell r="M639" t="str">
            <v>数字媒体艺术</v>
          </cell>
          <cell r="N639">
            <v>14</v>
          </cell>
          <cell r="O639">
            <v>135108</v>
          </cell>
          <cell r="P639" t="str">
            <v>艺术设计学院</v>
          </cell>
          <cell r="Q639" t="str">
            <v>艺术设计研究与应用</v>
          </cell>
          <cell r="R639">
            <v>2</v>
          </cell>
          <cell r="S639">
            <v>8014022</v>
          </cell>
          <cell r="T639">
            <v>19830901</v>
          </cell>
          <cell r="U639">
            <v>8014028</v>
          </cell>
          <cell r="V639">
            <v>456</v>
          </cell>
          <cell r="W639">
            <v>0</v>
          </cell>
          <cell r="X639">
            <v>1</v>
          </cell>
          <cell r="Y639">
            <v>0</v>
          </cell>
          <cell r="Z639">
            <v>0</v>
          </cell>
          <cell r="AA639">
            <v>0</v>
          </cell>
          <cell r="AB639">
            <v>2</v>
          </cell>
          <cell r="AC639" t="str">
            <v>putong</v>
          </cell>
        </row>
        <row r="640">
          <cell r="A640">
            <v>694</v>
          </cell>
          <cell r="B640" t="str">
            <v>周鑫</v>
          </cell>
          <cell r="C640">
            <v>1</v>
          </cell>
          <cell r="D640">
            <v>15</v>
          </cell>
          <cell r="E640">
            <v>10022</v>
          </cell>
          <cell r="F640" t="str">
            <v>北京林业大学</v>
          </cell>
          <cell r="G640">
            <v>211</v>
          </cell>
          <cell r="H640" t="str">
            <v>园林学院</v>
          </cell>
          <cell r="I640">
            <v>8</v>
          </cell>
          <cell r="J640" t="str">
            <v>工学</v>
          </cell>
          <cell r="K640">
            <v>828</v>
          </cell>
          <cell r="L640">
            <v>82803</v>
          </cell>
          <cell r="M640" t="str">
            <v>风景园林</v>
          </cell>
          <cell r="N640">
            <v>6</v>
          </cell>
          <cell r="O640">
            <v>95300</v>
          </cell>
          <cell r="P640" t="str">
            <v>园林学院</v>
          </cell>
          <cell r="Q640" t="str">
            <v>风景园林</v>
          </cell>
          <cell r="R640">
            <v>1</v>
          </cell>
          <cell r="S640">
            <v>8006036</v>
          </cell>
        </row>
        <row r="640">
          <cell r="V640">
            <v>526</v>
          </cell>
          <cell r="W640">
            <v>493</v>
          </cell>
          <cell r="X640">
            <v>1</v>
          </cell>
          <cell r="Y640">
            <v>0</v>
          </cell>
          <cell r="Z640">
            <v>0</v>
          </cell>
          <cell r="AA640">
            <v>0</v>
          </cell>
          <cell r="AB640">
            <v>2</v>
          </cell>
          <cell r="AC640" t="str">
            <v>putong</v>
          </cell>
        </row>
        <row r="641">
          <cell r="A641">
            <v>695</v>
          </cell>
          <cell r="B641" t="str">
            <v>黄嘉琪</v>
          </cell>
          <cell r="C641">
            <v>1</v>
          </cell>
          <cell r="D641">
            <v>1</v>
          </cell>
          <cell r="E641">
            <v>10022</v>
          </cell>
          <cell r="F641" t="str">
            <v>北京林业大学</v>
          </cell>
          <cell r="G641">
            <v>211</v>
          </cell>
          <cell r="H641" t="str">
            <v>艺术设计学院</v>
          </cell>
          <cell r="I641">
            <v>13</v>
          </cell>
          <cell r="J641" t="str">
            <v>艺术学</v>
          </cell>
          <cell r="K641">
            <v>1305</v>
          </cell>
          <cell r="L641">
            <v>130503</v>
          </cell>
          <cell r="M641" t="str">
            <v>环境设计</v>
          </cell>
          <cell r="N641">
            <v>14</v>
          </cell>
          <cell r="O641">
            <v>135108</v>
          </cell>
          <cell r="P641" t="str">
            <v>艺术设计学院</v>
          </cell>
          <cell r="Q641" t="str">
            <v>艺术设计研究与应用</v>
          </cell>
          <cell r="R641">
            <v>1</v>
          </cell>
          <cell r="S641">
            <v>8014008</v>
          </cell>
          <cell r="T641">
            <v>8014015</v>
          </cell>
          <cell r="U641">
            <v>8014036</v>
          </cell>
          <cell r="V641">
            <v>517</v>
          </cell>
          <cell r="W641">
            <v>0</v>
          </cell>
          <cell r="X641">
            <v>1</v>
          </cell>
          <cell r="Y641">
            <v>0</v>
          </cell>
          <cell r="Z641">
            <v>0</v>
          </cell>
          <cell r="AA641">
            <v>0</v>
          </cell>
          <cell r="AB641">
            <v>2</v>
          </cell>
          <cell r="AC641" t="str">
            <v>putong</v>
          </cell>
        </row>
        <row r="642">
          <cell r="A642">
            <v>696</v>
          </cell>
          <cell r="B642" t="str">
            <v>吴东娟</v>
          </cell>
          <cell r="C642">
            <v>1</v>
          </cell>
          <cell r="D642">
            <v>1</v>
          </cell>
          <cell r="E642">
            <v>10167</v>
          </cell>
          <cell r="F642" t="str">
            <v>渤海大学</v>
          </cell>
          <cell r="G642" t="str">
            <v>其它</v>
          </cell>
          <cell r="H642" t="str">
            <v>管理学院</v>
          </cell>
          <cell r="I642">
            <v>12</v>
          </cell>
          <cell r="J642" t="str">
            <v>管理学</v>
          </cell>
          <cell r="K642">
            <v>1202</v>
          </cell>
          <cell r="L642">
            <v>120202</v>
          </cell>
          <cell r="M642" t="str">
            <v>市场营销</v>
          </cell>
          <cell r="N642">
            <v>7</v>
          </cell>
          <cell r="O642">
            <v>120200</v>
          </cell>
          <cell r="P642" t="str">
            <v>经济管理学院</v>
          </cell>
          <cell r="Q642" t="str">
            <v>管理科学</v>
          </cell>
          <cell r="R642">
            <v>1</v>
          </cell>
          <cell r="S642">
            <v>8007060</v>
          </cell>
          <cell r="T642">
            <v>8007060</v>
          </cell>
          <cell r="U642">
            <v>8007060</v>
          </cell>
          <cell r="V642">
            <v>440</v>
          </cell>
          <cell r="W642">
            <v>0</v>
          </cell>
          <cell r="X642">
            <v>1</v>
          </cell>
          <cell r="Y642">
            <v>0</v>
          </cell>
          <cell r="Z642">
            <v>0</v>
          </cell>
          <cell r="AA642">
            <v>0</v>
          </cell>
          <cell r="AB642">
            <v>-1</v>
          </cell>
          <cell r="AC642" t="str">
            <v>putong</v>
          </cell>
        </row>
        <row r="643">
          <cell r="A643">
            <v>697</v>
          </cell>
          <cell r="B643" t="str">
            <v>刘守佳</v>
          </cell>
          <cell r="C643">
            <v>1</v>
          </cell>
          <cell r="D643">
            <v>1</v>
          </cell>
          <cell r="E643">
            <v>10712</v>
          </cell>
          <cell r="F643" t="str">
            <v>西北农林科技大学</v>
          </cell>
          <cell r="G643">
            <v>985</v>
          </cell>
          <cell r="H643" t="str">
            <v>西北农林科技大学</v>
          </cell>
          <cell r="I643">
            <v>8</v>
          </cell>
          <cell r="J643" t="str">
            <v>工学</v>
          </cell>
          <cell r="K643">
            <v>824</v>
          </cell>
          <cell r="L643">
            <v>82403</v>
          </cell>
          <cell r="M643" t="str">
            <v>林产化工</v>
          </cell>
          <cell r="N643">
            <v>5</v>
          </cell>
          <cell r="O643">
            <v>82902</v>
          </cell>
          <cell r="P643" t="str">
            <v>材料学院</v>
          </cell>
          <cell r="Q643" t="str">
            <v>木材构造与物性</v>
          </cell>
          <cell r="R643">
            <v>6</v>
          </cell>
          <cell r="S643">
            <v>8005048</v>
          </cell>
          <cell r="T643">
            <v>8005071</v>
          </cell>
          <cell r="U643">
            <v>8005027</v>
          </cell>
          <cell r="V643">
            <v>556</v>
          </cell>
          <cell r="W643">
            <v>434</v>
          </cell>
          <cell r="X643">
            <v>1</v>
          </cell>
          <cell r="Y643">
            <v>0</v>
          </cell>
          <cell r="Z643">
            <v>0</v>
          </cell>
          <cell r="AA643">
            <v>0</v>
          </cell>
          <cell r="AB643">
            <v>9</v>
          </cell>
          <cell r="AC643" t="str">
            <v>putong</v>
          </cell>
        </row>
        <row r="644">
          <cell r="A644">
            <v>698</v>
          </cell>
          <cell r="B644" t="str">
            <v>朱荟锦</v>
          </cell>
          <cell r="C644">
            <v>1</v>
          </cell>
          <cell r="D644">
            <v>1</v>
          </cell>
          <cell r="E644">
            <v>10022</v>
          </cell>
          <cell r="F644" t="str">
            <v>北京林业大学</v>
          </cell>
          <cell r="G644">
            <v>211</v>
          </cell>
          <cell r="H644" t="str">
            <v>材料学院</v>
          </cell>
          <cell r="I644">
            <v>8</v>
          </cell>
          <cell r="J644" t="str">
            <v>工学</v>
          </cell>
          <cell r="K644">
            <v>824</v>
          </cell>
          <cell r="L644">
            <v>82402</v>
          </cell>
          <cell r="M644" t="str">
            <v>木材科学与工程</v>
          </cell>
          <cell r="N644">
            <v>5</v>
          </cell>
          <cell r="O644">
            <v>85600</v>
          </cell>
          <cell r="P644" t="str">
            <v>材料学院</v>
          </cell>
          <cell r="Q644" t="e">
            <v>#N/A</v>
          </cell>
          <cell r="R644">
            <v>1</v>
          </cell>
          <cell r="S644">
            <v>8005072</v>
          </cell>
          <cell r="T644">
            <v>8005072</v>
          </cell>
          <cell r="U644">
            <v>8005072</v>
          </cell>
          <cell r="V644">
            <v>532</v>
          </cell>
          <cell r="W644">
            <v>479</v>
          </cell>
          <cell r="X644">
            <v>1</v>
          </cell>
          <cell r="Y644">
            <v>0</v>
          </cell>
          <cell r="Z644">
            <v>0</v>
          </cell>
          <cell r="AA644">
            <v>0</v>
          </cell>
          <cell r="AB644">
            <v>2</v>
          </cell>
          <cell r="AC644" t="str">
            <v>putong</v>
          </cell>
        </row>
        <row r="645">
          <cell r="A645">
            <v>699</v>
          </cell>
          <cell r="B645" t="str">
            <v>朱希茹</v>
          </cell>
          <cell r="C645">
            <v>1</v>
          </cell>
          <cell r="D645">
            <v>1</v>
          </cell>
          <cell r="E645">
            <v>10193</v>
          </cell>
          <cell r="F645" t="str">
            <v>吉林农业大学</v>
          </cell>
          <cell r="G645" t="str">
            <v>其它</v>
          </cell>
          <cell r="H645" t="str">
            <v>资源与环境学院</v>
          </cell>
          <cell r="I645">
            <v>9</v>
          </cell>
          <cell r="J645" t="str">
            <v>农学</v>
          </cell>
          <cell r="K645">
            <v>902</v>
          </cell>
          <cell r="L645">
            <v>90201</v>
          </cell>
          <cell r="M645" t="str">
            <v>农业资源与环境</v>
          </cell>
          <cell r="N645">
            <v>8</v>
          </cell>
          <cell r="O645">
            <v>90707</v>
          </cell>
          <cell r="P645" t="str">
            <v>水土保持学院</v>
          </cell>
          <cell r="Q645" t="str">
            <v>流域治理</v>
          </cell>
          <cell r="R645">
            <v>3</v>
          </cell>
          <cell r="S645">
            <v>8008059</v>
          </cell>
          <cell r="T645">
            <v>8008021</v>
          </cell>
          <cell r="U645">
            <v>8008023</v>
          </cell>
          <cell r="V645">
            <v>496</v>
          </cell>
          <cell r="W645">
            <v>496</v>
          </cell>
          <cell r="X645">
            <v>1</v>
          </cell>
          <cell r="Y645">
            <v>0</v>
          </cell>
          <cell r="Z645">
            <v>0</v>
          </cell>
          <cell r="AA645">
            <v>0</v>
          </cell>
          <cell r="AB645">
            <v>-1</v>
          </cell>
          <cell r="AC645" t="str">
            <v>putong</v>
          </cell>
        </row>
        <row r="646">
          <cell r="A646">
            <v>700</v>
          </cell>
          <cell r="B646" t="str">
            <v>陈睿绮</v>
          </cell>
          <cell r="C646">
            <v>1</v>
          </cell>
          <cell r="D646">
            <v>1</v>
          </cell>
          <cell r="E646">
            <v>10022</v>
          </cell>
          <cell r="F646" t="str">
            <v>北京林业大学</v>
          </cell>
          <cell r="G646">
            <v>211</v>
          </cell>
          <cell r="H646" t="str">
            <v>北京林业大学</v>
          </cell>
          <cell r="I646">
            <v>12</v>
          </cell>
          <cell r="J646" t="str">
            <v>管理学</v>
          </cell>
          <cell r="K646">
            <v>1202</v>
          </cell>
          <cell r="L646" t="str">
            <v>120201K</v>
          </cell>
          <cell r="M646" t="str">
            <v>工商管理</v>
          </cell>
          <cell r="N646">
            <v>7</v>
          </cell>
          <cell r="O646">
            <v>120200</v>
          </cell>
          <cell r="P646" t="str">
            <v>经济管理学院</v>
          </cell>
          <cell r="Q646" t="str">
            <v>管理科学</v>
          </cell>
          <cell r="R646">
            <v>1</v>
          </cell>
          <cell r="S646">
            <v>8007010</v>
          </cell>
        </row>
        <row r="646">
          <cell r="V646">
            <v>516</v>
          </cell>
          <cell r="W646">
            <v>448</v>
          </cell>
          <cell r="X646">
            <v>1</v>
          </cell>
          <cell r="Y646">
            <v>0</v>
          </cell>
          <cell r="Z646">
            <v>0</v>
          </cell>
          <cell r="AA646">
            <v>0</v>
          </cell>
          <cell r="AB646">
            <v>2</v>
          </cell>
          <cell r="AC646" t="str">
            <v>putong</v>
          </cell>
        </row>
        <row r="647">
          <cell r="A647">
            <v>701</v>
          </cell>
          <cell r="B647" t="str">
            <v>郑玲娜</v>
          </cell>
          <cell r="C647">
            <v>1</v>
          </cell>
          <cell r="D647">
            <v>1</v>
          </cell>
          <cell r="E647">
            <v>10504</v>
          </cell>
          <cell r="F647" t="str">
            <v>华中农业大学</v>
          </cell>
          <cell r="G647">
            <v>211</v>
          </cell>
          <cell r="H647" t="str">
            <v>园艺林学学院</v>
          </cell>
          <cell r="I647">
            <v>9</v>
          </cell>
          <cell r="J647" t="str">
            <v>农学</v>
          </cell>
          <cell r="K647">
            <v>901</v>
          </cell>
          <cell r="L647">
            <v>90102</v>
          </cell>
          <cell r="M647" t="str">
            <v>园艺</v>
          </cell>
          <cell r="N647">
            <v>6</v>
          </cell>
          <cell r="O647">
            <v>97300</v>
          </cell>
          <cell r="P647" t="str">
            <v>园林学院</v>
          </cell>
          <cell r="Q647" t="str">
            <v>花卉种质创新与育种</v>
          </cell>
          <cell r="R647">
            <v>1</v>
          </cell>
          <cell r="S647">
            <v>8006085</v>
          </cell>
          <cell r="T647">
            <v>8006008</v>
          </cell>
          <cell r="U647">
            <v>8006007</v>
          </cell>
          <cell r="V647">
            <v>513</v>
          </cell>
          <cell r="W647">
            <v>0</v>
          </cell>
          <cell r="X647">
            <v>1</v>
          </cell>
          <cell r="Y647">
            <v>0</v>
          </cell>
          <cell r="Z647">
            <v>0</v>
          </cell>
          <cell r="AA647">
            <v>0</v>
          </cell>
          <cell r="AB647">
            <v>2</v>
          </cell>
          <cell r="AC647" t="str">
            <v>putong</v>
          </cell>
        </row>
        <row r="648">
          <cell r="A648">
            <v>702</v>
          </cell>
          <cell r="B648" t="str">
            <v>赵晶瑛</v>
          </cell>
          <cell r="C648">
            <v>1</v>
          </cell>
          <cell r="D648">
            <v>1</v>
          </cell>
          <cell r="E648">
            <v>10109</v>
          </cell>
          <cell r="F648" t="str">
            <v>太原科技大学</v>
          </cell>
          <cell r="G648" t="str">
            <v>其它</v>
          </cell>
          <cell r="H648" t="str">
            <v>经济与管理学院</v>
          </cell>
          <cell r="I648">
            <v>12</v>
          </cell>
          <cell r="J648" t="str">
            <v>管理学</v>
          </cell>
          <cell r="K648">
            <v>1208</v>
          </cell>
          <cell r="L648">
            <v>120801</v>
          </cell>
          <cell r="M648" t="str">
            <v>电子商务</v>
          </cell>
          <cell r="N648">
            <v>7</v>
          </cell>
          <cell r="O648">
            <v>20200</v>
          </cell>
          <cell r="P648" t="str">
            <v>经济管理学院</v>
          </cell>
          <cell r="Q648" t="str">
            <v>金融学</v>
          </cell>
          <cell r="R648">
            <v>2</v>
          </cell>
          <cell r="S648">
            <v>8007038</v>
          </cell>
        </row>
        <row r="648">
          <cell r="V648">
            <v>491</v>
          </cell>
          <cell r="W648">
            <v>488</v>
          </cell>
          <cell r="X648">
            <v>1</v>
          </cell>
          <cell r="Y648">
            <v>0</v>
          </cell>
          <cell r="Z648">
            <v>0</v>
          </cell>
          <cell r="AA648">
            <v>0</v>
          </cell>
          <cell r="AB648">
            <v>-1</v>
          </cell>
          <cell r="AC648" t="str">
            <v>putong</v>
          </cell>
        </row>
        <row r="649">
          <cell r="A649">
            <v>703</v>
          </cell>
          <cell r="B649" t="str">
            <v>管凝</v>
          </cell>
          <cell r="C649">
            <v>1</v>
          </cell>
          <cell r="D649">
            <v>1</v>
          </cell>
          <cell r="E649">
            <v>10298</v>
          </cell>
          <cell r="F649" t="str">
            <v>南京林业大学</v>
          </cell>
          <cell r="G649" t="str">
            <v>其它</v>
          </cell>
          <cell r="H649" t="str">
            <v>林学院</v>
          </cell>
          <cell r="I649">
            <v>9</v>
          </cell>
          <cell r="J649" t="str">
            <v>农学</v>
          </cell>
          <cell r="K649">
            <v>902</v>
          </cell>
          <cell r="L649">
            <v>90203</v>
          </cell>
          <cell r="M649" t="str">
            <v>水土保持与荒漠化防治</v>
          </cell>
          <cell r="N649">
            <v>8</v>
          </cell>
          <cell r="O649">
            <v>90707</v>
          </cell>
          <cell r="P649" t="str">
            <v>水土保持学院</v>
          </cell>
          <cell r="Q649" t="str">
            <v>流域治理</v>
          </cell>
          <cell r="R649">
            <v>1</v>
          </cell>
          <cell r="S649">
            <v>8008006</v>
          </cell>
        </row>
        <row r="649">
          <cell r="V649">
            <v>475</v>
          </cell>
          <cell r="W649">
            <v>491</v>
          </cell>
          <cell r="X649">
            <v>1</v>
          </cell>
          <cell r="Y649">
            <v>0</v>
          </cell>
          <cell r="Z649">
            <v>0</v>
          </cell>
          <cell r="AA649">
            <v>0</v>
          </cell>
          <cell r="AB649">
            <v>-1</v>
          </cell>
          <cell r="AC649" t="str">
            <v>putong</v>
          </cell>
        </row>
        <row r="650">
          <cell r="A650">
            <v>704</v>
          </cell>
          <cell r="B650" t="str">
            <v>郭涛</v>
          </cell>
          <cell r="C650">
            <v>2</v>
          </cell>
          <cell r="D650">
            <v>1</v>
          </cell>
          <cell r="E650">
            <v>10022</v>
          </cell>
          <cell r="F650" t="str">
            <v>北京林业大学</v>
          </cell>
          <cell r="G650">
            <v>211</v>
          </cell>
          <cell r="H650" t="str">
            <v>生物科学与技术学院</v>
          </cell>
          <cell r="I650">
            <v>7</v>
          </cell>
          <cell r="J650" t="str">
            <v>理学</v>
          </cell>
          <cell r="K650">
            <v>710</v>
          </cell>
          <cell r="L650">
            <v>71001</v>
          </cell>
          <cell r="M650" t="str">
            <v>生物科学</v>
          </cell>
          <cell r="N650">
            <v>2</v>
          </cell>
          <cell r="O650">
            <v>90701</v>
          </cell>
          <cell r="P650" t="str">
            <v>生物科学与技术学院</v>
          </cell>
          <cell r="Q650" t="str">
            <v>林木基因组与分子育种</v>
          </cell>
          <cell r="R650">
            <v>4</v>
          </cell>
          <cell r="S650">
            <v>8002037</v>
          </cell>
          <cell r="T650">
            <v>8002101</v>
          </cell>
        </row>
        <row r="650">
          <cell r="V650">
            <v>492</v>
          </cell>
          <cell r="W650">
            <v>468</v>
          </cell>
          <cell r="X650">
            <v>1</v>
          </cell>
          <cell r="Y650">
            <v>0</v>
          </cell>
          <cell r="Z650">
            <v>0</v>
          </cell>
          <cell r="AA650">
            <v>0</v>
          </cell>
          <cell r="AB650">
            <v>2</v>
          </cell>
          <cell r="AC650" t="str">
            <v>zhijiaotuan</v>
          </cell>
        </row>
        <row r="651">
          <cell r="A651">
            <v>705</v>
          </cell>
          <cell r="B651" t="str">
            <v>张潇</v>
          </cell>
          <cell r="C651">
            <v>1</v>
          </cell>
          <cell r="D651">
            <v>1</v>
          </cell>
          <cell r="E651">
            <v>10022</v>
          </cell>
          <cell r="F651" t="str">
            <v>北京林业大学</v>
          </cell>
          <cell r="G651">
            <v>211</v>
          </cell>
          <cell r="H651" t="str">
            <v>林学院</v>
          </cell>
          <cell r="I651">
            <v>9</v>
          </cell>
          <cell r="J651" t="str">
            <v>农学</v>
          </cell>
          <cell r="K651">
            <v>905</v>
          </cell>
          <cell r="L651">
            <v>90501</v>
          </cell>
          <cell r="M651" t="str">
            <v>林学</v>
          </cell>
          <cell r="N651">
            <v>1</v>
          </cell>
          <cell r="O651">
            <v>90704</v>
          </cell>
          <cell r="P651" t="str">
            <v>林学院</v>
          </cell>
          <cell r="Q651" t="str">
            <v>森林经营理论与技术</v>
          </cell>
          <cell r="R651">
            <v>4</v>
          </cell>
          <cell r="S651">
            <v>8001020</v>
          </cell>
          <cell r="T651">
            <v>8001027</v>
          </cell>
          <cell r="U651">
            <v>8001066</v>
          </cell>
          <cell r="V651">
            <v>484</v>
          </cell>
          <cell r="W651">
            <v>510</v>
          </cell>
          <cell r="X651">
            <v>1</v>
          </cell>
          <cell r="Y651">
            <v>0</v>
          </cell>
          <cell r="Z651">
            <v>0</v>
          </cell>
          <cell r="AA651">
            <v>0</v>
          </cell>
          <cell r="AB651">
            <v>2</v>
          </cell>
          <cell r="AC651" t="str">
            <v>putong</v>
          </cell>
        </row>
        <row r="652">
          <cell r="A652">
            <v>706</v>
          </cell>
          <cell r="B652" t="str">
            <v>初步天</v>
          </cell>
          <cell r="C652">
            <v>1</v>
          </cell>
          <cell r="D652">
            <v>2</v>
          </cell>
          <cell r="E652">
            <v>10225</v>
          </cell>
          <cell r="F652" t="str">
            <v>东北林业大学</v>
          </cell>
          <cell r="G652">
            <v>211</v>
          </cell>
          <cell r="H652" t="str">
            <v>园林学院</v>
          </cell>
          <cell r="I652">
            <v>8</v>
          </cell>
          <cell r="J652" t="str">
            <v>工学</v>
          </cell>
          <cell r="K652">
            <v>828</v>
          </cell>
          <cell r="L652">
            <v>82803</v>
          </cell>
          <cell r="M652" t="str">
            <v>风景园林</v>
          </cell>
          <cell r="N652">
            <v>6</v>
          </cell>
          <cell r="O652">
            <v>95300</v>
          </cell>
          <cell r="P652" t="str">
            <v>园林学院</v>
          </cell>
          <cell r="Q652" t="str">
            <v>风景园林</v>
          </cell>
          <cell r="R652">
            <v>1</v>
          </cell>
          <cell r="S652">
            <v>8006117</v>
          </cell>
          <cell r="T652">
            <v>8006119</v>
          </cell>
          <cell r="U652">
            <v>8006105</v>
          </cell>
          <cell r="V652">
            <v>508</v>
          </cell>
          <cell r="W652">
            <v>0</v>
          </cell>
          <cell r="X652">
            <v>1</v>
          </cell>
          <cell r="Y652">
            <v>0</v>
          </cell>
          <cell r="Z652">
            <v>0</v>
          </cell>
          <cell r="AA652">
            <v>0</v>
          </cell>
          <cell r="AB652">
            <v>2</v>
          </cell>
          <cell r="AC652" t="str">
            <v>putong</v>
          </cell>
        </row>
        <row r="653">
          <cell r="A653">
            <v>707</v>
          </cell>
          <cell r="B653" t="str">
            <v>张慧贤</v>
          </cell>
          <cell r="C653">
            <v>1</v>
          </cell>
          <cell r="D653">
            <v>1</v>
          </cell>
          <cell r="E653">
            <v>10589</v>
          </cell>
          <cell r="F653" t="str">
            <v>海南大学</v>
          </cell>
          <cell r="G653">
            <v>211</v>
          </cell>
        </row>
        <row r="653">
          <cell r="J653" t="str">
            <v/>
          </cell>
        </row>
        <row r="653">
          <cell r="M653" t="str">
            <v/>
          </cell>
        </row>
        <row r="653">
          <cell r="P653" t="str">
            <v/>
          </cell>
          <cell r="Q653" t="str">
            <v/>
          </cell>
        </row>
        <row r="653">
          <cell r="V653">
            <v>495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2</v>
          </cell>
          <cell r="AC653" t="str">
            <v>putong</v>
          </cell>
        </row>
        <row r="654">
          <cell r="A654">
            <v>708</v>
          </cell>
          <cell r="B654" t="str">
            <v>黄梦遥</v>
          </cell>
          <cell r="C654">
            <v>1</v>
          </cell>
          <cell r="D654">
            <v>1</v>
          </cell>
          <cell r="E654">
            <v>10022</v>
          </cell>
          <cell r="F654" t="str">
            <v>北京林业大学</v>
          </cell>
          <cell r="G654">
            <v>211</v>
          </cell>
          <cell r="H654" t="str">
            <v>林学院</v>
          </cell>
          <cell r="I654">
            <v>9</v>
          </cell>
          <cell r="J654" t="str">
            <v>农学</v>
          </cell>
          <cell r="K654">
            <v>905</v>
          </cell>
          <cell r="L654">
            <v>90501</v>
          </cell>
          <cell r="M654" t="str">
            <v>林学</v>
          </cell>
          <cell r="N654">
            <v>1</v>
          </cell>
          <cell r="O654">
            <v>90301</v>
          </cell>
          <cell r="P654" t="str">
            <v>林学院</v>
          </cell>
          <cell r="Q654" t="str">
            <v>土壤生态</v>
          </cell>
          <cell r="R654">
            <v>1</v>
          </cell>
          <cell r="S654">
            <v>8001025</v>
          </cell>
        </row>
        <row r="654">
          <cell r="V654">
            <v>525</v>
          </cell>
          <cell r="W654">
            <v>508</v>
          </cell>
          <cell r="X654">
            <v>1</v>
          </cell>
          <cell r="Y654">
            <v>0</v>
          </cell>
          <cell r="Z654">
            <v>0</v>
          </cell>
          <cell r="AA654">
            <v>0</v>
          </cell>
          <cell r="AB654">
            <v>2</v>
          </cell>
          <cell r="AC654" t="str">
            <v>putong</v>
          </cell>
        </row>
        <row r="655">
          <cell r="A655">
            <v>709</v>
          </cell>
          <cell r="B655" t="str">
            <v>马妹</v>
          </cell>
          <cell r="C655">
            <v>1</v>
          </cell>
          <cell r="D655">
            <v>1</v>
          </cell>
          <cell r="E655">
            <v>10022</v>
          </cell>
          <cell r="F655" t="str">
            <v>北京林业大学</v>
          </cell>
          <cell r="G655">
            <v>211</v>
          </cell>
          <cell r="H655" t="str">
            <v>林学院</v>
          </cell>
          <cell r="I655">
            <v>9</v>
          </cell>
          <cell r="J655" t="str">
            <v>农学</v>
          </cell>
          <cell r="K655">
            <v>905</v>
          </cell>
          <cell r="L655">
            <v>90503</v>
          </cell>
          <cell r="M655" t="str">
            <v>森林保护</v>
          </cell>
          <cell r="N655">
            <v>1</v>
          </cell>
          <cell r="O655">
            <v>90703</v>
          </cell>
          <cell r="P655" t="str">
            <v>林学院</v>
          </cell>
          <cell r="Q655" t="str">
            <v>森林昆虫学</v>
          </cell>
          <cell r="R655">
            <v>1</v>
          </cell>
          <cell r="S655">
            <v>8001064</v>
          </cell>
          <cell r="T655">
            <v>8001038</v>
          </cell>
          <cell r="U655">
            <v>8001028</v>
          </cell>
          <cell r="V655">
            <v>473</v>
          </cell>
          <cell r="W655">
            <v>0</v>
          </cell>
          <cell r="X655">
            <v>1</v>
          </cell>
          <cell r="Y655">
            <v>0</v>
          </cell>
          <cell r="Z655">
            <v>0</v>
          </cell>
          <cell r="AA655">
            <v>0</v>
          </cell>
          <cell r="AB655">
            <v>2</v>
          </cell>
          <cell r="AC655" t="str">
            <v>putong</v>
          </cell>
        </row>
        <row r="656">
          <cell r="A656">
            <v>710</v>
          </cell>
          <cell r="B656" t="str">
            <v>孙冬雪</v>
          </cell>
          <cell r="C656">
            <v>1</v>
          </cell>
          <cell r="D656">
            <v>1</v>
          </cell>
          <cell r="E656">
            <v>11232</v>
          </cell>
          <cell r="F656" t="str">
            <v>北京信息科技大学</v>
          </cell>
          <cell r="G656" t="str">
            <v>其它</v>
          </cell>
          <cell r="H656" t="str">
            <v>信息管理学院</v>
          </cell>
          <cell r="I656">
            <v>12</v>
          </cell>
          <cell r="J656" t="str">
            <v>管理学</v>
          </cell>
          <cell r="K656">
            <v>1201</v>
          </cell>
          <cell r="L656">
            <v>120102</v>
          </cell>
          <cell r="M656" t="str">
            <v>信息管理与信息系统</v>
          </cell>
          <cell r="N656">
            <v>4</v>
          </cell>
          <cell r="O656">
            <v>81200</v>
          </cell>
          <cell r="P656" t="str">
            <v>信息学院</v>
          </cell>
          <cell r="Q656" t="str">
            <v>大数据技术与人工智能</v>
          </cell>
          <cell r="R656">
            <v>1</v>
          </cell>
          <cell r="S656">
            <v>8004018</v>
          </cell>
        </row>
        <row r="656">
          <cell r="V656">
            <v>544</v>
          </cell>
          <cell r="W656">
            <v>467</v>
          </cell>
          <cell r="X656">
            <v>1</v>
          </cell>
          <cell r="Y656">
            <v>0</v>
          </cell>
          <cell r="Z656">
            <v>0</v>
          </cell>
          <cell r="AA656">
            <v>0</v>
          </cell>
          <cell r="AB656">
            <v>-1</v>
          </cell>
          <cell r="AC656" t="str">
            <v>putong</v>
          </cell>
        </row>
        <row r="657">
          <cell r="A657">
            <v>711</v>
          </cell>
          <cell r="B657" t="str">
            <v>赵佳菲</v>
          </cell>
          <cell r="C657">
            <v>1</v>
          </cell>
          <cell r="D657">
            <v>1</v>
          </cell>
          <cell r="E657">
            <v>10086</v>
          </cell>
          <cell r="F657" t="str">
            <v>河北农业大学</v>
          </cell>
          <cell r="G657" t="str">
            <v>其它</v>
          </cell>
          <cell r="H657" t="str">
            <v>商学院</v>
          </cell>
          <cell r="I657">
            <v>12</v>
          </cell>
          <cell r="J657" t="str">
            <v>管理学</v>
          </cell>
          <cell r="K657">
            <v>1203</v>
          </cell>
          <cell r="L657">
            <v>120301</v>
          </cell>
          <cell r="M657" t="str">
            <v>农林经济管理</v>
          </cell>
          <cell r="N657">
            <v>7</v>
          </cell>
          <cell r="O657">
            <v>120300</v>
          </cell>
          <cell r="P657" t="str">
            <v>经济管理学院</v>
          </cell>
          <cell r="Q657" t="str">
            <v>农业经济管理</v>
          </cell>
          <cell r="R657">
            <v>2</v>
          </cell>
          <cell r="S657">
            <v>8007021</v>
          </cell>
          <cell r="T657">
            <v>8007042</v>
          </cell>
          <cell r="U657">
            <v>8007078</v>
          </cell>
          <cell r="V657">
            <v>439</v>
          </cell>
          <cell r="W657">
            <v>0</v>
          </cell>
          <cell r="X657">
            <v>1</v>
          </cell>
          <cell r="Y657">
            <v>0</v>
          </cell>
          <cell r="Z657">
            <v>0</v>
          </cell>
          <cell r="AA657">
            <v>0</v>
          </cell>
          <cell r="AB657">
            <v>-1</v>
          </cell>
          <cell r="AC657" t="str">
            <v>putong</v>
          </cell>
        </row>
        <row r="658">
          <cell r="A658">
            <v>712</v>
          </cell>
          <cell r="B658" t="str">
            <v>郑嘉欣</v>
          </cell>
          <cell r="C658">
            <v>1</v>
          </cell>
          <cell r="D658">
            <v>1</v>
          </cell>
          <cell r="E658">
            <v>10129</v>
          </cell>
          <cell r="F658" t="str">
            <v>内蒙古农业大学</v>
          </cell>
          <cell r="G658" t="str">
            <v>其它</v>
          </cell>
          <cell r="H658" t="str">
            <v>经济管理学院</v>
          </cell>
          <cell r="I658">
            <v>12</v>
          </cell>
          <cell r="J658" t="str">
            <v>管理学</v>
          </cell>
          <cell r="K658">
            <v>1203</v>
          </cell>
          <cell r="L658">
            <v>120301</v>
          </cell>
          <cell r="M658" t="str">
            <v>农林经济管理</v>
          </cell>
          <cell r="N658">
            <v>7</v>
          </cell>
          <cell r="O658">
            <v>120300</v>
          </cell>
          <cell r="P658" t="str">
            <v>经济管理学院</v>
          </cell>
          <cell r="Q658" t="str">
            <v>农业经济管理</v>
          </cell>
          <cell r="R658">
            <v>1</v>
          </cell>
          <cell r="S658">
            <v>8007024</v>
          </cell>
          <cell r="T658">
            <v>8007004</v>
          </cell>
        </row>
        <row r="658">
          <cell r="V658">
            <v>450</v>
          </cell>
          <cell r="W658">
            <v>415</v>
          </cell>
          <cell r="X658">
            <v>1</v>
          </cell>
          <cell r="Y658">
            <v>0</v>
          </cell>
          <cell r="Z658">
            <v>0</v>
          </cell>
          <cell r="AA658">
            <v>0</v>
          </cell>
          <cell r="AB658">
            <v>-1</v>
          </cell>
          <cell r="AC658" t="str">
            <v>putong</v>
          </cell>
        </row>
        <row r="659">
          <cell r="A659">
            <v>713</v>
          </cell>
          <cell r="B659" t="str">
            <v>郭明嘉</v>
          </cell>
          <cell r="C659">
            <v>1</v>
          </cell>
          <cell r="D659">
            <v>1</v>
          </cell>
          <cell r="E659">
            <v>10022</v>
          </cell>
          <cell r="F659" t="str">
            <v>北京林业大学</v>
          </cell>
          <cell r="G659">
            <v>211</v>
          </cell>
          <cell r="H659" t="str">
            <v>水土保持学院</v>
          </cell>
          <cell r="I659">
            <v>9</v>
          </cell>
          <cell r="J659" t="str">
            <v>农学</v>
          </cell>
          <cell r="K659">
            <v>902</v>
          </cell>
          <cell r="L659">
            <v>90203</v>
          </cell>
          <cell r="M659" t="str">
            <v>水土保持与荒漠化防治</v>
          </cell>
          <cell r="N659">
            <v>8</v>
          </cell>
          <cell r="O659">
            <v>90707</v>
          </cell>
          <cell r="P659" t="str">
            <v>水土保持学院</v>
          </cell>
          <cell r="Q659" t="str">
            <v>流域治理</v>
          </cell>
          <cell r="R659">
            <v>3</v>
          </cell>
          <cell r="S659">
            <v>8008035</v>
          </cell>
        </row>
        <row r="659">
          <cell r="V659">
            <v>543</v>
          </cell>
          <cell r="W659">
            <v>515</v>
          </cell>
          <cell r="X659">
            <v>1</v>
          </cell>
          <cell r="Y659">
            <v>0</v>
          </cell>
          <cell r="Z659">
            <v>0</v>
          </cell>
          <cell r="AA659">
            <v>0</v>
          </cell>
          <cell r="AB659">
            <v>2</v>
          </cell>
          <cell r="AC659" t="str">
            <v>2jia</v>
          </cell>
        </row>
        <row r="660">
          <cell r="A660">
            <v>714</v>
          </cell>
          <cell r="B660" t="str">
            <v>王冕之</v>
          </cell>
          <cell r="C660">
            <v>2</v>
          </cell>
          <cell r="D660">
            <v>1</v>
          </cell>
          <cell r="E660">
            <v>10626</v>
          </cell>
          <cell r="F660" t="str">
            <v>四川农业大学</v>
          </cell>
          <cell r="G660">
            <v>211</v>
          </cell>
          <cell r="H660" t="str">
            <v>林学院</v>
          </cell>
          <cell r="I660">
            <v>9</v>
          </cell>
          <cell r="J660" t="str">
            <v>农学</v>
          </cell>
          <cell r="K660">
            <v>905</v>
          </cell>
          <cell r="L660">
            <v>90501</v>
          </cell>
          <cell r="M660" t="str">
            <v>林学</v>
          </cell>
          <cell r="N660">
            <v>1</v>
          </cell>
          <cell r="O660">
            <v>90702</v>
          </cell>
          <cell r="P660" t="str">
            <v>林学院</v>
          </cell>
          <cell r="Q660" t="str">
            <v>林木种苗培育理论与技术</v>
          </cell>
          <cell r="R660">
            <v>3</v>
          </cell>
          <cell r="S660">
            <v>8001014</v>
          </cell>
          <cell r="T660">
            <v>8001059</v>
          </cell>
          <cell r="U660">
            <v>8001057</v>
          </cell>
          <cell r="V660">
            <v>451</v>
          </cell>
          <cell r="W660">
            <v>524</v>
          </cell>
          <cell r="X660">
            <v>1</v>
          </cell>
          <cell r="Y660">
            <v>0</v>
          </cell>
          <cell r="Z660">
            <v>0</v>
          </cell>
          <cell r="AA660">
            <v>0</v>
          </cell>
          <cell r="AB660">
            <v>2</v>
          </cell>
          <cell r="AC660" t="str">
            <v>putong</v>
          </cell>
        </row>
        <row r="661">
          <cell r="A661">
            <v>715</v>
          </cell>
          <cell r="B661" t="str">
            <v>钟乐嘉</v>
          </cell>
          <cell r="C661">
            <v>1</v>
          </cell>
          <cell r="D661">
            <v>1</v>
          </cell>
          <cell r="E661">
            <v>10616</v>
          </cell>
          <cell r="F661" t="str">
            <v>成都理工大学</v>
          </cell>
          <cell r="G661" t="str">
            <v>其它</v>
          </cell>
          <cell r="H661" t="str">
            <v>管理科学学院</v>
          </cell>
          <cell r="I661">
            <v>12</v>
          </cell>
          <cell r="J661" t="str">
            <v>管理学</v>
          </cell>
          <cell r="K661">
            <v>1202</v>
          </cell>
          <cell r="L661" t="str">
            <v>120201K</v>
          </cell>
          <cell r="M661" t="str">
            <v>工商管理</v>
          </cell>
          <cell r="N661">
            <v>7</v>
          </cell>
          <cell r="O661">
            <v>120200</v>
          </cell>
          <cell r="P661" t="str">
            <v>经济管理学院</v>
          </cell>
          <cell r="Q661" t="str">
            <v>管理科学</v>
          </cell>
          <cell r="R661">
            <v>2</v>
          </cell>
          <cell r="S661">
            <v>8007017</v>
          </cell>
          <cell r="T661">
            <v>8007026</v>
          </cell>
          <cell r="U661">
            <v>8007093</v>
          </cell>
          <cell r="V661">
            <v>485</v>
          </cell>
          <cell r="W661">
            <v>464</v>
          </cell>
          <cell r="X661">
            <v>1</v>
          </cell>
          <cell r="Y661">
            <v>0</v>
          </cell>
          <cell r="Z661">
            <v>0</v>
          </cell>
          <cell r="AA661">
            <v>0</v>
          </cell>
          <cell r="AB661">
            <v>-1</v>
          </cell>
          <cell r="AC661" t="str">
            <v>putong</v>
          </cell>
        </row>
        <row r="662">
          <cell r="A662">
            <v>716</v>
          </cell>
          <cell r="B662" t="str">
            <v>解晓晨</v>
          </cell>
          <cell r="C662">
            <v>1</v>
          </cell>
          <cell r="D662">
            <v>1</v>
          </cell>
          <cell r="E662">
            <v>10022</v>
          </cell>
          <cell r="F662" t="str">
            <v>北京林业大学</v>
          </cell>
          <cell r="G662">
            <v>211</v>
          </cell>
          <cell r="H662" t="str">
            <v>人文社会科学学院应用心理学</v>
          </cell>
          <cell r="I662">
            <v>7</v>
          </cell>
          <cell r="J662" t="str">
            <v>理学</v>
          </cell>
          <cell r="K662">
            <v>711</v>
          </cell>
          <cell r="L662">
            <v>71102</v>
          </cell>
          <cell r="M662" t="str">
            <v>应用心理学</v>
          </cell>
          <cell r="N662">
            <v>10</v>
          </cell>
          <cell r="O662">
            <v>40200</v>
          </cell>
          <cell r="P662" t="str">
            <v>人文社会科学学院</v>
          </cell>
          <cell r="Q662" t="str">
            <v>临床与咨询心理学</v>
          </cell>
          <cell r="R662">
            <v>3</v>
          </cell>
          <cell r="S662">
            <v>8010014</v>
          </cell>
          <cell r="T662">
            <v>8010013</v>
          </cell>
          <cell r="U662">
            <v>19860504</v>
          </cell>
          <cell r="V662">
            <v>535</v>
          </cell>
          <cell r="W662">
            <v>470</v>
          </cell>
          <cell r="X662">
            <v>1</v>
          </cell>
          <cell r="Y662">
            <v>0</v>
          </cell>
          <cell r="Z662">
            <v>0</v>
          </cell>
          <cell r="AA662">
            <v>0</v>
          </cell>
          <cell r="AB662">
            <v>2</v>
          </cell>
          <cell r="AC662" t="str">
            <v>putong</v>
          </cell>
        </row>
        <row r="663">
          <cell r="A663">
            <v>717</v>
          </cell>
          <cell r="B663" t="str">
            <v>庞永琦</v>
          </cell>
          <cell r="C663">
            <v>1</v>
          </cell>
          <cell r="D663">
            <v>1</v>
          </cell>
          <cell r="E663">
            <v>10719</v>
          </cell>
          <cell r="F663" t="str">
            <v>延安大学</v>
          </cell>
          <cell r="G663" t="str">
            <v>其它</v>
          </cell>
          <cell r="H663" t="str">
            <v>生命科学学院</v>
          </cell>
          <cell r="I663">
            <v>9</v>
          </cell>
          <cell r="J663" t="str">
            <v>农学</v>
          </cell>
          <cell r="K663">
            <v>905</v>
          </cell>
          <cell r="L663">
            <v>90502</v>
          </cell>
          <cell r="M663" t="str">
            <v>园林</v>
          </cell>
          <cell r="N663">
            <v>1</v>
          </cell>
          <cell r="O663">
            <v>70503</v>
          </cell>
          <cell r="P663" t="str">
            <v>林学院</v>
          </cell>
          <cell r="Q663" t="str">
            <v>3S技术集成与开发应用</v>
          </cell>
          <cell r="R663">
            <v>3</v>
          </cell>
          <cell r="S663">
            <v>8001006</v>
          </cell>
          <cell r="T663">
            <v>8001045</v>
          </cell>
          <cell r="U663">
            <v>8001042</v>
          </cell>
          <cell r="V663">
            <v>435</v>
          </cell>
          <cell r="W663">
            <v>0</v>
          </cell>
          <cell r="X663">
            <v>1</v>
          </cell>
          <cell r="Y663">
            <v>0</v>
          </cell>
          <cell r="Z663">
            <v>0</v>
          </cell>
          <cell r="AA663">
            <v>0</v>
          </cell>
          <cell r="AB663">
            <v>-1</v>
          </cell>
          <cell r="AC663" t="str">
            <v>putong</v>
          </cell>
        </row>
        <row r="664">
          <cell r="A664">
            <v>718</v>
          </cell>
          <cell r="B664" t="str">
            <v>徐玥</v>
          </cell>
          <cell r="C664">
            <v>1</v>
          </cell>
          <cell r="D664">
            <v>1</v>
          </cell>
          <cell r="E664">
            <v>10022</v>
          </cell>
          <cell r="F664" t="str">
            <v>北京林业大学</v>
          </cell>
          <cell r="G664">
            <v>211</v>
          </cell>
          <cell r="H664" t="str">
            <v>经济管理学院</v>
          </cell>
          <cell r="I664">
            <v>12</v>
          </cell>
          <cell r="J664" t="str">
            <v>管理学</v>
          </cell>
          <cell r="K664">
            <v>1201</v>
          </cell>
          <cell r="L664">
            <v>120102</v>
          </cell>
          <cell r="M664" t="str">
            <v>信息管理与信息系统</v>
          </cell>
          <cell r="N664">
            <v>7</v>
          </cell>
          <cell r="O664">
            <v>120200</v>
          </cell>
          <cell r="P664" t="str">
            <v>经济管理学院</v>
          </cell>
          <cell r="Q664" t="str">
            <v>管理科学</v>
          </cell>
          <cell r="R664">
            <v>5</v>
          </cell>
          <cell r="S664">
            <v>8007025</v>
          </cell>
          <cell r="T664">
            <v>8007062</v>
          </cell>
        </row>
        <row r="664">
          <cell r="V664">
            <v>626</v>
          </cell>
          <cell r="W664">
            <v>635</v>
          </cell>
          <cell r="X664">
            <v>1</v>
          </cell>
          <cell r="Y664">
            <v>0</v>
          </cell>
          <cell r="Z664">
            <v>0</v>
          </cell>
          <cell r="AA664">
            <v>0</v>
          </cell>
          <cell r="AB664">
            <v>2</v>
          </cell>
          <cell r="AC664" t="str">
            <v>zhijiaotuan</v>
          </cell>
        </row>
        <row r="665">
          <cell r="A665">
            <v>719</v>
          </cell>
          <cell r="B665" t="str">
            <v>赵昌丽</v>
          </cell>
          <cell r="C665">
            <v>1</v>
          </cell>
          <cell r="D665">
            <v>1</v>
          </cell>
          <cell r="E665">
            <v>10022</v>
          </cell>
          <cell r="F665" t="str">
            <v>北京林业大学</v>
          </cell>
          <cell r="G665">
            <v>211</v>
          </cell>
          <cell r="H665" t="str">
            <v>林学院</v>
          </cell>
          <cell r="I665">
            <v>9</v>
          </cell>
          <cell r="J665" t="str">
            <v>农学</v>
          </cell>
          <cell r="K665">
            <v>905</v>
          </cell>
          <cell r="L665">
            <v>90501</v>
          </cell>
          <cell r="M665" t="str">
            <v>林学</v>
          </cell>
          <cell r="N665">
            <v>9</v>
          </cell>
          <cell r="O665">
            <v>90705</v>
          </cell>
          <cell r="P665" t="str">
            <v>自然保护区学院</v>
          </cell>
          <cell r="Q665" t="str">
            <v>动植物系统分类及进化生物学</v>
          </cell>
          <cell r="R665">
            <v>2</v>
          </cell>
          <cell r="S665">
            <v>8009018</v>
          </cell>
        </row>
        <row r="665">
          <cell r="V665">
            <v>467</v>
          </cell>
          <cell r="W665">
            <v>0</v>
          </cell>
          <cell r="X665">
            <v>1</v>
          </cell>
          <cell r="Y665">
            <v>0</v>
          </cell>
          <cell r="Z665">
            <v>0</v>
          </cell>
          <cell r="AA665">
            <v>0</v>
          </cell>
          <cell r="AB665">
            <v>2</v>
          </cell>
          <cell r="AC665" t="str">
            <v>2jia</v>
          </cell>
        </row>
        <row r="666">
          <cell r="A666">
            <v>720</v>
          </cell>
          <cell r="B666" t="str">
            <v>侯宇翔</v>
          </cell>
          <cell r="C666">
            <v>2</v>
          </cell>
          <cell r="D666">
            <v>1</v>
          </cell>
          <cell r="E666">
            <v>11104</v>
          </cell>
          <cell r="F666" t="str">
            <v>华北科技学院 </v>
          </cell>
          <cell r="G666" t="str">
            <v>其它</v>
          </cell>
          <cell r="H666" t="str">
            <v>外国语学院</v>
          </cell>
          <cell r="I666">
            <v>5</v>
          </cell>
          <cell r="J666" t="str">
            <v>文学</v>
          </cell>
          <cell r="K666">
            <v>502</v>
          </cell>
          <cell r="L666">
            <v>50201</v>
          </cell>
          <cell r="M666" t="str">
            <v>英语</v>
          </cell>
          <cell r="N666">
            <v>11</v>
          </cell>
          <cell r="O666">
            <v>55101</v>
          </cell>
          <cell r="P666" t="str">
            <v>外语学院</v>
          </cell>
          <cell r="Q666" t="str">
            <v>不分方向</v>
          </cell>
          <cell r="R666">
            <v>1</v>
          </cell>
          <cell r="S666">
            <v>8011026</v>
          </cell>
        </row>
        <row r="666">
          <cell r="V666">
            <v>448</v>
          </cell>
          <cell r="W666">
            <v>0</v>
          </cell>
          <cell r="X666">
            <v>1</v>
          </cell>
          <cell r="Y666">
            <v>0</v>
          </cell>
          <cell r="Z666">
            <v>0</v>
          </cell>
          <cell r="AA666">
            <v>0</v>
          </cell>
          <cell r="AB666">
            <v>-1</v>
          </cell>
          <cell r="AC666" t="str">
            <v>putong</v>
          </cell>
        </row>
        <row r="667">
          <cell r="A667">
            <v>722</v>
          </cell>
          <cell r="B667" t="str">
            <v>王淑璇</v>
          </cell>
          <cell r="C667">
            <v>1</v>
          </cell>
          <cell r="D667">
            <v>1</v>
          </cell>
          <cell r="E667">
            <v>10022</v>
          </cell>
          <cell r="F667" t="str">
            <v>北京林业大学</v>
          </cell>
          <cell r="G667">
            <v>211</v>
          </cell>
        </row>
        <row r="667">
          <cell r="J667" t="str">
            <v/>
          </cell>
        </row>
        <row r="667">
          <cell r="M667" t="str">
            <v/>
          </cell>
        </row>
        <row r="667">
          <cell r="P667" t="str">
            <v/>
          </cell>
          <cell r="Q667" t="str">
            <v/>
          </cell>
        </row>
        <row r="667">
          <cell r="V667">
            <v>480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2</v>
          </cell>
          <cell r="AC667" t="str">
            <v>putong</v>
          </cell>
        </row>
        <row r="668">
          <cell r="A668">
            <v>723</v>
          </cell>
          <cell r="B668" t="str">
            <v>孙娟</v>
          </cell>
          <cell r="C668">
            <v>1</v>
          </cell>
          <cell r="D668">
            <v>1</v>
          </cell>
          <cell r="E668">
            <v>10022</v>
          </cell>
          <cell r="F668" t="str">
            <v>北京林业大学</v>
          </cell>
          <cell r="G668">
            <v>211</v>
          </cell>
          <cell r="H668" t="str">
            <v>北京林业大学</v>
          </cell>
          <cell r="I668">
            <v>8</v>
          </cell>
          <cell r="J668" t="str">
            <v>工学</v>
          </cell>
          <cell r="K668">
            <v>825</v>
          </cell>
          <cell r="L668">
            <v>82503</v>
          </cell>
          <cell r="M668" t="str">
            <v>环境科学</v>
          </cell>
          <cell r="N668">
            <v>13</v>
          </cell>
          <cell r="O668">
            <v>83000</v>
          </cell>
          <cell r="P668" t="str">
            <v>环境科学与工程学院</v>
          </cell>
          <cell r="Q668" t="str">
            <v>水环境污染控制与生态修复技术</v>
          </cell>
          <cell r="R668">
            <v>4</v>
          </cell>
          <cell r="S668">
            <v>8013014</v>
          </cell>
          <cell r="T668">
            <v>8013010</v>
          </cell>
        </row>
        <row r="668">
          <cell r="V668">
            <v>488</v>
          </cell>
          <cell r="W668">
            <v>501</v>
          </cell>
          <cell r="X668">
            <v>1</v>
          </cell>
          <cell r="Y668">
            <v>0</v>
          </cell>
          <cell r="Z668">
            <v>0</v>
          </cell>
          <cell r="AA668">
            <v>0</v>
          </cell>
          <cell r="AB668">
            <v>2</v>
          </cell>
          <cell r="AC668" t="str">
            <v>putong</v>
          </cell>
        </row>
        <row r="669">
          <cell r="A669">
            <v>725</v>
          </cell>
          <cell r="B669" t="str">
            <v>李昊澜</v>
          </cell>
          <cell r="C669">
            <v>1</v>
          </cell>
          <cell r="D669">
            <v>1</v>
          </cell>
          <cell r="E669">
            <v>10125</v>
          </cell>
          <cell r="F669" t="str">
            <v>山西财经大学</v>
          </cell>
          <cell r="G669" t="str">
            <v>其它</v>
          </cell>
          <cell r="H669" t="str">
            <v>经济学院</v>
          </cell>
          <cell r="I669">
            <v>2</v>
          </cell>
          <cell r="J669" t="str">
            <v>经济学</v>
          </cell>
          <cell r="K669">
            <v>201</v>
          </cell>
          <cell r="L669" t="str">
            <v>020106T</v>
          </cell>
          <cell r="M669" t="str">
            <v>能源经济</v>
          </cell>
          <cell r="N669">
            <v>7</v>
          </cell>
          <cell r="O669">
            <v>120300</v>
          </cell>
          <cell r="P669" t="str">
            <v>经济管理学院</v>
          </cell>
          <cell r="Q669" t="str">
            <v>农业经济管理</v>
          </cell>
          <cell r="R669">
            <v>2</v>
          </cell>
          <cell r="S669">
            <v>8007020</v>
          </cell>
        </row>
        <row r="669">
          <cell r="V669">
            <v>478</v>
          </cell>
          <cell r="W669">
            <v>479</v>
          </cell>
          <cell r="X669">
            <v>1</v>
          </cell>
          <cell r="Y669">
            <v>0</v>
          </cell>
          <cell r="Z669">
            <v>0</v>
          </cell>
          <cell r="AA669">
            <v>0</v>
          </cell>
          <cell r="AB669">
            <v>-1</v>
          </cell>
          <cell r="AC669" t="str">
            <v>putong</v>
          </cell>
        </row>
        <row r="670">
          <cell r="A670">
            <v>726</v>
          </cell>
          <cell r="B670" t="str">
            <v>郑卓尔</v>
          </cell>
          <cell r="C670">
            <v>1</v>
          </cell>
          <cell r="D670">
            <v>1</v>
          </cell>
          <cell r="E670">
            <v>10022</v>
          </cell>
          <cell r="F670" t="str">
            <v>北京林业大学</v>
          </cell>
          <cell r="G670">
            <v>211</v>
          </cell>
          <cell r="H670" t="str">
            <v>艺术设计学院</v>
          </cell>
          <cell r="I670">
            <v>13</v>
          </cell>
          <cell r="J670" t="str">
            <v>艺术学</v>
          </cell>
          <cell r="K670">
            <v>1305</v>
          </cell>
          <cell r="L670">
            <v>130503</v>
          </cell>
          <cell r="M670" t="str">
            <v>环境设计</v>
          </cell>
          <cell r="N670">
            <v>14</v>
          </cell>
          <cell r="O670">
            <v>135108</v>
          </cell>
          <cell r="P670" t="str">
            <v>艺术设计学院</v>
          </cell>
          <cell r="Q670" t="str">
            <v>艺术设计研究与应用</v>
          </cell>
          <cell r="R670">
            <v>1</v>
          </cell>
          <cell r="S670">
            <v>8014031</v>
          </cell>
          <cell r="T670">
            <v>8014008</v>
          </cell>
          <cell r="U670">
            <v>8014038</v>
          </cell>
          <cell r="V670">
            <v>463</v>
          </cell>
          <cell r="W670">
            <v>0</v>
          </cell>
          <cell r="X670">
            <v>1</v>
          </cell>
          <cell r="Y670">
            <v>0</v>
          </cell>
          <cell r="Z670">
            <v>0</v>
          </cell>
          <cell r="AA670">
            <v>0</v>
          </cell>
          <cell r="AB670">
            <v>2</v>
          </cell>
          <cell r="AC670" t="str">
            <v>putong</v>
          </cell>
        </row>
        <row r="671">
          <cell r="A671">
            <v>727</v>
          </cell>
          <cell r="B671" t="str">
            <v>赵田野</v>
          </cell>
          <cell r="C671">
            <v>2</v>
          </cell>
          <cell r="D671">
            <v>1</v>
          </cell>
          <cell r="E671">
            <v>10022</v>
          </cell>
          <cell r="F671" t="str">
            <v>北京林业大学</v>
          </cell>
          <cell r="G671">
            <v>211</v>
          </cell>
          <cell r="H671" t="str">
            <v>经济管理学院</v>
          </cell>
          <cell r="I671">
            <v>12</v>
          </cell>
          <cell r="J671" t="str">
            <v>管理学</v>
          </cell>
          <cell r="K671">
            <v>1202</v>
          </cell>
          <cell r="L671">
            <v>120202</v>
          </cell>
          <cell r="M671" t="str">
            <v>市场营销</v>
          </cell>
          <cell r="N671">
            <v>7</v>
          </cell>
          <cell r="O671">
            <v>95138</v>
          </cell>
          <cell r="P671" t="str">
            <v>经济管理学院</v>
          </cell>
          <cell r="Q671" t="str">
            <v>不分方向</v>
          </cell>
          <cell r="R671">
            <v>1</v>
          </cell>
          <cell r="S671">
            <v>8007023</v>
          </cell>
          <cell r="T671">
            <v>8007024</v>
          </cell>
          <cell r="U671">
            <v>8007053</v>
          </cell>
          <cell r="V671">
            <v>0</v>
          </cell>
          <cell r="W671">
            <v>0</v>
          </cell>
          <cell r="X671">
            <v>1</v>
          </cell>
          <cell r="Y671">
            <v>0</v>
          </cell>
          <cell r="Z671">
            <v>0</v>
          </cell>
          <cell r="AA671">
            <v>1</v>
          </cell>
          <cell r="AB671">
            <v>2</v>
          </cell>
          <cell r="AC671" t="str">
            <v>techangsheng</v>
          </cell>
        </row>
        <row r="672">
          <cell r="A672">
            <v>728</v>
          </cell>
          <cell r="B672" t="str">
            <v>何嘉亮</v>
          </cell>
          <cell r="C672">
            <v>2</v>
          </cell>
          <cell r="D672">
            <v>1</v>
          </cell>
          <cell r="E672">
            <v>10364</v>
          </cell>
          <cell r="F672" t="str">
            <v>安徽农业大学</v>
          </cell>
          <cell r="G672" t="str">
            <v>其它</v>
          </cell>
          <cell r="H672" t="str">
            <v>经济管理学院</v>
          </cell>
          <cell r="I672">
            <v>2</v>
          </cell>
          <cell r="J672" t="str">
            <v>经济学</v>
          </cell>
          <cell r="K672">
            <v>203</v>
          </cell>
          <cell r="L672" t="str">
            <v>020301K</v>
          </cell>
          <cell r="M672" t="str">
            <v>金融学</v>
          </cell>
          <cell r="N672">
            <v>7</v>
          </cell>
          <cell r="O672">
            <v>20200</v>
          </cell>
          <cell r="P672" t="str">
            <v>经济管理学院</v>
          </cell>
          <cell r="Q672" t="str">
            <v>金融学</v>
          </cell>
          <cell r="R672">
            <v>1</v>
          </cell>
          <cell r="S672">
            <v>8007013</v>
          </cell>
          <cell r="T672">
            <v>8007014</v>
          </cell>
          <cell r="U672">
            <v>8007039</v>
          </cell>
          <cell r="V672">
            <v>436</v>
          </cell>
          <cell r="W672">
            <v>505</v>
          </cell>
          <cell r="X672">
            <v>1</v>
          </cell>
          <cell r="Y672">
            <v>0</v>
          </cell>
          <cell r="Z672">
            <v>0</v>
          </cell>
          <cell r="AA672">
            <v>0</v>
          </cell>
          <cell r="AB672">
            <v>-1</v>
          </cell>
          <cell r="AC672" t="str">
            <v>putong</v>
          </cell>
        </row>
        <row r="673">
          <cell r="A673">
            <v>729</v>
          </cell>
          <cell r="B673" t="str">
            <v>陈箫羽</v>
          </cell>
          <cell r="C673">
            <v>1</v>
          </cell>
          <cell r="D673">
            <v>1</v>
          </cell>
          <cell r="E673">
            <v>10626</v>
          </cell>
          <cell r="F673" t="str">
            <v>四川农业大学</v>
          </cell>
          <cell r="G673">
            <v>211</v>
          </cell>
          <cell r="H673" t="str">
            <v>风景园林学院</v>
          </cell>
          <cell r="I673">
            <v>8</v>
          </cell>
          <cell r="J673" t="str">
            <v>工学</v>
          </cell>
          <cell r="K673">
            <v>828</v>
          </cell>
          <cell r="L673">
            <v>82803</v>
          </cell>
          <cell r="M673" t="str">
            <v>风景园林</v>
          </cell>
          <cell r="N673">
            <v>6</v>
          </cell>
          <cell r="O673">
            <v>95300</v>
          </cell>
          <cell r="P673" t="str">
            <v>园林学院</v>
          </cell>
          <cell r="Q673" t="str">
            <v>风景园林</v>
          </cell>
          <cell r="R673">
            <v>1</v>
          </cell>
          <cell r="S673">
            <v>8006066</v>
          </cell>
        </row>
        <row r="673">
          <cell r="V673">
            <v>596</v>
          </cell>
          <cell r="W673">
            <v>508</v>
          </cell>
          <cell r="X673">
            <v>1</v>
          </cell>
          <cell r="Y673">
            <v>0</v>
          </cell>
          <cell r="Z673">
            <v>0</v>
          </cell>
          <cell r="AA673">
            <v>0</v>
          </cell>
          <cell r="AB673">
            <v>2</v>
          </cell>
          <cell r="AC673" t="str">
            <v>putong</v>
          </cell>
        </row>
        <row r="674">
          <cell r="A674">
            <v>730</v>
          </cell>
          <cell r="B674" t="str">
            <v>董嘉靖</v>
          </cell>
          <cell r="C674">
            <v>1</v>
          </cell>
          <cell r="D674">
            <v>1</v>
          </cell>
          <cell r="E674">
            <v>10538</v>
          </cell>
          <cell r="F674" t="str">
            <v>中南林业科技大学</v>
          </cell>
          <cell r="G674" t="str">
            <v>其它</v>
          </cell>
        </row>
        <row r="674">
          <cell r="J674" t="str">
            <v/>
          </cell>
        </row>
        <row r="674">
          <cell r="M674" t="str">
            <v/>
          </cell>
        </row>
        <row r="674">
          <cell r="P674" t="str">
            <v/>
          </cell>
          <cell r="Q674" t="str">
            <v/>
          </cell>
        </row>
        <row r="674">
          <cell r="V674">
            <v>504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-1</v>
          </cell>
          <cell r="AC674" t="str">
            <v>putong</v>
          </cell>
        </row>
        <row r="675">
          <cell r="A675">
            <v>731</v>
          </cell>
          <cell r="B675" t="str">
            <v>张睿</v>
          </cell>
          <cell r="C675">
            <v>2</v>
          </cell>
          <cell r="D675">
            <v>1</v>
          </cell>
          <cell r="E675">
            <v>10425</v>
          </cell>
          <cell r="F675" t="str">
            <v>中国石油大学(华东)</v>
          </cell>
          <cell r="G675">
            <v>211</v>
          </cell>
          <cell r="H675" t="str">
            <v>经济管理学院</v>
          </cell>
          <cell r="I675">
            <v>12</v>
          </cell>
          <cell r="J675" t="str">
            <v>管理学</v>
          </cell>
          <cell r="K675">
            <v>1202</v>
          </cell>
          <cell r="L675">
            <v>120202</v>
          </cell>
          <cell r="M675" t="str">
            <v>市场营销</v>
          </cell>
          <cell r="N675">
            <v>7</v>
          </cell>
          <cell r="O675">
            <v>120200</v>
          </cell>
          <cell r="P675" t="str">
            <v>经济管理学院</v>
          </cell>
          <cell r="Q675" t="str">
            <v>管理科学</v>
          </cell>
          <cell r="R675">
            <v>1</v>
          </cell>
          <cell r="S675">
            <v>8007005</v>
          </cell>
          <cell r="T675">
            <v>8007054</v>
          </cell>
          <cell r="U675">
            <v>8007060</v>
          </cell>
          <cell r="V675">
            <v>506</v>
          </cell>
          <cell r="W675">
            <v>465</v>
          </cell>
          <cell r="X675">
            <v>1</v>
          </cell>
          <cell r="Y675">
            <v>0</v>
          </cell>
          <cell r="Z675">
            <v>0</v>
          </cell>
          <cell r="AA675">
            <v>0</v>
          </cell>
          <cell r="AB675">
            <v>2</v>
          </cell>
          <cell r="AC675" t="str">
            <v>putong</v>
          </cell>
        </row>
        <row r="676">
          <cell r="A676">
            <v>733</v>
          </cell>
          <cell r="B676" t="str">
            <v>王亚楠</v>
          </cell>
          <cell r="C676">
            <v>1</v>
          </cell>
          <cell r="D676">
            <v>1</v>
          </cell>
          <cell r="E676">
            <v>10022</v>
          </cell>
          <cell r="F676" t="str">
            <v>北京林业大学</v>
          </cell>
          <cell r="G676">
            <v>211</v>
          </cell>
        </row>
        <row r="676">
          <cell r="J676" t="str">
            <v/>
          </cell>
        </row>
        <row r="676">
          <cell r="M676" t="str">
            <v/>
          </cell>
        </row>
        <row r="676">
          <cell r="P676" t="str">
            <v/>
          </cell>
          <cell r="Q676" t="str">
            <v/>
          </cell>
        </row>
        <row r="676">
          <cell r="V676">
            <v>562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2</v>
          </cell>
          <cell r="AC676" t="str">
            <v>putong</v>
          </cell>
        </row>
        <row r="677">
          <cell r="A677">
            <v>734</v>
          </cell>
          <cell r="B677" t="str">
            <v>程铄淇</v>
          </cell>
          <cell r="C677">
            <v>1</v>
          </cell>
          <cell r="D677">
            <v>1</v>
          </cell>
          <cell r="E677">
            <v>10076</v>
          </cell>
          <cell r="F677" t="str">
            <v>河北工程大学</v>
          </cell>
          <cell r="G677" t="str">
            <v>其它</v>
          </cell>
          <cell r="H677" t="str">
            <v>园林与生态工程学院</v>
          </cell>
          <cell r="I677">
            <v>9</v>
          </cell>
          <cell r="J677" t="str">
            <v>农学</v>
          </cell>
          <cell r="K677">
            <v>905</v>
          </cell>
          <cell r="L677">
            <v>90502</v>
          </cell>
          <cell r="M677" t="str">
            <v>园林</v>
          </cell>
          <cell r="N677">
            <v>6</v>
          </cell>
          <cell r="O677">
            <v>95300</v>
          </cell>
          <cell r="P677" t="str">
            <v>园林学院</v>
          </cell>
          <cell r="Q677" t="str">
            <v>风景园林</v>
          </cell>
          <cell r="R677">
            <v>1</v>
          </cell>
          <cell r="S677">
            <v>8006112</v>
          </cell>
        </row>
        <row r="677">
          <cell r="V677">
            <v>476</v>
          </cell>
          <cell r="W677">
            <v>0</v>
          </cell>
          <cell r="X677">
            <v>1</v>
          </cell>
          <cell r="Y677">
            <v>0</v>
          </cell>
          <cell r="Z677">
            <v>0</v>
          </cell>
          <cell r="AA677">
            <v>0</v>
          </cell>
          <cell r="AB677">
            <v>-1</v>
          </cell>
          <cell r="AC677" t="str">
            <v>putong</v>
          </cell>
        </row>
        <row r="678">
          <cell r="A678">
            <v>735</v>
          </cell>
          <cell r="B678" t="str">
            <v>张季惟</v>
          </cell>
          <cell r="C678">
            <v>1</v>
          </cell>
          <cell r="D678">
            <v>1</v>
          </cell>
          <cell r="E678">
            <v>10366</v>
          </cell>
          <cell r="F678" t="str">
            <v>安徽医科大学</v>
          </cell>
          <cell r="G678" t="str">
            <v>其它</v>
          </cell>
        </row>
        <row r="678">
          <cell r="J678" t="str">
            <v/>
          </cell>
        </row>
        <row r="678">
          <cell r="M678" t="str">
            <v/>
          </cell>
        </row>
        <row r="678">
          <cell r="P678" t="str">
            <v/>
          </cell>
          <cell r="Q678" t="str">
            <v/>
          </cell>
        </row>
        <row r="678">
          <cell r="V678">
            <v>519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-1</v>
          </cell>
          <cell r="AC678" t="str">
            <v>putong</v>
          </cell>
        </row>
        <row r="679">
          <cell r="A679">
            <v>736</v>
          </cell>
          <cell r="B679" t="str">
            <v>杨正磊</v>
          </cell>
          <cell r="C679">
            <v>2</v>
          </cell>
          <cell r="D679">
            <v>1</v>
          </cell>
          <cell r="E679">
            <v>10022</v>
          </cell>
          <cell r="F679" t="str">
            <v>北京林业大学</v>
          </cell>
          <cell r="G679">
            <v>211</v>
          </cell>
          <cell r="H679" t="str">
            <v>生物科学与技术学院</v>
          </cell>
          <cell r="I679">
            <v>8</v>
          </cell>
          <cell r="J679" t="str">
            <v>工学</v>
          </cell>
          <cell r="K679">
            <v>827</v>
          </cell>
          <cell r="L679">
            <v>82701</v>
          </cell>
          <cell r="M679" t="str">
            <v>食品科学与工程</v>
          </cell>
          <cell r="N679">
            <v>2</v>
          </cell>
          <cell r="O679">
            <v>83203</v>
          </cell>
          <cell r="P679" t="str">
            <v>生物科学与技术学院</v>
          </cell>
          <cell r="Q679" t="str">
            <v>农林产品加工与贮运</v>
          </cell>
          <cell r="R679">
            <v>1</v>
          </cell>
          <cell r="S679">
            <v>8002062</v>
          </cell>
        </row>
        <row r="679">
          <cell r="V679">
            <v>532</v>
          </cell>
          <cell r="W679">
            <v>476</v>
          </cell>
          <cell r="X679">
            <v>1</v>
          </cell>
          <cell r="Y679">
            <v>0</v>
          </cell>
          <cell r="Z679">
            <v>0</v>
          </cell>
          <cell r="AA679">
            <v>0</v>
          </cell>
          <cell r="AB679">
            <v>2</v>
          </cell>
          <cell r="AC679" t="str">
            <v>putong</v>
          </cell>
        </row>
        <row r="680">
          <cell r="A680">
            <v>737</v>
          </cell>
          <cell r="B680" t="str">
            <v>宫舒</v>
          </cell>
          <cell r="C680">
            <v>1</v>
          </cell>
          <cell r="D680">
            <v>1</v>
          </cell>
          <cell r="E680">
            <v>10636</v>
          </cell>
          <cell r="F680" t="str">
            <v>四川师范大学</v>
          </cell>
          <cell r="G680" t="str">
            <v>其它</v>
          </cell>
          <cell r="H680" t="str">
            <v>经济与管理学院	</v>
          </cell>
          <cell r="I680">
            <v>2</v>
          </cell>
          <cell r="J680" t="str">
            <v>经济学</v>
          </cell>
          <cell r="K680">
            <v>203</v>
          </cell>
          <cell r="L680">
            <v>20302</v>
          </cell>
          <cell r="M680" t="str">
            <v>金融工程</v>
          </cell>
          <cell r="N680">
            <v>7</v>
          </cell>
          <cell r="O680">
            <v>25400</v>
          </cell>
          <cell r="P680" t="str">
            <v>经济管理学院</v>
          </cell>
          <cell r="Q680" t="str">
            <v>不分方向</v>
          </cell>
          <cell r="R680">
            <v>1</v>
          </cell>
          <cell r="S680">
            <v>8007063</v>
          </cell>
        </row>
        <row r="680">
          <cell r="V680">
            <v>540</v>
          </cell>
          <cell r="W680">
            <v>440</v>
          </cell>
          <cell r="X680">
            <v>1</v>
          </cell>
          <cell r="Y680">
            <v>0</v>
          </cell>
          <cell r="Z680">
            <v>0</v>
          </cell>
          <cell r="AA680">
            <v>0</v>
          </cell>
          <cell r="AB680">
            <v>-1</v>
          </cell>
          <cell r="AC680" t="str">
            <v>putong</v>
          </cell>
        </row>
        <row r="681">
          <cell r="A681">
            <v>738</v>
          </cell>
          <cell r="B681" t="str">
            <v>顾骧</v>
          </cell>
          <cell r="C681">
            <v>2</v>
          </cell>
          <cell r="D681">
            <v>1</v>
          </cell>
          <cell r="E681">
            <v>10022</v>
          </cell>
          <cell r="F681" t="str">
            <v>北京林业大学</v>
          </cell>
          <cell r="G681">
            <v>211</v>
          </cell>
          <cell r="H681" t="str">
            <v>园林学院</v>
          </cell>
          <cell r="I681">
            <v>9</v>
          </cell>
          <cell r="J681" t="str">
            <v>农学</v>
          </cell>
          <cell r="K681">
            <v>905</v>
          </cell>
          <cell r="L681">
            <v>90502</v>
          </cell>
          <cell r="M681" t="str">
            <v>园林</v>
          </cell>
          <cell r="N681">
            <v>6</v>
          </cell>
          <cell r="O681">
            <v>95300</v>
          </cell>
          <cell r="P681" t="str">
            <v>园林学院</v>
          </cell>
          <cell r="Q681" t="str">
            <v>风景园林</v>
          </cell>
          <cell r="R681">
            <v>1</v>
          </cell>
          <cell r="S681">
            <v>8006028</v>
          </cell>
        </row>
        <row r="681">
          <cell r="V681">
            <v>606</v>
          </cell>
          <cell r="W681">
            <v>516</v>
          </cell>
          <cell r="X681">
            <v>1</v>
          </cell>
          <cell r="Y681">
            <v>0</v>
          </cell>
          <cell r="Z681">
            <v>0</v>
          </cell>
          <cell r="AA681">
            <v>0</v>
          </cell>
          <cell r="AB681">
            <v>2</v>
          </cell>
          <cell r="AC681" t="str">
            <v>putong</v>
          </cell>
        </row>
        <row r="682">
          <cell r="A682">
            <v>739</v>
          </cell>
          <cell r="B682" t="str">
            <v>李宛璐</v>
          </cell>
          <cell r="C682">
            <v>1</v>
          </cell>
          <cell r="D682">
            <v>1</v>
          </cell>
          <cell r="E682">
            <v>10022</v>
          </cell>
          <cell r="F682" t="str">
            <v>北京林业大学</v>
          </cell>
          <cell r="G682">
            <v>211</v>
          </cell>
          <cell r="H682" t="str">
            <v>信息学院</v>
          </cell>
          <cell r="I682">
            <v>8</v>
          </cell>
          <cell r="J682" t="str">
            <v>工学</v>
          </cell>
          <cell r="K682">
            <v>809</v>
          </cell>
          <cell r="L682">
            <v>80906</v>
          </cell>
          <cell r="M682" t="str">
            <v>数字媒体技术</v>
          </cell>
          <cell r="N682">
            <v>4</v>
          </cell>
          <cell r="O682">
            <v>85400</v>
          </cell>
          <cell r="P682" t="str">
            <v>信息学院</v>
          </cell>
          <cell r="Q682" t="e">
            <v>#N/A</v>
          </cell>
          <cell r="R682">
            <v>1</v>
          </cell>
          <cell r="S682">
            <v>8004032</v>
          </cell>
          <cell r="T682">
            <v>8004031</v>
          </cell>
          <cell r="U682">
            <v>8004040</v>
          </cell>
          <cell r="V682">
            <v>486</v>
          </cell>
          <cell r="W682">
            <v>479</v>
          </cell>
          <cell r="X682">
            <v>1</v>
          </cell>
          <cell r="Y682">
            <v>0</v>
          </cell>
          <cell r="Z682">
            <v>0</v>
          </cell>
          <cell r="AA682">
            <v>0</v>
          </cell>
          <cell r="AB682">
            <v>2</v>
          </cell>
          <cell r="AC682" t="str">
            <v>putong</v>
          </cell>
        </row>
        <row r="683">
          <cell r="A683">
            <v>740</v>
          </cell>
          <cell r="B683" t="str">
            <v>章慧青</v>
          </cell>
          <cell r="C683">
            <v>1</v>
          </cell>
          <cell r="D683">
            <v>1</v>
          </cell>
          <cell r="E683">
            <v>10364</v>
          </cell>
          <cell r="F683" t="str">
            <v>安徽农业大学</v>
          </cell>
          <cell r="G683" t="str">
            <v>其它</v>
          </cell>
          <cell r="H683" t="str">
            <v>林学与园林学院</v>
          </cell>
          <cell r="I683">
            <v>9</v>
          </cell>
          <cell r="J683" t="str">
            <v>农学</v>
          </cell>
          <cell r="K683">
            <v>905</v>
          </cell>
          <cell r="L683">
            <v>90501</v>
          </cell>
          <cell r="M683" t="str">
            <v>林学</v>
          </cell>
          <cell r="N683">
            <v>1</v>
          </cell>
          <cell r="O683">
            <v>90704</v>
          </cell>
          <cell r="P683" t="str">
            <v>林学院</v>
          </cell>
          <cell r="Q683" t="str">
            <v>森林经营理论与技术</v>
          </cell>
          <cell r="R683">
            <v>4</v>
          </cell>
          <cell r="S683">
            <v>8001012</v>
          </cell>
          <cell r="T683">
            <v>8001066</v>
          </cell>
          <cell r="U683">
            <v>8001027</v>
          </cell>
          <cell r="V683">
            <v>487</v>
          </cell>
          <cell r="W683">
            <v>448</v>
          </cell>
          <cell r="X683">
            <v>1</v>
          </cell>
          <cell r="Y683">
            <v>0</v>
          </cell>
          <cell r="Z683">
            <v>0</v>
          </cell>
          <cell r="AA683">
            <v>0</v>
          </cell>
          <cell r="AB683">
            <v>-1</v>
          </cell>
          <cell r="AC683" t="str">
            <v>putong</v>
          </cell>
        </row>
        <row r="684">
          <cell r="A684">
            <v>741</v>
          </cell>
          <cell r="B684" t="str">
            <v>常慕熙</v>
          </cell>
          <cell r="C684">
            <v>1</v>
          </cell>
          <cell r="D684">
            <v>1</v>
          </cell>
          <cell r="E684">
            <v>10157</v>
          </cell>
          <cell r="F684" t="str">
            <v>沈阳农业大学</v>
          </cell>
          <cell r="G684" t="str">
            <v>其它</v>
          </cell>
          <cell r="H684" t="str">
            <v>林学院</v>
          </cell>
          <cell r="I684">
            <v>9</v>
          </cell>
          <cell r="J684" t="str">
            <v>农学</v>
          </cell>
          <cell r="K684">
            <v>905</v>
          </cell>
          <cell r="L684">
            <v>90502</v>
          </cell>
          <cell r="M684" t="str">
            <v>园林</v>
          </cell>
          <cell r="N684">
            <v>1</v>
          </cell>
          <cell r="O684" t="str">
            <v>0907Z2</v>
          </cell>
          <cell r="P684" t="str">
            <v>林学院</v>
          </cell>
          <cell r="Q684" t="str">
            <v>不分方向</v>
          </cell>
          <cell r="R684">
            <v>1</v>
          </cell>
          <cell r="S684">
            <v>8001016</v>
          </cell>
        </row>
        <row r="684">
          <cell r="V684">
            <v>497</v>
          </cell>
          <cell r="W684">
            <v>0</v>
          </cell>
          <cell r="X684">
            <v>1</v>
          </cell>
          <cell r="Y684">
            <v>0</v>
          </cell>
          <cell r="Z684">
            <v>0</v>
          </cell>
          <cell r="AA684">
            <v>0</v>
          </cell>
          <cell r="AB684">
            <v>-1</v>
          </cell>
          <cell r="AC684" t="str">
            <v>putong</v>
          </cell>
        </row>
        <row r="685">
          <cell r="A685">
            <v>742</v>
          </cell>
          <cell r="B685" t="str">
            <v>周亚星</v>
          </cell>
          <cell r="C685">
            <v>1</v>
          </cell>
          <cell r="D685">
            <v>26</v>
          </cell>
          <cell r="E685">
            <v>10022</v>
          </cell>
          <cell r="F685" t="str">
            <v>北京林业大学</v>
          </cell>
          <cell r="G685">
            <v>211</v>
          </cell>
          <cell r="H685" t="str">
            <v>草业与草原学院</v>
          </cell>
          <cell r="I685">
            <v>9</v>
          </cell>
          <cell r="J685" t="str">
            <v>农学</v>
          </cell>
          <cell r="K685">
            <v>907</v>
          </cell>
          <cell r="L685">
            <v>90701</v>
          </cell>
          <cell r="M685" t="str">
            <v>草业科学</v>
          </cell>
          <cell r="N685">
            <v>16</v>
          </cell>
          <cell r="O685">
            <v>90900</v>
          </cell>
          <cell r="P685" t="e">
            <v>#N/A</v>
          </cell>
          <cell r="Q685" t="str">
            <v>草坪科学与管理</v>
          </cell>
          <cell r="R685">
            <v>4</v>
          </cell>
          <cell r="S685">
            <v>19590106</v>
          </cell>
          <cell r="T685">
            <v>8016002</v>
          </cell>
          <cell r="U685">
            <v>19780602</v>
          </cell>
          <cell r="V685">
            <v>440</v>
          </cell>
          <cell r="W685">
            <v>468</v>
          </cell>
          <cell r="X685">
            <v>1</v>
          </cell>
          <cell r="Y685">
            <v>0</v>
          </cell>
          <cell r="Z685">
            <v>0</v>
          </cell>
          <cell r="AA685">
            <v>0</v>
          </cell>
          <cell r="AB685">
            <v>2</v>
          </cell>
          <cell r="AC685" t="str">
            <v>putong</v>
          </cell>
        </row>
        <row r="686">
          <cell r="A686">
            <v>743</v>
          </cell>
          <cell r="B686" t="str">
            <v>鞠婉迪</v>
          </cell>
          <cell r="C686">
            <v>1</v>
          </cell>
          <cell r="D686">
            <v>1</v>
          </cell>
          <cell r="E686">
            <v>10009</v>
          </cell>
          <cell r="F686" t="str">
            <v>北方工业大学</v>
          </cell>
          <cell r="G686" t="str">
            <v>其它</v>
          </cell>
          <cell r="H686" t="str">
            <v>机械与材料工程学院</v>
          </cell>
          <cell r="I686">
            <v>8</v>
          </cell>
          <cell r="J686" t="str">
            <v>工学</v>
          </cell>
          <cell r="K686">
            <v>802</v>
          </cell>
          <cell r="L686">
            <v>80205</v>
          </cell>
          <cell r="M686" t="str">
            <v>工业设计</v>
          </cell>
          <cell r="N686">
            <v>14</v>
          </cell>
          <cell r="O686">
            <v>135108</v>
          </cell>
          <cell r="P686" t="str">
            <v>艺术设计学院</v>
          </cell>
          <cell r="Q686" t="str">
            <v>艺术设计研究与应用</v>
          </cell>
          <cell r="R686">
            <v>1</v>
          </cell>
          <cell r="S686">
            <v>8014006</v>
          </cell>
          <cell r="T686">
            <v>8014012</v>
          </cell>
          <cell r="U686">
            <v>8014018</v>
          </cell>
          <cell r="V686">
            <v>555</v>
          </cell>
          <cell r="W686">
            <v>506</v>
          </cell>
          <cell r="X686">
            <v>1</v>
          </cell>
          <cell r="Y686">
            <v>0</v>
          </cell>
          <cell r="Z686">
            <v>0</v>
          </cell>
          <cell r="AA686">
            <v>0</v>
          </cell>
          <cell r="AB686">
            <v>-1</v>
          </cell>
          <cell r="AC686" t="str">
            <v>putong</v>
          </cell>
        </row>
        <row r="687">
          <cell r="A687">
            <v>744</v>
          </cell>
          <cell r="B687" t="str">
            <v>王梦宇</v>
          </cell>
          <cell r="C687">
            <v>1</v>
          </cell>
          <cell r="D687">
            <v>1</v>
          </cell>
          <cell r="E687">
            <v>10298</v>
          </cell>
          <cell r="F687" t="str">
            <v>南京林业大学</v>
          </cell>
          <cell r="G687" t="str">
            <v>其它</v>
          </cell>
          <cell r="H687" t="str">
            <v>林学院</v>
          </cell>
          <cell r="I687">
            <v>7</v>
          </cell>
          <cell r="J687" t="str">
            <v>理学</v>
          </cell>
          <cell r="K687">
            <v>705</v>
          </cell>
          <cell r="L687">
            <v>70504</v>
          </cell>
          <cell r="M687" t="str">
            <v>地理信息科学</v>
          </cell>
          <cell r="N687">
            <v>8</v>
          </cell>
          <cell r="O687">
            <v>70503</v>
          </cell>
          <cell r="P687" t="str">
            <v>水土保持学院</v>
          </cell>
          <cell r="Q687" t="str">
            <v>3S技术集成与开发应用</v>
          </cell>
          <cell r="R687">
            <v>2</v>
          </cell>
          <cell r="S687">
            <v>8008026</v>
          </cell>
          <cell r="T687">
            <v>8008061</v>
          </cell>
          <cell r="U687">
            <v>8008044</v>
          </cell>
          <cell r="V687">
            <v>464</v>
          </cell>
          <cell r="W687">
            <v>438</v>
          </cell>
          <cell r="X687">
            <v>1</v>
          </cell>
          <cell r="Y687">
            <v>0</v>
          </cell>
          <cell r="Z687">
            <v>0</v>
          </cell>
          <cell r="AA687">
            <v>0</v>
          </cell>
          <cell r="AB687">
            <v>-1</v>
          </cell>
          <cell r="AC687" t="str">
            <v>putong</v>
          </cell>
        </row>
        <row r="688">
          <cell r="A688">
            <v>745</v>
          </cell>
          <cell r="B688" t="str">
            <v>王灿</v>
          </cell>
          <cell r="C688">
            <v>1</v>
          </cell>
          <cell r="D688">
            <v>1</v>
          </cell>
          <cell r="E688">
            <v>10254</v>
          </cell>
          <cell r="F688" t="str">
            <v>上海海事大学</v>
          </cell>
          <cell r="G688" t="str">
            <v>其它</v>
          </cell>
          <cell r="H688" t="str">
            <v>经济管理学院管理科学与工程系</v>
          </cell>
          <cell r="I688">
            <v>12</v>
          </cell>
          <cell r="J688" t="str">
            <v>管理学</v>
          </cell>
          <cell r="K688">
            <v>1208</v>
          </cell>
          <cell r="L688">
            <v>120801</v>
          </cell>
          <cell r="M688" t="str">
            <v>电子商务</v>
          </cell>
          <cell r="N688">
            <v>7</v>
          </cell>
          <cell r="O688">
            <v>120200</v>
          </cell>
          <cell r="P688" t="str">
            <v>经济管理学院</v>
          </cell>
          <cell r="Q688" t="str">
            <v>管理科学</v>
          </cell>
          <cell r="R688">
            <v>1</v>
          </cell>
          <cell r="S688">
            <v>8007003</v>
          </cell>
          <cell r="T688">
            <v>8007060</v>
          </cell>
          <cell r="U688">
            <v>8007005</v>
          </cell>
          <cell r="V688">
            <v>522</v>
          </cell>
          <cell r="W688">
            <v>473</v>
          </cell>
          <cell r="X688">
            <v>1</v>
          </cell>
          <cell r="Y688">
            <v>0</v>
          </cell>
          <cell r="Z688">
            <v>0</v>
          </cell>
          <cell r="AA688">
            <v>0</v>
          </cell>
          <cell r="AB688">
            <v>-1</v>
          </cell>
          <cell r="AC688" t="str">
            <v>putong</v>
          </cell>
        </row>
        <row r="689">
          <cell r="A689">
            <v>746</v>
          </cell>
          <cell r="B689" t="str">
            <v>张雪儿</v>
          </cell>
          <cell r="C689">
            <v>1</v>
          </cell>
          <cell r="D689">
            <v>1</v>
          </cell>
          <cell r="E689">
            <v>10022</v>
          </cell>
          <cell r="F689" t="str">
            <v>北京林业大学</v>
          </cell>
          <cell r="G689">
            <v>211</v>
          </cell>
          <cell r="H689" t="str">
            <v>人文社会科学学院</v>
          </cell>
          <cell r="I689">
            <v>7</v>
          </cell>
          <cell r="J689" t="str">
            <v>理学</v>
          </cell>
          <cell r="K689">
            <v>711</v>
          </cell>
          <cell r="L689">
            <v>71102</v>
          </cell>
          <cell r="M689" t="str">
            <v>应用心理学</v>
          </cell>
          <cell r="N689">
            <v>10</v>
          </cell>
          <cell r="O689">
            <v>10100</v>
          </cell>
          <cell r="P689" t="str">
            <v>人文社会科学学院</v>
          </cell>
          <cell r="Q689" t="str">
            <v>环境哲学</v>
          </cell>
          <cell r="R689">
            <v>2</v>
          </cell>
          <cell r="S689">
            <v>8010016</v>
          </cell>
        </row>
        <row r="689">
          <cell r="V689">
            <v>447</v>
          </cell>
          <cell r="W689">
            <v>0</v>
          </cell>
          <cell r="X689">
            <v>1</v>
          </cell>
          <cell r="Y689">
            <v>0</v>
          </cell>
          <cell r="Z689">
            <v>0</v>
          </cell>
          <cell r="AA689">
            <v>0</v>
          </cell>
          <cell r="AB689">
            <v>2</v>
          </cell>
          <cell r="AC689" t="str">
            <v>zhijiaotuan</v>
          </cell>
        </row>
        <row r="690">
          <cell r="A690">
            <v>747</v>
          </cell>
          <cell r="B690" t="str">
            <v>甄鑫</v>
          </cell>
          <cell r="C690">
            <v>2</v>
          </cell>
          <cell r="D690">
            <v>1</v>
          </cell>
          <cell r="E690">
            <v>10129</v>
          </cell>
          <cell r="F690" t="str">
            <v>内蒙古农业大学</v>
          </cell>
          <cell r="G690" t="str">
            <v>其它</v>
          </cell>
          <cell r="H690" t="str">
            <v>计算机与信息工程学院</v>
          </cell>
          <cell r="I690">
            <v>8</v>
          </cell>
          <cell r="J690" t="str">
            <v>工学</v>
          </cell>
          <cell r="K690">
            <v>809</v>
          </cell>
          <cell r="L690">
            <v>80905</v>
          </cell>
          <cell r="M690" t="str">
            <v>物联网工程</v>
          </cell>
          <cell r="N690">
            <v>4</v>
          </cell>
          <cell r="O690">
            <v>81200</v>
          </cell>
          <cell r="P690" t="str">
            <v>信息学院</v>
          </cell>
          <cell r="Q690" t="str">
            <v>大数据技术与人工智能</v>
          </cell>
          <cell r="R690">
            <v>2</v>
          </cell>
          <cell r="S690">
            <v>8004012</v>
          </cell>
          <cell r="T690">
            <v>8004021</v>
          </cell>
          <cell r="U690">
            <v>19780113</v>
          </cell>
          <cell r="V690">
            <v>451</v>
          </cell>
          <cell r="W690">
            <v>496</v>
          </cell>
          <cell r="X690">
            <v>1</v>
          </cell>
          <cell r="Y690">
            <v>0</v>
          </cell>
          <cell r="Z690">
            <v>0</v>
          </cell>
          <cell r="AA690">
            <v>0</v>
          </cell>
          <cell r="AB690">
            <v>-1</v>
          </cell>
          <cell r="AC690" t="str">
            <v>putong</v>
          </cell>
        </row>
        <row r="691">
          <cell r="A691">
            <v>748</v>
          </cell>
          <cell r="B691" t="str">
            <v>陈慧</v>
          </cell>
          <cell r="C691">
            <v>1</v>
          </cell>
          <cell r="D691">
            <v>1</v>
          </cell>
          <cell r="E691">
            <v>10677</v>
          </cell>
          <cell r="F691" t="str">
            <v>西南林业大学</v>
          </cell>
          <cell r="G691" t="str">
            <v>其它</v>
          </cell>
          <cell r="H691" t="str">
            <v>材料科学与工程学院</v>
          </cell>
          <cell r="I691">
            <v>8</v>
          </cell>
          <cell r="J691" t="str">
            <v>工学</v>
          </cell>
          <cell r="K691">
            <v>824</v>
          </cell>
          <cell r="L691">
            <v>82402</v>
          </cell>
          <cell r="M691" t="str">
            <v>木材科学与工程</v>
          </cell>
          <cell r="N691">
            <v>5</v>
          </cell>
          <cell r="O691">
            <v>82902</v>
          </cell>
          <cell r="P691" t="str">
            <v>材料学院</v>
          </cell>
          <cell r="Q691" t="str">
            <v>木材构造与物性</v>
          </cell>
          <cell r="R691">
            <v>3</v>
          </cell>
          <cell r="S691">
            <v>8005003</v>
          </cell>
          <cell r="T691">
            <v>8005013</v>
          </cell>
          <cell r="U691">
            <v>8005033</v>
          </cell>
          <cell r="V691">
            <v>487</v>
          </cell>
          <cell r="W691">
            <v>0</v>
          </cell>
          <cell r="X691">
            <v>1</v>
          </cell>
          <cell r="Y691">
            <v>0</v>
          </cell>
          <cell r="Z691">
            <v>0</v>
          </cell>
          <cell r="AA691">
            <v>0</v>
          </cell>
          <cell r="AB691">
            <v>-1</v>
          </cell>
          <cell r="AC691" t="str">
            <v>putong</v>
          </cell>
        </row>
        <row r="692">
          <cell r="A692">
            <v>749</v>
          </cell>
          <cell r="B692" t="str">
            <v>高佳</v>
          </cell>
          <cell r="C692">
            <v>1</v>
          </cell>
          <cell r="D692">
            <v>1</v>
          </cell>
          <cell r="E692">
            <v>10086</v>
          </cell>
          <cell r="F692" t="str">
            <v>河北农业大学</v>
          </cell>
          <cell r="G692" t="str">
            <v>其它</v>
          </cell>
          <cell r="H692" t="str">
            <v>城乡建设学院</v>
          </cell>
          <cell r="I692">
            <v>8</v>
          </cell>
          <cell r="J692" t="str">
            <v>工学</v>
          </cell>
          <cell r="K692">
            <v>828</v>
          </cell>
          <cell r="L692">
            <v>82802</v>
          </cell>
          <cell r="M692" t="str">
            <v>城乡规划</v>
          </cell>
          <cell r="N692">
            <v>6</v>
          </cell>
          <cell r="O692">
            <v>83300</v>
          </cell>
          <cell r="P692" t="str">
            <v>园林学院</v>
          </cell>
          <cell r="Q692" t="str">
            <v>城乡规划与设计理论</v>
          </cell>
          <cell r="R692">
            <v>1</v>
          </cell>
          <cell r="S692">
            <v>8006010</v>
          </cell>
          <cell r="T692">
            <v>8006051</v>
          </cell>
          <cell r="U692">
            <v>8006093</v>
          </cell>
          <cell r="V692">
            <v>524</v>
          </cell>
          <cell r="W692">
            <v>501</v>
          </cell>
          <cell r="X692">
            <v>1</v>
          </cell>
          <cell r="Y692">
            <v>0</v>
          </cell>
          <cell r="Z692">
            <v>0</v>
          </cell>
          <cell r="AA692">
            <v>0</v>
          </cell>
          <cell r="AB692">
            <v>-1</v>
          </cell>
          <cell r="AC692" t="str">
            <v>putong</v>
          </cell>
        </row>
        <row r="693">
          <cell r="A693">
            <v>750</v>
          </cell>
          <cell r="B693" t="str">
            <v>刘佳慧</v>
          </cell>
          <cell r="C693">
            <v>1</v>
          </cell>
          <cell r="D693">
            <v>1</v>
          </cell>
          <cell r="E693">
            <v>10022</v>
          </cell>
          <cell r="F693" t="str">
            <v>北京林业大学</v>
          </cell>
          <cell r="G693">
            <v>211</v>
          </cell>
          <cell r="H693" t="str">
            <v>材料科学与技术学院</v>
          </cell>
          <cell r="I693">
            <v>8</v>
          </cell>
          <cell r="J693" t="str">
            <v>工学</v>
          </cell>
          <cell r="K693">
            <v>824</v>
          </cell>
          <cell r="L693">
            <v>82402</v>
          </cell>
          <cell r="M693" t="str">
            <v>木材科学与工程</v>
          </cell>
          <cell r="N693">
            <v>5</v>
          </cell>
          <cell r="O693">
            <v>82902</v>
          </cell>
          <cell r="P693" t="str">
            <v>材料学院</v>
          </cell>
          <cell r="Q693" t="str">
            <v>木材构造与物性</v>
          </cell>
          <cell r="R693">
            <v>6</v>
          </cell>
          <cell r="S693">
            <v>8005030</v>
          </cell>
          <cell r="T693">
            <v>8005030</v>
          </cell>
          <cell r="U693">
            <v>8005030</v>
          </cell>
          <cell r="V693">
            <v>584</v>
          </cell>
          <cell r="W693">
            <v>539</v>
          </cell>
          <cell r="X693">
            <v>1</v>
          </cell>
          <cell r="Y693">
            <v>0</v>
          </cell>
          <cell r="Z693">
            <v>0</v>
          </cell>
          <cell r="AA693">
            <v>0</v>
          </cell>
          <cell r="AB693">
            <v>2</v>
          </cell>
          <cell r="AC693" t="str">
            <v>putong</v>
          </cell>
        </row>
        <row r="694">
          <cell r="A694">
            <v>751</v>
          </cell>
          <cell r="B694" t="str">
            <v>李秋波</v>
          </cell>
          <cell r="C694">
            <v>2</v>
          </cell>
          <cell r="D694">
            <v>1</v>
          </cell>
          <cell r="E694">
            <v>10086</v>
          </cell>
          <cell r="F694" t="str">
            <v>河北农业大学</v>
          </cell>
          <cell r="G694" t="str">
            <v>其它</v>
          </cell>
          <cell r="H694" t="str">
            <v>经济管理学院</v>
          </cell>
          <cell r="I694">
            <v>2</v>
          </cell>
          <cell r="J694" t="str">
            <v>经济学</v>
          </cell>
          <cell r="K694">
            <v>201</v>
          </cell>
          <cell r="L694">
            <v>20101</v>
          </cell>
          <cell r="M694" t="str">
            <v>经济学</v>
          </cell>
          <cell r="N694">
            <v>7</v>
          </cell>
          <cell r="O694">
            <v>120300</v>
          </cell>
          <cell r="P694" t="str">
            <v>经济管理学院</v>
          </cell>
          <cell r="Q694" t="str">
            <v>农业经济管理</v>
          </cell>
          <cell r="R694">
            <v>1</v>
          </cell>
          <cell r="S694">
            <v>8007024</v>
          </cell>
          <cell r="T694">
            <v>8007004</v>
          </cell>
        </row>
        <row r="694">
          <cell r="V694">
            <v>426</v>
          </cell>
          <cell r="W694">
            <v>444</v>
          </cell>
          <cell r="X694">
            <v>1</v>
          </cell>
          <cell r="Y694">
            <v>0</v>
          </cell>
          <cell r="Z694">
            <v>0</v>
          </cell>
          <cell r="AA694">
            <v>0</v>
          </cell>
          <cell r="AB694">
            <v>-1</v>
          </cell>
          <cell r="AC694" t="str">
            <v>putong</v>
          </cell>
        </row>
        <row r="695">
          <cell r="A695">
            <v>752</v>
          </cell>
          <cell r="B695" t="str">
            <v>刘娇</v>
          </cell>
          <cell r="C695">
            <v>1</v>
          </cell>
          <cell r="D695">
            <v>1</v>
          </cell>
          <cell r="E695">
            <v>10022</v>
          </cell>
          <cell r="F695" t="str">
            <v>北京林业大学</v>
          </cell>
          <cell r="G695">
            <v>211</v>
          </cell>
          <cell r="H695" t="str">
            <v>材料科学与技术学院</v>
          </cell>
          <cell r="I695">
            <v>8</v>
          </cell>
          <cell r="J695" t="str">
            <v>工学</v>
          </cell>
          <cell r="K695">
            <v>824</v>
          </cell>
          <cell r="L695">
            <v>82402</v>
          </cell>
          <cell r="M695" t="str">
            <v>木材科学与工程</v>
          </cell>
          <cell r="N695">
            <v>5</v>
          </cell>
          <cell r="O695">
            <v>82902</v>
          </cell>
          <cell r="P695" t="str">
            <v>材料学院</v>
          </cell>
          <cell r="Q695" t="str">
            <v>木材构造与物性</v>
          </cell>
          <cell r="R695">
            <v>4</v>
          </cell>
          <cell r="S695">
            <v>8005016</v>
          </cell>
          <cell r="T695">
            <v>8005007</v>
          </cell>
          <cell r="U695">
            <v>8005028</v>
          </cell>
          <cell r="V695">
            <v>493</v>
          </cell>
          <cell r="W695">
            <v>0</v>
          </cell>
          <cell r="X695">
            <v>1</v>
          </cell>
          <cell r="Y695">
            <v>0</v>
          </cell>
          <cell r="Z695">
            <v>0</v>
          </cell>
          <cell r="AA695">
            <v>0</v>
          </cell>
          <cell r="AB695">
            <v>2</v>
          </cell>
          <cell r="AC695" t="str">
            <v>putong</v>
          </cell>
        </row>
        <row r="696">
          <cell r="A696">
            <v>753</v>
          </cell>
          <cell r="B696" t="str">
            <v>冯晗睿</v>
          </cell>
          <cell r="C696">
            <v>1</v>
          </cell>
          <cell r="D696">
            <v>1</v>
          </cell>
          <cell r="E696">
            <v>10225</v>
          </cell>
          <cell r="F696" t="str">
            <v>东北林业大学</v>
          </cell>
          <cell r="G696">
            <v>211</v>
          </cell>
          <cell r="H696" t="str">
            <v>园林学院</v>
          </cell>
          <cell r="I696">
            <v>8</v>
          </cell>
          <cell r="J696" t="str">
            <v>工学</v>
          </cell>
          <cell r="K696">
            <v>828</v>
          </cell>
          <cell r="L696">
            <v>82803</v>
          </cell>
          <cell r="M696" t="str">
            <v>风景园林</v>
          </cell>
          <cell r="N696">
            <v>6</v>
          </cell>
          <cell r="O696">
            <v>95300</v>
          </cell>
          <cell r="P696" t="str">
            <v>园林学院</v>
          </cell>
          <cell r="Q696" t="str">
            <v>风景园林</v>
          </cell>
          <cell r="R696">
            <v>1</v>
          </cell>
          <cell r="S696">
            <v>8006029</v>
          </cell>
          <cell r="T696">
            <v>8006037</v>
          </cell>
        </row>
        <row r="696">
          <cell r="V696">
            <v>598</v>
          </cell>
          <cell r="W696">
            <v>565</v>
          </cell>
          <cell r="X696">
            <v>1</v>
          </cell>
          <cell r="Y696">
            <v>0</v>
          </cell>
          <cell r="Z696">
            <v>0</v>
          </cell>
          <cell r="AA696">
            <v>0</v>
          </cell>
          <cell r="AB696">
            <v>2</v>
          </cell>
          <cell r="AC696" t="str">
            <v>putong</v>
          </cell>
        </row>
        <row r="697">
          <cell r="A697">
            <v>754</v>
          </cell>
          <cell r="B697" t="str">
            <v>王铭婕</v>
          </cell>
          <cell r="C697">
            <v>1</v>
          </cell>
          <cell r="D697">
            <v>1</v>
          </cell>
          <cell r="E697">
            <v>10022</v>
          </cell>
          <cell r="F697" t="str">
            <v>北京林业大学</v>
          </cell>
          <cell r="G697">
            <v>211</v>
          </cell>
          <cell r="H697" t="str">
            <v>材料科学与技术学院</v>
          </cell>
          <cell r="I697">
            <v>8</v>
          </cell>
          <cell r="J697" t="str">
            <v>工学</v>
          </cell>
          <cell r="K697">
            <v>824</v>
          </cell>
          <cell r="L697">
            <v>82402</v>
          </cell>
          <cell r="M697" t="str">
            <v>木材科学与工程</v>
          </cell>
          <cell r="N697">
            <v>5</v>
          </cell>
          <cell r="O697">
            <v>82902</v>
          </cell>
          <cell r="P697" t="str">
            <v>材料学院</v>
          </cell>
          <cell r="Q697" t="str">
            <v>木材构造与物性</v>
          </cell>
          <cell r="R697">
            <v>6</v>
          </cell>
          <cell r="S697">
            <v>8005047</v>
          </cell>
        </row>
        <row r="697">
          <cell r="V697">
            <v>552</v>
          </cell>
          <cell r="W697">
            <v>513</v>
          </cell>
          <cell r="X697">
            <v>1</v>
          </cell>
          <cell r="Y697">
            <v>0</v>
          </cell>
          <cell r="Z697">
            <v>0</v>
          </cell>
          <cell r="AA697">
            <v>0</v>
          </cell>
          <cell r="AB697">
            <v>2</v>
          </cell>
          <cell r="AC697" t="str">
            <v>putong</v>
          </cell>
        </row>
        <row r="698">
          <cell r="A698">
            <v>755</v>
          </cell>
          <cell r="B698" t="str">
            <v>杨梦瑶</v>
          </cell>
          <cell r="C698">
            <v>1</v>
          </cell>
          <cell r="D698">
            <v>1</v>
          </cell>
          <cell r="E698">
            <v>10466</v>
          </cell>
          <cell r="F698" t="str">
            <v>河南农业大学</v>
          </cell>
          <cell r="G698" t="str">
            <v>其它</v>
          </cell>
          <cell r="H698" t="str">
            <v>应用科技学院</v>
          </cell>
          <cell r="I698">
            <v>12</v>
          </cell>
          <cell r="J698" t="str">
            <v>管理学</v>
          </cell>
          <cell r="K698">
            <v>1203</v>
          </cell>
          <cell r="L698">
            <v>120301</v>
          </cell>
          <cell r="M698" t="str">
            <v>农林经济管理</v>
          </cell>
          <cell r="N698">
            <v>7</v>
          </cell>
          <cell r="O698">
            <v>120300</v>
          </cell>
          <cell r="P698" t="str">
            <v>经济管理学院</v>
          </cell>
          <cell r="Q698" t="str">
            <v>农业经济管理</v>
          </cell>
          <cell r="R698">
            <v>1</v>
          </cell>
          <cell r="S698">
            <v>8007061</v>
          </cell>
          <cell r="T698">
            <v>8007080</v>
          </cell>
          <cell r="U698">
            <v>8007024</v>
          </cell>
          <cell r="V698">
            <v>483</v>
          </cell>
          <cell r="W698">
            <v>408</v>
          </cell>
          <cell r="X698">
            <v>1</v>
          </cell>
          <cell r="Y698">
            <v>0</v>
          </cell>
          <cell r="Z698">
            <v>0</v>
          </cell>
          <cell r="AA698">
            <v>0</v>
          </cell>
          <cell r="AB698">
            <v>-1</v>
          </cell>
          <cell r="AC698" t="str">
            <v>putong</v>
          </cell>
        </row>
        <row r="699">
          <cell r="A699">
            <v>756</v>
          </cell>
          <cell r="B699" t="str">
            <v>王梓涵</v>
          </cell>
          <cell r="C699">
            <v>1</v>
          </cell>
          <cell r="D699">
            <v>1</v>
          </cell>
          <cell r="E699">
            <v>10027</v>
          </cell>
          <cell r="F699" t="str">
            <v>北京师范大学</v>
          </cell>
          <cell r="G699">
            <v>985</v>
          </cell>
        </row>
        <row r="699">
          <cell r="J699" t="str">
            <v/>
          </cell>
        </row>
        <row r="699">
          <cell r="M699" t="str">
            <v/>
          </cell>
        </row>
        <row r="699">
          <cell r="P699" t="str">
            <v/>
          </cell>
          <cell r="Q699" t="str">
            <v/>
          </cell>
        </row>
        <row r="699">
          <cell r="V699">
            <v>524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9</v>
          </cell>
          <cell r="AC699" t="str">
            <v>putong</v>
          </cell>
        </row>
        <row r="700">
          <cell r="A700">
            <v>758</v>
          </cell>
          <cell r="B700" t="str">
            <v>李思宇斯</v>
          </cell>
          <cell r="C700">
            <v>1</v>
          </cell>
          <cell r="D700">
            <v>1</v>
          </cell>
          <cell r="E700">
            <v>10530</v>
          </cell>
          <cell r="F700" t="str">
            <v>湘潭大学</v>
          </cell>
          <cell r="G700" t="str">
            <v>其它</v>
          </cell>
          <cell r="H700" t="str">
            <v>机械工程学院</v>
          </cell>
          <cell r="I700">
            <v>8</v>
          </cell>
          <cell r="J700" t="str">
            <v>工学</v>
          </cell>
          <cell r="K700">
            <v>802</v>
          </cell>
          <cell r="L700">
            <v>80205</v>
          </cell>
          <cell r="M700" t="str">
            <v>工业设计</v>
          </cell>
          <cell r="N700">
            <v>14</v>
          </cell>
          <cell r="O700">
            <v>130500</v>
          </cell>
          <cell r="P700" t="str">
            <v>艺术设计学院</v>
          </cell>
          <cell r="Q700" t="str">
            <v>环境设计与理论</v>
          </cell>
          <cell r="R700">
            <v>3</v>
          </cell>
          <cell r="S700">
            <v>8014010</v>
          </cell>
          <cell r="T700">
            <v>8014035</v>
          </cell>
          <cell r="U700">
            <v>8014006</v>
          </cell>
          <cell r="V700">
            <v>565</v>
          </cell>
          <cell r="W700">
            <v>474</v>
          </cell>
          <cell r="X700">
            <v>1</v>
          </cell>
          <cell r="Y700">
            <v>0</v>
          </cell>
          <cell r="Z700">
            <v>0</v>
          </cell>
          <cell r="AA700">
            <v>0</v>
          </cell>
          <cell r="AB700">
            <v>-1</v>
          </cell>
          <cell r="AC700" t="str">
            <v>putong</v>
          </cell>
        </row>
        <row r="701">
          <cell r="A701">
            <v>759</v>
          </cell>
          <cell r="B701" t="str">
            <v>郭钰滢</v>
          </cell>
          <cell r="C701">
            <v>1</v>
          </cell>
          <cell r="D701">
            <v>1</v>
          </cell>
          <cell r="E701">
            <v>10022</v>
          </cell>
          <cell r="F701" t="str">
            <v>北京林业大学</v>
          </cell>
          <cell r="G701">
            <v>211</v>
          </cell>
          <cell r="H701" t="str">
            <v>林学院</v>
          </cell>
          <cell r="I701">
            <v>9</v>
          </cell>
          <cell r="J701" t="str">
            <v>农学</v>
          </cell>
          <cell r="K701">
            <v>905</v>
          </cell>
          <cell r="L701">
            <v>90501</v>
          </cell>
          <cell r="M701" t="str">
            <v>林学</v>
          </cell>
          <cell r="N701">
            <v>1</v>
          </cell>
          <cell r="O701">
            <v>90702</v>
          </cell>
          <cell r="P701" t="str">
            <v>林学院</v>
          </cell>
          <cell r="Q701" t="str">
            <v>林木种苗培育理论与技术</v>
          </cell>
          <cell r="R701">
            <v>2</v>
          </cell>
          <cell r="S701">
            <v>8001022</v>
          </cell>
          <cell r="T701">
            <v>8001014</v>
          </cell>
        </row>
        <row r="701">
          <cell r="V701">
            <v>511</v>
          </cell>
          <cell r="W701">
            <v>459</v>
          </cell>
          <cell r="X701">
            <v>1</v>
          </cell>
          <cell r="Y701">
            <v>0</v>
          </cell>
          <cell r="Z701">
            <v>0</v>
          </cell>
          <cell r="AA701">
            <v>0</v>
          </cell>
          <cell r="AB701">
            <v>2</v>
          </cell>
          <cell r="AC701" t="str">
            <v>putong</v>
          </cell>
        </row>
        <row r="702">
          <cell r="A702">
            <v>760</v>
          </cell>
          <cell r="B702" t="str">
            <v>马心怡</v>
          </cell>
          <cell r="C702">
            <v>1</v>
          </cell>
          <cell r="D702">
            <v>1</v>
          </cell>
          <cell r="E702">
            <v>10022</v>
          </cell>
          <cell r="F702" t="str">
            <v>北京林业大学</v>
          </cell>
          <cell r="G702">
            <v>211</v>
          </cell>
          <cell r="H702" t="str">
            <v>水土保持学院</v>
          </cell>
          <cell r="I702">
            <v>9</v>
          </cell>
          <cell r="J702" t="str">
            <v>农学</v>
          </cell>
          <cell r="K702">
            <v>902</v>
          </cell>
          <cell r="L702">
            <v>90203</v>
          </cell>
          <cell r="M702" t="str">
            <v>水土保持与荒漠化防治</v>
          </cell>
          <cell r="N702">
            <v>8</v>
          </cell>
          <cell r="O702">
            <v>90707</v>
          </cell>
          <cell r="P702" t="str">
            <v>水土保持学院</v>
          </cell>
          <cell r="Q702" t="str">
            <v>流域治理</v>
          </cell>
          <cell r="R702">
            <v>2</v>
          </cell>
          <cell r="S702">
            <v>8008029</v>
          </cell>
        </row>
        <row r="702">
          <cell r="V702">
            <v>526</v>
          </cell>
          <cell r="W702">
            <v>476</v>
          </cell>
          <cell r="X702">
            <v>1</v>
          </cell>
          <cell r="Y702">
            <v>0</v>
          </cell>
          <cell r="Z702">
            <v>0</v>
          </cell>
          <cell r="AA702">
            <v>0</v>
          </cell>
          <cell r="AB702">
            <v>2</v>
          </cell>
          <cell r="AC702" t="str">
            <v>putong</v>
          </cell>
        </row>
        <row r="703">
          <cell r="A703">
            <v>761</v>
          </cell>
          <cell r="B703" t="str">
            <v>李曼</v>
          </cell>
          <cell r="C703">
            <v>1</v>
          </cell>
          <cell r="D703">
            <v>1</v>
          </cell>
          <cell r="E703">
            <v>10075</v>
          </cell>
          <cell r="F703" t="str">
            <v>河北大学</v>
          </cell>
          <cell r="G703" t="str">
            <v>其它</v>
          </cell>
          <cell r="H703" t="str">
            <v>管理学院</v>
          </cell>
          <cell r="I703">
            <v>12</v>
          </cell>
          <cell r="J703" t="str">
            <v>管理学</v>
          </cell>
          <cell r="K703">
            <v>1202</v>
          </cell>
          <cell r="L703">
            <v>120204</v>
          </cell>
          <cell r="M703" t="str">
            <v>财务管理</v>
          </cell>
          <cell r="N703">
            <v>7</v>
          </cell>
          <cell r="O703">
            <v>125300</v>
          </cell>
          <cell r="P703" t="str">
            <v>经济管理学院</v>
          </cell>
          <cell r="Q703" t="str">
            <v>不分方向</v>
          </cell>
          <cell r="R703">
            <v>1</v>
          </cell>
          <cell r="S703">
            <v>8007017</v>
          </cell>
          <cell r="T703">
            <v>8007072</v>
          </cell>
          <cell r="U703">
            <v>8007100</v>
          </cell>
          <cell r="V703">
            <v>517</v>
          </cell>
          <cell r="W703">
            <v>445</v>
          </cell>
          <cell r="X703">
            <v>1</v>
          </cell>
          <cell r="Y703">
            <v>0</v>
          </cell>
          <cell r="Z703">
            <v>0</v>
          </cell>
          <cell r="AA703">
            <v>0</v>
          </cell>
          <cell r="AB703">
            <v>-1</v>
          </cell>
          <cell r="AC703" t="str">
            <v>putong</v>
          </cell>
        </row>
        <row r="704">
          <cell r="A704">
            <v>762</v>
          </cell>
          <cell r="B704" t="str">
            <v>李悦</v>
          </cell>
          <cell r="C704">
            <v>1</v>
          </cell>
          <cell r="D704">
            <v>1</v>
          </cell>
          <cell r="E704">
            <v>10022</v>
          </cell>
          <cell r="F704" t="str">
            <v>北京林业大学</v>
          </cell>
          <cell r="G704">
            <v>211</v>
          </cell>
        </row>
        <row r="704">
          <cell r="J704" t="str">
            <v/>
          </cell>
        </row>
        <row r="704">
          <cell r="M704" t="str">
            <v/>
          </cell>
        </row>
        <row r="704">
          <cell r="P704" t="str">
            <v/>
          </cell>
          <cell r="Q704" t="str">
            <v/>
          </cell>
        </row>
        <row r="704">
          <cell r="V704">
            <v>523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2</v>
          </cell>
          <cell r="AC704" t="str">
            <v>putong</v>
          </cell>
        </row>
        <row r="705">
          <cell r="A705">
            <v>763</v>
          </cell>
          <cell r="B705" t="str">
            <v>陈宇航</v>
          </cell>
          <cell r="C705">
            <v>2</v>
          </cell>
          <cell r="D705">
            <v>1</v>
          </cell>
          <cell r="E705">
            <v>10623</v>
          </cell>
          <cell r="F705" t="str">
            <v>西华大学</v>
          </cell>
          <cell r="G705" t="str">
            <v>其它</v>
          </cell>
          <cell r="H705" t="str">
            <v>管理学院</v>
          </cell>
          <cell r="I705">
            <v>12</v>
          </cell>
          <cell r="J705" t="str">
            <v>管理学</v>
          </cell>
          <cell r="K705">
            <v>1202</v>
          </cell>
          <cell r="L705">
            <v>120204</v>
          </cell>
          <cell r="M705" t="str">
            <v>财务管理</v>
          </cell>
          <cell r="N705">
            <v>7</v>
          </cell>
          <cell r="O705">
            <v>120200</v>
          </cell>
          <cell r="P705" t="str">
            <v>经济管理学院</v>
          </cell>
          <cell r="Q705" t="str">
            <v>管理科学</v>
          </cell>
          <cell r="R705">
            <v>1</v>
          </cell>
          <cell r="S705">
            <v>8007005</v>
          </cell>
          <cell r="T705">
            <v>8007010</v>
          </cell>
        </row>
        <row r="705">
          <cell r="V705">
            <v>537</v>
          </cell>
          <cell r="W705">
            <v>544</v>
          </cell>
          <cell r="X705">
            <v>1</v>
          </cell>
          <cell r="Y705">
            <v>0</v>
          </cell>
          <cell r="Z705">
            <v>0</v>
          </cell>
          <cell r="AA705">
            <v>0</v>
          </cell>
          <cell r="AB705">
            <v>-1</v>
          </cell>
          <cell r="AC705" t="str">
            <v>putong</v>
          </cell>
        </row>
        <row r="706">
          <cell r="A706">
            <v>764</v>
          </cell>
          <cell r="B706" t="str">
            <v>刘芮畅</v>
          </cell>
          <cell r="C706">
            <v>1</v>
          </cell>
          <cell r="D706">
            <v>1</v>
          </cell>
          <cell r="E706">
            <v>10460</v>
          </cell>
          <cell r="F706" t="str">
            <v>河南理工大学</v>
          </cell>
          <cell r="G706" t="str">
            <v>其它</v>
          </cell>
          <cell r="H706" t="str">
            <v>建筑与艺术设计学院</v>
          </cell>
          <cell r="I706">
            <v>8</v>
          </cell>
          <cell r="J706" t="str">
            <v>工学</v>
          </cell>
          <cell r="K706">
            <v>802</v>
          </cell>
          <cell r="L706">
            <v>80205</v>
          </cell>
          <cell r="M706" t="str">
            <v>工业设计</v>
          </cell>
          <cell r="N706">
            <v>14</v>
          </cell>
          <cell r="O706">
            <v>130500</v>
          </cell>
          <cell r="P706" t="str">
            <v>艺术设计学院</v>
          </cell>
          <cell r="Q706" t="str">
            <v>环境设计与理论</v>
          </cell>
          <cell r="R706">
            <v>3</v>
          </cell>
          <cell r="S706">
            <v>8014006</v>
          </cell>
          <cell r="T706">
            <v>8014035</v>
          </cell>
          <cell r="U706">
            <v>8014010</v>
          </cell>
          <cell r="V706">
            <v>463</v>
          </cell>
          <cell r="W706">
            <v>494</v>
          </cell>
          <cell r="X706">
            <v>1</v>
          </cell>
          <cell r="Y706">
            <v>0</v>
          </cell>
          <cell r="Z706">
            <v>0</v>
          </cell>
          <cell r="AA706">
            <v>0</v>
          </cell>
          <cell r="AB706">
            <v>-1</v>
          </cell>
          <cell r="AC706" t="str">
            <v>putong</v>
          </cell>
        </row>
        <row r="707">
          <cell r="A707">
            <v>765</v>
          </cell>
          <cell r="B707" t="str">
            <v>王海珍</v>
          </cell>
          <cell r="C707">
            <v>1</v>
          </cell>
          <cell r="D707">
            <v>1</v>
          </cell>
          <cell r="E707">
            <v>10108</v>
          </cell>
          <cell r="F707" t="str">
            <v>山西大学</v>
          </cell>
          <cell r="G707" t="str">
            <v>其它</v>
          </cell>
          <cell r="H707" t="str">
            <v>经济与管理学院</v>
          </cell>
          <cell r="I707">
            <v>12</v>
          </cell>
          <cell r="J707" t="str">
            <v>管理学</v>
          </cell>
          <cell r="K707">
            <v>1202</v>
          </cell>
          <cell r="L707" t="str">
            <v>120203K</v>
          </cell>
          <cell r="M707" t="str">
            <v>会计学</v>
          </cell>
          <cell r="N707">
            <v>7</v>
          </cell>
          <cell r="O707">
            <v>125300</v>
          </cell>
          <cell r="P707" t="str">
            <v>经济管理学院</v>
          </cell>
          <cell r="Q707" t="str">
            <v>不分方向</v>
          </cell>
          <cell r="R707">
            <v>1</v>
          </cell>
          <cell r="S707">
            <v>8007026</v>
          </cell>
          <cell r="T707">
            <v>8007032</v>
          </cell>
        </row>
        <row r="707">
          <cell r="V707">
            <v>432</v>
          </cell>
          <cell r="W707">
            <v>440</v>
          </cell>
          <cell r="X707">
            <v>1</v>
          </cell>
          <cell r="Y707">
            <v>0</v>
          </cell>
          <cell r="Z707">
            <v>0</v>
          </cell>
          <cell r="AA707">
            <v>0</v>
          </cell>
          <cell r="AB707">
            <v>-1</v>
          </cell>
          <cell r="AC707" t="str">
            <v>putong</v>
          </cell>
        </row>
        <row r="708">
          <cell r="A708">
            <v>767</v>
          </cell>
          <cell r="B708" t="str">
            <v>曹成航</v>
          </cell>
          <cell r="C708">
            <v>1</v>
          </cell>
          <cell r="D708">
            <v>1</v>
          </cell>
          <cell r="E708">
            <v>11075</v>
          </cell>
          <cell r="F708" t="str">
            <v>三峡大学</v>
          </cell>
          <cell r="G708" t="str">
            <v>其它</v>
          </cell>
          <cell r="H708" t="str">
            <v>经济与管理学院</v>
          </cell>
          <cell r="I708">
            <v>2</v>
          </cell>
          <cell r="J708" t="str">
            <v>经济学</v>
          </cell>
          <cell r="K708">
            <v>203</v>
          </cell>
          <cell r="L708" t="str">
            <v>020301K</v>
          </cell>
          <cell r="M708" t="str">
            <v>金融学</v>
          </cell>
          <cell r="N708">
            <v>7</v>
          </cell>
          <cell r="O708">
            <v>20200</v>
          </cell>
          <cell r="P708" t="str">
            <v>经济管理学院</v>
          </cell>
          <cell r="Q708" t="str">
            <v>金融学</v>
          </cell>
          <cell r="R708">
            <v>1</v>
          </cell>
          <cell r="S708">
            <v>8007039</v>
          </cell>
          <cell r="T708">
            <v>8007014</v>
          </cell>
          <cell r="U708">
            <v>8007013</v>
          </cell>
          <cell r="V708">
            <v>489</v>
          </cell>
          <cell r="W708">
            <v>487</v>
          </cell>
          <cell r="X708">
            <v>1</v>
          </cell>
          <cell r="Y708">
            <v>0</v>
          </cell>
          <cell r="Z708">
            <v>0</v>
          </cell>
          <cell r="AA708">
            <v>0</v>
          </cell>
          <cell r="AB708">
            <v>-1</v>
          </cell>
          <cell r="AC708" t="str">
            <v>putong</v>
          </cell>
        </row>
        <row r="709">
          <cell r="A709">
            <v>768</v>
          </cell>
          <cell r="B709" t="str">
            <v>季林</v>
          </cell>
          <cell r="C709">
            <v>1</v>
          </cell>
          <cell r="D709">
            <v>1</v>
          </cell>
          <cell r="E709">
            <v>10022</v>
          </cell>
          <cell r="F709" t="str">
            <v>北京林业大学</v>
          </cell>
          <cell r="G709">
            <v>211</v>
          </cell>
          <cell r="H709" t="str">
            <v>水土保持学院</v>
          </cell>
          <cell r="I709">
            <v>7</v>
          </cell>
          <cell r="J709" t="str">
            <v>理学</v>
          </cell>
          <cell r="K709">
            <v>705</v>
          </cell>
          <cell r="L709">
            <v>70502</v>
          </cell>
          <cell r="M709" t="str">
            <v>自然地理与资源环境</v>
          </cell>
          <cell r="N709">
            <v>8</v>
          </cell>
          <cell r="O709">
            <v>70503</v>
          </cell>
          <cell r="P709" t="str">
            <v>水土保持学院</v>
          </cell>
          <cell r="Q709" t="str">
            <v>3S技术集成与开发应用</v>
          </cell>
          <cell r="R709">
            <v>1</v>
          </cell>
          <cell r="S709">
            <v>8008068</v>
          </cell>
        </row>
        <row r="709">
          <cell r="V709">
            <v>498</v>
          </cell>
          <cell r="W709">
            <v>435</v>
          </cell>
          <cell r="X709">
            <v>1</v>
          </cell>
          <cell r="Y709">
            <v>0</v>
          </cell>
          <cell r="Z709">
            <v>0</v>
          </cell>
          <cell r="AA709">
            <v>0</v>
          </cell>
          <cell r="AB709">
            <v>2</v>
          </cell>
          <cell r="AC709" t="str">
            <v>zhijiaotuan</v>
          </cell>
        </row>
        <row r="710">
          <cell r="A710">
            <v>769</v>
          </cell>
          <cell r="B710" t="str">
            <v>肖佳敏</v>
          </cell>
          <cell r="C710">
            <v>1</v>
          </cell>
          <cell r="D710">
            <v>1</v>
          </cell>
          <cell r="E710">
            <v>10022</v>
          </cell>
          <cell r="F710" t="str">
            <v>北京林业大学</v>
          </cell>
          <cell r="G710">
            <v>211</v>
          </cell>
          <cell r="H710" t="str">
            <v>林学院</v>
          </cell>
          <cell r="I710">
            <v>9</v>
          </cell>
          <cell r="J710" t="str">
            <v>农学</v>
          </cell>
          <cell r="K710">
            <v>905</v>
          </cell>
          <cell r="L710">
            <v>90501</v>
          </cell>
          <cell r="M710" t="str">
            <v>林学</v>
          </cell>
          <cell r="N710">
            <v>9</v>
          </cell>
          <cell r="O710">
            <v>90705</v>
          </cell>
          <cell r="P710" t="str">
            <v>自然保护区学院</v>
          </cell>
          <cell r="Q710" t="str">
            <v>动植物系统分类及进化生物学</v>
          </cell>
          <cell r="R710">
            <v>1</v>
          </cell>
          <cell r="S710">
            <v>8009014</v>
          </cell>
        </row>
        <row r="710">
          <cell r="V710">
            <v>496</v>
          </cell>
          <cell r="W710">
            <v>517</v>
          </cell>
          <cell r="X710">
            <v>1</v>
          </cell>
          <cell r="Y710">
            <v>0</v>
          </cell>
          <cell r="Z710">
            <v>0</v>
          </cell>
          <cell r="AA710">
            <v>0</v>
          </cell>
          <cell r="AB710">
            <v>2</v>
          </cell>
          <cell r="AC710" t="str">
            <v>putong</v>
          </cell>
        </row>
        <row r="711">
          <cell r="A711">
            <v>770</v>
          </cell>
          <cell r="B711" t="str">
            <v>王载辉</v>
          </cell>
          <cell r="C711">
            <v>1</v>
          </cell>
          <cell r="D711">
            <v>1</v>
          </cell>
          <cell r="E711">
            <v>10447</v>
          </cell>
          <cell r="F711" t="str">
            <v>聊城大学</v>
          </cell>
          <cell r="G711" t="str">
            <v>其它</v>
          </cell>
          <cell r="H711" t="str">
            <v>历史文化与旅游学院</v>
          </cell>
          <cell r="I711">
            <v>12</v>
          </cell>
          <cell r="J711" t="str">
            <v>管理学</v>
          </cell>
          <cell r="K711">
            <v>1209</v>
          </cell>
          <cell r="L711" t="str">
            <v>120901K</v>
          </cell>
          <cell r="M711" t="str">
            <v>旅游管理</v>
          </cell>
          <cell r="N711">
            <v>6</v>
          </cell>
          <cell r="O711">
            <v>83400</v>
          </cell>
          <cell r="P711" t="str">
            <v>园林学院</v>
          </cell>
          <cell r="Q711" t="str">
            <v>风景园林历史与理论</v>
          </cell>
          <cell r="R711">
            <v>8</v>
          </cell>
          <cell r="S711">
            <v>8006003</v>
          </cell>
          <cell r="T711">
            <v>8006075</v>
          </cell>
          <cell r="U711">
            <v>8006031</v>
          </cell>
          <cell r="V711">
            <v>542</v>
          </cell>
          <cell r="W711">
            <v>519</v>
          </cell>
          <cell r="X711">
            <v>1</v>
          </cell>
          <cell r="Y711">
            <v>0</v>
          </cell>
          <cell r="Z711">
            <v>0</v>
          </cell>
          <cell r="AA711">
            <v>0</v>
          </cell>
          <cell r="AB711">
            <v>-1</v>
          </cell>
          <cell r="AC711" t="str">
            <v>putong</v>
          </cell>
        </row>
        <row r="712">
          <cell r="A712">
            <v>771</v>
          </cell>
          <cell r="B712" t="str">
            <v>鲁雪婷</v>
          </cell>
          <cell r="C712">
            <v>1</v>
          </cell>
          <cell r="D712">
            <v>2</v>
          </cell>
          <cell r="E712">
            <v>10128</v>
          </cell>
          <cell r="F712" t="str">
            <v>内蒙古工业大学</v>
          </cell>
          <cell r="G712" t="str">
            <v>其它</v>
          </cell>
          <cell r="H712" t="str">
            <v>经济管理学院</v>
          </cell>
          <cell r="I712">
            <v>2</v>
          </cell>
          <cell r="J712" t="str">
            <v>经济学</v>
          </cell>
          <cell r="K712">
            <v>204</v>
          </cell>
          <cell r="L712">
            <v>20401</v>
          </cell>
          <cell r="M712" t="str">
            <v>国际经济与贸易</v>
          </cell>
          <cell r="N712">
            <v>7</v>
          </cell>
          <cell r="O712">
            <v>120300</v>
          </cell>
          <cell r="P712" t="str">
            <v>经济管理学院</v>
          </cell>
          <cell r="Q712" t="str">
            <v>农业经济管理</v>
          </cell>
          <cell r="R712">
            <v>1</v>
          </cell>
          <cell r="S712">
            <v>8007004</v>
          </cell>
          <cell r="T712">
            <v>8007024</v>
          </cell>
          <cell r="U712">
            <v>8007053</v>
          </cell>
          <cell r="V712">
            <v>498</v>
          </cell>
          <cell r="W712">
            <v>0</v>
          </cell>
          <cell r="X712">
            <v>1</v>
          </cell>
          <cell r="Y712">
            <v>0</v>
          </cell>
          <cell r="Z712">
            <v>0</v>
          </cell>
          <cell r="AA712">
            <v>0</v>
          </cell>
          <cell r="AB712">
            <v>-1</v>
          </cell>
          <cell r="AC712" t="str">
            <v>putong</v>
          </cell>
        </row>
        <row r="713">
          <cell r="A713">
            <v>772</v>
          </cell>
          <cell r="B713" t="str">
            <v>利姗姗</v>
          </cell>
          <cell r="C713">
            <v>1</v>
          </cell>
          <cell r="D713">
            <v>1</v>
          </cell>
          <cell r="E713">
            <v>10022</v>
          </cell>
          <cell r="F713" t="str">
            <v>北京林业大学</v>
          </cell>
          <cell r="G713">
            <v>211</v>
          </cell>
          <cell r="H713" t="str">
            <v>外语学院</v>
          </cell>
          <cell r="I713">
            <v>5</v>
          </cell>
          <cell r="J713" t="str">
            <v>文学</v>
          </cell>
          <cell r="K713">
            <v>502</v>
          </cell>
          <cell r="L713">
            <v>50201</v>
          </cell>
          <cell r="M713" t="str">
            <v>英语</v>
          </cell>
          <cell r="N713">
            <v>11</v>
          </cell>
          <cell r="O713">
            <v>50200</v>
          </cell>
          <cell r="P713" t="str">
            <v>外语学院</v>
          </cell>
          <cell r="Q713" t="str">
            <v>语言学研究</v>
          </cell>
          <cell r="R713">
            <v>2</v>
          </cell>
          <cell r="S713">
            <v>8011016</v>
          </cell>
          <cell r="T713">
            <v>8011016</v>
          </cell>
          <cell r="U713">
            <v>8011016</v>
          </cell>
          <cell r="V713">
            <v>0</v>
          </cell>
          <cell r="W713">
            <v>0</v>
          </cell>
          <cell r="X713">
            <v>1</v>
          </cell>
          <cell r="Y713">
            <v>0</v>
          </cell>
          <cell r="Z713">
            <v>0</v>
          </cell>
          <cell r="AA713">
            <v>1</v>
          </cell>
          <cell r="AB713">
            <v>2</v>
          </cell>
          <cell r="AC713" t="str">
            <v>zhijiaotuan</v>
          </cell>
        </row>
        <row r="714">
          <cell r="A714">
            <v>773</v>
          </cell>
          <cell r="B714" t="str">
            <v>王翠玉</v>
          </cell>
          <cell r="C714">
            <v>2</v>
          </cell>
          <cell r="D714">
            <v>1</v>
          </cell>
          <cell r="E714">
            <v>10058</v>
          </cell>
          <cell r="F714" t="str">
            <v>天津工业大学</v>
          </cell>
          <cell r="G714" t="str">
            <v>其它</v>
          </cell>
        </row>
        <row r="714">
          <cell r="J714" t="str">
            <v/>
          </cell>
        </row>
        <row r="714">
          <cell r="M714" t="str">
            <v/>
          </cell>
        </row>
        <row r="714">
          <cell r="P714" t="str">
            <v/>
          </cell>
          <cell r="Q714" t="str">
            <v/>
          </cell>
        </row>
        <row r="714">
          <cell r="V714">
            <v>634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-1</v>
          </cell>
          <cell r="AC714" t="str">
            <v>putong</v>
          </cell>
        </row>
        <row r="715">
          <cell r="A715">
            <v>774</v>
          </cell>
          <cell r="B715" t="str">
            <v>马莹莹</v>
          </cell>
          <cell r="C715">
            <v>1</v>
          </cell>
          <cell r="D715">
            <v>1</v>
          </cell>
          <cell r="E715">
            <v>10225</v>
          </cell>
          <cell r="F715" t="str">
            <v>东北林业大学</v>
          </cell>
          <cell r="G715">
            <v>211</v>
          </cell>
          <cell r="H715" t="str">
            <v>经济管理学院</v>
          </cell>
          <cell r="I715">
            <v>12</v>
          </cell>
          <cell r="J715" t="str">
            <v>管理学</v>
          </cell>
          <cell r="K715">
            <v>1203</v>
          </cell>
          <cell r="L715">
            <v>120301</v>
          </cell>
          <cell r="M715" t="str">
            <v>农林经济管理</v>
          </cell>
          <cell r="N715">
            <v>7</v>
          </cell>
          <cell r="O715">
            <v>120300</v>
          </cell>
          <cell r="P715" t="str">
            <v>经济管理学院</v>
          </cell>
          <cell r="Q715" t="str">
            <v>农业经济管理</v>
          </cell>
          <cell r="R715">
            <v>2</v>
          </cell>
          <cell r="S715">
            <v>8007012</v>
          </cell>
          <cell r="T715">
            <v>8007047</v>
          </cell>
          <cell r="U715">
            <v>8007021</v>
          </cell>
          <cell r="V715">
            <v>566</v>
          </cell>
          <cell r="W715">
            <v>501</v>
          </cell>
          <cell r="X715">
            <v>1</v>
          </cell>
          <cell r="Y715">
            <v>0</v>
          </cell>
          <cell r="Z715">
            <v>0</v>
          </cell>
          <cell r="AA715">
            <v>0</v>
          </cell>
          <cell r="AB715">
            <v>2</v>
          </cell>
          <cell r="AC715" t="str">
            <v>putong</v>
          </cell>
        </row>
        <row r="716">
          <cell r="A716">
            <v>775</v>
          </cell>
          <cell r="B716" t="str">
            <v>杨雅莉</v>
          </cell>
          <cell r="C716">
            <v>1</v>
          </cell>
          <cell r="D716">
            <v>1</v>
          </cell>
          <cell r="E716">
            <v>10240</v>
          </cell>
          <cell r="F716" t="str">
            <v>哈尔滨商业大学</v>
          </cell>
          <cell r="G716" t="str">
            <v>其它</v>
          </cell>
          <cell r="H716" t="str">
            <v>设计艺术学院</v>
          </cell>
          <cell r="I716">
            <v>13</v>
          </cell>
          <cell r="J716" t="str">
            <v>艺术学</v>
          </cell>
          <cell r="K716">
            <v>1305</v>
          </cell>
          <cell r="L716">
            <v>130503</v>
          </cell>
          <cell r="M716" t="str">
            <v>环境设计</v>
          </cell>
          <cell r="N716">
            <v>14</v>
          </cell>
          <cell r="O716">
            <v>135108</v>
          </cell>
          <cell r="P716" t="str">
            <v>艺术设计学院</v>
          </cell>
          <cell r="Q716" t="str">
            <v>艺术设计研究与应用</v>
          </cell>
          <cell r="R716">
            <v>1</v>
          </cell>
          <cell r="S716">
            <v>8014039</v>
          </cell>
        </row>
        <row r="716">
          <cell r="V716">
            <v>460</v>
          </cell>
          <cell r="W716">
            <v>0</v>
          </cell>
          <cell r="X716">
            <v>1</v>
          </cell>
          <cell r="Y716">
            <v>0</v>
          </cell>
          <cell r="Z716">
            <v>0</v>
          </cell>
          <cell r="AA716">
            <v>0</v>
          </cell>
          <cell r="AB716">
            <v>-1</v>
          </cell>
          <cell r="AC716" t="str">
            <v>putong</v>
          </cell>
        </row>
        <row r="717">
          <cell r="A717">
            <v>776</v>
          </cell>
          <cell r="B717" t="str">
            <v>陈亚男</v>
          </cell>
          <cell r="C717">
            <v>1</v>
          </cell>
          <cell r="D717">
            <v>1</v>
          </cell>
          <cell r="E717">
            <v>10193</v>
          </cell>
          <cell r="F717" t="str">
            <v>吉林农业大学</v>
          </cell>
          <cell r="G717" t="str">
            <v>其它</v>
          </cell>
        </row>
        <row r="717">
          <cell r="J717" t="str">
            <v/>
          </cell>
        </row>
        <row r="717">
          <cell r="M717" t="str">
            <v/>
          </cell>
        </row>
        <row r="717">
          <cell r="P717" t="str">
            <v/>
          </cell>
          <cell r="Q717" t="str">
            <v/>
          </cell>
        </row>
        <row r="717">
          <cell r="V717">
            <v>520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-1</v>
          </cell>
          <cell r="AC717" t="str">
            <v>putong</v>
          </cell>
        </row>
        <row r="718">
          <cell r="A718">
            <v>777</v>
          </cell>
          <cell r="B718" t="str">
            <v>王雪静</v>
          </cell>
          <cell r="C718">
            <v>1</v>
          </cell>
          <cell r="D718">
            <v>1</v>
          </cell>
          <cell r="E718">
            <v>10224</v>
          </cell>
          <cell r="F718" t="str">
            <v>东北农业大学</v>
          </cell>
          <cell r="G718">
            <v>211</v>
          </cell>
          <cell r="H718" t="str">
            <v>园艺园林学院</v>
          </cell>
          <cell r="I718">
            <v>9</v>
          </cell>
          <cell r="J718" t="str">
            <v>农学</v>
          </cell>
          <cell r="K718">
            <v>905</v>
          </cell>
          <cell r="L718">
            <v>90502</v>
          </cell>
          <cell r="M718" t="str">
            <v>园林</v>
          </cell>
          <cell r="N718">
            <v>6</v>
          </cell>
          <cell r="O718">
            <v>97300</v>
          </cell>
          <cell r="P718" t="str">
            <v>园林学院</v>
          </cell>
          <cell r="Q718" t="str">
            <v>花卉种质创新与育种</v>
          </cell>
          <cell r="R718">
            <v>3</v>
          </cell>
          <cell r="S718">
            <v>8006007</v>
          </cell>
          <cell r="T718">
            <v>8006014</v>
          </cell>
        </row>
        <row r="718">
          <cell r="V718">
            <v>521</v>
          </cell>
          <cell r="W718">
            <v>444</v>
          </cell>
          <cell r="X718">
            <v>1</v>
          </cell>
          <cell r="Y718">
            <v>0</v>
          </cell>
          <cell r="Z718">
            <v>0</v>
          </cell>
          <cell r="AA718">
            <v>0</v>
          </cell>
          <cell r="AB718">
            <v>2</v>
          </cell>
          <cell r="AC718" t="str">
            <v>putong</v>
          </cell>
        </row>
        <row r="719">
          <cell r="A719">
            <v>778</v>
          </cell>
          <cell r="B719" t="str">
            <v>窦文静</v>
          </cell>
          <cell r="C719">
            <v>1</v>
          </cell>
          <cell r="D719">
            <v>1</v>
          </cell>
          <cell r="E719">
            <v>10809</v>
          </cell>
          <cell r="F719" t="str">
            <v>山西中医药大学</v>
          </cell>
          <cell r="G719" t="str">
            <v>其它</v>
          </cell>
          <cell r="H719" t="str">
            <v>人文社会科学学院</v>
          </cell>
          <cell r="I719">
            <v>7</v>
          </cell>
          <cell r="J719" t="str">
            <v>理学</v>
          </cell>
          <cell r="K719">
            <v>711</v>
          </cell>
          <cell r="L719">
            <v>71102</v>
          </cell>
          <cell r="M719" t="str">
            <v>应用心理学</v>
          </cell>
          <cell r="N719">
            <v>10</v>
          </cell>
          <cell r="O719">
            <v>45400</v>
          </cell>
          <cell r="P719" t="str">
            <v>人文社会科学学院</v>
          </cell>
          <cell r="Q719" t="str">
            <v>临床与咨询心理学</v>
          </cell>
          <cell r="R719">
            <v>1</v>
          </cell>
          <cell r="S719">
            <v>8010007</v>
          </cell>
          <cell r="T719">
            <v>8010036</v>
          </cell>
          <cell r="U719">
            <v>8010028</v>
          </cell>
          <cell r="V719">
            <v>437</v>
          </cell>
          <cell r="W719">
            <v>404</v>
          </cell>
          <cell r="X719">
            <v>1</v>
          </cell>
          <cell r="Y719">
            <v>0</v>
          </cell>
          <cell r="Z719">
            <v>0</v>
          </cell>
          <cell r="AA719">
            <v>0</v>
          </cell>
          <cell r="AB719">
            <v>-1</v>
          </cell>
          <cell r="AC719" t="str">
            <v>putong</v>
          </cell>
        </row>
        <row r="720">
          <cell r="A720">
            <v>779</v>
          </cell>
          <cell r="B720" t="str">
            <v>彭亦谐</v>
          </cell>
          <cell r="C720">
            <v>1</v>
          </cell>
          <cell r="D720">
            <v>1</v>
          </cell>
          <cell r="E720">
            <v>10022</v>
          </cell>
          <cell r="F720" t="str">
            <v>北京林业大学</v>
          </cell>
          <cell r="G720">
            <v>211</v>
          </cell>
          <cell r="H720" t="str">
            <v>经管</v>
          </cell>
          <cell r="I720">
            <v>12</v>
          </cell>
          <cell r="J720" t="str">
            <v>管理学</v>
          </cell>
          <cell r="K720">
            <v>1203</v>
          </cell>
          <cell r="L720">
            <v>120301</v>
          </cell>
          <cell r="M720" t="str">
            <v>农林经济管理</v>
          </cell>
          <cell r="N720">
            <v>7</v>
          </cell>
          <cell r="O720">
            <v>120300</v>
          </cell>
          <cell r="P720" t="str">
            <v>经济管理学院</v>
          </cell>
          <cell r="Q720" t="str">
            <v>农业经济管理</v>
          </cell>
          <cell r="R720">
            <v>1</v>
          </cell>
          <cell r="S720">
            <v>8007004</v>
          </cell>
          <cell r="T720">
            <v>8007053</v>
          </cell>
          <cell r="U720">
            <v>8007024</v>
          </cell>
          <cell r="V720">
            <v>609</v>
          </cell>
          <cell r="W720">
            <v>565</v>
          </cell>
          <cell r="X720">
            <v>1</v>
          </cell>
          <cell r="Y720">
            <v>0</v>
          </cell>
          <cell r="Z720">
            <v>0</v>
          </cell>
          <cell r="AA720">
            <v>0</v>
          </cell>
          <cell r="AB720">
            <v>2</v>
          </cell>
          <cell r="AC720" t="str">
            <v>putong</v>
          </cell>
        </row>
        <row r="721">
          <cell r="A721">
            <v>780</v>
          </cell>
          <cell r="B721" t="str">
            <v>焦浩</v>
          </cell>
          <cell r="C721">
            <v>2</v>
          </cell>
          <cell r="D721">
            <v>1</v>
          </cell>
          <cell r="E721">
            <v>10223</v>
          </cell>
          <cell r="F721" t="str">
            <v>黑龙江八一农垦大学</v>
          </cell>
          <cell r="G721" t="str">
            <v>其它</v>
          </cell>
          <cell r="H721" t="str">
            <v>农学院</v>
          </cell>
          <cell r="I721">
            <v>8</v>
          </cell>
          <cell r="J721" t="str">
            <v>工学</v>
          </cell>
          <cell r="K721">
            <v>825</v>
          </cell>
          <cell r="L721">
            <v>82503</v>
          </cell>
          <cell r="M721" t="str">
            <v>环境科学</v>
          </cell>
          <cell r="N721">
            <v>13</v>
          </cell>
          <cell r="O721">
            <v>83000</v>
          </cell>
          <cell r="P721" t="str">
            <v>环境科学与工程学院</v>
          </cell>
          <cell r="Q721" t="str">
            <v>水环境污染控制与生态修复技术</v>
          </cell>
          <cell r="R721">
            <v>4</v>
          </cell>
          <cell r="S721">
            <v>8013003</v>
          </cell>
          <cell r="T721">
            <v>8013005</v>
          </cell>
          <cell r="U721">
            <v>8013006</v>
          </cell>
          <cell r="V721">
            <v>488</v>
          </cell>
          <cell r="W721">
            <v>461</v>
          </cell>
          <cell r="X721">
            <v>1</v>
          </cell>
          <cell r="Y721">
            <v>0</v>
          </cell>
          <cell r="Z721">
            <v>0</v>
          </cell>
          <cell r="AA721">
            <v>0</v>
          </cell>
          <cell r="AB721">
            <v>-1</v>
          </cell>
          <cell r="AC721" t="str">
            <v>putong</v>
          </cell>
        </row>
        <row r="722">
          <cell r="A722">
            <v>781</v>
          </cell>
          <cell r="B722" t="str">
            <v>王晓慧</v>
          </cell>
          <cell r="C722">
            <v>1</v>
          </cell>
          <cell r="D722">
            <v>1</v>
          </cell>
          <cell r="E722">
            <v>10110</v>
          </cell>
          <cell r="F722" t="str">
            <v>中北大学</v>
          </cell>
          <cell r="G722" t="str">
            <v>其它</v>
          </cell>
          <cell r="H722" t="str">
            <v>经济与管理学院</v>
          </cell>
          <cell r="I722">
            <v>12</v>
          </cell>
          <cell r="J722" t="str">
            <v>管理学</v>
          </cell>
          <cell r="K722">
            <v>1202</v>
          </cell>
          <cell r="L722">
            <v>120202</v>
          </cell>
          <cell r="M722" t="str">
            <v>市场营销</v>
          </cell>
          <cell r="N722">
            <v>7</v>
          </cell>
          <cell r="O722">
            <v>120200</v>
          </cell>
          <cell r="P722" t="str">
            <v>经济管理学院</v>
          </cell>
          <cell r="Q722" t="str">
            <v>管理科学</v>
          </cell>
          <cell r="R722">
            <v>1</v>
          </cell>
          <cell r="S722">
            <v>8007005</v>
          </cell>
          <cell r="T722">
            <v>8007085</v>
          </cell>
          <cell r="U722">
            <v>8007003</v>
          </cell>
          <cell r="V722">
            <v>505</v>
          </cell>
          <cell r="W722">
            <v>485</v>
          </cell>
          <cell r="X722">
            <v>1</v>
          </cell>
          <cell r="Y722">
            <v>0</v>
          </cell>
          <cell r="Z722">
            <v>0</v>
          </cell>
          <cell r="AA722">
            <v>0</v>
          </cell>
          <cell r="AB722">
            <v>-1</v>
          </cell>
          <cell r="AC722" t="str">
            <v>putong</v>
          </cell>
        </row>
        <row r="723">
          <cell r="A723">
            <v>782</v>
          </cell>
          <cell r="B723" t="str">
            <v>王琦</v>
          </cell>
          <cell r="C723">
            <v>1</v>
          </cell>
          <cell r="D723">
            <v>1</v>
          </cell>
          <cell r="E723">
            <v>10022</v>
          </cell>
          <cell r="F723" t="str">
            <v>北京林业大学</v>
          </cell>
          <cell r="G723">
            <v>211</v>
          </cell>
          <cell r="H723" t="str">
            <v>林学院</v>
          </cell>
          <cell r="I723">
            <v>9</v>
          </cell>
          <cell r="J723" t="str">
            <v>农学</v>
          </cell>
          <cell r="K723">
            <v>905</v>
          </cell>
          <cell r="L723">
            <v>90503</v>
          </cell>
          <cell r="M723" t="str">
            <v>森林保护</v>
          </cell>
          <cell r="N723">
            <v>1</v>
          </cell>
          <cell r="O723">
            <v>90703</v>
          </cell>
          <cell r="P723" t="str">
            <v>林学院</v>
          </cell>
          <cell r="Q723" t="str">
            <v>森林昆虫学</v>
          </cell>
          <cell r="R723">
            <v>3</v>
          </cell>
          <cell r="S723">
            <v>19860803</v>
          </cell>
        </row>
        <row r="723">
          <cell r="V723">
            <v>521</v>
          </cell>
          <cell r="W723">
            <v>427</v>
          </cell>
          <cell r="X723">
            <v>1</v>
          </cell>
          <cell r="Y723">
            <v>0</v>
          </cell>
          <cell r="Z723">
            <v>0</v>
          </cell>
          <cell r="AA723">
            <v>0</v>
          </cell>
          <cell r="AB723">
            <v>2</v>
          </cell>
          <cell r="AC723" t="str">
            <v>putong</v>
          </cell>
        </row>
        <row r="724">
          <cell r="A724">
            <v>783</v>
          </cell>
          <cell r="B724" t="str">
            <v>王一凡</v>
          </cell>
          <cell r="C724">
            <v>1</v>
          </cell>
          <cell r="D724">
            <v>1</v>
          </cell>
          <cell r="E724">
            <v>10076</v>
          </cell>
          <cell r="F724" t="str">
            <v>河北工程大学</v>
          </cell>
          <cell r="G724" t="str">
            <v>其它</v>
          </cell>
          <cell r="H724" t="str">
            <v>管理工程与商学院</v>
          </cell>
          <cell r="I724">
            <v>12</v>
          </cell>
          <cell r="J724" t="str">
            <v>管理学</v>
          </cell>
          <cell r="K724">
            <v>1202</v>
          </cell>
          <cell r="L724" t="str">
            <v>120203K</v>
          </cell>
          <cell r="M724" t="str">
            <v>会计学</v>
          </cell>
          <cell r="N724">
            <v>7</v>
          </cell>
          <cell r="O724">
            <v>20200</v>
          </cell>
          <cell r="P724" t="str">
            <v>经济管理学院</v>
          </cell>
          <cell r="Q724" t="str">
            <v>金融学</v>
          </cell>
          <cell r="R724">
            <v>3</v>
          </cell>
          <cell r="S724">
            <v>8007006</v>
          </cell>
          <cell r="T724">
            <v>8007008</v>
          </cell>
        </row>
        <row r="724">
          <cell r="V724">
            <v>499</v>
          </cell>
          <cell r="W724">
            <v>428</v>
          </cell>
          <cell r="X724">
            <v>1</v>
          </cell>
          <cell r="Y724">
            <v>0</v>
          </cell>
          <cell r="Z724">
            <v>0</v>
          </cell>
          <cell r="AA724">
            <v>0</v>
          </cell>
          <cell r="AB724">
            <v>-1</v>
          </cell>
          <cell r="AC724" t="str">
            <v>putong</v>
          </cell>
        </row>
        <row r="725">
          <cell r="A725">
            <v>784</v>
          </cell>
          <cell r="B725" t="str">
            <v>王晓敏</v>
          </cell>
          <cell r="C725">
            <v>1</v>
          </cell>
          <cell r="D725">
            <v>1</v>
          </cell>
          <cell r="E725">
            <v>10022</v>
          </cell>
          <cell r="F725" t="str">
            <v>北京林业大学</v>
          </cell>
          <cell r="G725">
            <v>211</v>
          </cell>
          <cell r="H725" t="str">
            <v>理学院</v>
          </cell>
          <cell r="I725">
            <v>7</v>
          </cell>
          <cell r="J725" t="str">
            <v>理学</v>
          </cell>
          <cell r="K725">
            <v>701</v>
          </cell>
          <cell r="L725">
            <v>70101</v>
          </cell>
          <cell r="M725" t="str">
            <v>数学与应用数学</v>
          </cell>
          <cell r="N725">
            <v>12</v>
          </cell>
          <cell r="O725">
            <v>70100</v>
          </cell>
          <cell r="P725" t="str">
            <v>理学院</v>
          </cell>
          <cell r="Q725" t="str">
            <v>基础数学专业</v>
          </cell>
          <cell r="R725">
            <v>3</v>
          </cell>
          <cell r="S725">
            <v>8012010</v>
          </cell>
          <cell r="T725">
            <v>8012010</v>
          </cell>
          <cell r="U725">
            <v>8012031</v>
          </cell>
          <cell r="V725">
            <v>543</v>
          </cell>
          <cell r="W725">
            <v>512</v>
          </cell>
          <cell r="X725">
            <v>1</v>
          </cell>
          <cell r="Y725">
            <v>0</v>
          </cell>
          <cell r="Z725">
            <v>0</v>
          </cell>
          <cell r="AA725">
            <v>0</v>
          </cell>
          <cell r="AB725">
            <v>2</v>
          </cell>
          <cell r="AC725" t="str">
            <v>putong</v>
          </cell>
        </row>
        <row r="726">
          <cell r="A726">
            <v>785</v>
          </cell>
          <cell r="B726" t="str">
            <v>徐若凡</v>
          </cell>
          <cell r="C726">
            <v>1</v>
          </cell>
          <cell r="D726">
            <v>1</v>
          </cell>
          <cell r="E726">
            <v>10113</v>
          </cell>
          <cell r="F726" t="str">
            <v>山西农业大学</v>
          </cell>
          <cell r="G726" t="str">
            <v>其它</v>
          </cell>
          <cell r="H726" t="str">
            <v>林学院</v>
          </cell>
          <cell r="I726">
            <v>8</v>
          </cell>
          <cell r="J726" t="str">
            <v>工学</v>
          </cell>
          <cell r="K726">
            <v>828</v>
          </cell>
          <cell r="L726">
            <v>82803</v>
          </cell>
          <cell r="M726" t="str">
            <v>风景园林</v>
          </cell>
          <cell r="N726">
            <v>6</v>
          </cell>
          <cell r="O726">
            <v>95300</v>
          </cell>
          <cell r="P726" t="str">
            <v>园林学院</v>
          </cell>
          <cell r="Q726" t="str">
            <v>风景园林</v>
          </cell>
          <cell r="R726">
            <v>1</v>
          </cell>
          <cell r="S726">
            <v>8006065</v>
          </cell>
        </row>
        <row r="726">
          <cell r="V726">
            <v>499</v>
          </cell>
          <cell r="W726">
            <v>383</v>
          </cell>
          <cell r="X726">
            <v>1</v>
          </cell>
          <cell r="Y726">
            <v>0</v>
          </cell>
          <cell r="Z726">
            <v>0</v>
          </cell>
          <cell r="AA726">
            <v>0</v>
          </cell>
          <cell r="AB726">
            <v>-1</v>
          </cell>
          <cell r="AC726" t="str">
            <v>putong</v>
          </cell>
        </row>
        <row r="727">
          <cell r="A727">
            <v>786</v>
          </cell>
          <cell r="B727" t="str">
            <v>金琴平</v>
          </cell>
          <cell r="C727">
            <v>1</v>
          </cell>
          <cell r="D727">
            <v>10</v>
          </cell>
          <cell r="E727">
            <v>10184</v>
          </cell>
          <cell r="F727" t="str">
            <v>延边大学</v>
          </cell>
          <cell r="G727">
            <v>211</v>
          </cell>
          <cell r="H727" t="str">
            <v>经济管理学院</v>
          </cell>
          <cell r="I727">
            <v>12</v>
          </cell>
          <cell r="J727" t="str">
            <v>管理学</v>
          </cell>
          <cell r="K727">
            <v>1202</v>
          </cell>
          <cell r="L727" t="str">
            <v>120201K</v>
          </cell>
          <cell r="M727" t="str">
            <v>工商管理</v>
          </cell>
          <cell r="N727">
            <v>7</v>
          </cell>
          <cell r="O727">
            <v>120200</v>
          </cell>
          <cell r="P727" t="str">
            <v>经济管理学院</v>
          </cell>
          <cell r="Q727" t="str">
            <v>管理科学</v>
          </cell>
          <cell r="R727">
            <v>1</v>
          </cell>
          <cell r="S727">
            <v>8007060</v>
          </cell>
        </row>
        <row r="727">
          <cell r="V727">
            <v>479</v>
          </cell>
          <cell r="W727">
            <v>479</v>
          </cell>
          <cell r="X727">
            <v>1</v>
          </cell>
          <cell r="Y727">
            <v>0</v>
          </cell>
          <cell r="Z727">
            <v>0</v>
          </cell>
          <cell r="AA727">
            <v>0</v>
          </cell>
          <cell r="AB727">
            <v>2</v>
          </cell>
          <cell r="AC727" t="str">
            <v>putong</v>
          </cell>
        </row>
        <row r="728">
          <cell r="A728">
            <v>787</v>
          </cell>
          <cell r="B728" t="str">
            <v>陈新月</v>
          </cell>
          <cell r="C728">
            <v>1</v>
          </cell>
          <cell r="D728">
            <v>1</v>
          </cell>
          <cell r="E728">
            <v>10216</v>
          </cell>
          <cell r="F728" t="str">
            <v>燕山大学</v>
          </cell>
          <cell r="G728">
            <v>211</v>
          </cell>
          <cell r="H728" t="str">
            <v>经济管理学院</v>
          </cell>
          <cell r="I728">
            <v>12</v>
          </cell>
          <cell r="J728" t="str">
            <v>管理学</v>
          </cell>
          <cell r="K728">
            <v>1209</v>
          </cell>
          <cell r="L728" t="str">
            <v>120901K</v>
          </cell>
          <cell r="M728" t="str">
            <v>旅游管理</v>
          </cell>
          <cell r="N728">
            <v>6</v>
          </cell>
          <cell r="O728">
            <v>83400</v>
          </cell>
          <cell r="P728" t="str">
            <v>园林学院</v>
          </cell>
          <cell r="Q728" t="str">
            <v>风景园林历史与理论</v>
          </cell>
          <cell r="R728">
            <v>8</v>
          </cell>
          <cell r="S728">
            <v>8006109</v>
          </cell>
        </row>
        <row r="728">
          <cell r="V728">
            <v>539</v>
          </cell>
          <cell r="W728">
            <v>437</v>
          </cell>
          <cell r="X728">
            <v>1</v>
          </cell>
          <cell r="Y728">
            <v>0</v>
          </cell>
          <cell r="Z728">
            <v>0</v>
          </cell>
          <cell r="AA728">
            <v>0</v>
          </cell>
          <cell r="AB728">
            <v>2</v>
          </cell>
          <cell r="AC728" t="str">
            <v>putong</v>
          </cell>
        </row>
        <row r="729">
          <cell r="A729">
            <v>788</v>
          </cell>
          <cell r="B729" t="str">
            <v>安小勇</v>
          </cell>
          <cell r="C729">
            <v>2</v>
          </cell>
          <cell r="D729">
            <v>1</v>
          </cell>
          <cell r="E729">
            <v>10657</v>
          </cell>
          <cell r="F729" t="str">
            <v>贵州大学</v>
          </cell>
          <cell r="G729">
            <v>211</v>
          </cell>
          <cell r="H729" t="str">
            <v>贵州大学</v>
          </cell>
          <cell r="I729">
            <v>9</v>
          </cell>
          <cell r="J729" t="str">
            <v>农学</v>
          </cell>
          <cell r="K729">
            <v>905</v>
          </cell>
          <cell r="L729">
            <v>90501</v>
          </cell>
          <cell r="M729" t="str">
            <v>林学</v>
          </cell>
          <cell r="N729">
            <v>5</v>
          </cell>
          <cell r="O729">
            <v>85600</v>
          </cell>
          <cell r="P729" t="str">
            <v>材料学院</v>
          </cell>
          <cell r="Q729" t="e">
            <v>#N/A</v>
          </cell>
          <cell r="R729">
            <v>1</v>
          </cell>
        </row>
        <row r="729">
          <cell r="V729">
            <v>582</v>
          </cell>
          <cell r="W729">
            <v>498</v>
          </cell>
          <cell r="X729">
            <v>1</v>
          </cell>
          <cell r="Y729">
            <v>0</v>
          </cell>
          <cell r="Z729">
            <v>0</v>
          </cell>
          <cell r="AA729">
            <v>0</v>
          </cell>
          <cell r="AB729">
            <v>2</v>
          </cell>
          <cell r="AC729" t="str">
            <v>putong</v>
          </cell>
        </row>
        <row r="730">
          <cell r="A730">
            <v>790</v>
          </cell>
          <cell r="B730" t="str">
            <v>齐莹</v>
          </cell>
          <cell r="C730">
            <v>1</v>
          </cell>
          <cell r="D730">
            <v>11</v>
          </cell>
          <cell r="E730">
            <v>10712</v>
          </cell>
          <cell r="F730" t="str">
            <v>西北农林科技大学</v>
          </cell>
          <cell r="G730">
            <v>985</v>
          </cell>
          <cell r="H730" t="str">
            <v>风景园林艺术学院</v>
          </cell>
          <cell r="I730">
            <v>9</v>
          </cell>
          <cell r="J730" t="str">
            <v>农学</v>
          </cell>
          <cell r="K730">
            <v>905</v>
          </cell>
          <cell r="L730">
            <v>90502</v>
          </cell>
          <cell r="M730" t="str">
            <v>园林</v>
          </cell>
          <cell r="N730">
            <v>6</v>
          </cell>
          <cell r="O730">
            <v>95300</v>
          </cell>
          <cell r="P730" t="str">
            <v>园林学院</v>
          </cell>
          <cell r="Q730" t="str">
            <v>风景园林</v>
          </cell>
          <cell r="R730">
            <v>1</v>
          </cell>
          <cell r="S730">
            <v>8006112</v>
          </cell>
          <cell r="T730">
            <v>8006107</v>
          </cell>
          <cell r="U730">
            <v>8006074</v>
          </cell>
          <cell r="V730">
            <v>519</v>
          </cell>
          <cell r="W730">
            <v>460</v>
          </cell>
          <cell r="X730">
            <v>1</v>
          </cell>
          <cell r="Y730">
            <v>0</v>
          </cell>
          <cell r="Z730">
            <v>0</v>
          </cell>
          <cell r="AA730">
            <v>0</v>
          </cell>
          <cell r="AB730">
            <v>9</v>
          </cell>
          <cell r="AC730" t="str">
            <v>putong</v>
          </cell>
        </row>
        <row r="731">
          <cell r="A731">
            <v>791</v>
          </cell>
          <cell r="B731" t="str">
            <v>司文涛</v>
          </cell>
          <cell r="C731">
            <v>1</v>
          </cell>
          <cell r="D731">
            <v>1</v>
          </cell>
          <cell r="E731">
            <v>10290</v>
          </cell>
          <cell r="F731" t="str">
            <v>中国矿业大学(徐州)</v>
          </cell>
          <cell r="G731">
            <v>211</v>
          </cell>
          <cell r="H731" t="str">
            <v>中国矿业大学公共管理学院法学系</v>
          </cell>
          <cell r="I731">
            <v>3</v>
          </cell>
          <cell r="J731" t="str">
            <v>法学</v>
          </cell>
          <cell r="K731">
            <v>301</v>
          </cell>
          <cell r="L731" t="str">
            <v>030101K</v>
          </cell>
          <cell r="M731" t="str">
            <v>法学</v>
          </cell>
          <cell r="N731">
            <v>10</v>
          </cell>
          <cell r="O731">
            <v>30100</v>
          </cell>
          <cell r="P731" t="str">
            <v>人文社会科学学院</v>
          </cell>
          <cell r="Q731" t="e">
            <v>#N/A</v>
          </cell>
          <cell r="R731">
            <v>2</v>
          </cell>
          <cell r="S731">
            <v>8010030</v>
          </cell>
          <cell r="T731">
            <v>8010023</v>
          </cell>
          <cell r="U731">
            <v>8010018</v>
          </cell>
          <cell r="V731">
            <v>490</v>
          </cell>
          <cell r="W731">
            <v>471</v>
          </cell>
          <cell r="X731">
            <v>1</v>
          </cell>
          <cell r="Y731">
            <v>0</v>
          </cell>
          <cell r="Z731">
            <v>0</v>
          </cell>
          <cell r="AA731">
            <v>0</v>
          </cell>
          <cell r="AB731">
            <v>2</v>
          </cell>
          <cell r="AC731" t="str">
            <v>putong</v>
          </cell>
        </row>
        <row r="732">
          <cell r="A732">
            <v>793</v>
          </cell>
          <cell r="B732" t="str">
            <v>陈修华</v>
          </cell>
          <cell r="C732">
            <v>1</v>
          </cell>
          <cell r="D732">
            <v>1</v>
          </cell>
          <cell r="E732">
            <v>10434</v>
          </cell>
          <cell r="F732" t="str">
            <v>山东农业大学</v>
          </cell>
          <cell r="G732" t="str">
            <v>其它</v>
          </cell>
          <cell r="H732" t="str">
            <v>资源与环境学院</v>
          </cell>
          <cell r="I732">
            <v>7</v>
          </cell>
          <cell r="J732" t="str">
            <v>理学</v>
          </cell>
          <cell r="K732">
            <v>705</v>
          </cell>
          <cell r="L732">
            <v>70504</v>
          </cell>
          <cell r="M732" t="str">
            <v>地理信息科学</v>
          </cell>
          <cell r="N732">
            <v>1</v>
          </cell>
          <cell r="O732">
            <v>70503</v>
          </cell>
          <cell r="P732" t="str">
            <v>林学院</v>
          </cell>
          <cell r="Q732" t="str">
            <v>3S技术集成与开发应用</v>
          </cell>
          <cell r="R732">
            <v>3</v>
          </cell>
          <cell r="S732">
            <v>8001073</v>
          </cell>
          <cell r="T732">
            <v>8001045</v>
          </cell>
          <cell r="U732">
            <v>8001058</v>
          </cell>
          <cell r="V732">
            <v>441</v>
          </cell>
          <cell r="W732">
            <v>436</v>
          </cell>
          <cell r="X732">
            <v>1</v>
          </cell>
          <cell r="Y732">
            <v>0</v>
          </cell>
          <cell r="Z732">
            <v>0</v>
          </cell>
          <cell r="AA732">
            <v>0</v>
          </cell>
          <cell r="AB732">
            <v>-1</v>
          </cell>
          <cell r="AC732" t="str">
            <v>putong</v>
          </cell>
        </row>
        <row r="733">
          <cell r="A733">
            <v>794</v>
          </cell>
          <cell r="B733" t="str">
            <v>马玉婉</v>
          </cell>
          <cell r="C733">
            <v>1</v>
          </cell>
          <cell r="D733">
            <v>1</v>
          </cell>
          <cell r="E733">
            <v>10475</v>
          </cell>
          <cell r="F733" t="str">
            <v>河南大学</v>
          </cell>
          <cell r="G733" t="str">
            <v>其它</v>
          </cell>
          <cell r="H733" t="str">
            <v>河南大学</v>
          </cell>
          <cell r="I733">
            <v>13</v>
          </cell>
          <cell r="J733" t="str">
            <v>艺术学</v>
          </cell>
          <cell r="K733">
            <v>1305</v>
          </cell>
          <cell r="L733">
            <v>130502</v>
          </cell>
          <cell r="M733" t="str">
            <v>视觉传达设计</v>
          </cell>
          <cell r="N733">
            <v>14</v>
          </cell>
          <cell r="O733">
            <v>135108</v>
          </cell>
          <cell r="P733" t="str">
            <v>艺术设计学院</v>
          </cell>
          <cell r="Q733" t="str">
            <v>艺术设计研究与应用</v>
          </cell>
          <cell r="R733">
            <v>1</v>
          </cell>
          <cell r="S733">
            <v>8014011</v>
          </cell>
          <cell r="T733">
            <v>8014011</v>
          </cell>
          <cell r="U733">
            <v>8014011</v>
          </cell>
          <cell r="V733">
            <v>462</v>
          </cell>
          <cell r="W733">
            <v>377</v>
          </cell>
          <cell r="X733">
            <v>1</v>
          </cell>
          <cell r="Y733">
            <v>0</v>
          </cell>
          <cell r="Z733">
            <v>0</v>
          </cell>
          <cell r="AA733">
            <v>0</v>
          </cell>
          <cell r="AB733">
            <v>-1</v>
          </cell>
          <cell r="AC733" t="str">
            <v>putong</v>
          </cell>
        </row>
        <row r="734">
          <cell r="A734">
            <v>795</v>
          </cell>
          <cell r="B734" t="str">
            <v>杨静萱</v>
          </cell>
          <cell r="C734">
            <v>1</v>
          </cell>
          <cell r="D734">
            <v>1</v>
          </cell>
          <cell r="E734">
            <v>10070</v>
          </cell>
          <cell r="F734" t="str">
            <v>天津财经大学</v>
          </cell>
          <cell r="G734" t="str">
            <v>其它</v>
          </cell>
          <cell r="H734" t="str">
            <v>商学院企业管理系</v>
          </cell>
          <cell r="I734">
            <v>12</v>
          </cell>
          <cell r="J734" t="str">
            <v>管理学</v>
          </cell>
          <cell r="K734">
            <v>1202</v>
          </cell>
          <cell r="L734">
            <v>120206</v>
          </cell>
          <cell r="M734" t="str">
            <v>人力资源管理</v>
          </cell>
          <cell r="N734">
            <v>7</v>
          </cell>
          <cell r="O734">
            <v>120200</v>
          </cell>
          <cell r="P734" t="str">
            <v>经济管理学院</v>
          </cell>
          <cell r="Q734" t="str">
            <v>管理科学</v>
          </cell>
          <cell r="R734">
            <v>1</v>
          </cell>
          <cell r="S734">
            <v>8007005</v>
          </cell>
          <cell r="T734">
            <v>8007010</v>
          </cell>
          <cell r="U734">
            <v>8007085</v>
          </cell>
          <cell r="V734">
            <v>585</v>
          </cell>
          <cell r="W734">
            <v>521</v>
          </cell>
          <cell r="X734">
            <v>1</v>
          </cell>
          <cell r="Y734">
            <v>0</v>
          </cell>
          <cell r="Z734">
            <v>0</v>
          </cell>
          <cell r="AA734">
            <v>0</v>
          </cell>
          <cell r="AB734">
            <v>-1</v>
          </cell>
          <cell r="AC734" t="str">
            <v>putong</v>
          </cell>
        </row>
        <row r="735">
          <cell r="A735">
            <v>797</v>
          </cell>
          <cell r="B735" t="str">
            <v>李姝杰</v>
          </cell>
          <cell r="C735">
            <v>1</v>
          </cell>
          <cell r="D735">
            <v>1</v>
          </cell>
          <cell r="E735">
            <v>10009</v>
          </cell>
          <cell r="F735" t="str">
            <v>北方工业大学</v>
          </cell>
          <cell r="G735" t="str">
            <v>其它</v>
          </cell>
          <cell r="H735" t="str">
            <v>文法学院</v>
          </cell>
          <cell r="I735">
            <v>3</v>
          </cell>
          <cell r="J735" t="str">
            <v>法学</v>
          </cell>
          <cell r="K735">
            <v>301</v>
          </cell>
          <cell r="L735" t="str">
            <v>030101K</v>
          </cell>
          <cell r="M735" t="str">
            <v>法学</v>
          </cell>
          <cell r="N735">
            <v>10</v>
          </cell>
          <cell r="O735">
            <v>30100</v>
          </cell>
          <cell r="P735" t="str">
            <v>人文社会科学学院</v>
          </cell>
          <cell r="Q735" t="e">
            <v>#N/A</v>
          </cell>
          <cell r="R735">
            <v>4</v>
          </cell>
          <cell r="S735">
            <v>8010023</v>
          </cell>
          <cell r="T735">
            <v>8010024</v>
          </cell>
        </row>
        <row r="735">
          <cell r="V735">
            <v>500</v>
          </cell>
          <cell r="W735">
            <v>425</v>
          </cell>
          <cell r="X735">
            <v>1</v>
          </cell>
          <cell r="Y735">
            <v>0</v>
          </cell>
          <cell r="Z735">
            <v>0</v>
          </cell>
          <cell r="AA735">
            <v>0</v>
          </cell>
          <cell r="AB735">
            <v>-1</v>
          </cell>
          <cell r="AC735" t="str">
            <v>putong</v>
          </cell>
        </row>
        <row r="736">
          <cell r="A736">
            <v>799</v>
          </cell>
          <cell r="B736" t="str">
            <v>苏展波</v>
          </cell>
          <cell r="C736">
            <v>2</v>
          </cell>
          <cell r="D736">
            <v>1</v>
          </cell>
          <cell r="E736">
            <v>10426</v>
          </cell>
          <cell r="F736" t="str">
            <v>青岛科技大学</v>
          </cell>
          <cell r="G736" t="str">
            <v>其它</v>
          </cell>
          <cell r="H736" t="str">
            <v>经济与管理学院</v>
          </cell>
          <cell r="I736">
            <v>12</v>
          </cell>
          <cell r="J736" t="str">
            <v>管理学</v>
          </cell>
          <cell r="K736">
            <v>1204</v>
          </cell>
          <cell r="L736">
            <v>120405</v>
          </cell>
          <cell r="M736" t="str">
            <v>城市管理</v>
          </cell>
          <cell r="N736">
            <v>7</v>
          </cell>
          <cell r="O736">
            <v>20200</v>
          </cell>
          <cell r="P736" t="str">
            <v>经济管理学院</v>
          </cell>
          <cell r="Q736" t="str">
            <v>金融学</v>
          </cell>
          <cell r="R736">
            <v>1</v>
          </cell>
          <cell r="S736">
            <v>8007013</v>
          </cell>
          <cell r="T736">
            <v>8007014</v>
          </cell>
          <cell r="U736">
            <v>8007039</v>
          </cell>
          <cell r="V736">
            <v>521</v>
          </cell>
          <cell r="W736">
            <v>515</v>
          </cell>
          <cell r="X736">
            <v>1</v>
          </cell>
          <cell r="Y736">
            <v>0</v>
          </cell>
          <cell r="Z736">
            <v>0</v>
          </cell>
          <cell r="AA736">
            <v>0</v>
          </cell>
          <cell r="AB736">
            <v>-1</v>
          </cell>
          <cell r="AC736" t="str">
            <v>putong</v>
          </cell>
        </row>
        <row r="737">
          <cell r="A737">
            <v>800</v>
          </cell>
          <cell r="B737" t="str">
            <v>袁梦楚</v>
          </cell>
          <cell r="C737">
            <v>1</v>
          </cell>
          <cell r="D737">
            <v>1</v>
          </cell>
          <cell r="E737">
            <v>10504</v>
          </cell>
          <cell r="F737" t="str">
            <v>华中农业大学</v>
          </cell>
          <cell r="G737">
            <v>211</v>
          </cell>
        </row>
        <row r="737">
          <cell r="J737" t="str">
            <v/>
          </cell>
        </row>
        <row r="737">
          <cell r="M737" t="str">
            <v/>
          </cell>
        </row>
        <row r="737">
          <cell r="P737" t="str">
            <v/>
          </cell>
          <cell r="Q737" t="str">
            <v/>
          </cell>
        </row>
        <row r="737">
          <cell r="V737">
            <v>600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2</v>
          </cell>
          <cell r="AC737" t="str">
            <v>putong</v>
          </cell>
        </row>
        <row r="738">
          <cell r="A738">
            <v>801</v>
          </cell>
          <cell r="B738" t="str">
            <v>贾书敏</v>
          </cell>
          <cell r="C738">
            <v>1</v>
          </cell>
          <cell r="D738">
            <v>1</v>
          </cell>
          <cell r="E738">
            <v>10445</v>
          </cell>
          <cell r="F738" t="str">
            <v>山东师范大学</v>
          </cell>
          <cell r="G738" t="str">
            <v>其它</v>
          </cell>
          <cell r="H738" t="str">
            <v>山东师范大学经济学院</v>
          </cell>
          <cell r="I738">
            <v>2</v>
          </cell>
          <cell r="J738" t="str">
            <v>经济学</v>
          </cell>
          <cell r="K738">
            <v>204</v>
          </cell>
          <cell r="L738">
            <v>20401</v>
          </cell>
          <cell r="M738" t="str">
            <v>国际经济与贸易</v>
          </cell>
          <cell r="N738">
            <v>7</v>
          </cell>
          <cell r="O738">
            <v>20200</v>
          </cell>
          <cell r="P738" t="str">
            <v>经济管理学院</v>
          </cell>
          <cell r="Q738" t="str">
            <v>金融学</v>
          </cell>
          <cell r="R738">
            <v>2</v>
          </cell>
          <cell r="S738">
            <v>8007007</v>
          </cell>
          <cell r="T738">
            <v>8007063</v>
          </cell>
          <cell r="U738">
            <v>8007070</v>
          </cell>
          <cell r="V738">
            <v>534</v>
          </cell>
          <cell r="W738">
            <v>498</v>
          </cell>
          <cell r="X738">
            <v>1</v>
          </cell>
          <cell r="Y738">
            <v>0</v>
          </cell>
          <cell r="Z738">
            <v>0</v>
          </cell>
          <cell r="AA738">
            <v>0</v>
          </cell>
          <cell r="AB738">
            <v>-1</v>
          </cell>
          <cell r="AC738" t="str">
            <v>putong</v>
          </cell>
        </row>
        <row r="739">
          <cell r="A739">
            <v>802</v>
          </cell>
          <cell r="B739" t="str">
            <v>龚铭</v>
          </cell>
          <cell r="C739">
            <v>1</v>
          </cell>
          <cell r="D739">
            <v>1</v>
          </cell>
          <cell r="E739">
            <v>10022</v>
          </cell>
          <cell r="F739" t="str">
            <v>北京林业大学</v>
          </cell>
          <cell r="G739">
            <v>211</v>
          </cell>
          <cell r="H739" t="str">
            <v>经济管理学院统计系</v>
          </cell>
          <cell r="I739">
            <v>7</v>
          </cell>
          <cell r="J739" t="str">
            <v>理学</v>
          </cell>
          <cell r="K739">
            <v>712</v>
          </cell>
          <cell r="L739">
            <v>71201</v>
          </cell>
          <cell r="M739" t="str">
            <v>统计学</v>
          </cell>
          <cell r="N739">
            <v>7</v>
          </cell>
          <cell r="O739">
            <v>25200</v>
          </cell>
          <cell r="P739" t="str">
            <v>经济管理学院</v>
          </cell>
          <cell r="Q739" t="str">
            <v>不分方向</v>
          </cell>
          <cell r="R739">
            <v>1</v>
          </cell>
          <cell r="S739">
            <v>8007022</v>
          </cell>
          <cell r="T739">
            <v>8007065</v>
          </cell>
          <cell r="U739">
            <v>8007008</v>
          </cell>
          <cell r="V739">
            <v>593</v>
          </cell>
          <cell r="W739">
            <v>584</v>
          </cell>
          <cell r="X739">
            <v>1</v>
          </cell>
          <cell r="Y739">
            <v>0</v>
          </cell>
          <cell r="Z739">
            <v>0</v>
          </cell>
          <cell r="AA739">
            <v>0</v>
          </cell>
          <cell r="AB739">
            <v>2</v>
          </cell>
          <cell r="AC739" t="str">
            <v>putong</v>
          </cell>
        </row>
        <row r="740">
          <cell r="A740">
            <v>803</v>
          </cell>
          <cell r="B740" t="str">
            <v>赵天极</v>
          </cell>
          <cell r="C740">
            <v>1</v>
          </cell>
          <cell r="D740">
            <v>2</v>
          </cell>
          <cell r="E740">
            <v>10186</v>
          </cell>
          <cell r="F740" t="str">
            <v>长春理工大学</v>
          </cell>
          <cell r="G740" t="str">
            <v>其它</v>
          </cell>
          <cell r="H740" t="str">
            <v>经济管理学院会计系</v>
          </cell>
          <cell r="I740">
            <v>12</v>
          </cell>
          <cell r="J740" t="str">
            <v>管理学</v>
          </cell>
          <cell r="K740">
            <v>1202</v>
          </cell>
          <cell r="L740" t="str">
            <v>120203K</v>
          </cell>
          <cell r="M740" t="str">
            <v>会计学</v>
          </cell>
          <cell r="N740">
            <v>7</v>
          </cell>
          <cell r="O740">
            <v>125300</v>
          </cell>
          <cell r="P740" t="str">
            <v>经济管理学院</v>
          </cell>
          <cell r="Q740" t="str">
            <v>不分方向</v>
          </cell>
          <cell r="R740">
            <v>1</v>
          </cell>
          <cell r="S740">
            <v>8007089</v>
          </cell>
          <cell r="T740">
            <v>8007050</v>
          </cell>
        </row>
        <row r="740">
          <cell r="V740">
            <v>496</v>
          </cell>
          <cell r="W740">
            <v>517</v>
          </cell>
          <cell r="X740">
            <v>1</v>
          </cell>
          <cell r="Y740">
            <v>0</v>
          </cell>
          <cell r="Z740">
            <v>0</v>
          </cell>
          <cell r="AA740">
            <v>0</v>
          </cell>
          <cell r="AB740">
            <v>-1</v>
          </cell>
          <cell r="AC740" t="str">
            <v>putong</v>
          </cell>
        </row>
        <row r="741">
          <cell r="A741">
            <v>804</v>
          </cell>
          <cell r="B741" t="str">
            <v>冉龙奕</v>
          </cell>
          <cell r="C741">
            <v>1</v>
          </cell>
          <cell r="D741">
            <v>1</v>
          </cell>
          <cell r="E741">
            <v>10022</v>
          </cell>
          <cell r="F741" t="str">
            <v>北京林业大学</v>
          </cell>
          <cell r="G741">
            <v>211</v>
          </cell>
          <cell r="H741" t="str">
            <v>生物科学与技术学院</v>
          </cell>
          <cell r="I741">
            <v>7</v>
          </cell>
          <cell r="J741" t="str">
            <v>理学</v>
          </cell>
          <cell r="K741">
            <v>710</v>
          </cell>
          <cell r="L741">
            <v>71002</v>
          </cell>
          <cell r="M741" t="str">
            <v>生物技术</v>
          </cell>
          <cell r="N741">
            <v>2</v>
          </cell>
          <cell r="O741">
            <v>95135</v>
          </cell>
          <cell r="P741" t="str">
            <v>生物科学与技术学院</v>
          </cell>
          <cell r="Q741" t="str">
            <v>不分方向</v>
          </cell>
          <cell r="R741">
            <v>1</v>
          </cell>
          <cell r="S741">
            <v>8002058</v>
          </cell>
          <cell r="T741">
            <v>8002035</v>
          </cell>
          <cell r="U741">
            <v>8002062</v>
          </cell>
          <cell r="V741">
            <v>508</v>
          </cell>
          <cell r="W741">
            <v>0</v>
          </cell>
          <cell r="X741">
            <v>1</v>
          </cell>
          <cell r="Y741">
            <v>0</v>
          </cell>
          <cell r="Z741">
            <v>0</v>
          </cell>
          <cell r="AA741">
            <v>0</v>
          </cell>
          <cell r="AB741">
            <v>2</v>
          </cell>
          <cell r="AC741" t="str">
            <v>2jia</v>
          </cell>
        </row>
        <row r="742">
          <cell r="A742">
            <v>805</v>
          </cell>
          <cell r="B742" t="str">
            <v>耿嘉一</v>
          </cell>
          <cell r="C742">
            <v>2</v>
          </cell>
          <cell r="D742">
            <v>1</v>
          </cell>
          <cell r="E742">
            <v>11065</v>
          </cell>
          <cell r="F742" t="str">
            <v>青岛大学</v>
          </cell>
          <cell r="G742" t="str">
            <v>其它</v>
          </cell>
          <cell r="H742" t="str">
            <v>经济学院金融系</v>
          </cell>
          <cell r="I742">
            <v>2</v>
          </cell>
          <cell r="J742" t="str">
            <v>经济学</v>
          </cell>
          <cell r="K742">
            <v>203</v>
          </cell>
          <cell r="L742" t="str">
            <v>020301K</v>
          </cell>
          <cell r="M742" t="str">
            <v>金融学</v>
          </cell>
          <cell r="N742">
            <v>7</v>
          </cell>
          <cell r="O742">
            <v>20200</v>
          </cell>
          <cell r="P742" t="str">
            <v>经济管理学院</v>
          </cell>
          <cell r="Q742" t="str">
            <v>金融学</v>
          </cell>
          <cell r="R742">
            <v>1</v>
          </cell>
          <cell r="S742">
            <v>8007039</v>
          </cell>
          <cell r="T742">
            <v>8007014</v>
          </cell>
          <cell r="U742">
            <v>8007013</v>
          </cell>
          <cell r="V742">
            <v>567</v>
          </cell>
          <cell r="W742">
            <v>603</v>
          </cell>
          <cell r="X742">
            <v>1</v>
          </cell>
          <cell r="Y742">
            <v>0</v>
          </cell>
          <cell r="Z742">
            <v>0</v>
          </cell>
          <cell r="AA742">
            <v>0</v>
          </cell>
          <cell r="AB742">
            <v>-1</v>
          </cell>
          <cell r="AC742" t="str">
            <v>putong</v>
          </cell>
        </row>
        <row r="743">
          <cell r="A743">
            <v>806</v>
          </cell>
          <cell r="B743" t="str">
            <v>周欧</v>
          </cell>
          <cell r="C743">
            <v>1</v>
          </cell>
          <cell r="D743">
            <v>1</v>
          </cell>
          <cell r="E743">
            <v>10538</v>
          </cell>
          <cell r="F743" t="str">
            <v>中南林业科技大学</v>
          </cell>
          <cell r="G743" t="str">
            <v>其它</v>
          </cell>
          <cell r="H743" t="str">
            <v>林学院</v>
          </cell>
          <cell r="I743">
            <v>9</v>
          </cell>
          <cell r="J743" t="str">
            <v>农学</v>
          </cell>
          <cell r="K743">
            <v>905</v>
          </cell>
          <cell r="L743">
            <v>90501</v>
          </cell>
          <cell r="M743" t="str">
            <v>林学</v>
          </cell>
          <cell r="N743">
            <v>1</v>
          </cell>
          <cell r="O743">
            <v>90702</v>
          </cell>
          <cell r="P743" t="str">
            <v>林学院</v>
          </cell>
          <cell r="Q743" t="str">
            <v>林木种苗培育理论与技术</v>
          </cell>
          <cell r="R743">
            <v>3</v>
          </cell>
          <cell r="S743">
            <v>8001014</v>
          </cell>
          <cell r="T743">
            <v>19820801</v>
          </cell>
          <cell r="U743">
            <v>8001067</v>
          </cell>
          <cell r="V743">
            <v>520</v>
          </cell>
          <cell r="W743">
            <v>445</v>
          </cell>
          <cell r="X743">
            <v>1</v>
          </cell>
          <cell r="Y743">
            <v>0</v>
          </cell>
          <cell r="Z743">
            <v>0</v>
          </cell>
          <cell r="AA743">
            <v>0</v>
          </cell>
          <cell r="AB743">
            <v>-1</v>
          </cell>
          <cell r="AC743" t="str">
            <v>putong</v>
          </cell>
        </row>
        <row r="744">
          <cell r="A744">
            <v>807</v>
          </cell>
          <cell r="B744" t="str">
            <v>杨柳青</v>
          </cell>
          <cell r="C744">
            <v>1</v>
          </cell>
          <cell r="D744">
            <v>1</v>
          </cell>
          <cell r="E744">
            <v>10487</v>
          </cell>
          <cell r="F744" t="str">
            <v>华中科技大学</v>
          </cell>
          <cell r="G744">
            <v>985</v>
          </cell>
        </row>
        <row r="744">
          <cell r="J744" t="str">
            <v/>
          </cell>
        </row>
        <row r="744">
          <cell r="M744" t="str">
            <v/>
          </cell>
        </row>
        <row r="744">
          <cell r="P744" t="str">
            <v/>
          </cell>
          <cell r="Q744" t="str">
            <v/>
          </cell>
        </row>
        <row r="744">
          <cell r="V744">
            <v>460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9</v>
          </cell>
          <cell r="AC744" t="str">
            <v>putong</v>
          </cell>
        </row>
        <row r="745">
          <cell r="A745">
            <v>808</v>
          </cell>
          <cell r="B745" t="str">
            <v>吴明霞</v>
          </cell>
          <cell r="C745">
            <v>1</v>
          </cell>
          <cell r="D745">
            <v>1</v>
          </cell>
          <cell r="E745">
            <v>10022</v>
          </cell>
          <cell r="F745" t="str">
            <v>北京林业大学</v>
          </cell>
          <cell r="G745">
            <v>211</v>
          </cell>
          <cell r="H745" t="str">
            <v>生物科学与技术学院</v>
          </cell>
          <cell r="I745">
            <v>8</v>
          </cell>
          <cell r="J745" t="str">
            <v>工学</v>
          </cell>
          <cell r="K745">
            <v>827</v>
          </cell>
          <cell r="L745">
            <v>82701</v>
          </cell>
          <cell r="M745" t="str">
            <v>食品科学与工程</v>
          </cell>
          <cell r="N745">
            <v>2</v>
          </cell>
          <cell r="O745">
            <v>95135</v>
          </cell>
          <cell r="P745" t="str">
            <v>生物科学与技术学院</v>
          </cell>
          <cell r="Q745" t="str">
            <v>不分方向</v>
          </cell>
          <cell r="R745">
            <v>1</v>
          </cell>
          <cell r="S745">
            <v>8002062</v>
          </cell>
          <cell r="T745">
            <v>8002021</v>
          </cell>
          <cell r="U745">
            <v>8002023</v>
          </cell>
          <cell r="V745">
            <v>527</v>
          </cell>
          <cell r="W745">
            <v>0</v>
          </cell>
          <cell r="X745">
            <v>1</v>
          </cell>
          <cell r="Y745">
            <v>0</v>
          </cell>
          <cell r="Z745">
            <v>0</v>
          </cell>
          <cell r="AA745">
            <v>0</v>
          </cell>
          <cell r="AB745">
            <v>2</v>
          </cell>
          <cell r="AC745" t="str">
            <v>putong</v>
          </cell>
        </row>
        <row r="746">
          <cell r="A746">
            <v>809</v>
          </cell>
          <cell r="B746" t="str">
            <v>沈博嵩</v>
          </cell>
          <cell r="C746">
            <v>2</v>
          </cell>
          <cell r="D746">
            <v>1</v>
          </cell>
          <cell r="E746">
            <v>10429</v>
          </cell>
          <cell r="F746" t="str">
            <v>青岛理工大学</v>
          </cell>
          <cell r="G746" t="str">
            <v>其它</v>
          </cell>
          <cell r="H746" t="str">
            <v>建筑与城乡规划学院风景园林系</v>
          </cell>
          <cell r="I746">
            <v>8</v>
          </cell>
          <cell r="J746" t="str">
            <v>工学</v>
          </cell>
          <cell r="K746">
            <v>828</v>
          </cell>
          <cell r="L746">
            <v>82803</v>
          </cell>
          <cell r="M746" t="str">
            <v>风景园林</v>
          </cell>
          <cell r="N746">
            <v>6</v>
          </cell>
          <cell r="O746">
            <v>95300</v>
          </cell>
          <cell r="P746" t="str">
            <v>园林学院</v>
          </cell>
          <cell r="Q746" t="str">
            <v>风景园林</v>
          </cell>
          <cell r="R746">
            <v>1</v>
          </cell>
          <cell r="S746">
            <v>8006111</v>
          </cell>
          <cell r="T746">
            <v>8006111</v>
          </cell>
          <cell r="U746">
            <v>8006111</v>
          </cell>
          <cell r="V746">
            <v>487</v>
          </cell>
          <cell r="W746">
            <v>0</v>
          </cell>
          <cell r="X746">
            <v>1</v>
          </cell>
          <cell r="Y746">
            <v>0</v>
          </cell>
          <cell r="Z746">
            <v>0</v>
          </cell>
          <cell r="AA746">
            <v>0</v>
          </cell>
          <cell r="AB746">
            <v>-1</v>
          </cell>
          <cell r="AC746" t="str">
            <v>putong</v>
          </cell>
        </row>
        <row r="747">
          <cell r="A747">
            <v>810</v>
          </cell>
          <cell r="B747" t="str">
            <v>张金钰</v>
          </cell>
          <cell r="C747">
            <v>1</v>
          </cell>
          <cell r="D747">
            <v>1</v>
          </cell>
          <cell r="E747">
            <v>10129</v>
          </cell>
          <cell r="F747" t="str">
            <v>内蒙古农业大学</v>
          </cell>
          <cell r="G747" t="str">
            <v>其它</v>
          </cell>
          <cell r="H747" t="str">
            <v>林学院</v>
          </cell>
          <cell r="I747">
            <v>9</v>
          </cell>
          <cell r="J747" t="str">
            <v>农学</v>
          </cell>
          <cell r="K747">
            <v>905</v>
          </cell>
          <cell r="L747">
            <v>90501</v>
          </cell>
          <cell r="M747" t="str">
            <v>林学</v>
          </cell>
          <cell r="N747">
            <v>1</v>
          </cell>
          <cell r="O747">
            <v>90704</v>
          </cell>
          <cell r="P747" t="str">
            <v>林学院</v>
          </cell>
          <cell r="Q747" t="str">
            <v>森林经营理论与技术</v>
          </cell>
          <cell r="R747">
            <v>2</v>
          </cell>
          <cell r="S747">
            <v>8001027</v>
          </cell>
          <cell r="T747">
            <v>8001012</v>
          </cell>
          <cell r="U747">
            <v>8001043</v>
          </cell>
          <cell r="V747">
            <v>498</v>
          </cell>
          <cell r="W747">
            <v>483</v>
          </cell>
          <cell r="X747">
            <v>1</v>
          </cell>
          <cell r="Y747">
            <v>0</v>
          </cell>
          <cell r="Z747">
            <v>0</v>
          </cell>
          <cell r="AA747">
            <v>0</v>
          </cell>
          <cell r="AB747">
            <v>-1</v>
          </cell>
          <cell r="AC747" t="str">
            <v>putong</v>
          </cell>
        </row>
        <row r="748">
          <cell r="A748">
            <v>811</v>
          </cell>
          <cell r="B748" t="str">
            <v>张倩</v>
          </cell>
          <cell r="C748">
            <v>1</v>
          </cell>
          <cell r="D748">
            <v>1</v>
          </cell>
          <cell r="E748">
            <v>10011</v>
          </cell>
          <cell r="F748" t="str">
            <v>北京工商大学</v>
          </cell>
          <cell r="G748" t="str">
            <v>其它</v>
          </cell>
          <cell r="H748" t="str">
            <v>商学院</v>
          </cell>
          <cell r="I748">
            <v>12</v>
          </cell>
          <cell r="J748" t="str">
            <v>管理学</v>
          </cell>
          <cell r="K748">
            <v>1206</v>
          </cell>
          <cell r="L748">
            <v>120601</v>
          </cell>
          <cell r="M748" t="str">
            <v>物流管理</v>
          </cell>
          <cell r="N748">
            <v>7</v>
          </cell>
          <cell r="O748">
            <v>20200</v>
          </cell>
          <cell r="P748" t="str">
            <v>经济管理学院</v>
          </cell>
          <cell r="Q748" t="str">
            <v>金融学</v>
          </cell>
          <cell r="R748">
            <v>3</v>
          </cell>
          <cell r="S748">
            <v>8007006</v>
          </cell>
          <cell r="T748">
            <v>8007008</v>
          </cell>
          <cell r="U748">
            <v>8007018</v>
          </cell>
          <cell r="V748">
            <v>530</v>
          </cell>
          <cell r="W748">
            <v>550</v>
          </cell>
          <cell r="X748">
            <v>1</v>
          </cell>
          <cell r="Y748">
            <v>0</v>
          </cell>
          <cell r="Z748">
            <v>0</v>
          </cell>
          <cell r="AA748">
            <v>0</v>
          </cell>
          <cell r="AB748">
            <v>-1</v>
          </cell>
          <cell r="AC748" t="str">
            <v>putong</v>
          </cell>
        </row>
        <row r="749">
          <cell r="A749">
            <v>812</v>
          </cell>
          <cell r="B749" t="str">
            <v>徐宗泽</v>
          </cell>
          <cell r="C749">
            <v>2</v>
          </cell>
          <cell r="D749">
            <v>2</v>
          </cell>
          <cell r="E749">
            <v>10619</v>
          </cell>
          <cell r="F749" t="str">
            <v>西南科技大学</v>
          </cell>
          <cell r="G749" t="str">
            <v>其它</v>
          </cell>
          <cell r="H749" t="str">
            <v>环境与资源学院</v>
          </cell>
          <cell r="I749">
            <v>8</v>
          </cell>
          <cell r="J749" t="str">
            <v>工学</v>
          </cell>
          <cell r="K749">
            <v>825</v>
          </cell>
          <cell r="L749">
            <v>82502</v>
          </cell>
          <cell r="M749" t="str">
            <v>环境工程</v>
          </cell>
          <cell r="N749">
            <v>13</v>
          </cell>
          <cell r="O749">
            <v>83000</v>
          </cell>
          <cell r="P749" t="str">
            <v>环境科学与工程学院</v>
          </cell>
          <cell r="Q749" t="str">
            <v>水环境污染控制与生态修复技术</v>
          </cell>
          <cell r="R749">
            <v>4</v>
          </cell>
          <cell r="S749">
            <v>8013014</v>
          </cell>
          <cell r="T749">
            <v>8013006</v>
          </cell>
          <cell r="U749">
            <v>8013013</v>
          </cell>
          <cell r="V749">
            <v>445</v>
          </cell>
          <cell r="W749">
            <v>0</v>
          </cell>
          <cell r="X749">
            <v>1</v>
          </cell>
          <cell r="Y749">
            <v>0</v>
          </cell>
          <cell r="Z749">
            <v>0</v>
          </cell>
          <cell r="AA749">
            <v>0</v>
          </cell>
          <cell r="AB749">
            <v>-1</v>
          </cell>
          <cell r="AC749" t="str">
            <v>putong</v>
          </cell>
        </row>
        <row r="750">
          <cell r="A750">
            <v>813</v>
          </cell>
          <cell r="B750" t="str">
            <v>毕禛</v>
          </cell>
          <cell r="C750">
            <v>1</v>
          </cell>
          <cell r="D750">
            <v>1</v>
          </cell>
          <cell r="E750">
            <v>10299</v>
          </cell>
          <cell r="F750" t="str">
            <v>江苏大学</v>
          </cell>
          <cell r="G750" t="str">
            <v>其它</v>
          </cell>
          <cell r="H750" t="str">
            <v>江苏大学</v>
          </cell>
          <cell r="I750">
            <v>7</v>
          </cell>
          <cell r="J750" t="str">
            <v>理学</v>
          </cell>
          <cell r="K750">
            <v>712</v>
          </cell>
          <cell r="L750">
            <v>71201</v>
          </cell>
          <cell r="M750" t="str">
            <v>统计学</v>
          </cell>
          <cell r="N750">
            <v>7</v>
          </cell>
          <cell r="O750">
            <v>25200</v>
          </cell>
          <cell r="P750" t="str">
            <v>经济管理学院</v>
          </cell>
          <cell r="Q750" t="str">
            <v>不分方向</v>
          </cell>
          <cell r="R750">
            <v>1</v>
          </cell>
          <cell r="S750">
            <v>8007074</v>
          </cell>
          <cell r="T750">
            <v>8007029</v>
          </cell>
          <cell r="U750">
            <v>8007006</v>
          </cell>
          <cell r="V750">
            <v>560</v>
          </cell>
          <cell r="W750">
            <v>433</v>
          </cell>
          <cell r="X750">
            <v>1</v>
          </cell>
          <cell r="Y750">
            <v>0</v>
          </cell>
          <cell r="Z750">
            <v>0</v>
          </cell>
          <cell r="AA750">
            <v>0</v>
          </cell>
          <cell r="AB750">
            <v>-1</v>
          </cell>
          <cell r="AC750" t="str">
            <v>putong</v>
          </cell>
        </row>
        <row r="751">
          <cell r="A751">
            <v>814</v>
          </cell>
          <cell r="B751" t="str">
            <v>邱雪玮</v>
          </cell>
          <cell r="C751">
            <v>1</v>
          </cell>
          <cell r="D751">
            <v>1</v>
          </cell>
          <cell r="E751">
            <v>10555</v>
          </cell>
          <cell r="F751" t="str">
            <v>南华大学</v>
          </cell>
          <cell r="G751" t="str">
            <v>其它</v>
          </cell>
          <cell r="H751" t="str">
            <v>建筑学院</v>
          </cell>
          <cell r="I751">
            <v>8</v>
          </cell>
          <cell r="J751" t="str">
            <v>工学</v>
          </cell>
          <cell r="K751">
            <v>828</v>
          </cell>
          <cell r="L751">
            <v>82803</v>
          </cell>
          <cell r="M751" t="str">
            <v>风景园林</v>
          </cell>
          <cell r="N751">
            <v>6</v>
          </cell>
          <cell r="O751">
            <v>83400</v>
          </cell>
          <cell r="P751" t="str">
            <v>园林学院</v>
          </cell>
          <cell r="Q751" t="str">
            <v>风景园林历史与理论</v>
          </cell>
          <cell r="R751">
            <v>1</v>
          </cell>
          <cell r="S751">
            <v>8006028</v>
          </cell>
        </row>
        <row r="751">
          <cell r="V751">
            <v>607</v>
          </cell>
          <cell r="W751">
            <v>558</v>
          </cell>
          <cell r="X751">
            <v>1</v>
          </cell>
          <cell r="Y751">
            <v>0</v>
          </cell>
          <cell r="Z751">
            <v>0</v>
          </cell>
          <cell r="AA751">
            <v>0</v>
          </cell>
          <cell r="AB751">
            <v>-1</v>
          </cell>
          <cell r="AC751" t="str">
            <v>putong</v>
          </cell>
        </row>
        <row r="752">
          <cell r="A752">
            <v>815</v>
          </cell>
          <cell r="B752" t="str">
            <v>李春瑜</v>
          </cell>
          <cell r="C752">
            <v>1</v>
          </cell>
          <cell r="D752">
            <v>1</v>
          </cell>
          <cell r="E752">
            <v>10022</v>
          </cell>
          <cell r="F752" t="str">
            <v>北京林业大学</v>
          </cell>
          <cell r="G752">
            <v>211</v>
          </cell>
          <cell r="H752" t="str">
            <v>材料科学与技术学院</v>
          </cell>
          <cell r="I752">
            <v>8</v>
          </cell>
          <cell r="J752" t="str">
            <v>工学</v>
          </cell>
          <cell r="K752">
            <v>824</v>
          </cell>
          <cell r="L752">
            <v>82402</v>
          </cell>
          <cell r="M752" t="str">
            <v>木材科学与工程</v>
          </cell>
          <cell r="N752">
            <v>5</v>
          </cell>
          <cell r="O752">
            <v>82902</v>
          </cell>
          <cell r="P752" t="str">
            <v>材料学院</v>
          </cell>
          <cell r="Q752" t="str">
            <v>木材构造与物性</v>
          </cell>
          <cell r="R752">
            <v>4</v>
          </cell>
          <cell r="S752">
            <v>8005014</v>
          </cell>
          <cell r="T752">
            <v>8005034</v>
          </cell>
        </row>
        <row r="752">
          <cell r="V752">
            <v>463</v>
          </cell>
          <cell r="W752">
            <v>0</v>
          </cell>
          <cell r="X752">
            <v>1</v>
          </cell>
          <cell r="Y752">
            <v>0</v>
          </cell>
          <cell r="Z752">
            <v>0</v>
          </cell>
          <cell r="AA752">
            <v>0</v>
          </cell>
          <cell r="AB752">
            <v>2</v>
          </cell>
          <cell r="AC752" t="str">
            <v>2jia</v>
          </cell>
        </row>
        <row r="753">
          <cell r="A753">
            <v>816</v>
          </cell>
          <cell r="B753" t="str">
            <v>董敏</v>
          </cell>
          <cell r="C753">
            <v>1</v>
          </cell>
          <cell r="D753">
            <v>1</v>
          </cell>
          <cell r="E753">
            <v>10220</v>
          </cell>
          <cell r="F753" t="str">
            <v>东北石油大学</v>
          </cell>
          <cell r="G753" t="str">
            <v>其它</v>
          </cell>
          <cell r="H753" t="str">
            <v>经济管理学院</v>
          </cell>
          <cell r="I753">
            <v>12</v>
          </cell>
          <cell r="J753" t="str">
            <v>管理学</v>
          </cell>
          <cell r="K753">
            <v>1202</v>
          </cell>
          <cell r="L753" t="str">
            <v>120203K</v>
          </cell>
          <cell r="M753" t="str">
            <v>会计学</v>
          </cell>
          <cell r="N753">
            <v>7</v>
          </cell>
          <cell r="O753">
            <v>120200</v>
          </cell>
          <cell r="P753" t="str">
            <v>经济管理学院</v>
          </cell>
          <cell r="Q753" t="str">
            <v>管理科学</v>
          </cell>
          <cell r="R753">
            <v>2</v>
          </cell>
          <cell r="S753">
            <v>8007093</v>
          </cell>
          <cell r="T753">
            <v>8007026</v>
          </cell>
          <cell r="U753">
            <v>8007017</v>
          </cell>
          <cell r="V753">
            <v>454</v>
          </cell>
          <cell r="W753">
            <v>441</v>
          </cell>
          <cell r="X753">
            <v>1</v>
          </cell>
          <cell r="Y753">
            <v>0</v>
          </cell>
          <cell r="Z753">
            <v>0</v>
          </cell>
          <cell r="AA753">
            <v>0</v>
          </cell>
          <cell r="AB753">
            <v>-1</v>
          </cell>
          <cell r="AC753" t="str">
            <v>putong</v>
          </cell>
        </row>
        <row r="754">
          <cell r="A754">
            <v>817</v>
          </cell>
          <cell r="B754" t="str">
            <v>苏竞琳</v>
          </cell>
          <cell r="C754">
            <v>1</v>
          </cell>
          <cell r="D754">
            <v>1</v>
          </cell>
          <cell r="E754">
            <v>10252</v>
          </cell>
          <cell r="F754" t="str">
            <v>上海理工大学</v>
          </cell>
          <cell r="G754" t="str">
            <v>其它</v>
          </cell>
          <cell r="H754" t="str">
            <v>出版印刷与艺术设计学院工业设计系</v>
          </cell>
          <cell r="I754">
            <v>8</v>
          </cell>
          <cell r="J754" t="str">
            <v>工学</v>
          </cell>
          <cell r="K754">
            <v>802</v>
          </cell>
          <cell r="L754">
            <v>80205</v>
          </cell>
          <cell r="M754" t="str">
            <v>工业设计</v>
          </cell>
          <cell r="N754">
            <v>14</v>
          </cell>
          <cell r="O754">
            <v>135108</v>
          </cell>
          <cell r="P754" t="str">
            <v>艺术设计学院</v>
          </cell>
          <cell r="Q754" t="str">
            <v>艺术设计研究与应用</v>
          </cell>
          <cell r="R754">
            <v>1</v>
          </cell>
          <cell r="S754">
            <v>8014005</v>
          </cell>
        </row>
        <row r="754">
          <cell r="V754">
            <v>612</v>
          </cell>
          <cell r="W754">
            <v>562</v>
          </cell>
          <cell r="X754">
            <v>1</v>
          </cell>
          <cell r="Y754">
            <v>0</v>
          </cell>
          <cell r="Z754">
            <v>0</v>
          </cell>
          <cell r="AA754">
            <v>0</v>
          </cell>
          <cell r="AB754">
            <v>-1</v>
          </cell>
          <cell r="AC754" t="str">
            <v>putong</v>
          </cell>
        </row>
        <row r="755">
          <cell r="A755">
            <v>818</v>
          </cell>
          <cell r="B755" t="str">
            <v>李东起</v>
          </cell>
          <cell r="C755">
            <v>2</v>
          </cell>
          <cell r="D755">
            <v>1</v>
          </cell>
          <cell r="E755">
            <v>10219</v>
          </cell>
          <cell r="F755" t="str">
            <v>黑龙江科技大学</v>
          </cell>
          <cell r="G755" t="str">
            <v>其它</v>
          </cell>
          <cell r="H755" t="str">
            <v>管理学院</v>
          </cell>
          <cell r="I755">
            <v>12</v>
          </cell>
          <cell r="J755" t="str">
            <v>管理学</v>
          </cell>
          <cell r="K755">
            <v>1202</v>
          </cell>
          <cell r="L755">
            <v>120204</v>
          </cell>
          <cell r="M755" t="str">
            <v>财务管理</v>
          </cell>
          <cell r="N755">
            <v>7</v>
          </cell>
          <cell r="O755">
            <v>120200</v>
          </cell>
          <cell r="P755" t="str">
            <v>经济管理学院</v>
          </cell>
          <cell r="Q755" t="str">
            <v>管理科学</v>
          </cell>
          <cell r="R755">
            <v>1</v>
          </cell>
          <cell r="S755">
            <v>8007060</v>
          </cell>
        </row>
        <row r="755">
          <cell r="V755">
            <v>480</v>
          </cell>
          <cell r="W755">
            <v>355</v>
          </cell>
          <cell r="X755">
            <v>1</v>
          </cell>
          <cell r="Y755">
            <v>0</v>
          </cell>
          <cell r="Z755">
            <v>0</v>
          </cell>
          <cell r="AA755">
            <v>0</v>
          </cell>
          <cell r="AB755">
            <v>-1</v>
          </cell>
          <cell r="AC755" t="str">
            <v>putong</v>
          </cell>
        </row>
        <row r="756">
          <cell r="A756">
            <v>819</v>
          </cell>
          <cell r="B756" t="str">
            <v>张松</v>
          </cell>
          <cell r="C756">
            <v>1</v>
          </cell>
          <cell r="D756">
            <v>1</v>
          </cell>
          <cell r="E756">
            <v>10011</v>
          </cell>
          <cell r="F756" t="str">
            <v>北京工商大学</v>
          </cell>
          <cell r="G756" t="str">
            <v>其它</v>
          </cell>
        </row>
        <row r="756">
          <cell r="J756" t="str">
            <v/>
          </cell>
        </row>
        <row r="756">
          <cell r="M756" t="str">
            <v/>
          </cell>
        </row>
        <row r="756">
          <cell r="P756" t="str">
            <v/>
          </cell>
          <cell r="Q756" t="str">
            <v/>
          </cell>
        </row>
        <row r="756">
          <cell r="V756">
            <v>456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-1</v>
          </cell>
          <cell r="AC756" t="str">
            <v>putong</v>
          </cell>
        </row>
        <row r="757">
          <cell r="A757">
            <v>820</v>
          </cell>
          <cell r="B757" t="str">
            <v>何晓</v>
          </cell>
          <cell r="C757">
            <v>1</v>
          </cell>
          <cell r="D757">
            <v>1</v>
          </cell>
          <cell r="E757">
            <v>10626</v>
          </cell>
          <cell r="F757" t="str">
            <v>四川农业大学</v>
          </cell>
          <cell r="G757">
            <v>211</v>
          </cell>
          <cell r="H757" t="str">
            <v>管理学院</v>
          </cell>
          <cell r="I757">
            <v>12</v>
          </cell>
          <cell r="J757" t="str">
            <v>管理学</v>
          </cell>
          <cell r="K757">
            <v>1202</v>
          </cell>
          <cell r="L757">
            <v>120204</v>
          </cell>
          <cell r="M757" t="str">
            <v>财务管理</v>
          </cell>
          <cell r="N757">
            <v>7</v>
          </cell>
          <cell r="O757">
            <v>125300</v>
          </cell>
          <cell r="P757" t="str">
            <v>经济管理学院</v>
          </cell>
          <cell r="Q757" t="str">
            <v>不分方向</v>
          </cell>
          <cell r="R757">
            <v>1</v>
          </cell>
          <cell r="S757">
            <v>8007050</v>
          </cell>
          <cell r="T757">
            <v>8007093</v>
          </cell>
          <cell r="U757">
            <v>8007089</v>
          </cell>
          <cell r="V757">
            <v>535</v>
          </cell>
          <cell r="W757">
            <v>0</v>
          </cell>
          <cell r="X757">
            <v>1</v>
          </cell>
          <cell r="Y757">
            <v>0</v>
          </cell>
          <cell r="Z757">
            <v>0</v>
          </cell>
          <cell r="AA757">
            <v>0</v>
          </cell>
          <cell r="AB757">
            <v>2</v>
          </cell>
          <cell r="AC757" t="str">
            <v>putong</v>
          </cell>
        </row>
        <row r="758">
          <cell r="A758">
            <v>821</v>
          </cell>
          <cell r="B758" t="str">
            <v>刘敏</v>
          </cell>
          <cell r="C758">
            <v>1</v>
          </cell>
          <cell r="D758">
            <v>1</v>
          </cell>
          <cell r="E758">
            <v>10636</v>
          </cell>
          <cell r="F758" t="str">
            <v>四川师范大学</v>
          </cell>
          <cell r="G758" t="str">
            <v>其它</v>
          </cell>
          <cell r="H758" t="str">
            <v>经济与管理学院</v>
          </cell>
          <cell r="I758">
            <v>2</v>
          </cell>
          <cell r="J758" t="str">
            <v>经济学</v>
          </cell>
          <cell r="K758">
            <v>204</v>
          </cell>
          <cell r="L758">
            <v>20401</v>
          </cell>
          <cell r="M758" t="str">
            <v>国际经济与贸易</v>
          </cell>
          <cell r="N758">
            <v>7</v>
          </cell>
          <cell r="O758">
            <v>120200</v>
          </cell>
          <cell r="P758" t="str">
            <v>经济管理学院</v>
          </cell>
          <cell r="Q758" t="str">
            <v>管理科学</v>
          </cell>
          <cell r="R758">
            <v>1</v>
          </cell>
          <cell r="S758">
            <v>8007060</v>
          </cell>
          <cell r="T758">
            <v>8007010</v>
          </cell>
          <cell r="U758">
            <v>8007003</v>
          </cell>
          <cell r="V758">
            <v>497</v>
          </cell>
          <cell r="W758">
            <v>488</v>
          </cell>
          <cell r="X758">
            <v>1</v>
          </cell>
          <cell r="Y758">
            <v>0</v>
          </cell>
          <cell r="Z758">
            <v>0</v>
          </cell>
          <cell r="AA758">
            <v>0</v>
          </cell>
          <cell r="AB758">
            <v>-1</v>
          </cell>
          <cell r="AC758" t="str">
            <v>putong</v>
          </cell>
        </row>
        <row r="759">
          <cell r="A759">
            <v>822</v>
          </cell>
          <cell r="B759" t="str">
            <v>王昕悦</v>
          </cell>
          <cell r="C759">
            <v>1</v>
          </cell>
          <cell r="D759">
            <v>1</v>
          </cell>
          <cell r="E759">
            <v>10759</v>
          </cell>
          <cell r="F759" t="str">
            <v>石河子大学</v>
          </cell>
          <cell r="G759" t="str">
            <v>其它</v>
          </cell>
          <cell r="H759" t="str">
            <v>经济与管理学院会计学系</v>
          </cell>
          <cell r="I759">
            <v>12</v>
          </cell>
          <cell r="J759" t="str">
            <v>管理学</v>
          </cell>
          <cell r="K759">
            <v>1202</v>
          </cell>
          <cell r="L759">
            <v>120204</v>
          </cell>
          <cell r="M759" t="str">
            <v>财务管理</v>
          </cell>
          <cell r="N759">
            <v>7</v>
          </cell>
          <cell r="O759">
            <v>125300</v>
          </cell>
          <cell r="P759" t="str">
            <v>经济管理学院</v>
          </cell>
          <cell r="Q759" t="str">
            <v>不分方向</v>
          </cell>
          <cell r="R759">
            <v>1</v>
          </cell>
          <cell r="S759">
            <v>8007026</v>
          </cell>
          <cell r="T759">
            <v>8007093</v>
          </cell>
          <cell r="U759">
            <v>8007089</v>
          </cell>
          <cell r="V759">
            <v>453</v>
          </cell>
          <cell r="W759">
            <v>455</v>
          </cell>
          <cell r="X759">
            <v>1</v>
          </cell>
          <cell r="Y759">
            <v>0</v>
          </cell>
          <cell r="Z759">
            <v>0</v>
          </cell>
          <cell r="AA759">
            <v>0</v>
          </cell>
          <cell r="AB759">
            <v>-1</v>
          </cell>
          <cell r="AC759" t="str">
            <v>putong</v>
          </cell>
        </row>
        <row r="760">
          <cell r="A760">
            <v>823</v>
          </cell>
          <cell r="B760" t="str">
            <v>李乐</v>
          </cell>
          <cell r="C760">
            <v>1</v>
          </cell>
          <cell r="D760">
            <v>1</v>
          </cell>
          <cell r="E760">
            <v>10689</v>
          </cell>
          <cell r="F760" t="str">
            <v>云南财经大学</v>
          </cell>
          <cell r="G760" t="str">
            <v>其它</v>
          </cell>
          <cell r="H760" t="str">
            <v>国际工商学院</v>
          </cell>
          <cell r="I760">
            <v>12</v>
          </cell>
          <cell r="J760" t="str">
            <v>管理学</v>
          </cell>
          <cell r="K760">
            <v>1202</v>
          </cell>
          <cell r="L760" t="str">
            <v>120203K</v>
          </cell>
          <cell r="M760" t="str">
            <v>会计学</v>
          </cell>
          <cell r="N760">
            <v>7</v>
          </cell>
          <cell r="O760">
            <v>125300</v>
          </cell>
          <cell r="P760" t="str">
            <v>经济管理学院</v>
          </cell>
          <cell r="Q760" t="str">
            <v>不分方向</v>
          </cell>
          <cell r="R760">
            <v>1</v>
          </cell>
          <cell r="S760">
            <v>8007089</v>
          </cell>
        </row>
        <row r="760">
          <cell r="V760">
            <v>534</v>
          </cell>
          <cell r="W760">
            <v>475</v>
          </cell>
          <cell r="X760">
            <v>1</v>
          </cell>
          <cell r="Y760">
            <v>0</v>
          </cell>
          <cell r="Z760">
            <v>0</v>
          </cell>
          <cell r="AA760">
            <v>0</v>
          </cell>
          <cell r="AB760">
            <v>-1</v>
          </cell>
          <cell r="AC760" t="str">
            <v>putong</v>
          </cell>
        </row>
        <row r="761">
          <cell r="A761">
            <v>824</v>
          </cell>
          <cell r="B761" t="str">
            <v>龚可杨</v>
          </cell>
          <cell r="C761">
            <v>1</v>
          </cell>
          <cell r="D761">
            <v>1</v>
          </cell>
          <cell r="E761">
            <v>10712</v>
          </cell>
          <cell r="F761" t="str">
            <v>西北农林科技大学</v>
          </cell>
          <cell r="G761">
            <v>985</v>
          </cell>
          <cell r="H761" t="str">
            <v>资源环境学院</v>
          </cell>
          <cell r="I761">
            <v>9</v>
          </cell>
          <cell r="J761" t="str">
            <v>农学</v>
          </cell>
          <cell r="K761">
            <v>902</v>
          </cell>
          <cell r="L761">
            <v>90203</v>
          </cell>
          <cell r="M761" t="str">
            <v>水土保持与荒漠化防治</v>
          </cell>
          <cell r="N761">
            <v>6</v>
          </cell>
          <cell r="O761">
            <v>97300</v>
          </cell>
          <cell r="P761" t="str">
            <v>园林学院</v>
          </cell>
          <cell r="Q761" t="str">
            <v>花卉种质创新与育种</v>
          </cell>
          <cell r="R761">
            <v>3</v>
          </cell>
          <cell r="S761">
            <v>8006007</v>
          </cell>
          <cell r="T761">
            <v>8006008</v>
          </cell>
          <cell r="U761">
            <v>8006014</v>
          </cell>
          <cell r="V761">
            <v>545</v>
          </cell>
          <cell r="W761">
            <v>457</v>
          </cell>
          <cell r="X761">
            <v>1</v>
          </cell>
          <cell r="Y761">
            <v>0</v>
          </cell>
          <cell r="Z761">
            <v>0</v>
          </cell>
          <cell r="AA761">
            <v>0</v>
          </cell>
          <cell r="AB761">
            <v>9</v>
          </cell>
          <cell r="AC761" t="str">
            <v>putong</v>
          </cell>
        </row>
        <row r="762">
          <cell r="A762">
            <v>825</v>
          </cell>
          <cell r="B762" t="str">
            <v>陈婉菁</v>
          </cell>
          <cell r="C762">
            <v>1</v>
          </cell>
          <cell r="D762">
            <v>1</v>
          </cell>
          <cell r="E762">
            <v>10022</v>
          </cell>
          <cell r="F762" t="str">
            <v>北京林业大学</v>
          </cell>
          <cell r="G762">
            <v>211</v>
          </cell>
          <cell r="H762" t="str">
            <v>信息学院</v>
          </cell>
          <cell r="I762">
            <v>8</v>
          </cell>
          <cell r="J762" t="str">
            <v>工学</v>
          </cell>
          <cell r="K762">
            <v>809</v>
          </cell>
          <cell r="L762">
            <v>80901</v>
          </cell>
          <cell r="M762" t="str">
            <v>计算机科学与技术</v>
          </cell>
          <cell r="N762">
            <v>4</v>
          </cell>
          <cell r="O762">
            <v>85400</v>
          </cell>
          <cell r="P762" t="str">
            <v>信息学院</v>
          </cell>
          <cell r="Q762" t="e">
            <v>#N/A</v>
          </cell>
          <cell r="R762">
            <v>2</v>
          </cell>
          <cell r="S762">
            <v>8004029</v>
          </cell>
        </row>
        <row r="762">
          <cell r="V762">
            <v>573</v>
          </cell>
          <cell r="W762">
            <v>529</v>
          </cell>
          <cell r="X762">
            <v>1</v>
          </cell>
          <cell r="Y762">
            <v>0</v>
          </cell>
          <cell r="Z762">
            <v>0</v>
          </cell>
          <cell r="AA762">
            <v>0</v>
          </cell>
          <cell r="AB762">
            <v>2</v>
          </cell>
          <cell r="AC762" t="str">
            <v>putong</v>
          </cell>
        </row>
        <row r="763">
          <cell r="A763">
            <v>826</v>
          </cell>
          <cell r="B763" t="str">
            <v>冯永杰</v>
          </cell>
          <cell r="C763">
            <v>1</v>
          </cell>
          <cell r="D763">
            <v>1</v>
          </cell>
          <cell r="E763">
            <v>10429</v>
          </cell>
          <cell r="F763" t="str">
            <v>青岛理工大学</v>
          </cell>
          <cell r="G763" t="str">
            <v>其它</v>
          </cell>
          <cell r="H763" t="str">
            <v>冯永杰</v>
          </cell>
          <cell r="I763">
            <v>12</v>
          </cell>
          <cell r="J763" t="str">
            <v>管理学</v>
          </cell>
          <cell r="K763">
            <v>1206</v>
          </cell>
          <cell r="L763">
            <v>120601</v>
          </cell>
          <cell r="M763" t="str">
            <v>物流管理</v>
          </cell>
          <cell r="N763">
            <v>7</v>
          </cell>
          <cell r="O763">
            <v>120200</v>
          </cell>
          <cell r="P763" t="str">
            <v>经济管理学院</v>
          </cell>
          <cell r="Q763" t="str">
            <v>管理科学</v>
          </cell>
          <cell r="R763">
            <v>1</v>
          </cell>
          <cell r="S763">
            <v>8007005</v>
          </cell>
          <cell r="T763">
            <v>8007054</v>
          </cell>
          <cell r="U763">
            <v>8007060</v>
          </cell>
          <cell r="V763">
            <v>428</v>
          </cell>
          <cell r="W763">
            <v>459</v>
          </cell>
          <cell r="X763">
            <v>1</v>
          </cell>
          <cell r="Y763">
            <v>0</v>
          </cell>
          <cell r="Z763">
            <v>0</v>
          </cell>
          <cell r="AA763">
            <v>0</v>
          </cell>
          <cell r="AB763">
            <v>-1</v>
          </cell>
          <cell r="AC763" t="str">
            <v>putong</v>
          </cell>
        </row>
        <row r="764">
          <cell r="A764">
            <v>827</v>
          </cell>
          <cell r="B764" t="str">
            <v>詹硕</v>
          </cell>
          <cell r="C764">
            <v>1</v>
          </cell>
          <cell r="D764">
            <v>1</v>
          </cell>
          <cell r="E764">
            <v>10022</v>
          </cell>
          <cell r="F764" t="str">
            <v>北京林业大学</v>
          </cell>
          <cell r="G764">
            <v>211</v>
          </cell>
          <cell r="H764" t="str">
            <v>材料科学与技术学院</v>
          </cell>
          <cell r="I764">
            <v>8</v>
          </cell>
          <cell r="J764" t="str">
            <v>工学</v>
          </cell>
          <cell r="K764">
            <v>824</v>
          </cell>
          <cell r="L764">
            <v>82403</v>
          </cell>
          <cell r="M764" t="str">
            <v>林产化工</v>
          </cell>
          <cell r="N764">
            <v>5</v>
          </cell>
          <cell r="O764">
            <v>82903</v>
          </cell>
          <cell r="P764" t="str">
            <v>材料学院</v>
          </cell>
          <cell r="Q764" t="str">
            <v>生物质材料、能源与化学品</v>
          </cell>
          <cell r="R764">
            <v>5</v>
          </cell>
          <cell r="S764">
            <v>8005055</v>
          </cell>
          <cell r="T764">
            <v>8005012</v>
          </cell>
          <cell r="U764">
            <v>8005058</v>
          </cell>
          <cell r="V764">
            <v>556</v>
          </cell>
          <cell r="W764">
            <v>577</v>
          </cell>
          <cell r="X764">
            <v>1</v>
          </cell>
          <cell r="Y764">
            <v>0</v>
          </cell>
          <cell r="Z764">
            <v>7</v>
          </cell>
          <cell r="AA764">
            <v>0</v>
          </cell>
          <cell r="AB764">
            <v>2</v>
          </cell>
          <cell r="AC764" t="str">
            <v>2jia</v>
          </cell>
        </row>
        <row r="765">
          <cell r="A765">
            <v>828</v>
          </cell>
          <cell r="B765" t="str">
            <v>徐凌飞</v>
          </cell>
          <cell r="C765">
            <v>1</v>
          </cell>
          <cell r="D765">
            <v>1</v>
          </cell>
          <cell r="E765">
            <v>10022</v>
          </cell>
          <cell r="F765" t="str">
            <v>北京林业大学</v>
          </cell>
          <cell r="G765">
            <v>211</v>
          </cell>
          <cell r="H765" t="str">
            <v>北京林业大学工学院</v>
          </cell>
          <cell r="I765">
            <v>8</v>
          </cell>
          <cell r="J765" t="str">
            <v>工学</v>
          </cell>
          <cell r="K765">
            <v>806</v>
          </cell>
          <cell r="L765">
            <v>80601</v>
          </cell>
          <cell r="M765" t="str">
            <v>电气工程及其自动化</v>
          </cell>
          <cell r="N765">
            <v>3</v>
          </cell>
          <cell r="O765">
            <v>85400</v>
          </cell>
          <cell r="P765" t="str">
            <v>工学院</v>
          </cell>
          <cell r="Q765" t="e">
            <v>#N/A</v>
          </cell>
          <cell r="R765">
            <v>1</v>
          </cell>
          <cell r="S765">
            <v>8003037</v>
          </cell>
          <cell r="T765">
            <v>8003027</v>
          </cell>
          <cell r="U765">
            <v>8003012</v>
          </cell>
          <cell r="V765">
            <v>476</v>
          </cell>
          <cell r="W765">
            <v>0</v>
          </cell>
          <cell r="X765">
            <v>1</v>
          </cell>
          <cell r="Y765">
            <v>0</v>
          </cell>
          <cell r="Z765">
            <v>0</v>
          </cell>
          <cell r="AA765">
            <v>0</v>
          </cell>
          <cell r="AB765">
            <v>2</v>
          </cell>
          <cell r="AC765" t="str">
            <v>2jia</v>
          </cell>
        </row>
        <row r="766">
          <cell r="A766">
            <v>830</v>
          </cell>
          <cell r="B766" t="str">
            <v>聂云申霞</v>
          </cell>
          <cell r="C766">
            <v>1</v>
          </cell>
          <cell r="D766">
            <v>1</v>
          </cell>
          <cell r="E766">
            <v>10475</v>
          </cell>
          <cell r="F766" t="str">
            <v>河南大学</v>
          </cell>
          <cell r="G766" t="str">
            <v>其它</v>
          </cell>
          <cell r="H766" t="str">
            <v>河南大学</v>
          </cell>
          <cell r="I766">
            <v>5</v>
          </cell>
          <cell r="J766" t="str">
            <v>文学</v>
          </cell>
          <cell r="K766">
            <v>503</v>
          </cell>
          <cell r="L766">
            <v>50303</v>
          </cell>
          <cell r="M766" t="str">
            <v>广告学</v>
          </cell>
          <cell r="N766">
            <v>14</v>
          </cell>
          <cell r="O766">
            <v>135108</v>
          </cell>
          <cell r="P766" t="str">
            <v>艺术设计学院</v>
          </cell>
          <cell r="Q766" t="str">
            <v>艺术设计研究与应用</v>
          </cell>
          <cell r="R766">
            <v>1</v>
          </cell>
          <cell r="S766">
            <v>8014013</v>
          </cell>
        </row>
        <row r="766">
          <cell r="V766">
            <v>428</v>
          </cell>
          <cell r="W766">
            <v>470</v>
          </cell>
          <cell r="X766">
            <v>1</v>
          </cell>
          <cell r="Y766">
            <v>0</v>
          </cell>
          <cell r="Z766">
            <v>0</v>
          </cell>
          <cell r="AA766">
            <v>0</v>
          </cell>
          <cell r="AB766">
            <v>-1</v>
          </cell>
          <cell r="AC766" t="str">
            <v>putong</v>
          </cell>
        </row>
        <row r="767">
          <cell r="A767">
            <v>831</v>
          </cell>
          <cell r="B767" t="str">
            <v>王迪</v>
          </cell>
          <cell r="C767">
            <v>2</v>
          </cell>
          <cell r="D767">
            <v>1</v>
          </cell>
          <cell r="E767">
            <v>10022</v>
          </cell>
          <cell r="F767" t="str">
            <v>北京林业大学</v>
          </cell>
          <cell r="G767">
            <v>211</v>
          </cell>
        </row>
        <row r="767">
          <cell r="J767" t="str">
            <v/>
          </cell>
        </row>
        <row r="767">
          <cell r="M767" t="str">
            <v/>
          </cell>
        </row>
        <row r="767">
          <cell r="P767" t="str">
            <v/>
          </cell>
          <cell r="Q767" t="str">
            <v/>
          </cell>
        </row>
        <row r="767"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1</v>
          </cell>
          <cell r="AB767">
            <v>2</v>
          </cell>
          <cell r="AC767" t="str">
            <v>techangsheng</v>
          </cell>
        </row>
        <row r="768">
          <cell r="A768">
            <v>832</v>
          </cell>
          <cell r="B768" t="str">
            <v>王灏予</v>
          </cell>
          <cell r="C768">
            <v>1</v>
          </cell>
          <cell r="D768">
            <v>1</v>
          </cell>
          <cell r="E768">
            <v>10060</v>
          </cell>
          <cell r="F768" t="str">
            <v>天津理工大学</v>
          </cell>
          <cell r="G768" t="str">
            <v>其它</v>
          </cell>
          <cell r="H768" t="str">
            <v>艺术学院</v>
          </cell>
          <cell r="I768">
            <v>13</v>
          </cell>
          <cell r="J768" t="str">
            <v>艺术学</v>
          </cell>
          <cell r="K768">
            <v>1305</v>
          </cell>
          <cell r="L768">
            <v>130508</v>
          </cell>
          <cell r="M768" t="str">
            <v>数字媒体艺术</v>
          </cell>
          <cell r="N768">
            <v>14</v>
          </cell>
          <cell r="O768" t="str">
            <v>1305Z1</v>
          </cell>
          <cell r="P768" t="str">
            <v>艺术设计学院</v>
          </cell>
          <cell r="Q768" t="str">
            <v>动画艺术学</v>
          </cell>
          <cell r="R768">
            <v>1</v>
          </cell>
          <cell r="S768">
            <v>8014028</v>
          </cell>
          <cell r="T768">
            <v>8014022</v>
          </cell>
          <cell r="U768">
            <v>8014004</v>
          </cell>
          <cell r="V768">
            <v>457</v>
          </cell>
          <cell r="W768">
            <v>0</v>
          </cell>
          <cell r="X768">
            <v>1</v>
          </cell>
          <cell r="Y768">
            <v>0</v>
          </cell>
          <cell r="Z768">
            <v>0</v>
          </cell>
          <cell r="AA768">
            <v>0</v>
          </cell>
          <cell r="AB768">
            <v>-1</v>
          </cell>
          <cell r="AC768" t="str">
            <v>putong</v>
          </cell>
        </row>
        <row r="769">
          <cell r="A769">
            <v>833</v>
          </cell>
          <cell r="B769" t="str">
            <v>张轩</v>
          </cell>
          <cell r="C769">
            <v>2</v>
          </cell>
          <cell r="D769">
            <v>1</v>
          </cell>
          <cell r="E769">
            <v>10456</v>
          </cell>
          <cell r="F769" t="str">
            <v>山东财经大学</v>
          </cell>
          <cell r="G769" t="str">
            <v>其它</v>
          </cell>
          <cell r="H769" t="str">
            <v>统计学院</v>
          </cell>
          <cell r="I769">
            <v>2</v>
          </cell>
          <cell r="J769" t="str">
            <v>经济学</v>
          </cell>
          <cell r="K769">
            <v>201</v>
          </cell>
          <cell r="L769">
            <v>20102</v>
          </cell>
          <cell r="M769" t="str">
            <v>经济统计学</v>
          </cell>
          <cell r="N769">
            <v>7</v>
          </cell>
          <cell r="O769">
            <v>25200</v>
          </cell>
          <cell r="P769" t="str">
            <v>经济管理学院</v>
          </cell>
          <cell r="Q769" t="str">
            <v>不分方向</v>
          </cell>
          <cell r="R769">
            <v>1</v>
          </cell>
          <cell r="S769">
            <v>8007074</v>
          </cell>
        </row>
        <row r="769">
          <cell r="V769">
            <v>531</v>
          </cell>
          <cell r="W769">
            <v>472</v>
          </cell>
          <cell r="X769">
            <v>1</v>
          </cell>
          <cell r="Y769">
            <v>0</v>
          </cell>
          <cell r="Z769">
            <v>0</v>
          </cell>
          <cell r="AA769">
            <v>0</v>
          </cell>
          <cell r="AB769">
            <v>-1</v>
          </cell>
          <cell r="AC769" t="str">
            <v>putong</v>
          </cell>
        </row>
        <row r="770">
          <cell r="A770">
            <v>834</v>
          </cell>
          <cell r="B770" t="str">
            <v>李晨</v>
          </cell>
          <cell r="C770">
            <v>1</v>
          </cell>
          <cell r="D770">
            <v>1</v>
          </cell>
          <cell r="E770">
            <v>10471</v>
          </cell>
          <cell r="F770" t="str">
            <v>河南中医学院</v>
          </cell>
          <cell r="G770" t="str">
            <v>其它</v>
          </cell>
        </row>
        <row r="770">
          <cell r="J770" t="str">
            <v/>
          </cell>
        </row>
        <row r="770">
          <cell r="M770" t="str">
            <v/>
          </cell>
        </row>
        <row r="770">
          <cell r="P770" t="str">
            <v/>
          </cell>
          <cell r="Q770" t="str">
            <v/>
          </cell>
        </row>
        <row r="770">
          <cell r="V770">
            <v>547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-1</v>
          </cell>
          <cell r="AC770" t="str">
            <v>putong</v>
          </cell>
        </row>
        <row r="771">
          <cell r="A771">
            <v>835</v>
          </cell>
          <cell r="B771" t="str">
            <v>王宇新</v>
          </cell>
          <cell r="C771">
            <v>1</v>
          </cell>
          <cell r="D771">
            <v>1</v>
          </cell>
          <cell r="E771">
            <v>10125</v>
          </cell>
          <cell r="F771" t="str">
            <v>山西财经大学</v>
          </cell>
          <cell r="G771" t="str">
            <v>其它</v>
          </cell>
          <cell r="H771" t="str">
            <v>山西财经大学</v>
          </cell>
          <cell r="I771">
            <v>12</v>
          </cell>
          <cell r="J771" t="str">
            <v>管理学</v>
          </cell>
          <cell r="K771">
            <v>1202</v>
          </cell>
          <cell r="L771" t="str">
            <v>120203K</v>
          </cell>
          <cell r="M771" t="str">
            <v>会计学</v>
          </cell>
          <cell r="N771">
            <v>7</v>
          </cell>
          <cell r="O771">
            <v>125300</v>
          </cell>
          <cell r="P771" t="str">
            <v>经济管理学院</v>
          </cell>
          <cell r="Q771" t="str">
            <v>不分方向</v>
          </cell>
          <cell r="R771">
            <v>1</v>
          </cell>
          <cell r="S771">
            <v>8007093</v>
          </cell>
          <cell r="T771">
            <v>8007032</v>
          </cell>
          <cell r="U771">
            <v>8007034</v>
          </cell>
          <cell r="V771">
            <v>544</v>
          </cell>
          <cell r="W771">
            <v>494</v>
          </cell>
          <cell r="X771">
            <v>1</v>
          </cell>
          <cell r="Y771">
            <v>0</v>
          </cell>
          <cell r="Z771">
            <v>0</v>
          </cell>
          <cell r="AA771">
            <v>0</v>
          </cell>
          <cell r="AB771">
            <v>-1</v>
          </cell>
          <cell r="AC771" t="str">
            <v>putong</v>
          </cell>
        </row>
        <row r="772">
          <cell r="A772">
            <v>836</v>
          </cell>
          <cell r="B772" t="str">
            <v>桑海煜</v>
          </cell>
          <cell r="C772">
            <v>1</v>
          </cell>
          <cell r="D772">
            <v>1</v>
          </cell>
          <cell r="E772">
            <v>10447</v>
          </cell>
          <cell r="F772" t="str">
            <v>聊城大学</v>
          </cell>
          <cell r="G772" t="str">
            <v>其它</v>
          </cell>
        </row>
        <row r="772">
          <cell r="J772" t="str">
            <v/>
          </cell>
        </row>
        <row r="772">
          <cell r="M772" t="str">
            <v/>
          </cell>
        </row>
        <row r="772">
          <cell r="P772" t="str">
            <v/>
          </cell>
          <cell r="Q772" t="str">
            <v/>
          </cell>
        </row>
        <row r="772">
          <cell r="V772">
            <v>446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-1</v>
          </cell>
          <cell r="AC772" t="str">
            <v>putong</v>
          </cell>
        </row>
        <row r="773">
          <cell r="A773">
            <v>837</v>
          </cell>
          <cell r="B773" t="str">
            <v>武再辰</v>
          </cell>
          <cell r="C773">
            <v>2</v>
          </cell>
          <cell r="D773">
            <v>1</v>
          </cell>
          <cell r="E773">
            <v>10022</v>
          </cell>
          <cell r="F773" t="str">
            <v>北京林业大学</v>
          </cell>
          <cell r="G773">
            <v>211</v>
          </cell>
          <cell r="H773" t="str">
            <v>园林学院</v>
          </cell>
          <cell r="I773">
            <v>8</v>
          </cell>
          <cell r="J773" t="str">
            <v>工学</v>
          </cell>
          <cell r="K773">
            <v>828</v>
          </cell>
          <cell r="L773">
            <v>82803</v>
          </cell>
          <cell r="M773" t="str">
            <v>风景园林</v>
          </cell>
          <cell r="N773">
            <v>6</v>
          </cell>
          <cell r="O773">
            <v>83400</v>
          </cell>
          <cell r="P773" t="str">
            <v>园林学院</v>
          </cell>
          <cell r="Q773" t="str">
            <v>风景园林历史与理论</v>
          </cell>
          <cell r="R773">
            <v>2</v>
          </cell>
          <cell r="S773">
            <v>8006021</v>
          </cell>
        </row>
        <row r="773">
          <cell r="V773">
            <v>501</v>
          </cell>
          <cell r="W773">
            <v>0</v>
          </cell>
          <cell r="X773">
            <v>1</v>
          </cell>
          <cell r="Y773">
            <v>0</v>
          </cell>
          <cell r="Z773">
            <v>0</v>
          </cell>
          <cell r="AA773">
            <v>0</v>
          </cell>
          <cell r="AB773">
            <v>2</v>
          </cell>
          <cell r="AC773" t="str">
            <v>putong</v>
          </cell>
        </row>
        <row r="774">
          <cell r="A774">
            <v>838</v>
          </cell>
          <cell r="B774" t="str">
            <v>段雅萍</v>
          </cell>
          <cell r="C774">
            <v>1</v>
          </cell>
          <cell r="D774">
            <v>1</v>
          </cell>
          <cell r="E774">
            <v>10022</v>
          </cell>
          <cell r="F774" t="str">
            <v>北京林业大学</v>
          </cell>
          <cell r="G774">
            <v>211</v>
          </cell>
          <cell r="H774" t="str">
            <v>外语学院</v>
          </cell>
          <cell r="I774">
            <v>5</v>
          </cell>
          <cell r="J774" t="str">
            <v>文学</v>
          </cell>
          <cell r="K774">
            <v>502</v>
          </cell>
          <cell r="L774">
            <v>50201</v>
          </cell>
          <cell r="M774" t="str">
            <v>英语</v>
          </cell>
          <cell r="N774">
            <v>11</v>
          </cell>
          <cell r="O774">
            <v>55101</v>
          </cell>
          <cell r="P774" t="str">
            <v>外语学院</v>
          </cell>
          <cell r="Q774" t="str">
            <v>不分方向</v>
          </cell>
          <cell r="R774">
            <v>1</v>
          </cell>
          <cell r="S774">
            <v>8011026</v>
          </cell>
          <cell r="T774">
            <v>8011026</v>
          </cell>
          <cell r="U774">
            <v>8011026</v>
          </cell>
          <cell r="V774">
            <v>0</v>
          </cell>
          <cell r="W774">
            <v>0</v>
          </cell>
          <cell r="X774">
            <v>1</v>
          </cell>
          <cell r="Y774">
            <v>0</v>
          </cell>
          <cell r="Z774">
            <v>0</v>
          </cell>
          <cell r="AA774">
            <v>1</v>
          </cell>
          <cell r="AB774">
            <v>2</v>
          </cell>
          <cell r="AC774" t="str">
            <v>putong</v>
          </cell>
        </row>
        <row r="775">
          <cell r="A775">
            <v>840</v>
          </cell>
          <cell r="B775" t="str">
            <v>李雯</v>
          </cell>
          <cell r="C775">
            <v>1</v>
          </cell>
          <cell r="D775">
            <v>1</v>
          </cell>
          <cell r="E775">
            <v>10027</v>
          </cell>
          <cell r="F775" t="str">
            <v>北京师范大学</v>
          </cell>
          <cell r="G775">
            <v>985</v>
          </cell>
          <cell r="H775" t="str">
            <v>管理学院</v>
          </cell>
          <cell r="I775">
            <v>12</v>
          </cell>
          <cell r="J775" t="str">
            <v>管理学</v>
          </cell>
          <cell r="K775">
            <v>1204</v>
          </cell>
          <cell r="L775">
            <v>120401</v>
          </cell>
          <cell r="M775" t="str">
            <v>公共事业管理</v>
          </cell>
          <cell r="N775">
            <v>7</v>
          </cell>
          <cell r="O775">
            <v>120200</v>
          </cell>
          <cell r="P775" t="str">
            <v>经济管理学院</v>
          </cell>
          <cell r="Q775" t="str">
            <v>管理科学</v>
          </cell>
          <cell r="R775">
            <v>1</v>
          </cell>
          <cell r="S775">
            <v>8007005</v>
          </cell>
          <cell r="T775">
            <v>8007010</v>
          </cell>
          <cell r="U775">
            <v>8007054</v>
          </cell>
          <cell r="V775">
            <v>560</v>
          </cell>
          <cell r="W775">
            <v>532</v>
          </cell>
          <cell r="X775">
            <v>1</v>
          </cell>
          <cell r="Y775">
            <v>0</v>
          </cell>
          <cell r="Z775">
            <v>0</v>
          </cell>
          <cell r="AA775">
            <v>0</v>
          </cell>
          <cell r="AB775">
            <v>9</v>
          </cell>
          <cell r="AC775" t="str">
            <v>putong</v>
          </cell>
        </row>
        <row r="776">
          <cell r="A776">
            <v>841</v>
          </cell>
          <cell r="B776" t="str">
            <v>廖佳</v>
          </cell>
          <cell r="C776">
            <v>1</v>
          </cell>
          <cell r="D776">
            <v>1</v>
          </cell>
          <cell r="E776">
            <v>10626</v>
          </cell>
          <cell r="F776" t="str">
            <v>四川农业大学</v>
          </cell>
          <cell r="G776">
            <v>211</v>
          </cell>
          <cell r="H776" t="str">
            <v>风景园林学院</v>
          </cell>
          <cell r="I776">
            <v>9</v>
          </cell>
          <cell r="J776" t="str">
            <v>农学</v>
          </cell>
          <cell r="K776">
            <v>905</v>
          </cell>
          <cell r="L776">
            <v>90502</v>
          </cell>
          <cell r="M776" t="str">
            <v>园林</v>
          </cell>
          <cell r="N776">
            <v>6</v>
          </cell>
          <cell r="O776">
            <v>83400</v>
          </cell>
          <cell r="P776" t="str">
            <v>园林学院</v>
          </cell>
          <cell r="Q776" t="str">
            <v>风景园林历史与理论</v>
          </cell>
          <cell r="R776">
            <v>3</v>
          </cell>
          <cell r="S776">
            <v>8006071</v>
          </cell>
          <cell r="T776">
            <v>8006012</v>
          </cell>
          <cell r="U776">
            <v>8006105</v>
          </cell>
          <cell r="V776">
            <v>564</v>
          </cell>
          <cell r="W776">
            <v>479</v>
          </cell>
          <cell r="X776">
            <v>1</v>
          </cell>
          <cell r="Y776">
            <v>0</v>
          </cell>
          <cell r="Z776">
            <v>0</v>
          </cell>
          <cell r="AA776">
            <v>0</v>
          </cell>
          <cell r="AB776">
            <v>2</v>
          </cell>
          <cell r="AC776" t="str">
            <v>putong</v>
          </cell>
        </row>
        <row r="777">
          <cell r="A777">
            <v>842</v>
          </cell>
          <cell r="B777" t="str">
            <v>林玲羽</v>
          </cell>
          <cell r="C777">
            <v>1</v>
          </cell>
          <cell r="D777">
            <v>1</v>
          </cell>
          <cell r="E777">
            <v>10602</v>
          </cell>
          <cell r="F777" t="str">
            <v>广西师范大学</v>
          </cell>
          <cell r="G777" t="str">
            <v>其它</v>
          </cell>
        </row>
        <row r="777">
          <cell r="J777" t="str">
            <v/>
          </cell>
        </row>
        <row r="777">
          <cell r="M777" t="str">
            <v/>
          </cell>
        </row>
        <row r="777">
          <cell r="P777" t="str">
            <v/>
          </cell>
          <cell r="Q777" t="str">
            <v/>
          </cell>
        </row>
        <row r="777">
          <cell r="V777">
            <v>542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-1</v>
          </cell>
          <cell r="AC777" t="str">
            <v>putong</v>
          </cell>
        </row>
        <row r="778">
          <cell r="A778">
            <v>843</v>
          </cell>
          <cell r="B778" t="str">
            <v>李泽阳</v>
          </cell>
          <cell r="C778">
            <v>1</v>
          </cell>
          <cell r="D778">
            <v>1</v>
          </cell>
          <cell r="E778">
            <v>10475</v>
          </cell>
          <cell r="F778" t="str">
            <v>河南大学</v>
          </cell>
          <cell r="G778" t="str">
            <v>其它</v>
          </cell>
          <cell r="H778" t="str">
            <v>商学院</v>
          </cell>
          <cell r="I778">
            <v>12</v>
          </cell>
          <cell r="J778" t="str">
            <v>管理学</v>
          </cell>
          <cell r="K778">
            <v>1202</v>
          </cell>
          <cell r="L778">
            <v>120206</v>
          </cell>
          <cell r="M778" t="str">
            <v>人力资源管理</v>
          </cell>
          <cell r="N778">
            <v>7</v>
          </cell>
          <cell r="O778">
            <v>120200</v>
          </cell>
          <cell r="P778" t="str">
            <v>经济管理学院</v>
          </cell>
          <cell r="Q778" t="str">
            <v>管理科学</v>
          </cell>
          <cell r="R778">
            <v>1</v>
          </cell>
          <cell r="S778">
            <v>8007054</v>
          </cell>
          <cell r="T778">
            <v>8007085</v>
          </cell>
          <cell r="U778">
            <v>8007003</v>
          </cell>
          <cell r="V778">
            <v>512</v>
          </cell>
          <cell r="W778">
            <v>529</v>
          </cell>
          <cell r="X778">
            <v>1</v>
          </cell>
          <cell r="Y778">
            <v>0</v>
          </cell>
          <cell r="Z778">
            <v>0</v>
          </cell>
          <cell r="AA778">
            <v>0</v>
          </cell>
          <cell r="AB778">
            <v>-1</v>
          </cell>
          <cell r="AC778" t="str">
            <v>putong</v>
          </cell>
        </row>
        <row r="779">
          <cell r="A779">
            <v>844</v>
          </cell>
          <cell r="B779" t="str">
            <v>郭飞</v>
          </cell>
          <cell r="C779">
            <v>1</v>
          </cell>
          <cell r="D779">
            <v>1</v>
          </cell>
          <cell r="E779">
            <v>10427</v>
          </cell>
          <cell r="F779" t="str">
            <v>济南大学</v>
          </cell>
          <cell r="G779" t="str">
            <v>其它</v>
          </cell>
          <cell r="H779" t="str">
            <v>文化与旅游学院旅游管理系</v>
          </cell>
          <cell r="I779">
            <v>12</v>
          </cell>
          <cell r="J779" t="str">
            <v>管理学</v>
          </cell>
          <cell r="K779">
            <v>1209</v>
          </cell>
          <cell r="L779">
            <v>120902</v>
          </cell>
          <cell r="M779" t="str">
            <v>酒店管理</v>
          </cell>
          <cell r="N779">
            <v>7</v>
          </cell>
          <cell r="O779">
            <v>120200</v>
          </cell>
          <cell r="P779" t="str">
            <v>经济管理学院</v>
          </cell>
          <cell r="Q779" t="str">
            <v>管理科学</v>
          </cell>
          <cell r="R779">
            <v>1</v>
          </cell>
          <cell r="S779">
            <v>8007005</v>
          </cell>
          <cell r="T779">
            <v>8007085</v>
          </cell>
          <cell r="U779">
            <v>8007010</v>
          </cell>
          <cell r="V779">
            <v>485</v>
          </cell>
          <cell r="W779">
            <v>490</v>
          </cell>
          <cell r="X779">
            <v>1</v>
          </cell>
          <cell r="Y779">
            <v>0</v>
          </cell>
          <cell r="Z779">
            <v>0</v>
          </cell>
          <cell r="AA779">
            <v>0</v>
          </cell>
          <cell r="AB779">
            <v>-1</v>
          </cell>
          <cell r="AC779" t="str">
            <v>putong</v>
          </cell>
        </row>
        <row r="780">
          <cell r="A780">
            <v>845</v>
          </cell>
          <cell r="B780" t="str">
            <v>董婧怡</v>
          </cell>
          <cell r="C780">
            <v>1</v>
          </cell>
          <cell r="D780">
            <v>1</v>
          </cell>
          <cell r="E780">
            <v>10022</v>
          </cell>
          <cell r="F780" t="str">
            <v>北京林业大学</v>
          </cell>
          <cell r="G780">
            <v>211</v>
          </cell>
          <cell r="H780" t="str">
            <v>林学院</v>
          </cell>
          <cell r="I780">
            <v>9</v>
          </cell>
          <cell r="J780" t="str">
            <v>农学</v>
          </cell>
          <cell r="K780">
            <v>905</v>
          </cell>
          <cell r="L780">
            <v>90501</v>
          </cell>
          <cell r="M780" t="str">
            <v>林学</v>
          </cell>
          <cell r="N780">
            <v>1</v>
          </cell>
          <cell r="O780">
            <v>90704</v>
          </cell>
          <cell r="P780" t="str">
            <v>林学院</v>
          </cell>
          <cell r="Q780" t="str">
            <v>森林经营理论与技术</v>
          </cell>
          <cell r="R780">
            <v>1</v>
          </cell>
          <cell r="S780">
            <v>8001046</v>
          </cell>
        </row>
        <row r="780">
          <cell r="V780">
            <v>556</v>
          </cell>
          <cell r="W780">
            <v>580</v>
          </cell>
          <cell r="X780">
            <v>1</v>
          </cell>
          <cell r="Y780">
            <v>0</v>
          </cell>
          <cell r="Z780">
            <v>0</v>
          </cell>
          <cell r="AA780">
            <v>0</v>
          </cell>
          <cell r="AB780">
            <v>2</v>
          </cell>
          <cell r="AC780" t="str">
            <v>putong</v>
          </cell>
        </row>
        <row r="781">
          <cell r="A781">
            <v>846</v>
          </cell>
          <cell r="B781" t="str">
            <v>罗宇琦</v>
          </cell>
          <cell r="C781">
            <v>1</v>
          </cell>
          <cell r="D781">
            <v>1</v>
          </cell>
          <cell r="E781">
            <v>10125</v>
          </cell>
          <cell r="F781" t="str">
            <v>山西财经大学</v>
          </cell>
          <cell r="G781" t="str">
            <v>其它</v>
          </cell>
          <cell r="H781" t="str">
            <v>统计学院</v>
          </cell>
          <cell r="I781">
            <v>2</v>
          </cell>
          <cell r="J781" t="str">
            <v>经济学</v>
          </cell>
          <cell r="K781">
            <v>201</v>
          </cell>
          <cell r="L781">
            <v>20102</v>
          </cell>
          <cell r="M781" t="str">
            <v>经济统计学</v>
          </cell>
          <cell r="N781">
            <v>7</v>
          </cell>
          <cell r="O781">
            <v>25200</v>
          </cell>
          <cell r="P781" t="str">
            <v>经济管理学院</v>
          </cell>
          <cell r="Q781" t="str">
            <v>不分方向</v>
          </cell>
          <cell r="R781">
            <v>1</v>
          </cell>
          <cell r="S781">
            <v>8007029</v>
          </cell>
          <cell r="T781">
            <v>8007027</v>
          </cell>
          <cell r="U781">
            <v>8007065</v>
          </cell>
          <cell r="V781">
            <v>518</v>
          </cell>
          <cell r="W781">
            <v>531</v>
          </cell>
          <cell r="X781">
            <v>1</v>
          </cell>
          <cell r="Y781">
            <v>0</v>
          </cell>
          <cell r="Z781">
            <v>0</v>
          </cell>
          <cell r="AA781">
            <v>0</v>
          </cell>
          <cell r="AB781">
            <v>-1</v>
          </cell>
          <cell r="AC781" t="str">
            <v>putong</v>
          </cell>
        </row>
        <row r="782">
          <cell r="A782">
            <v>847</v>
          </cell>
          <cell r="B782" t="str">
            <v>李娇娇</v>
          </cell>
          <cell r="C782">
            <v>1</v>
          </cell>
          <cell r="D782">
            <v>1</v>
          </cell>
          <cell r="E782">
            <v>10057</v>
          </cell>
          <cell r="F782" t="str">
            <v>天津科技大学</v>
          </cell>
          <cell r="G782" t="str">
            <v>其它</v>
          </cell>
          <cell r="H782" t="str">
            <v>机械工程学院</v>
          </cell>
          <cell r="I782">
            <v>8</v>
          </cell>
          <cell r="J782" t="str">
            <v>工学</v>
          </cell>
          <cell r="K782">
            <v>802</v>
          </cell>
          <cell r="L782">
            <v>80205</v>
          </cell>
          <cell r="M782" t="str">
            <v>工业设计</v>
          </cell>
          <cell r="N782">
            <v>14</v>
          </cell>
          <cell r="O782">
            <v>130500</v>
          </cell>
          <cell r="P782" t="str">
            <v>艺术设计学院</v>
          </cell>
          <cell r="Q782" t="str">
            <v>环境设计与理论</v>
          </cell>
          <cell r="R782">
            <v>3</v>
          </cell>
          <cell r="S782">
            <v>8014006</v>
          </cell>
          <cell r="T782">
            <v>8014010</v>
          </cell>
          <cell r="U782">
            <v>8014035</v>
          </cell>
          <cell r="V782">
            <v>489</v>
          </cell>
          <cell r="W782">
            <v>427</v>
          </cell>
          <cell r="X782">
            <v>1</v>
          </cell>
          <cell r="Y782">
            <v>0</v>
          </cell>
          <cell r="Z782">
            <v>0</v>
          </cell>
          <cell r="AA782">
            <v>0</v>
          </cell>
          <cell r="AB782">
            <v>-1</v>
          </cell>
          <cell r="AC782" t="str">
            <v>putong</v>
          </cell>
        </row>
        <row r="783">
          <cell r="A783">
            <v>848</v>
          </cell>
          <cell r="B783" t="str">
            <v>谢宏立</v>
          </cell>
          <cell r="C783">
            <v>2</v>
          </cell>
          <cell r="D783">
            <v>1</v>
          </cell>
          <cell r="E783">
            <v>10248</v>
          </cell>
          <cell r="F783" t="str">
            <v>上海交通大学</v>
          </cell>
          <cell r="G783">
            <v>985</v>
          </cell>
          <cell r="H783" t="str">
            <v>设计学院</v>
          </cell>
          <cell r="I783">
            <v>8</v>
          </cell>
          <cell r="J783" t="str">
            <v>工学</v>
          </cell>
          <cell r="K783">
            <v>828</v>
          </cell>
          <cell r="L783">
            <v>82803</v>
          </cell>
          <cell r="M783" t="str">
            <v>风景园林</v>
          </cell>
          <cell r="N783">
            <v>6</v>
          </cell>
          <cell r="O783">
            <v>95300</v>
          </cell>
          <cell r="P783" t="str">
            <v>园林学院</v>
          </cell>
          <cell r="Q783" t="str">
            <v>风景园林</v>
          </cell>
          <cell r="R783">
            <v>1</v>
          </cell>
          <cell r="S783">
            <v>8006066</v>
          </cell>
        </row>
        <row r="783">
          <cell r="V783">
            <v>592</v>
          </cell>
          <cell r="W783">
            <v>570</v>
          </cell>
          <cell r="X783">
            <v>1</v>
          </cell>
          <cell r="Y783">
            <v>0</v>
          </cell>
          <cell r="Z783">
            <v>0</v>
          </cell>
          <cell r="AA783">
            <v>0</v>
          </cell>
          <cell r="AB783">
            <v>9</v>
          </cell>
          <cell r="AC783" t="str">
            <v>putong</v>
          </cell>
        </row>
        <row r="784">
          <cell r="A784">
            <v>849</v>
          </cell>
          <cell r="B784" t="str">
            <v>李秉坤</v>
          </cell>
          <cell r="C784">
            <v>2</v>
          </cell>
          <cell r="D784">
            <v>1</v>
          </cell>
          <cell r="E784">
            <v>10022</v>
          </cell>
          <cell r="F784" t="str">
            <v>北京林业大学</v>
          </cell>
          <cell r="G784">
            <v>211</v>
          </cell>
          <cell r="H784" t="str">
            <v>环境科学与工程学院</v>
          </cell>
          <cell r="I784">
            <v>8</v>
          </cell>
          <cell r="J784" t="str">
            <v>工学</v>
          </cell>
          <cell r="K784">
            <v>825</v>
          </cell>
          <cell r="L784">
            <v>82502</v>
          </cell>
          <cell r="M784" t="str">
            <v>环境工程</v>
          </cell>
          <cell r="N784">
            <v>13</v>
          </cell>
          <cell r="O784">
            <v>85700</v>
          </cell>
          <cell r="P784" t="str">
            <v>环境科学与工程学院</v>
          </cell>
          <cell r="Q784" t="e">
            <v>#N/A</v>
          </cell>
          <cell r="R784">
            <v>4</v>
          </cell>
        </row>
        <row r="784">
          <cell r="V784">
            <v>435</v>
          </cell>
          <cell r="W784">
            <v>0</v>
          </cell>
          <cell r="X784">
            <v>1</v>
          </cell>
          <cell r="Y784">
            <v>0</v>
          </cell>
          <cell r="Z784">
            <v>0</v>
          </cell>
          <cell r="AA784">
            <v>0</v>
          </cell>
          <cell r="AB784">
            <v>2</v>
          </cell>
          <cell r="AC784" t="str">
            <v>2jia</v>
          </cell>
        </row>
        <row r="785">
          <cell r="A785">
            <v>850</v>
          </cell>
          <cell r="B785" t="str">
            <v>王辰辉</v>
          </cell>
          <cell r="C785">
            <v>1</v>
          </cell>
          <cell r="D785">
            <v>1</v>
          </cell>
          <cell r="E785">
            <v>10589</v>
          </cell>
          <cell r="F785" t="str">
            <v>海南大学</v>
          </cell>
          <cell r="G785">
            <v>211</v>
          </cell>
          <cell r="H785" t="str">
            <v>林学院</v>
          </cell>
          <cell r="I785">
            <v>8</v>
          </cell>
          <cell r="J785" t="str">
            <v>工学</v>
          </cell>
          <cell r="K785">
            <v>828</v>
          </cell>
          <cell r="L785">
            <v>82803</v>
          </cell>
          <cell r="M785" t="str">
            <v>风景园林</v>
          </cell>
          <cell r="N785">
            <v>6</v>
          </cell>
          <cell r="O785">
            <v>95300</v>
          </cell>
          <cell r="P785" t="str">
            <v>园林学院</v>
          </cell>
          <cell r="Q785" t="str">
            <v>风景园林</v>
          </cell>
          <cell r="R785">
            <v>1</v>
          </cell>
          <cell r="S785">
            <v>8006063</v>
          </cell>
          <cell r="T785">
            <v>8006065</v>
          </cell>
        </row>
        <row r="785">
          <cell r="V785">
            <v>490</v>
          </cell>
          <cell r="W785">
            <v>466</v>
          </cell>
          <cell r="X785">
            <v>1</v>
          </cell>
          <cell r="Y785">
            <v>0</v>
          </cell>
          <cell r="Z785">
            <v>0</v>
          </cell>
          <cell r="AA785">
            <v>0</v>
          </cell>
          <cell r="AB785">
            <v>2</v>
          </cell>
          <cell r="AC785" t="str">
            <v>putong</v>
          </cell>
        </row>
        <row r="786">
          <cell r="A786">
            <v>851</v>
          </cell>
          <cell r="B786" t="str">
            <v>张明明</v>
          </cell>
          <cell r="C786">
            <v>1</v>
          </cell>
          <cell r="D786">
            <v>1</v>
          </cell>
          <cell r="E786">
            <v>10240</v>
          </cell>
          <cell r="F786" t="str">
            <v>哈尔滨商业大学</v>
          </cell>
          <cell r="G786" t="str">
            <v>其它</v>
          </cell>
          <cell r="H786" t="str">
            <v>设计艺术学院</v>
          </cell>
          <cell r="I786">
            <v>13</v>
          </cell>
          <cell r="J786" t="str">
            <v>艺术学</v>
          </cell>
          <cell r="K786">
            <v>1305</v>
          </cell>
          <cell r="L786">
            <v>130502</v>
          </cell>
          <cell r="M786" t="str">
            <v>视觉传达设计</v>
          </cell>
          <cell r="N786">
            <v>14</v>
          </cell>
          <cell r="O786">
            <v>135108</v>
          </cell>
          <cell r="P786" t="str">
            <v>艺术设计学院</v>
          </cell>
          <cell r="Q786" t="str">
            <v>艺术设计研究与应用</v>
          </cell>
          <cell r="R786">
            <v>1</v>
          </cell>
          <cell r="S786">
            <v>8014032</v>
          </cell>
          <cell r="T786">
            <v>8014023</v>
          </cell>
          <cell r="U786">
            <v>8014007</v>
          </cell>
          <cell r="V786">
            <v>432</v>
          </cell>
          <cell r="W786">
            <v>0</v>
          </cell>
          <cell r="X786">
            <v>1</v>
          </cell>
          <cell r="Y786">
            <v>0</v>
          </cell>
          <cell r="Z786">
            <v>0</v>
          </cell>
          <cell r="AA786">
            <v>0</v>
          </cell>
          <cell r="AB786">
            <v>-1</v>
          </cell>
          <cell r="AC786" t="str">
            <v>putong</v>
          </cell>
        </row>
        <row r="787">
          <cell r="A787">
            <v>852</v>
          </cell>
          <cell r="B787" t="str">
            <v>马晓旭</v>
          </cell>
          <cell r="C787">
            <v>1</v>
          </cell>
          <cell r="D787">
            <v>1</v>
          </cell>
          <cell r="E787">
            <v>10673</v>
          </cell>
          <cell r="F787" t="str">
            <v>云南大学</v>
          </cell>
          <cell r="G787">
            <v>211</v>
          </cell>
          <cell r="H787" t="str">
            <v>建筑与规划学院</v>
          </cell>
          <cell r="I787">
            <v>8</v>
          </cell>
          <cell r="J787" t="str">
            <v>工学</v>
          </cell>
          <cell r="K787">
            <v>828</v>
          </cell>
          <cell r="L787">
            <v>82803</v>
          </cell>
          <cell r="M787" t="str">
            <v>风景园林</v>
          </cell>
          <cell r="N787">
            <v>6</v>
          </cell>
          <cell r="O787">
            <v>83400</v>
          </cell>
          <cell r="P787" t="str">
            <v>园林学院</v>
          </cell>
          <cell r="Q787" t="str">
            <v>风景园林历史与理论</v>
          </cell>
          <cell r="R787">
            <v>2</v>
          </cell>
          <cell r="S787">
            <v>8006060</v>
          </cell>
        </row>
        <row r="787">
          <cell r="V787">
            <v>458</v>
          </cell>
          <cell r="W787">
            <v>452</v>
          </cell>
          <cell r="X787">
            <v>1</v>
          </cell>
          <cell r="Y787">
            <v>0</v>
          </cell>
          <cell r="Z787">
            <v>0</v>
          </cell>
          <cell r="AA787">
            <v>0</v>
          </cell>
          <cell r="AB787">
            <v>2</v>
          </cell>
          <cell r="AC787" t="str">
            <v>putong</v>
          </cell>
        </row>
        <row r="788">
          <cell r="A788">
            <v>853</v>
          </cell>
          <cell r="B788" t="str">
            <v>左涵灵</v>
          </cell>
          <cell r="C788">
            <v>1</v>
          </cell>
          <cell r="D788">
            <v>1</v>
          </cell>
          <cell r="E788">
            <v>10298</v>
          </cell>
          <cell r="F788" t="str">
            <v>南京林业大学</v>
          </cell>
          <cell r="G788" t="str">
            <v>其它</v>
          </cell>
          <cell r="H788" t="str">
            <v>林学院</v>
          </cell>
          <cell r="I788">
            <v>9</v>
          </cell>
          <cell r="J788" t="str">
            <v>农学</v>
          </cell>
          <cell r="K788">
            <v>905</v>
          </cell>
          <cell r="L788">
            <v>90501</v>
          </cell>
          <cell r="M788" t="str">
            <v>林学</v>
          </cell>
          <cell r="N788">
            <v>1</v>
          </cell>
          <cell r="O788">
            <v>90301</v>
          </cell>
          <cell r="P788" t="str">
            <v>林学院</v>
          </cell>
          <cell r="Q788" t="str">
            <v>土壤生态</v>
          </cell>
          <cell r="R788">
            <v>1</v>
          </cell>
          <cell r="S788">
            <v>8001032</v>
          </cell>
          <cell r="T788">
            <v>8001061</v>
          </cell>
          <cell r="U788">
            <v>8001025</v>
          </cell>
          <cell r="V788">
            <v>442</v>
          </cell>
          <cell r="W788">
            <v>445</v>
          </cell>
          <cell r="X788">
            <v>1</v>
          </cell>
          <cell r="Y788">
            <v>0</v>
          </cell>
          <cell r="Z788">
            <v>0</v>
          </cell>
          <cell r="AA788">
            <v>0</v>
          </cell>
          <cell r="AB788">
            <v>-1</v>
          </cell>
          <cell r="AC788" t="str">
            <v>putong</v>
          </cell>
        </row>
        <row r="789">
          <cell r="A789">
            <v>855</v>
          </cell>
          <cell r="B789" t="str">
            <v>杨宇辰</v>
          </cell>
          <cell r="C789">
            <v>1</v>
          </cell>
          <cell r="D789">
            <v>1</v>
          </cell>
          <cell r="E789">
            <v>10022</v>
          </cell>
          <cell r="F789" t="str">
            <v>北京林业大学</v>
          </cell>
          <cell r="G789">
            <v>211</v>
          </cell>
          <cell r="H789" t="str">
            <v>林学院</v>
          </cell>
          <cell r="I789">
            <v>9</v>
          </cell>
          <cell r="J789" t="str">
            <v>农学</v>
          </cell>
          <cell r="K789">
            <v>905</v>
          </cell>
          <cell r="L789">
            <v>90503</v>
          </cell>
          <cell r="M789" t="str">
            <v>森林保护</v>
          </cell>
          <cell r="N789">
            <v>1</v>
          </cell>
          <cell r="O789">
            <v>90703</v>
          </cell>
          <cell r="P789" t="str">
            <v>林学院</v>
          </cell>
          <cell r="Q789" t="str">
            <v>森林昆虫学</v>
          </cell>
          <cell r="R789">
            <v>2</v>
          </cell>
          <cell r="S789">
            <v>8001034</v>
          </cell>
          <cell r="T789">
            <v>8001019</v>
          </cell>
          <cell r="U789">
            <v>19860803</v>
          </cell>
          <cell r="V789">
            <v>490</v>
          </cell>
          <cell r="W789">
            <v>439</v>
          </cell>
          <cell r="X789">
            <v>1</v>
          </cell>
          <cell r="Y789">
            <v>0</v>
          </cell>
          <cell r="Z789">
            <v>0</v>
          </cell>
          <cell r="AA789">
            <v>0</v>
          </cell>
          <cell r="AB789">
            <v>2</v>
          </cell>
          <cell r="AC789" t="str">
            <v>putong</v>
          </cell>
        </row>
        <row r="790">
          <cell r="A790">
            <v>856</v>
          </cell>
          <cell r="B790" t="str">
            <v>马凡慧</v>
          </cell>
          <cell r="C790">
            <v>1</v>
          </cell>
          <cell r="D790">
            <v>1</v>
          </cell>
          <cell r="E790">
            <v>10424</v>
          </cell>
          <cell r="F790" t="str">
            <v>山东科技大学</v>
          </cell>
          <cell r="G790" t="str">
            <v>其它</v>
          </cell>
          <cell r="H790" t="str">
            <v>经济管理学院</v>
          </cell>
          <cell r="I790">
            <v>2</v>
          </cell>
          <cell r="J790" t="str">
            <v>经济学</v>
          </cell>
          <cell r="K790">
            <v>204</v>
          </cell>
          <cell r="L790">
            <v>20401</v>
          </cell>
          <cell r="M790" t="str">
            <v>国际经济与贸易</v>
          </cell>
          <cell r="N790">
            <v>7</v>
          </cell>
          <cell r="O790">
            <v>20200</v>
          </cell>
          <cell r="P790" t="str">
            <v>经济管理学院</v>
          </cell>
          <cell r="Q790" t="str">
            <v>金融学</v>
          </cell>
          <cell r="R790">
            <v>2</v>
          </cell>
          <cell r="S790">
            <v>8007063</v>
          </cell>
          <cell r="T790">
            <v>8007016</v>
          </cell>
        </row>
        <row r="790">
          <cell r="V790">
            <v>562</v>
          </cell>
          <cell r="W790">
            <v>535</v>
          </cell>
          <cell r="X790">
            <v>1</v>
          </cell>
          <cell r="Y790">
            <v>0</v>
          </cell>
          <cell r="Z790">
            <v>0</v>
          </cell>
          <cell r="AA790">
            <v>0</v>
          </cell>
          <cell r="AB790">
            <v>-1</v>
          </cell>
          <cell r="AC790" t="str">
            <v>putong</v>
          </cell>
        </row>
        <row r="791">
          <cell r="A791">
            <v>858</v>
          </cell>
          <cell r="B791" t="str">
            <v>郝亚帆</v>
          </cell>
          <cell r="C791">
            <v>2</v>
          </cell>
          <cell r="D791">
            <v>1</v>
          </cell>
          <cell r="E791">
            <v>10193</v>
          </cell>
          <cell r="F791" t="str">
            <v>吉林农业大学</v>
          </cell>
          <cell r="G791" t="str">
            <v>其它</v>
          </cell>
          <cell r="H791" t="str">
            <v>经济管理学院</v>
          </cell>
          <cell r="I791">
            <v>12</v>
          </cell>
          <cell r="J791" t="str">
            <v>管理学</v>
          </cell>
          <cell r="K791">
            <v>1202</v>
          </cell>
          <cell r="L791">
            <v>120204</v>
          </cell>
          <cell r="M791" t="str">
            <v>财务管理</v>
          </cell>
          <cell r="N791">
            <v>7</v>
          </cell>
          <cell r="O791">
            <v>125300</v>
          </cell>
          <cell r="P791" t="str">
            <v>经济管理学院</v>
          </cell>
          <cell r="Q791" t="str">
            <v>不分方向</v>
          </cell>
          <cell r="R791">
            <v>1</v>
          </cell>
          <cell r="S791">
            <v>8007014</v>
          </cell>
        </row>
        <row r="791">
          <cell r="V791">
            <v>488</v>
          </cell>
          <cell r="W791">
            <v>451</v>
          </cell>
          <cell r="X791">
            <v>1</v>
          </cell>
          <cell r="Y791">
            <v>0</v>
          </cell>
          <cell r="Z791">
            <v>0</v>
          </cell>
          <cell r="AA791">
            <v>0</v>
          </cell>
          <cell r="AB791">
            <v>-1</v>
          </cell>
          <cell r="AC791" t="str">
            <v>putong</v>
          </cell>
        </row>
        <row r="792">
          <cell r="A792">
            <v>859</v>
          </cell>
          <cell r="B792" t="str">
            <v>陈静</v>
          </cell>
          <cell r="C792">
            <v>1</v>
          </cell>
          <cell r="D792">
            <v>1</v>
          </cell>
          <cell r="E792">
            <v>10129</v>
          </cell>
          <cell r="F792" t="str">
            <v>内蒙古农业大学</v>
          </cell>
          <cell r="G792" t="str">
            <v>其它</v>
          </cell>
          <cell r="H792" t="str">
            <v>机电工程学院</v>
          </cell>
          <cell r="I792">
            <v>8</v>
          </cell>
          <cell r="J792" t="str">
            <v>工学</v>
          </cell>
          <cell r="K792">
            <v>802</v>
          </cell>
          <cell r="L792">
            <v>80205</v>
          </cell>
          <cell r="M792" t="str">
            <v>工业设计</v>
          </cell>
          <cell r="N792">
            <v>14</v>
          </cell>
          <cell r="O792">
            <v>135108</v>
          </cell>
          <cell r="P792" t="str">
            <v>艺术设计学院</v>
          </cell>
          <cell r="Q792" t="str">
            <v>艺术设计研究与应用</v>
          </cell>
          <cell r="R792">
            <v>2</v>
          </cell>
          <cell r="S792">
            <v>8014017</v>
          </cell>
          <cell r="T792">
            <v>8014022</v>
          </cell>
          <cell r="U792">
            <v>8014026</v>
          </cell>
          <cell r="V792">
            <v>467</v>
          </cell>
          <cell r="W792">
            <v>464</v>
          </cell>
          <cell r="X792">
            <v>1</v>
          </cell>
          <cell r="Y792">
            <v>0</v>
          </cell>
          <cell r="Z792">
            <v>0</v>
          </cell>
          <cell r="AA792">
            <v>0</v>
          </cell>
          <cell r="AB792">
            <v>-1</v>
          </cell>
          <cell r="AC792" t="str">
            <v>putong</v>
          </cell>
        </row>
        <row r="793">
          <cell r="A793">
            <v>861</v>
          </cell>
          <cell r="B793" t="str">
            <v>钱敏燕</v>
          </cell>
          <cell r="C793">
            <v>1</v>
          </cell>
          <cell r="D793">
            <v>1</v>
          </cell>
          <cell r="E793">
            <v>10504</v>
          </cell>
          <cell r="F793" t="str">
            <v>华中农业大学</v>
          </cell>
          <cell r="G793">
            <v>211</v>
          </cell>
          <cell r="H793" t="str">
            <v>园艺林学学院</v>
          </cell>
          <cell r="I793">
            <v>8</v>
          </cell>
          <cell r="J793" t="str">
            <v>工学</v>
          </cell>
          <cell r="K793">
            <v>828</v>
          </cell>
          <cell r="L793">
            <v>82803</v>
          </cell>
          <cell r="M793" t="str">
            <v>风景园林</v>
          </cell>
          <cell r="N793">
            <v>6</v>
          </cell>
          <cell r="O793">
            <v>83400</v>
          </cell>
          <cell r="P793" t="str">
            <v>园林学院</v>
          </cell>
          <cell r="Q793" t="str">
            <v>风景园林历史与理论</v>
          </cell>
          <cell r="R793">
            <v>3</v>
          </cell>
          <cell r="S793">
            <v>8006030</v>
          </cell>
          <cell r="T793">
            <v>8006071</v>
          </cell>
          <cell r="U793">
            <v>8006095</v>
          </cell>
          <cell r="V793">
            <v>589</v>
          </cell>
          <cell r="W793">
            <v>570</v>
          </cell>
          <cell r="X793">
            <v>1</v>
          </cell>
          <cell r="Y793">
            <v>0</v>
          </cell>
          <cell r="Z793">
            <v>0</v>
          </cell>
          <cell r="AA793">
            <v>0</v>
          </cell>
          <cell r="AB793">
            <v>2</v>
          </cell>
          <cell r="AC793" t="str">
            <v>putong</v>
          </cell>
        </row>
        <row r="794">
          <cell r="A794">
            <v>862</v>
          </cell>
          <cell r="B794" t="str">
            <v>谢婉莹</v>
          </cell>
          <cell r="C794">
            <v>1</v>
          </cell>
          <cell r="D794">
            <v>1</v>
          </cell>
          <cell r="E794">
            <v>10094</v>
          </cell>
          <cell r="F794" t="str">
            <v>河北师范大学</v>
          </cell>
          <cell r="G794" t="str">
            <v>其它</v>
          </cell>
          <cell r="H794" t="str">
            <v>商学院</v>
          </cell>
          <cell r="I794">
            <v>12</v>
          </cell>
          <cell r="J794" t="str">
            <v>管理学</v>
          </cell>
          <cell r="K794">
            <v>1202</v>
          </cell>
          <cell r="L794" t="str">
            <v>120203K</v>
          </cell>
          <cell r="M794" t="str">
            <v>会计学</v>
          </cell>
          <cell r="N794">
            <v>7</v>
          </cell>
          <cell r="O794">
            <v>120200</v>
          </cell>
          <cell r="P794" t="str">
            <v>经济管理学院</v>
          </cell>
          <cell r="Q794" t="str">
            <v>管理科学</v>
          </cell>
          <cell r="R794">
            <v>2</v>
          </cell>
          <cell r="S794">
            <v>8007093</v>
          </cell>
          <cell r="T794">
            <v>8007017</v>
          </cell>
          <cell r="U794">
            <v>8007026</v>
          </cell>
          <cell r="V794">
            <v>454</v>
          </cell>
          <cell r="W794">
            <v>473</v>
          </cell>
          <cell r="X794">
            <v>1</v>
          </cell>
          <cell r="Y794">
            <v>0</v>
          </cell>
          <cell r="Z794">
            <v>0</v>
          </cell>
          <cell r="AA794">
            <v>0</v>
          </cell>
          <cell r="AB794">
            <v>-1</v>
          </cell>
          <cell r="AC794" t="str">
            <v>putong</v>
          </cell>
        </row>
        <row r="795">
          <cell r="A795">
            <v>863</v>
          </cell>
          <cell r="B795" t="str">
            <v>贺双男</v>
          </cell>
          <cell r="C795">
            <v>1</v>
          </cell>
          <cell r="D795">
            <v>1</v>
          </cell>
          <cell r="E795">
            <v>10589</v>
          </cell>
          <cell r="F795" t="str">
            <v>海南大学</v>
          </cell>
          <cell r="G795">
            <v>211</v>
          </cell>
        </row>
        <row r="795">
          <cell r="J795" t="str">
            <v/>
          </cell>
        </row>
        <row r="795">
          <cell r="M795" t="str">
            <v/>
          </cell>
        </row>
        <row r="795">
          <cell r="P795" t="str">
            <v/>
          </cell>
          <cell r="Q795" t="str">
            <v/>
          </cell>
        </row>
        <row r="795">
          <cell r="V795">
            <v>471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2</v>
          </cell>
          <cell r="AC795" t="str">
            <v>putong</v>
          </cell>
        </row>
        <row r="796">
          <cell r="A796">
            <v>864</v>
          </cell>
          <cell r="B796" t="str">
            <v>周希博</v>
          </cell>
          <cell r="C796">
            <v>2</v>
          </cell>
          <cell r="D796">
            <v>1</v>
          </cell>
          <cell r="E796">
            <v>10022</v>
          </cell>
          <cell r="F796" t="str">
            <v>北京林业大学</v>
          </cell>
          <cell r="G796">
            <v>211</v>
          </cell>
          <cell r="H796" t="str">
            <v>工学院</v>
          </cell>
          <cell r="I796">
            <v>8</v>
          </cell>
          <cell r="J796" t="str">
            <v>工学</v>
          </cell>
          <cell r="K796">
            <v>806</v>
          </cell>
          <cell r="L796">
            <v>80601</v>
          </cell>
          <cell r="M796" t="str">
            <v>电气工程及其自动化</v>
          </cell>
          <cell r="N796">
            <v>3</v>
          </cell>
          <cell r="O796">
            <v>85400</v>
          </cell>
          <cell r="P796" t="str">
            <v>工学院</v>
          </cell>
          <cell r="Q796" t="e">
            <v>#N/A</v>
          </cell>
          <cell r="R796">
            <v>1</v>
          </cell>
          <cell r="S796">
            <v>19860604</v>
          </cell>
          <cell r="T796">
            <v>19860604</v>
          </cell>
          <cell r="U796">
            <v>19860604</v>
          </cell>
          <cell r="V796">
            <v>450</v>
          </cell>
          <cell r="W796">
            <v>0</v>
          </cell>
          <cell r="X796">
            <v>1</v>
          </cell>
          <cell r="Y796">
            <v>0</v>
          </cell>
          <cell r="Z796">
            <v>0</v>
          </cell>
          <cell r="AA796">
            <v>0</v>
          </cell>
          <cell r="AB796">
            <v>2</v>
          </cell>
          <cell r="AC796" t="str">
            <v>techangsheng</v>
          </cell>
        </row>
        <row r="797">
          <cell r="A797">
            <v>865</v>
          </cell>
          <cell r="B797" t="str">
            <v>袁诗雨</v>
          </cell>
          <cell r="C797">
            <v>1</v>
          </cell>
          <cell r="D797">
            <v>1</v>
          </cell>
          <cell r="E797">
            <v>10626</v>
          </cell>
          <cell r="F797" t="str">
            <v>四川农业大学</v>
          </cell>
          <cell r="G797">
            <v>211</v>
          </cell>
          <cell r="H797" t="str">
            <v>风景园林</v>
          </cell>
          <cell r="I797">
            <v>8</v>
          </cell>
          <cell r="J797" t="str">
            <v>工学</v>
          </cell>
          <cell r="K797">
            <v>828</v>
          </cell>
          <cell r="L797">
            <v>82803</v>
          </cell>
          <cell r="M797" t="str">
            <v>风景园林</v>
          </cell>
          <cell r="N797">
            <v>6</v>
          </cell>
          <cell r="O797">
            <v>83400</v>
          </cell>
          <cell r="P797" t="str">
            <v>园林学院</v>
          </cell>
          <cell r="Q797" t="str">
            <v>风景园林历史与理论</v>
          </cell>
          <cell r="R797">
            <v>3</v>
          </cell>
          <cell r="S797">
            <v>8006011</v>
          </cell>
        </row>
        <row r="797">
          <cell r="V797">
            <v>588</v>
          </cell>
          <cell r="W797">
            <v>526</v>
          </cell>
          <cell r="X797">
            <v>1</v>
          </cell>
          <cell r="Y797">
            <v>0</v>
          </cell>
          <cell r="Z797">
            <v>0</v>
          </cell>
          <cell r="AA797">
            <v>0</v>
          </cell>
          <cell r="AB797">
            <v>2</v>
          </cell>
          <cell r="AC797" t="str">
            <v>putong</v>
          </cell>
        </row>
        <row r="798">
          <cell r="A798">
            <v>866</v>
          </cell>
          <cell r="B798" t="str">
            <v>李芷怡</v>
          </cell>
          <cell r="C798">
            <v>1</v>
          </cell>
          <cell r="D798">
            <v>1</v>
          </cell>
          <cell r="E798">
            <v>10224</v>
          </cell>
          <cell r="F798" t="str">
            <v>东北农业大学</v>
          </cell>
          <cell r="G798">
            <v>211</v>
          </cell>
          <cell r="H798" t="str">
            <v>资源与环境学院</v>
          </cell>
          <cell r="I798">
            <v>7</v>
          </cell>
          <cell r="J798" t="str">
            <v>理学</v>
          </cell>
          <cell r="K798">
            <v>710</v>
          </cell>
          <cell r="L798">
            <v>71004</v>
          </cell>
          <cell r="M798" t="str">
            <v>生态学</v>
          </cell>
          <cell r="N798">
            <v>13</v>
          </cell>
          <cell r="O798">
            <v>85700</v>
          </cell>
          <cell r="P798" t="str">
            <v>环境科学与工程学院</v>
          </cell>
          <cell r="Q798" t="e">
            <v>#N/A</v>
          </cell>
          <cell r="R798">
            <v>2</v>
          </cell>
          <cell r="S798">
            <v>8013011</v>
          </cell>
          <cell r="T798">
            <v>8013013</v>
          </cell>
          <cell r="U798">
            <v>8013015</v>
          </cell>
          <cell r="V798">
            <v>526</v>
          </cell>
          <cell r="W798">
            <v>498</v>
          </cell>
          <cell r="X798">
            <v>1</v>
          </cell>
          <cell r="Y798">
            <v>0</v>
          </cell>
          <cell r="Z798">
            <v>0</v>
          </cell>
          <cell r="AA798">
            <v>0</v>
          </cell>
          <cell r="AB798">
            <v>2</v>
          </cell>
          <cell r="AC798" t="str">
            <v>putong</v>
          </cell>
        </row>
        <row r="799">
          <cell r="A799">
            <v>867</v>
          </cell>
          <cell r="B799" t="str">
            <v>白杰</v>
          </cell>
          <cell r="C799">
            <v>1</v>
          </cell>
          <cell r="D799">
            <v>1</v>
          </cell>
          <cell r="E799">
            <v>10086</v>
          </cell>
          <cell r="F799" t="str">
            <v>河北农业大学</v>
          </cell>
          <cell r="G799" t="str">
            <v>其它</v>
          </cell>
        </row>
        <row r="799">
          <cell r="J799" t="str">
            <v/>
          </cell>
        </row>
        <row r="799">
          <cell r="M799" t="str">
            <v/>
          </cell>
        </row>
        <row r="799">
          <cell r="P799" t="str">
            <v/>
          </cell>
          <cell r="Q799" t="str">
            <v/>
          </cell>
        </row>
        <row r="799">
          <cell r="V799">
            <v>454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-1</v>
          </cell>
          <cell r="AC799" t="str">
            <v>putong</v>
          </cell>
        </row>
        <row r="800">
          <cell r="A800">
            <v>868</v>
          </cell>
          <cell r="B800" t="str">
            <v>吴怡</v>
          </cell>
          <cell r="C800">
            <v>1</v>
          </cell>
          <cell r="D800">
            <v>1</v>
          </cell>
          <cell r="E800">
            <v>10022</v>
          </cell>
          <cell r="F800" t="str">
            <v>北京林业大学</v>
          </cell>
          <cell r="G800">
            <v>211</v>
          </cell>
          <cell r="H800" t="str">
            <v>艺术设计学院</v>
          </cell>
          <cell r="I800">
            <v>13</v>
          </cell>
          <cell r="J800" t="str">
            <v>艺术学</v>
          </cell>
          <cell r="K800">
            <v>1305</v>
          </cell>
          <cell r="L800">
            <v>130503</v>
          </cell>
          <cell r="M800" t="str">
            <v>环境设计</v>
          </cell>
          <cell r="N800">
            <v>14</v>
          </cell>
          <cell r="O800">
            <v>135108</v>
          </cell>
          <cell r="P800" t="str">
            <v>艺术设计学院</v>
          </cell>
          <cell r="Q800" t="str">
            <v>艺术设计研究与应用</v>
          </cell>
          <cell r="R800">
            <v>1</v>
          </cell>
          <cell r="S800">
            <v>8014018</v>
          </cell>
          <cell r="T800">
            <v>8014038</v>
          </cell>
          <cell r="U800">
            <v>8014024</v>
          </cell>
          <cell r="V800">
            <v>447</v>
          </cell>
          <cell r="W800">
            <v>0</v>
          </cell>
          <cell r="X800">
            <v>1</v>
          </cell>
          <cell r="Y800">
            <v>0</v>
          </cell>
          <cell r="Z800">
            <v>0</v>
          </cell>
          <cell r="AA800">
            <v>0</v>
          </cell>
          <cell r="AB800">
            <v>2</v>
          </cell>
          <cell r="AC800" t="str">
            <v>putong</v>
          </cell>
        </row>
        <row r="801">
          <cell r="A801">
            <v>869</v>
          </cell>
          <cell r="B801" t="str">
            <v>谭雅馨</v>
          </cell>
          <cell r="C801">
            <v>1</v>
          </cell>
          <cell r="D801">
            <v>3</v>
          </cell>
          <cell r="E801">
            <v>10022</v>
          </cell>
          <cell r="F801" t="str">
            <v>北京林业大学</v>
          </cell>
          <cell r="G801">
            <v>211</v>
          </cell>
          <cell r="H801" t="str">
            <v>北京林业大学</v>
          </cell>
          <cell r="I801">
            <v>12</v>
          </cell>
          <cell r="J801" t="str">
            <v>管理学</v>
          </cell>
          <cell r="K801">
            <v>1203</v>
          </cell>
          <cell r="L801">
            <v>120301</v>
          </cell>
          <cell r="M801" t="str">
            <v>农林经济管理</v>
          </cell>
          <cell r="N801">
            <v>7</v>
          </cell>
          <cell r="O801">
            <v>120300</v>
          </cell>
          <cell r="P801" t="str">
            <v>经济管理学院</v>
          </cell>
          <cell r="Q801" t="str">
            <v>农业经济管理</v>
          </cell>
          <cell r="R801">
            <v>2</v>
          </cell>
          <cell r="S801">
            <v>8007020</v>
          </cell>
        </row>
        <row r="801">
          <cell r="V801">
            <v>558</v>
          </cell>
          <cell r="W801">
            <v>471</v>
          </cell>
          <cell r="X801">
            <v>1</v>
          </cell>
          <cell r="Y801">
            <v>0</v>
          </cell>
          <cell r="Z801">
            <v>0</v>
          </cell>
          <cell r="AA801">
            <v>0</v>
          </cell>
          <cell r="AB801">
            <v>2</v>
          </cell>
          <cell r="AC801" t="str">
            <v>putong</v>
          </cell>
        </row>
        <row r="802">
          <cell r="A802">
            <v>870</v>
          </cell>
          <cell r="B802" t="str">
            <v>宿愿</v>
          </cell>
          <cell r="C802">
            <v>2</v>
          </cell>
          <cell r="D802">
            <v>1</v>
          </cell>
          <cell r="E802">
            <v>10172</v>
          </cell>
          <cell r="F802" t="str">
            <v>大连外国语大学</v>
          </cell>
          <cell r="G802" t="str">
            <v>其它</v>
          </cell>
          <cell r="H802" t="str">
            <v>商学院</v>
          </cell>
          <cell r="I802">
            <v>12</v>
          </cell>
          <cell r="J802" t="str">
            <v>管理学</v>
          </cell>
          <cell r="K802">
            <v>1202</v>
          </cell>
          <cell r="L802">
            <v>120204</v>
          </cell>
          <cell r="M802" t="str">
            <v>财务管理</v>
          </cell>
          <cell r="N802">
            <v>7</v>
          </cell>
          <cell r="O802">
            <v>125300</v>
          </cell>
          <cell r="P802" t="str">
            <v>经济管理学院</v>
          </cell>
          <cell r="Q802" t="str">
            <v>不分方向</v>
          </cell>
          <cell r="R802">
            <v>1</v>
          </cell>
          <cell r="S802">
            <v>8007026</v>
          </cell>
          <cell r="T802">
            <v>8007089</v>
          </cell>
          <cell r="U802">
            <v>8007072</v>
          </cell>
          <cell r="V802">
            <v>614</v>
          </cell>
          <cell r="W802">
            <v>571</v>
          </cell>
          <cell r="X802">
            <v>1</v>
          </cell>
          <cell r="Y802">
            <v>0</v>
          </cell>
          <cell r="Z802">
            <v>0</v>
          </cell>
          <cell r="AA802">
            <v>0</v>
          </cell>
          <cell r="AB802">
            <v>-1</v>
          </cell>
          <cell r="AC802" t="str">
            <v>putong</v>
          </cell>
        </row>
        <row r="803">
          <cell r="A803">
            <v>871</v>
          </cell>
          <cell r="B803" t="str">
            <v>张锦花</v>
          </cell>
          <cell r="C803">
            <v>1</v>
          </cell>
          <cell r="D803">
            <v>14</v>
          </cell>
          <cell r="E803">
            <v>10677</v>
          </cell>
          <cell r="F803" t="str">
            <v>西南林业大学</v>
          </cell>
          <cell r="G803" t="str">
            <v>其它</v>
          </cell>
          <cell r="H803" t="str">
            <v>生物多样性保护学院</v>
          </cell>
          <cell r="I803">
            <v>9</v>
          </cell>
          <cell r="J803" t="str">
            <v>农学</v>
          </cell>
          <cell r="K803">
            <v>901</v>
          </cell>
          <cell r="L803">
            <v>90103</v>
          </cell>
          <cell r="M803" t="str">
            <v>植物保护</v>
          </cell>
          <cell r="N803">
            <v>1</v>
          </cell>
          <cell r="O803">
            <v>90703</v>
          </cell>
          <cell r="P803" t="str">
            <v>林学院</v>
          </cell>
          <cell r="Q803" t="str">
            <v>森林昆虫学</v>
          </cell>
          <cell r="R803">
            <v>2</v>
          </cell>
          <cell r="S803">
            <v>8001019</v>
          </cell>
        </row>
        <row r="803">
          <cell r="V803">
            <v>445</v>
          </cell>
          <cell r="W803">
            <v>426</v>
          </cell>
          <cell r="X803">
            <v>1</v>
          </cell>
          <cell r="Y803">
            <v>0</v>
          </cell>
          <cell r="Z803">
            <v>0</v>
          </cell>
          <cell r="AA803">
            <v>0</v>
          </cell>
          <cell r="AB803">
            <v>-1</v>
          </cell>
          <cell r="AC803" t="str">
            <v>putong</v>
          </cell>
        </row>
        <row r="804">
          <cell r="A804">
            <v>872</v>
          </cell>
          <cell r="B804" t="str">
            <v>程园芳</v>
          </cell>
          <cell r="C804">
            <v>1</v>
          </cell>
          <cell r="D804">
            <v>1</v>
          </cell>
          <cell r="E804">
            <v>10022</v>
          </cell>
          <cell r="F804" t="str">
            <v>北京林业大学</v>
          </cell>
          <cell r="G804">
            <v>211</v>
          </cell>
          <cell r="H804" t="str">
            <v>北京林业大学</v>
          </cell>
          <cell r="I804">
            <v>8</v>
          </cell>
          <cell r="J804" t="str">
            <v>工学</v>
          </cell>
          <cell r="K804">
            <v>817</v>
          </cell>
          <cell r="L804">
            <v>81702</v>
          </cell>
          <cell r="M804" t="str">
            <v>包装工程</v>
          </cell>
          <cell r="N804">
            <v>5</v>
          </cell>
          <cell r="O804">
            <v>82902</v>
          </cell>
          <cell r="P804" t="str">
            <v>材料学院</v>
          </cell>
          <cell r="Q804" t="str">
            <v>木材构造与物性</v>
          </cell>
          <cell r="R804">
            <v>7</v>
          </cell>
          <cell r="S804">
            <v>8005045</v>
          </cell>
          <cell r="T804">
            <v>8005032</v>
          </cell>
          <cell r="U804">
            <v>8005042</v>
          </cell>
          <cell r="V804">
            <v>486</v>
          </cell>
          <cell r="W804">
            <v>0</v>
          </cell>
          <cell r="X804">
            <v>1</v>
          </cell>
          <cell r="Y804">
            <v>0</v>
          </cell>
          <cell r="Z804">
            <v>0</v>
          </cell>
          <cell r="AA804">
            <v>0</v>
          </cell>
          <cell r="AB804">
            <v>2</v>
          </cell>
          <cell r="AC804" t="str">
            <v>putong</v>
          </cell>
        </row>
        <row r="805">
          <cell r="A805">
            <v>873</v>
          </cell>
          <cell r="B805" t="str">
            <v>黄舒语</v>
          </cell>
          <cell r="C805">
            <v>1</v>
          </cell>
          <cell r="D805">
            <v>1</v>
          </cell>
          <cell r="E805">
            <v>10593</v>
          </cell>
          <cell r="F805" t="str">
            <v>广西大学</v>
          </cell>
          <cell r="G805">
            <v>211</v>
          </cell>
          <cell r="H805" t="str">
            <v>广西大学</v>
          </cell>
          <cell r="I805">
            <v>8</v>
          </cell>
          <cell r="J805" t="str">
            <v>工学</v>
          </cell>
          <cell r="K805">
            <v>828</v>
          </cell>
          <cell r="L805">
            <v>82803</v>
          </cell>
          <cell r="M805" t="str">
            <v>风景园林</v>
          </cell>
          <cell r="N805">
            <v>6</v>
          </cell>
          <cell r="O805">
            <v>83400</v>
          </cell>
          <cell r="P805" t="str">
            <v>园林学院</v>
          </cell>
          <cell r="Q805" t="str">
            <v>风景园林历史与理论</v>
          </cell>
          <cell r="R805">
            <v>3</v>
          </cell>
          <cell r="S805">
            <v>8006112</v>
          </cell>
          <cell r="T805">
            <v>8006012</v>
          </cell>
          <cell r="U805">
            <v>8006011</v>
          </cell>
          <cell r="V805">
            <v>576</v>
          </cell>
          <cell r="W805">
            <v>489</v>
          </cell>
          <cell r="X805">
            <v>1</v>
          </cell>
          <cell r="Y805">
            <v>0</v>
          </cell>
          <cell r="Z805">
            <v>0</v>
          </cell>
          <cell r="AA805">
            <v>0</v>
          </cell>
          <cell r="AB805">
            <v>2</v>
          </cell>
          <cell r="AC805" t="str">
            <v>putong</v>
          </cell>
        </row>
        <row r="806">
          <cell r="A806">
            <v>875</v>
          </cell>
          <cell r="B806" t="str">
            <v>陈锾焕</v>
          </cell>
          <cell r="C806">
            <v>1</v>
          </cell>
          <cell r="D806">
            <v>1</v>
          </cell>
          <cell r="E806">
            <v>10555</v>
          </cell>
          <cell r="F806" t="str">
            <v>南华大学</v>
          </cell>
          <cell r="G806" t="str">
            <v>其它</v>
          </cell>
          <cell r="H806" t="str">
            <v>设计艺术学院</v>
          </cell>
          <cell r="I806">
            <v>13</v>
          </cell>
          <cell r="J806" t="str">
            <v>艺术学</v>
          </cell>
          <cell r="K806">
            <v>1305</v>
          </cell>
          <cell r="L806">
            <v>130503</v>
          </cell>
          <cell r="M806" t="str">
            <v>环境设计</v>
          </cell>
          <cell r="N806">
            <v>14</v>
          </cell>
          <cell r="O806">
            <v>135108</v>
          </cell>
          <cell r="P806" t="str">
            <v>艺术设计学院</v>
          </cell>
          <cell r="Q806" t="str">
            <v>艺术设计研究与应用</v>
          </cell>
          <cell r="R806">
            <v>1</v>
          </cell>
          <cell r="S806">
            <v>8014012</v>
          </cell>
          <cell r="T806">
            <v>8014031</v>
          </cell>
          <cell r="U806">
            <v>8014037</v>
          </cell>
          <cell r="V806">
            <v>434</v>
          </cell>
          <cell r="W806">
            <v>387</v>
          </cell>
          <cell r="X806">
            <v>1</v>
          </cell>
          <cell r="Y806">
            <v>0</v>
          </cell>
          <cell r="Z806">
            <v>0</v>
          </cell>
          <cell r="AA806">
            <v>0</v>
          </cell>
          <cell r="AB806">
            <v>-1</v>
          </cell>
          <cell r="AC806" t="str">
            <v>putong</v>
          </cell>
        </row>
        <row r="807">
          <cell r="A807">
            <v>876</v>
          </cell>
          <cell r="B807" t="str">
            <v>任广林</v>
          </cell>
          <cell r="C807">
            <v>1</v>
          </cell>
          <cell r="D807">
            <v>1</v>
          </cell>
          <cell r="E807">
            <v>10394</v>
          </cell>
          <cell r="F807" t="str">
            <v>福建师范大学</v>
          </cell>
          <cell r="G807" t="str">
            <v>其它</v>
          </cell>
          <cell r="H807" t="str">
            <v>心理学院</v>
          </cell>
          <cell r="I807">
            <v>7</v>
          </cell>
          <cell r="J807" t="str">
            <v>理学</v>
          </cell>
          <cell r="K807">
            <v>711</v>
          </cell>
          <cell r="L807">
            <v>71101</v>
          </cell>
          <cell r="M807" t="str">
            <v>心理学</v>
          </cell>
          <cell r="N807">
            <v>10</v>
          </cell>
          <cell r="O807">
            <v>40200</v>
          </cell>
          <cell r="P807" t="str">
            <v>人文社会科学学院</v>
          </cell>
          <cell r="Q807" t="str">
            <v>临床与咨询心理学</v>
          </cell>
          <cell r="R807">
            <v>1</v>
          </cell>
          <cell r="S807">
            <v>8010007</v>
          </cell>
          <cell r="T807">
            <v>8010007</v>
          </cell>
          <cell r="U807">
            <v>8010007</v>
          </cell>
          <cell r="V807">
            <v>527</v>
          </cell>
          <cell r="W807">
            <v>443</v>
          </cell>
          <cell r="X807">
            <v>1</v>
          </cell>
          <cell r="Y807">
            <v>0</v>
          </cell>
          <cell r="Z807">
            <v>0</v>
          </cell>
          <cell r="AA807">
            <v>0</v>
          </cell>
          <cell r="AB807">
            <v>-1</v>
          </cell>
          <cell r="AC807" t="str">
            <v>putong</v>
          </cell>
        </row>
        <row r="808">
          <cell r="A808">
            <v>877</v>
          </cell>
          <cell r="B808" t="str">
            <v>马丽</v>
          </cell>
          <cell r="C808">
            <v>1</v>
          </cell>
          <cell r="D808">
            <v>11</v>
          </cell>
          <cell r="E808">
            <v>10022</v>
          </cell>
          <cell r="F808" t="str">
            <v>北京林业大学</v>
          </cell>
          <cell r="G808">
            <v>211</v>
          </cell>
          <cell r="H808" t="str">
            <v>经济管理学院</v>
          </cell>
          <cell r="I808">
            <v>12</v>
          </cell>
          <cell r="J808" t="str">
            <v>管理学</v>
          </cell>
          <cell r="K808">
            <v>1203</v>
          </cell>
          <cell r="L808">
            <v>120302</v>
          </cell>
          <cell r="M808" t="str">
            <v>农村区域发展</v>
          </cell>
          <cell r="N808">
            <v>7</v>
          </cell>
          <cell r="O808">
            <v>120300</v>
          </cell>
          <cell r="P808" t="str">
            <v>经济管理学院</v>
          </cell>
          <cell r="Q808" t="str">
            <v>农业经济管理</v>
          </cell>
          <cell r="R808">
            <v>2</v>
          </cell>
          <cell r="S808">
            <v>8007020</v>
          </cell>
          <cell r="T808">
            <v>8007047</v>
          </cell>
        </row>
        <row r="808">
          <cell r="V808">
            <v>443</v>
          </cell>
          <cell r="W808">
            <v>453</v>
          </cell>
          <cell r="X808">
            <v>1</v>
          </cell>
          <cell r="Y808">
            <v>0</v>
          </cell>
          <cell r="Z808">
            <v>0</v>
          </cell>
          <cell r="AA808">
            <v>0</v>
          </cell>
          <cell r="AB808">
            <v>2</v>
          </cell>
          <cell r="AC808" t="str">
            <v>putong</v>
          </cell>
        </row>
        <row r="809">
          <cell r="A809">
            <v>878</v>
          </cell>
          <cell r="B809" t="str">
            <v>刘欢欢</v>
          </cell>
          <cell r="C809">
            <v>1</v>
          </cell>
          <cell r="D809">
            <v>1</v>
          </cell>
          <cell r="E809">
            <v>10022</v>
          </cell>
          <cell r="F809" t="str">
            <v>北京林业大学</v>
          </cell>
          <cell r="G809">
            <v>211</v>
          </cell>
        </row>
        <row r="809">
          <cell r="J809" t="str">
            <v/>
          </cell>
        </row>
        <row r="809">
          <cell r="M809" t="str">
            <v/>
          </cell>
        </row>
        <row r="809">
          <cell r="P809" t="str">
            <v/>
          </cell>
          <cell r="Q809" t="str">
            <v/>
          </cell>
        </row>
        <row r="809">
          <cell r="V809">
            <v>456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2</v>
          </cell>
          <cell r="AC809" t="str">
            <v>putong</v>
          </cell>
        </row>
        <row r="810">
          <cell r="A810">
            <v>879</v>
          </cell>
          <cell r="B810" t="str">
            <v>许佳诺</v>
          </cell>
          <cell r="C810">
            <v>1</v>
          </cell>
          <cell r="D810">
            <v>1</v>
          </cell>
          <cell r="E810">
            <v>10712</v>
          </cell>
          <cell r="F810" t="str">
            <v>西北农林科技大学</v>
          </cell>
          <cell r="G810">
            <v>985</v>
          </cell>
          <cell r="H810" t="str">
            <v>林学院</v>
          </cell>
          <cell r="I810">
            <v>8</v>
          </cell>
          <cell r="J810" t="str">
            <v>工学</v>
          </cell>
          <cell r="K810">
            <v>824</v>
          </cell>
          <cell r="L810">
            <v>82402</v>
          </cell>
          <cell r="M810" t="str">
            <v>木材科学与工程</v>
          </cell>
          <cell r="N810">
            <v>5</v>
          </cell>
          <cell r="O810">
            <v>82902</v>
          </cell>
          <cell r="P810" t="str">
            <v>材料学院</v>
          </cell>
          <cell r="Q810" t="str">
            <v>木材构造与物性</v>
          </cell>
          <cell r="R810">
            <v>6</v>
          </cell>
          <cell r="S810">
            <v>8005008</v>
          </cell>
          <cell r="T810">
            <v>8005044</v>
          </cell>
          <cell r="U810">
            <v>8005048</v>
          </cell>
          <cell r="V810">
            <v>536</v>
          </cell>
          <cell r="W810">
            <v>432</v>
          </cell>
          <cell r="X810">
            <v>1</v>
          </cell>
          <cell r="Y810">
            <v>0</v>
          </cell>
          <cell r="Z810">
            <v>0</v>
          </cell>
          <cell r="AA810">
            <v>0</v>
          </cell>
          <cell r="AB810">
            <v>9</v>
          </cell>
          <cell r="AC810" t="str">
            <v>putong</v>
          </cell>
        </row>
        <row r="811">
          <cell r="A811">
            <v>880</v>
          </cell>
          <cell r="B811" t="str">
            <v>岳汝雨</v>
          </cell>
          <cell r="C811">
            <v>1</v>
          </cell>
          <cell r="D811">
            <v>1</v>
          </cell>
          <cell r="E811">
            <v>10005</v>
          </cell>
          <cell r="F811" t="str">
            <v>北京工业大学</v>
          </cell>
          <cell r="G811">
            <v>211</v>
          </cell>
          <cell r="H811" t="str">
            <v>文法学部</v>
          </cell>
          <cell r="I811">
            <v>3</v>
          </cell>
          <cell r="J811" t="str">
            <v>法学</v>
          </cell>
          <cell r="K811">
            <v>301</v>
          </cell>
          <cell r="L811" t="str">
            <v>030101K</v>
          </cell>
          <cell r="M811" t="str">
            <v>法学</v>
          </cell>
          <cell r="N811">
            <v>10</v>
          </cell>
          <cell r="O811">
            <v>30100</v>
          </cell>
          <cell r="P811" t="str">
            <v>人文社会科学学院</v>
          </cell>
          <cell r="Q811" t="e">
            <v>#N/A</v>
          </cell>
          <cell r="R811">
            <v>2</v>
          </cell>
          <cell r="S811">
            <v>8010023</v>
          </cell>
          <cell r="T811">
            <v>8010030</v>
          </cell>
          <cell r="U811">
            <v>8010031</v>
          </cell>
          <cell r="V811">
            <v>548</v>
          </cell>
          <cell r="W811">
            <v>498</v>
          </cell>
          <cell r="X811">
            <v>1</v>
          </cell>
          <cell r="Y811">
            <v>0</v>
          </cell>
          <cell r="Z811">
            <v>97</v>
          </cell>
          <cell r="AA811">
            <v>0</v>
          </cell>
          <cell r="AB811">
            <v>2</v>
          </cell>
          <cell r="AC811" t="str">
            <v>putong</v>
          </cell>
        </row>
        <row r="812">
          <cell r="A812">
            <v>881</v>
          </cell>
          <cell r="B812" t="str">
            <v>范玉洁</v>
          </cell>
          <cell r="C812">
            <v>1</v>
          </cell>
          <cell r="D812">
            <v>1</v>
          </cell>
          <cell r="E812">
            <v>10677</v>
          </cell>
          <cell r="F812" t="str">
            <v>西南林业大学</v>
          </cell>
          <cell r="G812" t="str">
            <v>其它</v>
          </cell>
          <cell r="H812" t="str">
            <v>经济管理学院</v>
          </cell>
          <cell r="I812">
            <v>2</v>
          </cell>
          <cell r="J812" t="str">
            <v>经济学</v>
          </cell>
          <cell r="K812">
            <v>201</v>
          </cell>
          <cell r="L812">
            <v>20101</v>
          </cell>
          <cell r="M812" t="str">
            <v>经济学</v>
          </cell>
          <cell r="N812">
            <v>7</v>
          </cell>
          <cell r="O812">
            <v>25400</v>
          </cell>
          <cell r="P812" t="str">
            <v>经济管理学院</v>
          </cell>
          <cell r="Q812" t="str">
            <v>不分方向</v>
          </cell>
          <cell r="R812">
            <v>1</v>
          </cell>
          <cell r="S812">
            <v>8007016</v>
          </cell>
          <cell r="T812">
            <v>8007038</v>
          </cell>
          <cell r="U812">
            <v>8007043</v>
          </cell>
          <cell r="V812">
            <v>507</v>
          </cell>
          <cell r="W812">
            <v>463</v>
          </cell>
          <cell r="X812">
            <v>1</v>
          </cell>
          <cell r="Y812">
            <v>0</v>
          </cell>
          <cell r="Z812">
            <v>0</v>
          </cell>
          <cell r="AA812">
            <v>0</v>
          </cell>
          <cell r="AB812">
            <v>-1</v>
          </cell>
          <cell r="AC812" t="str">
            <v>putong</v>
          </cell>
        </row>
        <row r="813">
          <cell r="A813">
            <v>882</v>
          </cell>
          <cell r="B813" t="str">
            <v>吕鹏</v>
          </cell>
          <cell r="C813">
            <v>2</v>
          </cell>
          <cell r="D813">
            <v>1</v>
          </cell>
          <cell r="E813">
            <v>10298</v>
          </cell>
          <cell r="F813" t="str">
            <v>南京林业大学</v>
          </cell>
          <cell r="G813" t="str">
            <v>其它</v>
          </cell>
          <cell r="H813" t="str">
            <v>外国语学院</v>
          </cell>
          <cell r="I813">
            <v>5</v>
          </cell>
          <cell r="J813" t="str">
            <v>文学</v>
          </cell>
          <cell r="K813">
            <v>502</v>
          </cell>
          <cell r="L813">
            <v>50201</v>
          </cell>
          <cell r="M813" t="str">
            <v>英语</v>
          </cell>
          <cell r="N813">
            <v>11</v>
          </cell>
          <cell r="O813">
            <v>50200</v>
          </cell>
          <cell r="P813" t="str">
            <v>外语学院</v>
          </cell>
          <cell r="Q813" t="str">
            <v>语言学研究</v>
          </cell>
          <cell r="R813">
            <v>3</v>
          </cell>
          <cell r="S813">
            <v>8011025</v>
          </cell>
          <cell r="T813">
            <v>8011021</v>
          </cell>
          <cell r="U813">
            <v>8011029</v>
          </cell>
          <cell r="V813">
            <v>526</v>
          </cell>
          <cell r="W813">
            <v>522</v>
          </cell>
          <cell r="X813">
            <v>1</v>
          </cell>
          <cell r="Y813">
            <v>0</v>
          </cell>
          <cell r="Z813">
            <v>0</v>
          </cell>
          <cell r="AA813">
            <v>0</v>
          </cell>
          <cell r="AB813">
            <v>-1</v>
          </cell>
          <cell r="AC813" t="str">
            <v>putong</v>
          </cell>
        </row>
        <row r="814">
          <cell r="A814">
            <v>883</v>
          </cell>
          <cell r="B814" t="str">
            <v>薛雨</v>
          </cell>
          <cell r="C814">
            <v>1</v>
          </cell>
          <cell r="D814">
            <v>1</v>
          </cell>
          <cell r="E814">
            <v>10022</v>
          </cell>
          <cell r="F814" t="str">
            <v>北京林业大学</v>
          </cell>
          <cell r="G814">
            <v>211</v>
          </cell>
          <cell r="H814" t="str">
            <v>艺术设计学院</v>
          </cell>
          <cell r="I814">
            <v>13</v>
          </cell>
          <cell r="J814" t="str">
            <v>艺术学</v>
          </cell>
          <cell r="K814">
            <v>1305</v>
          </cell>
          <cell r="L814">
            <v>130502</v>
          </cell>
          <cell r="M814" t="str">
            <v>视觉传达设计</v>
          </cell>
          <cell r="N814">
            <v>14</v>
          </cell>
          <cell r="O814">
            <v>130500</v>
          </cell>
          <cell r="P814" t="str">
            <v>艺术设计学院</v>
          </cell>
          <cell r="Q814" t="str">
            <v>环境设计与理论</v>
          </cell>
          <cell r="R814">
            <v>4</v>
          </cell>
          <cell r="S814">
            <v>8014032</v>
          </cell>
          <cell r="T814">
            <v>8014032</v>
          </cell>
          <cell r="U814">
            <v>8014032</v>
          </cell>
          <cell r="V814">
            <v>526</v>
          </cell>
          <cell r="W814">
            <v>0</v>
          </cell>
          <cell r="X814">
            <v>1</v>
          </cell>
          <cell r="Y814">
            <v>0</v>
          </cell>
          <cell r="Z814">
            <v>0</v>
          </cell>
          <cell r="AA814">
            <v>0</v>
          </cell>
          <cell r="AB814">
            <v>2</v>
          </cell>
          <cell r="AC814" t="str">
            <v>putong</v>
          </cell>
        </row>
        <row r="815">
          <cell r="A815">
            <v>884</v>
          </cell>
          <cell r="B815" t="str">
            <v>张佳</v>
          </cell>
          <cell r="C815">
            <v>1</v>
          </cell>
          <cell r="D815">
            <v>11</v>
          </cell>
          <cell r="E815">
            <v>10075</v>
          </cell>
          <cell r="F815" t="str">
            <v>河北大学</v>
          </cell>
          <cell r="G815" t="str">
            <v>其它</v>
          </cell>
          <cell r="H815" t="str">
            <v>管理学院</v>
          </cell>
          <cell r="I815">
            <v>2</v>
          </cell>
          <cell r="J815" t="str">
            <v>经济学</v>
          </cell>
          <cell r="K815">
            <v>202</v>
          </cell>
          <cell r="L815" t="str">
            <v>020201K</v>
          </cell>
          <cell r="M815" t="str">
            <v>财政学</v>
          </cell>
          <cell r="N815">
            <v>7</v>
          </cell>
          <cell r="O815">
            <v>120300</v>
          </cell>
          <cell r="P815" t="str">
            <v>经济管理学院</v>
          </cell>
          <cell r="Q815" t="str">
            <v>农业经济管理</v>
          </cell>
          <cell r="R815">
            <v>1</v>
          </cell>
          <cell r="S815">
            <v>8007004</v>
          </cell>
          <cell r="T815">
            <v>8007024</v>
          </cell>
          <cell r="U815">
            <v>8007080</v>
          </cell>
          <cell r="V815">
            <v>499</v>
          </cell>
          <cell r="W815">
            <v>539</v>
          </cell>
          <cell r="X815">
            <v>1</v>
          </cell>
          <cell r="Y815">
            <v>0</v>
          </cell>
          <cell r="Z815">
            <v>0</v>
          </cell>
          <cell r="AA815">
            <v>0</v>
          </cell>
          <cell r="AB815">
            <v>-1</v>
          </cell>
          <cell r="AC815" t="str">
            <v>putong</v>
          </cell>
        </row>
        <row r="816">
          <cell r="A816">
            <v>885</v>
          </cell>
          <cell r="B816" t="str">
            <v>王攸</v>
          </cell>
          <cell r="C816">
            <v>1</v>
          </cell>
          <cell r="D816">
            <v>1</v>
          </cell>
          <cell r="E816">
            <v>10022</v>
          </cell>
          <cell r="F816" t="str">
            <v>北京林业大学</v>
          </cell>
          <cell r="G816">
            <v>211</v>
          </cell>
          <cell r="H816" t="str">
            <v>艺术设计学院</v>
          </cell>
          <cell r="I816">
            <v>13</v>
          </cell>
          <cell r="J816" t="str">
            <v>艺术学</v>
          </cell>
          <cell r="K816">
            <v>1305</v>
          </cell>
          <cell r="L816">
            <v>130504</v>
          </cell>
          <cell r="M816" t="str">
            <v>产品设计</v>
          </cell>
          <cell r="N816">
            <v>14</v>
          </cell>
          <cell r="O816">
            <v>135108</v>
          </cell>
          <cell r="P816" t="str">
            <v>艺术设计学院</v>
          </cell>
          <cell r="Q816" t="str">
            <v>艺术设计研究与应用</v>
          </cell>
          <cell r="R816">
            <v>1</v>
          </cell>
          <cell r="S816">
            <v>8014039</v>
          </cell>
          <cell r="T816">
            <v>8014035</v>
          </cell>
          <cell r="U816">
            <v>8014029</v>
          </cell>
          <cell r="V816">
            <v>433</v>
          </cell>
          <cell r="W816">
            <v>0</v>
          </cell>
          <cell r="X816">
            <v>1</v>
          </cell>
          <cell r="Y816">
            <v>0</v>
          </cell>
          <cell r="Z816">
            <v>5</v>
          </cell>
          <cell r="AA816">
            <v>0</v>
          </cell>
          <cell r="AB816">
            <v>2</v>
          </cell>
          <cell r="AC816" t="str">
            <v>putong</v>
          </cell>
        </row>
        <row r="817">
          <cell r="A817">
            <v>886</v>
          </cell>
          <cell r="B817" t="str">
            <v>李天蕊</v>
          </cell>
          <cell r="C817">
            <v>1</v>
          </cell>
          <cell r="D817">
            <v>1</v>
          </cell>
          <cell r="E817">
            <v>10231</v>
          </cell>
          <cell r="F817" t="str">
            <v>哈尔滨师范大学</v>
          </cell>
          <cell r="G817" t="str">
            <v>其它</v>
          </cell>
          <cell r="H817" t="str">
            <v>计算机科学与信息工程学院</v>
          </cell>
          <cell r="I817">
            <v>8</v>
          </cell>
          <cell r="J817" t="str">
            <v>工学</v>
          </cell>
          <cell r="K817">
            <v>809</v>
          </cell>
          <cell r="L817">
            <v>80906</v>
          </cell>
          <cell r="M817" t="str">
            <v>数字媒体技术</v>
          </cell>
          <cell r="N817">
            <v>4</v>
          </cell>
          <cell r="O817">
            <v>81200</v>
          </cell>
          <cell r="P817" t="str">
            <v>信息学院</v>
          </cell>
          <cell r="Q817" t="str">
            <v>大数据技术与人工智能</v>
          </cell>
          <cell r="R817">
            <v>4</v>
          </cell>
          <cell r="S817">
            <v>8004003</v>
          </cell>
          <cell r="T817">
            <v>8004032</v>
          </cell>
          <cell r="U817">
            <v>8004031</v>
          </cell>
          <cell r="V817">
            <v>463</v>
          </cell>
          <cell r="W817">
            <v>490</v>
          </cell>
          <cell r="X817">
            <v>1</v>
          </cell>
          <cell r="Y817">
            <v>0</v>
          </cell>
          <cell r="Z817">
            <v>0</v>
          </cell>
          <cell r="AA817">
            <v>0</v>
          </cell>
          <cell r="AB817">
            <v>-1</v>
          </cell>
          <cell r="AC817" t="str">
            <v>putong</v>
          </cell>
        </row>
        <row r="818">
          <cell r="A818">
            <v>887</v>
          </cell>
          <cell r="B818" t="str">
            <v>周遥</v>
          </cell>
          <cell r="C818">
            <v>1</v>
          </cell>
          <cell r="D818">
            <v>13</v>
          </cell>
          <cell r="E818">
            <v>10075</v>
          </cell>
          <cell r="F818" t="str">
            <v>河北大学</v>
          </cell>
          <cell r="G818" t="str">
            <v>其它</v>
          </cell>
          <cell r="H818" t="str">
            <v>河北大学</v>
          </cell>
          <cell r="I818">
            <v>2</v>
          </cell>
          <cell r="J818" t="str">
            <v>经济学</v>
          </cell>
          <cell r="K818">
            <v>202</v>
          </cell>
          <cell r="L818" t="str">
            <v>020201K</v>
          </cell>
          <cell r="M818" t="str">
            <v>财政学</v>
          </cell>
          <cell r="N818">
            <v>7</v>
          </cell>
          <cell r="O818">
            <v>20200</v>
          </cell>
          <cell r="P818" t="str">
            <v>经济管理学院</v>
          </cell>
          <cell r="Q818" t="str">
            <v>金融学</v>
          </cell>
          <cell r="R818">
            <v>1</v>
          </cell>
          <cell r="S818">
            <v>8007039</v>
          </cell>
        </row>
        <row r="818">
          <cell r="V818">
            <v>484</v>
          </cell>
          <cell r="W818">
            <v>480</v>
          </cell>
          <cell r="X818">
            <v>1</v>
          </cell>
          <cell r="Y818">
            <v>0</v>
          </cell>
          <cell r="Z818">
            <v>0</v>
          </cell>
          <cell r="AA818">
            <v>0</v>
          </cell>
          <cell r="AB818">
            <v>-1</v>
          </cell>
          <cell r="AC818" t="str">
            <v>zhijiaotuan</v>
          </cell>
        </row>
        <row r="819">
          <cell r="A819">
            <v>888</v>
          </cell>
          <cell r="B819" t="str">
            <v>崔馥千</v>
          </cell>
          <cell r="C819">
            <v>1</v>
          </cell>
          <cell r="D819">
            <v>1</v>
          </cell>
          <cell r="E819">
            <v>10445</v>
          </cell>
          <cell r="F819" t="str">
            <v>山东师范大学</v>
          </cell>
          <cell r="G819" t="str">
            <v>其它</v>
          </cell>
        </row>
        <row r="819">
          <cell r="J819" t="str">
            <v/>
          </cell>
        </row>
        <row r="819">
          <cell r="M819" t="str">
            <v/>
          </cell>
        </row>
        <row r="819">
          <cell r="P819" t="str">
            <v/>
          </cell>
          <cell r="Q819" t="str">
            <v/>
          </cell>
        </row>
        <row r="819">
          <cell r="V819">
            <v>506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-1</v>
          </cell>
          <cell r="AC819" t="str">
            <v>putong</v>
          </cell>
        </row>
        <row r="820">
          <cell r="A820">
            <v>889</v>
          </cell>
          <cell r="B820" t="str">
            <v>徐艺心</v>
          </cell>
          <cell r="C820">
            <v>1</v>
          </cell>
          <cell r="D820">
            <v>1</v>
          </cell>
          <cell r="E820">
            <v>10022</v>
          </cell>
          <cell r="F820" t="str">
            <v>北京林业大学</v>
          </cell>
          <cell r="G820">
            <v>211</v>
          </cell>
          <cell r="H820" t="str">
            <v>林学院</v>
          </cell>
          <cell r="I820">
            <v>9</v>
          </cell>
          <cell r="J820" t="str">
            <v>农学</v>
          </cell>
          <cell r="K820">
            <v>905</v>
          </cell>
          <cell r="L820">
            <v>90501</v>
          </cell>
          <cell r="M820" t="str">
            <v>林学</v>
          </cell>
          <cell r="N820">
            <v>9</v>
          </cell>
          <cell r="O820">
            <v>71300</v>
          </cell>
          <cell r="P820" t="str">
            <v>自然保护区学院</v>
          </cell>
          <cell r="Q820" t="str">
            <v>森林生态学</v>
          </cell>
          <cell r="R820">
            <v>1</v>
          </cell>
          <cell r="S820">
            <v>8001017</v>
          </cell>
          <cell r="T820">
            <v>8001036</v>
          </cell>
          <cell r="U820">
            <v>8001035</v>
          </cell>
          <cell r="V820">
            <v>505</v>
          </cell>
          <cell r="W820">
            <v>462</v>
          </cell>
          <cell r="X820">
            <v>1</v>
          </cell>
          <cell r="Y820">
            <v>0</v>
          </cell>
          <cell r="Z820">
            <v>0</v>
          </cell>
          <cell r="AA820">
            <v>0</v>
          </cell>
          <cell r="AB820">
            <v>2</v>
          </cell>
          <cell r="AC820" t="str">
            <v>putong</v>
          </cell>
        </row>
        <row r="821">
          <cell r="A821">
            <v>890</v>
          </cell>
          <cell r="B821" t="str">
            <v>董航</v>
          </cell>
          <cell r="C821">
            <v>2</v>
          </cell>
          <cell r="D821">
            <v>1</v>
          </cell>
          <cell r="E821">
            <v>10022</v>
          </cell>
          <cell r="F821" t="str">
            <v>北京林业大学</v>
          </cell>
          <cell r="G821">
            <v>211</v>
          </cell>
          <cell r="H821" t="str">
            <v>艺术设计学院</v>
          </cell>
          <cell r="I821">
            <v>13</v>
          </cell>
          <cell r="J821" t="str">
            <v>艺术学</v>
          </cell>
          <cell r="K821">
            <v>1305</v>
          </cell>
          <cell r="L821">
            <v>130502</v>
          </cell>
          <cell r="M821" t="str">
            <v>视觉传达设计</v>
          </cell>
          <cell r="N821">
            <v>14</v>
          </cell>
          <cell r="O821">
            <v>135108</v>
          </cell>
          <cell r="P821" t="str">
            <v>艺术设计学院</v>
          </cell>
          <cell r="Q821" t="str">
            <v>艺术设计研究与应用</v>
          </cell>
          <cell r="R821">
            <v>1</v>
          </cell>
          <cell r="S821">
            <v>8014023</v>
          </cell>
          <cell r="T821">
            <v>8014032</v>
          </cell>
          <cell r="U821">
            <v>8014007</v>
          </cell>
          <cell r="V821">
            <v>469</v>
          </cell>
          <cell r="W821">
            <v>434</v>
          </cell>
          <cell r="X821">
            <v>1</v>
          </cell>
          <cell r="Y821">
            <v>0</v>
          </cell>
          <cell r="Z821">
            <v>0</v>
          </cell>
          <cell r="AA821">
            <v>0</v>
          </cell>
          <cell r="AB821">
            <v>2</v>
          </cell>
          <cell r="AC821" t="str">
            <v>putong</v>
          </cell>
        </row>
        <row r="822">
          <cell r="A822">
            <v>891</v>
          </cell>
          <cell r="B822" t="str">
            <v>曹敏娜</v>
          </cell>
          <cell r="C822">
            <v>1</v>
          </cell>
          <cell r="D822">
            <v>1</v>
          </cell>
          <cell r="E822">
            <v>10022</v>
          </cell>
          <cell r="F822" t="str">
            <v>北京林业大学</v>
          </cell>
          <cell r="G822">
            <v>211</v>
          </cell>
          <cell r="H822" t="str">
            <v>材料科学与技术学院</v>
          </cell>
          <cell r="I822">
            <v>8</v>
          </cell>
          <cell r="J822" t="str">
            <v>工学</v>
          </cell>
          <cell r="K822">
            <v>824</v>
          </cell>
          <cell r="L822">
            <v>82402</v>
          </cell>
          <cell r="M822" t="str">
            <v>木材科学与工程</v>
          </cell>
          <cell r="N822">
            <v>5</v>
          </cell>
          <cell r="O822">
            <v>82902</v>
          </cell>
          <cell r="P822" t="str">
            <v>材料学院</v>
          </cell>
          <cell r="Q822" t="str">
            <v>木材构造与物性</v>
          </cell>
          <cell r="R822">
            <v>1</v>
          </cell>
          <cell r="S822">
            <v>8005048</v>
          </cell>
        </row>
        <row r="822">
          <cell r="V822">
            <v>497</v>
          </cell>
          <cell r="W822">
            <v>481</v>
          </cell>
          <cell r="X822">
            <v>1</v>
          </cell>
          <cell r="Y822">
            <v>0</v>
          </cell>
          <cell r="Z822">
            <v>0</v>
          </cell>
          <cell r="AA822">
            <v>0</v>
          </cell>
          <cell r="AB822">
            <v>2</v>
          </cell>
          <cell r="AC822" t="str">
            <v>putong</v>
          </cell>
        </row>
        <row r="823">
          <cell r="A823">
            <v>892</v>
          </cell>
          <cell r="B823" t="str">
            <v>张敏</v>
          </cell>
          <cell r="C823">
            <v>1</v>
          </cell>
          <cell r="D823">
            <v>1</v>
          </cell>
          <cell r="E823">
            <v>10445</v>
          </cell>
          <cell r="F823" t="str">
            <v>山东师范大学</v>
          </cell>
          <cell r="G823" t="str">
            <v>其它</v>
          </cell>
          <cell r="H823" t="str">
            <v>商学院</v>
          </cell>
          <cell r="I823">
            <v>12</v>
          </cell>
          <cell r="J823" t="str">
            <v>管理学</v>
          </cell>
          <cell r="K823">
            <v>1201</v>
          </cell>
          <cell r="L823">
            <v>120103</v>
          </cell>
          <cell r="M823" t="str">
            <v>工程管理</v>
          </cell>
          <cell r="N823">
            <v>7</v>
          </cell>
          <cell r="O823">
            <v>25200</v>
          </cell>
          <cell r="P823" t="str">
            <v>经济管理学院</v>
          </cell>
          <cell r="Q823" t="str">
            <v>不分方向</v>
          </cell>
          <cell r="R823">
            <v>1</v>
          </cell>
          <cell r="S823">
            <v>8007006</v>
          </cell>
          <cell r="T823">
            <v>8007022</v>
          </cell>
          <cell r="U823">
            <v>8007027</v>
          </cell>
          <cell r="V823">
            <v>454</v>
          </cell>
          <cell r="W823">
            <v>448</v>
          </cell>
          <cell r="X823">
            <v>1</v>
          </cell>
          <cell r="Y823">
            <v>0</v>
          </cell>
          <cell r="Z823">
            <v>0</v>
          </cell>
          <cell r="AA823">
            <v>0</v>
          </cell>
          <cell r="AB823">
            <v>-1</v>
          </cell>
          <cell r="AC823" t="str">
            <v>putong</v>
          </cell>
        </row>
        <row r="824">
          <cell r="A824">
            <v>893</v>
          </cell>
          <cell r="B824" t="str">
            <v>唐露</v>
          </cell>
          <cell r="C824">
            <v>1</v>
          </cell>
          <cell r="D824">
            <v>1</v>
          </cell>
          <cell r="E824">
            <v>10619</v>
          </cell>
          <cell r="F824" t="str">
            <v>西南科技大学</v>
          </cell>
          <cell r="G824" t="str">
            <v>其它</v>
          </cell>
          <cell r="H824" t="str">
            <v>经济管理学院</v>
          </cell>
          <cell r="I824">
            <v>12</v>
          </cell>
          <cell r="J824" t="str">
            <v>管理学</v>
          </cell>
          <cell r="K824">
            <v>1202</v>
          </cell>
          <cell r="L824" t="str">
            <v>120203K</v>
          </cell>
          <cell r="M824" t="str">
            <v>会计学</v>
          </cell>
          <cell r="N824">
            <v>7</v>
          </cell>
          <cell r="O824">
            <v>125300</v>
          </cell>
          <cell r="P824" t="str">
            <v>经济管理学院</v>
          </cell>
          <cell r="Q824" t="str">
            <v>不分方向</v>
          </cell>
          <cell r="R824">
            <v>1</v>
          </cell>
          <cell r="S824">
            <v>8007093</v>
          </cell>
        </row>
        <row r="824">
          <cell r="V824">
            <v>492</v>
          </cell>
          <cell r="W824">
            <v>445</v>
          </cell>
          <cell r="X824">
            <v>1</v>
          </cell>
          <cell r="Y824">
            <v>0</v>
          </cell>
          <cell r="Z824">
            <v>0</v>
          </cell>
          <cell r="AA824">
            <v>0</v>
          </cell>
          <cell r="AB824">
            <v>-1</v>
          </cell>
          <cell r="AC824" t="str">
            <v>putong</v>
          </cell>
        </row>
        <row r="825">
          <cell r="A825">
            <v>895</v>
          </cell>
          <cell r="B825" t="str">
            <v>刘彩云</v>
          </cell>
          <cell r="C825">
            <v>1</v>
          </cell>
          <cell r="D825">
            <v>1</v>
          </cell>
          <cell r="E825">
            <v>10656</v>
          </cell>
          <cell r="F825" t="str">
            <v>西南民族大学</v>
          </cell>
          <cell r="G825" t="str">
            <v>其它</v>
          </cell>
          <cell r="H825" t="str">
            <v>管理学院</v>
          </cell>
          <cell r="I825">
            <v>12</v>
          </cell>
          <cell r="J825" t="str">
            <v>管理学</v>
          </cell>
          <cell r="K825">
            <v>1202</v>
          </cell>
          <cell r="L825" t="str">
            <v>120203K</v>
          </cell>
          <cell r="M825" t="str">
            <v>会计学</v>
          </cell>
          <cell r="N825">
            <v>7</v>
          </cell>
          <cell r="O825">
            <v>125300</v>
          </cell>
          <cell r="P825" t="str">
            <v>经济管理学院</v>
          </cell>
          <cell r="Q825" t="str">
            <v>不分方向</v>
          </cell>
          <cell r="R825">
            <v>1</v>
          </cell>
          <cell r="S825">
            <v>8007039</v>
          </cell>
        </row>
        <row r="825">
          <cell r="V825">
            <v>577</v>
          </cell>
          <cell r="W825">
            <v>519</v>
          </cell>
          <cell r="X825">
            <v>1</v>
          </cell>
          <cell r="Y825">
            <v>0</v>
          </cell>
          <cell r="Z825">
            <v>0</v>
          </cell>
          <cell r="AA825">
            <v>0</v>
          </cell>
          <cell r="AB825">
            <v>-1</v>
          </cell>
          <cell r="AC825" t="str">
            <v>putong</v>
          </cell>
        </row>
        <row r="826">
          <cell r="A826">
            <v>896</v>
          </cell>
          <cell r="B826" t="str">
            <v>李洪源</v>
          </cell>
          <cell r="C826">
            <v>1</v>
          </cell>
          <cell r="D826">
            <v>1</v>
          </cell>
          <cell r="E826">
            <v>10140</v>
          </cell>
          <cell r="F826" t="str">
            <v>辽宁大学</v>
          </cell>
          <cell r="G826">
            <v>211</v>
          </cell>
          <cell r="H826" t="str">
            <v>亚澳商学院</v>
          </cell>
          <cell r="I826">
            <v>12</v>
          </cell>
          <cell r="J826" t="str">
            <v>管理学</v>
          </cell>
          <cell r="K826">
            <v>1202</v>
          </cell>
          <cell r="L826" t="str">
            <v>120203K</v>
          </cell>
          <cell r="M826" t="str">
            <v>会计学</v>
          </cell>
          <cell r="N826">
            <v>7</v>
          </cell>
          <cell r="O826">
            <v>125300</v>
          </cell>
          <cell r="P826" t="str">
            <v>经济管理学院</v>
          </cell>
          <cell r="Q826" t="str">
            <v>不分方向</v>
          </cell>
          <cell r="R826">
            <v>1</v>
          </cell>
          <cell r="S826">
            <v>8007026</v>
          </cell>
          <cell r="T826">
            <v>8007032</v>
          </cell>
          <cell r="U826">
            <v>8007050</v>
          </cell>
          <cell r="V826">
            <v>498</v>
          </cell>
          <cell r="W826">
            <v>568</v>
          </cell>
          <cell r="X826">
            <v>1</v>
          </cell>
          <cell r="Y826">
            <v>0</v>
          </cell>
          <cell r="Z826">
            <v>0</v>
          </cell>
          <cell r="AA826">
            <v>0</v>
          </cell>
          <cell r="AB826">
            <v>2</v>
          </cell>
          <cell r="AC826" t="str">
            <v>putong</v>
          </cell>
        </row>
        <row r="827">
          <cell r="A827">
            <v>897</v>
          </cell>
          <cell r="B827" t="str">
            <v>张旖璇</v>
          </cell>
          <cell r="C827">
            <v>1</v>
          </cell>
          <cell r="D827">
            <v>11</v>
          </cell>
          <cell r="E827">
            <v>10022</v>
          </cell>
          <cell r="F827" t="str">
            <v>北京林业大学</v>
          </cell>
          <cell r="G827">
            <v>211</v>
          </cell>
          <cell r="H827" t="str">
            <v>水土保持学院</v>
          </cell>
          <cell r="I827">
            <v>9</v>
          </cell>
          <cell r="J827" t="str">
            <v>农学</v>
          </cell>
          <cell r="K827">
            <v>905</v>
          </cell>
          <cell r="L827">
            <v>90501</v>
          </cell>
          <cell r="M827" t="str">
            <v>林学</v>
          </cell>
          <cell r="N827">
            <v>8</v>
          </cell>
          <cell r="O827">
            <v>90707</v>
          </cell>
          <cell r="P827" t="str">
            <v>水土保持学院</v>
          </cell>
          <cell r="Q827" t="str">
            <v>流域治理</v>
          </cell>
          <cell r="R827">
            <v>1</v>
          </cell>
          <cell r="S827">
            <v>8008049</v>
          </cell>
        </row>
        <row r="827">
          <cell r="V827">
            <v>506</v>
          </cell>
          <cell r="W827">
            <v>509</v>
          </cell>
          <cell r="X827">
            <v>1</v>
          </cell>
          <cell r="Y827">
            <v>0</v>
          </cell>
          <cell r="Z827">
            <v>0</v>
          </cell>
          <cell r="AA827">
            <v>0</v>
          </cell>
          <cell r="AB827">
            <v>2</v>
          </cell>
          <cell r="AC827" t="str">
            <v>putong</v>
          </cell>
        </row>
        <row r="828">
          <cell r="A828">
            <v>898</v>
          </cell>
          <cell r="B828" t="str">
            <v>赵琰舒</v>
          </cell>
          <cell r="C828">
            <v>1</v>
          </cell>
          <cell r="D828">
            <v>1</v>
          </cell>
          <cell r="E828">
            <v>10070</v>
          </cell>
          <cell r="F828" t="str">
            <v>天津财经大学</v>
          </cell>
          <cell r="G828" t="str">
            <v>其它</v>
          </cell>
          <cell r="H828" t="str">
            <v>金融学院</v>
          </cell>
          <cell r="I828">
            <v>2</v>
          </cell>
          <cell r="J828" t="str">
            <v>经济学</v>
          </cell>
          <cell r="K828">
            <v>203</v>
          </cell>
          <cell r="L828" t="str">
            <v>020301K</v>
          </cell>
          <cell r="M828" t="str">
            <v>金融学</v>
          </cell>
          <cell r="N828">
            <v>7</v>
          </cell>
          <cell r="O828">
            <v>20200</v>
          </cell>
          <cell r="P828" t="str">
            <v>经济管理学院</v>
          </cell>
          <cell r="Q828" t="str">
            <v>金融学</v>
          </cell>
          <cell r="R828">
            <v>1</v>
          </cell>
          <cell r="S828">
            <v>8007013</v>
          </cell>
          <cell r="T828">
            <v>8007014</v>
          </cell>
          <cell r="U828">
            <v>8007039</v>
          </cell>
          <cell r="V828">
            <v>474</v>
          </cell>
          <cell r="W828">
            <v>456</v>
          </cell>
          <cell r="X828">
            <v>1</v>
          </cell>
          <cell r="Y828">
            <v>0</v>
          </cell>
          <cell r="Z828">
            <v>0</v>
          </cell>
          <cell r="AA828">
            <v>0</v>
          </cell>
          <cell r="AB828">
            <v>-1</v>
          </cell>
          <cell r="AC828" t="str">
            <v>putong</v>
          </cell>
        </row>
        <row r="829">
          <cell r="A829">
            <v>899</v>
          </cell>
          <cell r="B829" t="str">
            <v>刘玉红</v>
          </cell>
          <cell r="C829">
            <v>1</v>
          </cell>
          <cell r="D829">
            <v>1</v>
          </cell>
          <cell r="E829">
            <v>10022</v>
          </cell>
          <cell r="F829" t="str">
            <v>北京林业大学</v>
          </cell>
          <cell r="G829">
            <v>211</v>
          </cell>
          <cell r="H829" t="str">
            <v>艺术设计学院</v>
          </cell>
          <cell r="I829">
            <v>13</v>
          </cell>
          <cell r="J829" t="str">
            <v>艺术学</v>
          </cell>
          <cell r="K829">
            <v>1305</v>
          </cell>
          <cell r="L829">
            <v>130508</v>
          </cell>
          <cell r="M829" t="str">
            <v>数字媒体艺术</v>
          </cell>
          <cell r="N829">
            <v>14</v>
          </cell>
          <cell r="O829">
            <v>135108</v>
          </cell>
          <cell r="P829" t="str">
            <v>艺术设计学院</v>
          </cell>
          <cell r="Q829" t="str">
            <v>艺术设计研究与应用</v>
          </cell>
          <cell r="R829">
            <v>2</v>
          </cell>
          <cell r="S829">
            <v>8014022</v>
          </cell>
        </row>
        <row r="829">
          <cell r="V829">
            <v>442</v>
          </cell>
          <cell r="W829">
            <v>0</v>
          </cell>
          <cell r="X829">
            <v>1</v>
          </cell>
          <cell r="Y829">
            <v>0</v>
          </cell>
          <cell r="Z829">
            <v>0</v>
          </cell>
          <cell r="AA829">
            <v>0</v>
          </cell>
          <cell r="AB829">
            <v>2</v>
          </cell>
          <cell r="AC829" t="str">
            <v>putong</v>
          </cell>
        </row>
        <row r="830">
          <cell r="A830">
            <v>900</v>
          </cell>
          <cell r="B830" t="str">
            <v>董泽夏</v>
          </cell>
          <cell r="C830">
            <v>1</v>
          </cell>
          <cell r="D830">
            <v>1</v>
          </cell>
          <cell r="E830">
            <v>10022</v>
          </cell>
          <cell r="F830" t="str">
            <v>北京林业大学</v>
          </cell>
          <cell r="G830">
            <v>211</v>
          </cell>
          <cell r="H830" t="str">
            <v>林学院</v>
          </cell>
          <cell r="I830">
            <v>9</v>
          </cell>
          <cell r="J830" t="str">
            <v>农学</v>
          </cell>
          <cell r="K830">
            <v>905</v>
          </cell>
          <cell r="L830">
            <v>90501</v>
          </cell>
          <cell r="M830" t="str">
            <v>林学</v>
          </cell>
          <cell r="N830">
            <v>1</v>
          </cell>
          <cell r="O830" t="str">
            <v>0907Z2</v>
          </cell>
          <cell r="P830" t="str">
            <v>林学院</v>
          </cell>
          <cell r="Q830" t="str">
            <v>不分方向</v>
          </cell>
          <cell r="R830">
            <v>1</v>
          </cell>
          <cell r="S830">
            <v>8001016</v>
          </cell>
        </row>
        <row r="830">
          <cell r="V830">
            <v>436</v>
          </cell>
          <cell r="W830">
            <v>442</v>
          </cell>
          <cell r="X830">
            <v>1</v>
          </cell>
          <cell r="Y830">
            <v>0</v>
          </cell>
          <cell r="Z830">
            <v>0</v>
          </cell>
          <cell r="AA830">
            <v>0</v>
          </cell>
          <cell r="AB830">
            <v>2</v>
          </cell>
          <cell r="AC830" t="str">
            <v>putong</v>
          </cell>
        </row>
        <row r="831">
          <cell r="A831">
            <v>901</v>
          </cell>
          <cell r="B831" t="str">
            <v>陈银河</v>
          </cell>
          <cell r="C831">
            <v>1</v>
          </cell>
          <cell r="D831">
            <v>1</v>
          </cell>
          <cell r="E831">
            <v>10065</v>
          </cell>
          <cell r="F831" t="str">
            <v>天津师范大学</v>
          </cell>
          <cell r="G831" t="str">
            <v>其它</v>
          </cell>
          <cell r="H831" t="str">
            <v>管理学院会计系</v>
          </cell>
          <cell r="I831">
            <v>12</v>
          </cell>
          <cell r="J831" t="str">
            <v>管理学</v>
          </cell>
          <cell r="K831">
            <v>1202</v>
          </cell>
          <cell r="L831" t="str">
            <v>120203K</v>
          </cell>
          <cell r="M831" t="str">
            <v>会计学</v>
          </cell>
          <cell r="N831">
            <v>7</v>
          </cell>
          <cell r="O831">
            <v>120200</v>
          </cell>
          <cell r="P831" t="str">
            <v>经济管理学院</v>
          </cell>
          <cell r="Q831" t="str">
            <v>管理科学</v>
          </cell>
          <cell r="R831">
            <v>1</v>
          </cell>
          <cell r="S831">
            <v>8007085</v>
          </cell>
          <cell r="T831">
            <v>8007060</v>
          </cell>
        </row>
        <row r="831">
          <cell r="V831">
            <v>583</v>
          </cell>
          <cell r="W831">
            <v>479</v>
          </cell>
          <cell r="X831">
            <v>1</v>
          </cell>
          <cell r="Y831">
            <v>0</v>
          </cell>
          <cell r="Z831">
            <v>0</v>
          </cell>
          <cell r="AA831">
            <v>0</v>
          </cell>
          <cell r="AB831">
            <v>-1</v>
          </cell>
          <cell r="AC831" t="str">
            <v>putong</v>
          </cell>
        </row>
        <row r="832">
          <cell r="A832">
            <v>902</v>
          </cell>
          <cell r="B832" t="str">
            <v>李傲群</v>
          </cell>
          <cell r="C832">
            <v>1</v>
          </cell>
          <cell r="D832">
            <v>2</v>
          </cell>
          <cell r="E832">
            <v>10626</v>
          </cell>
          <cell r="F832" t="str">
            <v>四川农业大学</v>
          </cell>
          <cell r="G832">
            <v>211</v>
          </cell>
          <cell r="H832" t="str">
            <v>资源学院</v>
          </cell>
          <cell r="I832">
            <v>12</v>
          </cell>
          <cell r="J832" t="str">
            <v>管理学</v>
          </cell>
          <cell r="K832">
            <v>1204</v>
          </cell>
          <cell r="L832">
            <v>120404</v>
          </cell>
          <cell r="M832" t="str">
            <v>土地资源管理</v>
          </cell>
          <cell r="N832">
            <v>13</v>
          </cell>
          <cell r="O832">
            <v>83000</v>
          </cell>
          <cell r="P832" t="str">
            <v>环境科学与工程学院</v>
          </cell>
          <cell r="Q832" t="str">
            <v>水环境污染控制与生态修复技术</v>
          </cell>
          <cell r="R832">
            <v>4</v>
          </cell>
          <cell r="S832">
            <v>8013014</v>
          </cell>
          <cell r="T832">
            <v>8013006</v>
          </cell>
          <cell r="U832">
            <v>8013013</v>
          </cell>
          <cell r="V832">
            <v>562</v>
          </cell>
          <cell r="W832">
            <v>581</v>
          </cell>
          <cell r="X832">
            <v>1</v>
          </cell>
          <cell r="Y832">
            <v>0</v>
          </cell>
          <cell r="Z832">
            <v>101</v>
          </cell>
          <cell r="AA832">
            <v>0</v>
          </cell>
          <cell r="AB832">
            <v>2</v>
          </cell>
          <cell r="AC832" t="str">
            <v>putong</v>
          </cell>
        </row>
        <row r="833">
          <cell r="A833">
            <v>903</v>
          </cell>
          <cell r="B833" t="str">
            <v>王明茹</v>
          </cell>
          <cell r="C833">
            <v>1</v>
          </cell>
          <cell r="D833">
            <v>1</v>
          </cell>
          <cell r="E833">
            <v>10022</v>
          </cell>
          <cell r="F833" t="str">
            <v>北京林业大学</v>
          </cell>
          <cell r="G833">
            <v>211</v>
          </cell>
          <cell r="H833" t="str">
            <v>艺术设计学院</v>
          </cell>
          <cell r="I833">
            <v>13</v>
          </cell>
          <cell r="J833" t="str">
            <v>艺术学</v>
          </cell>
          <cell r="K833">
            <v>1305</v>
          </cell>
          <cell r="L833">
            <v>130504</v>
          </cell>
          <cell r="M833" t="str">
            <v>产品设计</v>
          </cell>
          <cell r="N833">
            <v>14</v>
          </cell>
          <cell r="O833">
            <v>135108</v>
          </cell>
          <cell r="P833" t="str">
            <v>艺术设计学院</v>
          </cell>
          <cell r="Q833" t="str">
            <v>艺术设计研究与应用</v>
          </cell>
          <cell r="R833">
            <v>1</v>
          </cell>
          <cell r="S833">
            <v>8014006</v>
          </cell>
          <cell r="T833">
            <v>8014005</v>
          </cell>
          <cell r="U833">
            <v>8014035</v>
          </cell>
          <cell r="V833">
            <v>430</v>
          </cell>
          <cell r="W833">
            <v>0</v>
          </cell>
          <cell r="X833">
            <v>1</v>
          </cell>
          <cell r="Y833">
            <v>0</v>
          </cell>
          <cell r="Z833">
            <v>0</v>
          </cell>
          <cell r="AA833">
            <v>0</v>
          </cell>
          <cell r="AB833">
            <v>2</v>
          </cell>
          <cell r="AC833" t="str">
            <v>putong</v>
          </cell>
        </row>
        <row r="834">
          <cell r="A834">
            <v>904</v>
          </cell>
          <cell r="B834" t="str">
            <v>凌凯莉</v>
          </cell>
          <cell r="C834">
            <v>1</v>
          </cell>
          <cell r="D834">
            <v>1</v>
          </cell>
          <cell r="E834">
            <v>10022</v>
          </cell>
          <cell r="F834" t="str">
            <v>北京林业大学</v>
          </cell>
          <cell r="G834">
            <v>211</v>
          </cell>
          <cell r="H834" t="str">
            <v>北京林业大学材料学院</v>
          </cell>
          <cell r="I834">
            <v>8</v>
          </cell>
          <cell r="J834" t="str">
            <v>工学</v>
          </cell>
          <cell r="K834">
            <v>824</v>
          </cell>
          <cell r="L834">
            <v>82402</v>
          </cell>
          <cell r="M834" t="str">
            <v>木材科学与工程</v>
          </cell>
          <cell r="N834">
            <v>5</v>
          </cell>
          <cell r="O834">
            <v>82902</v>
          </cell>
          <cell r="P834" t="str">
            <v>材料学院</v>
          </cell>
          <cell r="Q834" t="str">
            <v>木材构造与物性</v>
          </cell>
          <cell r="R834">
            <v>2</v>
          </cell>
          <cell r="S834">
            <v>8005040</v>
          </cell>
          <cell r="T834">
            <v>8005047</v>
          </cell>
          <cell r="U834">
            <v>8005027</v>
          </cell>
          <cell r="V834">
            <v>469</v>
          </cell>
          <cell r="W834">
            <v>0</v>
          </cell>
          <cell r="X834">
            <v>1</v>
          </cell>
          <cell r="Y834">
            <v>0</v>
          </cell>
          <cell r="Z834">
            <v>0</v>
          </cell>
          <cell r="AA834">
            <v>0</v>
          </cell>
          <cell r="AB834">
            <v>2</v>
          </cell>
          <cell r="AC834" t="str">
            <v>putong</v>
          </cell>
        </row>
        <row r="835">
          <cell r="A835">
            <v>905</v>
          </cell>
          <cell r="B835" t="str">
            <v>苗静</v>
          </cell>
          <cell r="C835">
            <v>1</v>
          </cell>
          <cell r="D835">
            <v>1</v>
          </cell>
          <cell r="E835">
            <v>10075</v>
          </cell>
          <cell r="F835" t="str">
            <v>河北大学</v>
          </cell>
          <cell r="G835" t="str">
            <v>其它</v>
          </cell>
          <cell r="H835" t="str">
            <v>经济学院</v>
          </cell>
          <cell r="I835">
            <v>7</v>
          </cell>
          <cell r="J835" t="str">
            <v>理学</v>
          </cell>
          <cell r="K835">
            <v>712</v>
          </cell>
          <cell r="L835">
            <v>71201</v>
          </cell>
          <cell r="M835" t="str">
            <v>统计学</v>
          </cell>
          <cell r="N835">
            <v>7</v>
          </cell>
          <cell r="O835">
            <v>25200</v>
          </cell>
          <cell r="P835" t="str">
            <v>经济管理学院</v>
          </cell>
          <cell r="Q835" t="str">
            <v>不分方向</v>
          </cell>
          <cell r="R835">
            <v>1</v>
          </cell>
          <cell r="S835">
            <v>8007022</v>
          </cell>
          <cell r="T835">
            <v>8007074</v>
          </cell>
          <cell r="U835">
            <v>8007006</v>
          </cell>
          <cell r="V835">
            <v>542</v>
          </cell>
          <cell r="W835">
            <v>542</v>
          </cell>
          <cell r="X835">
            <v>1</v>
          </cell>
          <cell r="Y835">
            <v>0</v>
          </cell>
          <cell r="Z835">
            <v>0</v>
          </cell>
          <cell r="AA835">
            <v>0</v>
          </cell>
          <cell r="AB835">
            <v>-1</v>
          </cell>
          <cell r="AC835" t="str">
            <v>putong</v>
          </cell>
        </row>
        <row r="836">
          <cell r="A836">
            <v>906</v>
          </cell>
          <cell r="B836" t="str">
            <v>秦静</v>
          </cell>
          <cell r="C836">
            <v>1</v>
          </cell>
          <cell r="D836">
            <v>1</v>
          </cell>
          <cell r="E836">
            <v>10673</v>
          </cell>
          <cell r="F836" t="str">
            <v>云南大学</v>
          </cell>
          <cell r="G836">
            <v>211</v>
          </cell>
          <cell r="H836" t="str">
            <v>经济学院</v>
          </cell>
          <cell r="I836">
            <v>12</v>
          </cell>
          <cell r="J836" t="str">
            <v>管理学</v>
          </cell>
          <cell r="K836">
            <v>1202</v>
          </cell>
          <cell r="L836" t="str">
            <v>120203K</v>
          </cell>
          <cell r="M836" t="str">
            <v>会计学</v>
          </cell>
          <cell r="N836">
            <v>7</v>
          </cell>
          <cell r="O836">
            <v>125300</v>
          </cell>
          <cell r="P836" t="str">
            <v>经济管理学院</v>
          </cell>
          <cell r="Q836" t="str">
            <v>不分方向</v>
          </cell>
          <cell r="R836">
            <v>1</v>
          </cell>
          <cell r="S836">
            <v>8007034</v>
          </cell>
          <cell r="T836">
            <v>8007032</v>
          </cell>
          <cell r="U836">
            <v>8007093</v>
          </cell>
          <cell r="V836">
            <v>514</v>
          </cell>
          <cell r="W836">
            <v>449</v>
          </cell>
          <cell r="X836">
            <v>1</v>
          </cell>
          <cell r="Y836">
            <v>0</v>
          </cell>
          <cell r="Z836">
            <v>0</v>
          </cell>
          <cell r="AA836">
            <v>0</v>
          </cell>
          <cell r="AB836">
            <v>2</v>
          </cell>
          <cell r="AC836" t="str">
            <v>putong</v>
          </cell>
        </row>
        <row r="837">
          <cell r="A837">
            <v>907</v>
          </cell>
          <cell r="B837" t="str">
            <v>王荔</v>
          </cell>
          <cell r="C837">
            <v>1</v>
          </cell>
          <cell r="D837">
            <v>1</v>
          </cell>
          <cell r="E837">
            <v>10022</v>
          </cell>
          <cell r="F837" t="str">
            <v>北京林业大学</v>
          </cell>
          <cell r="G837">
            <v>211</v>
          </cell>
          <cell r="H837" t="str">
            <v>人文社会科学学院</v>
          </cell>
          <cell r="I837">
            <v>7</v>
          </cell>
          <cell r="J837" t="str">
            <v>理学</v>
          </cell>
          <cell r="K837">
            <v>711</v>
          </cell>
          <cell r="L837">
            <v>71102</v>
          </cell>
          <cell r="M837" t="str">
            <v>应用心理学</v>
          </cell>
          <cell r="N837">
            <v>10</v>
          </cell>
          <cell r="O837">
            <v>45400</v>
          </cell>
          <cell r="P837" t="str">
            <v>人文社会科学学院</v>
          </cell>
          <cell r="Q837" t="str">
            <v>临床与咨询心理学</v>
          </cell>
          <cell r="R837">
            <v>2</v>
          </cell>
          <cell r="S837">
            <v>8010014</v>
          </cell>
          <cell r="T837">
            <v>8010028</v>
          </cell>
          <cell r="U837">
            <v>8010022</v>
          </cell>
          <cell r="V837">
            <v>501</v>
          </cell>
          <cell r="W837">
            <v>490</v>
          </cell>
          <cell r="X837">
            <v>1</v>
          </cell>
          <cell r="Y837">
            <v>0</v>
          </cell>
          <cell r="Z837">
            <v>0</v>
          </cell>
          <cell r="AA837">
            <v>0</v>
          </cell>
          <cell r="AB837">
            <v>2</v>
          </cell>
          <cell r="AC837" t="str">
            <v>2jia</v>
          </cell>
        </row>
        <row r="838">
          <cell r="A838">
            <v>909</v>
          </cell>
          <cell r="B838" t="str">
            <v>刘畅</v>
          </cell>
          <cell r="C838">
            <v>1</v>
          </cell>
          <cell r="D838">
            <v>1</v>
          </cell>
          <cell r="E838">
            <v>10022</v>
          </cell>
          <cell r="F838" t="str">
            <v>北京林业大学</v>
          </cell>
          <cell r="G838">
            <v>211</v>
          </cell>
          <cell r="H838" t="str">
            <v>艺术设计学院</v>
          </cell>
          <cell r="I838">
            <v>13</v>
          </cell>
          <cell r="J838" t="str">
            <v>艺术学</v>
          </cell>
          <cell r="K838">
            <v>1305</v>
          </cell>
          <cell r="L838">
            <v>130503</v>
          </cell>
          <cell r="M838" t="str">
            <v>环境设计</v>
          </cell>
          <cell r="N838">
            <v>14</v>
          </cell>
          <cell r="O838">
            <v>135108</v>
          </cell>
          <cell r="P838" t="str">
            <v>艺术设计学院</v>
          </cell>
          <cell r="Q838" t="str">
            <v>艺术设计研究与应用</v>
          </cell>
          <cell r="R838">
            <v>1</v>
          </cell>
          <cell r="S838">
            <v>8014015</v>
          </cell>
          <cell r="T838">
            <v>8014024</v>
          </cell>
          <cell r="U838">
            <v>8014038</v>
          </cell>
          <cell r="V838">
            <v>436</v>
          </cell>
          <cell r="W838">
            <v>0</v>
          </cell>
          <cell r="X838">
            <v>1</v>
          </cell>
          <cell r="Y838">
            <v>0</v>
          </cell>
          <cell r="Z838">
            <v>0</v>
          </cell>
          <cell r="AA838">
            <v>0</v>
          </cell>
          <cell r="AB838">
            <v>2</v>
          </cell>
          <cell r="AC838" t="str">
            <v>putong</v>
          </cell>
        </row>
        <row r="839">
          <cell r="A839">
            <v>912</v>
          </cell>
          <cell r="B839" t="str">
            <v>喻水灵</v>
          </cell>
          <cell r="C839">
            <v>1</v>
          </cell>
          <cell r="D839">
            <v>2</v>
          </cell>
          <cell r="E839">
            <v>10555</v>
          </cell>
          <cell r="F839" t="str">
            <v>南华大学</v>
          </cell>
          <cell r="G839" t="str">
            <v>其它</v>
          </cell>
        </row>
        <row r="839">
          <cell r="J839" t="str">
            <v/>
          </cell>
        </row>
        <row r="839">
          <cell r="M839" t="str">
            <v/>
          </cell>
        </row>
        <row r="839">
          <cell r="P839" t="str">
            <v/>
          </cell>
          <cell r="Q839" t="str">
            <v/>
          </cell>
        </row>
        <row r="839">
          <cell r="V839">
            <v>426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-1</v>
          </cell>
          <cell r="AC839" t="str">
            <v>putong</v>
          </cell>
        </row>
        <row r="840">
          <cell r="A840">
            <v>914</v>
          </cell>
          <cell r="B840" t="str">
            <v>张婧</v>
          </cell>
          <cell r="C840">
            <v>1</v>
          </cell>
          <cell r="D840">
            <v>1</v>
          </cell>
          <cell r="E840">
            <v>10110</v>
          </cell>
          <cell r="F840" t="str">
            <v>中北大学</v>
          </cell>
          <cell r="G840" t="str">
            <v>其它</v>
          </cell>
          <cell r="H840" t="str">
            <v>经济与管理学院</v>
          </cell>
          <cell r="I840">
            <v>12</v>
          </cell>
          <cell r="J840" t="str">
            <v>管理学</v>
          </cell>
          <cell r="K840">
            <v>1202</v>
          </cell>
          <cell r="L840">
            <v>120204</v>
          </cell>
          <cell r="M840" t="str">
            <v>财务管理</v>
          </cell>
          <cell r="N840">
            <v>7</v>
          </cell>
          <cell r="O840">
            <v>120200</v>
          </cell>
          <cell r="P840" t="str">
            <v>经济管理学院</v>
          </cell>
          <cell r="Q840" t="str">
            <v>管理科学</v>
          </cell>
          <cell r="R840">
            <v>2</v>
          </cell>
          <cell r="S840">
            <v>8007093</v>
          </cell>
          <cell r="T840">
            <v>8007026</v>
          </cell>
          <cell r="U840">
            <v>8007017</v>
          </cell>
          <cell r="V840">
            <v>524</v>
          </cell>
          <cell r="W840">
            <v>499</v>
          </cell>
          <cell r="X840">
            <v>1</v>
          </cell>
          <cell r="Y840">
            <v>0</v>
          </cell>
          <cell r="Z840">
            <v>0</v>
          </cell>
          <cell r="AA840">
            <v>0</v>
          </cell>
          <cell r="AB840">
            <v>-1</v>
          </cell>
          <cell r="AC840" t="str">
            <v>putong</v>
          </cell>
        </row>
        <row r="841">
          <cell r="A841">
            <v>915</v>
          </cell>
          <cell r="B841" t="str">
            <v>意如</v>
          </cell>
          <cell r="C841">
            <v>1</v>
          </cell>
          <cell r="D841">
            <v>2</v>
          </cell>
          <cell r="E841">
            <v>10173</v>
          </cell>
          <cell r="F841" t="str">
            <v>东北财经大学</v>
          </cell>
          <cell r="G841" t="str">
            <v>其它</v>
          </cell>
          <cell r="H841" t="str">
            <v>国际商务外语学院</v>
          </cell>
          <cell r="I841">
            <v>5</v>
          </cell>
          <cell r="J841" t="str">
            <v>文学</v>
          </cell>
          <cell r="K841">
            <v>502</v>
          </cell>
          <cell r="L841">
            <v>50262</v>
          </cell>
          <cell r="M841" t="str">
            <v>商务英语</v>
          </cell>
          <cell r="N841">
            <v>11</v>
          </cell>
          <cell r="O841">
            <v>55101</v>
          </cell>
          <cell r="P841" t="str">
            <v>外语学院</v>
          </cell>
          <cell r="Q841" t="str">
            <v>不分方向</v>
          </cell>
          <cell r="R841">
            <v>1</v>
          </cell>
          <cell r="S841">
            <v>8011016</v>
          </cell>
          <cell r="T841">
            <v>8011025</v>
          </cell>
        </row>
        <row r="841">
          <cell r="V841">
            <v>0</v>
          </cell>
          <cell r="W841">
            <v>589</v>
          </cell>
          <cell r="X841">
            <v>1</v>
          </cell>
          <cell r="Y841">
            <v>0</v>
          </cell>
          <cell r="Z841">
            <v>0</v>
          </cell>
          <cell r="AA841">
            <v>0</v>
          </cell>
          <cell r="AB841">
            <v>-1</v>
          </cell>
          <cell r="AC841" t="str">
            <v>putong</v>
          </cell>
        </row>
        <row r="842">
          <cell r="A842">
            <v>916</v>
          </cell>
          <cell r="B842" t="str">
            <v>孟碧欢</v>
          </cell>
          <cell r="C842">
            <v>1</v>
          </cell>
          <cell r="D842">
            <v>33</v>
          </cell>
          <cell r="E842">
            <v>10619</v>
          </cell>
          <cell r="F842" t="str">
            <v>西南科技大学</v>
          </cell>
          <cell r="G842" t="str">
            <v>其它</v>
          </cell>
          <cell r="H842" t="str">
            <v>经济管理学院</v>
          </cell>
          <cell r="I842">
            <v>12</v>
          </cell>
          <cell r="J842" t="str">
            <v>管理学</v>
          </cell>
          <cell r="K842">
            <v>1202</v>
          </cell>
          <cell r="L842" t="str">
            <v>120203K</v>
          </cell>
          <cell r="M842" t="str">
            <v>会计学</v>
          </cell>
          <cell r="N842">
            <v>7</v>
          </cell>
          <cell r="O842">
            <v>125300</v>
          </cell>
          <cell r="P842" t="str">
            <v>经济管理学院</v>
          </cell>
          <cell r="Q842" t="str">
            <v>不分方向</v>
          </cell>
          <cell r="R842">
            <v>1</v>
          </cell>
          <cell r="S842">
            <v>8007072</v>
          </cell>
          <cell r="T842">
            <v>8007089</v>
          </cell>
          <cell r="U842">
            <v>8007093</v>
          </cell>
          <cell r="V842">
            <v>489</v>
          </cell>
          <cell r="W842">
            <v>428</v>
          </cell>
          <cell r="X842">
            <v>1</v>
          </cell>
          <cell r="Y842">
            <v>0</v>
          </cell>
          <cell r="Z842">
            <v>0</v>
          </cell>
          <cell r="AA842">
            <v>0</v>
          </cell>
          <cell r="AB842">
            <v>-1</v>
          </cell>
          <cell r="AC842" t="str">
            <v>putong</v>
          </cell>
        </row>
        <row r="843">
          <cell r="A843">
            <v>917</v>
          </cell>
          <cell r="B843" t="str">
            <v>付婧锐</v>
          </cell>
          <cell r="C843">
            <v>1</v>
          </cell>
          <cell r="D843">
            <v>1</v>
          </cell>
          <cell r="E843">
            <v>10125</v>
          </cell>
          <cell r="F843" t="str">
            <v>山西财经大学</v>
          </cell>
          <cell r="G843" t="str">
            <v>其它</v>
          </cell>
          <cell r="H843" t="str">
            <v>金融学院</v>
          </cell>
          <cell r="I843">
            <v>2</v>
          </cell>
          <cell r="J843" t="str">
            <v>经济学</v>
          </cell>
          <cell r="K843">
            <v>203</v>
          </cell>
          <cell r="L843" t="str">
            <v>020301K</v>
          </cell>
          <cell r="M843" t="str">
            <v>金融学</v>
          </cell>
          <cell r="N843">
            <v>7</v>
          </cell>
          <cell r="O843">
            <v>20200</v>
          </cell>
          <cell r="P843" t="str">
            <v>经济管理学院</v>
          </cell>
          <cell r="Q843" t="str">
            <v>金融学</v>
          </cell>
          <cell r="R843">
            <v>1</v>
          </cell>
          <cell r="S843">
            <v>8007014</v>
          </cell>
          <cell r="T843">
            <v>8007039</v>
          </cell>
          <cell r="U843">
            <v>8007013</v>
          </cell>
          <cell r="V843">
            <v>478</v>
          </cell>
          <cell r="W843">
            <v>483</v>
          </cell>
          <cell r="X843">
            <v>1</v>
          </cell>
          <cell r="Y843">
            <v>0</v>
          </cell>
          <cell r="Z843">
            <v>0</v>
          </cell>
          <cell r="AA843">
            <v>0</v>
          </cell>
          <cell r="AB843">
            <v>-1</v>
          </cell>
          <cell r="AC843" t="str">
            <v>putong</v>
          </cell>
        </row>
        <row r="844">
          <cell r="A844">
            <v>918</v>
          </cell>
          <cell r="B844" t="str">
            <v>王雨</v>
          </cell>
          <cell r="C844">
            <v>1</v>
          </cell>
          <cell r="D844">
            <v>1</v>
          </cell>
          <cell r="E844">
            <v>10129</v>
          </cell>
          <cell r="F844" t="str">
            <v>内蒙古农业大学</v>
          </cell>
          <cell r="G844" t="str">
            <v>其它</v>
          </cell>
          <cell r="H844" t="str">
            <v>沙漠治理学院</v>
          </cell>
          <cell r="I844">
            <v>9</v>
          </cell>
          <cell r="J844" t="str">
            <v>农学</v>
          </cell>
          <cell r="K844">
            <v>902</v>
          </cell>
          <cell r="L844">
            <v>90203</v>
          </cell>
          <cell r="M844" t="str">
            <v>水土保持与荒漠化防治</v>
          </cell>
          <cell r="N844">
            <v>8</v>
          </cell>
          <cell r="O844">
            <v>90707</v>
          </cell>
          <cell r="P844" t="str">
            <v>水土保持学院</v>
          </cell>
          <cell r="Q844" t="str">
            <v>流域治理</v>
          </cell>
          <cell r="R844">
            <v>4</v>
          </cell>
          <cell r="S844">
            <v>8008039</v>
          </cell>
          <cell r="T844">
            <v>8008007</v>
          </cell>
          <cell r="U844">
            <v>8008071</v>
          </cell>
          <cell r="V844">
            <v>430</v>
          </cell>
          <cell r="W844">
            <v>426</v>
          </cell>
          <cell r="X844">
            <v>1</v>
          </cell>
          <cell r="Y844">
            <v>0</v>
          </cell>
          <cell r="Z844">
            <v>0</v>
          </cell>
          <cell r="AA844">
            <v>0</v>
          </cell>
          <cell r="AB844">
            <v>-1</v>
          </cell>
          <cell r="AC844" t="str">
            <v>putong</v>
          </cell>
        </row>
        <row r="845">
          <cell r="A845">
            <v>919</v>
          </cell>
          <cell r="B845" t="str">
            <v>高航</v>
          </cell>
          <cell r="C845">
            <v>1</v>
          </cell>
          <cell r="D845">
            <v>1</v>
          </cell>
          <cell r="E845">
            <v>10475</v>
          </cell>
          <cell r="F845" t="str">
            <v>河南大学</v>
          </cell>
          <cell r="G845" t="str">
            <v>其它</v>
          </cell>
          <cell r="H845" t="str">
            <v>河南大学经济学院</v>
          </cell>
          <cell r="I845">
            <v>2</v>
          </cell>
          <cell r="J845" t="str">
            <v>经济学</v>
          </cell>
          <cell r="K845">
            <v>203</v>
          </cell>
          <cell r="L845" t="str">
            <v>020301K</v>
          </cell>
          <cell r="M845" t="str">
            <v>金融学</v>
          </cell>
          <cell r="N845">
            <v>7</v>
          </cell>
          <cell r="O845">
            <v>120200</v>
          </cell>
          <cell r="P845" t="str">
            <v>经济管理学院</v>
          </cell>
          <cell r="Q845" t="str">
            <v>管理科学</v>
          </cell>
          <cell r="R845">
            <v>1</v>
          </cell>
          <cell r="S845">
            <v>8007060</v>
          </cell>
          <cell r="T845">
            <v>8007054</v>
          </cell>
          <cell r="U845">
            <v>8007010</v>
          </cell>
          <cell r="V845">
            <v>487</v>
          </cell>
          <cell r="W845">
            <v>492</v>
          </cell>
          <cell r="X845">
            <v>1</v>
          </cell>
          <cell r="Y845">
            <v>0</v>
          </cell>
          <cell r="Z845">
            <v>0</v>
          </cell>
          <cell r="AA845">
            <v>0</v>
          </cell>
          <cell r="AB845">
            <v>-1</v>
          </cell>
          <cell r="AC845" t="str">
            <v>putong</v>
          </cell>
        </row>
        <row r="846">
          <cell r="A846">
            <v>920</v>
          </cell>
          <cell r="B846" t="str">
            <v>董寰宇</v>
          </cell>
          <cell r="C846">
            <v>1</v>
          </cell>
          <cell r="D846">
            <v>1</v>
          </cell>
          <cell r="E846">
            <v>10022</v>
          </cell>
          <cell r="F846" t="str">
            <v>北京林业大学</v>
          </cell>
          <cell r="G846">
            <v>211</v>
          </cell>
          <cell r="H846" t="str">
            <v>艺术设计学院</v>
          </cell>
          <cell r="I846">
            <v>13</v>
          </cell>
          <cell r="J846" t="str">
            <v>艺术学</v>
          </cell>
          <cell r="K846">
            <v>1305</v>
          </cell>
          <cell r="L846">
            <v>130502</v>
          </cell>
          <cell r="M846" t="str">
            <v>视觉传达设计</v>
          </cell>
          <cell r="N846">
            <v>14</v>
          </cell>
          <cell r="O846">
            <v>135108</v>
          </cell>
          <cell r="P846" t="str">
            <v>艺术设计学院</v>
          </cell>
          <cell r="Q846" t="str">
            <v>艺术设计研究与应用</v>
          </cell>
          <cell r="R846">
            <v>1</v>
          </cell>
          <cell r="S846">
            <v>8014013</v>
          </cell>
          <cell r="T846">
            <v>8014007</v>
          </cell>
          <cell r="U846">
            <v>8014023</v>
          </cell>
          <cell r="V846">
            <v>447</v>
          </cell>
          <cell r="W846">
            <v>0</v>
          </cell>
          <cell r="X846">
            <v>1</v>
          </cell>
          <cell r="Y846">
            <v>0</v>
          </cell>
          <cell r="Z846">
            <v>0</v>
          </cell>
          <cell r="AA846">
            <v>0</v>
          </cell>
          <cell r="AB846">
            <v>2</v>
          </cell>
          <cell r="AC846" t="str">
            <v>putong</v>
          </cell>
        </row>
        <row r="847">
          <cell r="A847">
            <v>921</v>
          </cell>
          <cell r="B847" t="str">
            <v>陈灏</v>
          </cell>
          <cell r="C847">
            <v>1</v>
          </cell>
          <cell r="D847">
            <v>1</v>
          </cell>
          <cell r="E847">
            <v>10129</v>
          </cell>
          <cell r="F847" t="str">
            <v>内蒙古农业大学</v>
          </cell>
          <cell r="G847" t="str">
            <v>其它</v>
          </cell>
          <cell r="H847" t="str">
            <v>经济管理学院</v>
          </cell>
          <cell r="I847">
            <v>12</v>
          </cell>
          <cell r="J847" t="str">
            <v>管理学</v>
          </cell>
          <cell r="K847">
            <v>1208</v>
          </cell>
          <cell r="L847">
            <v>120801</v>
          </cell>
          <cell r="M847" t="str">
            <v>电子商务</v>
          </cell>
          <cell r="N847">
            <v>7</v>
          </cell>
          <cell r="O847">
            <v>120300</v>
          </cell>
          <cell r="P847" t="str">
            <v>经济管理学院</v>
          </cell>
          <cell r="Q847" t="str">
            <v>农业经济管理</v>
          </cell>
          <cell r="R847">
            <v>1</v>
          </cell>
          <cell r="S847">
            <v>8007024</v>
          </cell>
          <cell r="T847">
            <v>8007004</v>
          </cell>
          <cell r="U847">
            <v>8007053</v>
          </cell>
          <cell r="V847">
            <v>496</v>
          </cell>
          <cell r="W847">
            <v>481</v>
          </cell>
          <cell r="X847">
            <v>1</v>
          </cell>
          <cell r="Y847">
            <v>0</v>
          </cell>
          <cell r="Z847">
            <v>0</v>
          </cell>
          <cell r="AA847">
            <v>0</v>
          </cell>
          <cell r="AB847">
            <v>-1</v>
          </cell>
          <cell r="AC847" t="str">
            <v>putong</v>
          </cell>
        </row>
        <row r="848">
          <cell r="A848">
            <v>922</v>
          </cell>
          <cell r="B848" t="str">
            <v>袁刘英</v>
          </cell>
          <cell r="C848">
            <v>1</v>
          </cell>
          <cell r="D848">
            <v>1</v>
          </cell>
          <cell r="E848">
            <v>10538</v>
          </cell>
          <cell r="F848" t="str">
            <v>中南林业科技大学</v>
          </cell>
          <cell r="G848" t="str">
            <v>其它</v>
          </cell>
          <cell r="H848" t="str">
            <v>商学院</v>
          </cell>
          <cell r="I848">
            <v>12</v>
          </cell>
          <cell r="J848" t="str">
            <v>管理学</v>
          </cell>
          <cell r="K848">
            <v>1202</v>
          </cell>
          <cell r="L848" t="str">
            <v>120203K</v>
          </cell>
          <cell r="M848" t="str">
            <v>会计学</v>
          </cell>
          <cell r="N848">
            <v>7</v>
          </cell>
          <cell r="O848">
            <v>125300</v>
          </cell>
          <cell r="P848" t="str">
            <v>经济管理学院</v>
          </cell>
          <cell r="Q848" t="str">
            <v>不分方向</v>
          </cell>
          <cell r="R848">
            <v>1</v>
          </cell>
          <cell r="S848">
            <v>8007034</v>
          </cell>
        </row>
        <row r="848">
          <cell r="V848">
            <v>529</v>
          </cell>
          <cell r="W848">
            <v>472</v>
          </cell>
          <cell r="X848">
            <v>1</v>
          </cell>
          <cell r="Y848">
            <v>0</v>
          </cell>
          <cell r="Z848">
            <v>0</v>
          </cell>
          <cell r="AA848">
            <v>0</v>
          </cell>
          <cell r="AB848">
            <v>-1</v>
          </cell>
          <cell r="AC848" t="str">
            <v>putong</v>
          </cell>
        </row>
        <row r="849">
          <cell r="A849">
            <v>923</v>
          </cell>
          <cell r="B849" t="str">
            <v>吴若瑜</v>
          </cell>
          <cell r="C849">
            <v>1</v>
          </cell>
          <cell r="D849">
            <v>1</v>
          </cell>
          <cell r="E849">
            <v>10075</v>
          </cell>
          <cell r="F849" t="str">
            <v>河北大学</v>
          </cell>
          <cell r="G849" t="str">
            <v>其它</v>
          </cell>
          <cell r="H849" t="str">
            <v>经济学院 </v>
          </cell>
          <cell r="I849">
            <v>2</v>
          </cell>
          <cell r="J849" t="str">
            <v>经济学</v>
          </cell>
          <cell r="K849">
            <v>201</v>
          </cell>
          <cell r="L849">
            <v>20101</v>
          </cell>
          <cell r="M849" t="str">
            <v>经济学</v>
          </cell>
          <cell r="N849">
            <v>7</v>
          </cell>
          <cell r="O849">
            <v>20200</v>
          </cell>
          <cell r="P849" t="str">
            <v>经济管理学院</v>
          </cell>
          <cell r="Q849" t="str">
            <v>金融学</v>
          </cell>
          <cell r="R849">
            <v>2</v>
          </cell>
          <cell r="S849">
            <v>8007070</v>
          </cell>
        </row>
        <row r="849">
          <cell r="V849">
            <v>558</v>
          </cell>
          <cell r="W849">
            <v>592</v>
          </cell>
          <cell r="X849">
            <v>1</v>
          </cell>
          <cell r="Y849">
            <v>0</v>
          </cell>
          <cell r="Z849">
            <v>0</v>
          </cell>
          <cell r="AA849">
            <v>0</v>
          </cell>
          <cell r="AB849">
            <v>-1</v>
          </cell>
          <cell r="AC849" t="str">
            <v>putong</v>
          </cell>
        </row>
        <row r="850">
          <cell r="A850">
            <v>924</v>
          </cell>
          <cell r="B850" t="str">
            <v>郭子萱</v>
          </cell>
          <cell r="C850">
            <v>1</v>
          </cell>
          <cell r="D850">
            <v>1</v>
          </cell>
          <cell r="E850">
            <v>10022</v>
          </cell>
          <cell r="F850" t="str">
            <v>北京林业大学</v>
          </cell>
          <cell r="G850">
            <v>211</v>
          </cell>
          <cell r="H850" t="str">
            <v>水土保持学院</v>
          </cell>
          <cell r="I850">
            <v>7</v>
          </cell>
          <cell r="J850" t="str">
            <v>理学</v>
          </cell>
          <cell r="K850">
            <v>705</v>
          </cell>
          <cell r="L850">
            <v>70502</v>
          </cell>
          <cell r="M850" t="str">
            <v>自然地理与资源环境</v>
          </cell>
          <cell r="N850">
            <v>8</v>
          </cell>
          <cell r="O850">
            <v>70501</v>
          </cell>
          <cell r="P850" t="str">
            <v>水土保持学院</v>
          </cell>
          <cell r="Q850" t="str">
            <v>流域自然地理过程</v>
          </cell>
          <cell r="R850">
            <v>2</v>
          </cell>
          <cell r="S850">
            <v>8008008</v>
          </cell>
          <cell r="T850">
            <v>8008008</v>
          </cell>
          <cell r="U850">
            <v>8008008</v>
          </cell>
          <cell r="V850">
            <v>469</v>
          </cell>
          <cell r="W850">
            <v>0</v>
          </cell>
          <cell r="X850">
            <v>1</v>
          </cell>
          <cell r="Y850">
            <v>0</v>
          </cell>
          <cell r="Z850">
            <v>0</v>
          </cell>
          <cell r="AA850">
            <v>0</v>
          </cell>
          <cell r="AB850">
            <v>2</v>
          </cell>
          <cell r="AC850" t="str">
            <v>2jia</v>
          </cell>
        </row>
        <row r="851">
          <cell r="A851">
            <v>925</v>
          </cell>
          <cell r="B851" t="str">
            <v>黄静</v>
          </cell>
          <cell r="C851">
            <v>1</v>
          </cell>
          <cell r="D851">
            <v>1</v>
          </cell>
          <cell r="E851">
            <v>10022</v>
          </cell>
          <cell r="F851" t="str">
            <v>北京林业大学</v>
          </cell>
          <cell r="G851">
            <v>211</v>
          </cell>
          <cell r="H851" t="str">
            <v>艺术设计学院</v>
          </cell>
          <cell r="I851">
            <v>13</v>
          </cell>
          <cell r="J851" t="str">
            <v>艺术学</v>
          </cell>
          <cell r="K851">
            <v>1305</v>
          </cell>
          <cell r="L851">
            <v>130502</v>
          </cell>
          <cell r="M851" t="str">
            <v>视觉传达设计</v>
          </cell>
          <cell r="N851">
            <v>14</v>
          </cell>
          <cell r="O851">
            <v>135108</v>
          </cell>
          <cell r="P851" t="str">
            <v>艺术设计学院</v>
          </cell>
          <cell r="Q851" t="str">
            <v>艺术设计研究与应用</v>
          </cell>
          <cell r="R851">
            <v>1</v>
          </cell>
          <cell r="S851">
            <v>8014014</v>
          </cell>
          <cell r="T851">
            <v>8014014</v>
          </cell>
          <cell r="U851">
            <v>8014014</v>
          </cell>
          <cell r="V851">
            <v>454</v>
          </cell>
          <cell r="W851">
            <v>0</v>
          </cell>
          <cell r="X851">
            <v>1</v>
          </cell>
          <cell r="Y851">
            <v>0</v>
          </cell>
          <cell r="Z851">
            <v>0</v>
          </cell>
          <cell r="AA851">
            <v>0</v>
          </cell>
          <cell r="AB851">
            <v>2</v>
          </cell>
          <cell r="AC851" t="str">
            <v>putong</v>
          </cell>
        </row>
        <row r="852">
          <cell r="A852">
            <v>926</v>
          </cell>
          <cell r="B852" t="str">
            <v>朱梓宁</v>
          </cell>
          <cell r="C852">
            <v>1</v>
          </cell>
          <cell r="D852">
            <v>1</v>
          </cell>
          <cell r="E852">
            <v>10022</v>
          </cell>
          <cell r="F852" t="str">
            <v>北京林业大学</v>
          </cell>
          <cell r="G852">
            <v>211</v>
          </cell>
          <cell r="H852" t="str">
            <v>园林学院</v>
          </cell>
          <cell r="I852">
            <v>9</v>
          </cell>
          <cell r="J852" t="str">
            <v>农学</v>
          </cell>
          <cell r="K852">
            <v>905</v>
          </cell>
          <cell r="L852">
            <v>90502</v>
          </cell>
          <cell r="M852" t="str">
            <v>园林</v>
          </cell>
          <cell r="N852">
            <v>6</v>
          </cell>
          <cell r="O852">
            <v>95300</v>
          </cell>
          <cell r="P852" t="str">
            <v>园林学院</v>
          </cell>
          <cell r="Q852" t="str">
            <v>风景园林</v>
          </cell>
          <cell r="R852">
            <v>2</v>
          </cell>
          <cell r="S852">
            <v>8006058</v>
          </cell>
          <cell r="T852">
            <v>8006018</v>
          </cell>
        </row>
        <row r="852">
          <cell r="V852">
            <v>520</v>
          </cell>
          <cell r="W852">
            <v>520</v>
          </cell>
          <cell r="X852">
            <v>1</v>
          </cell>
          <cell r="Y852">
            <v>0</v>
          </cell>
          <cell r="Z852">
            <v>0</v>
          </cell>
          <cell r="AA852">
            <v>0</v>
          </cell>
          <cell r="AB852">
            <v>2</v>
          </cell>
          <cell r="AC852" t="str">
            <v>zhijiaotuan</v>
          </cell>
        </row>
        <row r="853">
          <cell r="A853">
            <v>927</v>
          </cell>
          <cell r="B853" t="str">
            <v>毛志成</v>
          </cell>
          <cell r="C853">
            <v>2</v>
          </cell>
          <cell r="D853">
            <v>1</v>
          </cell>
          <cell r="E853">
            <v>10602</v>
          </cell>
          <cell r="F853" t="str">
            <v>广西师范大学</v>
          </cell>
          <cell r="G853" t="str">
            <v>其它</v>
          </cell>
        </row>
        <row r="853">
          <cell r="J853" t="str">
            <v/>
          </cell>
        </row>
        <row r="853">
          <cell r="M853" t="str">
            <v/>
          </cell>
        </row>
        <row r="853">
          <cell r="P853" t="str">
            <v/>
          </cell>
          <cell r="Q853" t="str">
            <v/>
          </cell>
        </row>
        <row r="853">
          <cell r="V853">
            <v>442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-1</v>
          </cell>
          <cell r="AC853" t="str">
            <v>putong</v>
          </cell>
        </row>
        <row r="854">
          <cell r="A854">
            <v>928</v>
          </cell>
          <cell r="B854" t="str">
            <v>陈婉哲</v>
          </cell>
          <cell r="C854">
            <v>1</v>
          </cell>
          <cell r="D854">
            <v>1</v>
          </cell>
          <cell r="E854">
            <v>10022</v>
          </cell>
          <cell r="F854" t="str">
            <v>北京林业大学</v>
          </cell>
          <cell r="G854">
            <v>211</v>
          </cell>
          <cell r="H854" t="str">
            <v>经济管理学院</v>
          </cell>
          <cell r="I854">
            <v>12</v>
          </cell>
          <cell r="J854" t="str">
            <v>管理学</v>
          </cell>
          <cell r="K854">
            <v>1202</v>
          </cell>
          <cell r="L854" t="str">
            <v>120201K</v>
          </cell>
          <cell r="M854" t="str">
            <v>工商管理</v>
          </cell>
          <cell r="N854">
            <v>7</v>
          </cell>
          <cell r="O854">
            <v>120200</v>
          </cell>
          <cell r="P854" t="str">
            <v>经济管理学院</v>
          </cell>
          <cell r="Q854" t="str">
            <v>管理科学</v>
          </cell>
          <cell r="R854">
            <v>3</v>
          </cell>
          <cell r="S854">
            <v>19880804</v>
          </cell>
        </row>
        <row r="854">
          <cell r="V854">
            <v>531</v>
          </cell>
          <cell r="W854">
            <v>0</v>
          </cell>
          <cell r="X854">
            <v>1</v>
          </cell>
          <cell r="Y854">
            <v>0</v>
          </cell>
          <cell r="Z854">
            <v>0</v>
          </cell>
          <cell r="AA854">
            <v>0</v>
          </cell>
          <cell r="AB854">
            <v>2</v>
          </cell>
          <cell r="AC854" t="str">
            <v>2jia</v>
          </cell>
        </row>
        <row r="855">
          <cell r="A855">
            <v>929</v>
          </cell>
          <cell r="B855" t="str">
            <v>张姗</v>
          </cell>
          <cell r="C855">
            <v>1</v>
          </cell>
          <cell r="D855">
            <v>1</v>
          </cell>
          <cell r="E855">
            <v>10057</v>
          </cell>
          <cell r="F855" t="str">
            <v>天津科技大学</v>
          </cell>
          <cell r="G855" t="str">
            <v>其它</v>
          </cell>
          <cell r="H855" t="str">
            <v>艺术设计学院</v>
          </cell>
          <cell r="I855">
            <v>13</v>
          </cell>
          <cell r="J855" t="str">
            <v>艺术学</v>
          </cell>
          <cell r="K855">
            <v>1305</v>
          </cell>
          <cell r="L855">
            <v>130503</v>
          </cell>
          <cell r="M855" t="str">
            <v>环境设计</v>
          </cell>
          <cell r="N855">
            <v>14</v>
          </cell>
          <cell r="O855">
            <v>135108</v>
          </cell>
          <cell r="P855" t="str">
            <v>艺术设计学院</v>
          </cell>
          <cell r="Q855" t="str">
            <v>艺术设计研究与应用</v>
          </cell>
          <cell r="R855">
            <v>1</v>
          </cell>
          <cell r="S855">
            <v>8014038</v>
          </cell>
          <cell r="T855">
            <v>8014031</v>
          </cell>
          <cell r="U855">
            <v>8014008</v>
          </cell>
          <cell r="V855">
            <v>449</v>
          </cell>
          <cell r="W855">
            <v>0</v>
          </cell>
          <cell r="X855">
            <v>1</v>
          </cell>
          <cell r="Y855">
            <v>0</v>
          </cell>
          <cell r="Z855">
            <v>0</v>
          </cell>
          <cell r="AA855">
            <v>0</v>
          </cell>
          <cell r="AB855">
            <v>-1</v>
          </cell>
          <cell r="AC855" t="str">
            <v>putong</v>
          </cell>
        </row>
        <row r="856">
          <cell r="A856">
            <v>930</v>
          </cell>
          <cell r="B856" t="str">
            <v>苏双妹</v>
          </cell>
          <cell r="C856">
            <v>1</v>
          </cell>
          <cell r="D856">
            <v>3</v>
          </cell>
          <cell r="E856">
            <v>10749</v>
          </cell>
          <cell r="F856" t="str">
            <v>宁夏大学</v>
          </cell>
          <cell r="G856">
            <v>211</v>
          </cell>
          <cell r="H856" t="str">
            <v>宁夏大学经济管理学院会计系</v>
          </cell>
          <cell r="I856">
            <v>12</v>
          </cell>
          <cell r="J856" t="str">
            <v>管理学</v>
          </cell>
          <cell r="K856">
            <v>1202</v>
          </cell>
          <cell r="L856" t="str">
            <v>120203K</v>
          </cell>
          <cell r="M856" t="str">
            <v>会计学</v>
          </cell>
          <cell r="N856">
            <v>7</v>
          </cell>
          <cell r="O856">
            <v>125300</v>
          </cell>
          <cell r="P856" t="str">
            <v>经济管理学院</v>
          </cell>
          <cell r="Q856" t="str">
            <v>不分方向</v>
          </cell>
          <cell r="R856">
            <v>1</v>
          </cell>
          <cell r="S856">
            <v>8007093</v>
          </cell>
          <cell r="T856">
            <v>8007089</v>
          </cell>
          <cell r="U856">
            <v>8007050</v>
          </cell>
          <cell r="V856">
            <v>461</v>
          </cell>
          <cell r="W856">
            <v>0</v>
          </cell>
          <cell r="X856">
            <v>1</v>
          </cell>
          <cell r="Y856">
            <v>0</v>
          </cell>
          <cell r="Z856">
            <v>0</v>
          </cell>
          <cell r="AA856">
            <v>0</v>
          </cell>
          <cell r="AB856">
            <v>2</v>
          </cell>
          <cell r="AC856" t="str">
            <v>putong</v>
          </cell>
        </row>
        <row r="857">
          <cell r="A857">
            <v>931</v>
          </cell>
          <cell r="B857" t="str">
            <v>朱慕瑶</v>
          </cell>
          <cell r="C857">
            <v>1</v>
          </cell>
          <cell r="D857">
            <v>1</v>
          </cell>
          <cell r="E857">
            <v>10022</v>
          </cell>
          <cell r="F857" t="str">
            <v>北京林业大学</v>
          </cell>
          <cell r="G857">
            <v>211</v>
          </cell>
          <cell r="H857" t="str">
            <v>园林学院</v>
          </cell>
          <cell r="I857">
            <v>8</v>
          </cell>
          <cell r="J857" t="str">
            <v>工学</v>
          </cell>
          <cell r="K857">
            <v>828</v>
          </cell>
          <cell r="L857">
            <v>82803</v>
          </cell>
          <cell r="M857" t="str">
            <v>风景园林</v>
          </cell>
          <cell r="N857">
            <v>6</v>
          </cell>
          <cell r="O857">
            <v>95300</v>
          </cell>
          <cell r="P857" t="str">
            <v>园林学院</v>
          </cell>
          <cell r="Q857" t="str">
            <v>风景园林</v>
          </cell>
          <cell r="R857">
            <v>1</v>
          </cell>
          <cell r="S857">
            <v>8006021</v>
          </cell>
        </row>
        <row r="857">
          <cell r="V857">
            <v>505</v>
          </cell>
          <cell r="W857">
            <v>547</v>
          </cell>
          <cell r="X857">
            <v>1</v>
          </cell>
          <cell r="Y857">
            <v>0</v>
          </cell>
          <cell r="Z857">
            <v>0</v>
          </cell>
          <cell r="AA857">
            <v>0</v>
          </cell>
          <cell r="AB857">
            <v>2</v>
          </cell>
          <cell r="AC857" t="str">
            <v>putong</v>
          </cell>
        </row>
        <row r="858">
          <cell r="A858">
            <v>932</v>
          </cell>
          <cell r="B858" t="str">
            <v>王靖淳</v>
          </cell>
          <cell r="C858">
            <v>1</v>
          </cell>
          <cell r="D858">
            <v>1</v>
          </cell>
          <cell r="E858">
            <v>10475</v>
          </cell>
          <cell r="F858" t="str">
            <v>河南大学</v>
          </cell>
          <cell r="G858" t="str">
            <v>其它</v>
          </cell>
          <cell r="H858" t="str">
            <v>商学院会计系</v>
          </cell>
          <cell r="I858">
            <v>12</v>
          </cell>
          <cell r="J858" t="str">
            <v>管理学</v>
          </cell>
          <cell r="K858">
            <v>1202</v>
          </cell>
          <cell r="L858" t="str">
            <v>120203K</v>
          </cell>
          <cell r="M858" t="str">
            <v>会计学</v>
          </cell>
          <cell r="N858">
            <v>7</v>
          </cell>
          <cell r="O858">
            <v>125300</v>
          </cell>
          <cell r="P858" t="str">
            <v>经济管理学院</v>
          </cell>
          <cell r="Q858" t="str">
            <v>不分方向</v>
          </cell>
          <cell r="R858">
            <v>1</v>
          </cell>
          <cell r="S858">
            <v>8007093</v>
          </cell>
        </row>
        <row r="858">
          <cell r="V858">
            <v>477</v>
          </cell>
          <cell r="W858">
            <v>429</v>
          </cell>
          <cell r="X858">
            <v>1</v>
          </cell>
          <cell r="Y858">
            <v>0</v>
          </cell>
          <cell r="Z858">
            <v>0</v>
          </cell>
          <cell r="AA858">
            <v>0</v>
          </cell>
          <cell r="AB858">
            <v>-1</v>
          </cell>
          <cell r="AC858" t="str">
            <v>putong</v>
          </cell>
        </row>
        <row r="859">
          <cell r="A859">
            <v>933</v>
          </cell>
          <cell r="B859" t="str">
            <v>杨彧哲</v>
          </cell>
          <cell r="C859">
            <v>2</v>
          </cell>
          <cell r="D859">
            <v>1</v>
          </cell>
          <cell r="E859">
            <v>10022</v>
          </cell>
          <cell r="F859" t="str">
            <v>北京林业大学</v>
          </cell>
          <cell r="G859">
            <v>211</v>
          </cell>
          <cell r="H859" t="str">
            <v>水土保持学院</v>
          </cell>
          <cell r="I859">
            <v>8</v>
          </cell>
          <cell r="J859" t="str">
            <v>工学</v>
          </cell>
          <cell r="K859">
            <v>810</v>
          </cell>
          <cell r="L859">
            <v>81001</v>
          </cell>
          <cell r="M859" t="str">
            <v>土木工程</v>
          </cell>
          <cell r="N859">
            <v>8</v>
          </cell>
          <cell r="O859">
            <v>81400</v>
          </cell>
          <cell r="P859" t="str">
            <v>水土保持学院</v>
          </cell>
          <cell r="Q859" t="e">
            <v>#N/A</v>
          </cell>
          <cell r="R859">
            <v>2</v>
          </cell>
          <cell r="S859">
            <v>8008069</v>
          </cell>
          <cell r="T859">
            <v>8008047</v>
          </cell>
          <cell r="U859">
            <v>8008042</v>
          </cell>
          <cell r="V859">
            <v>441</v>
          </cell>
          <cell r="W859">
            <v>501</v>
          </cell>
          <cell r="X859">
            <v>1</v>
          </cell>
          <cell r="Y859">
            <v>0</v>
          </cell>
          <cell r="Z859">
            <v>0</v>
          </cell>
          <cell r="AA859">
            <v>0</v>
          </cell>
          <cell r="AB859">
            <v>2</v>
          </cell>
          <cell r="AC859" t="str">
            <v>2jia</v>
          </cell>
        </row>
        <row r="860">
          <cell r="A860">
            <v>934</v>
          </cell>
          <cell r="B860" t="str">
            <v>潘萌</v>
          </cell>
          <cell r="C860">
            <v>1</v>
          </cell>
          <cell r="D860">
            <v>1</v>
          </cell>
          <cell r="E860">
            <v>10022</v>
          </cell>
          <cell r="F860" t="str">
            <v>北京林业大学</v>
          </cell>
          <cell r="G860">
            <v>211</v>
          </cell>
          <cell r="H860" t="str">
            <v>林学院</v>
          </cell>
          <cell r="I860">
            <v>9</v>
          </cell>
          <cell r="J860" t="str">
            <v>农学</v>
          </cell>
          <cell r="K860">
            <v>905</v>
          </cell>
          <cell r="L860">
            <v>90501</v>
          </cell>
          <cell r="M860" t="str">
            <v>林学</v>
          </cell>
          <cell r="N860">
            <v>1</v>
          </cell>
          <cell r="O860">
            <v>90703</v>
          </cell>
          <cell r="P860" t="str">
            <v>林学院</v>
          </cell>
          <cell r="Q860" t="str">
            <v>森林昆虫学</v>
          </cell>
          <cell r="R860">
            <v>2</v>
          </cell>
          <cell r="S860">
            <v>8001034</v>
          </cell>
          <cell r="T860">
            <v>8001019</v>
          </cell>
          <cell r="U860">
            <v>8001037</v>
          </cell>
          <cell r="V860">
            <v>494</v>
          </cell>
          <cell r="W860">
            <v>0</v>
          </cell>
          <cell r="X860">
            <v>1</v>
          </cell>
          <cell r="Y860">
            <v>0</v>
          </cell>
          <cell r="Z860">
            <v>0</v>
          </cell>
          <cell r="AA860">
            <v>0</v>
          </cell>
          <cell r="AB860">
            <v>2</v>
          </cell>
          <cell r="AC860" t="str">
            <v>techangsheng</v>
          </cell>
        </row>
        <row r="861">
          <cell r="A861">
            <v>935</v>
          </cell>
          <cell r="B861" t="str">
            <v>樊星</v>
          </cell>
          <cell r="C861">
            <v>1</v>
          </cell>
          <cell r="D861">
            <v>1</v>
          </cell>
          <cell r="E861">
            <v>10022</v>
          </cell>
          <cell r="F861" t="str">
            <v>北京林业大学</v>
          </cell>
          <cell r="G861">
            <v>211</v>
          </cell>
          <cell r="H861" t="str">
            <v>园林学院</v>
          </cell>
          <cell r="I861">
            <v>8</v>
          </cell>
          <cell r="J861" t="str">
            <v>工学</v>
          </cell>
          <cell r="K861">
            <v>828</v>
          </cell>
          <cell r="L861">
            <v>82803</v>
          </cell>
          <cell r="M861" t="str">
            <v>风景园林</v>
          </cell>
          <cell r="N861">
            <v>6</v>
          </cell>
          <cell r="O861">
            <v>95300</v>
          </cell>
          <cell r="P861" t="str">
            <v>园林学院</v>
          </cell>
          <cell r="Q861" t="str">
            <v>风景园林</v>
          </cell>
          <cell r="R861">
            <v>1</v>
          </cell>
          <cell r="S861">
            <v>8006006</v>
          </cell>
        </row>
        <row r="861">
          <cell r="V861">
            <v>570</v>
          </cell>
          <cell r="W861">
            <v>445</v>
          </cell>
          <cell r="X861">
            <v>1</v>
          </cell>
          <cell r="Y861">
            <v>0</v>
          </cell>
          <cell r="Z861">
            <v>0</v>
          </cell>
          <cell r="AA861">
            <v>0</v>
          </cell>
          <cell r="AB861">
            <v>2</v>
          </cell>
          <cell r="AC861" t="str">
            <v>putong</v>
          </cell>
        </row>
        <row r="862">
          <cell r="A862">
            <v>936</v>
          </cell>
          <cell r="B862" t="str">
            <v>谢沛渝</v>
          </cell>
          <cell r="C862">
            <v>1</v>
          </cell>
          <cell r="D862">
            <v>1</v>
          </cell>
          <cell r="E862">
            <v>10022</v>
          </cell>
          <cell r="F862" t="str">
            <v>北京林业大学</v>
          </cell>
          <cell r="G862">
            <v>211</v>
          </cell>
          <cell r="H862" t="str">
            <v>经济管理学院</v>
          </cell>
          <cell r="I862">
            <v>12</v>
          </cell>
          <cell r="J862" t="str">
            <v>管理学</v>
          </cell>
          <cell r="K862">
            <v>1202</v>
          </cell>
          <cell r="L862">
            <v>120202</v>
          </cell>
          <cell r="M862" t="str">
            <v>市场营销</v>
          </cell>
          <cell r="N862">
            <v>7</v>
          </cell>
          <cell r="O862">
            <v>120200</v>
          </cell>
          <cell r="P862" t="str">
            <v>经济管理学院</v>
          </cell>
          <cell r="Q862" t="str">
            <v>管理科学</v>
          </cell>
          <cell r="R862">
            <v>1</v>
          </cell>
          <cell r="S862">
            <v>8007003</v>
          </cell>
          <cell r="T862">
            <v>8007003</v>
          </cell>
          <cell r="U862">
            <v>8007054</v>
          </cell>
          <cell r="V862">
            <v>442</v>
          </cell>
          <cell r="W862">
            <v>0</v>
          </cell>
          <cell r="X862">
            <v>1</v>
          </cell>
          <cell r="Y862">
            <v>0</v>
          </cell>
          <cell r="Z862">
            <v>0</v>
          </cell>
          <cell r="AA862">
            <v>0</v>
          </cell>
          <cell r="AB862">
            <v>2</v>
          </cell>
          <cell r="AC862" t="str">
            <v>2jia</v>
          </cell>
        </row>
        <row r="863">
          <cell r="A863">
            <v>937</v>
          </cell>
          <cell r="B863" t="str">
            <v>曾祎珣</v>
          </cell>
          <cell r="C863">
            <v>1</v>
          </cell>
          <cell r="D863">
            <v>1</v>
          </cell>
          <cell r="E863">
            <v>10022</v>
          </cell>
          <cell r="F863" t="str">
            <v>北京林业大学</v>
          </cell>
          <cell r="G863">
            <v>211</v>
          </cell>
          <cell r="H863" t="str">
            <v>林学院</v>
          </cell>
          <cell r="I863">
            <v>9</v>
          </cell>
          <cell r="J863" t="str">
            <v>农学</v>
          </cell>
          <cell r="K863">
            <v>905</v>
          </cell>
          <cell r="L863">
            <v>90501</v>
          </cell>
          <cell r="M863" t="str">
            <v>林学</v>
          </cell>
          <cell r="N863">
            <v>9</v>
          </cell>
          <cell r="O863">
            <v>71300</v>
          </cell>
          <cell r="P863" t="str">
            <v>自然保护区学院</v>
          </cell>
          <cell r="Q863" t="str">
            <v>森林生态学</v>
          </cell>
          <cell r="R863">
            <v>1</v>
          </cell>
          <cell r="S863">
            <v>8001021</v>
          </cell>
        </row>
        <row r="863">
          <cell r="V863">
            <v>451</v>
          </cell>
          <cell r="W863">
            <v>0</v>
          </cell>
          <cell r="X863">
            <v>1</v>
          </cell>
          <cell r="Y863">
            <v>0</v>
          </cell>
          <cell r="Z863">
            <v>0</v>
          </cell>
          <cell r="AA863">
            <v>0</v>
          </cell>
          <cell r="AB863">
            <v>2</v>
          </cell>
          <cell r="AC863" t="str">
            <v>2jia</v>
          </cell>
        </row>
        <row r="864">
          <cell r="A864">
            <v>938</v>
          </cell>
          <cell r="B864" t="str">
            <v>李静</v>
          </cell>
          <cell r="C864">
            <v>1</v>
          </cell>
          <cell r="D864">
            <v>1</v>
          </cell>
          <cell r="E864">
            <v>10445</v>
          </cell>
          <cell r="F864" t="str">
            <v>山东师范大学</v>
          </cell>
          <cell r="G864" t="str">
            <v>其它</v>
          </cell>
        </row>
        <row r="864">
          <cell r="J864" t="str">
            <v/>
          </cell>
        </row>
        <row r="864">
          <cell r="M864" t="str">
            <v/>
          </cell>
        </row>
        <row r="864">
          <cell r="P864" t="str">
            <v/>
          </cell>
          <cell r="Q864" t="str">
            <v/>
          </cell>
        </row>
        <row r="864">
          <cell r="V864">
            <v>533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-1</v>
          </cell>
          <cell r="AC864" t="str">
            <v>putong</v>
          </cell>
        </row>
        <row r="865">
          <cell r="A865">
            <v>939</v>
          </cell>
          <cell r="B865" t="str">
            <v>杨子媛</v>
          </cell>
          <cell r="C865">
            <v>1</v>
          </cell>
          <cell r="D865">
            <v>1</v>
          </cell>
          <cell r="E865">
            <v>10011</v>
          </cell>
          <cell r="F865" t="str">
            <v>北京工商大学</v>
          </cell>
          <cell r="G865" t="str">
            <v>其它</v>
          </cell>
          <cell r="H865" t="str">
            <v>艺术与传媒学院</v>
          </cell>
          <cell r="I865">
            <v>13</v>
          </cell>
          <cell r="J865" t="str">
            <v>艺术学</v>
          </cell>
          <cell r="K865">
            <v>1305</v>
          </cell>
          <cell r="L865">
            <v>130502</v>
          </cell>
          <cell r="M865" t="str">
            <v>视觉传达设计</v>
          </cell>
          <cell r="N865">
            <v>14</v>
          </cell>
          <cell r="O865">
            <v>135108</v>
          </cell>
          <cell r="P865" t="str">
            <v>艺术设计学院</v>
          </cell>
          <cell r="Q865" t="str">
            <v>艺术设计研究与应用</v>
          </cell>
          <cell r="R865">
            <v>1</v>
          </cell>
          <cell r="S865">
            <v>8014013</v>
          </cell>
          <cell r="T865">
            <v>8014018</v>
          </cell>
        </row>
        <row r="865">
          <cell r="V865">
            <v>453</v>
          </cell>
          <cell r="W865">
            <v>443</v>
          </cell>
          <cell r="X865">
            <v>1</v>
          </cell>
          <cell r="Y865">
            <v>0</v>
          </cell>
          <cell r="Z865">
            <v>0</v>
          </cell>
          <cell r="AA865">
            <v>0</v>
          </cell>
          <cell r="AB865">
            <v>-1</v>
          </cell>
          <cell r="AC865" t="str">
            <v>putong</v>
          </cell>
        </row>
        <row r="866">
          <cell r="A866">
            <v>940</v>
          </cell>
          <cell r="B866" t="str">
            <v>赵映寒</v>
          </cell>
          <cell r="C866">
            <v>1</v>
          </cell>
          <cell r="D866">
            <v>1</v>
          </cell>
          <cell r="E866">
            <v>10240</v>
          </cell>
          <cell r="F866" t="str">
            <v>哈尔滨商业大学</v>
          </cell>
          <cell r="G866" t="str">
            <v>其它</v>
          </cell>
          <cell r="H866" t="str">
            <v>会计学院</v>
          </cell>
          <cell r="I866">
            <v>12</v>
          </cell>
          <cell r="J866" t="str">
            <v>管理学</v>
          </cell>
          <cell r="K866">
            <v>1202</v>
          </cell>
          <cell r="L866" t="str">
            <v>120203K</v>
          </cell>
          <cell r="M866" t="str">
            <v>会计学</v>
          </cell>
          <cell r="N866">
            <v>7</v>
          </cell>
          <cell r="O866">
            <v>125300</v>
          </cell>
          <cell r="P866" t="str">
            <v>经济管理学院</v>
          </cell>
          <cell r="Q866" t="str">
            <v>不分方向</v>
          </cell>
          <cell r="R866">
            <v>1</v>
          </cell>
          <cell r="S866">
            <v>8007013</v>
          </cell>
          <cell r="T866">
            <v>8007014</v>
          </cell>
          <cell r="U866">
            <v>8007017</v>
          </cell>
          <cell r="V866">
            <v>512</v>
          </cell>
          <cell r="W866">
            <v>498</v>
          </cell>
          <cell r="X866">
            <v>1</v>
          </cell>
          <cell r="Y866">
            <v>0</v>
          </cell>
          <cell r="Z866">
            <v>0</v>
          </cell>
          <cell r="AA866">
            <v>0</v>
          </cell>
          <cell r="AB866">
            <v>-1</v>
          </cell>
          <cell r="AC866" t="str">
            <v>putong</v>
          </cell>
        </row>
        <row r="867">
          <cell r="A867">
            <v>941</v>
          </cell>
          <cell r="B867" t="str">
            <v>钱征</v>
          </cell>
          <cell r="C867">
            <v>1</v>
          </cell>
          <cell r="D867">
            <v>1</v>
          </cell>
          <cell r="E867">
            <v>10677</v>
          </cell>
          <cell r="F867" t="str">
            <v>西南林业大学</v>
          </cell>
          <cell r="G867" t="str">
            <v>其它</v>
          </cell>
          <cell r="H867" t="str">
            <v>机械与交通学院</v>
          </cell>
          <cell r="I867">
            <v>8</v>
          </cell>
          <cell r="J867" t="str">
            <v>工学</v>
          </cell>
          <cell r="K867">
            <v>802</v>
          </cell>
          <cell r="L867">
            <v>80205</v>
          </cell>
          <cell r="M867" t="str">
            <v>工业设计</v>
          </cell>
          <cell r="N867">
            <v>14</v>
          </cell>
          <cell r="O867">
            <v>130500</v>
          </cell>
          <cell r="P867" t="str">
            <v>艺术设计学院</v>
          </cell>
          <cell r="Q867" t="str">
            <v>环境设计与理论</v>
          </cell>
          <cell r="R867">
            <v>3</v>
          </cell>
          <cell r="S867">
            <v>8014010</v>
          </cell>
          <cell r="T867">
            <v>8014006</v>
          </cell>
          <cell r="U867">
            <v>8014035</v>
          </cell>
          <cell r="V867">
            <v>499</v>
          </cell>
          <cell r="W867">
            <v>0</v>
          </cell>
          <cell r="X867">
            <v>1</v>
          </cell>
          <cell r="Y867">
            <v>0</v>
          </cell>
          <cell r="Z867">
            <v>0</v>
          </cell>
          <cell r="AA867">
            <v>0</v>
          </cell>
          <cell r="AB867">
            <v>-1</v>
          </cell>
          <cell r="AC867" t="str">
            <v>putong</v>
          </cell>
        </row>
        <row r="868">
          <cell r="A868">
            <v>942</v>
          </cell>
          <cell r="B868" t="str">
            <v>徐华姿</v>
          </cell>
          <cell r="C868">
            <v>1</v>
          </cell>
          <cell r="D868">
            <v>1</v>
          </cell>
          <cell r="E868">
            <v>10022</v>
          </cell>
          <cell r="F868" t="str">
            <v>北京林业大学</v>
          </cell>
          <cell r="G868">
            <v>211</v>
          </cell>
          <cell r="H868" t="str">
            <v>经济管理学院</v>
          </cell>
          <cell r="I868">
            <v>2</v>
          </cell>
          <cell r="J868" t="str">
            <v>经济学</v>
          </cell>
          <cell r="K868">
            <v>204</v>
          </cell>
          <cell r="L868">
            <v>20401</v>
          </cell>
          <cell r="M868" t="str">
            <v>国际经济与贸易</v>
          </cell>
          <cell r="N868">
            <v>7</v>
          </cell>
          <cell r="O868">
            <v>20200</v>
          </cell>
          <cell r="P868" t="str">
            <v>经济管理学院</v>
          </cell>
          <cell r="Q868" t="str">
            <v>金融学</v>
          </cell>
          <cell r="R868">
            <v>3</v>
          </cell>
          <cell r="S868">
            <v>8007022</v>
          </cell>
          <cell r="T868">
            <v>8007074</v>
          </cell>
          <cell r="U868">
            <v>8007027</v>
          </cell>
          <cell r="V868">
            <v>443</v>
          </cell>
          <cell r="W868">
            <v>480</v>
          </cell>
          <cell r="X868">
            <v>1</v>
          </cell>
          <cell r="Y868">
            <v>0</v>
          </cell>
          <cell r="Z868">
            <v>0</v>
          </cell>
          <cell r="AA868">
            <v>0</v>
          </cell>
          <cell r="AB868">
            <v>2</v>
          </cell>
          <cell r="AC868" t="str">
            <v>putong</v>
          </cell>
        </row>
        <row r="869">
          <cell r="A869">
            <v>943</v>
          </cell>
          <cell r="B869" t="str">
            <v>陈思雅</v>
          </cell>
          <cell r="C869">
            <v>1</v>
          </cell>
          <cell r="D869">
            <v>1</v>
          </cell>
          <cell r="E869">
            <v>10022</v>
          </cell>
          <cell r="F869" t="str">
            <v>北京林业大学</v>
          </cell>
          <cell r="G869">
            <v>211</v>
          </cell>
          <cell r="H869" t="str">
            <v>经济管理学院</v>
          </cell>
          <cell r="I869">
            <v>12</v>
          </cell>
          <cell r="J869" t="str">
            <v>管理学</v>
          </cell>
          <cell r="K869">
            <v>1202</v>
          </cell>
          <cell r="L869">
            <v>120202</v>
          </cell>
          <cell r="M869" t="str">
            <v>市场营销</v>
          </cell>
          <cell r="N869">
            <v>7</v>
          </cell>
          <cell r="O869">
            <v>20200</v>
          </cell>
          <cell r="P869" t="str">
            <v>经济管理学院</v>
          </cell>
          <cell r="Q869" t="str">
            <v>金融学</v>
          </cell>
          <cell r="R869">
            <v>3</v>
          </cell>
          <cell r="S869">
            <v>8007027</v>
          </cell>
        </row>
        <row r="869">
          <cell r="V869">
            <v>562</v>
          </cell>
          <cell r="W869">
            <v>443</v>
          </cell>
          <cell r="X869">
            <v>1</v>
          </cell>
          <cell r="Y869">
            <v>0</v>
          </cell>
          <cell r="Z869">
            <v>0</v>
          </cell>
          <cell r="AA869">
            <v>0</v>
          </cell>
          <cell r="AB869">
            <v>2</v>
          </cell>
          <cell r="AC869" t="str">
            <v>putong</v>
          </cell>
        </row>
        <row r="870">
          <cell r="A870">
            <v>944</v>
          </cell>
          <cell r="B870" t="str">
            <v>尹芳</v>
          </cell>
          <cell r="C870">
            <v>1</v>
          </cell>
          <cell r="D870">
            <v>1</v>
          </cell>
          <cell r="E870">
            <v>10075</v>
          </cell>
          <cell r="F870" t="str">
            <v>河北大学</v>
          </cell>
          <cell r="G870" t="str">
            <v>其它</v>
          </cell>
          <cell r="H870" t="str">
            <v>管理学院工商管理系</v>
          </cell>
          <cell r="I870">
            <v>12</v>
          </cell>
          <cell r="J870" t="str">
            <v>管理学</v>
          </cell>
          <cell r="K870">
            <v>1202</v>
          </cell>
          <cell r="L870">
            <v>120206</v>
          </cell>
          <cell r="M870" t="str">
            <v>人力资源管理</v>
          </cell>
          <cell r="N870">
            <v>7</v>
          </cell>
          <cell r="O870">
            <v>120200</v>
          </cell>
          <cell r="P870" t="str">
            <v>经济管理学院</v>
          </cell>
          <cell r="Q870" t="str">
            <v>管理科学</v>
          </cell>
          <cell r="R870">
            <v>1</v>
          </cell>
          <cell r="S870">
            <v>8007010</v>
          </cell>
          <cell r="T870">
            <v>8007005</v>
          </cell>
          <cell r="U870">
            <v>8007060</v>
          </cell>
          <cell r="V870">
            <v>528</v>
          </cell>
          <cell r="W870">
            <v>521</v>
          </cell>
          <cell r="X870">
            <v>1</v>
          </cell>
          <cell r="Y870">
            <v>0</v>
          </cell>
          <cell r="Z870">
            <v>0</v>
          </cell>
          <cell r="AA870">
            <v>0</v>
          </cell>
          <cell r="AB870">
            <v>-1</v>
          </cell>
          <cell r="AC870" t="str">
            <v>putong</v>
          </cell>
        </row>
        <row r="871">
          <cell r="A871">
            <v>945</v>
          </cell>
          <cell r="B871" t="str">
            <v>董国柱</v>
          </cell>
          <cell r="C871">
            <v>2</v>
          </cell>
          <cell r="D871">
            <v>1</v>
          </cell>
          <cell r="E871">
            <v>10222</v>
          </cell>
          <cell r="F871" t="str">
            <v>佳木斯大学</v>
          </cell>
          <cell r="G871" t="str">
            <v>其它</v>
          </cell>
          <cell r="H871" t="str">
            <v>美术学院</v>
          </cell>
          <cell r="I871">
            <v>13</v>
          </cell>
          <cell r="J871" t="str">
            <v>艺术学</v>
          </cell>
          <cell r="K871">
            <v>1305</v>
          </cell>
          <cell r="L871">
            <v>130502</v>
          </cell>
          <cell r="M871" t="str">
            <v>视觉传达设计</v>
          </cell>
          <cell r="N871">
            <v>14</v>
          </cell>
          <cell r="O871">
            <v>135108</v>
          </cell>
          <cell r="P871" t="str">
            <v>艺术设计学院</v>
          </cell>
          <cell r="Q871" t="str">
            <v>艺术设计研究与应用</v>
          </cell>
          <cell r="R871">
            <v>2</v>
          </cell>
          <cell r="S871">
            <v>8014017</v>
          </cell>
          <cell r="T871">
            <v>8014022</v>
          </cell>
        </row>
        <row r="871">
          <cell r="V871">
            <v>496</v>
          </cell>
          <cell r="W871">
            <v>433</v>
          </cell>
          <cell r="X871">
            <v>1</v>
          </cell>
          <cell r="Y871">
            <v>0</v>
          </cell>
          <cell r="Z871">
            <v>0</v>
          </cell>
          <cell r="AA871">
            <v>0</v>
          </cell>
          <cell r="AB871">
            <v>-1</v>
          </cell>
          <cell r="AC871" t="str">
            <v>putong</v>
          </cell>
        </row>
        <row r="872">
          <cell r="A872">
            <v>946</v>
          </cell>
          <cell r="B872" t="str">
            <v>杨文静</v>
          </cell>
          <cell r="C872">
            <v>1</v>
          </cell>
          <cell r="D872">
            <v>1</v>
          </cell>
          <cell r="E872">
            <v>10022</v>
          </cell>
          <cell r="F872" t="str">
            <v>北京林业大学</v>
          </cell>
          <cell r="G872">
            <v>211</v>
          </cell>
          <cell r="H872" t="str">
            <v>园林学院</v>
          </cell>
          <cell r="I872">
            <v>12</v>
          </cell>
          <cell r="J872" t="str">
            <v>管理学</v>
          </cell>
          <cell r="K872">
            <v>1209</v>
          </cell>
          <cell r="L872" t="str">
            <v>120901K</v>
          </cell>
          <cell r="M872" t="str">
            <v>旅游管理</v>
          </cell>
          <cell r="N872">
            <v>6</v>
          </cell>
          <cell r="O872">
            <v>83400</v>
          </cell>
          <cell r="P872" t="str">
            <v>园林学院</v>
          </cell>
          <cell r="Q872" t="str">
            <v>风景园林历史与理论</v>
          </cell>
          <cell r="R872">
            <v>8</v>
          </cell>
          <cell r="S872">
            <v>8006091</v>
          </cell>
        </row>
        <row r="872">
          <cell r="V872">
            <v>575</v>
          </cell>
          <cell r="W872">
            <v>602</v>
          </cell>
          <cell r="X872">
            <v>1</v>
          </cell>
          <cell r="Y872">
            <v>0</v>
          </cell>
          <cell r="Z872">
            <v>0</v>
          </cell>
          <cell r="AA872">
            <v>0</v>
          </cell>
          <cell r="AB872">
            <v>2</v>
          </cell>
          <cell r="AC872" t="str">
            <v>putong</v>
          </cell>
        </row>
        <row r="873">
          <cell r="A873">
            <v>947</v>
          </cell>
          <cell r="B873" t="str">
            <v>所翟</v>
          </cell>
          <cell r="C873">
            <v>2</v>
          </cell>
          <cell r="D873">
            <v>3</v>
          </cell>
          <cell r="E873">
            <v>10022</v>
          </cell>
          <cell r="F873" t="str">
            <v>北京林业大学</v>
          </cell>
          <cell r="G873">
            <v>211</v>
          </cell>
          <cell r="H873" t="str">
            <v>人文社会科学学院</v>
          </cell>
          <cell r="I873">
            <v>3</v>
          </cell>
          <cell r="J873" t="str">
            <v>法学</v>
          </cell>
          <cell r="K873">
            <v>301</v>
          </cell>
          <cell r="L873" t="str">
            <v>030101K</v>
          </cell>
          <cell r="M873" t="str">
            <v>法学</v>
          </cell>
          <cell r="N873">
            <v>10</v>
          </cell>
          <cell r="O873">
            <v>30100</v>
          </cell>
          <cell r="P873" t="str">
            <v>人文社会科学学院</v>
          </cell>
          <cell r="Q873" t="e">
            <v>#N/A</v>
          </cell>
          <cell r="R873">
            <v>1</v>
          </cell>
          <cell r="S873">
            <v>8010018</v>
          </cell>
          <cell r="T873">
            <v>8010030</v>
          </cell>
          <cell r="U873">
            <v>8010032</v>
          </cell>
          <cell r="V873">
            <v>461</v>
          </cell>
          <cell r="W873">
            <v>0</v>
          </cell>
          <cell r="X873">
            <v>1</v>
          </cell>
          <cell r="Y873">
            <v>0</v>
          </cell>
          <cell r="Z873">
            <v>0</v>
          </cell>
          <cell r="AA873">
            <v>0</v>
          </cell>
          <cell r="AB873">
            <v>2</v>
          </cell>
          <cell r="AC873" t="str">
            <v>2jia</v>
          </cell>
        </row>
        <row r="874">
          <cell r="A874">
            <v>948</v>
          </cell>
          <cell r="B874" t="str">
            <v>杜麟玉</v>
          </cell>
          <cell r="C874">
            <v>1</v>
          </cell>
          <cell r="D874">
            <v>1</v>
          </cell>
          <cell r="E874">
            <v>10075</v>
          </cell>
          <cell r="F874" t="str">
            <v>河北大学</v>
          </cell>
          <cell r="G874" t="str">
            <v>其它</v>
          </cell>
          <cell r="H874" t="str">
            <v>外国语学院</v>
          </cell>
          <cell r="I874">
            <v>5</v>
          </cell>
          <cell r="J874" t="str">
            <v>文学</v>
          </cell>
          <cell r="K874">
            <v>502</v>
          </cell>
          <cell r="L874">
            <v>50201</v>
          </cell>
          <cell r="M874" t="str">
            <v>英语</v>
          </cell>
          <cell r="N874">
            <v>10</v>
          </cell>
          <cell r="O874">
            <v>30100</v>
          </cell>
          <cell r="P874" t="str">
            <v>人文社会科学学院</v>
          </cell>
          <cell r="Q874" t="e">
            <v>#N/A</v>
          </cell>
          <cell r="R874">
            <v>4</v>
          </cell>
          <cell r="S874">
            <v>8010023</v>
          </cell>
          <cell r="T874">
            <v>8010024</v>
          </cell>
        </row>
        <row r="874">
          <cell r="V874">
            <v>572</v>
          </cell>
          <cell r="W874">
            <v>564</v>
          </cell>
          <cell r="X874">
            <v>1</v>
          </cell>
          <cell r="Y874">
            <v>0</v>
          </cell>
          <cell r="Z874">
            <v>0</v>
          </cell>
          <cell r="AA874">
            <v>0</v>
          </cell>
          <cell r="AB874">
            <v>-1</v>
          </cell>
          <cell r="AC874" t="str">
            <v>putong</v>
          </cell>
        </row>
        <row r="875">
          <cell r="A875">
            <v>949</v>
          </cell>
          <cell r="B875" t="str">
            <v>国红洁</v>
          </cell>
          <cell r="C875">
            <v>1</v>
          </cell>
          <cell r="D875">
            <v>1</v>
          </cell>
          <cell r="E875">
            <v>10080</v>
          </cell>
          <cell r="F875" t="str">
            <v>河北工业大学</v>
          </cell>
          <cell r="G875" t="str">
            <v>其它</v>
          </cell>
          <cell r="H875" t="str">
            <v>经济管理学院</v>
          </cell>
          <cell r="I875">
            <v>2</v>
          </cell>
          <cell r="J875" t="str">
            <v>经济学</v>
          </cell>
          <cell r="K875">
            <v>201</v>
          </cell>
          <cell r="L875">
            <v>20101</v>
          </cell>
          <cell r="M875" t="str">
            <v>经济学</v>
          </cell>
          <cell r="N875">
            <v>7</v>
          </cell>
          <cell r="O875">
            <v>25400</v>
          </cell>
          <cell r="P875" t="str">
            <v>经济管理学院</v>
          </cell>
          <cell r="Q875" t="str">
            <v>不分方向</v>
          </cell>
          <cell r="R875">
            <v>1</v>
          </cell>
          <cell r="S875">
            <v>8007007</v>
          </cell>
        </row>
        <row r="875">
          <cell r="V875">
            <v>509</v>
          </cell>
          <cell r="W875">
            <v>496</v>
          </cell>
          <cell r="X875">
            <v>1</v>
          </cell>
          <cell r="Y875">
            <v>0</v>
          </cell>
          <cell r="Z875">
            <v>0</v>
          </cell>
          <cell r="AA875">
            <v>0</v>
          </cell>
          <cell r="AB875">
            <v>-1</v>
          </cell>
          <cell r="AC875" t="str">
            <v>putong</v>
          </cell>
        </row>
        <row r="876">
          <cell r="A876">
            <v>950</v>
          </cell>
          <cell r="B876" t="str">
            <v>张家荣</v>
          </cell>
          <cell r="C876">
            <v>2</v>
          </cell>
          <cell r="D876">
            <v>1</v>
          </cell>
          <cell r="E876">
            <v>10022</v>
          </cell>
          <cell r="F876" t="str">
            <v>北京林业大学</v>
          </cell>
          <cell r="G876">
            <v>211</v>
          </cell>
          <cell r="H876" t="str">
            <v>园林学院</v>
          </cell>
          <cell r="I876">
            <v>12</v>
          </cell>
          <cell r="J876" t="str">
            <v>管理学</v>
          </cell>
          <cell r="K876">
            <v>1209</v>
          </cell>
          <cell r="L876" t="str">
            <v>120901K</v>
          </cell>
          <cell r="M876" t="str">
            <v>旅游管理</v>
          </cell>
          <cell r="N876">
            <v>6</v>
          </cell>
          <cell r="O876">
            <v>83400</v>
          </cell>
          <cell r="P876" t="str">
            <v>园林学院</v>
          </cell>
          <cell r="Q876" t="str">
            <v>风景园林历史与理论</v>
          </cell>
          <cell r="R876">
            <v>8</v>
          </cell>
          <cell r="S876">
            <v>8006109</v>
          </cell>
        </row>
        <row r="876">
          <cell r="V876">
            <v>555</v>
          </cell>
          <cell r="W876">
            <v>540</v>
          </cell>
          <cell r="X876">
            <v>1</v>
          </cell>
          <cell r="Y876">
            <v>0</v>
          </cell>
          <cell r="Z876">
            <v>0</v>
          </cell>
          <cell r="AA876">
            <v>0</v>
          </cell>
          <cell r="AB876">
            <v>2</v>
          </cell>
          <cell r="AC876" t="str">
            <v>putong</v>
          </cell>
        </row>
        <row r="877">
          <cell r="A877">
            <v>951</v>
          </cell>
          <cell r="B877" t="str">
            <v>曹宇杰</v>
          </cell>
          <cell r="C877">
            <v>1</v>
          </cell>
          <cell r="D877">
            <v>1</v>
          </cell>
          <cell r="E877">
            <v>10036</v>
          </cell>
          <cell r="F877" t="str">
            <v>对外经济贸易大学</v>
          </cell>
          <cell r="G877">
            <v>211</v>
          </cell>
          <cell r="H877" t="str">
            <v>英语学院</v>
          </cell>
          <cell r="I877">
            <v>5</v>
          </cell>
          <cell r="J877" t="str">
            <v>文学</v>
          </cell>
          <cell r="K877">
            <v>502</v>
          </cell>
          <cell r="L877">
            <v>50201</v>
          </cell>
          <cell r="M877" t="str">
            <v>英语</v>
          </cell>
          <cell r="N877">
            <v>11</v>
          </cell>
          <cell r="O877">
            <v>55101</v>
          </cell>
          <cell r="P877" t="str">
            <v>外语学院</v>
          </cell>
          <cell r="Q877" t="str">
            <v>不分方向</v>
          </cell>
          <cell r="R877">
            <v>1</v>
          </cell>
          <cell r="S877">
            <v>8011016</v>
          </cell>
        </row>
        <row r="877">
          <cell r="V877">
            <v>627</v>
          </cell>
          <cell r="W877">
            <v>606</v>
          </cell>
          <cell r="X877">
            <v>1</v>
          </cell>
          <cell r="Y877">
            <v>0</v>
          </cell>
          <cell r="Z877">
            <v>0</v>
          </cell>
          <cell r="AA877">
            <v>0</v>
          </cell>
          <cell r="AB877">
            <v>2</v>
          </cell>
          <cell r="AC877" t="str">
            <v>putong</v>
          </cell>
        </row>
        <row r="878">
          <cell r="A878">
            <v>952</v>
          </cell>
          <cell r="B878" t="str">
            <v>郭梦鸽</v>
          </cell>
          <cell r="C878">
            <v>1</v>
          </cell>
          <cell r="D878">
            <v>1</v>
          </cell>
          <cell r="E878">
            <v>10223</v>
          </cell>
          <cell r="F878" t="str">
            <v>黑龙江八一农垦大学</v>
          </cell>
          <cell r="G878" t="str">
            <v>其它</v>
          </cell>
          <cell r="H878" t="str">
            <v>黑龙江八一农垦大学农学院</v>
          </cell>
          <cell r="I878">
            <v>9</v>
          </cell>
          <cell r="J878" t="str">
            <v>农学</v>
          </cell>
          <cell r="K878">
            <v>905</v>
          </cell>
          <cell r="L878">
            <v>90502</v>
          </cell>
          <cell r="M878" t="str">
            <v>园林</v>
          </cell>
          <cell r="N878">
            <v>6</v>
          </cell>
          <cell r="O878">
            <v>97300</v>
          </cell>
          <cell r="P878" t="str">
            <v>园林学院</v>
          </cell>
          <cell r="Q878" t="str">
            <v>花卉种质创新与育种</v>
          </cell>
          <cell r="R878">
            <v>1</v>
          </cell>
          <cell r="S878">
            <v>8006062</v>
          </cell>
        </row>
        <row r="878">
          <cell r="V878">
            <v>440</v>
          </cell>
          <cell r="W878">
            <v>0</v>
          </cell>
          <cell r="X878">
            <v>1</v>
          </cell>
          <cell r="Y878">
            <v>0</v>
          </cell>
          <cell r="Z878">
            <v>0</v>
          </cell>
          <cell r="AA878">
            <v>0</v>
          </cell>
          <cell r="AB878">
            <v>-1</v>
          </cell>
          <cell r="AC878" t="str">
            <v>putong</v>
          </cell>
        </row>
        <row r="879">
          <cell r="A879">
            <v>953</v>
          </cell>
          <cell r="B879" t="str">
            <v>王京阳</v>
          </cell>
          <cell r="C879">
            <v>1</v>
          </cell>
          <cell r="D879">
            <v>1</v>
          </cell>
          <cell r="E879">
            <v>10446</v>
          </cell>
          <cell r="F879" t="str">
            <v>曲阜师范大学</v>
          </cell>
          <cell r="G879" t="str">
            <v>其它</v>
          </cell>
          <cell r="H879" t="str">
            <v>管理学院</v>
          </cell>
          <cell r="I879">
            <v>12</v>
          </cell>
          <cell r="J879" t="str">
            <v>管理学</v>
          </cell>
          <cell r="K879">
            <v>1206</v>
          </cell>
          <cell r="L879">
            <v>120601</v>
          </cell>
          <cell r="M879" t="str">
            <v>物流管理</v>
          </cell>
          <cell r="N879">
            <v>7</v>
          </cell>
          <cell r="O879">
            <v>120200</v>
          </cell>
          <cell r="P879" t="str">
            <v>经济管理学院</v>
          </cell>
          <cell r="Q879" t="str">
            <v>管理科学</v>
          </cell>
          <cell r="R879">
            <v>1</v>
          </cell>
          <cell r="S879">
            <v>8007010</v>
          </cell>
          <cell r="T879">
            <v>8007060</v>
          </cell>
          <cell r="U879">
            <v>8007085</v>
          </cell>
          <cell r="V879">
            <v>443</v>
          </cell>
          <cell r="W879">
            <v>438</v>
          </cell>
          <cell r="X879">
            <v>2</v>
          </cell>
          <cell r="Y879">
            <v>0</v>
          </cell>
          <cell r="Z879">
            <v>0</v>
          </cell>
          <cell r="AA879">
            <v>0</v>
          </cell>
          <cell r="AB879">
            <v>-1</v>
          </cell>
          <cell r="AC879" t="str">
            <v>putong</v>
          </cell>
        </row>
        <row r="880">
          <cell r="A880">
            <v>954</v>
          </cell>
          <cell r="B880" t="str">
            <v>李木子</v>
          </cell>
          <cell r="C880">
            <v>2</v>
          </cell>
          <cell r="D880">
            <v>1</v>
          </cell>
          <cell r="E880">
            <v>10022</v>
          </cell>
          <cell r="F880" t="str">
            <v>北京林业大学</v>
          </cell>
          <cell r="G880">
            <v>211</v>
          </cell>
          <cell r="H880" t="str">
            <v>水土保持学院</v>
          </cell>
          <cell r="I880">
            <v>9</v>
          </cell>
          <cell r="J880" t="str">
            <v>农学</v>
          </cell>
          <cell r="K880">
            <v>902</v>
          </cell>
          <cell r="L880">
            <v>90203</v>
          </cell>
          <cell r="M880" t="str">
            <v>水土保持与荒漠化防治</v>
          </cell>
          <cell r="N880">
            <v>8</v>
          </cell>
          <cell r="O880">
            <v>90707</v>
          </cell>
          <cell r="P880" t="str">
            <v>水土保持学院</v>
          </cell>
          <cell r="Q880" t="str">
            <v>流域治理</v>
          </cell>
          <cell r="R880">
            <v>3</v>
          </cell>
          <cell r="S880">
            <v>8008051</v>
          </cell>
        </row>
        <row r="880">
          <cell r="V880">
            <v>482</v>
          </cell>
          <cell r="W880">
            <v>0</v>
          </cell>
          <cell r="X880">
            <v>1</v>
          </cell>
          <cell r="Y880">
            <v>0</v>
          </cell>
          <cell r="Z880">
            <v>0</v>
          </cell>
          <cell r="AA880">
            <v>0</v>
          </cell>
          <cell r="AB880">
            <v>2</v>
          </cell>
          <cell r="AC880" t="str">
            <v>putong</v>
          </cell>
        </row>
        <row r="881">
          <cell r="A881">
            <v>955</v>
          </cell>
          <cell r="B881" t="str">
            <v>达日罕</v>
          </cell>
          <cell r="C881">
            <v>2</v>
          </cell>
          <cell r="D881">
            <v>2</v>
          </cell>
          <cell r="E881">
            <v>10022</v>
          </cell>
          <cell r="F881" t="str">
            <v>北京林业大学</v>
          </cell>
          <cell r="G881">
            <v>211</v>
          </cell>
          <cell r="H881" t="str">
            <v>林学院</v>
          </cell>
          <cell r="I881">
            <v>9</v>
          </cell>
          <cell r="J881" t="str">
            <v>农学</v>
          </cell>
          <cell r="K881">
            <v>905</v>
          </cell>
          <cell r="L881">
            <v>90501</v>
          </cell>
          <cell r="M881" t="str">
            <v>林学</v>
          </cell>
          <cell r="N881">
            <v>1</v>
          </cell>
          <cell r="O881">
            <v>90704</v>
          </cell>
          <cell r="P881" t="str">
            <v>林学院</v>
          </cell>
          <cell r="Q881" t="str">
            <v>森林经营理论与技术</v>
          </cell>
          <cell r="R881">
            <v>1</v>
          </cell>
          <cell r="S881">
            <v>8001046</v>
          </cell>
          <cell r="T881">
            <v>8001043</v>
          </cell>
        </row>
        <row r="881">
          <cell r="V881">
            <v>460</v>
          </cell>
          <cell r="W881">
            <v>423</v>
          </cell>
          <cell r="X881">
            <v>1</v>
          </cell>
          <cell r="Y881">
            <v>0</v>
          </cell>
          <cell r="Z881">
            <v>0</v>
          </cell>
          <cell r="AA881">
            <v>0</v>
          </cell>
          <cell r="AB881">
            <v>2</v>
          </cell>
          <cell r="AC881" t="str">
            <v>putong</v>
          </cell>
        </row>
        <row r="882">
          <cell r="A882">
            <v>956</v>
          </cell>
          <cell r="B882" t="str">
            <v>胡英强</v>
          </cell>
          <cell r="C882">
            <v>2</v>
          </cell>
          <cell r="D882">
            <v>1</v>
          </cell>
          <cell r="E882">
            <v>10022</v>
          </cell>
          <cell r="F882" t="str">
            <v>北京林业大学</v>
          </cell>
          <cell r="G882">
            <v>211</v>
          </cell>
          <cell r="H882" t="str">
            <v>理学院</v>
          </cell>
          <cell r="I882">
            <v>8</v>
          </cell>
          <cell r="J882" t="str">
            <v>工学</v>
          </cell>
          <cell r="K882">
            <v>807</v>
          </cell>
          <cell r="L882" t="str">
            <v>080714T</v>
          </cell>
          <cell r="M882" t="str">
            <v>电子信息科学与技术</v>
          </cell>
          <cell r="N882">
            <v>4</v>
          </cell>
          <cell r="O882">
            <v>81200</v>
          </cell>
          <cell r="P882" t="str">
            <v>信息学院</v>
          </cell>
          <cell r="Q882" t="str">
            <v>大数据技术与人工智能</v>
          </cell>
          <cell r="R882">
            <v>2</v>
          </cell>
          <cell r="S882">
            <v>8004023</v>
          </cell>
        </row>
        <row r="882">
          <cell r="V882">
            <v>538</v>
          </cell>
          <cell r="W882">
            <v>505</v>
          </cell>
          <cell r="X882">
            <v>1</v>
          </cell>
          <cell r="Y882">
            <v>0</v>
          </cell>
          <cell r="Z882">
            <v>0</v>
          </cell>
          <cell r="AA882">
            <v>0</v>
          </cell>
          <cell r="AB882">
            <v>2</v>
          </cell>
          <cell r="AC882" t="str">
            <v>2jia</v>
          </cell>
        </row>
        <row r="883">
          <cell r="A883">
            <v>957</v>
          </cell>
          <cell r="B883" t="str">
            <v>赵欣月</v>
          </cell>
          <cell r="C883">
            <v>1</v>
          </cell>
          <cell r="D883">
            <v>1</v>
          </cell>
          <cell r="E883">
            <v>10484</v>
          </cell>
          <cell r="F883" t="str">
            <v>河南财经政法大学</v>
          </cell>
          <cell r="G883" t="str">
            <v>其它</v>
          </cell>
          <cell r="H883" t="str">
            <v>经济学院</v>
          </cell>
          <cell r="I883">
            <v>2</v>
          </cell>
          <cell r="J883" t="str">
            <v>经济学</v>
          </cell>
          <cell r="K883">
            <v>201</v>
          </cell>
          <cell r="L883">
            <v>20101</v>
          </cell>
          <cell r="M883" t="str">
            <v>经济学</v>
          </cell>
          <cell r="N883">
            <v>7</v>
          </cell>
          <cell r="O883">
            <v>20200</v>
          </cell>
          <cell r="P883" t="str">
            <v>经济管理学院</v>
          </cell>
          <cell r="Q883" t="str">
            <v>金融学</v>
          </cell>
          <cell r="R883">
            <v>2</v>
          </cell>
          <cell r="S883">
            <v>8007007</v>
          </cell>
        </row>
        <row r="883">
          <cell r="V883">
            <v>475</v>
          </cell>
          <cell r="W883">
            <v>432</v>
          </cell>
          <cell r="X883">
            <v>1</v>
          </cell>
          <cell r="Y883">
            <v>0</v>
          </cell>
          <cell r="Z883">
            <v>0</v>
          </cell>
          <cell r="AA883">
            <v>0</v>
          </cell>
          <cell r="AB883">
            <v>-1</v>
          </cell>
          <cell r="AC883" t="str">
            <v>putong</v>
          </cell>
        </row>
        <row r="884">
          <cell r="A884">
            <v>958</v>
          </cell>
          <cell r="B884" t="str">
            <v>沈子晗</v>
          </cell>
          <cell r="C884">
            <v>2</v>
          </cell>
          <cell r="D884">
            <v>1</v>
          </cell>
          <cell r="E884">
            <v>10022</v>
          </cell>
          <cell r="F884" t="str">
            <v>北京林业大学</v>
          </cell>
          <cell r="G884">
            <v>211</v>
          </cell>
          <cell r="H884" t="str">
            <v>园林学院</v>
          </cell>
          <cell r="I884">
            <v>9</v>
          </cell>
          <cell r="J884" t="str">
            <v>农学</v>
          </cell>
          <cell r="K884">
            <v>905</v>
          </cell>
          <cell r="L884">
            <v>90502</v>
          </cell>
          <cell r="M884" t="str">
            <v>园林</v>
          </cell>
          <cell r="N884">
            <v>6</v>
          </cell>
          <cell r="O884">
            <v>95300</v>
          </cell>
          <cell r="P884" t="str">
            <v>园林学院</v>
          </cell>
          <cell r="Q884" t="str">
            <v>风景园林</v>
          </cell>
          <cell r="R884">
            <v>1</v>
          </cell>
          <cell r="S884">
            <v>8006112</v>
          </cell>
        </row>
        <row r="884">
          <cell r="V884">
            <v>588</v>
          </cell>
          <cell r="W884">
            <v>526</v>
          </cell>
          <cell r="X884">
            <v>1</v>
          </cell>
          <cell r="Y884">
            <v>0</v>
          </cell>
          <cell r="Z884">
            <v>0</v>
          </cell>
          <cell r="AA884">
            <v>0</v>
          </cell>
          <cell r="AB884">
            <v>2</v>
          </cell>
          <cell r="AC884" t="str">
            <v>putong</v>
          </cell>
        </row>
        <row r="885">
          <cell r="A885">
            <v>959</v>
          </cell>
          <cell r="B885" t="str">
            <v>张琳</v>
          </cell>
          <cell r="C885">
            <v>1</v>
          </cell>
          <cell r="D885">
            <v>1</v>
          </cell>
          <cell r="E885">
            <v>10022</v>
          </cell>
          <cell r="F885" t="str">
            <v>北京林业大学</v>
          </cell>
          <cell r="G885">
            <v>211</v>
          </cell>
          <cell r="H885" t="str">
            <v>园林学院</v>
          </cell>
          <cell r="I885">
            <v>12</v>
          </cell>
          <cell r="J885" t="str">
            <v>管理学</v>
          </cell>
          <cell r="K885">
            <v>1209</v>
          </cell>
          <cell r="L885" t="str">
            <v>120901K</v>
          </cell>
          <cell r="M885" t="str">
            <v>旅游管理</v>
          </cell>
          <cell r="N885">
            <v>6</v>
          </cell>
          <cell r="O885">
            <v>83400</v>
          </cell>
          <cell r="P885" t="str">
            <v>园林学院</v>
          </cell>
          <cell r="Q885" t="str">
            <v>风景园林历史与理论</v>
          </cell>
          <cell r="R885">
            <v>8</v>
          </cell>
          <cell r="S885">
            <v>8006075</v>
          </cell>
        </row>
        <row r="885">
          <cell r="V885">
            <v>492</v>
          </cell>
          <cell r="W885">
            <v>0</v>
          </cell>
          <cell r="X885">
            <v>1</v>
          </cell>
          <cell r="Y885">
            <v>0</v>
          </cell>
          <cell r="Z885">
            <v>0</v>
          </cell>
          <cell r="AA885">
            <v>0</v>
          </cell>
          <cell r="AB885">
            <v>2</v>
          </cell>
          <cell r="AC885" t="str">
            <v>putong</v>
          </cell>
        </row>
        <row r="886">
          <cell r="A886">
            <v>960</v>
          </cell>
          <cell r="B886" t="str">
            <v>雷蒙</v>
          </cell>
          <cell r="C886">
            <v>1</v>
          </cell>
          <cell r="D886">
            <v>1</v>
          </cell>
          <cell r="E886">
            <v>10022</v>
          </cell>
          <cell r="F886" t="str">
            <v>北京林业大学</v>
          </cell>
          <cell r="G886">
            <v>211</v>
          </cell>
          <cell r="H886" t="str">
            <v>园林学院</v>
          </cell>
          <cell r="I886">
            <v>8</v>
          </cell>
          <cell r="J886" t="str">
            <v>工学</v>
          </cell>
          <cell r="K886">
            <v>828</v>
          </cell>
          <cell r="L886">
            <v>82803</v>
          </cell>
          <cell r="M886" t="str">
            <v>风景园林</v>
          </cell>
          <cell r="N886">
            <v>6</v>
          </cell>
          <cell r="O886">
            <v>95300</v>
          </cell>
          <cell r="P886" t="str">
            <v>园林学院</v>
          </cell>
          <cell r="Q886" t="str">
            <v>风景园林</v>
          </cell>
          <cell r="R886">
            <v>1</v>
          </cell>
          <cell r="S886">
            <v>8006103</v>
          </cell>
        </row>
        <row r="886">
          <cell r="V886">
            <v>475</v>
          </cell>
          <cell r="W886">
            <v>0</v>
          </cell>
          <cell r="X886">
            <v>1</v>
          </cell>
          <cell r="Y886">
            <v>0</v>
          </cell>
          <cell r="Z886">
            <v>0</v>
          </cell>
          <cell r="AA886">
            <v>0</v>
          </cell>
          <cell r="AB886">
            <v>2</v>
          </cell>
          <cell r="AC886" t="str">
            <v>putong</v>
          </cell>
        </row>
        <row r="887">
          <cell r="A887">
            <v>961</v>
          </cell>
          <cell r="B887" t="str">
            <v>金爱博</v>
          </cell>
          <cell r="C887">
            <v>2</v>
          </cell>
          <cell r="D887">
            <v>1</v>
          </cell>
          <cell r="E887">
            <v>10022</v>
          </cell>
          <cell r="F887" t="str">
            <v>北京林业大学</v>
          </cell>
          <cell r="G887">
            <v>211</v>
          </cell>
          <cell r="H887" t="str">
            <v>园林学院</v>
          </cell>
          <cell r="I887">
            <v>8</v>
          </cell>
          <cell r="J887" t="str">
            <v>工学</v>
          </cell>
          <cell r="K887">
            <v>828</v>
          </cell>
          <cell r="L887">
            <v>82803</v>
          </cell>
          <cell r="M887" t="str">
            <v>风景园林</v>
          </cell>
          <cell r="N887">
            <v>6</v>
          </cell>
          <cell r="O887">
            <v>83400</v>
          </cell>
          <cell r="P887" t="str">
            <v>园林学院</v>
          </cell>
          <cell r="Q887" t="str">
            <v>风景园林历史与理论</v>
          </cell>
          <cell r="R887">
            <v>2</v>
          </cell>
          <cell r="S887">
            <v>8006021</v>
          </cell>
        </row>
        <row r="887">
          <cell r="V887">
            <v>480</v>
          </cell>
          <cell r="W887">
            <v>0</v>
          </cell>
          <cell r="X887">
            <v>1</v>
          </cell>
          <cell r="Y887">
            <v>0</v>
          </cell>
          <cell r="Z887">
            <v>0</v>
          </cell>
          <cell r="AA887">
            <v>0</v>
          </cell>
          <cell r="AB887">
            <v>2</v>
          </cell>
          <cell r="AC887" t="str">
            <v>putong</v>
          </cell>
        </row>
        <row r="888">
          <cell r="A888">
            <v>962</v>
          </cell>
          <cell r="B888" t="str">
            <v>刘键</v>
          </cell>
          <cell r="C888">
            <v>1</v>
          </cell>
          <cell r="D888">
            <v>1</v>
          </cell>
          <cell r="E888">
            <v>10022</v>
          </cell>
          <cell r="F888" t="str">
            <v>北京林业大学</v>
          </cell>
          <cell r="G888">
            <v>211</v>
          </cell>
          <cell r="H888" t="str">
            <v>园林学院</v>
          </cell>
          <cell r="I888">
            <v>9</v>
          </cell>
          <cell r="J888" t="str">
            <v>农学</v>
          </cell>
          <cell r="K888">
            <v>905</v>
          </cell>
          <cell r="L888">
            <v>90502</v>
          </cell>
          <cell r="M888" t="str">
            <v>园林</v>
          </cell>
          <cell r="N888">
            <v>6</v>
          </cell>
          <cell r="O888">
            <v>95300</v>
          </cell>
          <cell r="P888" t="str">
            <v>园林学院</v>
          </cell>
          <cell r="Q888" t="str">
            <v>风景园林</v>
          </cell>
          <cell r="R888">
            <v>1</v>
          </cell>
          <cell r="S888">
            <v>8006103</v>
          </cell>
        </row>
        <row r="888">
          <cell r="V888">
            <v>575</v>
          </cell>
          <cell r="W888">
            <v>525</v>
          </cell>
          <cell r="X888">
            <v>1</v>
          </cell>
          <cell r="Y888">
            <v>0</v>
          </cell>
          <cell r="Z888">
            <v>0</v>
          </cell>
          <cell r="AA888">
            <v>0</v>
          </cell>
          <cell r="AB888">
            <v>2</v>
          </cell>
          <cell r="AC888" t="str">
            <v>putong</v>
          </cell>
        </row>
        <row r="889">
          <cell r="A889">
            <v>963</v>
          </cell>
          <cell r="B889" t="str">
            <v>陈瑶</v>
          </cell>
          <cell r="C889">
            <v>1</v>
          </cell>
          <cell r="D889">
            <v>1</v>
          </cell>
          <cell r="E889">
            <v>10022</v>
          </cell>
          <cell r="F889" t="str">
            <v>北京林业大学</v>
          </cell>
          <cell r="G889">
            <v>211</v>
          </cell>
          <cell r="H889" t="str">
            <v>园林学院</v>
          </cell>
          <cell r="I889">
            <v>8</v>
          </cell>
          <cell r="J889" t="str">
            <v>工学</v>
          </cell>
          <cell r="K889">
            <v>828</v>
          </cell>
          <cell r="L889">
            <v>82803</v>
          </cell>
          <cell r="M889" t="str">
            <v>风景园林</v>
          </cell>
          <cell r="N889">
            <v>6</v>
          </cell>
          <cell r="O889">
            <v>95300</v>
          </cell>
          <cell r="P889" t="str">
            <v>园林学院</v>
          </cell>
          <cell r="Q889" t="str">
            <v>风景园林</v>
          </cell>
          <cell r="R889">
            <v>1</v>
          </cell>
          <cell r="S889">
            <v>8006074</v>
          </cell>
        </row>
        <row r="889">
          <cell r="V889">
            <v>590</v>
          </cell>
          <cell r="W889">
            <v>559</v>
          </cell>
          <cell r="X889">
            <v>1</v>
          </cell>
          <cell r="Y889">
            <v>0</v>
          </cell>
          <cell r="Z889">
            <v>0</v>
          </cell>
          <cell r="AA889">
            <v>0</v>
          </cell>
          <cell r="AB889">
            <v>2</v>
          </cell>
          <cell r="AC889" t="str">
            <v>putong</v>
          </cell>
        </row>
        <row r="890">
          <cell r="A890">
            <v>964</v>
          </cell>
          <cell r="B890" t="str">
            <v>何思娴</v>
          </cell>
          <cell r="C890">
            <v>1</v>
          </cell>
          <cell r="D890">
            <v>1</v>
          </cell>
          <cell r="E890">
            <v>10022</v>
          </cell>
          <cell r="F890" t="str">
            <v>北京林业大学</v>
          </cell>
          <cell r="G890">
            <v>211</v>
          </cell>
          <cell r="H890" t="str">
            <v>园林学院</v>
          </cell>
          <cell r="I890">
            <v>8</v>
          </cell>
          <cell r="J890" t="str">
            <v>工学</v>
          </cell>
          <cell r="K890">
            <v>828</v>
          </cell>
          <cell r="L890">
            <v>82803</v>
          </cell>
          <cell r="M890" t="str">
            <v>风景园林</v>
          </cell>
          <cell r="N890">
            <v>6</v>
          </cell>
          <cell r="O890">
            <v>83400</v>
          </cell>
          <cell r="P890" t="str">
            <v>园林学院</v>
          </cell>
          <cell r="Q890" t="str">
            <v>风景园林历史与理论</v>
          </cell>
          <cell r="R890">
            <v>2</v>
          </cell>
          <cell r="S890">
            <v>8006101</v>
          </cell>
        </row>
        <row r="890">
          <cell r="V890">
            <v>616</v>
          </cell>
          <cell r="W890">
            <v>580</v>
          </cell>
          <cell r="X890">
            <v>1</v>
          </cell>
          <cell r="Y890">
            <v>0</v>
          </cell>
          <cell r="Z890">
            <v>0</v>
          </cell>
          <cell r="AA890">
            <v>0</v>
          </cell>
          <cell r="AB890">
            <v>2</v>
          </cell>
          <cell r="AC890" t="str">
            <v>putong</v>
          </cell>
        </row>
        <row r="891">
          <cell r="A891">
            <v>965</v>
          </cell>
          <cell r="B891" t="str">
            <v>樊红</v>
          </cell>
          <cell r="C891">
            <v>1</v>
          </cell>
          <cell r="D891">
            <v>1</v>
          </cell>
          <cell r="E891">
            <v>10022</v>
          </cell>
          <cell r="F891" t="str">
            <v>北京林业大学</v>
          </cell>
          <cell r="G891">
            <v>211</v>
          </cell>
          <cell r="H891" t="str">
            <v>园林学院</v>
          </cell>
          <cell r="I891">
            <v>8</v>
          </cell>
          <cell r="J891" t="str">
            <v>工学</v>
          </cell>
          <cell r="K891">
            <v>828</v>
          </cell>
          <cell r="L891">
            <v>82803</v>
          </cell>
          <cell r="M891" t="str">
            <v>风景园林</v>
          </cell>
          <cell r="N891">
            <v>6</v>
          </cell>
          <cell r="O891">
            <v>95300</v>
          </cell>
          <cell r="P891" t="str">
            <v>园林学院</v>
          </cell>
          <cell r="Q891" t="str">
            <v>风景园林</v>
          </cell>
          <cell r="R891">
            <v>1</v>
          </cell>
          <cell r="S891">
            <v>8006073</v>
          </cell>
        </row>
        <row r="891">
          <cell r="V891">
            <v>506</v>
          </cell>
          <cell r="W891">
            <v>0</v>
          </cell>
          <cell r="X891">
            <v>1</v>
          </cell>
          <cell r="Y891">
            <v>0</v>
          </cell>
          <cell r="Z891">
            <v>0</v>
          </cell>
          <cell r="AA891">
            <v>0</v>
          </cell>
          <cell r="AB891">
            <v>2</v>
          </cell>
          <cell r="AC891" t="str">
            <v>putong</v>
          </cell>
        </row>
        <row r="892">
          <cell r="A892">
            <v>966</v>
          </cell>
          <cell r="B892" t="str">
            <v>滕雨欣</v>
          </cell>
          <cell r="C892">
            <v>1</v>
          </cell>
          <cell r="D892">
            <v>8</v>
          </cell>
          <cell r="E892">
            <v>10022</v>
          </cell>
          <cell r="F892" t="str">
            <v>北京林业大学</v>
          </cell>
          <cell r="G892">
            <v>211</v>
          </cell>
          <cell r="H892" t="str">
            <v>园林学院</v>
          </cell>
          <cell r="I892">
            <v>8</v>
          </cell>
          <cell r="J892" t="str">
            <v>工学</v>
          </cell>
          <cell r="K892">
            <v>828</v>
          </cell>
          <cell r="L892">
            <v>82803</v>
          </cell>
          <cell r="M892" t="str">
            <v>风景园林</v>
          </cell>
          <cell r="N892">
            <v>6</v>
          </cell>
          <cell r="O892">
            <v>95300</v>
          </cell>
          <cell r="P892" t="str">
            <v>园林学院</v>
          </cell>
          <cell r="Q892" t="str">
            <v>风景园林</v>
          </cell>
          <cell r="R892">
            <v>2</v>
          </cell>
          <cell r="S892">
            <v>8006007</v>
          </cell>
          <cell r="T892">
            <v>8006058</v>
          </cell>
          <cell r="U892">
            <v>8006085</v>
          </cell>
          <cell r="V892">
            <v>602</v>
          </cell>
          <cell r="W892">
            <v>0</v>
          </cell>
          <cell r="X892">
            <v>1</v>
          </cell>
          <cell r="Y892">
            <v>0</v>
          </cell>
          <cell r="Z892">
            <v>0</v>
          </cell>
          <cell r="AA892">
            <v>0</v>
          </cell>
          <cell r="AB892">
            <v>2</v>
          </cell>
          <cell r="AC892" t="str">
            <v>putong</v>
          </cell>
        </row>
        <row r="893">
          <cell r="A893">
            <v>967</v>
          </cell>
          <cell r="B893" t="str">
            <v>张欣栾</v>
          </cell>
          <cell r="C893">
            <v>1</v>
          </cell>
          <cell r="D893">
            <v>1</v>
          </cell>
          <cell r="E893">
            <v>10022</v>
          </cell>
          <cell r="F893" t="str">
            <v>北京林业大学</v>
          </cell>
          <cell r="G893">
            <v>211</v>
          </cell>
          <cell r="H893" t="str">
            <v>经济管理学院</v>
          </cell>
          <cell r="I893">
            <v>12</v>
          </cell>
          <cell r="J893" t="str">
            <v>管理学</v>
          </cell>
          <cell r="K893">
            <v>1202</v>
          </cell>
          <cell r="L893" t="str">
            <v>120201K</v>
          </cell>
          <cell r="M893" t="str">
            <v>工商管理</v>
          </cell>
          <cell r="N893">
            <v>7</v>
          </cell>
          <cell r="O893">
            <v>120200</v>
          </cell>
          <cell r="P893" t="str">
            <v>经济管理学院</v>
          </cell>
          <cell r="Q893" t="str">
            <v>管理科学</v>
          </cell>
          <cell r="R893">
            <v>1</v>
          </cell>
          <cell r="S893">
            <v>8007085</v>
          </cell>
          <cell r="T893">
            <v>8007010</v>
          </cell>
        </row>
        <row r="893">
          <cell r="V893">
            <v>491</v>
          </cell>
          <cell r="W893">
            <v>432</v>
          </cell>
          <cell r="X893">
            <v>1</v>
          </cell>
          <cell r="Y893">
            <v>0</v>
          </cell>
          <cell r="Z893">
            <v>0</v>
          </cell>
          <cell r="AA893">
            <v>0</v>
          </cell>
          <cell r="AB893">
            <v>2</v>
          </cell>
          <cell r="AC893" t="str">
            <v>zhijiaotuan</v>
          </cell>
        </row>
        <row r="894">
          <cell r="A894">
            <v>968</v>
          </cell>
          <cell r="B894" t="str">
            <v>刘思瑶</v>
          </cell>
          <cell r="C894">
            <v>1</v>
          </cell>
          <cell r="D894">
            <v>1</v>
          </cell>
          <cell r="E894">
            <v>10022</v>
          </cell>
          <cell r="F894" t="str">
            <v>北京林业大学</v>
          </cell>
          <cell r="G894">
            <v>211</v>
          </cell>
          <cell r="H894" t="str">
            <v>园林学院</v>
          </cell>
          <cell r="I894">
            <v>9</v>
          </cell>
          <cell r="J894" t="str">
            <v>农学</v>
          </cell>
          <cell r="K894">
            <v>905</v>
          </cell>
          <cell r="L894">
            <v>90502</v>
          </cell>
          <cell r="M894" t="str">
            <v>园林</v>
          </cell>
          <cell r="N894">
            <v>6</v>
          </cell>
          <cell r="O894">
            <v>95300</v>
          </cell>
          <cell r="P894" t="str">
            <v>园林学院</v>
          </cell>
          <cell r="Q894" t="str">
            <v>风景园林</v>
          </cell>
          <cell r="R894">
            <v>1</v>
          </cell>
          <cell r="S894">
            <v>8006035</v>
          </cell>
        </row>
        <row r="894">
          <cell r="V894">
            <v>460</v>
          </cell>
          <cell r="W894">
            <v>0</v>
          </cell>
          <cell r="X894">
            <v>1</v>
          </cell>
          <cell r="Y894">
            <v>0</v>
          </cell>
          <cell r="Z894">
            <v>0</v>
          </cell>
          <cell r="AA894">
            <v>0</v>
          </cell>
          <cell r="AB894">
            <v>2</v>
          </cell>
          <cell r="AC894" t="str">
            <v>2jia</v>
          </cell>
        </row>
        <row r="895">
          <cell r="A895">
            <v>971</v>
          </cell>
          <cell r="B895" t="str">
            <v>陶薪宇</v>
          </cell>
          <cell r="C895">
            <v>1</v>
          </cell>
          <cell r="D895">
            <v>1</v>
          </cell>
          <cell r="E895">
            <v>10022</v>
          </cell>
          <cell r="F895" t="str">
            <v>北京林业大学</v>
          </cell>
          <cell r="G895">
            <v>211</v>
          </cell>
          <cell r="H895" t="str">
            <v>园林学院</v>
          </cell>
          <cell r="I895">
            <v>9</v>
          </cell>
          <cell r="J895" t="str">
            <v>农学</v>
          </cell>
          <cell r="K895">
            <v>905</v>
          </cell>
          <cell r="L895">
            <v>90502</v>
          </cell>
          <cell r="M895" t="str">
            <v>园林</v>
          </cell>
          <cell r="N895">
            <v>6</v>
          </cell>
          <cell r="O895">
            <v>97300</v>
          </cell>
          <cell r="P895" t="str">
            <v>园林学院</v>
          </cell>
          <cell r="Q895" t="str">
            <v>花卉种质创新与育种</v>
          </cell>
          <cell r="R895">
            <v>3</v>
          </cell>
          <cell r="S895">
            <v>8006007</v>
          </cell>
        </row>
        <row r="895">
          <cell r="V895">
            <v>499</v>
          </cell>
          <cell r="W895">
            <v>0</v>
          </cell>
          <cell r="X895">
            <v>1</v>
          </cell>
          <cell r="Y895">
            <v>0</v>
          </cell>
          <cell r="Z895">
            <v>0</v>
          </cell>
          <cell r="AA895">
            <v>0</v>
          </cell>
          <cell r="AB895">
            <v>2</v>
          </cell>
          <cell r="AC895" t="str">
            <v>putong</v>
          </cell>
        </row>
        <row r="896">
          <cell r="A896">
            <v>972</v>
          </cell>
          <cell r="B896" t="str">
            <v>向珩</v>
          </cell>
          <cell r="C896">
            <v>1</v>
          </cell>
          <cell r="D896">
            <v>15</v>
          </cell>
          <cell r="E896">
            <v>10022</v>
          </cell>
          <cell r="F896" t="str">
            <v>北京林业大学</v>
          </cell>
          <cell r="G896">
            <v>211</v>
          </cell>
          <cell r="H896" t="str">
            <v>园林学院</v>
          </cell>
          <cell r="I896">
            <v>9</v>
          </cell>
          <cell r="J896" t="str">
            <v>农学</v>
          </cell>
          <cell r="K896">
            <v>905</v>
          </cell>
          <cell r="L896">
            <v>90502</v>
          </cell>
          <cell r="M896" t="str">
            <v>园林</v>
          </cell>
          <cell r="N896">
            <v>6</v>
          </cell>
          <cell r="O896">
            <v>97300</v>
          </cell>
          <cell r="P896" t="str">
            <v>园林学院</v>
          </cell>
          <cell r="Q896" t="str">
            <v>花卉种质创新与育种</v>
          </cell>
          <cell r="R896">
            <v>3</v>
          </cell>
          <cell r="S896">
            <v>8006007</v>
          </cell>
          <cell r="T896">
            <v>8006007</v>
          </cell>
          <cell r="U896">
            <v>8006007</v>
          </cell>
          <cell r="V896">
            <v>492</v>
          </cell>
          <cell r="W896">
            <v>0</v>
          </cell>
          <cell r="X896">
            <v>1</v>
          </cell>
          <cell r="Y896">
            <v>0</v>
          </cell>
          <cell r="Z896">
            <v>0</v>
          </cell>
          <cell r="AA896">
            <v>0</v>
          </cell>
          <cell r="AB896">
            <v>2</v>
          </cell>
          <cell r="AC896" t="str">
            <v>putong</v>
          </cell>
        </row>
        <row r="897">
          <cell r="A897">
            <v>973</v>
          </cell>
          <cell r="B897" t="str">
            <v>才敏琪</v>
          </cell>
          <cell r="C897">
            <v>1</v>
          </cell>
          <cell r="D897">
            <v>11</v>
          </cell>
          <cell r="E897">
            <v>10022</v>
          </cell>
          <cell r="F897" t="str">
            <v>北京林业大学</v>
          </cell>
          <cell r="G897">
            <v>211</v>
          </cell>
          <cell r="H897" t="str">
            <v>园林学院</v>
          </cell>
          <cell r="I897">
            <v>9</v>
          </cell>
          <cell r="J897" t="str">
            <v>农学</v>
          </cell>
          <cell r="K897">
            <v>905</v>
          </cell>
          <cell r="L897">
            <v>90502</v>
          </cell>
          <cell r="M897" t="str">
            <v>园林</v>
          </cell>
          <cell r="N897">
            <v>6</v>
          </cell>
          <cell r="O897">
            <v>95300</v>
          </cell>
          <cell r="P897" t="str">
            <v>园林学院</v>
          </cell>
          <cell r="Q897" t="str">
            <v>风景园林</v>
          </cell>
          <cell r="R897">
            <v>1</v>
          </cell>
          <cell r="S897">
            <v>8006103</v>
          </cell>
        </row>
        <row r="897">
          <cell r="V897">
            <v>518</v>
          </cell>
          <cell r="W897">
            <v>0</v>
          </cell>
          <cell r="X897">
            <v>1</v>
          </cell>
          <cell r="Y897">
            <v>0</v>
          </cell>
          <cell r="Z897">
            <v>0</v>
          </cell>
          <cell r="AA897">
            <v>0</v>
          </cell>
          <cell r="AB897">
            <v>2</v>
          </cell>
          <cell r="AC897" t="str">
            <v>putong</v>
          </cell>
        </row>
        <row r="898">
          <cell r="A898">
            <v>974</v>
          </cell>
          <cell r="B898" t="str">
            <v>孙维祺</v>
          </cell>
          <cell r="C898">
            <v>1</v>
          </cell>
          <cell r="D898">
            <v>1</v>
          </cell>
          <cell r="E898">
            <v>10022</v>
          </cell>
          <cell r="F898" t="str">
            <v>北京林业大学</v>
          </cell>
          <cell r="G898">
            <v>211</v>
          </cell>
          <cell r="H898" t="str">
            <v>经济管理学院</v>
          </cell>
          <cell r="I898">
            <v>12</v>
          </cell>
          <cell r="J898" t="str">
            <v>管理学</v>
          </cell>
          <cell r="K898">
            <v>1203</v>
          </cell>
          <cell r="L898">
            <v>120301</v>
          </cell>
          <cell r="M898" t="str">
            <v>农林经济管理</v>
          </cell>
          <cell r="N898">
            <v>7</v>
          </cell>
          <cell r="O898">
            <v>120300</v>
          </cell>
          <cell r="P898" t="str">
            <v>经济管理学院</v>
          </cell>
          <cell r="Q898" t="str">
            <v>农业经济管理</v>
          </cell>
          <cell r="R898">
            <v>2</v>
          </cell>
          <cell r="S898">
            <v>8007047</v>
          </cell>
        </row>
        <row r="898">
          <cell r="V898">
            <v>557</v>
          </cell>
          <cell r="W898">
            <v>586</v>
          </cell>
          <cell r="X898">
            <v>1</v>
          </cell>
          <cell r="Y898">
            <v>0</v>
          </cell>
          <cell r="Z898">
            <v>0</v>
          </cell>
          <cell r="AA898">
            <v>0</v>
          </cell>
          <cell r="AB898">
            <v>2</v>
          </cell>
          <cell r="AC898" t="str">
            <v>putong</v>
          </cell>
        </row>
        <row r="899">
          <cell r="A899">
            <v>975</v>
          </cell>
          <cell r="B899" t="str">
            <v>诸葛依然</v>
          </cell>
          <cell r="C899">
            <v>1</v>
          </cell>
          <cell r="D899">
            <v>1</v>
          </cell>
          <cell r="E899">
            <v>10022</v>
          </cell>
          <cell r="F899" t="str">
            <v>北京林业大学</v>
          </cell>
          <cell r="G899">
            <v>211</v>
          </cell>
          <cell r="H899" t="str">
            <v>园林学院</v>
          </cell>
          <cell r="I899">
            <v>8</v>
          </cell>
          <cell r="J899" t="str">
            <v>工学</v>
          </cell>
          <cell r="K899">
            <v>828</v>
          </cell>
          <cell r="L899">
            <v>82803</v>
          </cell>
          <cell r="M899" t="str">
            <v>风景园林</v>
          </cell>
          <cell r="N899">
            <v>6</v>
          </cell>
          <cell r="O899">
            <v>95300</v>
          </cell>
          <cell r="P899" t="str">
            <v>园林学院</v>
          </cell>
          <cell r="Q899" t="str">
            <v>风景园林</v>
          </cell>
          <cell r="R899">
            <v>1</v>
          </cell>
          <cell r="S899">
            <v>8006028</v>
          </cell>
        </row>
        <row r="899">
          <cell r="V899">
            <v>543</v>
          </cell>
          <cell r="W899">
            <v>526</v>
          </cell>
          <cell r="X899">
            <v>1</v>
          </cell>
          <cell r="Y899">
            <v>0</v>
          </cell>
          <cell r="Z899">
            <v>0</v>
          </cell>
          <cell r="AA899">
            <v>0</v>
          </cell>
          <cell r="AB899">
            <v>2</v>
          </cell>
          <cell r="AC899" t="str">
            <v>putong</v>
          </cell>
        </row>
        <row r="900">
          <cell r="A900">
            <v>976</v>
          </cell>
          <cell r="B900" t="str">
            <v>王诗</v>
          </cell>
          <cell r="C900">
            <v>1</v>
          </cell>
          <cell r="D900">
            <v>7</v>
          </cell>
          <cell r="E900">
            <v>10022</v>
          </cell>
          <cell r="F900" t="str">
            <v>北京林业大学</v>
          </cell>
          <cell r="G900">
            <v>211</v>
          </cell>
          <cell r="H900" t="str">
            <v>园林学院</v>
          </cell>
          <cell r="I900">
            <v>9</v>
          </cell>
          <cell r="J900" t="str">
            <v>农学</v>
          </cell>
          <cell r="K900">
            <v>905</v>
          </cell>
          <cell r="L900">
            <v>90502</v>
          </cell>
          <cell r="M900" t="str">
            <v>园林</v>
          </cell>
          <cell r="N900">
            <v>6</v>
          </cell>
          <cell r="O900">
            <v>83400</v>
          </cell>
          <cell r="P900" t="str">
            <v>园林学院</v>
          </cell>
          <cell r="Q900" t="str">
            <v>风景园林历史与理论</v>
          </cell>
          <cell r="R900">
            <v>2</v>
          </cell>
          <cell r="S900">
            <v>8006106</v>
          </cell>
        </row>
        <row r="900">
          <cell r="V900">
            <v>518</v>
          </cell>
          <cell r="W900">
            <v>427</v>
          </cell>
          <cell r="X900">
            <v>1</v>
          </cell>
          <cell r="Y900">
            <v>0</v>
          </cell>
          <cell r="Z900">
            <v>0</v>
          </cell>
          <cell r="AA900">
            <v>0</v>
          </cell>
          <cell r="AB900">
            <v>2</v>
          </cell>
          <cell r="AC900" t="str">
            <v>putong</v>
          </cell>
        </row>
        <row r="901">
          <cell r="A901">
            <v>977</v>
          </cell>
          <cell r="B901" t="str">
            <v>叶杨飞</v>
          </cell>
          <cell r="C901">
            <v>2</v>
          </cell>
          <cell r="D901">
            <v>1</v>
          </cell>
          <cell r="E901">
            <v>10022</v>
          </cell>
          <cell r="F901" t="str">
            <v>北京林业大学</v>
          </cell>
          <cell r="G901">
            <v>211</v>
          </cell>
          <cell r="H901" t="str">
            <v>园林学院</v>
          </cell>
          <cell r="I901">
            <v>9</v>
          </cell>
          <cell r="J901" t="str">
            <v>农学</v>
          </cell>
          <cell r="K901">
            <v>905</v>
          </cell>
          <cell r="L901">
            <v>90502</v>
          </cell>
          <cell r="M901" t="str">
            <v>园林</v>
          </cell>
          <cell r="N901">
            <v>6</v>
          </cell>
          <cell r="O901">
            <v>95300</v>
          </cell>
          <cell r="P901" t="str">
            <v>园林学院</v>
          </cell>
          <cell r="Q901" t="str">
            <v>风景园林</v>
          </cell>
          <cell r="R901">
            <v>1</v>
          </cell>
          <cell r="S901">
            <v>8006066</v>
          </cell>
        </row>
        <row r="901">
          <cell r="V901">
            <v>528</v>
          </cell>
          <cell r="W901">
            <v>0</v>
          </cell>
          <cell r="X901">
            <v>1</v>
          </cell>
          <cell r="Y901">
            <v>0</v>
          </cell>
          <cell r="Z901">
            <v>0</v>
          </cell>
          <cell r="AA901">
            <v>0</v>
          </cell>
          <cell r="AB901">
            <v>2</v>
          </cell>
          <cell r="AC901" t="str">
            <v>putong</v>
          </cell>
        </row>
        <row r="902">
          <cell r="A902">
            <v>978</v>
          </cell>
          <cell r="B902" t="str">
            <v>黄心言</v>
          </cell>
          <cell r="C902">
            <v>1</v>
          </cell>
          <cell r="D902">
            <v>1</v>
          </cell>
          <cell r="E902">
            <v>10022</v>
          </cell>
          <cell r="F902" t="str">
            <v>北京林业大学</v>
          </cell>
          <cell r="G902">
            <v>211</v>
          </cell>
          <cell r="H902" t="str">
            <v>园林学院</v>
          </cell>
          <cell r="I902">
            <v>9</v>
          </cell>
          <cell r="J902" t="str">
            <v>农学</v>
          </cell>
          <cell r="K902">
            <v>905</v>
          </cell>
          <cell r="L902">
            <v>90502</v>
          </cell>
          <cell r="M902" t="str">
            <v>园林</v>
          </cell>
          <cell r="N902">
            <v>6</v>
          </cell>
          <cell r="O902">
            <v>83400</v>
          </cell>
          <cell r="P902" t="str">
            <v>园林学院</v>
          </cell>
          <cell r="Q902" t="str">
            <v>风景园林历史与理论</v>
          </cell>
          <cell r="R902">
            <v>2</v>
          </cell>
          <cell r="S902">
            <v>8006015</v>
          </cell>
        </row>
        <row r="902">
          <cell r="V902">
            <v>543</v>
          </cell>
          <cell r="W902">
            <v>0</v>
          </cell>
          <cell r="X902">
            <v>1</v>
          </cell>
          <cell r="Y902">
            <v>0</v>
          </cell>
          <cell r="Z902">
            <v>0</v>
          </cell>
          <cell r="AA902">
            <v>0</v>
          </cell>
          <cell r="AB902">
            <v>2</v>
          </cell>
          <cell r="AC902" t="str">
            <v>putong</v>
          </cell>
        </row>
        <row r="903">
          <cell r="A903">
            <v>979</v>
          </cell>
          <cell r="B903" t="str">
            <v>梁苡琳</v>
          </cell>
          <cell r="C903">
            <v>1</v>
          </cell>
          <cell r="D903">
            <v>1</v>
          </cell>
          <cell r="E903">
            <v>10022</v>
          </cell>
          <cell r="F903" t="str">
            <v>北京林业大学</v>
          </cell>
          <cell r="G903">
            <v>211</v>
          </cell>
          <cell r="H903" t="str">
            <v>园林学院</v>
          </cell>
          <cell r="I903">
            <v>9</v>
          </cell>
          <cell r="J903" t="str">
            <v>农学</v>
          </cell>
          <cell r="K903">
            <v>905</v>
          </cell>
          <cell r="L903">
            <v>90502</v>
          </cell>
          <cell r="M903" t="str">
            <v>园林</v>
          </cell>
          <cell r="N903">
            <v>6</v>
          </cell>
          <cell r="O903">
            <v>97300</v>
          </cell>
          <cell r="P903" t="str">
            <v>园林学院</v>
          </cell>
          <cell r="Q903" t="str">
            <v>花卉种质创新与育种</v>
          </cell>
          <cell r="R903">
            <v>1</v>
          </cell>
          <cell r="S903">
            <v>8006019</v>
          </cell>
          <cell r="T903">
            <v>8006014</v>
          </cell>
          <cell r="U903">
            <v>8006009</v>
          </cell>
          <cell r="V903">
            <v>602</v>
          </cell>
          <cell r="W903">
            <v>0</v>
          </cell>
          <cell r="X903">
            <v>1</v>
          </cell>
          <cell r="Y903">
            <v>0</v>
          </cell>
          <cell r="Z903">
            <v>0</v>
          </cell>
          <cell r="AA903">
            <v>0</v>
          </cell>
          <cell r="AB903">
            <v>2</v>
          </cell>
          <cell r="AC903" t="str">
            <v>putong</v>
          </cell>
        </row>
        <row r="904">
          <cell r="A904">
            <v>980</v>
          </cell>
          <cell r="B904" t="str">
            <v>梅子钰</v>
          </cell>
          <cell r="C904">
            <v>1</v>
          </cell>
          <cell r="D904">
            <v>1</v>
          </cell>
          <cell r="E904">
            <v>10022</v>
          </cell>
          <cell r="F904" t="str">
            <v>北京林业大学</v>
          </cell>
          <cell r="G904">
            <v>211</v>
          </cell>
          <cell r="H904" t="str">
            <v>园林院</v>
          </cell>
          <cell r="I904">
            <v>9</v>
          </cell>
          <cell r="J904" t="str">
            <v>农学</v>
          </cell>
          <cell r="K904">
            <v>905</v>
          </cell>
          <cell r="L904">
            <v>90502</v>
          </cell>
          <cell r="M904" t="str">
            <v>园林</v>
          </cell>
          <cell r="N904">
            <v>6</v>
          </cell>
          <cell r="O904">
            <v>83400</v>
          </cell>
          <cell r="P904" t="str">
            <v>园林学院</v>
          </cell>
          <cell r="Q904" t="str">
            <v>风景园林历史与理论</v>
          </cell>
          <cell r="R904">
            <v>2</v>
          </cell>
          <cell r="S904">
            <v>8006015</v>
          </cell>
        </row>
        <row r="904">
          <cell r="V904">
            <v>445</v>
          </cell>
          <cell r="W904">
            <v>0</v>
          </cell>
          <cell r="X904">
            <v>1</v>
          </cell>
          <cell r="Y904">
            <v>0</v>
          </cell>
          <cell r="Z904">
            <v>0</v>
          </cell>
          <cell r="AA904">
            <v>0</v>
          </cell>
          <cell r="AB904">
            <v>2</v>
          </cell>
          <cell r="AC904" t="str">
            <v>putong</v>
          </cell>
        </row>
        <row r="905">
          <cell r="A905">
            <v>981</v>
          </cell>
          <cell r="B905" t="str">
            <v>杨淑敏</v>
          </cell>
          <cell r="C905">
            <v>1</v>
          </cell>
          <cell r="D905">
            <v>3</v>
          </cell>
          <cell r="E905">
            <v>10022</v>
          </cell>
          <cell r="F905" t="str">
            <v>北京林业大学</v>
          </cell>
          <cell r="G905">
            <v>211</v>
          </cell>
          <cell r="H905" t="str">
            <v>园林学院</v>
          </cell>
          <cell r="I905">
            <v>9</v>
          </cell>
          <cell r="J905" t="str">
            <v>农学</v>
          </cell>
          <cell r="K905">
            <v>901</v>
          </cell>
          <cell r="L905">
            <v>90102</v>
          </cell>
          <cell r="M905" t="str">
            <v>园艺</v>
          </cell>
          <cell r="N905">
            <v>6</v>
          </cell>
          <cell r="O905">
            <v>97300</v>
          </cell>
          <cell r="P905" t="str">
            <v>园林学院</v>
          </cell>
          <cell r="Q905" t="str">
            <v>花卉种质创新与育种</v>
          </cell>
          <cell r="R905">
            <v>1</v>
          </cell>
          <cell r="S905">
            <v>8006018</v>
          </cell>
          <cell r="T905">
            <v>8006024</v>
          </cell>
          <cell r="U905">
            <v>8006005</v>
          </cell>
          <cell r="V905">
            <v>492</v>
          </cell>
          <cell r="W905">
            <v>438</v>
          </cell>
          <cell r="X905">
            <v>1</v>
          </cell>
          <cell r="Y905">
            <v>0</v>
          </cell>
          <cell r="Z905">
            <v>0</v>
          </cell>
          <cell r="AA905">
            <v>0</v>
          </cell>
          <cell r="AB905">
            <v>2</v>
          </cell>
          <cell r="AC905" t="str">
            <v>putong</v>
          </cell>
        </row>
        <row r="906">
          <cell r="A906">
            <v>982</v>
          </cell>
          <cell r="B906" t="str">
            <v>黄瑞琦</v>
          </cell>
          <cell r="C906">
            <v>1</v>
          </cell>
          <cell r="D906">
            <v>3</v>
          </cell>
          <cell r="E906">
            <v>10022</v>
          </cell>
          <cell r="F906" t="str">
            <v>北京林业大学</v>
          </cell>
          <cell r="G906">
            <v>211</v>
          </cell>
          <cell r="H906" t="str">
            <v>园林学院</v>
          </cell>
          <cell r="I906">
            <v>8</v>
          </cell>
          <cell r="J906" t="str">
            <v>工学</v>
          </cell>
          <cell r="K906">
            <v>828</v>
          </cell>
          <cell r="L906">
            <v>82803</v>
          </cell>
          <cell r="M906" t="str">
            <v>风景园林</v>
          </cell>
          <cell r="N906">
            <v>6</v>
          </cell>
          <cell r="O906">
            <v>95300</v>
          </cell>
          <cell r="P906" t="str">
            <v>园林学院</v>
          </cell>
          <cell r="Q906" t="str">
            <v>风景园林</v>
          </cell>
          <cell r="R906">
            <v>1</v>
          </cell>
          <cell r="S906">
            <v>8006036</v>
          </cell>
        </row>
        <row r="906">
          <cell r="V906">
            <v>532</v>
          </cell>
          <cell r="W906">
            <v>0</v>
          </cell>
          <cell r="X906">
            <v>1</v>
          </cell>
          <cell r="Y906">
            <v>0</v>
          </cell>
          <cell r="Z906">
            <v>0</v>
          </cell>
          <cell r="AA906">
            <v>0</v>
          </cell>
          <cell r="AB906">
            <v>2</v>
          </cell>
          <cell r="AC906" t="str">
            <v>putong</v>
          </cell>
        </row>
        <row r="907">
          <cell r="A907">
            <v>983</v>
          </cell>
          <cell r="B907" t="str">
            <v>李曾莲</v>
          </cell>
          <cell r="C907">
            <v>1</v>
          </cell>
          <cell r="D907">
            <v>1</v>
          </cell>
          <cell r="E907">
            <v>10022</v>
          </cell>
          <cell r="F907" t="str">
            <v>北京林业大学</v>
          </cell>
          <cell r="G907">
            <v>211</v>
          </cell>
          <cell r="H907" t="str">
            <v>园林学院</v>
          </cell>
          <cell r="I907">
            <v>8</v>
          </cell>
          <cell r="J907" t="str">
            <v>工学</v>
          </cell>
          <cell r="K907">
            <v>828</v>
          </cell>
          <cell r="L907">
            <v>82803</v>
          </cell>
          <cell r="M907" t="str">
            <v>风景园林</v>
          </cell>
          <cell r="N907">
            <v>6</v>
          </cell>
          <cell r="O907">
            <v>95300</v>
          </cell>
          <cell r="P907" t="str">
            <v>园林学院</v>
          </cell>
          <cell r="Q907" t="str">
            <v>风景园林</v>
          </cell>
          <cell r="R907">
            <v>1</v>
          </cell>
          <cell r="S907">
            <v>8006034</v>
          </cell>
        </row>
        <row r="907">
          <cell r="V907">
            <v>543</v>
          </cell>
          <cell r="W907">
            <v>0</v>
          </cell>
          <cell r="X907">
            <v>1</v>
          </cell>
          <cell r="Y907">
            <v>0</v>
          </cell>
          <cell r="Z907">
            <v>0</v>
          </cell>
          <cell r="AA907">
            <v>0</v>
          </cell>
          <cell r="AB907">
            <v>2</v>
          </cell>
          <cell r="AC907" t="str">
            <v>putong</v>
          </cell>
        </row>
        <row r="908">
          <cell r="A908">
            <v>984</v>
          </cell>
          <cell r="B908" t="str">
            <v>裴文悦</v>
          </cell>
          <cell r="C908">
            <v>1</v>
          </cell>
          <cell r="D908">
            <v>1</v>
          </cell>
          <cell r="E908">
            <v>10022</v>
          </cell>
          <cell r="F908" t="str">
            <v>北京林业大学</v>
          </cell>
          <cell r="G908">
            <v>211</v>
          </cell>
          <cell r="H908" t="str">
            <v>园林学院</v>
          </cell>
          <cell r="I908">
            <v>9</v>
          </cell>
          <cell r="J908" t="str">
            <v>农学</v>
          </cell>
          <cell r="K908">
            <v>901</v>
          </cell>
          <cell r="L908">
            <v>90102</v>
          </cell>
          <cell r="M908" t="str">
            <v>园艺</v>
          </cell>
          <cell r="N908">
            <v>6</v>
          </cell>
          <cell r="O908">
            <v>97300</v>
          </cell>
          <cell r="P908" t="str">
            <v>园林学院</v>
          </cell>
          <cell r="Q908" t="str">
            <v>花卉种质创新与育种</v>
          </cell>
          <cell r="R908">
            <v>1</v>
          </cell>
          <cell r="S908">
            <v>8006018</v>
          </cell>
          <cell r="T908">
            <v>8006024</v>
          </cell>
          <cell r="U908">
            <v>8006085</v>
          </cell>
          <cell r="V908">
            <v>530</v>
          </cell>
          <cell r="W908">
            <v>427</v>
          </cell>
          <cell r="X908">
            <v>1</v>
          </cell>
          <cell r="Y908">
            <v>0</v>
          </cell>
          <cell r="Z908">
            <v>0</v>
          </cell>
          <cell r="AA908">
            <v>0</v>
          </cell>
          <cell r="AB908">
            <v>2</v>
          </cell>
          <cell r="AC908" t="str">
            <v>putong</v>
          </cell>
        </row>
        <row r="909">
          <cell r="A909">
            <v>985</v>
          </cell>
          <cell r="B909" t="str">
            <v>卢紫薇</v>
          </cell>
          <cell r="C909">
            <v>1</v>
          </cell>
          <cell r="D909">
            <v>1</v>
          </cell>
          <cell r="E909">
            <v>10022</v>
          </cell>
          <cell r="F909" t="str">
            <v>北京林业大学</v>
          </cell>
          <cell r="G909">
            <v>211</v>
          </cell>
          <cell r="H909" t="str">
            <v>园林学院</v>
          </cell>
          <cell r="I909">
            <v>8</v>
          </cell>
          <cell r="J909" t="str">
            <v>工学</v>
          </cell>
          <cell r="K909">
            <v>828</v>
          </cell>
          <cell r="L909">
            <v>82803</v>
          </cell>
          <cell r="M909" t="str">
            <v>风景园林</v>
          </cell>
          <cell r="N909">
            <v>6</v>
          </cell>
          <cell r="O909">
            <v>95300</v>
          </cell>
          <cell r="P909" t="str">
            <v>园林学院</v>
          </cell>
          <cell r="Q909" t="str">
            <v>风景园林</v>
          </cell>
          <cell r="R909">
            <v>1</v>
          </cell>
          <cell r="S909">
            <v>8006011</v>
          </cell>
        </row>
        <row r="909">
          <cell r="V909">
            <v>517</v>
          </cell>
          <cell r="W909">
            <v>443</v>
          </cell>
          <cell r="X909">
            <v>1</v>
          </cell>
          <cell r="Y909">
            <v>0</v>
          </cell>
          <cell r="Z909">
            <v>0</v>
          </cell>
          <cell r="AA909">
            <v>0</v>
          </cell>
          <cell r="AB909">
            <v>2</v>
          </cell>
          <cell r="AC909" t="str">
            <v>putong</v>
          </cell>
        </row>
        <row r="910">
          <cell r="A910">
            <v>986</v>
          </cell>
          <cell r="B910" t="str">
            <v>王世豪</v>
          </cell>
          <cell r="C910">
            <v>2</v>
          </cell>
          <cell r="D910">
            <v>1</v>
          </cell>
          <cell r="E910">
            <v>10022</v>
          </cell>
          <cell r="F910" t="str">
            <v>北京林业大学</v>
          </cell>
          <cell r="G910">
            <v>211</v>
          </cell>
          <cell r="H910" t="str">
            <v>园林学院</v>
          </cell>
          <cell r="I910">
            <v>9</v>
          </cell>
          <cell r="J910" t="str">
            <v>农学</v>
          </cell>
          <cell r="K910">
            <v>905</v>
          </cell>
          <cell r="L910">
            <v>90502</v>
          </cell>
          <cell r="M910" t="str">
            <v>园林</v>
          </cell>
          <cell r="N910">
            <v>6</v>
          </cell>
          <cell r="O910">
            <v>95300</v>
          </cell>
          <cell r="P910" t="str">
            <v>园林学院</v>
          </cell>
          <cell r="Q910" t="str">
            <v>风景园林</v>
          </cell>
          <cell r="R910">
            <v>1</v>
          </cell>
          <cell r="S910">
            <v>8006082</v>
          </cell>
        </row>
        <row r="910">
          <cell r="V910">
            <v>435</v>
          </cell>
          <cell r="W910">
            <v>0</v>
          </cell>
          <cell r="X910">
            <v>1</v>
          </cell>
          <cell r="Y910">
            <v>0</v>
          </cell>
          <cell r="Z910">
            <v>0</v>
          </cell>
          <cell r="AA910">
            <v>0</v>
          </cell>
          <cell r="AB910">
            <v>2</v>
          </cell>
          <cell r="AC910" t="str">
            <v>putong</v>
          </cell>
        </row>
        <row r="911">
          <cell r="A911">
            <v>987</v>
          </cell>
          <cell r="B911" t="str">
            <v>陶培元</v>
          </cell>
          <cell r="C911">
            <v>2</v>
          </cell>
          <cell r="D911">
            <v>1</v>
          </cell>
          <cell r="E911">
            <v>10022</v>
          </cell>
          <cell r="F911" t="str">
            <v>北京林业大学</v>
          </cell>
          <cell r="G911">
            <v>211</v>
          </cell>
          <cell r="H911" t="str">
            <v>园林学院</v>
          </cell>
          <cell r="I911">
            <v>9</v>
          </cell>
          <cell r="J911" t="str">
            <v>农学</v>
          </cell>
          <cell r="K911">
            <v>905</v>
          </cell>
          <cell r="L911">
            <v>90502</v>
          </cell>
          <cell r="M911" t="str">
            <v>园林</v>
          </cell>
          <cell r="N911">
            <v>6</v>
          </cell>
          <cell r="O911">
            <v>95300</v>
          </cell>
          <cell r="P911" t="str">
            <v>园林学院</v>
          </cell>
          <cell r="Q911" t="str">
            <v>风景园林</v>
          </cell>
          <cell r="R911">
            <v>1</v>
          </cell>
          <cell r="S911">
            <v>8006103</v>
          </cell>
        </row>
        <row r="911">
          <cell r="V911">
            <v>459</v>
          </cell>
          <cell r="W911">
            <v>0</v>
          </cell>
          <cell r="X911">
            <v>1</v>
          </cell>
          <cell r="Y911">
            <v>0</v>
          </cell>
          <cell r="Z911">
            <v>0</v>
          </cell>
          <cell r="AA911">
            <v>0</v>
          </cell>
          <cell r="AB911">
            <v>2</v>
          </cell>
          <cell r="AC911" t="str">
            <v>2jia</v>
          </cell>
        </row>
        <row r="912">
          <cell r="A912">
            <v>988</v>
          </cell>
          <cell r="B912" t="str">
            <v>庄玥莹</v>
          </cell>
          <cell r="C912">
            <v>1</v>
          </cell>
          <cell r="D912">
            <v>1</v>
          </cell>
          <cell r="E912">
            <v>10022</v>
          </cell>
          <cell r="F912" t="str">
            <v>北京林业大学</v>
          </cell>
          <cell r="G912">
            <v>211</v>
          </cell>
          <cell r="H912" t="str">
            <v>园林学院</v>
          </cell>
          <cell r="I912">
            <v>9</v>
          </cell>
          <cell r="J912" t="str">
            <v>农学</v>
          </cell>
          <cell r="K912">
            <v>901</v>
          </cell>
          <cell r="L912">
            <v>90102</v>
          </cell>
          <cell r="M912" t="str">
            <v>园艺</v>
          </cell>
          <cell r="N912">
            <v>6</v>
          </cell>
          <cell r="O912">
            <v>95300</v>
          </cell>
          <cell r="P912" t="str">
            <v>园林学院</v>
          </cell>
          <cell r="Q912" t="str">
            <v>风景园林</v>
          </cell>
          <cell r="R912">
            <v>2</v>
          </cell>
          <cell r="S912">
            <v>8006052</v>
          </cell>
          <cell r="T912">
            <v>8006052</v>
          </cell>
          <cell r="U912">
            <v>8006052</v>
          </cell>
          <cell r="V912">
            <v>459</v>
          </cell>
          <cell r="W912">
            <v>0</v>
          </cell>
          <cell r="X912">
            <v>1</v>
          </cell>
          <cell r="Y912">
            <v>0</v>
          </cell>
          <cell r="Z912">
            <v>0</v>
          </cell>
          <cell r="AA912">
            <v>0</v>
          </cell>
          <cell r="AB912">
            <v>2</v>
          </cell>
          <cell r="AC912" t="str">
            <v>putong</v>
          </cell>
        </row>
        <row r="913">
          <cell r="A913">
            <v>989</v>
          </cell>
          <cell r="B913" t="str">
            <v>王宏伟</v>
          </cell>
          <cell r="C913">
            <v>2</v>
          </cell>
          <cell r="D913">
            <v>1</v>
          </cell>
          <cell r="E913">
            <v>10022</v>
          </cell>
          <cell r="F913" t="str">
            <v>北京林业大学</v>
          </cell>
          <cell r="G913">
            <v>211</v>
          </cell>
          <cell r="H913" t="str">
            <v>园林学院</v>
          </cell>
          <cell r="I913">
            <v>9</v>
          </cell>
          <cell r="J913" t="str">
            <v>农学</v>
          </cell>
          <cell r="K913">
            <v>905</v>
          </cell>
          <cell r="L913">
            <v>90502</v>
          </cell>
          <cell r="M913" t="str">
            <v>园林</v>
          </cell>
          <cell r="N913">
            <v>6</v>
          </cell>
          <cell r="O913">
            <v>95300</v>
          </cell>
          <cell r="P913" t="str">
            <v>园林学院</v>
          </cell>
          <cell r="Q913" t="str">
            <v>风景园林</v>
          </cell>
          <cell r="R913">
            <v>1</v>
          </cell>
          <cell r="S913">
            <v>8006012</v>
          </cell>
        </row>
        <row r="913">
          <cell r="V913">
            <v>442</v>
          </cell>
          <cell r="W913">
            <v>438</v>
          </cell>
          <cell r="X913">
            <v>1</v>
          </cell>
          <cell r="Y913">
            <v>0</v>
          </cell>
          <cell r="Z913">
            <v>0</v>
          </cell>
          <cell r="AA913">
            <v>0</v>
          </cell>
          <cell r="AB913">
            <v>2</v>
          </cell>
          <cell r="AC913" t="str">
            <v>putong</v>
          </cell>
        </row>
        <row r="914">
          <cell r="A914">
            <v>990</v>
          </cell>
          <cell r="B914" t="str">
            <v>余卉</v>
          </cell>
          <cell r="C914">
            <v>1</v>
          </cell>
          <cell r="D914">
            <v>1</v>
          </cell>
          <cell r="E914">
            <v>10022</v>
          </cell>
          <cell r="F914" t="str">
            <v>北京林业大学</v>
          </cell>
          <cell r="G914">
            <v>211</v>
          </cell>
          <cell r="H914" t="str">
            <v>园林学院</v>
          </cell>
          <cell r="I914">
            <v>9</v>
          </cell>
          <cell r="J914" t="str">
            <v>农学</v>
          </cell>
          <cell r="K914">
            <v>905</v>
          </cell>
          <cell r="L914">
            <v>90502</v>
          </cell>
          <cell r="M914" t="str">
            <v>园林</v>
          </cell>
          <cell r="N914">
            <v>6</v>
          </cell>
          <cell r="O914">
            <v>95300</v>
          </cell>
          <cell r="P914" t="str">
            <v>园林学院</v>
          </cell>
          <cell r="Q914" t="str">
            <v>风景园林</v>
          </cell>
          <cell r="R914">
            <v>1</v>
          </cell>
          <cell r="S914">
            <v>8006106</v>
          </cell>
        </row>
        <row r="914">
          <cell r="V914">
            <v>434</v>
          </cell>
          <cell r="W914">
            <v>0</v>
          </cell>
          <cell r="X914">
            <v>1</v>
          </cell>
          <cell r="Y914">
            <v>0</v>
          </cell>
          <cell r="Z914">
            <v>0</v>
          </cell>
          <cell r="AA914">
            <v>0</v>
          </cell>
          <cell r="AB914">
            <v>2</v>
          </cell>
          <cell r="AC914" t="str">
            <v>zhijiaotuan</v>
          </cell>
        </row>
        <row r="915">
          <cell r="A915">
            <v>991</v>
          </cell>
          <cell r="B915" t="str">
            <v>张行</v>
          </cell>
          <cell r="C915">
            <v>1</v>
          </cell>
          <cell r="D915">
            <v>1</v>
          </cell>
          <cell r="E915">
            <v>10068</v>
          </cell>
          <cell r="F915" t="str">
            <v>天津外国语大学</v>
          </cell>
          <cell r="G915" t="str">
            <v>其它</v>
          </cell>
          <cell r="H915" t="str">
            <v>天津外国语大学</v>
          </cell>
          <cell r="I915">
            <v>2</v>
          </cell>
          <cell r="J915" t="str">
            <v>经济学</v>
          </cell>
          <cell r="K915">
            <v>203</v>
          </cell>
          <cell r="L915" t="str">
            <v>020301K</v>
          </cell>
          <cell r="M915" t="str">
            <v>金融学</v>
          </cell>
          <cell r="N915">
            <v>7</v>
          </cell>
          <cell r="O915">
            <v>20200</v>
          </cell>
          <cell r="P915" t="str">
            <v>经济管理学院</v>
          </cell>
          <cell r="Q915" t="str">
            <v>金融学</v>
          </cell>
          <cell r="R915">
            <v>1</v>
          </cell>
          <cell r="S915">
            <v>8007013</v>
          </cell>
          <cell r="T915">
            <v>8007014</v>
          </cell>
          <cell r="U915">
            <v>8007039</v>
          </cell>
          <cell r="V915">
            <v>571</v>
          </cell>
          <cell r="W915">
            <v>528</v>
          </cell>
          <cell r="X915">
            <v>4</v>
          </cell>
          <cell r="Y915">
            <v>0</v>
          </cell>
          <cell r="Z915">
            <v>0</v>
          </cell>
          <cell r="AA915">
            <v>0</v>
          </cell>
          <cell r="AB915">
            <v>-1</v>
          </cell>
          <cell r="AC915" t="str">
            <v>putong</v>
          </cell>
        </row>
        <row r="916">
          <cell r="A916">
            <v>992</v>
          </cell>
          <cell r="B916" t="str">
            <v>来昕</v>
          </cell>
          <cell r="C916">
            <v>1</v>
          </cell>
          <cell r="D916">
            <v>1</v>
          </cell>
          <cell r="E916">
            <v>10022</v>
          </cell>
          <cell r="F916" t="str">
            <v>北京林业大学</v>
          </cell>
          <cell r="G916">
            <v>211</v>
          </cell>
          <cell r="H916" t="str">
            <v>园林学院</v>
          </cell>
          <cell r="I916">
            <v>9</v>
          </cell>
          <cell r="J916" t="str">
            <v>农学</v>
          </cell>
          <cell r="K916">
            <v>905</v>
          </cell>
          <cell r="L916">
            <v>90502</v>
          </cell>
          <cell r="M916" t="str">
            <v>园林</v>
          </cell>
          <cell r="N916">
            <v>6</v>
          </cell>
          <cell r="O916">
            <v>83400</v>
          </cell>
          <cell r="P916" t="str">
            <v>园林学院</v>
          </cell>
          <cell r="Q916" t="str">
            <v>风景园林历史与理论</v>
          </cell>
          <cell r="R916">
            <v>2</v>
          </cell>
          <cell r="S916">
            <v>8006028</v>
          </cell>
        </row>
        <row r="916">
          <cell r="V916">
            <v>622</v>
          </cell>
          <cell r="W916">
            <v>565</v>
          </cell>
          <cell r="X916">
            <v>1</v>
          </cell>
          <cell r="Y916">
            <v>0</v>
          </cell>
          <cell r="Z916">
            <v>0</v>
          </cell>
          <cell r="AA916">
            <v>0</v>
          </cell>
          <cell r="AB916">
            <v>2</v>
          </cell>
          <cell r="AC916" t="str">
            <v>putong</v>
          </cell>
        </row>
        <row r="917">
          <cell r="A917">
            <v>993</v>
          </cell>
          <cell r="B917" t="str">
            <v>张一帆</v>
          </cell>
          <cell r="C917">
            <v>1</v>
          </cell>
          <cell r="D917">
            <v>1</v>
          </cell>
          <cell r="E917">
            <v>10022</v>
          </cell>
          <cell r="F917" t="str">
            <v>北京林业大学</v>
          </cell>
          <cell r="G917">
            <v>211</v>
          </cell>
          <cell r="H917" t="str">
            <v>园林学院</v>
          </cell>
          <cell r="I917">
            <v>12</v>
          </cell>
          <cell r="J917" t="str">
            <v>管理学</v>
          </cell>
          <cell r="K917">
            <v>1209</v>
          </cell>
          <cell r="L917" t="str">
            <v>120901K</v>
          </cell>
          <cell r="M917" t="str">
            <v>旅游管理</v>
          </cell>
          <cell r="N917">
            <v>6</v>
          </cell>
          <cell r="O917">
            <v>83400</v>
          </cell>
          <cell r="P917" t="str">
            <v>园林学院</v>
          </cell>
          <cell r="Q917" t="str">
            <v>风景园林历史与理论</v>
          </cell>
          <cell r="R917">
            <v>9</v>
          </cell>
          <cell r="S917">
            <v>8006098</v>
          </cell>
          <cell r="T917">
            <v>8006086</v>
          </cell>
          <cell r="U917">
            <v>8006031</v>
          </cell>
          <cell r="V917">
            <v>445</v>
          </cell>
          <cell r="W917">
            <v>0</v>
          </cell>
          <cell r="X917">
            <v>1</v>
          </cell>
          <cell r="Y917">
            <v>0</v>
          </cell>
          <cell r="Z917">
            <v>0</v>
          </cell>
          <cell r="AA917">
            <v>0</v>
          </cell>
          <cell r="AB917">
            <v>2</v>
          </cell>
          <cell r="AC917" t="str">
            <v>putong</v>
          </cell>
        </row>
        <row r="918">
          <cell r="A918">
            <v>994</v>
          </cell>
          <cell r="B918" t="str">
            <v>赫东煜</v>
          </cell>
          <cell r="C918">
            <v>1</v>
          </cell>
          <cell r="D918">
            <v>1</v>
          </cell>
          <cell r="E918">
            <v>10220</v>
          </cell>
          <cell r="F918" t="str">
            <v>东北石油大学</v>
          </cell>
          <cell r="G918" t="str">
            <v>其它</v>
          </cell>
          <cell r="H918" t="str">
            <v>化学化工学院</v>
          </cell>
          <cell r="I918">
            <v>8</v>
          </cell>
          <cell r="J918" t="str">
            <v>工学</v>
          </cell>
          <cell r="K918">
            <v>825</v>
          </cell>
          <cell r="L918">
            <v>82502</v>
          </cell>
          <cell r="M918" t="str">
            <v>环境工程</v>
          </cell>
          <cell r="N918">
            <v>13</v>
          </cell>
          <cell r="O918">
            <v>83000</v>
          </cell>
          <cell r="P918" t="str">
            <v>环境科学与工程学院</v>
          </cell>
          <cell r="Q918" t="str">
            <v>水环境污染控制与生态修复技术</v>
          </cell>
          <cell r="R918">
            <v>3</v>
          </cell>
          <cell r="S918">
            <v>8013022</v>
          </cell>
          <cell r="T918">
            <v>8013018</v>
          </cell>
          <cell r="U918">
            <v>8013004</v>
          </cell>
          <cell r="V918">
            <v>515</v>
          </cell>
          <cell r="W918">
            <v>384</v>
          </cell>
          <cell r="X918">
            <v>1</v>
          </cell>
          <cell r="Y918">
            <v>0</v>
          </cell>
          <cell r="Z918">
            <v>0</v>
          </cell>
          <cell r="AA918">
            <v>0</v>
          </cell>
          <cell r="AB918">
            <v>-1</v>
          </cell>
          <cell r="AC918" t="str">
            <v>putong</v>
          </cell>
        </row>
        <row r="919">
          <cell r="A919">
            <v>995</v>
          </cell>
          <cell r="B919" t="str">
            <v>陈子璇</v>
          </cell>
          <cell r="C919">
            <v>1</v>
          </cell>
          <cell r="D919">
            <v>1</v>
          </cell>
          <cell r="E919">
            <v>10022</v>
          </cell>
          <cell r="F919" t="str">
            <v>北京林业大学</v>
          </cell>
          <cell r="G919">
            <v>211</v>
          </cell>
          <cell r="H919" t="str">
            <v>园林学院</v>
          </cell>
          <cell r="I919">
            <v>8</v>
          </cell>
          <cell r="J919" t="str">
            <v>工学</v>
          </cell>
          <cell r="K919">
            <v>828</v>
          </cell>
          <cell r="L919">
            <v>82803</v>
          </cell>
          <cell r="M919" t="str">
            <v>风景园林</v>
          </cell>
          <cell r="N919">
            <v>6</v>
          </cell>
          <cell r="O919">
            <v>95300</v>
          </cell>
          <cell r="P919" t="str">
            <v>园林学院</v>
          </cell>
          <cell r="Q919" t="str">
            <v>风景园林</v>
          </cell>
          <cell r="R919">
            <v>1</v>
          </cell>
          <cell r="S919">
            <v>8006015</v>
          </cell>
        </row>
        <row r="919">
          <cell r="V919">
            <v>487</v>
          </cell>
          <cell r="W919">
            <v>426</v>
          </cell>
          <cell r="X919">
            <v>1</v>
          </cell>
          <cell r="Y919">
            <v>0</v>
          </cell>
          <cell r="Z919">
            <v>0</v>
          </cell>
          <cell r="AA919">
            <v>0</v>
          </cell>
          <cell r="AB919">
            <v>2</v>
          </cell>
          <cell r="AC919" t="str">
            <v>2jia</v>
          </cell>
        </row>
        <row r="920">
          <cell r="A920">
            <v>996</v>
          </cell>
          <cell r="B920" t="str">
            <v>陈简村</v>
          </cell>
          <cell r="C920">
            <v>1</v>
          </cell>
          <cell r="D920">
            <v>1</v>
          </cell>
          <cell r="E920">
            <v>10022</v>
          </cell>
          <cell r="F920" t="str">
            <v>北京林业大学</v>
          </cell>
          <cell r="G920">
            <v>211</v>
          </cell>
          <cell r="H920" t="str">
            <v>园林学院</v>
          </cell>
          <cell r="I920">
            <v>9</v>
          </cell>
          <cell r="J920" t="str">
            <v>农学</v>
          </cell>
          <cell r="K920">
            <v>901</v>
          </cell>
          <cell r="L920">
            <v>90102</v>
          </cell>
          <cell r="M920" t="str">
            <v>园艺</v>
          </cell>
          <cell r="N920">
            <v>6</v>
          </cell>
          <cell r="O920">
            <v>97300</v>
          </cell>
          <cell r="P920" t="str">
            <v>园林学院</v>
          </cell>
          <cell r="Q920" t="str">
            <v>花卉种质创新与育种</v>
          </cell>
          <cell r="R920">
            <v>1</v>
          </cell>
          <cell r="S920">
            <v>8006085</v>
          </cell>
          <cell r="T920">
            <v>8006085</v>
          </cell>
          <cell r="U920">
            <v>8006085</v>
          </cell>
          <cell r="V920">
            <v>616</v>
          </cell>
          <cell r="W920">
            <v>542</v>
          </cell>
          <cell r="X920">
            <v>1</v>
          </cell>
          <cell r="Y920">
            <v>0</v>
          </cell>
          <cell r="Z920">
            <v>0</v>
          </cell>
          <cell r="AA920">
            <v>0</v>
          </cell>
          <cell r="AB920">
            <v>2</v>
          </cell>
          <cell r="AC920" t="str">
            <v>putong</v>
          </cell>
        </row>
        <row r="921">
          <cell r="A921">
            <v>997</v>
          </cell>
          <cell r="B921" t="str">
            <v>姜卓君</v>
          </cell>
          <cell r="C921">
            <v>1</v>
          </cell>
          <cell r="D921">
            <v>1</v>
          </cell>
          <cell r="E921">
            <v>10022</v>
          </cell>
          <cell r="F921" t="str">
            <v>北京林业大学</v>
          </cell>
          <cell r="G921">
            <v>211</v>
          </cell>
          <cell r="H921" t="str">
            <v>园林学院</v>
          </cell>
          <cell r="I921">
            <v>9</v>
          </cell>
          <cell r="J921" t="str">
            <v>农学</v>
          </cell>
          <cell r="K921">
            <v>905</v>
          </cell>
          <cell r="L921">
            <v>90502</v>
          </cell>
          <cell r="M921" t="str">
            <v>园林</v>
          </cell>
          <cell r="N921">
            <v>6</v>
          </cell>
          <cell r="O921">
            <v>95300</v>
          </cell>
          <cell r="P921" t="str">
            <v>园林学院</v>
          </cell>
          <cell r="Q921" t="str">
            <v>风景园林</v>
          </cell>
          <cell r="R921">
            <v>1</v>
          </cell>
          <cell r="S921">
            <v>8006028</v>
          </cell>
        </row>
        <row r="921">
          <cell r="V921">
            <v>561</v>
          </cell>
          <cell r="W921">
            <v>471</v>
          </cell>
          <cell r="X921">
            <v>1</v>
          </cell>
          <cell r="Y921">
            <v>0</v>
          </cell>
          <cell r="Z921">
            <v>0</v>
          </cell>
          <cell r="AA921">
            <v>0</v>
          </cell>
          <cell r="AB921">
            <v>2</v>
          </cell>
          <cell r="AC921" t="str">
            <v>zhijiaotuan</v>
          </cell>
        </row>
        <row r="922">
          <cell r="A922">
            <v>998</v>
          </cell>
          <cell r="B922" t="str">
            <v>董爽</v>
          </cell>
          <cell r="C922">
            <v>1</v>
          </cell>
          <cell r="D922">
            <v>1</v>
          </cell>
          <cell r="E922">
            <v>10022</v>
          </cell>
          <cell r="F922" t="str">
            <v>北京林业大学</v>
          </cell>
          <cell r="G922">
            <v>211</v>
          </cell>
          <cell r="H922" t="str">
            <v>林学院</v>
          </cell>
          <cell r="I922">
            <v>9</v>
          </cell>
          <cell r="J922" t="str">
            <v>农学</v>
          </cell>
          <cell r="K922">
            <v>905</v>
          </cell>
          <cell r="L922">
            <v>90501</v>
          </cell>
          <cell r="M922" t="str">
            <v>林学</v>
          </cell>
          <cell r="N922">
            <v>16</v>
          </cell>
          <cell r="O922">
            <v>95131</v>
          </cell>
          <cell r="P922" t="e">
            <v>#N/A</v>
          </cell>
          <cell r="Q922" t="str">
            <v>不分方向</v>
          </cell>
          <cell r="R922">
            <v>1</v>
          </cell>
          <cell r="S922">
            <v>19780602</v>
          </cell>
        </row>
        <row r="922">
          <cell r="V922">
            <v>448</v>
          </cell>
          <cell r="W922">
            <v>0</v>
          </cell>
          <cell r="X922">
            <v>1</v>
          </cell>
          <cell r="Y922">
            <v>0</v>
          </cell>
          <cell r="Z922">
            <v>0</v>
          </cell>
          <cell r="AA922">
            <v>0</v>
          </cell>
          <cell r="AB922">
            <v>2</v>
          </cell>
          <cell r="AC922" t="str">
            <v>2jia</v>
          </cell>
        </row>
        <row r="923">
          <cell r="A923">
            <v>999</v>
          </cell>
          <cell r="B923" t="str">
            <v>程自隆</v>
          </cell>
          <cell r="C923">
            <v>2</v>
          </cell>
          <cell r="D923">
            <v>1</v>
          </cell>
          <cell r="E923">
            <v>10022</v>
          </cell>
          <cell r="F923" t="str">
            <v>北京林业大学</v>
          </cell>
          <cell r="G923">
            <v>211</v>
          </cell>
          <cell r="H923" t="str">
            <v>材料学院</v>
          </cell>
          <cell r="I923">
            <v>8</v>
          </cell>
          <cell r="J923" t="str">
            <v>工学</v>
          </cell>
          <cell r="K923">
            <v>824</v>
          </cell>
          <cell r="L923">
            <v>82402</v>
          </cell>
          <cell r="M923" t="str">
            <v>木材科学与工程</v>
          </cell>
          <cell r="N923">
            <v>5</v>
          </cell>
          <cell r="O923">
            <v>85600</v>
          </cell>
          <cell r="P923" t="str">
            <v>材料学院</v>
          </cell>
          <cell r="Q923" t="e">
            <v>#N/A</v>
          </cell>
          <cell r="R923">
            <v>1</v>
          </cell>
          <cell r="S923">
            <v>8005065</v>
          </cell>
          <cell r="T923">
            <v>8005044</v>
          </cell>
          <cell r="U923">
            <v>8005071</v>
          </cell>
          <cell r="V923">
            <v>522</v>
          </cell>
          <cell r="W923">
            <v>0</v>
          </cell>
          <cell r="X923">
            <v>1</v>
          </cell>
          <cell r="Y923">
            <v>0</v>
          </cell>
          <cell r="Z923">
            <v>0</v>
          </cell>
          <cell r="AA923">
            <v>0</v>
          </cell>
          <cell r="AB923">
            <v>2</v>
          </cell>
          <cell r="AC923" t="str">
            <v>2jia</v>
          </cell>
        </row>
        <row r="924">
          <cell r="A924">
            <v>1000</v>
          </cell>
          <cell r="B924" t="str">
            <v>王振坤</v>
          </cell>
          <cell r="C924">
            <v>2</v>
          </cell>
          <cell r="D924">
            <v>1</v>
          </cell>
          <cell r="E924">
            <v>10022</v>
          </cell>
          <cell r="F924" t="str">
            <v>北京林业大学</v>
          </cell>
          <cell r="G924">
            <v>211</v>
          </cell>
          <cell r="H924" t="str">
            <v>园林学院</v>
          </cell>
          <cell r="I924">
            <v>8</v>
          </cell>
          <cell r="J924" t="str">
            <v>工学</v>
          </cell>
          <cell r="K924">
            <v>828</v>
          </cell>
          <cell r="L924">
            <v>82803</v>
          </cell>
          <cell r="M924" t="str">
            <v>风景园林</v>
          </cell>
          <cell r="N924">
            <v>6</v>
          </cell>
          <cell r="O924">
            <v>83400</v>
          </cell>
          <cell r="P924" t="str">
            <v>园林学院</v>
          </cell>
          <cell r="Q924" t="str">
            <v>风景园林历史与理论</v>
          </cell>
          <cell r="R924">
            <v>2</v>
          </cell>
          <cell r="S924">
            <v>8006103</v>
          </cell>
        </row>
        <row r="924">
          <cell r="V924">
            <v>573</v>
          </cell>
          <cell r="W924">
            <v>0</v>
          </cell>
          <cell r="X924">
            <v>1</v>
          </cell>
          <cell r="Y924">
            <v>0</v>
          </cell>
          <cell r="Z924">
            <v>0</v>
          </cell>
          <cell r="AA924">
            <v>0</v>
          </cell>
          <cell r="AB924">
            <v>2</v>
          </cell>
          <cell r="AC924" t="str">
            <v>putong</v>
          </cell>
        </row>
        <row r="925">
          <cell r="A925">
            <v>1001</v>
          </cell>
          <cell r="B925" t="str">
            <v>贾桂云</v>
          </cell>
          <cell r="C925">
            <v>1</v>
          </cell>
          <cell r="D925">
            <v>1</v>
          </cell>
          <cell r="E925">
            <v>10075</v>
          </cell>
          <cell r="F925" t="str">
            <v>河北大学</v>
          </cell>
          <cell r="G925" t="str">
            <v>其它</v>
          </cell>
          <cell r="H925" t="str">
            <v>管理学院</v>
          </cell>
          <cell r="I925">
            <v>12</v>
          </cell>
          <cell r="J925" t="str">
            <v>管理学</v>
          </cell>
          <cell r="K925">
            <v>1209</v>
          </cell>
          <cell r="L925" t="str">
            <v>120901K</v>
          </cell>
          <cell r="M925" t="str">
            <v>旅游管理</v>
          </cell>
          <cell r="N925">
            <v>6</v>
          </cell>
          <cell r="O925">
            <v>83400</v>
          </cell>
          <cell r="P925" t="str">
            <v>园林学院</v>
          </cell>
          <cell r="Q925" t="str">
            <v>风景园林历史与理论</v>
          </cell>
          <cell r="R925">
            <v>8</v>
          </cell>
          <cell r="S925">
            <v>8006003</v>
          </cell>
          <cell r="T925">
            <v>8006025</v>
          </cell>
          <cell r="U925">
            <v>8006031</v>
          </cell>
          <cell r="V925">
            <v>547</v>
          </cell>
          <cell r="W925">
            <v>510</v>
          </cell>
          <cell r="X925">
            <v>1</v>
          </cell>
          <cell r="Y925">
            <v>0</v>
          </cell>
          <cell r="Z925">
            <v>0</v>
          </cell>
          <cell r="AA925">
            <v>0</v>
          </cell>
          <cell r="AB925">
            <v>-1</v>
          </cell>
          <cell r="AC925" t="str">
            <v>putong</v>
          </cell>
        </row>
        <row r="926">
          <cell r="A926">
            <v>1002</v>
          </cell>
          <cell r="B926" t="str">
            <v>孙瑾璐</v>
          </cell>
          <cell r="C926">
            <v>1</v>
          </cell>
          <cell r="D926">
            <v>1</v>
          </cell>
          <cell r="E926">
            <v>10022</v>
          </cell>
          <cell r="F926" t="str">
            <v>北京林业大学</v>
          </cell>
          <cell r="G926">
            <v>211</v>
          </cell>
          <cell r="H926" t="str">
            <v>园林学院</v>
          </cell>
          <cell r="I926">
            <v>8</v>
          </cell>
          <cell r="J926" t="str">
            <v>工学</v>
          </cell>
          <cell r="K926">
            <v>828</v>
          </cell>
          <cell r="L926">
            <v>82803</v>
          </cell>
          <cell r="M926" t="str">
            <v>风景园林</v>
          </cell>
          <cell r="N926">
            <v>6</v>
          </cell>
          <cell r="O926">
            <v>95300</v>
          </cell>
          <cell r="P926" t="str">
            <v>园林学院</v>
          </cell>
          <cell r="Q926" t="str">
            <v>风景园林</v>
          </cell>
          <cell r="R926">
            <v>1</v>
          </cell>
          <cell r="S926">
            <v>8006066</v>
          </cell>
        </row>
        <row r="926">
          <cell r="V926">
            <v>533</v>
          </cell>
          <cell r="W926">
            <v>458</v>
          </cell>
          <cell r="X926">
            <v>1</v>
          </cell>
          <cell r="Y926">
            <v>0</v>
          </cell>
          <cell r="Z926">
            <v>0</v>
          </cell>
          <cell r="AA926">
            <v>0</v>
          </cell>
          <cell r="AB926">
            <v>2</v>
          </cell>
          <cell r="AC926" t="str">
            <v>putong</v>
          </cell>
        </row>
        <row r="927">
          <cell r="A927">
            <v>1003</v>
          </cell>
          <cell r="B927" t="str">
            <v>郭林繁</v>
          </cell>
          <cell r="C927">
            <v>1</v>
          </cell>
          <cell r="D927">
            <v>1</v>
          </cell>
          <cell r="E927">
            <v>10022</v>
          </cell>
          <cell r="F927" t="str">
            <v>北京林业大学</v>
          </cell>
          <cell r="G927">
            <v>211</v>
          </cell>
          <cell r="H927" t="str">
            <v>园林学院</v>
          </cell>
          <cell r="I927">
            <v>8</v>
          </cell>
          <cell r="J927" t="str">
            <v>工学</v>
          </cell>
          <cell r="K927">
            <v>828</v>
          </cell>
          <cell r="L927">
            <v>82803</v>
          </cell>
          <cell r="M927" t="str">
            <v>风景园林</v>
          </cell>
          <cell r="N927">
            <v>6</v>
          </cell>
          <cell r="O927">
            <v>95300</v>
          </cell>
          <cell r="P927" t="str">
            <v>园林学院</v>
          </cell>
          <cell r="Q927" t="str">
            <v>风景园林</v>
          </cell>
          <cell r="R927">
            <v>2</v>
          </cell>
          <cell r="S927">
            <v>8006077</v>
          </cell>
        </row>
        <row r="927">
          <cell r="V927">
            <v>469</v>
          </cell>
          <cell r="W927">
            <v>0</v>
          </cell>
          <cell r="X927">
            <v>1</v>
          </cell>
          <cell r="Y927">
            <v>0</v>
          </cell>
          <cell r="Z927">
            <v>0</v>
          </cell>
          <cell r="AA927">
            <v>0</v>
          </cell>
          <cell r="AB927">
            <v>2</v>
          </cell>
          <cell r="AC927" t="str">
            <v>zhijiaotuan</v>
          </cell>
        </row>
        <row r="928">
          <cell r="A928">
            <v>1004</v>
          </cell>
          <cell r="B928" t="str">
            <v>冯源</v>
          </cell>
          <cell r="C928">
            <v>1</v>
          </cell>
          <cell r="D928">
            <v>1</v>
          </cell>
          <cell r="E928">
            <v>10022</v>
          </cell>
          <cell r="F928" t="str">
            <v>北京林业大学</v>
          </cell>
          <cell r="G928">
            <v>211</v>
          </cell>
          <cell r="H928" t="str">
            <v>园林学院</v>
          </cell>
          <cell r="I928">
            <v>8</v>
          </cell>
          <cell r="J928" t="str">
            <v>工学</v>
          </cell>
          <cell r="K928">
            <v>828</v>
          </cell>
          <cell r="L928">
            <v>82803</v>
          </cell>
          <cell r="M928" t="str">
            <v>风景园林</v>
          </cell>
          <cell r="N928">
            <v>6</v>
          </cell>
          <cell r="O928">
            <v>95300</v>
          </cell>
          <cell r="P928" t="str">
            <v>园林学院</v>
          </cell>
          <cell r="Q928" t="str">
            <v>风景园林</v>
          </cell>
          <cell r="R928">
            <v>1</v>
          </cell>
          <cell r="S928">
            <v>8006012</v>
          </cell>
        </row>
        <row r="928">
          <cell r="V928">
            <v>556</v>
          </cell>
          <cell r="W928">
            <v>569</v>
          </cell>
          <cell r="X928">
            <v>1</v>
          </cell>
          <cell r="Y928">
            <v>0</v>
          </cell>
          <cell r="Z928">
            <v>0</v>
          </cell>
          <cell r="AA928">
            <v>0</v>
          </cell>
          <cell r="AB928">
            <v>2</v>
          </cell>
          <cell r="AC928" t="str">
            <v>putong</v>
          </cell>
        </row>
        <row r="929">
          <cell r="A929">
            <v>1005</v>
          </cell>
          <cell r="B929" t="str">
            <v>任江珊</v>
          </cell>
          <cell r="C929">
            <v>1</v>
          </cell>
          <cell r="D929">
            <v>1</v>
          </cell>
          <cell r="E929">
            <v>10022</v>
          </cell>
          <cell r="F929" t="str">
            <v>北京林业大学</v>
          </cell>
          <cell r="G929">
            <v>211</v>
          </cell>
          <cell r="H929" t="str">
            <v>园林学院</v>
          </cell>
          <cell r="I929">
            <v>9</v>
          </cell>
          <cell r="J929" t="str">
            <v>农学</v>
          </cell>
          <cell r="K929">
            <v>901</v>
          </cell>
          <cell r="L929">
            <v>90102</v>
          </cell>
          <cell r="M929" t="str">
            <v>园艺</v>
          </cell>
          <cell r="N929">
            <v>6</v>
          </cell>
          <cell r="O929">
            <v>97300</v>
          </cell>
          <cell r="P929" t="str">
            <v>园林学院</v>
          </cell>
          <cell r="Q929" t="str">
            <v>花卉种质创新与育种</v>
          </cell>
          <cell r="R929">
            <v>1</v>
          </cell>
          <cell r="S929">
            <v>8006070</v>
          </cell>
          <cell r="T929">
            <v>8006070</v>
          </cell>
          <cell r="U929">
            <v>8006070</v>
          </cell>
          <cell r="V929">
            <v>567</v>
          </cell>
          <cell r="W929">
            <v>492</v>
          </cell>
          <cell r="X929">
            <v>1</v>
          </cell>
          <cell r="Y929">
            <v>0</v>
          </cell>
          <cell r="Z929">
            <v>0</v>
          </cell>
          <cell r="AA929">
            <v>0</v>
          </cell>
          <cell r="AB929">
            <v>2</v>
          </cell>
          <cell r="AC929" t="str">
            <v>putong</v>
          </cell>
        </row>
        <row r="930">
          <cell r="A930">
            <v>1006</v>
          </cell>
          <cell r="B930" t="str">
            <v>王晓雪</v>
          </cell>
          <cell r="C930">
            <v>1</v>
          </cell>
          <cell r="D930">
            <v>1</v>
          </cell>
          <cell r="E930">
            <v>10427</v>
          </cell>
          <cell r="F930" t="str">
            <v>济南大学</v>
          </cell>
          <cell r="G930" t="str">
            <v>其它</v>
          </cell>
          <cell r="H930" t="str">
            <v>商学院</v>
          </cell>
          <cell r="I930">
            <v>12</v>
          </cell>
          <cell r="J930" t="str">
            <v>管理学</v>
          </cell>
          <cell r="K930">
            <v>1208</v>
          </cell>
          <cell r="L930">
            <v>120801</v>
          </cell>
          <cell r="M930" t="str">
            <v>电子商务</v>
          </cell>
          <cell r="N930">
            <v>7</v>
          </cell>
          <cell r="O930">
            <v>120200</v>
          </cell>
          <cell r="P930" t="str">
            <v>经济管理学院</v>
          </cell>
          <cell r="Q930" t="str">
            <v>管理科学</v>
          </cell>
          <cell r="R930">
            <v>4</v>
          </cell>
          <cell r="S930">
            <v>8007036</v>
          </cell>
          <cell r="T930">
            <v>8007019</v>
          </cell>
        </row>
        <row r="930">
          <cell r="V930">
            <v>512</v>
          </cell>
          <cell r="W930">
            <v>453</v>
          </cell>
          <cell r="X930">
            <v>1</v>
          </cell>
          <cell r="Y930">
            <v>0</v>
          </cell>
          <cell r="Z930">
            <v>0</v>
          </cell>
          <cell r="AA930">
            <v>0</v>
          </cell>
          <cell r="AB930">
            <v>-1</v>
          </cell>
          <cell r="AC930" t="str">
            <v>putong</v>
          </cell>
        </row>
        <row r="931">
          <cell r="A931">
            <v>1007</v>
          </cell>
          <cell r="B931" t="str">
            <v>王泽鑫</v>
          </cell>
          <cell r="C931">
            <v>2</v>
          </cell>
          <cell r="D931">
            <v>1</v>
          </cell>
          <cell r="E931">
            <v>10022</v>
          </cell>
          <cell r="F931" t="str">
            <v>北京林业大学</v>
          </cell>
          <cell r="G931">
            <v>211</v>
          </cell>
          <cell r="H931" t="str">
            <v>园林学院</v>
          </cell>
          <cell r="I931">
            <v>8</v>
          </cell>
          <cell r="J931" t="str">
            <v>工学</v>
          </cell>
          <cell r="K931">
            <v>828</v>
          </cell>
          <cell r="L931">
            <v>82803</v>
          </cell>
          <cell r="M931" t="str">
            <v>风景园林</v>
          </cell>
          <cell r="N931">
            <v>6</v>
          </cell>
          <cell r="O931">
            <v>83400</v>
          </cell>
          <cell r="P931" t="str">
            <v>园林学院</v>
          </cell>
          <cell r="Q931" t="str">
            <v>风景园林历史与理论</v>
          </cell>
          <cell r="R931">
            <v>2</v>
          </cell>
          <cell r="S931">
            <v>8006061</v>
          </cell>
        </row>
        <row r="931">
          <cell r="V931">
            <v>518</v>
          </cell>
          <cell r="W931">
            <v>0</v>
          </cell>
          <cell r="X931">
            <v>1</v>
          </cell>
          <cell r="Y931">
            <v>0</v>
          </cell>
          <cell r="Z931">
            <v>0</v>
          </cell>
          <cell r="AA931">
            <v>0</v>
          </cell>
          <cell r="AB931">
            <v>2</v>
          </cell>
          <cell r="AC931" t="str">
            <v>putong</v>
          </cell>
        </row>
        <row r="932">
          <cell r="A932">
            <v>1008</v>
          </cell>
          <cell r="B932" t="str">
            <v>曹元</v>
          </cell>
          <cell r="C932">
            <v>1</v>
          </cell>
          <cell r="D932">
            <v>1</v>
          </cell>
          <cell r="E932">
            <v>10022</v>
          </cell>
          <cell r="F932" t="str">
            <v>北京林业大学</v>
          </cell>
          <cell r="G932">
            <v>211</v>
          </cell>
          <cell r="H932" t="str">
            <v>艺术设计学院</v>
          </cell>
          <cell r="I932">
            <v>13</v>
          </cell>
          <cell r="J932" t="str">
            <v>艺术学</v>
          </cell>
          <cell r="K932">
            <v>1305</v>
          </cell>
          <cell r="L932">
            <v>130502</v>
          </cell>
          <cell r="M932" t="str">
            <v>视觉传达设计</v>
          </cell>
          <cell r="N932">
            <v>14</v>
          </cell>
          <cell r="O932">
            <v>135108</v>
          </cell>
          <cell r="P932" t="str">
            <v>艺术设计学院</v>
          </cell>
          <cell r="Q932" t="str">
            <v>艺术设计研究与应用</v>
          </cell>
          <cell r="R932">
            <v>1</v>
          </cell>
          <cell r="S932">
            <v>8014007</v>
          </cell>
          <cell r="T932">
            <v>8014007</v>
          </cell>
          <cell r="U932">
            <v>8014014</v>
          </cell>
          <cell r="V932">
            <v>476</v>
          </cell>
          <cell r="W932">
            <v>440</v>
          </cell>
          <cell r="X932">
            <v>1</v>
          </cell>
          <cell r="Y932">
            <v>0</v>
          </cell>
          <cell r="Z932">
            <v>0</v>
          </cell>
          <cell r="AA932">
            <v>0</v>
          </cell>
          <cell r="AB932">
            <v>2</v>
          </cell>
          <cell r="AC932" t="str">
            <v>zhijiaotuan</v>
          </cell>
        </row>
        <row r="933">
          <cell r="A933">
            <v>1009</v>
          </cell>
          <cell r="B933" t="str">
            <v>张晓颖</v>
          </cell>
          <cell r="C933">
            <v>1</v>
          </cell>
          <cell r="D933">
            <v>1</v>
          </cell>
          <cell r="E933">
            <v>10022</v>
          </cell>
          <cell r="F933" t="str">
            <v>北京林业大学</v>
          </cell>
          <cell r="G933">
            <v>211</v>
          </cell>
          <cell r="H933" t="str">
            <v>张晓颖</v>
          </cell>
          <cell r="I933">
            <v>9</v>
          </cell>
          <cell r="J933" t="str">
            <v>农学</v>
          </cell>
          <cell r="K933">
            <v>905</v>
          </cell>
          <cell r="L933">
            <v>90502</v>
          </cell>
          <cell r="M933" t="str">
            <v>园林</v>
          </cell>
          <cell r="N933">
            <v>6</v>
          </cell>
          <cell r="O933">
            <v>83400</v>
          </cell>
          <cell r="P933" t="str">
            <v>园林学院</v>
          </cell>
          <cell r="Q933" t="str">
            <v>风景园林历史与理论</v>
          </cell>
          <cell r="R933">
            <v>2</v>
          </cell>
          <cell r="S933">
            <v>8006107</v>
          </cell>
        </row>
        <row r="933">
          <cell r="V933">
            <v>556</v>
          </cell>
          <cell r="W933">
            <v>529</v>
          </cell>
          <cell r="X933">
            <v>1</v>
          </cell>
          <cell r="Y933">
            <v>0</v>
          </cell>
          <cell r="Z933">
            <v>0</v>
          </cell>
          <cell r="AA933">
            <v>0</v>
          </cell>
          <cell r="AB933">
            <v>2</v>
          </cell>
          <cell r="AC933" t="str">
            <v>zhijiaotuan</v>
          </cell>
        </row>
        <row r="934">
          <cell r="A934">
            <v>1010</v>
          </cell>
          <cell r="B934" t="str">
            <v>张若彤</v>
          </cell>
          <cell r="C934">
            <v>1</v>
          </cell>
          <cell r="D934">
            <v>1</v>
          </cell>
          <cell r="E934">
            <v>10022</v>
          </cell>
          <cell r="F934" t="str">
            <v>北京林业大学</v>
          </cell>
          <cell r="G934">
            <v>211</v>
          </cell>
          <cell r="H934" t="str">
            <v>园林学院</v>
          </cell>
          <cell r="I934">
            <v>9</v>
          </cell>
          <cell r="J934" t="str">
            <v>农学</v>
          </cell>
          <cell r="K934">
            <v>905</v>
          </cell>
          <cell r="L934">
            <v>90502</v>
          </cell>
          <cell r="M934" t="str">
            <v>园林</v>
          </cell>
          <cell r="N934">
            <v>6</v>
          </cell>
          <cell r="O934">
            <v>95300</v>
          </cell>
          <cell r="P934" t="str">
            <v>园林学院</v>
          </cell>
          <cell r="Q934" t="str">
            <v>风景园林</v>
          </cell>
          <cell r="R934">
            <v>1</v>
          </cell>
          <cell r="S934">
            <v>8006036</v>
          </cell>
        </row>
        <row r="934">
          <cell r="V934">
            <v>492</v>
          </cell>
          <cell r="W934">
            <v>528</v>
          </cell>
          <cell r="X934">
            <v>1</v>
          </cell>
          <cell r="Y934">
            <v>0</v>
          </cell>
          <cell r="Z934">
            <v>0</v>
          </cell>
          <cell r="AA934">
            <v>0</v>
          </cell>
          <cell r="AB934">
            <v>2</v>
          </cell>
          <cell r="AC934" t="str">
            <v>putong</v>
          </cell>
        </row>
        <row r="935">
          <cell r="A935">
            <v>1011</v>
          </cell>
          <cell r="B935" t="str">
            <v>杨凌</v>
          </cell>
          <cell r="C935">
            <v>1</v>
          </cell>
          <cell r="D935">
            <v>1</v>
          </cell>
          <cell r="E935">
            <v>10022</v>
          </cell>
          <cell r="F935" t="str">
            <v>北京林业大学</v>
          </cell>
          <cell r="G935">
            <v>211</v>
          </cell>
          <cell r="H935" t="str">
            <v>园林学院</v>
          </cell>
          <cell r="I935">
            <v>9</v>
          </cell>
          <cell r="J935" t="str">
            <v>农学</v>
          </cell>
          <cell r="K935">
            <v>905</v>
          </cell>
          <cell r="L935">
            <v>90502</v>
          </cell>
          <cell r="M935" t="str">
            <v>园林</v>
          </cell>
          <cell r="N935">
            <v>6</v>
          </cell>
          <cell r="O935">
            <v>83400</v>
          </cell>
          <cell r="P935" t="str">
            <v>园林学院</v>
          </cell>
          <cell r="Q935" t="str">
            <v>风景园林历史与理论</v>
          </cell>
          <cell r="R935">
            <v>2</v>
          </cell>
          <cell r="S935">
            <v>8006107</v>
          </cell>
        </row>
        <row r="935">
          <cell r="V935">
            <v>463</v>
          </cell>
          <cell r="W935">
            <v>479</v>
          </cell>
          <cell r="X935">
            <v>1</v>
          </cell>
          <cell r="Y935">
            <v>0</v>
          </cell>
          <cell r="Z935">
            <v>0</v>
          </cell>
          <cell r="AA935">
            <v>0</v>
          </cell>
          <cell r="AB935">
            <v>2</v>
          </cell>
          <cell r="AC935" t="str">
            <v>putong</v>
          </cell>
        </row>
        <row r="936">
          <cell r="A936">
            <v>1012</v>
          </cell>
          <cell r="B936" t="str">
            <v>高映歆</v>
          </cell>
          <cell r="C936">
            <v>1</v>
          </cell>
          <cell r="D936">
            <v>1</v>
          </cell>
          <cell r="E936">
            <v>10022</v>
          </cell>
          <cell r="F936" t="str">
            <v>北京林业大学</v>
          </cell>
          <cell r="G936">
            <v>211</v>
          </cell>
          <cell r="H936" t="str">
            <v>园林学院</v>
          </cell>
          <cell r="I936">
            <v>9</v>
          </cell>
          <cell r="J936" t="str">
            <v>农学</v>
          </cell>
          <cell r="K936">
            <v>905</v>
          </cell>
          <cell r="L936">
            <v>90502</v>
          </cell>
          <cell r="M936" t="str">
            <v>园林</v>
          </cell>
          <cell r="N936">
            <v>6</v>
          </cell>
          <cell r="O936">
            <v>95300</v>
          </cell>
          <cell r="P936" t="str">
            <v>园林学院</v>
          </cell>
          <cell r="Q936" t="str">
            <v>风景园林</v>
          </cell>
          <cell r="R936">
            <v>1</v>
          </cell>
        </row>
        <row r="936">
          <cell r="V936">
            <v>480</v>
          </cell>
          <cell r="W936">
            <v>520</v>
          </cell>
          <cell r="X936">
            <v>1</v>
          </cell>
          <cell r="Y936">
            <v>0</v>
          </cell>
          <cell r="Z936">
            <v>0</v>
          </cell>
          <cell r="AA936">
            <v>0</v>
          </cell>
          <cell r="AB936">
            <v>2</v>
          </cell>
          <cell r="AC936" t="str">
            <v>putong</v>
          </cell>
        </row>
        <row r="937">
          <cell r="A937">
            <v>1013</v>
          </cell>
          <cell r="B937" t="str">
            <v>张腾辉</v>
          </cell>
          <cell r="C937">
            <v>1</v>
          </cell>
          <cell r="D937">
            <v>1</v>
          </cell>
          <cell r="E937">
            <v>10052</v>
          </cell>
          <cell r="F937" t="str">
            <v>中央民族大学</v>
          </cell>
          <cell r="G937">
            <v>985</v>
          </cell>
        </row>
        <row r="937">
          <cell r="J937" t="str">
            <v/>
          </cell>
        </row>
        <row r="937">
          <cell r="M937" t="str">
            <v/>
          </cell>
        </row>
        <row r="937">
          <cell r="P937" t="str">
            <v/>
          </cell>
          <cell r="Q937" t="str">
            <v/>
          </cell>
        </row>
        <row r="937">
          <cell r="V937">
            <v>425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9</v>
          </cell>
          <cell r="AC937" t="str">
            <v>putong</v>
          </cell>
        </row>
        <row r="938">
          <cell r="A938">
            <v>1014</v>
          </cell>
          <cell r="B938" t="str">
            <v>张雅茹</v>
          </cell>
          <cell r="C938">
            <v>1</v>
          </cell>
          <cell r="D938">
            <v>1</v>
          </cell>
          <cell r="E938">
            <v>10022</v>
          </cell>
          <cell r="F938" t="str">
            <v>北京林业大学</v>
          </cell>
          <cell r="G938">
            <v>211</v>
          </cell>
          <cell r="H938" t="str">
            <v>园林学院</v>
          </cell>
          <cell r="I938">
            <v>9</v>
          </cell>
          <cell r="J938" t="str">
            <v>农学</v>
          </cell>
          <cell r="K938">
            <v>905</v>
          </cell>
          <cell r="L938">
            <v>90502</v>
          </cell>
          <cell r="M938" t="str">
            <v>园林</v>
          </cell>
          <cell r="N938">
            <v>6</v>
          </cell>
          <cell r="O938">
            <v>83400</v>
          </cell>
          <cell r="P938" t="str">
            <v>园林学院</v>
          </cell>
          <cell r="Q938" t="str">
            <v>风景园林历史与理论</v>
          </cell>
          <cell r="R938">
            <v>2</v>
          </cell>
          <cell r="S938">
            <v>8006028</v>
          </cell>
        </row>
        <row r="938">
          <cell r="V938">
            <v>468</v>
          </cell>
          <cell r="W938">
            <v>0</v>
          </cell>
          <cell r="X938">
            <v>1</v>
          </cell>
          <cell r="Y938">
            <v>0</v>
          </cell>
          <cell r="Z938">
            <v>0</v>
          </cell>
          <cell r="AA938">
            <v>0</v>
          </cell>
          <cell r="AB938">
            <v>2</v>
          </cell>
          <cell r="AC938" t="str">
            <v>putong</v>
          </cell>
        </row>
        <row r="939">
          <cell r="A939">
            <v>1015</v>
          </cell>
          <cell r="B939" t="str">
            <v>李梦姣</v>
          </cell>
          <cell r="C939">
            <v>1</v>
          </cell>
          <cell r="D939">
            <v>1</v>
          </cell>
          <cell r="E939">
            <v>10022</v>
          </cell>
          <cell r="F939" t="str">
            <v>北京林业大学</v>
          </cell>
          <cell r="G939">
            <v>211</v>
          </cell>
          <cell r="H939" t="str">
            <v>园林学院</v>
          </cell>
          <cell r="I939">
            <v>9</v>
          </cell>
          <cell r="J939" t="str">
            <v>农学</v>
          </cell>
          <cell r="K939">
            <v>905</v>
          </cell>
          <cell r="L939">
            <v>90502</v>
          </cell>
          <cell r="M939" t="str">
            <v>园林</v>
          </cell>
          <cell r="N939">
            <v>6</v>
          </cell>
          <cell r="O939">
            <v>95300</v>
          </cell>
          <cell r="P939" t="str">
            <v>园林学院</v>
          </cell>
          <cell r="Q939" t="str">
            <v>风景园林</v>
          </cell>
          <cell r="R939">
            <v>1</v>
          </cell>
          <cell r="S939">
            <v>8006012</v>
          </cell>
        </row>
        <row r="939">
          <cell r="V939">
            <v>542</v>
          </cell>
          <cell r="W939">
            <v>0</v>
          </cell>
          <cell r="X939">
            <v>1</v>
          </cell>
          <cell r="Y939">
            <v>0</v>
          </cell>
          <cell r="Z939">
            <v>0</v>
          </cell>
          <cell r="AA939">
            <v>0</v>
          </cell>
          <cell r="AB939">
            <v>2</v>
          </cell>
          <cell r="AC939" t="str">
            <v>putong</v>
          </cell>
        </row>
        <row r="940">
          <cell r="A940">
            <v>1016</v>
          </cell>
          <cell r="B940" t="str">
            <v>贾舒婷</v>
          </cell>
          <cell r="C940">
            <v>1</v>
          </cell>
          <cell r="D940">
            <v>1</v>
          </cell>
          <cell r="E940">
            <v>10022</v>
          </cell>
          <cell r="F940" t="str">
            <v>北京林业大学</v>
          </cell>
          <cell r="G940">
            <v>211</v>
          </cell>
          <cell r="H940" t="str">
            <v>园林学院</v>
          </cell>
          <cell r="I940">
            <v>9</v>
          </cell>
          <cell r="J940" t="str">
            <v>农学</v>
          </cell>
          <cell r="K940">
            <v>905</v>
          </cell>
          <cell r="L940">
            <v>90502</v>
          </cell>
          <cell r="M940" t="str">
            <v>园林</v>
          </cell>
          <cell r="N940">
            <v>6</v>
          </cell>
          <cell r="O940">
            <v>83400</v>
          </cell>
          <cell r="P940" t="str">
            <v>园林学院</v>
          </cell>
          <cell r="Q940" t="str">
            <v>风景园林历史与理论</v>
          </cell>
          <cell r="R940">
            <v>2</v>
          </cell>
          <cell r="S940">
            <v>8006011</v>
          </cell>
        </row>
        <row r="940">
          <cell r="V940">
            <v>497</v>
          </cell>
          <cell r="W940">
            <v>0</v>
          </cell>
          <cell r="X940">
            <v>1</v>
          </cell>
          <cell r="Y940">
            <v>0</v>
          </cell>
          <cell r="Z940">
            <v>0</v>
          </cell>
          <cell r="AA940">
            <v>0</v>
          </cell>
          <cell r="AB940">
            <v>2</v>
          </cell>
          <cell r="AC940" t="str">
            <v>putong</v>
          </cell>
        </row>
        <row r="941">
          <cell r="A941">
            <v>1017</v>
          </cell>
          <cell r="B941" t="str">
            <v>王嘉慧</v>
          </cell>
          <cell r="C941">
            <v>1</v>
          </cell>
          <cell r="D941">
            <v>1</v>
          </cell>
          <cell r="E941">
            <v>10357</v>
          </cell>
          <cell r="F941" t="str">
            <v>安徽大学</v>
          </cell>
          <cell r="G941">
            <v>211</v>
          </cell>
          <cell r="H941" t="str">
            <v>电气工程与自动化学院</v>
          </cell>
          <cell r="I941">
            <v>8</v>
          </cell>
          <cell r="J941" t="str">
            <v>工学</v>
          </cell>
          <cell r="K941">
            <v>802</v>
          </cell>
          <cell r="L941">
            <v>80205</v>
          </cell>
          <cell r="M941" t="str">
            <v>工业设计</v>
          </cell>
          <cell r="N941">
            <v>14</v>
          </cell>
          <cell r="O941">
            <v>130500</v>
          </cell>
          <cell r="P941" t="str">
            <v>艺术设计学院</v>
          </cell>
          <cell r="Q941" t="str">
            <v>环境设计与理论</v>
          </cell>
          <cell r="R941">
            <v>3</v>
          </cell>
          <cell r="S941">
            <v>8014006</v>
          </cell>
          <cell r="T941">
            <v>8014010</v>
          </cell>
          <cell r="U941">
            <v>8014035</v>
          </cell>
          <cell r="V941">
            <v>451</v>
          </cell>
          <cell r="W941">
            <v>0</v>
          </cell>
          <cell r="X941">
            <v>1</v>
          </cell>
          <cell r="Y941">
            <v>0</v>
          </cell>
          <cell r="Z941">
            <v>0</v>
          </cell>
          <cell r="AA941">
            <v>0</v>
          </cell>
          <cell r="AB941">
            <v>2</v>
          </cell>
          <cell r="AC941" t="str">
            <v>putong</v>
          </cell>
        </row>
        <row r="942">
          <cell r="A942">
            <v>1018</v>
          </cell>
          <cell r="B942" t="str">
            <v>王娟</v>
          </cell>
          <cell r="C942">
            <v>1</v>
          </cell>
          <cell r="D942">
            <v>1</v>
          </cell>
          <cell r="E942">
            <v>10733</v>
          </cell>
          <cell r="F942" t="str">
            <v>甘肃农业大学</v>
          </cell>
          <cell r="G942" t="str">
            <v>其它</v>
          </cell>
          <cell r="H942" t="str">
            <v>管理学院公共事务与社会保障系</v>
          </cell>
          <cell r="I942">
            <v>12</v>
          </cell>
          <cell r="J942" t="str">
            <v>管理学</v>
          </cell>
          <cell r="K942">
            <v>1204</v>
          </cell>
          <cell r="L942">
            <v>120403</v>
          </cell>
          <cell r="M942" t="str">
            <v>劳动与社会保障</v>
          </cell>
          <cell r="N942">
            <v>7</v>
          </cell>
          <cell r="O942">
            <v>120200</v>
          </cell>
          <cell r="P942" t="str">
            <v>经济管理学院</v>
          </cell>
          <cell r="Q942" t="str">
            <v>管理科学</v>
          </cell>
          <cell r="R942">
            <v>1</v>
          </cell>
          <cell r="S942">
            <v>8007003</v>
          </cell>
          <cell r="T942">
            <v>8007005</v>
          </cell>
          <cell r="U942">
            <v>8007010</v>
          </cell>
          <cell r="V942">
            <v>456</v>
          </cell>
          <cell r="W942">
            <v>468</v>
          </cell>
          <cell r="X942">
            <v>1</v>
          </cell>
          <cell r="Y942">
            <v>0</v>
          </cell>
          <cell r="Z942">
            <v>0</v>
          </cell>
          <cell r="AA942">
            <v>0</v>
          </cell>
          <cell r="AB942">
            <v>-1</v>
          </cell>
          <cell r="AC942" t="str">
            <v>putong</v>
          </cell>
        </row>
        <row r="943">
          <cell r="A943">
            <v>1019</v>
          </cell>
          <cell r="B943" t="str">
            <v>翁嘉蔚</v>
          </cell>
          <cell r="C943">
            <v>1</v>
          </cell>
          <cell r="D943">
            <v>1</v>
          </cell>
          <cell r="E943">
            <v>10022</v>
          </cell>
          <cell r="F943" t="str">
            <v>北京林业大学</v>
          </cell>
          <cell r="G943">
            <v>211</v>
          </cell>
          <cell r="H943" t="str">
            <v>园林学院</v>
          </cell>
          <cell r="I943">
            <v>9</v>
          </cell>
          <cell r="J943" t="str">
            <v>农学</v>
          </cell>
          <cell r="K943">
            <v>905</v>
          </cell>
          <cell r="L943">
            <v>90502</v>
          </cell>
          <cell r="M943" t="str">
            <v>园林</v>
          </cell>
          <cell r="N943">
            <v>6</v>
          </cell>
          <cell r="O943">
            <v>95300</v>
          </cell>
          <cell r="P943" t="str">
            <v>园林学院</v>
          </cell>
          <cell r="Q943" t="str">
            <v>风景园林</v>
          </cell>
          <cell r="R943">
            <v>1</v>
          </cell>
          <cell r="S943">
            <v>8006012</v>
          </cell>
        </row>
        <row r="943">
          <cell r="V943">
            <v>615</v>
          </cell>
          <cell r="W943">
            <v>594</v>
          </cell>
          <cell r="X943">
            <v>1</v>
          </cell>
          <cell r="Y943">
            <v>0</v>
          </cell>
          <cell r="Z943">
            <v>0</v>
          </cell>
          <cell r="AA943">
            <v>0</v>
          </cell>
          <cell r="AB943">
            <v>2</v>
          </cell>
          <cell r="AC943" t="str">
            <v>putong</v>
          </cell>
        </row>
        <row r="944">
          <cell r="A944">
            <v>1020</v>
          </cell>
          <cell r="B944" t="str">
            <v>潘瑞琦</v>
          </cell>
          <cell r="C944">
            <v>1</v>
          </cell>
          <cell r="D944">
            <v>3</v>
          </cell>
          <cell r="E944">
            <v>10022</v>
          </cell>
          <cell r="F944" t="str">
            <v>北京林业大学</v>
          </cell>
          <cell r="G944">
            <v>211</v>
          </cell>
          <cell r="H944" t="str">
            <v>园林学院</v>
          </cell>
          <cell r="I944">
            <v>8</v>
          </cell>
          <cell r="J944" t="str">
            <v>工学</v>
          </cell>
          <cell r="K944">
            <v>828</v>
          </cell>
          <cell r="L944">
            <v>82803</v>
          </cell>
          <cell r="M944" t="str">
            <v>风景园林</v>
          </cell>
          <cell r="N944">
            <v>6</v>
          </cell>
          <cell r="O944">
            <v>83400</v>
          </cell>
          <cell r="P944" t="str">
            <v>园林学院</v>
          </cell>
          <cell r="Q944" t="str">
            <v>风景园林历史与理论</v>
          </cell>
          <cell r="R944">
            <v>2</v>
          </cell>
          <cell r="S944">
            <v>8006028</v>
          </cell>
        </row>
        <row r="944">
          <cell r="V944">
            <v>608</v>
          </cell>
          <cell r="W944">
            <v>561</v>
          </cell>
          <cell r="X944">
            <v>1</v>
          </cell>
          <cell r="Y944">
            <v>0</v>
          </cell>
          <cell r="Z944">
            <v>0</v>
          </cell>
          <cell r="AA944">
            <v>0</v>
          </cell>
          <cell r="AB944">
            <v>2</v>
          </cell>
          <cell r="AC944" t="str">
            <v>putong</v>
          </cell>
        </row>
        <row r="945">
          <cell r="A945">
            <v>1021</v>
          </cell>
          <cell r="B945" t="str">
            <v>李崇郁</v>
          </cell>
          <cell r="C945">
            <v>1</v>
          </cell>
          <cell r="D945">
            <v>1</v>
          </cell>
          <cell r="E945">
            <v>10022</v>
          </cell>
          <cell r="F945" t="str">
            <v>北京林业大学</v>
          </cell>
          <cell r="G945">
            <v>211</v>
          </cell>
          <cell r="H945" t="str">
            <v>经济管理学院</v>
          </cell>
          <cell r="I945">
            <v>12</v>
          </cell>
          <cell r="J945" t="str">
            <v>管理学</v>
          </cell>
          <cell r="K945">
            <v>1203</v>
          </cell>
          <cell r="L945">
            <v>120301</v>
          </cell>
          <cell r="M945" t="str">
            <v>农林经济管理</v>
          </cell>
          <cell r="N945">
            <v>7</v>
          </cell>
          <cell r="O945">
            <v>20200</v>
          </cell>
          <cell r="P945" t="str">
            <v>经济管理学院</v>
          </cell>
          <cell r="Q945" t="str">
            <v>金融学</v>
          </cell>
          <cell r="R945">
            <v>1</v>
          </cell>
          <cell r="S945">
            <v>8007014</v>
          </cell>
          <cell r="T945">
            <v>8007013</v>
          </cell>
          <cell r="U945">
            <v>8007039</v>
          </cell>
          <cell r="V945">
            <v>489</v>
          </cell>
          <cell r="W945">
            <v>521</v>
          </cell>
          <cell r="X945">
            <v>1</v>
          </cell>
          <cell r="Y945">
            <v>0</v>
          </cell>
          <cell r="Z945">
            <v>0</v>
          </cell>
          <cell r="AA945">
            <v>0</v>
          </cell>
          <cell r="AB945">
            <v>2</v>
          </cell>
          <cell r="AC945" t="str">
            <v>putong</v>
          </cell>
        </row>
        <row r="946">
          <cell r="A946">
            <v>1022</v>
          </cell>
          <cell r="B946" t="str">
            <v>姜天姿</v>
          </cell>
          <cell r="C946">
            <v>1</v>
          </cell>
          <cell r="D946">
            <v>1</v>
          </cell>
          <cell r="E946">
            <v>10022</v>
          </cell>
          <cell r="F946" t="str">
            <v>北京林业大学</v>
          </cell>
          <cell r="G946">
            <v>211</v>
          </cell>
          <cell r="H946" t="str">
            <v>园林学院</v>
          </cell>
          <cell r="I946">
            <v>8</v>
          </cell>
          <cell r="J946" t="str">
            <v>工学</v>
          </cell>
          <cell r="K946">
            <v>828</v>
          </cell>
          <cell r="L946">
            <v>82803</v>
          </cell>
          <cell r="M946" t="str">
            <v>风景园林</v>
          </cell>
          <cell r="N946">
            <v>6</v>
          </cell>
          <cell r="O946">
            <v>83400</v>
          </cell>
          <cell r="P946" t="str">
            <v>园林学院</v>
          </cell>
          <cell r="Q946" t="str">
            <v>风景园林历史与理论</v>
          </cell>
          <cell r="R946">
            <v>3</v>
          </cell>
          <cell r="S946">
            <v>8006030</v>
          </cell>
          <cell r="T946">
            <v>8006015</v>
          </cell>
        </row>
        <row r="946">
          <cell r="V946">
            <v>645</v>
          </cell>
          <cell r="W946">
            <v>521</v>
          </cell>
          <cell r="X946">
            <v>1</v>
          </cell>
          <cell r="Y946">
            <v>0</v>
          </cell>
          <cell r="Z946">
            <v>0</v>
          </cell>
          <cell r="AA946">
            <v>0</v>
          </cell>
          <cell r="AB946">
            <v>2</v>
          </cell>
          <cell r="AC946" t="str">
            <v>putong</v>
          </cell>
        </row>
        <row r="947">
          <cell r="A947">
            <v>1023</v>
          </cell>
          <cell r="B947" t="str">
            <v>吴海婷</v>
          </cell>
          <cell r="C947">
            <v>1</v>
          </cell>
          <cell r="D947">
            <v>1</v>
          </cell>
          <cell r="E947">
            <v>10022</v>
          </cell>
          <cell r="F947" t="str">
            <v>北京林业大学</v>
          </cell>
          <cell r="G947">
            <v>211</v>
          </cell>
          <cell r="H947" t="str">
            <v>园林学院</v>
          </cell>
          <cell r="I947">
            <v>8</v>
          </cell>
          <cell r="J947" t="str">
            <v>工学</v>
          </cell>
          <cell r="K947">
            <v>828</v>
          </cell>
          <cell r="L947">
            <v>82802</v>
          </cell>
          <cell r="M947" t="str">
            <v>城乡规划</v>
          </cell>
          <cell r="N947">
            <v>6</v>
          </cell>
          <cell r="O947">
            <v>83300</v>
          </cell>
          <cell r="P947" t="str">
            <v>园林学院</v>
          </cell>
          <cell r="Q947" t="str">
            <v>城乡规划与设计理论</v>
          </cell>
          <cell r="R947">
            <v>4</v>
          </cell>
          <cell r="S947">
            <v>8006064</v>
          </cell>
        </row>
        <row r="947">
          <cell r="V947">
            <v>537</v>
          </cell>
          <cell r="W947">
            <v>495</v>
          </cell>
          <cell r="X947">
            <v>1</v>
          </cell>
          <cell r="Y947">
            <v>0</v>
          </cell>
          <cell r="Z947">
            <v>0</v>
          </cell>
          <cell r="AA947">
            <v>0</v>
          </cell>
          <cell r="AB947">
            <v>2</v>
          </cell>
          <cell r="AC947" t="str">
            <v>putong</v>
          </cell>
        </row>
        <row r="948">
          <cell r="A948">
            <v>1024</v>
          </cell>
          <cell r="B948" t="str">
            <v>程思雅</v>
          </cell>
          <cell r="C948">
            <v>1</v>
          </cell>
          <cell r="D948">
            <v>1</v>
          </cell>
          <cell r="E948">
            <v>10022</v>
          </cell>
          <cell r="F948" t="str">
            <v>北京林业大学</v>
          </cell>
          <cell r="G948">
            <v>211</v>
          </cell>
          <cell r="H948" t="str">
            <v>园林学院</v>
          </cell>
          <cell r="I948">
            <v>9</v>
          </cell>
          <cell r="J948" t="str">
            <v>农学</v>
          </cell>
          <cell r="K948">
            <v>905</v>
          </cell>
          <cell r="L948">
            <v>90502</v>
          </cell>
          <cell r="M948" t="str">
            <v>园林</v>
          </cell>
          <cell r="N948">
            <v>6</v>
          </cell>
          <cell r="O948">
            <v>95300</v>
          </cell>
          <cell r="P948" t="str">
            <v>园林学院</v>
          </cell>
          <cell r="Q948" t="str">
            <v>风景园林</v>
          </cell>
          <cell r="R948">
            <v>1</v>
          </cell>
          <cell r="S948">
            <v>8006035</v>
          </cell>
        </row>
        <row r="948">
          <cell r="V948">
            <v>483</v>
          </cell>
          <cell r="W948">
            <v>0</v>
          </cell>
          <cell r="X948">
            <v>1</v>
          </cell>
          <cell r="Y948">
            <v>0</v>
          </cell>
          <cell r="Z948">
            <v>0</v>
          </cell>
          <cell r="AA948">
            <v>0</v>
          </cell>
          <cell r="AB948">
            <v>2</v>
          </cell>
          <cell r="AC948" t="str">
            <v>putong</v>
          </cell>
        </row>
        <row r="949">
          <cell r="A949">
            <v>1025</v>
          </cell>
          <cell r="B949" t="str">
            <v>张妍晨</v>
          </cell>
          <cell r="C949">
            <v>1</v>
          </cell>
          <cell r="D949">
            <v>1</v>
          </cell>
          <cell r="E949">
            <v>10429</v>
          </cell>
          <cell r="F949" t="str">
            <v>青岛理工大学</v>
          </cell>
          <cell r="G949" t="str">
            <v>其它</v>
          </cell>
          <cell r="H949" t="str">
            <v>商学院</v>
          </cell>
          <cell r="I949">
            <v>12</v>
          </cell>
          <cell r="J949" t="str">
            <v>管理学</v>
          </cell>
          <cell r="K949">
            <v>1202</v>
          </cell>
          <cell r="L949" t="str">
            <v>120203K</v>
          </cell>
          <cell r="M949" t="str">
            <v>会计学</v>
          </cell>
          <cell r="N949">
            <v>7</v>
          </cell>
          <cell r="O949">
            <v>125300</v>
          </cell>
          <cell r="P949" t="str">
            <v>经济管理学院</v>
          </cell>
          <cell r="Q949" t="str">
            <v>不分方向</v>
          </cell>
          <cell r="R949">
            <v>1</v>
          </cell>
          <cell r="S949">
            <v>8007026</v>
          </cell>
        </row>
        <row r="949">
          <cell r="V949">
            <v>542</v>
          </cell>
          <cell r="W949">
            <v>519</v>
          </cell>
          <cell r="X949">
            <v>1</v>
          </cell>
          <cell r="Y949">
            <v>0</v>
          </cell>
          <cell r="Z949">
            <v>0</v>
          </cell>
          <cell r="AA949">
            <v>0</v>
          </cell>
          <cell r="AB949">
            <v>-1</v>
          </cell>
          <cell r="AC949" t="str">
            <v>putong</v>
          </cell>
        </row>
        <row r="950">
          <cell r="A950">
            <v>1026</v>
          </cell>
          <cell r="B950" t="str">
            <v>黄佳璐</v>
          </cell>
          <cell r="C950">
            <v>1</v>
          </cell>
          <cell r="D950">
            <v>1</v>
          </cell>
          <cell r="E950">
            <v>10022</v>
          </cell>
          <cell r="F950" t="str">
            <v>北京林业大学</v>
          </cell>
          <cell r="G950">
            <v>211</v>
          </cell>
          <cell r="H950" t="str">
            <v>园林学院</v>
          </cell>
          <cell r="I950">
            <v>9</v>
          </cell>
          <cell r="J950" t="str">
            <v>农学</v>
          </cell>
          <cell r="K950">
            <v>901</v>
          </cell>
          <cell r="L950">
            <v>90102</v>
          </cell>
          <cell r="M950" t="str">
            <v>园艺</v>
          </cell>
          <cell r="N950">
            <v>6</v>
          </cell>
          <cell r="O950">
            <v>97300</v>
          </cell>
          <cell r="P950" t="str">
            <v>园林学院</v>
          </cell>
          <cell r="Q950" t="str">
            <v>花卉种质创新与育种</v>
          </cell>
          <cell r="R950">
            <v>1</v>
          </cell>
          <cell r="S950">
            <v>8006070</v>
          </cell>
          <cell r="T950">
            <v>8006018</v>
          </cell>
          <cell r="U950">
            <v>8006077</v>
          </cell>
          <cell r="V950">
            <v>576</v>
          </cell>
          <cell r="W950">
            <v>539</v>
          </cell>
          <cell r="X950">
            <v>1</v>
          </cell>
          <cell r="Y950">
            <v>0</v>
          </cell>
          <cell r="Z950">
            <v>0</v>
          </cell>
          <cell r="AA950">
            <v>0</v>
          </cell>
          <cell r="AB950">
            <v>2</v>
          </cell>
          <cell r="AC950" t="str">
            <v>putong</v>
          </cell>
        </row>
        <row r="951">
          <cell r="A951">
            <v>1027</v>
          </cell>
          <cell r="B951" t="str">
            <v>陆青梅</v>
          </cell>
          <cell r="C951">
            <v>1</v>
          </cell>
          <cell r="D951">
            <v>1</v>
          </cell>
          <cell r="E951">
            <v>10022</v>
          </cell>
          <cell r="F951" t="str">
            <v>北京林业大学</v>
          </cell>
          <cell r="G951">
            <v>211</v>
          </cell>
          <cell r="H951" t="str">
            <v>园林学院</v>
          </cell>
          <cell r="I951">
            <v>8</v>
          </cell>
          <cell r="J951" t="str">
            <v>工学</v>
          </cell>
          <cell r="K951">
            <v>828</v>
          </cell>
          <cell r="L951">
            <v>82803</v>
          </cell>
          <cell r="M951" t="str">
            <v>风景园林</v>
          </cell>
          <cell r="N951">
            <v>6</v>
          </cell>
          <cell r="O951">
            <v>95300</v>
          </cell>
          <cell r="P951" t="str">
            <v>园林学院</v>
          </cell>
          <cell r="Q951" t="str">
            <v>风景园林</v>
          </cell>
          <cell r="R951">
            <v>1</v>
          </cell>
          <cell r="S951">
            <v>8006050</v>
          </cell>
        </row>
        <row r="951">
          <cell r="V951">
            <v>550</v>
          </cell>
          <cell r="W951">
            <v>500</v>
          </cell>
          <cell r="X951">
            <v>1</v>
          </cell>
          <cell r="Y951">
            <v>0</v>
          </cell>
          <cell r="Z951">
            <v>0</v>
          </cell>
          <cell r="AA951">
            <v>0</v>
          </cell>
          <cell r="AB951">
            <v>2</v>
          </cell>
          <cell r="AC951" t="str">
            <v>2jia</v>
          </cell>
        </row>
        <row r="952">
          <cell r="A952">
            <v>1028</v>
          </cell>
          <cell r="B952" t="str">
            <v>罗润</v>
          </cell>
          <cell r="C952">
            <v>1</v>
          </cell>
          <cell r="D952">
            <v>1</v>
          </cell>
          <cell r="E952">
            <v>10378</v>
          </cell>
          <cell r="F952" t="str">
            <v>安徽财经大学</v>
          </cell>
          <cell r="G952" t="str">
            <v>其它</v>
          </cell>
          <cell r="H952" t="str">
            <v>工商管理学院</v>
          </cell>
          <cell r="I952">
            <v>12</v>
          </cell>
          <cell r="J952" t="str">
            <v>管理学</v>
          </cell>
          <cell r="K952">
            <v>1209</v>
          </cell>
          <cell r="L952" t="str">
            <v>120901K</v>
          </cell>
          <cell r="M952" t="str">
            <v>旅游管理</v>
          </cell>
          <cell r="N952">
            <v>6</v>
          </cell>
          <cell r="O952">
            <v>83400</v>
          </cell>
          <cell r="P952" t="str">
            <v>园林学院</v>
          </cell>
          <cell r="Q952" t="str">
            <v>风景园林历史与理论</v>
          </cell>
          <cell r="R952">
            <v>8</v>
          </cell>
          <cell r="S952">
            <v>8006075</v>
          </cell>
          <cell r="T952">
            <v>8006031</v>
          </cell>
          <cell r="U952">
            <v>8006003</v>
          </cell>
          <cell r="V952">
            <v>569</v>
          </cell>
          <cell r="W952">
            <v>561</v>
          </cell>
          <cell r="X952">
            <v>1</v>
          </cell>
          <cell r="Y952">
            <v>0</v>
          </cell>
          <cell r="Z952">
            <v>0</v>
          </cell>
          <cell r="AA952">
            <v>0</v>
          </cell>
          <cell r="AB952">
            <v>-1</v>
          </cell>
          <cell r="AC952" t="str">
            <v>putong</v>
          </cell>
        </row>
        <row r="953">
          <cell r="A953">
            <v>1029</v>
          </cell>
          <cell r="B953" t="str">
            <v>凌傲宇</v>
          </cell>
          <cell r="C953">
            <v>2</v>
          </cell>
          <cell r="D953">
            <v>1</v>
          </cell>
          <cell r="E953">
            <v>10538</v>
          </cell>
          <cell r="F953" t="str">
            <v>中南林业科技大学</v>
          </cell>
          <cell r="G953" t="str">
            <v>其它</v>
          </cell>
          <cell r="H953" t="str">
            <v>林学院</v>
          </cell>
          <cell r="I953">
            <v>9</v>
          </cell>
          <cell r="J953" t="str">
            <v>农学</v>
          </cell>
          <cell r="K953">
            <v>905</v>
          </cell>
          <cell r="L953">
            <v>90501</v>
          </cell>
          <cell r="M953" t="str">
            <v>林学</v>
          </cell>
          <cell r="N953">
            <v>2</v>
          </cell>
          <cell r="O953">
            <v>90701</v>
          </cell>
          <cell r="P953" t="str">
            <v>生物科学与技术学院</v>
          </cell>
          <cell r="Q953" t="str">
            <v>林木基因组与分子育种</v>
          </cell>
          <cell r="R953">
            <v>2</v>
          </cell>
          <cell r="S953">
            <v>8002008</v>
          </cell>
          <cell r="T953">
            <v>8002008</v>
          </cell>
          <cell r="U953">
            <v>8002008</v>
          </cell>
          <cell r="V953">
            <v>474</v>
          </cell>
          <cell r="W953">
            <v>0</v>
          </cell>
          <cell r="X953">
            <v>1</v>
          </cell>
          <cell r="Y953">
            <v>0</v>
          </cell>
          <cell r="Z953">
            <v>0</v>
          </cell>
          <cell r="AA953">
            <v>0</v>
          </cell>
          <cell r="AB953">
            <v>-1</v>
          </cell>
          <cell r="AC953" t="str">
            <v>putong</v>
          </cell>
        </row>
        <row r="954">
          <cell r="A954">
            <v>1031</v>
          </cell>
          <cell r="B954" t="str">
            <v>余蕾</v>
          </cell>
          <cell r="C954">
            <v>1</v>
          </cell>
          <cell r="D954">
            <v>1</v>
          </cell>
          <cell r="E954">
            <v>10429</v>
          </cell>
          <cell r="F954" t="str">
            <v>青岛理工大学</v>
          </cell>
          <cell r="G954" t="str">
            <v>其它</v>
          </cell>
          <cell r="H954" t="str">
            <v>管理工程学院</v>
          </cell>
          <cell r="I954">
            <v>12</v>
          </cell>
          <cell r="J954" t="str">
            <v>管理学</v>
          </cell>
          <cell r="K954">
            <v>1206</v>
          </cell>
          <cell r="L954">
            <v>120601</v>
          </cell>
          <cell r="M954" t="str">
            <v>物流管理</v>
          </cell>
          <cell r="N954">
            <v>7</v>
          </cell>
          <cell r="O954">
            <v>20200</v>
          </cell>
          <cell r="P954" t="str">
            <v>经济管理学院</v>
          </cell>
          <cell r="Q954" t="str">
            <v>金融学</v>
          </cell>
          <cell r="R954">
            <v>2</v>
          </cell>
          <cell r="S954">
            <v>8007043</v>
          </cell>
          <cell r="T954">
            <v>8007084</v>
          </cell>
          <cell r="U954">
            <v>8007070</v>
          </cell>
          <cell r="V954">
            <v>483</v>
          </cell>
          <cell r="W954">
            <v>502</v>
          </cell>
          <cell r="X954">
            <v>1</v>
          </cell>
          <cell r="Y954">
            <v>0</v>
          </cell>
          <cell r="Z954">
            <v>0</v>
          </cell>
          <cell r="AA954">
            <v>0</v>
          </cell>
          <cell r="AB954">
            <v>-1</v>
          </cell>
          <cell r="AC954" t="str">
            <v>putong</v>
          </cell>
        </row>
        <row r="955">
          <cell r="A955">
            <v>1033</v>
          </cell>
          <cell r="B955" t="str">
            <v>李珈莹</v>
          </cell>
          <cell r="C955">
            <v>1</v>
          </cell>
          <cell r="D955">
            <v>1</v>
          </cell>
          <cell r="E955">
            <v>10022</v>
          </cell>
          <cell r="F955" t="str">
            <v>北京林业大学</v>
          </cell>
          <cell r="G955">
            <v>211</v>
          </cell>
          <cell r="H955" t="str">
            <v>园林学院</v>
          </cell>
          <cell r="I955">
            <v>9</v>
          </cell>
          <cell r="J955" t="str">
            <v>农学</v>
          </cell>
          <cell r="K955">
            <v>905</v>
          </cell>
          <cell r="L955">
            <v>90502</v>
          </cell>
          <cell r="M955" t="str">
            <v>园林</v>
          </cell>
          <cell r="N955">
            <v>6</v>
          </cell>
          <cell r="O955">
            <v>83400</v>
          </cell>
          <cell r="P955" t="str">
            <v>园林学院</v>
          </cell>
          <cell r="Q955" t="str">
            <v>风景园林历史与理论</v>
          </cell>
          <cell r="R955">
            <v>2</v>
          </cell>
          <cell r="S955">
            <v>8006028</v>
          </cell>
        </row>
        <row r="955">
          <cell r="V955">
            <v>452</v>
          </cell>
          <cell r="W955">
            <v>0</v>
          </cell>
          <cell r="X955">
            <v>1</v>
          </cell>
          <cell r="Y955">
            <v>0</v>
          </cell>
          <cell r="Z955">
            <v>0</v>
          </cell>
          <cell r="AA955">
            <v>0</v>
          </cell>
          <cell r="AB955">
            <v>2</v>
          </cell>
          <cell r="AC955" t="str">
            <v>putong</v>
          </cell>
        </row>
        <row r="956">
          <cell r="A956">
            <v>1034</v>
          </cell>
          <cell r="B956" t="str">
            <v>徐金楠</v>
          </cell>
          <cell r="C956">
            <v>1</v>
          </cell>
          <cell r="D956">
            <v>1</v>
          </cell>
          <cell r="E956">
            <v>10022</v>
          </cell>
          <cell r="F956" t="str">
            <v>北京林业大学</v>
          </cell>
          <cell r="G956">
            <v>211</v>
          </cell>
          <cell r="H956" t="str">
            <v>经济管理学院</v>
          </cell>
          <cell r="I956">
            <v>12</v>
          </cell>
          <cell r="J956" t="str">
            <v>管理学</v>
          </cell>
          <cell r="K956">
            <v>1202</v>
          </cell>
          <cell r="L956">
            <v>120206</v>
          </cell>
          <cell r="M956" t="str">
            <v>人力资源管理</v>
          </cell>
          <cell r="N956">
            <v>7</v>
          </cell>
          <cell r="O956">
            <v>25200</v>
          </cell>
          <cell r="P956" t="str">
            <v>经济管理学院</v>
          </cell>
          <cell r="Q956" t="str">
            <v>不分方向</v>
          </cell>
          <cell r="R956">
            <v>1</v>
          </cell>
          <cell r="S956">
            <v>8007029</v>
          </cell>
        </row>
        <row r="956">
          <cell r="V956">
            <v>510</v>
          </cell>
          <cell r="W956">
            <v>465</v>
          </cell>
          <cell r="X956">
            <v>1</v>
          </cell>
          <cell r="Y956">
            <v>0</v>
          </cell>
          <cell r="Z956">
            <v>0</v>
          </cell>
          <cell r="AA956">
            <v>0</v>
          </cell>
          <cell r="AB956">
            <v>2</v>
          </cell>
          <cell r="AC956" t="str">
            <v>putong</v>
          </cell>
        </row>
        <row r="957">
          <cell r="A957">
            <v>1035</v>
          </cell>
          <cell r="B957" t="str">
            <v>伊慧敏</v>
          </cell>
          <cell r="C957">
            <v>1</v>
          </cell>
          <cell r="D957">
            <v>2</v>
          </cell>
          <cell r="E957">
            <v>10022</v>
          </cell>
          <cell r="F957" t="str">
            <v>北京林业大学</v>
          </cell>
          <cell r="G957">
            <v>211</v>
          </cell>
          <cell r="H957" t="str">
            <v>园林学院</v>
          </cell>
          <cell r="I957">
            <v>8</v>
          </cell>
          <cell r="J957" t="str">
            <v>工学</v>
          </cell>
          <cell r="K957">
            <v>828</v>
          </cell>
          <cell r="L957">
            <v>82802</v>
          </cell>
          <cell r="M957" t="str">
            <v>城乡规划</v>
          </cell>
          <cell r="N957">
            <v>6</v>
          </cell>
          <cell r="O957">
            <v>83300</v>
          </cell>
          <cell r="P957" t="str">
            <v>园林学院</v>
          </cell>
          <cell r="Q957" t="str">
            <v>城乡规划与设计理论</v>
          </cell>
          <cell r="R957">
            <v>1</v>
          </cell>
          <cell r="S957">
            <v>8006010</v>
          </cell>
          <cell r="T957">
            <v>8006064</v>
          </cell>
          <cell r="U957">
            <v>8006087</v>
          </cell>
          <cell r="V957">
            <v>448</v>
          </cell>
          <cell r="W957">
            <v>510</v>
          </cell>
          <cell r="X957">
            <v>1</v>
          </cell>
          <cell r="Y957">
            <v>0</v>
          </cell>
          <cell r="Z957">
            <v>0</v>
          </cell>
          <cell r="AA957">
            <v>0</v>
          </cell>
          <cell r="AB957">
            <v>2</v>
          </cell>
          <cell r="AC957" t="str">
            <v>putong</v>
          </cell>
        </row>
        <row r="958">
          <cell r="A958">
            <v>1036</v>
          </cell>
          <cell r="B958" t="str">
            <v>张文琛</v>
          </cell>
          <cell r="C958">
            <v>1</v>
          </cell>
          <cell r="D958">
            <v>6</v>
          </cell>
          <cell r="E958">
            <v>10022</v>
          </cell>
          <cell r="F958" t="str">
            <v>北京林业大学</v>
          </cell>
          <cell r="G958">
            <v>211</v>
          </cell>
          <cell r="H958" t="str">
            <v>园林学院</v>
          </cell>
          <cell r="I958">
            <v>9</v>
          </cell>
          <cell r="J958" t="str">
            <v>农学</v>
          </cell>
          <cell r="K958">
            <v>905</v>
          </cell>
          <cell r="L958">
            <v>90502</v>
          </cell>
          <cell r="M958" t="str">
            <v>园林</v>
          </cell>
          <cell r="N958">
            <v>6</v>
          </cell>
          <cell r="O958">
            <v>95300</v>
          </cell>
          <cell r="P958" t="str">
            <v>园林学院</v>
          </cell>
          <cell r="Q958" t="str">
            <v>风景园林</v>
          </cell>
          <cell r="R958">
            <v>1</v>
          </cell>
          <cell r="S958">
            <v>8006082</v>
          </cell>
        </row>
        <row r="958">
          <cell r="V958">
            <v>525</v>
          </cell>
          <cell r="W958">
            <v>459</v>
          </cell>
          <cell r="X958">
            <v>1</v>
          </cell>
          <cell r="Y958">
            <v>0</v>
          </cell>
          <cell r="Z958">
            <v>0</v>
          </cell>
          <cell r="AA958">
            <v>0</v>
          </cell>
          <cell r="AB958">
            <v>2</v>
          </cell>
          <cell r="AC958" t="str">
            <v>putong</v>
          </cell>
        </row>
        <row r="959">
          <cell r="A959">
            <v>1037</v>
          </cell>
          <cell r="B959" t="str">
            <v>庞轶月</v>
          </cell>
          <cell r="C959">
            <v>1</v>
          </cell>
          <cell r="D959">
            <v>1</v>
          </cell>
          <cell r="E959">
            <v>10043</v>
          </cell>
          <cell r="F959" t="str">
            <v>北京体育大学</v>
          </cell>
          <cell r="G959">
            <v>211</v>
          </cell>
          <cell r="H959" t="str">
            <v>国际体育组织学院（外国语学院）</v>
          </cell>
          <cell r="I959">
            <v>5</v>
          </cell>
          <cell r="J959" t="str">
            <v>文学</v>
          </cell>
          <cell r="K959">
            <v>502</v>
          </cell>
          <cell r="L959">
            <v>50201</v>
          </cell>
          <cell r="M959" t="str">
            <v>英语</v>
          </cell>
          <cell r="N959">
            <v>11</v>
          </cell>
          <cell r="O959">
            <v>55101</v>
          </cell>
          <cell r="P959" t="str">
            <v>外语学院</v>
          </cell>
          <cell r="Q959" t="str">
            <v>不分方向</v>
          </cell>
          <cell r="R959">
            <v>1</v>
          </cell>
          <cell r="S959">
            <v>8011026</v>
          </cell>
        </row>
        <row r="959">
          <cell r="V959">
            <v>0</v>
          </cell>
          <cell r="W959">
            <v>557</v>
          </cell>
          <cell r="X959">
            <v>1</v>
          </cell>
          <cell r="Y959">
            <v>0</v>
          </cell>
          <cell r="Z959">
            <v>0</v>
          </cell>
          <cell r="AA959">
            <v>0</v>
          </cell>
          <cell r="AB959">
            <v>2</v>
          </cell>
          <cell r="AC959" t="str">
            <v>putong</v>
          </cell>
        </row>
        <row r="960">
          <cell r="A960">
            <v>1038</v>
          </cell>
          <cell r="B960" t="str">
            <v>武萌萌</v>
          </cell>
          <cell r="C960">
            <v>1</v>
          </cell>
          <cell r="D960">
            <v>1</v>
          </cell>
          <cell r="E960">
            <v>10022</v>
          </cell>
          <cell r="F960" t="str">
            <v>北京林业大学</v>
          </cell>
          <cell r="G960">
            <v>211</v>
          </cell>
          <cell r="H960" t="str">
            <v>园林学院</v>
          </cell>
          <cell r="I960">
            <v>8</v>
          </cell>
          <cell r="J960" t="str">
            <v>工学</v>
          </cell>
          <cell r="K960">
            <v>828</v>
          </cell>
          <cell r="L960">
            <v>82803</v>
          </cell>
          <cell r="M960" t="str">
            <v>风景园林</v>
          </cell>
          <cell r="N960">
            <v>6</v>
          </cell>
          <cell r="O960">
            <v>95300</v>
          </cell>
          <cell r="P960" t="str">
            <v>园林学院</v>
          </cell>
          <cell r="Q960" t="str">
            <v>风景园林</v>
          </cell>
          <cell r="R960">
            <v>1</v>
          </cell>
          <cell r="S960">
            <v>8006015</v>
          </cell>
        </row>
        <row r="960">
          <cell r="V960">
            <v>540</v>
          </cell>
          <cell r="W960">
            <v>494</v>
          </cell>
          <cell r="X960">
            <v>1</v>
          </cell>
          <cell r="Y960">
            <v>0</v>
          </cell>
          <cell r="Z960">
            <v>0</v>
          </cell>
          <cell r="AA960">
            <v>0</v>
          </cell>
          <cell r="AB960">
            <v>2</v>
          </cell>
          <cell r="AC960" t="str">
            <v>zhijiaotuan</v>
          </cell>
        </row>
        <row r="961">
          <cell r="A961">
            <v>1039</v>
          </cell>
          <cell r="B961" t="str">
            <v>杨扬</v>
          </cell>
          <cell r="C961">
            <v>1</v>
          </cell>
          <cell r="D961">
            <v>3</v>
          </cell>
          <cell r="E961">
            <v>10022</v>
          </cell>
          <cell r="F961" t="str">
            <v>北京林业大学</v>
          </cell>
          <cell r="G961">
            <v>211</v>
          </cell>
          <cell r="H961" t="str">
            <v>园林学院旅游管理系</v>
          </cell>
          <cell r="I961">
            <v>12</v>
          </cell>
          <cell r="J961" t="str">
            <v>管理学</v>
          </cell>
          <cell r="K961">
            <v>1209</v>
          </cell>
          <cell r="L961" t="str">
            <v>120901K</v>
          </cell>
          <cell r="M961" t="str">
            <v>旅游管理</v>
          </cell>
          <cell r="N961">
            <v>6</v>
          </cell>
          <cell r="O961">
            <v>95300</v>
          </cell>
          <cell r="P961" t="str">
            <v>园林学院</v>
          </cell>
          <cell r="Q961" t="str">
            <v>风景园林</v>
          </cell>
          <cell r="R961">
            <v>1</v>
          </cell>
          <cell r="S961">
            <v>8006003</v>
          </cell>
        </row>
        <row r="961">
          <cell r="V961">
            <v>477</v>
          </cell>
          <cell r="W961">
            <v>0</v>
          </cell>
          <cell r="X961">
            <v>1</v>
          </cell>
          <cell r="Y961">
            <v>0</v>
          </cell>
          <cell r="Z961">
            <v>0</v>
          </cell>
          <cell r="AA961">
            <v>0</v>
          </cell>
          <cell r="AB961">
            <v>2</v>
          </cell>
          <cell r="AC961" t="str">
            <v>2jia</v>
          </cell>
        </row>
        <row r="962">
          <cell r="A962">
            <v>1040</v>
          </cell>
          <cell r="B962" t="str">
            <v>贺青青</v>
          </cell>
          <cell r="C962">
            <v>1</v>
          </cell>
          <cell r="D962">
            <v>1</v>
          </cell>
          <cell r="E962">
            <v>10758</v>
          </cell>
          <cell r="F962" t="str">
            <v>新疆农业大学</v>
          </cell>
          <cell r="G962" t="str">
            <v>其它</v>
          </cell>
          <cell r="H962" t="str">
            <v>数理学院</v>
          </cell>
          <cell r="I962">
            <v>7</v>
          </cell>
          <cell r="J962" t="str">
            <v>理学</v>
          </cell>
          <cell r="K962">
            <v>701</v>
          </cell>
          <cell r="L962">
            <v>70101</v>
          </cell>
          <cell r="M962" t="str">
            <v>数学与应用数学</v>
          </cell>
          <cell r="N962">
            <v>12</v>
          </cell>
          <cell r="O962">
            <v>70100</v>
          </cell>
          <cell r="P962" t="str">
            <v>理学院</v>
          </cell>
          <cell r="Q962" t="str">
            <v>基础数学专业</v>
          </cell>
          <cell r="R962">
            <v>3</v>
          </cell>
          <cell r="S962">
            <v>8012010</v>
          </cell>
        </row>
        <row r="962">
          <cell r="V962">
            <v>442</v>
          </cell>
          <cell r="W962">
            <v>0</v>
          </cell>
          <cell r="X962">
            <v>1</v>
          </cell>
          <cell r="Y962">
            <v>0</v>
          </cell>
          <cell r="Z962">
            <v>0</v>
          </cell>
          <cell r="AA962">
            <v>0</v>
          </cell>
          <cell r="AB962">
            <v>-1</v>
          </cell>
          <cell r="AC962" t="str">
            <v>putong</v>
          </cell>
        </row>
        <row r="963">
          <cell r="A963">
            <v>1042</v>
          </cell>
          <cell r="B963" t="str">
            <v>徐幼榕</v>
          </cell>
          <cell r="C963">
            <v>1</v>
          </cell>
          <cell r="D963">
            <v>1</v>
          </cell>
          <cell r="E963">
            <v>10022</v>
          </cell>
          <cell r="F963" t="str">
            <v>北京林业大学</v>
          </cell>
          <cell r="G963">
            <v>211</v>
          </cell>
          <cell r="H963" t="str">
            <v>园林学院</v>
          </cell>
          <cell r="I963">
            <v>9</v>
          </cell>
          <cell r="J963" t="str">
            <v>农学</v>
          </cell>
          <cell r="K963">
            <v>905</v>
          </cell>
          <cell r="L963">
            <v>90502</v>
          </cell>
          <cell r="M963" t="str">
            <v>园林</v>
          </cell>
          <cell r="N963">
            <v>6</v>
          </cell>
          <cell r="O963">
            <v>97300</v>
          </cell>
          <cell r="P963" t="str">
            <v>园林学院</v>
          </cell>
          <cell r="Q963" t="str">
            <v>花卉种质创新与育种</v>
          </cell>
          <cell r="R963">
            <v>3</v>
          </cell>
          <cell r="S963">
            <v>8006007</v>
          </cell>
        </row>
        <row r="963">
          <cell r="V963">
            <v>564</v>
          </cell>
          <cell r="W963">
            <v>0</v>
          </cell>
          <cell r="X963">
            <v>1</v>
          </cell>
          <cell r="Y963">
            <v>0</v>
          </cell>
          <cell r="Z963">
            <v>0</v>
          </cell>
          <cell r="AA963">
            <v>0</v>
          </cell>
          <cell r="AB963">
            <v>2</v>
          </cell>
          <cell r="AC963" t="str">
            <v>putong</v>
          </cell>
        </row>
        <row r="964">
          <cell r="A964">
            <v>1043</v>
          </cell>
          <cell r="B964" t="str">
            <v>许贺艳</v>
          </cell>
          <cell r="C964">
            <v>1</v>
          </cell>
          <cell r="D964">
            <v>1</v>
          </cell>
          <cell r="E964">
            <v>10009</v>
          </cell>
          <cell r="F964" t="str">
            <v>北方工业大学</v>
          </cell>
          <cell r="G964" t="str">
            <v>其它</v>
          </cell>
          <cell r="H964" t="str">
            <v>经济管理学院</v>
          </cell>
          <cell r="I964">
            <v>12</v>
          </cell>
          <cell r="J964" t="str">
            <v>管理学</v>
          </cell>
          <cell r="K964">
            <v>1202</v>
          </cell>
          <cell r="L964" t="str">
            <v>120201K</v>
          </cell>
          <cell r="M964" t="str">
            <v>工商管理</v>
          </cell>
          <cell r="N964">
            <v>7</v>
          </cell>
          <cell r="O964">
            <v>120200</v>
          </cell>
          <cell r="P964" t="str">
            <v>经济管理学院</v>
          </cell>
          <cell r="Q964" t="str">
            <v>管理科学</v>
          </cell>
          <cell r="R964">
            <v>5</v>
          </cell>
          <cell r="S964">
            <v>8007062</v>
          </cell>
          <cell r="T964">
            <v>8007062</v>
          </cell>
          <cell r="U964">
            <v>8007062</v>
          </cell>
          <cell r="V964">
            <v>476</v>
          </cell>
          <cell r="W964">
            <v>437</v>
          </cell>
          <cell r="X964">
            <v>1</v>
          </cell>
          <cell r="Y964">
            <v>0</v>
          </cell>
          <cell r="Z964">
            <v>0</v>
          </cell>
          <cell r="AA964">
            <v>0</v>
          </cell>
          <cell r="AB964">
            <v>-1</v>
          </cell>
          <cell r="AC964" t="str">
            <v>putong</v>
          </cell>
        </row>
        <row r="965">
          <cell r="A965">
            <v>1044</v>
          </cell>
          <cell r="B965" t="str">
            <v>宋思远</v>
          </cell>
          <cell r="C965">
            <v>2</v>
          </cell>
          <cell r="D965">
            <v>1</v>
          </cell>
          <cell r="E965">
            <v>10022</v>
          </cell>
          <cell r="F965" t="str">
            <v>北京林业大学</v>
          </cell>
          <cell r="G965">
            <v>211</v>
          </cell>
          <cell r="H965" t="str">
            <v>园林学院</v>
          </cell>
          <cell r="I965">
            <v>9</v>
          </cell>
          <cell r="J965" t="str">
            <v>农学</v>
          </cell>
          <cell r="K965">
            <v>901</v>
          </cell>
          <cell r="L965">
            <v>90102</v>
          </cell>
          <cell r="M965" t="str">
            <v>园艺</v>
          </cell>
          <cell r="N965">
            <v>6</v>
          </cell>
          <cell r="O965">
            <v>95300</v>
          </cell>
          <cell r="P965" t="str">
            <v>园林学院</v>
          </cell>
          <cell r="Q965" t="str">
            <v>风景园林</v>
          </cell>
          <cell r="R965">
            <v>1</v>
          </cell>
          <cell r="S965">
            <v>8006015</v>
          </cell>
        </row>
        <row r="965">
          <cell r="V965">
            <v>432</v>
          </cell>
          <cell r="W965">
            <v>0</v>
          </cell>
          <cell r="X965">
            <v>1</v>
          </cell>
          <cell r="Y965">
            <v>0</v>
          </cell>
          <cell r="Z965">
            <v>0</v>
          </cell>
          <cell r="AA965">
            <v>0</v>
          </cell>
          <cell r="AB965">
            <v>2</v>
          </cell>
          <cell r="AC965" t="str">
            <v>2jia</v>
          </cell>
        </row>
        <row r="966">
          <cell r="A966">
            <v>1045</v>
          </cell>
          <cell r="B966" t="str">
            <v>李姝颖</v>
          </cell>
          <cell r="C966">
            <v>1</v>
          </cell>
          <cell r="D966">
            <v>1</v>
          </cell>
          <cell r="E966">
            <v>10022</v>
          </cell>
          <cell r="F966" t="str">
            <v>北京林业大学</v>
          </cell>
          <cell r="G966">
            <v>211</v>
          </cell>
          <cell r="H966" t="str">
            <v>园林学院</v>
          </cell>
          <cell r="I966">
            <v>9</v>
          </cell>
          <cell r="J966" t="str">
            <v>农学</v>
          </cell>
          <cell r="K966">
            <v>905</v>
          </cell>
          <cell r="L966">
            <v>90502</v>
          </cell>
          <cell r="M966" t="str">
            <v>园林</v>
          </cell>
          <cell r="N966">
            <v>6</v>
          </cell>
          <cell r="O966">
            <v>83400</v>
          </cell>
          <cell r="P966" t="str">
            <v>园林学院</v>
          </cell>
          <cell r="Q966" t="str">
            <v>风景园林历史与理论</v>
          </cell>
          <cell r="R966">
            <v>2</v>
          </cell>
          <cell r="S966">
            <v>8006065</v>
          </cell>
          <cell r="T966">
            <v>8006012</v>
          </cell>
          <cell r="U966">
            <v>8006082</v>
          </cell>
          <cell r="V966">
            <v>504</v>
          </cell>
          <cell r="W966">
            <v>521</v>
          </cell>
          <cell r="X966">
            <v>1</v>
          </cell>
          <cell r="Y966">
            <v>0</v>
          </cell>
          <cell r="Z966">
            <v>0</v>
          </cell>
          <cell r="AA966">
            <v>0</v>
          </cell>
          <cell r="AB966">
            <v>2</v>
          </cell>
          <cell r="AC966" t="str">
            <v>putong</v>
          </cell>
        </row>
        <row r="967">
          <cell r="A967">
            <v>1046</v>
          </cell>
          <cell r="B967" t="str">
            <v>蔡静</v>
          </cell>
          <cell r="C967">
            <v>1</v>
          </cell>
          <cell r="D967">
            <v>1</v>
          </cell>
          <cell r="E967">
            <v>10022</v>
          </cell>
          <cell r="F967" t="str">
            <v>北京林业大学</v>
          </cell>
          <cell r="G967">
            <v>211</v>
          </cell>
          <cell r="H967" t="str">
            <v>林学院</v>
          </cell>
          <cell r="I967">
            <v>9</v>
          </cell>
          <cell r="J967" t="str">
            <v>农学</v>
          </cell>
          <cell r="K967">
            <v>905</v>
          </cell>
          <cell r="L967">
            <v>90501</v>
          </cell>
          <cell r="M967" t="str">
            <v>林学</v>
          </cell>
          <cell r="N967">
            <v>1</v>
          </cell>
          <cell r="O967">
            <v>90704</v>
          </cell>
          <cell r="P967" t="str">
            <v>林学院</v>
          </cell>
          <cell r="Q967" t="str">
            <v>森林经营理论与技术</v>
          </cell>
          <cell r="R967">
            <v>1</v>
          </cell>
          <cell r="S967">
            <v>8001046</v>
          </cell>
        </row>
        <row r="967">
          <cell r="V967">
            <v>540</v>
          </cell>
          <cell r="W967">
            <v>475</v>
          </cell>
          <cell r="X967">
            <v>1</v>
          </cell>
          <cell r="Y967">
            <v>0</v>
          </cell>
          <cell r="Z967">
            <v>0</v>
          </cell>
          <cell r="AA967">
            <v>0</v>
          </cell>
          <cell r="AB967">
            <v>2</v>
          </cell>
          <cell r="AC967" t="str">
            <v>putong</v>
          </cell>
        </row>
        <row r="968">
          <cell r="A968">
            <v>1047</v>
          </cell>
          <cell r="B968" t="str">
            <v>李昊霖</v>
          </cell>
          <cell r="C968">
            <v>2</v>
          </cell>
          <cell r="D968">
            <v>1</v>
          </cell>
          <cell r="E968">
            <v>10022</v>
          </cell>
          <cell r="F968" t="str">
            <v>北京林业大学</v>
          </cell>
          <cell r="G968">
            <v>211</v>
          </cell>
          <cell r="H968" t="str">
            <v>园林学院</v>
          </cell>
          <cell r="I968">
            <v>9</v>
          </cell>
          <cell r="J968" t="str">
            <v>农学</v>
          </cell>
          <cell r="K968">
            <v>905</v>
          </cell>
          <cell r="L968">
            <v>90502</v>
          </cell>
          <cell r="M968" t="str">
            <v>园林</v>
          </cell>
          <cell r="N968">
            <v>6</v>
          </cell>
          <cell r="O968">
            <v>95300</v>
          </cell>
          <cell r="P968" t="str">
            <v>园林学院</v>
          </cell>
          <cell r="Q968" t="str">
            <v>风景园林</v>
          </cell>
          <cell r="R968">
            <v>1</v>
          </cell>
          <cell r="S968">
            <v>8006082</v>
          </cell>
        </row>
        <row r="968">
          <cell r="V968">
            <v>454</v>
          </cell>
          <cell r="W968">
            <v>0</v>
          </cell>
          <cell r="X968">
            <v>1</v>
          </cell>
          <cell r="Y968">
            <v>0</v>
          </cell>
          <cell r="Z968">
            <v>0</v>
          </cell>
          <cell r="AA968">
            <v>0</v>
          </cell>
          <cell r="AB968">
            <v>2</v>
          </cell>
          <cell r="AC968" t="str">
            <v>2jia</v>
          </cell>
        </row>
        <row r="969">
          <cell r="A969">
            <v>1048</v>
          </cell>
          <cell r="B969" t="str">
            <v>王可心</v>
          </cell>
          <cell r="C969">
            <v>1</v>
          </cell>
          <cell r="D969">
            <v>1</v>
          </cell>
          <cell r="E969">
            <v>10022</v>
          </cell>
          <cell r="F969" t="str">
            <v>北京林业大学</v>
          </cell>
          <cell r="G969">
            <v>211</v>
          </cell>
          <cell r="H969" t="str">
            <v>林学院</v>
          </cell>
          <cell r="I969">
            <v>9</v>
          </cell>
          <cell r="J969" t="str">
            <v>农学</v>
          </cell>
          <cell r="K969">
            <v>905</v>
          </cell>
          <cell r="L969">
            <v>90501</v>
          </cell>
          <cell r="M969" t="str">
            <v>林学</v>
          </cell>
          <cell r="N969">
            <v>1</v>
          </cell>
          <cell r="O969">
            <v>90702</v>
          </cell>
          <cell r="P969" t="str">
            <v>林学院</v>
          </cell>
          <cell r="Q969" t="str">
            <v>林木种苗培育理论与技术</v>
          </cell>
          <cell r="R969">
            <v>3</v>
          </cell>
          <cell r="S969">
            <v>8001048</v>
          </cell>
          <cell r="T969">
            <v>8001030</v>
          </cell>
          <cell r="U969">
            <v>19820801</v>
          </cell>
          <cell r="V969">
            <v>602</v>
          </cell>
          <cell r="W969">
            <v>559</v>
          </cell>
          <cell r="X969">
            <v>1</v>
          </cell>
          <cell r="Y969">
            <v>0</v>
          </cell>
          <cell r="Z969">
            <v>0</v>
          </cell>
          <cell r="AA969">
            <v>0</v>
          </cell>
          <cell r="AB969">
            <v>2</v>
          </cell>
          <cell r="AC969" t="str">
            <v>putong</v>
          </cell>
        </row>
        <row r="970">
          <cell r="A970">
            <v>1049</v>
          </cell>
          <cell r="B970" t="str">
            <v>胡钧舒</v>
          </cell>
          <cell r="C970">
            <v>1</v>
          </cell>
          <cell r="D970">
            <v>1</v>
          </cell>
          <cell r="E970">
            <v>10022</v>
          </cell>
          <cell r="F970" t="str">
            <v>北京林业大学</v>
          </cell>
          <cell r="G970">
            <v>211</v>
          </cell>
          <cell r="H970" t="str">
            <v>园林学院</v>
          </cell>
          <cell r="I970">
            <v>9</v>
          </cell>
          <cell r="J970" t="str">
            <v>农学</v>
          </cell>
          <cell r="K970">
            <v>905</v>
          </cell>
          <cell r="L970">
            <v>90502</v>
          </cell>
          <cell r="M970" t="str">
            <v>园林</v>
          </cell>
          <cell r="N970">
            <v>6</v>
          </cell>
          <cell r="O970">
            <v>97300</v>
          </cell>
          <cell r="P970" t="str">
            <v>园林学院</v>
          </cell>
          <cell r="Q970" t="str">
            <v>花卉种质创新与育种</v>
          </cell>
          <cell r="R970">
            <v>1</v>
          </cell>
          <cell r="S970">
            <v>8006069</v>
          </cell>
        </row>
        <row r="970">
          <cell r="V970">
            <v>526</v>
          </cell>
          <cell r="W970">
            <v>0</v>
          </cell>
          <cell r="X970">
            <v>1</v>
          </cell>
          <cell r="Y970">
            <v>0</v>
          </cell>
          <cell r="Z970">
            <v>0</v>
          </cell>
          <cell r="AA970">
            <v>0</v>
          </cell>
          <cell r="AB970">
            <v>2</v>
          </cell>
          <cell r="AC970" t="str">
            <v>putong</v>
          </cell>
        </row>
        <row r="971">
          <cell r="A971">
            <v>1050</v>
          </cell>
          <cell r="B971" t="str">
            <v>冯悦</v>
          </cell>
          <cell r="C971">
            <v>1</v>
          </cell>
          <cell r="D971">
            <v>1</v>
          </cell>
          <cell r="E971">
            <v>10022</v>
          </cell>
          <cell r="F971" t="str">
            <v>北京林业大学</v>
          </cell>
          <cell r="G971">
            <v>211</v>
          </cell>
          <cell r="H971" t="str">
            <v>园林学院</v>
          </cell>
          <cell r="I971">
            <v>9</v>
          </cell>
          <cell r="J971" t="str">
            <v>农学</v>
          </cell>
          <cell r="K971">
            <v>905</v>
          </cell>
          <cell r="L971">
            <v>90502</v>
          </cell>
          <cell r="M971" t="str">
            <v>园林</v>
          </cell>
          <cell r="N971">
            <v>6</v>
          </cell>
          <cell r="O971">
            <v>83400</v>
          </cell>
          <cell r="P971" t="str">
            <v>园林学院</v>
          </cell>
          <cell r="Q971" t="str">
            <v>风景园林历史与理论</v>
          </cell>
          <cell r="R971">
            <v>2</v>
          </cell>
          <cell r="S971">
            <v>8006111</v>
          </cell>
        </row>
        <row r="971">
          <cell r="V971">
            <v>539</v>
          </cell>
          <cell r="W971">
            <v>0</v>
          </cell>
          <cell r="X971">
            <v>1</v>
          </cell>
          <cell r="Y971">
            <v>0</v>
          </cell>
          <cell r="Z971">
            <v>0</v>
          </cell>
          <cell r="AA971">
            <v>0</v>
          </cell>
          <cell r="AB971">
            <v>2</v>
          </cell>
          <cell r="AC971" t="str">
            <v>putong</v>
          </cell>
        </row>
        <row r="972">
          <cell r="A972">
            <v>1051</v>
          </cell>
          <cell r="B972" t="str">
            <v>张禹娆</v>
          </cell>
          <cell r="C972">
            <v>1</v>
          </cell>
          <cell r="D972">
            <v>1</v>
          </cell>
          <cell r="E972">
            <v>10022</v>
          </cell>
          <cell r="F972" t="str">
            <v>北京林业大学</v>
          </cell>
          <cell r="G972">
            <v>211</v>
          </cell>
          <cell r="H972" t="str">
            <v>材料科学与技术学院</v>
          </cell>
          <cell r="I972">
            <v>8</v>
          </cell>
          <cell r="J972" t="str">
            <v>工学</v>
          </cell>
          <cell r="K972">
            <v>824</v>
          </cell>
          <cell r="L972">
            <v>82402</v>
          </cell>
          <cell r="M972" t="str">
            <v>木材科学与工程</v>
          </cell>
          <cell r="N972">
            <v>5</v>
          </cell>
          <cell r="O972">
            <v>82902</v>
          </cell>
          <cell r="P972" t="str">
            <v>材料学院</v>
          </cell>
          <cell r="Q972" t="str">
            <v>木材构造与物性</v>
          </cell>
          <cell r="R972">
            <v>6</v>
          </cell>
          <cell r="S972">
            <v>8005014</v>
          </cell>
        </row>
        <row r="972">
          <cell r="V972">
            <v>444</v>
          </cell>
          <cell r="W972">
            <v>461</v>
          </cell>
          <cell r="X972">
            <v>1</v>
          </cell>
          <cell r="Y972">
            <v>0</v>
          </cell>
          <cell r="Z972">
            <v>0</v>
          </cell>
          <cell r="AA972">
            <v>0</v>
          </cell>
          <cell r="AB972">
            <v>2</v>
          </cell>
          <cell r="AC972" t="str">
            <v>putong</v>
          </cell>
        </row>
        <row r="973">
          <cell r="A973">
            <v>1052</v>
          </cell>
          <cell r="B973" t="str">
            <v>孙彦琳</v>
          </cell>
          <cell r="C973">
            <v>1</v>
          </cell>
          <cell r="D973">
            <v>1</v>
          </cell>
          <cell r="E973">
            <v>10022</v>
          </cell>
          <cell r="F973" t="str">
            <v>北京林业大学</v>
          </cell>
          <cell r="G973">
            <v>211</v>
          </cell>
          <cell r="H973" t="str">
            <v>园林学院</v>
          </cell>
          <cell r="I973">
            <v>9</v>
          </cell>
          <cell r="J973" t="str">
            <v>农学</v>
          </cell>
          <cell r="K973">
            <v>901</v>
          </cell>
          <cell r="L973">
            <v>90102</v>
          </cell>
          <cell r="M973" t="str">
            <v>园艺</v>
          </cell>
          <cell r="N973">
            <v>6</v>
          </cell>
          <cell r="O973">
            <v>95300</v>
          </cell>
          <cell r="P973" t="str">
            <v>园林学院</v>
          </cell>
          <cell r="Q973" t="str">
            <v>风景园林</v>
          </cell>
          <cell r="R973">
            <v>2</v>
          </cell>
          <cell r="S973">
            <v>8006052</v>
          </cell>
          <cell r="T973">
            <v>8006023</v>
          </cell>
        </row>
        <row r="973">
          <cell r="V973">
            <v>566</v>
          </cell>
          <cell r="W973">
            <v>547</v>
          </cell>
          <cell r="X973">
            <v>1</v>
          </cell>
          <cell r="Y973">
            <v>0</v>
          </cell>
          <cell r="Z973">
            <v>0</v>
          </cell>
          <cell r="AA973">
            <v>0</v>
          </cell>
          <cell r="AB973">
            <v>2</v>
          </cell>
          <cell r="AC973" t="str">
            <v>putong</v>
          </cell>
        </row>
        <row r="974">
          <cell r="A974">
            <v>1053</v>
          </cell>
          <cell r="B974" t="str">
            <v>顾雪琪</v>
          </cell>
          <cell r="C974">
            <v>1</v>
          </cell>
          <cell r="D974">
            <v>1</v>
          </cell>
          <cell r="E974">
            <v>10022</v>
          </cell>
          <cell r="F974" t="str">
            <v>北京林业大学</v>
          </cell>
          <cell r="G974">
            <v>211</v>
          </cell>
          <cell r="H974" t="str">
            <v>园林学院</v>
          </cell>
          <cell r="I974">
            <v>9</v>
          </cell>
          <cell r="J974" t="str">
            <v>农学</v>
          </cell>
          <cell r="K974">
            <v>901</v>
          </cell>
          <cell r="L974">
            <v>90102</v>
          </cell>
          <cell r="M974" t="str">
            <v>园艺</v>
          </cell>
          <cell r="N974">
            <v>6</v>
          </cell>
          <cell r="O974">
            <v>97300</v>
          </cell>
          <cell r="P974" t="str">
            <v>园林学院</v>
          </cell>
          <cell r="Q974" t="str">
            <v>花卉种质创新与育种</v>
          </cell>
          <cell r="R974">
            <v>1</v>
          </cell>
          <cell r="S974">
            <v>8006070</v>
          </cell>
        </row>
        <row r="974">
          <cell r="V974">
            <v>517</v>
          </cell>
          <cell r="W974">
            <v>0</v>
          </cell>
          <cell r="X974">
            <v>1</v>
          </cell>
          <cell r="Y974">
            <v>0</v>
          </cell>
          <cell r="Z974">
            <v>0</v>
          </cell>
          <cell r="AA974">
            <v>0</v>
          </cell>
          <cell r="AB974">
            <v>2</v>
          </cell>
          <cell r="AC974" t="str">
            <v>putong</v>
          </cell>
        </row>
        <row r="975">
          <cell r="A975">
            <v>1054</v>
          </cell>
          <cell r="B975" t="str">
            <v>王宜昕</v>
          </cell>
          <cell r="C975">
            <v>1</v>
          </cell>
          <cell r="D975">
            <v>1</v>
          </cell>
          <cell r="E975">
            <v>10022</v>
          </cell>
          <cell r="F975" t="str">
            <v>北京林业大学</v>
          </cell>
          <cell r="G975">
            <v>211</v>
          </cell>
          <cell r="H975" t="str">
            <v>北京林业大学</v>
          </cell>
          <cell r="I975">
            <v>12</v>
          </cell>
          <cell r="J975" t="str">
            <v>管理学</v>
          </cell>
          <cell r="K975">
            <v>1208</v>
          </cell>
          <cell r="L975">
            <v>120801</v>
          </cell>
          <cell r="M975" t="str">
            <v>电子商务</v>
          </cell>
          <cell r="N975">
            <v>7</v>
          </cell>
          <cell r="O975">
            <v>25200</v>
          </cell>
          <cell r="P975" t="str">
            <v>经济管理学院</v>
          </cell>
          <cell r="Q975" t="str">
            <v>不分方向</v>
          </cell>
          <cell r="R975">
            <v>1</v>
          </cell>
          <cell r="S975">
            <v>8007083</v>
          </cell>
        </row>
        <row r="975">
          <cell r="V975">
            <v>427</v>
          </cell>
          <cell r="W975">
            <v>427</v>
          </cell>
          <cell r="X975">
            <v>1</v>
          </cell>
          <cell r="Y975">
            <v>0</v>
          </cell>
          <cell r="Z975">
            <v>0</v>
          </cell>
          <cell r="AA975">
            <v>0</v>
          </cell>
          <cell r="AB975">
            <v>2</v>
          </cell>
          <cell r="AC975" t="str">
            <v>putong</v>
          </cell>
        </row>
        <row r="976">
          <cell r="A976">
            <v>1055</v>
          </cell>
          <cell r="B976" t="str">
            <v>王楚真</v>
          </cell>
          <cell r="C976">
            <v>1</v>
          </cell>
          <cell r="D976">
            <v>11</v>
          </cell>
          <cell r="E976">
            <v>10022</v>
          </cell>
          <cell r="F976" t="str">
            <v>北京林业大学</v>
          </cell>
          <cell r="G976">
            <v>211</v>
          </cell>
          <cell r="H976" t="str">
            <v>园林学院</v>
          </cell>
          <cell r="I976">
            <v>9</v>
          </cell>
          <cell r="J976" t="str">
            <v>农学</v>
          </cell>
          <cell r="K976">
            <v>905</v>
          </cell>
          <cell r="L976">
            <v>90502</v>
          </cell>
          <cell r="M976" t="str">
            <v>园林</v>
          </cell>
          <cell r="N976">
            <v>6</v>
          </cell>
          <cell r="O976">
            <v>95300</v>
          </cell>
          <cell r="P976" t="str">
            <v>园林学院</v>
          </cell>
          <cell r="Q976" t="str">
            <v>风景园林</v>
          </cell>
          <cell r="R976">
            <v>1</v>
          </cell>
          <cell r="S976">
            <v>8006011</v>
          </cell>
        </row>
        <row r="976">
          <cell r="V976">
            <v>603</v>
          </cell>
          <cell r="W976">
            <v>0</v>
          </cell>
          <cell r="X976">
            <v>1</v>
          </cell>
          <cell r="Y976">
            <v>0</v>
          </cell>
          <cell r="Z976">
            <v>0</v>
          </cell>
          <cell r="AA976">
            <v>0</v>
          </cell>
          <cell r="AB976">
            <v>2</v>
          </cell>
          <cell r="AC976" t="str">
            <v>putong</v>
          </cell>
        </row>
        <row r="977">
          <cell r="A977">
            <v>1057</v>
          </cell>
          <cell r="B977" t="str">
            <v>段菁阳</v>
          </cell>
          <cell r="C977">
            <v>1</v>
          </cell>
          <cell r="D977">
            <v>1</v>
          </cell>
          <cell r="E977">
            <v>10538</v>
          </cell>
          <cell r="F977" t="str">
            <v>中南林业科技大学</v>
          </cell>
          <cell r="G977" t="str">
            <v>其它</v>
          </cell>
          <cell r="H977" t="str">
            <v>商学院</v>
          </cell>
          <cell r="I977">
            <v>12</v>
          </cell>
          <cell r="J977" t="str">
            <v>管理学</v>
          </cell>
          <cell r="K977">
            <v>1202</v>
          </cell>
          <cell r="L977" t="str">
            <v>120203K</v>
          </cell>
          <cell r="M977" t="str">
            <v>会计学</v>
          </cell>
          <cell r="N977">
            <v>7</v>
          </cell>
          <cell r="O977">
            <v>25400</v>
          </cell>
          <cell r="P977" t="str">
            <v>经济管理学院</v>
          </cell>
          <cell r="Q977" t="str">
            <v>不分方向</v>
          </cell>
          <cell r="R977">
            <v>1</v>
          </cell>
          <cell r="S977">
            <v>8007007</v>
          </cell>
        </row>
        <row r="977">
          <cell r="V977">
            <v>536</v>
          </cell>
          <cell r="W977">
            <v>464</v>
          </cell>
          <cell r="X977">
            <v>1</v>
          </cell>
          <cell r="Y977">
            <v>0</v>
          </cell>
          <cell r="Z977">
            <v>0</v>
          </cell>
          <cell r="AA977">
            <v>0</v>
          </cell>
          <cell r="AB977">
            <v>-1</v>
          </cell>
          <cell r="AC977" t="str">
            <v>putong</v>
          </cell>
        </row>
        <row r="978">
          <cell r="A978">
            <v>1058</v>
          </cell>
          <cell r="B978" t="str">
            <v>孙艺轩</v>
          </cell>
          <cell r="C978">
            <v>1</v>
          </cell>
          <cell r="D978">
            <v>1</v>
          </cell>
          <cell r="E978">
            <v>10022</v>
          </cell>
          <cell r="F978" t="str">
            <v>北京林业大学</v>
          </cell>
          <cell r="G978">
            <v>211</v>
          </cell>
          <cell r="H978" t="str">
            <v>经济管理学院</v>
          </cell>
          <cell r="I978">
            <v>12</v>
          </cell>
          <cell r="J978" t="str">
            <v>管理学</v>
          </cell>
          <cell r="K978">
            <v>1202</v>
          </cell>
          <cell r="L978" t="str">
            <v>120203K</v>
          </cell>
          <cell r="M978" t="str">
            <v>会计学</v>
          </cell>
          <cell r="N978">
            <v>7</v>
          </cell>
          <cell r="O978">
            <v>120200</v>
          </cell>
          <cell r="P978" t="str">
            <v>经济管理学院</v>
          </cell>
          <cell r="Q978" t="str">
            <v>管理科学</v>
          </cell>
          <cell r="R978">
            <v>2</v>
          </cell>
          <cell r="S978">
            <v>8007026</v>
          </cell>
          <cell r="T978">
            <v>8007093</v>
          </cell>
          <cell r="U978">
            <v>8007017</v>
          </cell>
          <cell r="V978">
            <v>541</v>
          </cell>
          <cell r="W978">
            <v>464</v>
          </cell>
          <cell r="X978">
            <v>1</v>
          </cell>
          <cell r="Y978">
            <v>0</v>
          </cell>
          <cell r="Z978">
            <v>0</v>
          </cell>
          <cell r="AA978">
            <v>0</v>
          </cell>
          <cell r="AB978">
            <v>2</v>
          </cell>
          <cell r="AC978" t="str">
            <v>putong</v>
          </cell>
        </row>
        <row r="979">
          <cell r="A979">
            <v>1059</v>
          </cell>
          <cell r="B979" t="str">
            <v>苏露阳</v>
          </cell>
          <cell r="C979">
            <v>1</v>
          </cell>
          <cell r="D979">
            <v>1</v>
          </cell>
          <cell r="E979">
            <v>10086</v>
          </cell>
          <cell r="F979" t="str">
            <v>河北农业大学</v>
          </cell>
          <cell r="G979" t="str">
            <v>其它</v>
          </cell>
          <cell r="H979" t="str">
            <v>经济管理学院</v>
          </cell>
          <cell r="I979">
            <v>12</v>
          </cell>
          <cell r="J979" t="str">
            <v>管理学</v>
          </cell>
          <cell r="K979">
            <v>1202</v>
          </cell>
          <cell r="L979">
            <v>120204</v>
          </cell>
          <cell r="M979" t="str">
            <v>财务管理</v>
          </cell>
          <cell r="N979">
            <v>7</v>
          </cell>
          <cell r="O979">
            <v>120200</v>
          </cell>
          <cell r="P979" t="str">
            <v>经济管理学院</v>
          </cell>
          <cell r="Q979" t="str">
            <v>管理科学</v>
          </cell>
          <cell r="R979">
            <v>2</v>
          </cell>
          <cell r="S979">
            <v>8007093</v>
          </cell>
          <cell r="T979">
            <v>8007026</v>
          </cell>
          <cell r="U979">
            <v>8007017</v>
          </cell>
          <cell r="V979">
            <v>461</v>
          </cell>
          <cell r="W979">
            <v>453</v>
          </cell>
          <cell r="X979">
            <v>1</v>
          </cell>
          <cell r="Y979">
            <v>0</v>
          </cell>
          <cell r="Z979">
            <v>0</v>
          </cell>
          <cell r="AA979">
            <v>0</v>
          </cell>
          <cell r="AB979">
            <v>-1</v>
          </cell>
          <cell r="AC979" t="str">
            <v>putong</v>
          </cell>
        </row>
        <row r="980">
          <cell r="A980">
            <v>1060</v>
          </cell>
          <cell r="B980" t="str">
            <v>赵一鸣</v>
          </cell>
          <cell r="C980">
            <v>1</v>
          </cell>
          <cell r="D980">
            <v>1</v>
          </cell>
          <cell r="E980">
            <v>10022</v>
          </cell>
          <cell r="F980" t="str">
            <v>北京林业大学</v>
          </cell>
          <cell r="G980">
            <v>211</v>
          </cell>
          <cell r="H980" t="str">
            <v>艺术设计学院</v>
          </cell>
          <cell r="I980">
            <v>13</v>
          </cell>
          <cell r="J980" t="str">
            <v>艺术学</v>
          </cell>
          <cell r="K980">
            <v>1305</v>
          </cell>
          <cell r="L980">
            <v>130508</v>
          </cell>
          <cell r="M980" t="str">
            <v>数字媒体艺术</v>
          </cell>
          <cell r="N980">
            <v>14</v>
          </cell>
          <cell r="O980" t="str">
            <v>1305Z1</v>
          </cell>
          <cell r="P980" t="str">
            <v>艺术设计学院</v>
          </cell>
          <cell r="Q980" t="str">
            <v>动画艺术学</v>
          </cell>
          <cell r="R980">
            <v>1</v>
          </cell>
          <cell r="S980">
            <v>19830901</v>
          </cell>
        </row>
        <row r="980">
          <cell r="V980">
            <v>475</v>
          </cell>
          <cell r="W980">
            <v>0</v>
          </cell>
          <cell r="X980">
            <v>1</v>
          </cell>
          <cell r="Y980">
            <v>0</v>
          </cell>
          <cell r="Z980">
            <v>0</v>
          </cell>
          <cell r="AA980">
            <v>0</v>
          </cell>
          <cell r="AB980">
            <v>2</v>
          </cell>
          <cell r="AC980" t="str">
            <v>2jia</v>
          </cell>
        </row>
        <row r="981">
          <cell r="A981">
            <v>1061</v>
          </cell>
          <cell r="B981" t="str">
            <v>李晖</v>
          </cell>
          <cell r="C981">
            <v>1</v>
          </cell>
          <cell r="D981">
            <v>1</v>
          </cell>
          <cell r="E981">
            <v>10022</v>
          </cell>
          <cell r="F981" t="str">
            <v>北京林业大学</v>
          </cell>
          <cell r="G981">
            <v>211</v>
          </cell>
          <cell r="H981" t="str">
            <v>工学院</v>
          </cell>
          <cell r="I981">
            <v>8</v>
          </cell>
          <cell r="J981" t="str">
            <v>工学</v>
          </cell>
          <cell r="K981">
            <v>802</v>
          </cell>
          <cell r="L981">
            <v>80207</v>
          </cell>
          <cell r="M981" t="str">
            <v>车辆工程</v>
          </cell>
          <cell r="N981">
            <v>3</v>
          </cell>
          <cell r="O981">
            <v>85500</v>
          </cell>
          <cell r="P981" t="str">
            <v>工学院</v>
          </cell>
          <cell r="Q981" t="e">
            <v>#N/A</v>
          </cell>
          <cell r="R981">
            <v>1</v>
          </cell>
          <cell r="S981">
            <v>8003017</v>
          </cell>
        </row>
        <row r="981">
          <cell r="V981">
            <v>511</v>
          </cell>
          <cell r="W981">
            <v>447</v>
          </cell>
          <cell r="X981">
            <v>1</v>
          </cell>
          <cell r="Y981">
            <v>0</v>
          </cell>
          <cell r="Z981">
            <v>0</v>
          </cell>
          <cell r="AA981">
            <v>0</v>
          </cell>
          <cell r="AB981">
            <v>2</v>
          </cell>
          <cell r="AC981" t="str">
            <v>zhijiaotuan</v>
          </cell>
        </row>
        <row r="982">
          <cell r="A982">
            <v>1062</v>
          </cell>
          <cell r="B982" t="str">
            <v>李祎</v>
          </cell>
          <cell r="C982">
            <v>1</v>
          </cell>
          <cell r="D982">
            <v>1</v>
          </cell>
          <cell r="E982">
            <v>10212</v>
          </cell>
          <cell r="F982" t="str">
            <v>黑龙江大学 </v>
          </cell>
          <cell r="G982" t="str">
            <v>其它</v>
          </cell>
          <cell r="H982" t="str">
            <v>西语学院</v>
          </cell>
          <cell r="I982">
            <v>5</v>
          </cell>
          <cell r="J982" t="str">
            <v>文学</v>
          </cell>
          <cell r="K982">
            <v>502</v>
          </cell>
          <cell r="L982">
            <v>50201</v>
          </cell>
          <cell r="M982" t="str">
            <v>英语</v>
          </cell>
          <cell r="N982">
            <v>11</v>
          </cell>
          <cell r="O982">
            <v>55101</v>
          </cell>
          <cell r="P982" t="str">
            <v>外语学院</v>
          </cell>
          <cell r="Q982" t="str">
            <v>不分方向</v>
          </cell>
          <cell r="R982">
            <v>1</v>
          </cell>
          <cell r="S982">
            <v>8011025</v>
          </cell>
        </row>
        <row r="982">
          <cell r="V982">
            <v>595</v>
          </cell>
          <cell r="W982">
            <v>629</v>
          </cell>
          <cell r="X982">
            <v>1</v>
          </cell>
          <cell r="Y982">
            <v>0</v>
          </cell>
          <cell r="Z982">
            <v>0</v>
          </cell>
          <cell r="AA982">
            <v>0</v>
          </cell>
          <cell r="AB982">
            <v>-1</v>
          </cell>
          <cell r="AC982" t="str">
            <v>putong</v>
          </cell>
        </row>
        <row r="983">
          <cell r="A983">
            <v>1063</v>
          </cell>
          <cell r="B983" t="str">
            <v>刘柳</v>
          </cell>
          <cell r="C983">
            <v>1</v>
          </cell>
          <cell r="D983">
            <v>1</v>
          </cell>
          <cell r="E983">
            <v>10220</v>
          </cell>
          <cell r="F983" t="str">
            <v>东北石油大学</v>
          </cell>
          <cell r="G983" t="str">
            <v>其它</v>
          </cell>
          <cell r="H983" t="str">
            <v>经济管理学院国际经济与贸易系</v>
          </cell>
          <cell r="I983">
            <v>2</v>
          </cell>
          <cell r="J983" t="str">
            <v>经济学</v>
          </cell>
          <cell r="K983">
            <v>201</v>
          </cell>
          <cell r="L983">
            <v>20101</v>
          </cell>
          <cell r="M983" t="str">
            <v>经济学</v>
          </cell>
          <cell r="N983">
            <v>7</v>
          </cell>
          <cell r="O983">
            <v>20200</v>
          </cell>
          <cell r="P983" t="str">
            <v>经济管理学院</v>
          </cell>
          <cell r="Q983" t="str">
            <v>金融学</v>
          </cell>
          <cell r="R983">
            <v>1</v>
          </cell>
          <cell r="S983">
            <v>8007013</v>
          </cell>
          <cell r="T983">
            <v>8007014</v>
          </cell>
          <cell r="U983">
            <v>8007039</v>
          </cell>
          <cell r="V983">
            <v>427</v>
          </cell>
          <cell r="W983">
            <v>0</v>
          </cell>
          <cell r="X983">
            <v>1</v>
          </cell>
          <cell r="Y983">
            <v>0</v>
          </cell>
          <cell r="Z983">
            <v>0</v>
          </cell>
          <cell r="AA983">
            <v>0</v>
          </cell>
          <cell r="AB983">
            <v>-1</v>
          </cell>
          <cell r="AC983" t="str">
            <v>putong</v>
          </cell>
        </row>
        <row r="984">
          <cell r="A984">
            <v>1064</v>
          </cell>
          <cell r="B984" t="str">
            <v>张旭婷</v>
          </cell>
          <cell r="C984">
            <v>1</v>
          </cell>
          <cell r="D984">
            <v>1</v>
          </cell>
          <cell r="E984">
            <v>10022</v>
          </cell>
          <cell r="F984" t="str">
            <v>北京林业大学</v>
          </cell>
          <cell r="G984">
            <v>211</v>
          </cell>
          <cell r="H984" t="str">
            <v>园林学院</v>
          </cell>
          <cell r="I984">
            <v>9</v>
          </cell>
          <cell r="J984" t="str">
            <v>农学</v>
          </cell>
          <cell r="K984">
            <v>905</v>
          </cell>
          <cell r="L984">
            <v>90502</v>
          </cell>
          <cell r="M984" t="str">
            <v>园林</v>
          </cell>
          <cell r="N984">
            <v>6</v>
          </cell>
          <cell r="O984">
            <v>95300</v>
          </cell>
          <cell r="P984" t="str">
            <v>园林学院</v>
          </cell>
          <cell r="Q984" t="str">
            <v>风景园林</v>
          </cell>
          <cell r="R984">
            <v>1</v>
          </cell>
          <cell r="S984">
            <v>8006105</v>
          </cell>
        </row>
        <row r="984">
          <cell r="V984">
            <v>434</v>
          </cell>
          <cell r="W984">
            <v>0</v>
          </cell>
          <cell r="X984">
            <v>1</v>
          </cell>
          <cell r="Y984">
            <v>0</v>
          </cell>
          <cell r="Z984">
            <v>0</v>
          </cell>
          <cell r="AA984">
            <v>0</v>
          </cell>
          <cell r="AB984">
            <v>2</v>
          </cell>
          <cell r="AC984" t="str">
            <v>zhijiaotuan</v>
          </cell>
        </row>
        <row r="985">
          <cell r="A985">
            <v>1065</v>
          </cell>
          <cell r="B985" t="str">
            <v>康森卫</v>
          </cell>
          <cell r="C985">
            <v>2</v>
          </cell>
          <cell r="D985">
            <v>1</v>
          </cell>
          <cell r="E985">
            <v>10022</v>
          </cell>
          <cell r="F985" t="str">
            <v>北京林业大学</v>
          </cell>
          <cell r="G985">
            <v>211</v>
          </cell>
          <cell r="H985" t="str">
            <v>工学院</v>
          </cell>
          <cell r="I985">
            <v>8</v>
          </cell>
          <cell r="J985" t="str">
            <v>工学</v>
          </cell>
          <cell r="K985">
            <v>802</v>
          </cell>
          <cell r="L985">
            <v>80207</v>
          </cell>
          <cell r="M985" t="str">
            <v>车辆工程</v>
          </cell>
          <cell r="N985">
            <v>3</v>
          </cell>
          <cell r="O985">
            <v>85500</v>
          </cell>
          <cell r="P985" t="str">
            <v>工学院</v>
          </cell>
          <cell r="Q985" t="e">
            <v>#N/A</v>
          </cell>
          <cell r="R985">
            <v>1</v>
          </cell>
          <cell r="S985">
            <v>8003033</v>
          </cell>
          <cell r="T985">
            <v>8003033</v>
          </cell>
          <cell r="U985">
            <v>8003033</v>
          </cell>
          <cell r="V985">
            <v>487</v>
          </cell>
          <cell r="W985">
            <v>468</v>
          </cell>
          <cell r="X985">
            <v>1</v>
          </cell>
          <cell r="Y985">
            <v>0</v>
          </cell>
          <cell r="Z985">
            <v>0</v>
          </cell>
          <cell r="AA985">
            <v>0</v>
          </cell>
          <cell r="AB985">
            <v>2</v>
          </cell>
          <cell r="AC985" t="str">
            <v>zhijiaotuan</v>
          </cell>
        </row>
        <row r="986">
          <cell r="A986">
            <v>1066</v>
          </cell>
          <cell r="B986" t="str">
            <v>张瑞婷</v>
          </cell>
          <cell r="C986">
            <v>1</v>
          </cell>
          <cell r="D986">
            <v>1</v>
          </cell>
          <cell r="E986">
            <v>10125</v>
          </cell>
          <cell r="F986" t="str">
            <v>山西财经大学</v>
          </cell>
          <cell r="G986" t="str">
            <v>其它</v>
          </cell>
          <cell r="H986" t="str">
            <v>国际贸易学院</v>
          </cell>
          <cell r="I986">
            <v>12</v>
          </cell>
          <cell r="J986" t="str">
            <v>管理学</v>
          </cell>
          <cell r="K986">
            <v>1203</v>
          </cell>
          <cell r="L986">
            <v>120301</v>
          </cell>
          <cell r="M986" t="str">
            <v>农林经济管理</v>
          </cell>
          <cell r="N986">
            <v>7</v>
          </cell>
          <cell r="O986">
            <v>120300</v>
          </cell>
          <cell r="P986" t="str">
            <v>经济管理学院</v>
          </cell>
          <cell r="Q986" t="str">
            <v>农业经济管理</v>
          </cell>
          <cell r="R986">
            <v>1</v>
          </cell>
          <cell r="S986">
            <v>8007024</v>
          </cell>
          <cell r="T986">
            <v>8007004</v>
          </cell>
          <cell r="U986">
            <v>8007061</v>
          </cell>
          <cell r="V986">
            <v>451</v>
          </cell>
          <cell r="W986">
            <v>436</v>
          </cell>
          <cell r="X986">
            <v>1</v>
          </cell>
          <cell r="Y986">
            <v>0</v>
          </cell>
          <cell r="Z986">
            <v>0</v>
          </cell>
          <cell r="AA986">
            <v>0</v>
          </cell>
          <cell r="AB986">
            <v>-1</v>
          </cell>
          <cell r="AC986" t="str">
            <v>putong</v>
          </cell>
        </row>
        <row r="987">
          <cell r="A987">
            <v>1067</v>
          </cell>
          <cell r="B987" t="str">
            <v>杨梦依</v>
          </cell>
          <cell r="C987">
            <v>1</v>
          </cell>
          <cell r="D987">
            <v>1</v>
          </cell>
          <cell r="E987">
            <v>10357</v>
          </cell>
          <cell r="F987" t="str">
            <v>安徽大学</v>
          </cell>
          <cell r="G987">
            <v>211</v>
          </cell>
        </row>
        <row r="987">
          <cell r="J987" t="str">
            <v/>
          </cell>
        </row>
        <row r="987">
          <cell r="M987" t="str">
            <v/>
          </cell>
        </row>
        <row r="987">
          <cell r="P987" t="str">
            <v/>
          </cell>
          <cell r="Q987" t="str">
            <v/>
          </cell>
        </row>
        <row r="987">
          <cell r="V987">
            <v>598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2</v>
          </cell>
          <cell r="AC987" t="str">
            <v>putong</v>
          </cell>
        </row>
        <row r="988">
          <cell r="A988">
            <v>1068</v>
          </cell>
          <cell r="B988" t="str">
            <v>丛天慈</v>
          </cell>
          <cell r="C988">
            <v>1</v>
          </cell>
          <cell r="D988">
            <v>1</v>
          </cell>
          <cell r="E988">
            <v>10022</v>
          </cell>
          <cell r="F988" t="str">
            <v>北京林业大学</v>
          </cell>
          <cell r="G988">
            <v>211</v>
          </cell>
          <cell r="H988" t="str">
            <v>园林学院</v>
          </cell>
          <cell r="I988">
            <v>9</v>
          </cell>
          <cell r="J988" t="str">
            <v>农学</v>
          </cell>
          <cell r="K988">
            <v>901</v>
          </cell>
          <cell r="L988">
            <v>90102</v>
          </cell>
          <cell r="M988" t="str">
            <v>园艺</v>
          </cell>
          <cell r="N988">
            <v>6</v>
          </cell>
          <cell r="O988">
            <v>97300</v>
          </cell>
          <cell r="P988" t="str">
            <v>园林学院</v>
          </cell>
          <cell r="Q988" t="str">
            <v>花卉种质创新与育种</v>
          </cell>
          <cell r="R988">
            <v>1</v>
          </cell>
          <cell r="S988">
            <v>8006024</v>
          </cell>
        </row>
        <row r="988">
          <cell r="V988">
            <v>572</v>
          </cell>
          <cell r="W988">
            <v>531</v>
          </cell>
          <cell r="X988">
            <v>1</v>
          </cell>
          <cell r="Y988">
            <v>0</v>
          </cell>
          <cell r="Z988">
            <v>0</v>
          </cell>
          <cell r="AA988">
            <v>0</v>
          </cell>
          <cell r="AB988">
            <v>2</v>
          </cell>
          <cell r="AC988" t="str">
            <v>putong</v>
          </cell>
        </row>
        <row r="989">
          <cell r="A989">
            <v>1069</v>
          </cell>
          <cell r="B989" t="str">
            <v>罗红</v>
          </cell>
          <cell r="C989">
            <v>1</v>
          </cell>
          <cell r="D989">
            <v>1</v>
          </cell>
          <cell r="E989">
            <v>10364</v>
          </cell>
          <cell r="F989" t="str">
            <v>安徽农业大学</v>
          </cell>
          <cell r="G989" t="str">
            <v>其它</v>
          </cell>
        </row>
        <row r="989">
          <cell r="J989" t="str">
            <v/>
          </cell>
        </row>
        <row r="989">
          <cell r="M989" t="str">
            <v/>
          </cell>
        </row>
        <row r="989">
          <cell r="P989" t="str">
            <v/>
          </cell>
          <cell r="Q989" t="str">
            <v/>
          </cell>
        </row>
        <row r="989">
          <cell r="V989">
            <v>462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-1</v>
          </cell>
          <cell r="AC989" t="str">
            <v>putong</v>
          </cell>
        </row>
        <row r="990">
          <cell r="A990">
            <v>1070</v>
          </cell>
          <cell r="B990" t="str">
            <v>张欣宇</v>
          </cell>
          <cell r="C990">
            <v>1</v>
          </cell>
          <cell r="D990">
            <v>1</v>
          </cell>
          <cell r="E990">
            <v>10009</v>
          </cell>
          <cell r="F990" t="str">
            <v>北方工业大学</v>
          </cell>
          <cell r="G990" t="str">
            <v>其它</v>
          </cell>
          <cell r="H990" t="str">
            <v>建筑与艺术学院</v>
          </cell>
          <cell r="I990">
            <v>13</v>
          </cell>
          <cell r="J990" t="str">
            <v>艺术学</v>
          </cell>
          <cell r="K990">
            <v>1305</v>
          </cell>
          <cell r="L990">
            <v>130502</v>
          </cell>
          <cell r="M990" t="str">
            <v>视觉传达设计</v>
          </cell>
          <cell r="N990">
            <v>14</v>
          </cell>
          <cell r="O990">
            <v>135108</v>
          </cell>
          <cell r="P990" t="str">
            <v>艺术设计学院</v>
          </cell>
          <cell r="Q990" t="str">
            <v>艺术设计研究与应用</v>
          </cell>
          <cell r="R990">
            <v>1</v>
          </cell>
          <cell r="S990">
            <v>8014013</v>
          </cell>
        </row>
        <row r="990">
          <cell r="V990">
            <v>583</v>
          </cell>
          <cell r="W990">
            <v>452</v>
          </cell>
          <cell r="X990">
            <v>1</v>
          </cell>
          <cell r="Y990">
            <v>0</v>
          </cell>
          <cell r="Z990">
            <v>0</v>
          </cell>
          <cell r="AA990">
            <v>0</v>
          </cell>
          <cell r="AB990">
            <v>-1</v>
          </cell>
          <cell r="AC990" t="str">
            <v>putong</v>
          </cell>
        </row>
        <row r="991">
          <cell r="A991">
            <v>1072</v>
          </cell>
          <cell r="B991" t="str">
            <v>翟少昂</v>
          </cell>
          <cell r="C991">
            <v>2</v>
          </cell>
          <cell r="D991">
            <v>1</v>
          </cell>
          <cell r="E991">
            <v>10011</v>
          </cell>
          <cell r="F991" t="str">
            <v>北京工商大学</v>
          </cell>
          <cell r="G991" t="str">
            <v>其它</v>
          </cell>
          <cell r="H991" t="str">
            <v>艺术与传媒学院</v>
          </cell>
          <cell r="I991">
            <v>13</v>
          </cell>
          <cell r="J991" t="str">
            <v>艺术学</v>
          </cell>
          <cell r="K991">
            <v>1305</v>
          </cell>
          <cell r="L991">
            <v>130502</v>
          </cell>
          <cell r="M991" t="str">
            <v>视觉传达设计</v>
          </cell>
          <cell r="N991">
            <v>14</v>
          </cell>
          <cell r="O991">
            <v>135108</v>
          </cell>
          <cell r="P991" t="str">
            <v>艺术设计学院</v>
          </cell>
          <cell r="Q991" t="str">
            <v>艺术设计研究与应用</v>
          </cell>
          <cell r="R991">
            <v>1</v>
          </cell>
          <cell r="S991">
            <v>8014023</v>
          </cell>
          <cell r="T991">
            <v>8014032</v>
          </cell>
          <cell r="U991">
            <v>8014007</v>
          </cell>
          <cell r="V991">
            <v>529</v>
          </cell>
          <cell r="W991">
            <v>456</v>
          </cell>
          <cell r="X991">
            <v>1</v>
          </cell>
          <cell r="Y991">
            <v>0</v>
          </cell>
          <cell r="Z991">
            <v>0</v>
          </cell>
          <cell r="AA991">
            <v>0</v>
          </cell>
          <cell r="AB991">
            <v>-1</v>
          </cell>
          <cell r="AC991" t="str">
            <v>putong</v>
          </cell>
        </row>
        <row r="992">
          <cell r="A992">
            <v>1073</v>
          </cell>
          <cell r="B992" t="str">
            <v>安昱臻</v>
          </cell>
          <cell r="C992">
            <v>1</v>
          </cell>
          <cell r="D992">
            <v>1</v>
          </cell>
          <cell r="E992">
            <v>10056</v>
          </cell>
          <cell r="F992" t="str">
            <v>天津大学</v>
          </cell>
          <cell r="G992">
            <v>985</v>
          </cell>
          <cell r="H992" t="str">
            <v>建筑学院环境设计</v>
          </cell>
          <cell r="I992">
            <v>13</v>
          </cell>
          <cell r="J992" t="str">
            <v>艺术学</v>
          </cell>
          <cell r="K992">
            <v>1305</v>
          </cell>
          <cell r="L992">
            <v>130503</v>
          </cell>
          <cell r="M992" t="str">
            <v>环境设计</v>
          </cell>
          <cell r="N992">
            <v>6</v>
          </cell>
          <cell r="O992">
            <v>95300</v>
          </cell>
          <cell r="P992" t="str">
            <v>园林学院</v>
          </cell>
          <cell r="Q992" t="str">
            <v>风景园林</v>
          </cell>
          <cell r="R992">
            <v>1</v>
          </cell>
          <cell r="S992">
            <v>8006040</v>
          </cell>
          <cell r="T992">
            <v>8006027</v>
          </cell>
        </row>
        <row r="992">
          <cell r="V992">
            <v>470</v>
          </cell>
          <cell r="W992">
            <v>0</v>
          </cell>
          <cell r="X992">
            <v>1</v>
          </cell>
          <cell r="Y992">
            <v>0</v>
          </cell>
          <cell r="Z992">
            <v>0</v>
          </cell>
          <cell r="AA992">
            <v>0</v>
          </cell>
          <cell r="AB992">
            <v>9</v>
          </cell>
          <cell r="AC992" t="str">
            <v>putong</v>
          </cell>
        </row>
        <row r="993">
          <cell r="A993">
            <v>1074</v>
          </cell>
          <cell r="B993" t="str">
            <v>温晶</v>
          </cell>
          <cell r="C993">
            <v>1</v>
          </cell>
          <cell r="D993">
            <v>1</v>
          </cell>
          <cell r="E993">
            <v>10129</v>
          </cell>
          <cell r="F993" t="str">
            <v>内蒙古农业大学</v>
          </cell>
          <cell r="G993" t="str">
            <v>其它</v>
          </cell>
          <cell r="H993" t="str">
            <v>经济管理学院</v>
          </cell>
          <cell r="I993">
            <v>12</v>
          </cell>
          <cell r="J993" t="str">
            <v>管理学</v>
          </cell>
          <cell r="K993">
            <v>1202</v>
          </cell>
          <cell r="L993">
            <v>120204</v>
          </cell>
          <cell r="M993" t="str">
            <v>财务管理</v>
          </cell>
          <cell r="N993">
            <v>7</v>
          </cell>
          <cell r="O993">
            <v>120200</v>
          </cell>
          <cell r="P993" t="str">
            <v>经济管理学院</v>
          </cell>
          <cell r="Q993" t="str">
            <v>管理科学</v>
          </cell>
          <cell r="R993">
            <v>2</v>
          </cell>
          <cell r="S993">
            <v>8007017</v>
          </cell>
          <cell r="T993">
            <v>8007026</v>
          </cell>
          <cell r="U993">
            <v>8007093</v>
          </cell>
          <cell r="V993">
            <v>446</v>
          </cell>
          <cell r="W993">
            <v>0</v>
          </cell>
          <cell r="X993">
            <v>1</v>
          </cell>
          <cell r="Y993">
            <v>0</v>
          </cell>
          <cell r="Z993">
            <v>0</v>
          </cell>
          <cell r="AA993">
            <v>0</v>
          </cell>
          <cell r="AB993">
            <v>-1</v>
          </cell>
          <cell r="AC993" t="str">
            <v>putong</v>
          </cell>
        </row>
        <row r="994">
          <cell r="A994">
            <v>1075</v>
          </cell>
          <cell r="B994" t="str">
            <v>童琳</v>
          </cell>
          <cell r="C994">
            <v>2</v>
          </cell>
          <cell r="D994">
            <v>1</v>
          </cell>
          <cell r="E994">
            <v>10677</v>
          </cell>
          <cell r="F994" t="str">
            <v>西南林业大学</v>
          </cell>
          <cell r="G994" t="str">
            <v>其它</v>
          </cell>
          <cell r="H994" t="str">
            <v>设计与艺术学院</v>
          </cell>
          <cell r="I994">
            <v>13</v>
          </cell>
          <cell r="J994" t="str">
            <v>艺术学</v>
          </cell>
          <cell r="K994">
            <v>1305</v>
          </cell>
          <cell r="L994">
            <v>130508</v>
          </cell>
          <cell r="M994" t="str">
            <v>数字媒体艺术</v>
          </cell>
          <cell r="N994">
            <v>14</v>
          </cell>
          <cell r="O994" t="str">
            <v>1305Z1</v>
          </cell>
          <cell r="P994" t="str">
            <v>艺术设计学院</v>
          </cell>
          <cell r="Q994" t="str">
            <v>动画艺术学</v>
          </cell>
          <cell r="R994">
            <v>1</v>
          </cell>
          <cell r="S994">
            <v>8014004</v>
          </cell>
          <cell r="T994">
            <v>8014017</v>
          </cell>
          <cell r="U994">
            <v>8014022</v>
          </cell>
          <cell r="V994">
            <v>447</v>
          </cell>
          <cell r="W994">
            <v>0</v>
          </cell>
          <cell r="X994">
            <v>1</v>
          </cell>
          <cell r="Y994">
            <v>0</v>
          </cell>
          <cell r="Z994">
            <v>0</v>
          </cell>
          <cell r="AA994">
            <v>0</v>
          </cell>
          <cell r="AB994">
            <v>-1</v>
          </cell>
          <cell r="AC994" t="str">
            <v>putong</v>
          </cell>
        </row>
        <row r="995">
          <cell r="A995">
            <v>1076</v>
          </cell>
          <cell r="B995" t="str">
            <v>孟月</v>
          </cell>
          <cell r="C995">
            <v>1</v>
          </cell>
          <cell r="D995">
            <v>1</v>
          </cell>
          <cell r="E995">
            <v>10022</v>
          </cell>
          <cell r="F995" t="str">
            <v>北京林业大学</v>
          </cell>
          <cell r="G995">
            <v>211</v>
          </cell>
          <cell r="H995" t="str">
            <v>外语学院商务英语系</v>
          </cell>
          <cell r="I995">
            <v>5</v>
          </cell>
          <cell r="J995" t="str">
            <v>文学</v>
          </cell>
          <cell r="K995">
            <v>502</v>
          </cell>
          <cell r="L995">
            <v>50262</v>
          </cell>
          <cell r="M995" t="str">
            <v>商务英语</v>
          </cell>
          <cell r="N995">
            <v>11</v>
          </cell>
          <cell r="O995">
            <v>50200</v>
          </cell>
          <cell r="P995" t="str">
            <v>外语学院</v>
          </cell>
          <cell r="Q995" t="str">
            <v>语言学研究</v>
          </cell>
          <cell r="R995">
            <v>5</v>
          </cell>
          <cell r="S995">
            <v>8011026</v>
          </cell>
          <cell r="T995">
            <v>8011035</v>
          </cell>
        </row>
        <row r="995">
          <cell r="V995">
            <v>580</v>
          </cell>
          <cell r="W995">
            <v>0</v>
          </cell>
          <cell r="X995">
            <v>1</v>
          </cell>
          <cell r="Y995">
            <v>0</v>
          </cell>
          <cell r="Z995">
            <v>0</v>
          </cell>
          <cell r="AA995">
            <v>0</v>
          </cell>
          <cell r="AB995">
            <v>2</v>
          </cell>
          <cell r="AC995" t="str">
            <v>putong</v>
          </cell>
        </row>
        <row r="996">
          <cell r="A996">
            <v>1077</v>
          </cell>
          <cell r="B996" t="str">
            <v>徐佳佳</v>
          </cell>
          <cell r="C996">
            <v>1</v>
          </cell>
          <cell r="D996">
            <v>1</v>
          </cell>
          <cell r="E996">
            <v>10058</v>
          </cell>
          <cell r="F996" t="str">
            <v>天津工业大学</v>
          </cell>
          <cell r="G996" t="str">
            <v>其它</v>
          </cell>
          <cell r="H996" t="str">
            <v>经济与管理学院财会系</v>
          </cell>
          <cell r="I996">
            <v>12</v>
          </cell>
          <cell r="J996" t="str">
            <v>管理学</v>
          </cell>
          <cell r="K996">
            <v>1202</v>
          </cell>
          <cell r="L996">
            <v>120204</v>
          </cell>
          <cell r="M996" t="str">
            <v>财务管理</v>
          </cell>
          <cell r="N996">
            <v>7</v>
          </cell>
          <cell r="O996">
            <v>120200</v>
          </cell>
          <cell r="P996" t="str">
            <v>经济管理学院</v>
          </cell>
          <cell r="Q996" t="str">
            <v>管理科学</v>
          </cell>
          <cell r="R996">
            <v>2</v>
          </cell>
          <cell r="S996">
            <v>8007093</v>
          </cell>
          <cell r="T996">
            <v>8007026</v>
          </cell>
          <cell r="U996">
            <v>8007017</v>
          </cell>
          <cell r="V996">
            <v>476</v>
          </cell>
          <cell r="W996">
            <v>478</v>
          </cell>
          <cell r="X996">
            <v>1</v>
          </cell>
          <cell r="Y996">
            <v>0</v>
          </cell>
          <cell r="Z996">
            <v>0</v>
          </cell>
          <cell r="AA996">
            <v>0</v>
          </cell>
          <cell r="AB996">
            <v>-1</v>
          </cell>
          <cell r="AC996" t="str">
            <v>putong</v>
          </cell>
        </row>
        <row r="997">
          <cell r="A997">
            <v>1078</v>
          </cell>
          <cell r="B997" t="str">
            <v>潘林威</v>
          </cell>
          <cell r="C997">
            <v>2</v>
          </cell>
          <cell r="D997">
            <v>1</v>
          </cell>
          <cell r="E997">
            <v>10022</v>
          </cell>
          <cell r="F997" t="str">
            <v>北京林业大学</v>
          </cell>
          <cell r="G997">
            <v>211</v>
          </cell>
          <cell r="H997" t="str">
            <v>工学院</v>
          </cell>
          <cell r="I997">
            <v>8</v>
          </cell>
          <cell r="J997" t="str">
            <v>工学</v>
          </cell>
          <cell r="K997">
            <v>802</v>
          </cell>
          <cell r="L997">
            <v>80207</v>
          </cell>
          <cell r="M997" t="str">
            <v>车辆工程</v>
          </cell>
          <cell r="N997">
            <v>3</v>
          </cell>
          <cell r="O997">
            <v>85500</v>
          </cell>
          <cell r="P997" t="str">
            <v>工学院</v>
          </cell>
          <cell r="Q997" t="e">
            <v>#N/A</v>
          </cell>
          <cell r="R997">
            <v>1</v>
          </cell>
          <cell r="S997">
            <v>8003013</v>
          </cell>
          <cell r="T997">
            <v>8003018</v>
          </cell>
          <cell r="U997">
            <v>8003017</v>
          </cell>
          <cell r="V997">
            <v>457</v>
          </cell>
          <cell r="W997">
            <v>0</v>
          </cell>
          <cell r="X997">
            <v>1</v>
          </cell>
          <cell r="Y997">
            <v>0</v>
          </cell>
          <cell r="Z997">
            <v>0</v>
          </cell>
          <cell r="AA997">
            <v>0</v>
          </cell>
          <cell r="AB997">
            <v>2</v>
          </cell>
          <cell r="AC997" t="str">
            <v>zhijiaotuan</v>
          </cell>
        </row>
        <row r="998">
          <cell r="A998">
            <v>1079</v>
          </cell>
          <cell r="B998" t="str">
            <v>斯琴</v>
          </cell>
          <cell r="C998">
            <v>1</v>
          </cell>
          <cell r="D998">
            <v>2</v>
          </cell>
          <cell r="E998">
            <v>10129</v>
          </cell>
          <cell r="F998" t="str">
            <v>内蒙古农业大学</v>
          </cell>
          <cell r="G998" t="str">
            <v>其它</v>
          </cell>
        </row>
        <row r="998">
          <cell r="J998" t="str">
            <v/>
          </cell>
        </row>
        <row r="998">
          <cell r="M998" t="str">
            <v/>
          </cell>
        </row>
        <row r="998">
          <cell r="P998" t="str">
            <v/>
          </cell>
          <cell r="Q998" t="str">
            <v/>
          </cell>
        </row>
        <row r="998">
          <cell r="V998">
            <v>425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-1</v>
          </cell>
          <cell r="AC998" t="str">
            <v>putong</v>
          </cell>
        </row>
        <row r="999">
          <cell r="A999">
            <v>1080</v>
          </cell>
          <cell r="B999" t="str">
            <v>黄思懿</v>
          </cell>
          <cell r="C999">
            <v>1</v>
          </cell>
          <cell r="D999">
            <v>1</v>
          </cell>
          <cell r="E999">
            <v>10022</v>
          </cell>
          <cell r="F999" t="str">
            <v>北京林业大学</v>
          </cell>
          <cell r="G999">
            <v>211</v>
          </cell>
          <cell r="H999" t="str">
            <v>园林学院</v>
          </cell>
          <cell r="I999">
            <v>8</v>
          </cell>
          <cell r="J999" t="str">
            <v>工学</v>
          </cell>
          <cell r="K999">
            <v>828</v>
          </cell>
          <cell r="L999">
            <v>82803</v>
          </cell>
          <cell r="M999" t="str">
            <v>风景园林</v>
          </cell>
          <cell r="N999">
            <v>6</v>
          </cell>
          <cell r="O999">
            <v>95300</v>
          </cell>
          <cell r="P999" t="str">
            <v>园林学院</v>
          </cell>
          <cell r="Q999" t="str">
            <v>风景园林</v>
          </cell>
          <cell r="R999">
            <v>1</v>
          </cell>
          <cell r="S999">
            <v>8006015</v>
          </cell>
        </row>
        <row r="999">
          <cell r="V999">
            <v>556</v>
          </cell>
          <cell r="W999">
            <v>577</v>
          </cell>
          <cell r="X999">
            <v>1</v>
          </cell>
          <cell r="Y999">
            <v>0</v>
          </cell>
          <cell r="Z999">
            <v>0</v>
          </cell>
          <cell r="AA999">
            <v>0</v>
          </cell>
          <cell r="AB999">
            <v>2</v>
          </cell>
          <cell r="AC999" t="str">
            <v>zhijiaotuan</v>
          </cell>
        </row>
        <row r="1000">
          <cell r="A1000">
            <v>1081</v>
          </cell>
          <cell r="B1000" t="str">
            <v>何海燕</v>
          </cell>
          <cell r="C1000">
            <v>1</v>
          </cell>
          <cell r="D1000">
            <v>3</v>
          </cell>
          <cell r="E1000">
            <v>10022</v>
          </cell>
          <cell r="F1000" t="str">
            <v>北京林业大学</v>
          </cell>
          <cell r="G1000">
            <v>211</v>
          </cell>
        </row>
        <row r="1000">
          <cell r="J1000" t="str">
            <v/>
          </cell>
        </row>
        <row r="1000">
          <cell r="M1000" t="str">
            <v/>
          </cell>
        </row>
        <row r="1000">
          <cell r="P1000" t="str">
            <v/>
          </cell>
          <cell r="Q1000" t="str">
            <v/>
          </cell>
        </row>
        <row r="1000">
          <cell r="V1000">
            <v>435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2</v>
          </cell>
          <cell r="AC1000" t="str">
            <v>putong</v>
          </cell>
        </row>
        <row r="1001">
          <cell r="A1001">
            <v>1082</v>
          </cell>
          <cell r="B1001" t="str">
            <v>张朝琦</v>
          </cell>
          <cell r="C1001">
            <v>1</v>
          </cell>
          <cell r="D1001">
            <v>1</v>
          </cell>
          <cell r="E1001">
            <v>10026</v>
          </cell>
          <cell r="F1001" t="str">
            <v>北京中医药大学</v>
          </cell>
          <cell r="G1001">
            <v>211</v>
          </cell>
          <cell r="H1001" t="str">
            <v>人文学院</v>
          </cell>
          <cell r="I1001">
            <v>5</v>
          </cell>
          <cell r="J1001" t="str">
            <v>文学</v>
          </cell>
          <cell r="K1001">
            <v>502</v>
          </cell>
          <cell r="L1001">
            <v>50201</v>
          </cell>
          <cell r="M1001" t="str">
            <v>英语</v>
          </cell>
          <cell r="N1001">
            <v>11</v>
          </cell>
          <cell r="O1001">
            <v>55101</v>
          </cell>
          <cell r="P1001" t="str">
            <v>外语学院</v>
          </cell>
          <cell r="Q1001" t="str">
            <v>不分方向</v>
          </cell>
          <cell r="R1001">
            <v>1</v>
          </cell>
          <cell r="S1001">
            <v>8011016</v>
          </cell>
          <cell r="T1001">
            <v>8011030</v>
          </cell>
        </row>
        <row r="1001">
          <cell r="V1001">
            <v>0</v>
          </cell>
          <cell r="W1001">
            <v>0</v>
          </cell>
          <cell r="X1001">
            <v>1</v>
          </cell>
          <cell r="Y1001">
            <v>0</v>
          </cell>
          <cell r="Z1001">
            <v>0</v>
          </cell>
          <cell r="AA1001">
            <v>1</v>
          </cell>
          <cell r="AB1001">
            <v>2</v>
          </cell>
          <cell r="AC1001" t="str">
            <v>putong</v>
          </cell>
        </row>
        <row r="1002">
          <cell r="A1002">
            <v>1083</v>
          </cell>
          <cell r="B1002" t="str">
            <v>芦旭蓉</v>
          </cell>
          <cell r="C1002">
            <v>1</v>
          </cell>
          <cell r="D1002">
            <v>1</v>
          </cell>
          <cell r="E1002">
            <v>10065</v>
          </cell>
          <cell r="F1002" t="str">
            <v>天津师范大学</v>
          </cell>
          <cell r="G1002" t="str">
            <v>其它</v>
          </cell>
          <cell r="H1002" t="str">
            <v>天津师范大学心理学部</v>
          </cell>
          <cell r="I1002">
            <v>7</v>
          </cell>
          <cell r="J1002" t="str">
            <v>理学</v>
          </cell>
          <cell r="K1002">
            <v>711</v>
          </cell>
          <cell r="L1002">
            <v>71102</v>
          </cell>
          <cell r="M1002" t="str">
            <v>应用心理学</v>
          </cell>
          <cell r="N1002">
            <v>10</v>
          </cell>
          <cell r="O1002">
            <v>40200</v>
          </cell>
          <cell r="P1002" t="str">
            <v>人文社会科学学院</v>
          </cell>
          <cell r="Q1002" t="str">
            <v>临床与咨询心理学</v>
          </cell>
          <cell r="R1002">
            <v>3</v>
          </cell>
          <cell r="S1002">
            <v>8010013</v>
          </cell>
          <cell r="T1002">
            <v>8010014</v>
          </cell>
        </row>
        <row r="1002">
          <cell r="V1002">
            <v>498</v>
          </cell>
          <cell r="W1002">
            <v>0</v>
          </cell>
          <cell r="X1002">
            <v>1</v>
          </cell>
          <cell r="Y1002">
            <v>0</v>
          </cell>
          <cell r="Z1002">
            <v>0</v>
          </cell>
          <cell r="AA1002">
            <v>0</v>
          </cell>
          <cell r="AB1002">
            <v>-1</v>
          </cell>
          <cell r="AC1002" t="str">
            <v>putong</v>
          </cell>
        </row>
        <row r="1003">
          <cell r="A1003">
            <v>1084</v>
          </cell>
          <cell r="B1003" t="str">
            <v>任丽霞</v>
          </cell>
          <cell r="C1003">
            <v>1</v>
          </cell>
          <cell r="D1003">
            <v>1</v>
          </cell>
          <cell r="E1003">
            <v>10110</v>
          </cell>
          <cell r="F1003" t="str">
            <v>中北大学</v>
          </cell>
          <cell r="G1003" t="str">
            <v>其它</v>
          </cell>
          <cell r="H1003" t="str">
            <v>经济与管理学院</v>
          </cell>
          <cell r="I1003">
            <v>12</v>
          </cell>
          <cell r="J1003" t="str">
            <v>管理学</v>
          </cell>
          <cell r="K1003">
            <v>1202</v>
          </cell>
          <cell r="L1003">
            <v>120204</v>
          </cell>
          <cell r="M1003" t="str">
            <v>财务管理</v>
          </cell>
          <cell r="N1003">
            <v>7</v>
          </cell>
          <cell r="O1003">
            <v>120200</v>
          </cell>
          <cell r="P1003" t="str">
            <v>经济管理学院</v>
          </cell>
          <cell r="Q1003" t="str">
            <v>管理科学</v>
          </cell>
          <cell r="R1003">
            <v>1</v>
          </cell>
          <cell r="S1003">
            <v>8007060</v>
          </cell>
          <cell r="T1003">
            <v>8007054</v>
          </cell>
          <cell r="U1003">
            <v>8007003</v>
          </cell>
          <cell r="V1003">
            <v>543</v>
          </cell>
          <cell r="W1003">
            <v>453</v>
          </cell>
          <cell r="X1003">
            <v>1</v>
          </cell>
          <cell r="Y1003">
            <v>0</v>
          </cell>
          <cell r="Z1003">
            <v>0</v>
          </cell>
          <cell r="AA1003">
            <v>0</v>
          </cell>
          <cell r="AB1003">
            <v>-1</v>
          </cell>
          <cell r="AC1003" t="str">
            <v>putong</v>
          </cell>
        </row>
        <row r="1004">
          <cell r="A1004">
            <v>1085</v>
          </cell>
          <cell r="B1004" t="str">
            <v>李昊</v>
          </cell>
          <cell r="C1004">
            <v>2</v>
          </cell>
          <cell r="D1004">
            <v>1</v>
          </cell>
          <cell r="E1004">
            <v>10022</v>
          </cell>
          <cell r="F1004" t="str">
            <v>北京林业大学</v>
          </cell>
          <cell r="G1004">
            <v>211</v>
          </cell>
          <cell r="H1004" t="str">
            <v>经济管理学院</v>
          </cell>
          <cell r="I1004">
            <v>2</v>
          </cell>
          <cell r="J1004" t="str">
            <v>经济学</v>
          </cell>
          <cell r="K1004">
            <v>203</v>
          </cell>
          <cell r="L1004" t="str">
            <v>020301K</v>
          </cell>
          <cell r="M1004" t="str">
            <v>金融学</v>
          </cell>
          <cell r="N1004">
            <v>7</v>
          </cell>
          <cell r="O1004">
            <v>20200</v>
          </cell>
          <cell r="P1004" t="str">
            <v>经济管理学院</v>
          </cell>
          <cell r="Q1004" t="str">
            <v>金融学</v>
          </cell>
          <cell r="R1004">
            <v>1</v>
          </cell>
          <cell r="S1004">
            <v>8007014</v>
          </cell>
          <cell r="T1004">
            <v>8007039</v>
          </cell>
          <cell r="U1004">
            <v>8007013</v>
          </cell>
          <cell r="V1004">
            <v>514</v>
          </cell>
          <cell r="W1004">
            <v>0</v>
          </cell>
          <cell r="X1004">
            <v>1</v>
          </cell>
          <cell r="Y1004">
            <v>0</v>
          </cell>
          <cell r="Z1004">
            <v>0</v>
          </cell>
          <cell r="AA1004">
            <v>0</v>
          </cell>
          <cell r="AB1004">
            <v>2</v>
          </cell>
          <cell r="AC1004" t="str">
            <v>techangsheng</v>
          </cell>
        </row>
        <row r="1005">
          <cell r="A1005">
            <v>1086</v>
          </cell>
          <cell r="B1005" t="str">
            <v>宫宇</v>
          </cell>
          <cell r="C1005">
            <v>1</v>
          </cell>
          <cell r="D1005">
            <v>1</v>
          </cell>
          <cell r="E1005">
            <v>10140</v>
          </cell>
          <cell r="F1005" t="str">
            <v>辽宁大学</v>
          </cell>
          <cell r="G1005">
            <v>211</v>
          </cell>
          <cell r="H1005" t="str">
            <v>经济学院</v>
          </cell>
          <cell r="I1005">
            <v>2</v>
          </cell>
          <cell r="J1005" t="str">
            <v>经济学</v>
          </cell>
          <cell r="K1005">
            <v>203</v>
          </cell>
          <cell r="L1005">
            <v>20303</v>
          </cell>
          <cell r="M1005" t="str">
            <v>保险学</v>
          </cell>
          <cell r="N1005">
            <v>7</v>
          </cell>
          <cell r="O1005">
            <v>20200</v>
          </cell>
          <cell r="P1005" t="str">
            <v>经济管理学院</v>
          </cell>
          <cell r="Q1005" t="str">
            <v>金融学</v>
          </cell>
          <cell r="R1005">
            <v>1</v>
          </cell>
          <cell r="S1005">
            <v>8007039</v>
          </cell>
          <cell r="T1005">
            <v>8007013</v>
          </cell>
          <cell r="U1005">
            <v>8007014</v>
          </cell>
          <cell r="V1005">
            <v>561</v>
          </cell>
          <cell r="W1005">
            <v>507</v>
          </cell>
          <cell r="X1005">
            <v>1</v>
          </cell>
          <cell r="Y1005">
            <v>0</v>
          </cell>
          <cell r="Z1005">
            <v>0</v>
          </cell>
          <cell r="AA1005">
            <v>0</v>
          </cell>
          <cell r="AB1005">
            <v>2</v>
          </cell>
          <cell r="AC1005" t="str">
            <v>putong</v>
          </cell>
        </row>
        <row r="1006">
          <cell r="A1006">
            <v>1087</v>
          </cell>
          <cell r="B1006" t="str">
            <v>梁夏</v>
          </cell>
          <cell r="C1006">
            <v>1</v>
          </cell>
          <cell r="D1006">
            <v>1</v>
          </cell>
          <cell r="E1006">
            <v>10022</v>
          </cell>
          <cell r="F1006" t="str">
            <v>北京林业大学</v>
          </cell>
          <cell r="G1006">
            <v>211</v>
          </cell>
          <cell r="H1006" t="str">
            <v>园林学院</v>
          </cell>
          <cell r="I1006">
            <v>9</v>
          </cell>
          <cell r="J1006" t="str">
            <v>农学</v>
          </cell>
          <cell r="K1006">
            <v>905</v>
          </cell>
          <cell r="L1006">
            <v>90502</v>
          </cell>
          <cell r="M1006" t="str">
            <v>园林</v>
          </cell>
          <cell r="N1006">
            <v>6</v>
          </cell>
          <cell r="O1006">
            <v>97300</v>
          </cell>
          <cell r="P1006" t="str">
            <v>园林学院</v>
          </cell>
          <cell r="Q1006" t="str">
            <v>花卉种质创新与育种</v>
          </cell>
          <cell r="R1006">
            <v>1</v>
          </cell>
          <cell r="S1006">
            <v>8006009</v>
          </cell>
          <cell r="T1006">
            <v>8006069</v>
          </cell>
          <cell r="U1006">
            <v>8006004</v>
          </cell>
          <cell r="V1006">
            <v>572</v>
          </cell>
          <cell r="W1006">
            <v>0</v>
          </cell>
          <cell r="X1006">
            <v>1</v>
          </cell>
          <cell r="Y1006">
            <v>0</v>
          </cell>
          <cell r="Z1006">
            <v>0</v>
          </cell>
          <cell r="AA1006">
            <v>0</v>
          </cell>
          <cell r="AB1006">
            <v>2</v>
          </cell>
          <cell r="AC1006" t="str">
            <v>putong</v>
          </cell>
        </row>
        <row r="1007">
          <cell r="A1007">
            <v>1088</v>
          </cell>
          <cell r="B1007" t="str">
            <v>张旋</v>
          </cell>
          <cell r="C1007">
            <v>1</v>
          </cell>
          <cell r="D1007">
            <v>1</v>
          </cell>
          <cell r="E1007">
            <v>10619</v>
          </cell>
          <cell r="F1007" t="str">
            <v>西南科技大学</v>
          </cell>
          <cell r="G1007" t="str">
            <v>其它</v>
          </cell>
          <cell r="H1007" t="str">
            <v>经济管理学院</v>
          </cell>
          <cell r="I1007">
            <v>12</v>
          </cell>
          <cell r="J1007" t="str">
            <v>管理学</v>
          </cell>
          <cell r="K1007">
            <v>1202</v>
          </cell>
          <cell r="L1007" t="str">
            <v>120203K</v>
          </cell>
          <cell r="M1007" t="str">
            <v>会计学</v>
          </cell>
          <cell r="N1007">
            <v>7</v>
          </cell>
          <cell r="O1007">
            <v>125300</v>
          </cell>
          <cell r="P1007" t="str">
            <v>经济管理学院</v>
          </cell>
          <cell r="Q1007" t="str">
            <v>不分方向</v>
          </cell>
          <cell r="R1007">
            <v>1</v>
          </cell>
          <cell r="S1007">
            <v>8007017</v>
          </cell>
          <cell r="T1007">
            <v>8007089</v>
          </cell>
          <cell r="U1007">
            <v>8007032</v>
          </cell>
          <cell r="V1007">
            <v>500</v>
          </cell>
          <cell r="W1007">
            <v>433</v>
          </cell>
          <cell r="X1007">
            <v>1</v>
          </cell>
          <cell r="Y1007">
            <v>0</v>
          </cell>
          <cell r="Z1007">
            <v>0</v>
          </cell>
          <cell r="AA1007">
            <v>0</v>
          </cell>
          <cell r="AB1007">
            <v>-1</v>
          </cell>
          <cell r="AC1007" t="str">
            <v>putong</v>
          </cell>
        </row>
        <row r="1008">
          <cell r="A1008">
            <v>1089</v>
          </cell>
          <cell r="B1008" t="str">
            <v>张楠</v>
          </cell>
          <cell r="C1008">
            <v>1</v>
          </cell>
          <cell r="D1008">
            <v>1</v>
          </cell>
          <cell r="E1008">
            <v>10022</v>
          </cell>
          <cell r="F1008" t="str">
            <v>北京林业大学</v>
          </cell>
          <cell r="G1008">
            <v>211</v>
          </cell>
          <cell r="H1008" t="str">
            <v>经济管理学院</v>
          </cell>
          <cell r="I1008">
            <v>12</v>
          </cell>
          <cell r="J1008" t="str">
            <v>管理学</v>
          </cell>
          <cell r="K1008">
            <v>1203</v>
          </cell>
          <cell r="L1008">
            <v>120301</v>
          </cell>
          <cell r="M1008" t="str">
            <v>农林经济管理</v>
          </cell>
          <cell r="N1008">
            <v>7</v>
          </cell>
          <cell r="O1008">
            <v>120300</v>
          </cell>
          <cell r="P1008" t="str">
            <v>经济管理学院</v>
          </cell>
          <cell r="Q1008" t="str">
            <v>农业经济管理</v>
          </cell>
          <cell r="R1008">
            <v>2</v>
          </cell>
          <cell r="S1008">
            <v>8007012</v>
          </cell>
          <cell r="T1008">
            <v>8007012</v>
          </cell>
          <cell r="U1008">
            <v>8007099</v>
          </cell>
          <cell r="V1008">
            <v>438</v>
          </cell>
          <cell r="W1008">
            <v>0</v>
          </cell>
          <cell r="X1008">
            <v>1</v>
          </cell>
          <cell r="Y1008">
            <v>0</v>
          </cell>
          <cell r="Z1008">
            <v>0</v>
          </cell>
          <cell r="AA1008">
            <v>0</v>
          </cell>
          <cell r="AB1008">
            <v>2</v>
          </cell>
          <cell r="AC1008" t="str">
            <v>zhijiaotuan</v>
          </cell>
        </row>
        <row r="1009">
          <cell r="A1009">
            <v>1090</v>
          </cell>
          <cell r="B1009" t="str">
            <v>张紫鹓</v>
          </cell>
          <cell r="C1009">
            <v>1</v>
          </cell>
          <cell r="D1009">
            <v>1</v>
          </cell>
          <cell r="E1009">
            <v>10337</v>
          </cell>
          <cell r="F1009" t="str">
            <v>浙江工业大学</v>
          </cell>
          <cell r="G1009" t="str">
            <v>其它</v>
          </cell>
          <cell r="H1009" t="str">
            <v>设计艺术学院</v>
          </cell>
          <cell r="I1009">
            <v>13</v>
          </cell>
          <cell r="J1009" t="str">
            <v>艺术学</v>
          </cell>
          <cell r="K1009">
            <v>1305</v>
          </cell>
          <cell r="L1009">
            <v>130503</v>
          </cell>
          <cell r="M1009" t="str">
            <v>环境设计</v>
          </cell>
          <cell r="N1009">
            <v>14</v>
          </cell>
          <cell r="O1009">
            <v>135108</v>
          </cell>
          <cell r="P1009" t="str">
            <v>艺术设计学院</v>
          </cell>
          <cell r="Q1009" t="str">
            <v>艺术设计研究与应用</v>
          </cell>
          <cell r="R1009">
            <v>1</v>
          </cell>
          <cell r="S1009">
            <v>8014008</v>
          </cell>
          <cell r="T1009">
            <v>8014013</v>
          </cell>
          <cell r="U1009">
            <v>8014011</v>
          </cell>
          <cell r="V1009">
            <v>437</v>
          </cell>
          <cell r="W1009">
            <v>426</v>
          </cell>
          <cell r="X1009">
            <v>1</v>
          </cell>
          <cell r="Y1009">
            <v>0</v>
          </cell>
          <cell r="Z1009">
            <v>0</v>
          </cell>
          <cell r="AA1009">
            <v>0</v>
          </cell>
          <cell r="AB1009">
            <v>-1</v>
          </cell>
          <cell r="AC1009" t="str">
            <v>putong</v>
          </cell>
        </row>
        <row r="1010">
          <cell r="A1010">
            <v>1091</v>
          </cell>
          <cell r="B1010" t="str">
            <v>王柳川</v>
          </cell>
          <cell r="C1010">
            <v>1</v>
          </cell>
          <cell r="D1010">
            <v>1</v>
          </cell>
          <cell r="E1010">
            <v>10434</v>
          </cell>
          <cell r="F1010" t="str">
            <v>山东农业大学</v>
          </cell>
          <cell r="G1010" t="str">
            <v>其它</v>
          </cell>
          <cell r="H1010" t="str">
            <v>林学院风景园林系</v>
          </cell>
          <cell r="I1010">
            <v>8</v>
          </cell>
          <cell r="J1010" t="str">
            <v>工学</v>
          </cell>
          <cell r="K1010">
            <v>828</v>
          </cell>
          <cell r="L1010">
            <v>82803</v>
          </cell>
          <cell r="M1010" t="str">
            <v>风景园林</v>
          </cell>
          <cell r="N1010">
            <v>6</v>
          </cell>
          <cell r="O1010">
            <v>95300</v>
          </cell>
          <cell r="P1010" t="str">
            <v>园林学院</v>
          </cell>
          <cell r="Q1010" t="str">
            <v>风景园林</v>
          </cell>
          <cell r="R1010">
            <v>1</v>
          </cell>
          <cell r="S1010">
            <v>8006012</v>
          </cell>
          <cell r="T1010">
            <v>8006039</v>
          </cell>
          <cell r="U1010">
            <v>8006031</v>
          </cell>
          <cell r="V1010">
            <v>545</v>
          </cell>
          <cell r="W1010">
            <v>551</v>
          </cell>
          <cell r="X1010">
            <v>1</v>
          </cell>
          <cell r="Y1010">
            <v>0</v>
          </cell>
          <cell r="Z1010">
            <v>0</v>
          </cell>
          <cell r="AA1010">
            <v>0</v>
          </cell>
          <cell r="AB1010">
            <v>-1</v>
          </cell>
          <cell r="AC1010" t="str">
            <v>putong</v>
          </cell>
        </row>
        <row r="1011">
          <cell r="A1011">
            <v>1092</v>
          </cell>
          <cell r="B1011" t="str">
            <v>徐安琪</v>
          </cell>
          <cell r="C1011">
            <v>1</v>
          </cell>
          <cell r="D1011">
            <v>1</v>
          </cell>
          <cell r="E1011">
            <v>10022</v>
          </cell>
          <cell r="F1011" t="str">
            <v>北京林业大学</v>
          </cell>
          <cell r="G1011">
            <v>211</v>
          </cell>
          <cell r="H1011" t="str">
            <v>园林学院</v>
          </cell>
          <cell r="I1011">
            <v>8</v>
          </cell>
          <cell r="J1011" t="str">
            <v>工学</v>
          </cell>
          <cell r="K1011">
            <v>828</v>
          </cell>
          <cell r="L1011">
            <v>82803</v>
          </cell>
          <cell r="M1011" t="str">
            <v>风景园林</v>
          </cell>
          <cell r="N1011">
            <v>6</v>
          </cell>
          <cell r="O1011">
            <v>95300</v>
          </cell>
          <cell r="P1011" t="str">
            <v>园林学院</v>
          </cell>
          <cell r="Q1011" t="str">
            <v>风景园林</v>
          </cell>
          <cell r="R1011">
            <v>1</v>
          </cell>
          <cell r="S1011">
            <v>8006011</v>
          </cell>
        </row>
        <row r="1011">
          <cell r="V1011">
            <v>544</v>
          </cell>
          <cell r="W1011">
            <v>539</v>
          </cell>
          <cell r="X1011">
            <v>1</v>
          </cell>
          <cell r="Y1011">
            <v>0</v>
          </cell>
          <cell r="Z1011">
            <v>0</v>
          </cell>
          <cell r="AA1011">
            <v>0</v>
          </cell>
          <cell r="AB1011">
            <v>2</v>
          </cell>
          <cell r="AC1011" t="str">
            <v>putong</v>
          </cell>
        </row>
        <row r="1012">
          <cell r="A1012">
            <v>1093</v>
          </cell>
          <cell r="B1012" t="str">
            <v>苗晨松</v>
          </cell>
          <cell r="C1012">
            <v>1</v>
          </cell>
          <cell r="D1012">
            <v>1</v>
          </cell>
          <cell r="E1012">
            <v>10022</v>
          </cell>
          <cell r="F1012" t="str">
            <v>北京林业大学</v>
          </cell>
          <cell r="G1012">
            <v>211</v>
          </cell>
          <cell r="H1012" t="str">
            <v>园林学院</v>
          </cell>
          <cell r="I1012">
            <v>8</v>
          </cell>
          <cell r="J1012" t="str">
            <v>工学</v>
          </cell>
          <cell r="K1012">
            <v>828</v>
          </cell>
          <cell r="L1012">
            <v>82803</v>
          </cell>
          <cell r="M1012" t="str">
            <v>风景园林</v>
          </cell>
          <cell r="N1012">
            <v>6</v>
          </cell>
          <cell r="O1012">
            <v>95300</v>
          </cell>
          <cell r="P1012" t="str">
            <v>园林学院</v>
          </cell>
          <cell r="Q1012" t="str">
            <v>风景园林</v>
          </cell>
          <cell r="R1012">
            <v>1</v>
          </cell>
          <cell r="S1012">
            <v>8006021</v>
          </cell>
        </row>
        <row r="1012">
          <cell r="V1012">
            <v>457</v>
          </cell>
          <cell r="W1012">
            <v>0</v>
          </cell>
          <cell r="X1012">
            <v>1</v>
          </cell>
          <cell r="Y1012">
            <v>0</v>
          </cell>
          <cell r="Z1012">
            <v>0</v>
          </cell>
          <cell r="AA1012">
            <v>0</v>
          </cell>
          <cell r="AB1012">
            <v>2</v>
          </cell>
          <cell r="AC1012" t="str">
            <v>putong</v>
          </cell>
        </row>
        <row r="1013">
          <cell r="A1013">
            <v>1094</v>
          </cell>
          <cell r="B1013" t="str">
            <v>李娜</v>
          </cell>
          <cell r="C1013">
            <v>1</v>
          </cell>
          <cell r="D1013">
            <v>1</v>
          </cell>
          <cell r="E1013">
            <v>10022</v>
          </cell>
          <cell r="F1013" t="str">
            <v>北京林业大学</v>
          </cell>
          <cell r="G1013">
            <v>211</v>
          </cell>
          <cell r="H1013" t="str">
            <v>工学院</v>
          </cell>
          <cell r="I1013">
            <v>8</v>
          </cell>
          <cell r="J1013" t="str">
            <v>工学</v>
          </cell>
          <cell r="K1013">
            <v>802</v>
          </cell>
          <cell r="L1013">
            <v>80207</v>
          </cell>
          <cell r="M1013" t="str">
            <v>车辆工程</v>
          </cell>
          <cell r="N1013">
            <v>3</v>
          </cell>
          <cell r="O1013">
            <v>85500</v>
          </cell>
          <cell r="P1013" t="str">
            <v>工学院</v>
          </cell>
          <cell r="Q1013" t="e">
            <v>#N/A</v>
          </cell>
          <cell r="R1013">
            <v>1</v>
          </cell>
          <cell r="S1013">
            <v>8003039</v>
          </cell>
          <cell r="T1013">
            <v>8003039</v>
          </cell>
          <cell r="U1013">
            <v>8003039</v>
          </cell>
          <cell r="V1013">
            <v>469</v>
          </cell>
          <cell r="W1013">
            <v>0</v>
          </cell>
          <cell r="X1013">
            <v>1</v>
          </cell>
          <cell r="Y1013">
            <v>0</v>
          </cell>
          <cell r="Z1013">
            <v>0</v>
          </cell>
          <cell r="AA1013">
            <v>0</v>
          </cell>
          <cell r="AB1013">
            <v>2</v>
          </cell>
          <cell r="AC1013" t="str">
            <v>2jia</v>
          </cell>
        </row>
        <row r="1014">
          <cell r="A1014">
            <v>1095</v>
          </cell>
          <cell r="B1014" t="str">
            <v>李阳</v>
          </cell>
          <cell r="C1014">
            <v>2</v>
          </cell>
          <cell r="D1014">
            <v>1</v>
          </cell>
          <cell r="E1014">
            <v>10022</v>
          </cell>
          <cell r="F1014" t="str">
            <v>北京林业大学</v>
          </cell>
          <cell r="G1014">
            <v>211</v>
          </cell>
          <cell r="H1014" t="str">
            <v>水土保持学院</v>
          </cell>
          <cell r="I1014">
            <v>9</v>
          </cell>
          <cell r="J1014" t="str">
            <v>农学</v>
          </cell>
          <cell r="K1014">
            <v>902</v>
          </cell>
          <cell r="L1014">
            <v>90203</v>
          </cell>
          <cell r="M1014" t="str">
            <v>水土保持与荒漠化防治</v>
          </cell>
          <cell r="N1014">
            <v>8</v>
          </cell>
          <cell r="O1014">
            <v>90707</v>
          </cell>
          <cell r="P1014" t="str">
            <v>水土保持学院</v>
          </cell>
          <cell r="Q1014" t="str">
            <v>流域治理</v>
          </cell>
          <cell r="R1014">
            <v>2</v>
          </cell>
          <cell r="S1014">
            <v>8008029</v>
          </cell>
          <cell r="T1014">
            <v>8008029</v>
          </cell>
          <cell r="U1014">
            <v>8008029</v>
          </cell>
          <cell r="V1014">
            <v>541</v>
          </cell>
          <cell r="W1014">
            <v>0</v>
          </cell>
          <cell r="X1014">
            <v>1</v>
          </cell>
          <cell r="Y1014">
            <v>0</v>
          </cell>
          <cell r="Z1014">
            <v>0</v>
          </cell>
          <cell r="AA1014">
            <v>0</v>
          </cell>
          <cell r="AB1014">
            <v>2</v>
          </cell>
          <cell r="AC1014" t="str">
            <v>putong</v>
          </cell>
        </row>
        <row r="1015">
          <cell r="A1015">
            <v>1096</v>
          </cell>
          <cell r="B1015" t="str">
            <v>毛月婷</v>
          </cell>
          <cell r="C1015">
            <v>1</v>
          </cell>
          <cell r="D1015">
            <v>1</v>
          </cell>
          <cell r="E1015">
            <v>10022</v>
          </cell>
          <cell r="F1015" t="str">
            <v>北京林业大学</v>
          </cell>
          <cell r="G1015">
            <v>211</v>
          </cell>
          <cell r="H1015" t="str">
            <v>园林学院</v>
          </cell>
          <cell r="I1015">
            <v>9</v>
          </cell>
          <cell r="J1015" t="str">
            <v>农学</v>
          </cell>
          <cell r="K1015">
            <v>905</v>
          </cell>
          <cell r="L1015">
            <v>90502</v>
          </cell>
          <cell r="M1015" t="str">
            <v>园林</v>
          </cell>
          <cell r="N1015">
            <v>6</v>
          </cell>
          <cell r="O1015">
            <v>83400</v>
          </cell>
          <cell r="P1015" t="str">
            <v>园林学院</v>
          </cell>
          <cell r="Q1015" t="str">
            <v>风景园林历史与理论</v>
          </cell>
          <cell r="R1015">
            <v>2</v>
          </cell>
          <cell r="S1015">
            <v>8006021</v>
          </cell>
        </row>
        <row r="1015">
          <cell r="V1015">
            <v>583</v>
          </cell>
          <cell r="W1015">
            <v>541</v>
          </cell>
          <cell r="X1015">
            <v>1</v>
          </cell>
          <cell r="Y1015">
            <v>0</v>
          </cell>
          <cell r="Z1015">
            <v>0</v>
          </cell>
          <cell r="AA1015">
            <v>0</v>
          </cell>
          <cell r="AB1015">
            <v>2</v>
          </cell>
          <cell r="AC1015" t="str">
            <v>putong</v>
          </cell>
        </row>
        <row r="1016">
          <cell r="A1016">
            <v>1097</v>
          </cell>
          <cell r="B1016" t="str">
            <v>渠雨潇</v>
          </cell>
          <cell r="C1016">
            <v>1</v>
          </cell>
          <cell r="D1016">
            <v>1</v>
          </cell>
          <cell r="E1016">
            <v>10434</v>
          </cell>
          <cell r="F1016" t="str">
            <v>山东农业大学</v>
          </cell>
          <cell r="G1016" t="str">
            <v>其它</v>
          </cell>
          <cell r="H1016" t="str">
            <v>园艺科学与工程学院</v>
          </cell>
          <cell r="I1016">
            <v>9</v>
          </cell>
          <cell r="J1016" t="str">
            <v>农学</v>
          </cell>
          <cell r="K1016">
            <v>901</v>
          </cell>
          <cell r="L1016">
            <v>90102</v>
          </cell>
          <cell r="M1016" t="str">
            <v>园艺</v>
          </cell>
          <cell r="N1016">
            <v>6</v>
          </cell>
          <cell r="O1016">
            <v>95300</v>
          </cell>
          <cell r="P1016" t="str">
            <v>园林学院</v>
          </cell>
          <cell r="Q1016" t="str">
            <v>风景园林</v>
          </cell>
          <cell r="R1016">
            <v>2</v>
          </cell>
          <cell r="S1016">
            <v>8006004</v>
          </cell>
          <cell r="T1016">
            <v>8006016</v>
          </cell>
          <cell r="U1016">
            <v>8006020</v>
          </cell>
          <cell r="V1016">
            <v>500</v>
          </cell>
          <cell r="W1016">
            <v>453</v>
          </cell>
          <cell r="X1016">
            <v>1</v>
          </cell>
          <cell r="Y1016">
            <v>0</v>
          </cell>
          <cell r="Z1016">
            <v>0</v>
          </cell>
          <cell r="AA1016">
            <v>0</v>
          </cell>
          <cell r="AB1016">
            <v>-1</v>
          </cell>
          <cell r="AC1016" t="str">
            <v>putong</v>
          </cell>
        </row>
        <row r="1017">
          <cell r="A1017">
            <v>1098</v>
          </cell>
          <cell r="B1017" t="str">
            <v>任冬琪</v>
          </cell>
          <cell r="C1017">
            <v>1</v>
          </cell>
          <cell r="D1017">
            <v>1</v>
          </cell>
          <cell r="E1017">
            <v>10022</v>
          </cell>
          <cell r="F1017" t="str">
            <v>北京林业大学</v>
          </cell>
          <cell r="G1017">
            <v>211</v>
          </cell>
          <cell r="H1017" t="str">
            <v>园林学院</v>
          </cell>
          <cell r="I1017">
            <v>8</v>
          </cell>
          <cell r="J1017" t="str">
            <v>工学</v>
          </cell>
          <cell r="K1017">
            <v>828</v>
          </cell>
          <cell r="L1017">
            <v>82803</v>
          </cell>
          <cell r="M1017" t="str">
            <v>风景园林</v>
          </cell>
          <cell r="N1017">
            <v>6</v>
          </cell>
          <cell r="O1017">
            <v>95300</v>
          </cell>
          <cell r="P1017" t="str">
            <v>园林学院</v>
          </cell>
          <cell r="Q1017" t="str">
            <v>风景园林</v>
          </cell>
          <cell r="R1017">
            <v>1</v>
          </cell>
          <cell r="S1017">
            <v>8006021</v>
          </cell>
        </row>
        <row r="1017">
          <cell r="V1017">
            <v>590</v>
          </cell>
          <cell r="W1017">
            <v>0</v>
          </cell>
          <cell r="X1017">
            <v>1</v>
          </cell>
          <cell r="Y1017">
            <v>0</v>
          </cell>
          <cell r="Z1017">
            <v>0</v>
          </cell>
          <cell r="AA1017">
            <v>0</v>
          </cell>
          <cell r="AB1017">
            <v>2</v>
          </cell>
          <cell r="AC1017" t="str">
            <v>putong</v>
          </cell>
        </row>
        <row r="1018">
          <cell r="A1018">
            <v>1099</v>
          </cell>
          <cell r="B1018" t="str">
            <v>林欣奕</v>
          </cell>
          <cell r="C1018">
            <v>1</v>
          </cell>
          <cell r="D1018">
            <v>1</v>
          </cell>
          <cell r="E1018">
            <v>10019</v>
          </cell>
          <cell r="F1018" t="str">
            <v>中国农业大学</v>
          </cell>
          <cell r="G1018">
            <v>985</v>
          </cell>
          <cell r="H1018" t="str">
            <v>动物科学技术学院</v>
          </cell>
          <cell r="I1018">
            <v>9</v>
          </cell>
          <cell r="J1018" t="str">
            <v>农学</v>
          </cell>
          <cell r="K1018">
            <v>903</v>
          </cell>
          <cell r="L1018">
            <v>90301</v>
          </cell>
          <cell r="M1018" t="str">
            <v>动物科学</v>
          </cell>
          <cell r="N1018">
            <v>9</v>
          </cell>
          <cell r="O1018">
            <v>90705</v>
          </cell>
          <cell r="P1018" t="str">
            <v>自然保护区学院</v>
          </cell>
          <cell r="Q1018" t="str">
            <v>动植物系统分类及进化生物学</v>
          </cell>
          <cell r="R1018">
            <v>3</v>
          </cell>
          <cell r="S1018">
            <v>8009021</v>
          </cell>
          <cell r="T1018">
            <v>8009028</v>
          </cell>
          <cell r="U1018">
            <v>8009027</v>
          </cell>
          <cell r="V1018">
            <v>610</v>
          </cell>
          <cell r="W1018">
            <v>501</v>
          </cell>
          <cell r="X1018">
            <v>1</v>
          </cell>
          <cell r="Y1018">
            <v>0</v>
          </cell>
          <cell r="Z1018">
            <v>0</v>
          </cell>
          <cell r="AA1018">
            <v>0</v>
          </cell>
          <cell r="AB1018">
            <v>9</v>
          </cell>
          <cell r="AC1018" t="str">
            <v>putong</v>
          </cell>
        </row>
        <row r="1019">
          <cell r="A1019">
            <v>1100</v>
          </cell>
          <cell r="B1019" t="str">
            <v>张婧怡</v>
          </cell>
          <cell r="C1019">
            <v>1</v>
          </cell>
          <cell r="D1019">
            <v>1</v>
          </cell>
          <cell r="E1019">
            <v>10140</v>
          </cell>
          <cell r="F1019" t="str">
            <v>辽宁大学</v>
          </cell>
          <cell r="G1019">
            <v>211</v>
          </cell>
          <cell r="H1019" t="str">
            <v>经济学院</v>
          </cell>
          <cell r="I1019">
            <v>2</v>
          </cell>
          <cell r="J1019" t="str">
            <v>经济学</v>
          </cell>
          <cell r="K1019">
            <v>201</v>
          </cell>
          <cell r="L1019">
            <v>20102</v>
          </cell>
          <cell r="M1019" t="str">
            <v>经济统计学</v>
          </cell>
          <cell r="N1019">
            <v>7</v>
          </cell>
          <cell r="O1019">
            <v>20200</v>
          </cell>
          <cell r="P1019" t="str">
            <v>经济管理学院</v>
          </cell>
          <cell r="Q1019" t="str">
            <v>金融学</v>
          </cell>
          <cell r="R1019">
            <v>3</v>
          </cell>
          <cell r="S1019">
            <v>8007029</v>
          </cell>
          <cell r="T1019">
            <v>8007022</v>
          </cell>
          <cell r="U1019">
            <v>8007018</v>
          </cell>
          <cell r="V1019">
            <v>530</v>
          </cell>
          <cell r="W1019">
            <v>517</v>
          </cell>
          <cell r="X1019">
            <v>1</v>
          </cell>
          <cell r="Y1019">
            <v>0</v>
          </cell>
          <cell r="Z1019">
            <v>0</v>
          </cell>
          <cell r="AA1019">
            <v>0</v>
          </cell>
          <cell r="AB1019">
            <v>2</v>
          </cell>
          <cell r="AC1019" t="str">
            <v>putong</v>
          </cell>
        </row>
        <row r="1020">
          <cell r="A1020">
            <v>1101</v>
          </cell>
          <cell r="B1020" t="str">
            <v>王君岩</v>
          </cell>
          <cell r="C1020">
            <v>1</v>
          </cell>
          <cell r="D1020">
            <v>1</v>
          </cell>
          <cell r="E1020">
            <v>10022</v>
          </cell>
          <cell r="F1020" t="str">
            <v>北京林业大学</v>
          </cell>
          <cell r="G1020">
            <v>211</v>
          </cell>
          <cell r="H1020" t="str">
            <v>经济管理学院</v>
          </cell>
          <cell r="I1020">
            <v>12</v>
          </cell>
          <cell r="J1020" t="str">
            <v>管理学</v>
          </cell>
          <cell r="K1020">
            <v>1201</v>
          </cell>
          <cell r="L1020">
            <v>120102</v>
          </cell>
          <cell r="M1020" t="str">
            <v>信息管理与信息系统</v>
          </cell>
          <cell r="N1020">
            <v>7</v>
          </cell>
          <cell r="O1020">
            <v>120200</v>
          </cell>
          <cell r="P1020" t="str">
            <v>经济管理学院</v>
          </cell>
          <cell r="Q1020" t="str">
            <v>管理科学</v>
          </cell>
          <cell r="R1020">
            <v>4</v>
          </cell>
          <cell r="S1020">
            <v>8007036</v>
          </cell>
        </row>
        <row r="1020">
          <cell r="V1020">
            <v>448</v>
          </cell>
          <cell r="W1020">
            <v>431</v>
          </cell>
          <cell r="X1020">
            <v>1</v>
          </cell>
          <cell r="Y1020">
            <v>0</v>
          </cell>
          <cell r="Z1020">
            <v>0</v>
          </cell>
          <cell r="AA1020">
            <v>0</v>
          </cell>
          <cell r="AB1020">
            <v>2</v>
          </cell>
          <cell r="AC1020" t="str">
            <v>putong</v>
          </cell>
        </row>
        <row r="1021">
          <cell r="A1021">
            <v>1102</v>
          </cell>
          <cell r="B1021" t="str">
            <v>徐雨杉</v>
          </cell>
          <cell r="C1021">
            <v>1</v>
          </cell>
          <cell r="D1021">
            <v>1</v>
          </cell>
          <cell r="E1021">
            <v>10022</v>
          </cell>
          <cell r="F1021" t="str">
            <v>北京林业大学</v>
          </cell>
          <cell r="G1021">
            <v>211</v>
          </cell>
          <cell r="H1021" t="str">
            <v>园林学院</v>
          </cell>
          <cell r="I1021">
            <v>8</v>
          </cell>
          <cell r="J1021" t="str">
            <v>工学</v>
          </cell>
          <cell r="K1021">
            <v>828</v>
          </cell>
          <cell r="L1021">
            <v>82803</v>
          </cell>
          <cell r="M1021" t="str">
            <v>风景园林</v>
          </cell>
          <cell r="N1021">
            <v>6</v>
          </cell>
          <cell r="O1021">
            <v>95300</v>
          </cell>
          <cell r="P1021" t="str">
            <v>园林学院</v>
          </cell>
          <cell r="Q1021" t="str">
            <v>风景园林</v>
          </cell>
          <cell r="R1021">
            <v>1</v>
          </cell>
          <cell r="S1021">
            <v>8006021</v>
          </cell>
        </row>
        <row r="1021">
          <cell r="V1021">
            <v>608</v>
          </cell>
          <cell r="W1021">
            <v>539</v>
          </cell>
          <cell r="X1021">
            <v>1</v>
          </cell>
          <cell r="Y1021">
            <v>0</v>
          </cell>
          <cell r="Z1021">
            <v>0</v>
          </cell>
          <cell r="AA1021">
            <v>0</v>
          </cell>
          <cell r="AB1021">
            <v>2</v>
          </cell>
          <cell r="AC1021" t="str">
            <v>putong</v>
          </cell>
        </row>
        <row r="1022">
          <cell r="A1022">
            <v>1103</v>
          </cell>
          <cell r="B1022" t="str">
            <v>成琳</v>
          </cell>
          <cell r="C1022">
            <v>1</v>
          </cell>
          <cell r="D1022">
            <v>1</v>
          </cell>
          <cell r="E1022">
            <v>10022</v>
          </cell>
          <cell r="F1022" t="str">
            <v>北京林业大学</v>
          </cell>
          <cell r="G1022">
            <v>211</v>
          </cell>
          <cell r="H1022" t="str">
            <v>人文社会科学学院</v>
          </cell>
          <cell r="I1022">
            <v>3</v>
          </cell>
          <cell r="J1022" t="str">
            <v>法学</v>
          </cell>
          <cell r="K1022">
            <v>301</v>
          </cell>
          <cell r="L1022" t="str">
            <v>030101K</v>
          </cell>
          <cell r="M1022" t="str">
            <v>法学</v>
          </cell>
          <cell r="N1022">
            <v>10</v>
          </cell>
          <cell r="O1022">
            <v>30100</v>
          </cell>
          <cell r="P1022" t="str">
            <v>人文社会科学学院</v>
          </cell>
          <cell r="Q1022" t="e">
            <v>#N/A</v>
          </cell>
          <cell r="R1022">
            <v>4</v>
          </cell>
          <cell r="S1022">
            <v>8010024</v>
          </cell>
        </row>
        <row r="1022">
          <cell r="V1022">
            <v>543</v>
          </cell>
          <cell r="W1022">
            <v>459</v>
          </cell>
          <cell r="X1022">
            <v>1</v>
          </cell>
          <cell r="Y1022">
            <v>0</v>
          </cell>
          <cell r="Z1022">
            <v>0</v>
          </cell>
          <cell r="AA1022">
            <v>0</v>
          </cell>
          <cell r="AB1022">
            <v>2</v>
          </cell>
          <cell r="AC1022" t="str">
            <v>putong</v>
          </cell>
        </row>
        <row r="1023">
          <cell r="A1023">
            <v>1104</v>
          </cell>
          <cell r="B1023" t="str">
            <v>张堰</v>
          </cell>
          <cell r="C1023">
            <v>1</v>
          </cell>
          <cell r="D1023">
            <v>1</v>
          </cell>
          <cell r="E1023">
            <v>10022</v>
          </cell>
          <cell r="F1023" t="str">
            <v>北京林业大学</v>
          </cell>
          <cell r="G1023">
            <v>211</v>
          </cell>
          <cell r="H1023" t="str">
            <v>北京林业大学经济管理学院</v>
          </cell>
          <cell r="I1023">
            <v>12</v>
          </cell>
          <cell r="J1023" t="str">
            <v>管理学</v>
          </cell>
          <cell r="K1023">
            <v>1201</v>
          </cell>
          <cell r="L1023">
            <v>120101</v>
          </cell>
          <cell r="M1023" t="str">
            <v>管理科学</v>
          </cell>
          <cell r="N1023">
            <v>7</v>
          </cell>
          <cell r="O1023">
            <v>120200</v>
          </cell>
          <cell r="P1023" t="str">
            <v>经济管理学院</v>
          </cell>
          <cell r="Q1023" t="str">
            <v>管理科学</v>
          </cell>
          <cell r="R1023">
            <v>5</v>
          </cell>
          <cell r="S1023">
            <v>8007062</v>
          </cell>
          <cell r="T1023">
            <v>8007025</v>
          </cell>
        </row>
        <row r="1023">
          <cell r="V1023">
            <v>496</v>
          </cell>
          <cell r="W1023">
            <v>447</v>
          </cell>
          <cell r="X1023">
            <v>1</v>
          </cell>
          <cell r="Y1023">
            <v>0</v>
          </cell>
          <cell r="Z1023">
            <v>0</v>
          </cell>
          <cell r="AA1023">
            <v>0</v>
          </cell>
          <cell r="AB1023">
            <v>2</v>
          </cell>
          <cell r="AC1023" t="str">
            <v>putong</v>
          </cell>
        </row>
        <row r="1024">
          <cell r="A1024">
            <v>1105</v>
          </cell>
          <cell r="B1024" t="str">
            <v>王艺霏</v>
          </cell>
          <cell r="C1024">
            <v>1</v>
          </cell>
          <cell r="D1024">
            <v>1</v>
          </cell>
          <cell r="E1024">
            <v>10022</v>
          </cell>
          <cell r="F1024" t="str">
            <v>北京林业大学</v>
          </cell>
          <cell r="G1024">
            <v>211</v>
          </cell>
          <cell r="H1024" t="str">
            <v>人文社会科学学院</v>
          </cell>
          <cell r="I1024">
            <v>7</v>
          </cell>
          <cell r="J1024" t="str">
            <v>理学</v>
          </cell>
          <cell r="K1024">
            <v>711</v>
          </cell>
          <cell r="L1024">
            <v>71102</v>
          </cell>
          <cell r="M1024" t="str">
            <v>应用心理学</v>
          </cell>
          <cell r="N1024">
            <v>10</v>
          </cell>
          <cell r="O1024">
            <v>40200</v>
          </cell>
          <cell r="P1024" t="str">
            <v>人文社会科学学院</v>
          </cell>
          <cell r="Q1024" t="str">
            <v>临床与咨询心理学</v>
          </cell>
          <cell r="R1024">
            <v>2</v>
          </cell>
          <cell r="S1024">
            <v>8010020</v>
          </cell>
          <cell r="T1024">
            <v>8010026</v>
          </cell>
        </row>
        <row r="1024">
          <cell r="V1024">
            <v>596</v>
          </cell>
          <cell r="W1024">
            <v>541</v>
          </cell>
          <cell r="X1024">
            <v>1</v>
          </cell>
          <cell r="Y1024">
            <v>0</v>
          </cell>
          <cell r="Z1024">
            <v>0</v>
          </cell>
          <cell r="AA1024">
            <v>0</v>
          </cell>
          <cell r="AB1024">
            <v>2</v>
          </cell>
          <cell r="AC1024" t="str">
            <v>putong</v>
          </cell>
        </row>
        <row r="1025">
          <cell r="A1025">
            <v>1107</v>
          </cell>
          <cell r="B1025" t="str">
            <v>杜林娜</v>
          </cell>
          <cell r="C1025">
            <v>1</v>
          </cell>
          <cell r="D1025">
            <v>1</v>
          </cell>
          <cell r="E1025">
            <v>10165</v>
          </cell>
          <cell r="F1025" t="str">
            <v>辽宁师范大学</v>
          </cell>
          <cell r="G1025" t="str">
            <v>其它</v>
          </cell>
          <cell r="H1025" t="str">
            <v>地理科学学院</v>
          </cell>
          <cell r="I1025">
            <v>7</v>
          </cell>
          <cell r="J1025" t="str">
            <v>理学</v>
          </cell>
          <cell r="K1025">
            <v>705</v>
          </cell>
          <cell r="L1025">
            <v>70501</v>
          </cell>
          <cell r="M1025" t="str">
            <v>地理科学</v>
          </cell>
          <cell r="N1025">
            <v>8</v>
          </cell>
          <cell r="O1025">
            <v>70501</v>
          </cell>
          <cell r="P1025" t="str">
            <v>水土保持学院</v>
          </cell>
          <cell r="Q1025" t="str">
            <v>流域自然地理过程</v>
          </cell>
          <cell r="R1025">
            <v>2</v>
          </cell>
          <cell r="S1025">
            <v>8008024</v>
          </cell>
          <cell r="T1025">
            <v>8008016</v>
          </cell>
          <cell r="U1025">
            <v>8008008</v>
          </cell>
          <cell r="V1025">
            <v>432</v>
          </cell>
          <cell r="W1025">
            <v>504</v>
          </cell>
          <cell r="X1025">
            <v>1</v>
          </cell>
          <cell r="Y1025">
            <v>0</v>
          </cell>
          <cell r="Z1025">
            <v>0</v>
          </cell>
          <cell r="AA1025">
            <v>0</v>
          </cell>
          <cell r="AB1025">
            <v>-1</v>
          </cell>
          <cell r="AC1025" t="str">
            <v>putong</v>
          </cell>
        </row>
        <row r="1026">
          <cell r="A1026">
            <v>1108</v>
          </cell>
          <cell r="B1026" t="str">
            <v>王悦</v>
          </cell>
          <cell r="C1026">
            <v>1</v>
          </cell>
          <cell r="D1026">
            <v>1</v>
          </cell>
          <cell r="E1026">
            <v>10619</v>
          </cell>
          <cell r="F1026" t="str">
            <v>西南科技大学</v>
          </cell>
          <cell r="G1026" t="str">
            <v>其它</v>
          </cell>
          <cell r="H1026" t="str">
            <v>经济管理学院</v>
          </cell>
          <cell r="I1026">
            <v>2</v>
          </cell>
          <cell r="J1026" t="str">
            <v>经济学</v>
          </cell>
          <cell r="K1026">
            <v>204</v>
          </cell>
          <cell r="L1026">
            <v>20401</v>
          </cell>
          <cell r="M1026" t="str">
            <v>国际经济与贸易</v>
          </cell>
          <cell r="N1026">
            <v>7</v>
          </cell>
          <cell r="O1026">
            <v>25400</v>
          </cell>
          <cell r="P1026" t="str">
            <v>经济管理学院</v>
          </cell>
          <cell r="Q1026" t="str">
            <v>不分方向</v>
          </cell>
          <cell r="R1026">
            <v>1</v>
          </cell>
          <cell r="S1026">
            <v>8007016</v>
          </cell>
        </row>
        <row r="1026">
          <cell r="V1026">
            <v>465</v>
          </cell>
          <cell r="W1026">
            <v>455</v>
          </cell>
          <cell r="X1026">
            <v>1</v>
          </cell>
          <cell r="Y1026">
            <v>0</v>
          </cell>
          <cell r="Z1026">
            <v>0</v>
          </cell>
          <cell r="AA1026">
            <v>0</v>
          </cell>
          <cell r="AB1026">
            <v>-1</v>
          </cell>
          <cell r="AC1026" t="str">
            <v>putong</v>
          </cell>
        </row>
        <row r="1027">
          <cell r="A1027">
            <v>1109</v>
          </cell>
          <cell r="B1027" t="str">
            <v>朱媛茹</v>
          </cell>
          <cell r="C1027">
            <v>1</v>
          </cell>
          <cell r="D1027">
            <v>1</v>
          </cell>
          <cell r="E1027">
            <v>10022</v>
          </cell>
          <cell r="F1027" t="str">
            <v>北京林业大学</v>
          </cell>
          <cell r="G1027">
            <v>211</v>
          </cell>
          <cell r="H1027" t="str">
            <v>经济管理学院金融系</v>
          </cell>
          <cell r="I1027">
            <v>2</v>
          </cell>
          <cell r="J1027" t="str">
            <v>经济学</v>
          </cell>
          <cell r="K1027">
            <v>203</v>
          </cell>
          <cell r="L1027" t="str">
            <v>020301K</v>
          </cell>
          <cell r="M1027" t="str">
            <v>金融学</v>
          </cell>
          <cell r="N1027">
            <v>7</v>
          </cell>
          <cell r="O1027">
            <v>20200</v>
          </cell>
          <cell r="P1027" t="str">
            <v>经济管理学院</v>
          </cell>
          <cell r="Q1027" t="str">
            <v>金融学</v>
          </cell>
          <cell r="R1027">
            <v>1</v>
          </cell>
          <cell r="S1027">
            <v>8007013</v>
          </cell>
          <cell r="T1027">
            <v>8007014</v>
          </cell>
          <cell r="U1027">
            <v>8007039</v>
          </cell>
          <cell r="V1027">
            <v>496</v>
          </cell>
          <cell r="W1027">
            <v>534</v>
          </cell>
          <cell r="X1027">
            <v>1</v>
          </cell>
          <cell r="Y1027">
            <v>0</v>
          </cell>
          <cell r="Z1027">
            <v>0</v>
          </cell>
          <cell r="AA1027">
            <v>0</v>
          </cell>
          <cell r="AB1027">
            <v>2</v>
          </cell>
          <cell r="AC1027" t="str">
            <v>putong</v>
          </cell>
        </row>
        <row r="1028">
          <cell r="A1028">
            <v>1110</v>
          </cell>
          <cell r="B1028" t="str">
            <v>蒋雨萌</v>
          </cell>
          <cell r="C1028">
            <v>1</v>
          </cell>
          <cell r="D1028">
            <v>1</v>
          </cell>
          <cell r="E1028">
            <v>10231</v>
          </cell>
          <cell r="F1028" t="str">
            <v>哈尔滨师范大学</v>
          </cell>
          <cell r="G1028" t="str">
            <v>其它</v>
          </cell>
          <cell r="H1028" t="str">
            <v>生命科学与技术学院</v>
          </cell>
          <cell r="I1028">
            <v>9</v>
          </cell>
          <cell r="J1028" t="str">
            <v>农学</v>
          </cell>
          <cell r="K1028">
            <v>905</v>
          </cell>
          <cell r="L1028">
            <v>90502</v>
          </cell>
          <cell r="M1028" t="str">
            <v>园林</v>
          </cell>
          <cell r="N1028">
            <v>6</v>
          </cell>
          <cell r="O1028">
            <v>95300</v>
          </cell>
          <cell r="P1028" t="str">
            <v>园林学院</v>
          </cell>
          <cell r="Q1028" t="str">
            <v>风景园林</v>
          </cell>
          <cell r="R1028">
            <v>2</v>
          </cell>
          <cell r="S1028">
            <v>8006023</v>
          </cell>
          <cell r="T1028">
            <v>8006026</v>
          </cell>
          <cell r="U1028">
            <v>8006052</v>
          </cell>
          <cell r="V1028">
            <v>497</v>
          </cell>
          <cell r="W1028">
            <v>424</v>
          </cell>
          <cell r="X1028">
            <v>1</v>
          </cell>
          <cell r="Y1028">
            <v>0</v>
          </cell>
          <cell r="Z1028">
            <v>0</v>
          </cell>
          <cell r="AA1028">
            <v>0</v>
          </cell>
          <cell r="AB1028">
            <v>-1</v>
          </cell>
          <cell r="AC1028" t="str">
            <v>putong</v>
          </cell>
        </row>
        <row r="1029">
          <cell r="A1029">
            <v>1111</v>
          </cell>
          <cell r="B1029" t="str">
            <v>陈业明</v>
          </cell>
          <cell r="C1029">
            <v>2</v>
          </cell>
          <cell r="D1029">
            <v>1</v>
          </cell>
          <cell r="E1029">
            <v>10022</v>
          </cell>
          <cell r="F1029" t="str">
            <v>北京林业大学</v>
          </cell>
          <cell r="G1029">
            <v>211</v>
          </cell>
          <cell r="H1029" t="str">
            <v>理学院</v>
          </cell>
          <cell r="I1029">
            <v>8</v>
          </cell>
          <cell r="J1029" t="str">
            <v>工学</v>
          </cell>
          <cell r="K1029">
            <v>807</v>
          </cell>
          <cell r="L1029" t="str">
            <v>080714T</v>
          </cell>
          <cell r="M1029" t="str">
            <v>电子信息科学与技术</v>
          </cell>
          <cell r="N1029">
            <v>4</v>
          </cell>
          <cell r="O1029">
            <v>81200</v>
          </cell>
          <cell r="P1029" t="str">
            <v>信息学院</v>
          </cell>
          <cell r="Q1029" t="str">
            <v>大数据技术与人工智能</v>
          </cell>
          <cell r="R1029">
            <v>3</v>
          </cell>
          <cell r="S1029">
            <v>8004030</v>
          </cell>
        </row>
        <row r="1029">
          <cell r="V1029">
            <v>515</v>
          </cell>
          <cell r="W1029">
            <v>445</v>
          </cell>
          <cell r="X1029">
            <v>1</v>
          </cell>
          <cell r="Y1029">
            <v>0</v>
          </cell>
          <cell r="Z1029">
            <v>0</v>
          </cell>
          <cell r="AA1029">
            <v>0</v>
          </cell>
          <cell r="AB1029">
            <v>2</v>
          </cell>
          <cell r="AC1029" t="str">
            <v>putong</v>
          </cell>
        </row>
        <row r="1030">
          <cell r="A1030">
            <v>1112</v>
          </cell>
          <cell r="B1030" t="str">
            <v>王杉</v>
          </cell>
          <cell r="C1030">
            <v>1</v>
          </cell>
          <cell r="D1030">
            <v>1</v>
          </cell>
          <cell r="E1030">
            <v>10022</v>
          </cell>
          <cell r="F1030" t="str">
            <v>北京林业大学</v>
          </cell>
          <cell r="G1030">
            <v>211</v>
          </cell>
          <cell r="H1030" t="str">
            <v>园林学院</v>
          </cell>
          <cell r="I1030">
            <v>8</v>
          </cell>
          <cell r="J1030" t="str">
            <v>工学</v>
          </cell>
          <cell r="K1030">
            <v>828</v>
          </cell>
          <cell r="L1030">
            <v>82802</v>
          </cell>
          <cell r="M1030" t="str">
            <v>城乡规划</v>
          </cell>
          <cell r="N1030">
            <v>6</v>
          </cell>
          <cell r="O1030">
            <v>83300</v>
          </cell>
          <cell r="P1030" t="str">
            <v>园林学院</v>
          </cell>
          <cell r="Q1030" t="str">
            <v>城乡规划与设计理论</v>
          </cell>
          <cell r="R1030">
            <v>1</v>
          </cell>
          <cell r="S1030">
            <v>8006010</v>
          </cell>
        </row>
        <row r="1030">
          <cell r="V1030">
            <v>518</v>
          </cell>
          <cell r="W1030">
            <v>0</v>
          </cell>
          <cell r="X1030">
            <v>1</v>
          </cell>
          <cell r="Y1030">
            <v>0</v>
          </cell>
          <cell r="Z1030">
            <v>0</v>
          </cell>
          <cell r="AA1030">
            <v>0</v>
          </cell>
          <cell r="AB1030">
            <v>2</v>
          </cell>
          <cell r="AC1030" t="str">
            <v>putong</v>
          </cell>
        </row>
        <row r="1031">
          <cell r="A1031">
            <v>1113</v>
          </cell>
          <cell r="B1031" t="str">
            <v>张路宽</v>
          </cell>
          <cell r="C1031">
            <v>2</v>
          </cell>
          <cell r="D1031">
            <v>1</v>
          </cell>
          <cell r="E1031">
            <v>10522</v>
          </cell>
          <cell r="F1031" t="str">
            <v>武汉体育学院</v>
          </cell>
          <cell r="G1031" t="str">
            <v>其它</v>
          </cell>
          <cell r="H1031" t="str">
            <v>新闻传播学院</v>
          </cell>
          <cell r="I1031">
            <v>13</v>
          </cell>
          <cell r="J1031" t="str">
            <v>艺术学</v>
          </cell>
          <cell r="K1031">
            <v>1303</v>
          </cell>
          <cell r="L1031">
            <v>130305</v>
          </cell>
          <cell r="M1031" t="str">
            <v>广播电视编导</v>
          </cell>
          <cell r="N1031">
            <v>7</v>
          </cell>
          <cell r="O1031">
            <v>95138</v>
          </cell>
          <cell r="P1031" t="str">
            <v>经济管理学院</v>
          </cell>
          <cell r="Q1031" t="str">
            <v>不分方向</v>
          </cell>
          <cell r="R1031">
            <v>1</v>
          </cell>
          <cell r="S1031">
            <v>8007012</v>
          </cell>
          <cell r="T1031">
            <v>8007061</v>
          </cell>
          <cell r="U1031">
            <v>8007020</v>
          </cell>
          <cell r="V1031">
            <v>490</v>
          </cell>
          <cell r="W1031">
            <v>0</v>
          </cell>
          <cell r="X1031">
            <v>1</v>
          </cell>
          <cell r="Y1031">
            <v>0</v>
          </cell>
          <cell r="Z1031">
            <v>0</v>
          </cell>
          <cell r="AA1031">
            <v>0</v>
          </cell>
          <cell r="AB1031">
            <v>-1</v>
          </cell>
          <cell r="AC1031" t="str">
            <v>putong</v>
          </cell>
        </row>
        <row r="1032">
          <cell r="A1032">
            <v>1114</v>
          </cell>
          <cell r="B1032" t="str">
            <v>马蕊</v>
          </cell>
          <cell r="C1032">
            <v>1</v>
          </cell>
          <cell r="D1032">
            <v>1</v>
          </cell>
          <cell r="E1032">
            <v>10022</v>
          </cell>
          <cell r="F1032" t="str">
            <v>北京林业大学</v>
          </cell>
          <cell r="G1032">
            <v>211</v>
          </cell>
          <cell r="H1032" t="str">
            <v>自然保护区</v>
          </cell>
          <cell r="I1032">
            <v>9</v>
          </cell>
          <cell r="J1032" t="str">
            <v>农学</v>
          </cell>
          <cell r="K1032">
            <v>902</v>
          </cell>
          <cell r="L1032">
            <v>90202</v>
          </cell>
          <cell r="M1032" t="str">
            <v>野生动物与自然保护区管理</v>
          </cell>
          <cell r="N1032">
            <v>9</v>
          </cell>
          <cell r="O1032">
            <v>71300</v>
          </cell>
          <cell r="P1032" t="str">
            <v>自然保护区学院</v>
          </cell>
          <cell r="Q1032" t="str">
            <v>森林生态学</v>
          </cell>
          <cell r="R1032">
            <v>1</v>
          </cell>
          <cell r="S1032">
            <v>8009033</v>
          </cell>
        </row>
        <row r="1032">
          <cell r="V1032">
            <v>588</v>
          </cell>
          <cell r="W1032">
            <v>542</v>
          </cell>
          <cell r="X1032">
            <v>1</v>
          </cell>
          <cell r="Y1032">
            <v>0</v>
          </cell>
          <cell r="Z1032">
            <v>0</v>
          </cell>
          <cell r="AA1032">
            <v>0</v>
          </cell>
          <cell r="AB1032">
            <v>2</v>
          </cell>
          <cell r="AC1032" t="str">
            <v>putong</v>
          </cell>
        </row>
        <row r="1033">
          <cell r="A1033">
            <v>1115</v>
          </cell>
          <cell r="B1033" t="str">
            <v>尚逸群</v>
          </cell>
          <cell r="C1033">
            <v>2</v>
          </cell>
          <cell r="D1033">
            <v>1</v>
          </cell>
          <cell r="E1033">
            <v>10445</v>
          </cell>
          <cell r="F1033" t="str">
            <v>山东师范大学</v>
          </cell>
          <cell r="G1033" t="str">
            <v>其它</v>
          </cell>
          <cell r="H1033" t="str">
            <v>地理与环境学院</v>
          </cell>
          <cell r="I1033">
            <v>8</v>
          </cell>
          <cell r="J1033" t="str">
            <v>工学</v>
          </cell>
          <cell r="K1033">
            <v>812</v>
          </cell>
          <cell r="L1033">
            <v>81202</v>
          </cell>
          <cell r="M1033" t="str">
            <v>遥感科学与技术</v>
          </cell>
          <cell r="N1033">
            <v>8</v>
          </cell>
          <cell r="O1033">
            <v>70503</v>
          </cell>
          <cell r="P1033" t="str">
            <v>水土保持学院</v>
          </cell>
          <cell r="Q1033" t="str">
            <v>3S技术集成与开发应用</v>
          </cell>
          <cell r="R1033">
            <v>2</v>
          </cell>
          <cell r="S1033">
            <v>8008044</v>
          </cell>
          <cell r="T1033">
            <v>8008017</v>
          </cell>
          <cell r="U1033">
            <v>8008026</v>
          </cell>
          <cell r="V1033">
            <v>427</v>
          </cell>
          <cell r="W1033">
            <v>484</v>
          </cell>
          <cell r="X1033">
            <v>1</v>
          </cell>
          <cell r="Y1033">
            <v>0</v>
          </cell>
          <cell r="Z1033">
            <v>0</v>
          </cell>
          <cell r="AA1033">
            <v>0</v>
          </cell>
          <cell r="AB1033">
            <v>-1</v>
          </cell>
          <cell r="AC1033" t="str">
            <v>putong</v>
          </cell>
        </row>
        <row r="1034">
          <cell r="A1034">
            <v>1116</v>
          </cell>
          <cell r="B1034" t="str">
            <v>刘芊池</v>
          </cell>
          <cell r="C1034">
            <v>1</v>
          </cell>
          <cell r="D1034">
            <v>1</v>
          </cell>
          <cell r="E1034">
            <v>10022</v>
          </cell>
          <cell r="F1034" t="str">
            <v>北京林业大学</v>
          </cell>
          <cell r="G1034">
            <v>211</v>
          </cell>
          <cell r="H1034" t="str">
            <v>园林学院</v>
          </cell>
          <cell r="I1034">
            <v>12</v>
          </cell>
          <cell r="J1034" t="str">
            <v>管理学</v>
          </cell>
          <cell r="K1034">
            <v>1209</v>
          </cell>
          <cell r="L1034" t="str">
            <v>120901K</v>
          </cell>
          <cell r="M1034" t="str">
            <v>旅游管理</v>
          </cell>
          <cell r="N1034">
            <v>6</v>
          </cell>
          <cell r="O1034">
            <v>95300</v>
          </cell>
          <cell r="P1034" t="str">
            <v>园林学院</v>
          </cell>
          <cell r="Q1034" t="str">
            <v>风景园林</v>
          </cell>
          <cell r="R1034">
            <v>1</v>
          </cell>
          <cell r="S1034">
            <v>8006003</v>
          </cell>
        </row>
        <row r="1034">
          <cell r="V1034">
            <v>503</v>
          </cell>
          <cell r="W1034">
            <v>0</v>
          </cell>
          <cell r="X1034">
            <v>1</v>
          </cell>
          <cell r="Y1034">
            <v>0</v>
          </cell>
          <cell r="Z1034">
            <v>0</v>
          </cell>
          <cell r="AA1034">
            <v>0</v>
          </cell>
          <cell r="AB1034">
            <v>2</v>
          </cell>
          <cell r="AC1034" t="str">
            <v>2jia</v>
          </cell>
        </row>
        <row r="1035">
          <cell r="A1035">
            <v>1117</v>
          </cell>
          <cell r="B1035" t="str">
            <v>王广胜</v>
          </cell>
          <cell r="C1035">
            <v>2</v>
          </cell>
          <cell r="D1035">
            <v>1</v>
          </cell>
          <cell r="E1035">
            <v>10022</v>
          </cell>
          <cell r="F1035" t="str">
            <v>北京林业大学</v>
          </cell>
          <cell r="G1035">
            <v>211</v>
          </cell>
          <cell r="H1035" t="str">
            <v>信息学院</v>
          </cell>
          <cell r="I1035">
            <v>8</v>
          </cell>
          <cell r="J1035" t="str">
            <v>工学</v>
          </cell>
          <cell r="K1035">
            <v>809</v>
          </cell>
          <cell r="L1035">
            <v>80901</v>
          </cell>
          <cell r="M1035" t="str">
            <v>计算机科学与技术</v>
          </cell>
          <cell r="N1035">
            <v>4</v>
          </cell>
          <cell r="O1035">
            <v>81200</v>
          </cell>
          <cell r="P1035" t="str">
            <v>信息学院</v>
          </cell>
          <cell r="Q1035" t="str">
            <v>大数据技术与人工智能</v>
          </cell>
          <cell r="R1035">
            <v>1</v>
          </cell>
          <cell r="S1035">
            <v>8004018</v>
          </cell>
          <cell r="T1035">
            <v>8004029</v>
          </cell>
          <cell r="U1035">
            <v>8004025</v>
          </cell>
          <cell r="V1035">
            <v>526</v>
          </cell>
          <cell r="W1035">
            <v>473</v>
          </cell>
          <cell r="X1035">
            <v>1</v>
          </cell>
          <cell r="Y1035">
            <v>0</v>
          </cell>
          <cell r="Z1035">
            <v>0</v>
          </cell>
          <cell r="AA1035">
            <v>0</v>
          </cell>
          <cell r="AB1035">
            <v>2</v>
          </cell>
          <cell r="AC1035" t="str">
            <v>putong</v>
          </cell>
        </row>
        <row r="1036">
          <cell r="A1036">
            <v>1118</v>
          </cell>
          <cell r="B1036" t="str">
            <v>刘梦茹</v>
          </cell>
          <cell r="C1036">
            <v>1</v>
          </cell>
          <cell r="D1036">
            <v>1</v>
          </cell>
          <cell r="E1036">
            <v>10530</v>
          </cell>
          <cell r="F1036" t="str">
            <v>湘潭大学</v>
          </cell>
          <cell r="G1036" t="str">
            <v>其它</v>
          </cell>
        </row>
        <row r="1036">
          <cell r="J1036" t="str">
            <v/>
          </cell>
        </row>
        <row r="1036">
          <cell r="M1036" t="str">
            <v/>
          </cell>
        </row>
        <row r="1036">
          <cell r="P1036" t="str">
            <v/>
          </cell>
          <cell r="Q1036" t="str">
            <v/>
          </cell>
        </row>
        <row r="1036">
          <cell r="V1036">
            <v>469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-1</v>
          </cell>
          <cell r="AC1036" t="str">
            <v>putong</v>
          </cell>
        </row>
        <row r="1037">
          <cell r="A1037">
            <v>1119</v>
          </cell>
          <cell r="B1037" t="str">
            <v>宗鸣</v>
          </cell>
          <cell r="C1037">
            <v>2</v>
          </cell>
          <cell r="D1037">
            <v>1</v>
          </cell>
          <cell r="E1037">
            <v>10022</v>
          </cell>
          <cell r="F1037" t="str">
            <v>北京林业大学</v>
          </cell>
          <cell r="G1037">
            <v>211</v>
          </cell>
          <cell r="H1037" t="str">
            <v>林学院</v>
          </cell>
          <cell r="I1037">
            <v>9</v>
          </cell>
          <cell r="J1037" t="str">
            <v>农学</v>
          </cell>
          <cell r="K1037">
            <v>905</v>
          </cell>
          <cell r="L1037">
            <v>90501</v>
          </cell>
          <cell r="M1037" t="str">
            <v>林学</v>
          </cell>
          <cell r="N1037">
            <v>1</v>
          </cell>
          <cell r="O1037">
            <v>90702</v>
          </cell>
          <cell r="P1037" t="str">
            <v>林学院</v>
          </cell>
          <cell r="Q1037" t="str">
            <v>林木种苗培育理论与技术</v>
          </cell>
          <cell r="R1037">
            <v>2</v>
          </cell>
          <cell r="S1037">
            <v>8001022</v>
          </cell>
        </row>
        <row r="1037">
          <cell r="V1037">
            <v>446</v>
          </cell>
          <cell r="W1037">
            <v>0</v>
          </cell>
          <cell r="X1037">
            <v>1</v>
          </cell>
          <cell r="Y1037">
            <v>0</v>
          </cell>
          <cell r="Z1037">
            <v>0</v>
          </cell>
          <cell r="AA1037">
            <v>0</v>
          </cell>
          <cell r="AB1037">
            <v>2</v>
          </cell>
          <cell r="AC1037" t="str">
            <v>2jia</v>
          </cell>
        </row>
        <row r="1038">
          <cell r="A1038">
            <v>1120</v>
          </cell>
          <cell r="B1038" t="str">
            <v>武欣蕊</v>
          </cell>
          <cell r="C1038">
            <v>1</v>
          </cell>
          <cell r="D1038">
            <v>1</v>
          </cell>
          <cell r="E1038">
            <v>10028</v>
          </cell>
          <cell r="F1038" t="str">
            <v>首都师范大学</v>
          </cell>
          <cell r="G1038" t="str">
            <v>其它</v>
          </cell>
          <cell r="H1038" t="str">
            <v>首都师范大学</v>
          </cell>
          <cell r="I1038">
            <v>12</v>
          </cell>
          <cell r="J1038" t="str">
            <v>管理学</v>
          </cell>
          <cell r="K1038">
            <v>1209</v>
          </cell>
          <cell r="L1038" t="str">
            <v>120901K</v>
          </cell>
          <cell r="M1038" t="str">
            <v>旅游管理</v>
          </cell>
          <cell r="N1038">
            <v>6</v>
          </cell>
          <cell r="O1038">
            <v>83400</v>
          </cell>
          <cell r="P1038" t="str">
            <v>园林学院</v>
          </cell>
          <cell r="Q1038" t="str">
            <v>风景园林历史与理论</v>
          </cell>
          <cell r="R1038">
            <v>8</v>
          </cell>
          <cell r="S1038">
            <v>8006031</v>
          </cell>
          <cell r="T1038">
            <v>8006003</v>
          </cell>
          <cell r="U1038">
            <v>8006086</v>
          </cell>
          <cell r="V1038">
            <v>516</v>
          </cell>
          <cell r="W1038">
            <v>515</v>
          </cell>
          <cell r="X1038">
            <v>1</v>
          </cell>
          <cell r="Y1038">
            <v>0</v>
          </cell>
          <cell r="Z1038">
            <v>0</v>
          </cell>
          <cell r="AA1038">
            <v>0</v>
          </cell>
          <cell r="AB1038">
            <v>-1</v>
          </cell>
          <cell r="AC1038" t="str">
            <v>putong</v>
          </cell>
        </row>
        <row r="1039">
          <cell r="A1039">
            <v>1121</v>
          </cell>
          <cell r="B1039" t="str">
            <v>黄培毓</v>
          </cell>
          <cell r="C1039">
            <v>1</v>
          </cell>
          <cell r="D1039">
            <v>1</v>
          </cell>
          <cell r="E1039">
            <v>10700</v>
          </cell>
          <cell r="F1039" t="str">
            <v>西安理工大学</v>
          </cell>
          <cell r="G1039" t="str">
            <v>其它</v>
          </cell>
          <cell r="H1039" t="str">
            <v>西安理工大学人文与外国语学院</v>
          </cell>
          <cell r="I1039">
            <v>5</v>
          </cell>
          <cell r="J1039" t="str">
            <v>文学</v>
          </cell>
          <cell r="K1039">
            <v>502</v>
          </cell>
          <cell r="L1039">
            <v>50201</v>
          </cell>
          <cell r="M1039" t="str">
            <v>英语</v>
          </cell>
          <cell r="N1039">
            <v>11</v>
          </cell>
          <cell r="O1039">
            <v>50200</v>
          </cell>
          <cell r="P1039" t="str">
            <v>外语学院</v>
          </cell>
          <cell r="Q1039" t="str">
            <v>语言学研究</v>
          </cell>
          <cell r="R1039">
            <v>5</v>
          </cell>
          <cell r="S1039">
            <v>8011026</v>
          </cell>
          <cell r="T1039">
            <v>8011035</v>
          </cell>
        </row>
        <row r="1039">
          <cell r="V1039">
            <v>511</v>
          </cell>
          <cell r="W1039">
            <v>0</v>
          </cell>
          <cell r="X1039">
            <v>1</v>
          </cell>
          <cell r="Y1039">
            <v>0</v>
          </cell>
          <cell r="Z1039">
            <v>0</v>
          </cell>
          <cell r="AA1039">
            <v>0</v>
          </cell>
          <cell r="AB1039">
            <v>-1</v>
          </cell>
          <cell r="AC1039" t="str">
            <v>putong</v>
          </cell>
        </row>
        <row r="1040">
          <cell r="A1040">
            <v>1122</v>
          </cell>
          <cell r="B1040" t="str">
            <v>王迪</v>
          </cell>
          <cell r="C1040">
            <v>2</v>
          </cell>
          <cell r="D1040">
            <v>1</v>
          </cell>
          <cell r="E1040">
            <v>10022</v>
          </cell>
          <cell r="F1040" t="str">
            <v>北京林业大学</v>
          </cell>
          <cell r="G1040">
            <v>211</v>
          </cell>
          <cell r="H1040" t="str">
            <v>经济管理学院</v>
          </cell>
          <cell r="I1040">
            <v>12</v>
          </cell>
          <cell r="J1040" t="str">
            <v>管理学</v>
          </cell>
          <cell r="K1040">
            <v>1202</v>
          </cell>
          <cell r="L1040">
            <v>120202</v>
          </cell>
          <cell r="M1040" t="str">
            <v>市场营销</v>
          </cell>
          <cell r="N1040">
            <v>7</v>
          </cell>
          <cell r="O1040">
            <v>95138</v>
          </cell>
          <cell r="P1040" t="str">
            <v>经济管理学院</v>
          </cell>
          <cell r="Q1040" t="str">
            <v>不分方向</v>
          </cell>
          <cell r="R1040">
            <v>1</v>
          </cell>
          <cell r="S1040">
            <v>8007080</v>
          </cell>
        </row>
        <row r="1040">
          <cell r="V1040">
            <v>0</v>
          </cell>
          <cell r="W1040">
            <v>0</v>
          </cell>
          <cell r="X1040">
            <v>1</v>
          </cell>
          <cell r="Y1040">
            <v>0</v>
          </cell>
          <cell r="Z1040">
            <v>0</v>
          </cell>
          <cell r="AA1040">
            <v>1</v>
          </cell>
          <cell r="AB1040">
            <v>2</v>
          </cell>
          <cell r="AC1040" t="str">
            <v>techangsheng</v>
          </cell>
        </row>
        <row r="1041">
          <cell r="A1041">
            <v>1123</v>
          </cell>
          <cell r="B1041" t="str">
            <v>张嘉轩</v>
          </cell>
          <cell r="C1041">
            <v>1</v>
          </cell>
          <cell r="D1041">
            <v>1</v>
          </cell>
          <cell r="E1041">
            <v>10058</v>
          </cell>
          <cell r="F1041" t="str">
            <v>天津工业大学</v>
          </cell>
          <cell r="G1041" t="str">
            <v>其它</v>
          </cell>
          <cell r="H1041" t="str">
            <v>艺术学院</v>
          </cell>
          <cell r="I1041">
            <v>13</v>
          </cell>
          <cell r="J1041" t="str">
            <v>艺术学</v>
          </cell>
          <cell r="K1041">
            <v>1305</v>
          </cell>
          <cell r="L1041">
            <v>130502</v>
          </cell>
          <cell r="M1041" t="str">
            <v>视觉传达设计</v>
          </cell>
          <cell r="N1041">
            <v>14</v>
          </cell>
          <cell r="O1041">
            <v>130500</v>
          </cell>
          <cell r="P1041" t="str">
            <v>艺术设计学院</v>
          </cell>
          <cell r="Q1041" t="str">
            <v>环境设计与理论</v>
          </cell>
          <cell r="R1041">
            <v>4</v>
          </cell>
          <cell r="S1041">
            <v>8014032</v>
          </cell>
          <cell r="T1041">
            <v>8014032</v>
          </cell>
          <cell r="U1041">
            <v>8014032</v>
          </cell>
          <cell r="V1041">
            <v>534</v>
          </cell>
          <cell r="W1041">
            <v>434</v>
          </cell>
          <cell r="X1041">
            <v>1</v>
          </cell>
          <cell r="Y1041">
            <v>0</v>
          </cell>
          <cell r="Z1041">
            <v>0</v>
          </cell>
          <cell r="AA1041">
            <v>0</v>
          </cell>
          <cell r="AB1041">
            <v>-1</v>
          </cell>
          <cell r="AC1041" t="str">
            <v>putong</v>
          </cell>
        </row>
        <row r="1042">
          <cell r="A1042">
            <v>1124</v>
          </cell>
          <cell r="B1042" t="str">
            <v>王苗聪</v>
          </cell>
          <cell r="C1042">
            <v>1</v>
          </cell>
          <cell r="D1042">
            <v>1</v>
          </cell>
          <cell r="E1042">
            <v>10700</v>
          </cell>
          <cell r="F1042" t="str">
            <v>西安理工大学</v>
          </cell>
          <cell r="G1042" t="str">
            <v>其它</v>
          </cell>
          <cell r="H1042" t="str">
            <v>人文与外国语学院</v>
          </cell>
          <cell r="I1042">
            <v>5</v>
          </cell>
          <cell r="J1042" t="str">
            <v>文学</v>
          </cell>
          <cell r="K1042">
            <v>502</v>
          </cell>
          <cell r="L1042">
            <v>50201</v>
          </cell>
          <cell r="M1042" t="str">
            <v>英语</v>
          </cell>
          <cell r="N1042">
            <v>11</v>
          </cell>
          <cell r="O1042">
            <v>55101</v>
          </cell>
          <cell r="P1042" t="str">
            <v>外语学院</v>
          </cell>
          <cell r="Q1042" t="str">
            <v>不分方向</v>
          </cell>
          <cell r="R1042">
            <v>1</v>
          </cell>
          <cell r="S1042">
            <v>8011026</v>
          </cell>
        </row>
        <row r="1042">
          <cell r="V1042">
            <v>0</v>
          </cell>
          <cell r="W1042">
            <v>565</v>
          </cell>
          <cell r="X1042">
            <v>1</v>
          </cell>
          <cell r="Y1042">
            <v>0</v>
          </cell>
          <cell r="Z1042">
            <v>0</v>
          </cell>
          <cell r="AA1042">
            <v>0</v>
          </cell>
          <cell r="AB1042">
            <v>-1</v>
          </cell>
          <cell r="AC1042" t="str">
            <v>putong</v>
          </cell>
        </row>
        <row r="1043">
          <cell r="A1043">
            <v>1125</v>
          </cell>
          <cell r="B1043" t="str">
            <v>杨德菲</v>
          </cell>
          <cell r="C1043">
            <v>1</v>
          </cell>
          <cell r="D1043">
            <v>1</v>
          </cell>
          <cell r="E1043">
            <v>10298</v>
          </cell>
          <cell r="F1043" t="str">
            <v>南京林业大学</v>
          </cell>
          <cell r="G1043" t="str">
            <v>其它</v>
          </cell>
          <cell r="H1043" t="str">
            <v>风景园林学院</v>
          </cell>
          <cell r="I1043">
            <v>8</v>
          </cell>
          <cell r="J1043" t="str">
            <v>工学</v>
          </cell>
          <cell r="K1043">
            <v>828</v>
          </cell>
          <cell r="L1043">
            <v>82803</v>
          </cell>
          <cell r="M1043" t="str">
            <v>风景园林</v>
          </cell>
          <cell r="N1043">
            <v>6</v>
          </cell>
          <cell r="O1043">
            <v>95300</v>
          </cell>
          <cell r="P1043" t="str">
            <v>园林学院</v>
          </cell>
          <cell r="Q1043" t="str">
            <v>风景园林</v>
          </cell>
          <cell r="R1043">
            <v>1</v>
          </cell>
          <cell r="S1043">
            <v>8006082</v>
          </cell>
        </row>
        <row r="1043">
          <cell r="V1043">
            <v>583</v>
          </cell>
          <cell r="W1043">
            <v>531</v>
          </cell>
          <cell r="X1043">
            <v>1</v>
          </cell>
          <cell r="Y1043">
            <v>0</v>
          </cell>
          <cell r="Z1043">
            <v>89</v>
          </cell>
          <cell r="AA1043">
            <v>0</v>
          </cell>
          <cell r="AB1043">
            <v>-1</v>
          </cell>
          <cell r="AC1043" t="str">
            <v>putong</v>
          </cell>
        </row>
        <row r="1044">
          <cell r="A1044">
            <v>1126</v>
          </cell>
          <cell r="B1044" t="str">
            <v>刘福强</v>
          </cell>
          <cell r="C1044">
            <v>2</v>
          </cell>
          <cell r="D1044">
            <v>1</v>
          </cell>
          <cell r="E1044">
            <v>10022</v>
          </cell>
          <cell r="F1044" t="str">
            <v>北京林业大学</v>
          </cell>
          <cell r="G1044">
            <v>211</v>
          </cell>
        </row>
        <row r="1044">
          <cell r="J1044" t="str">
            <v/>
          </cell>
        </row>
        <row r="1044">
          <cell r="M1044" t="str">
            <v/>
          </cell>
        </row>
        <row r="1044">
          <cell r="P1044" t="str">
            <v/>
          </cell>
          <cell r="Q1044" t="str">
            <v/>
          </cell>
        </row>
        <row r="1044">
          <cell r="V1044">
            <v>429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2</v>
          </cell>
          <cell r="AC1044" t="str">
            <v>putong</v>
          </cell>
        </row>
        <row r="1045">
          <cell r="A1045">
            <v>1128</v>
          </cell>
          <cell r="B1045" t="str">
            <v>张驰</v>
          </cell>
          <cell r="C1045">
            <v>1</v>
          </cell>
          <cell r="D1045">
            <v>1</v>
          </cell>
          <cell r="E1045">
            <v>10022</v>
          </cell>
          <cell r="F1045" t="str">
            <v>北京林业大学</v>
          </cell>
          <cell r="G1045">
            <v>211</v>
          </cell>
          <cell r="H1045" t="str">
            <v>园林学院</v>
          </cell>
          <cell r="I1045">
            <v>9</v>
          </cell>
          <cell r="J1045" t="str">
            <v>农学</v>
          </cell>
          <cell r="K1045">
            <v>905</v>
          </cell>
          <cell r="L1045">
            <v>90502</v>
          </cell>
          <cell r="M1045" t="str">
            <v>园林</v>
          </cell>
          <cell r="N1045">
            <v>6</v>
          </cell>
          <cell r="O1045">
            <v>83400</v>
          </cell>
          <cell r="P1045" t="str">
            <v>园林学院</v>
          </cell>
          <cell r="Q1045" t="str">
            <v>风景园林历史与理论</v>
          </cell>
          <cell r="R1045">
            <v>2</v>
          </cell>
          <cell r="S1045">
            <v>8006011</v>
          </cell>
        </row>
        <row r="1045">
          <cell r="V1045">
            <v>565</v>
          </cell>
          <cell r="W1045">
            <v>580</v>
          </cell>
          <cell r="X1045">
            <v>1</v>
          </cell>
          <cell r="Y1045">
            <v>90</v>
          </cell>
          <cell r="Z1045">
            <v>90</v>
          </cell>
          <cell r="AA1045">
            <v>0</v>
          </cell>
          <cell r="AB1045">
            <v>2</v>
          </cell>
          <cell r="AC1045" t="str">
            <v>putong</v>
          </cell>
        </row>
        <row r="1046">
          <cell r="A1046">
            <v>1129</v>
          </cell>
          <cell r="B1046" t="str">
            <v>梁潇</v>
          </cell>
          <cell r="C1046">
            <v>1</v>
          </cell>
          <cell r="D1046">
            <v>1</v>
          </cell>
          <cell r="E1046">
            <v>10459</v>
          </cell>
          <cell r="F1046" t="str">
            <v>郑州大学</v>
          </cell>
          <cell r="G1046">
            <v>211</v>
          </cell>
          <cell r="H1046" t="str">
            <v>国际学院</v>
          </cell>
          <cell r="I1046">
            <v>12</v>
          </cell>
          <cell r="J1046" t="str">
            <v>管理学</v>
          </cell>
          <cell r="K1046">
            <v>1202</v>
          </cell>
          <cell r="L1046" t="str">
            <v>120203K</v>
          </cell>
          <cell r="M1046" t="str">
            <v>会计学</v>
          </cell>
          <cell r="N1046">
            <v>7</v>
          </cell>
          <cell r="O1046">
            <v>125300</v>
          </cell>
          <cell r="P1046" t="str">
            <v>经济管理学院</v>
          </cell>
          <cell r="Q1046" t="str">
            <v>不分方向</v>
          </cell>
          <cell r="R1046">
            <v>1</v>
          </cell>
          <cell r="S1046">
            <v>8007089</v>
          </cell>
        </row>
        <row r="1046">
          <cell r="V1046">
            <v>562</v>
          </cell>
          <cell r="W1046">
            <v>517</v>
          </cell>
          <cell r="X1046">
            <v>1</v>
          </cell>
          <cell r="Y1046">
            <v>0</v>
          </cell>
          <cell r="Z1046">
            <v>0</v>
          </cell>
          <cell r="AA1046">
            <v>0</v>
          </cell>
          <cell r="AB1046">
            <v>2</v>
          </cell>
          <cell r="AC1046" t="str">
            <v>putong</v>
          </cell>
        </row>
        <row r="1047">
          <cell r="A1047">
            <v>1130</v>
          </cell>
          <cell r="B1047" t="str">
            <v>陈潇</v>
          </cell>
          <cell r="C1047">
            <v>1</v>
          </cell>
          <cell r="D1047">
            <v>1</v>
          </cell>
          <cell r="E1047">
            <v>10022</v>
          </cell>
          <cell r="F1047" t="str">
            <v>北京林业大学</v>
          </cell>
          <cell r="G1047">
            <v>211</v>
          </cell>
          <cell r="H1047" t="str">
            <v>水土保持学院</v>
          </cell>
          <cell r="I1047">
            <v>7</v>
          </cell>
          <cell r="J1047" t="str">
            <v>理学</v>
          </cell>
          <cell r="K1047">
            <v>705</v>
          </cell>
          <cell r="L1047">
            <v>70502</v>
          </cell>
          <cell r="M1047" t="str">
            <v>自然地理与资源环境</v>
          </cell>
          <cell r="N1047">
            <v>8</v>
          </cell>
          <cell r="O1047">
            <v>90707</v>
          </cell>
          <cell r="P1047" t="str">
            <v>水土保持学院</v>
          </cell>
          <cell r="Q1047" t="str">
            <v>流域治理</v>
          </cell>
          <cell r="R1047">
            <v>2</v>
          </cell>
          <cell r="S1047">
            <v>8008003</v>
          </cell>
          <cell r="T1047">
            <v>8008005</v>
          </cell>
          <cell r="U1047">
            <v>8008052</v>
          </cell>
          <cell r="V1047">
            <v>467</v>
          </cell>
          <cell r="W1047">
            <v>0</v>
          </cell>
          <cell r="X1047">
            <v>1</v>
          </cell>
          <cell r="Y1047">
            <v>0</v>
          </cell>
          <cell r="Z1047">
            <v>0</v>
          </cell>
          <cell r="AA1047">
            <v>0</v>
          </cell>
          <cell r="AB1047">
            <v>2</v>
          </cell>
          <cell r="AC1047" t="str">
            <v>2jia</v>
          </cell>
        </row>
        <row r="1048">
          <cell r="A1048">
            <v>1132</v>
          </cell>
          <cell r="B1048" t="str">
            <v>王军力</v>
          </cell>
          <cell r="C1048">
            <v>1</v>
          </cell>
          <cell r="D1048">
            <v>1</v>
          </cell>
          <cell r="E1048">
            <v>10022</v>
          </cell>
          <cell r="F1048" t="str">
            <v>北京林业大学</v>
          </cell>
          <cell r="G1048">
            <v>211</v>
          </cell>
          <cell r="H1048" t="str">
            <v>人文社会科学学院法学专业</v>
          </cell>
          <cell r="I1048">
            <v>3</v>
          </cell>
          <cell r="J1048" t="str">
            <v>法学</v>
          </cell>
          <cell r="K1048">
            <v>301</v>
          </cell>
          <cell r="L1048" t="str">
            <v>030101K</v>
          </cell>
          <cell r="M1048" t="str">
            <v>法学</v>
          </cell>
          <cell r="N1048">
            <v>10</v>
          </cell>
          <cell r="O1048">
            <v>30100</v>
          </cell>
          <cell r="P1048" t="str">
            <v>人文社会科学学院</v>
          </cell>
          <cell r="Q1048" t="e">
            <v>#N/A</v>
          </cell>
          <cell r="R1048">
            <v>3</v>
          </cell>
          <cell r="S1048">
            <v>8010024</v>
          </cell>
          <cell r="T1048">
            <v>8010018</v>
          </cell>
        </row>
        <row r="1048">
          <cell r="V1048">
            <v>439</v>
          </cell>
          <cell r="W1048">
            <v>0</v>
          </cell>
          <cell r="X1048">
            <v>1</v>
          </cell>
          <cell r="Y1048">
            <v>0</v>
          </cell>
          <cell r="Z1048">
            <v>0</v>
          </cell>
          <cell r="AA1048">
            <v>0</v>
          </cell>
          <cell r="AB1048">
            <v>2</v>
          </cell>
          <cell r="AC1048" t="str">
            <v>2jia</v>
          </cell>
        </row>
        <row r="1049">
          <cell r="A1049">
            <v>1133</v>
          </cell>
          <cell r="B1049" t="str">
            <v>魏青扬</v>
          </cell>
          <cell r="C1049">
            <v>1</v>
          </cell>
          <cell r="D1049">
            <v>1</v>
          </cell>
          <cell r="E1049">
            <v>10022</v>
          </cell>
          <cell r="F1049" t="str">
            <v>北京林业大学</v>
          </cell>
          <cell r="G1049">
            <v>211</v>
          </cell>
        </row>
        <row r="1049">
          <cell r="J1049" t="str">
            <v/>
          </cell>
        </row>
        <row r="1049">
          <cell r="M1049" t="str">
            <v/>
          </cell>
        </row>
        <row r="1049">
          <cell r="P1049" t="str">
            <v/>
          </cell>
          <cell r="Q1049" t="str">
            <v/>
          </cell>
        </row>
        <row r="1049">
          <cell r="V1049">
            <v>495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2</v>
          </cell>
          <cell r="AC1049" t="str">
            <v>putong</v>
          </cell>
        </row>
        <row r="1050">
          <cell r="A1050">
            <v>1134</v>
          </cell>
          <cell r="B1050" t="str">
            <v>马逍彤</v>
          </cell>
          <cell r="C1050">
            <v>1</v>
          </cell>
          <cell r="D1050">
            <v>1</v>
          </cell>
          <cell r="E1050">
            <v>10069</v>
          </cell>
          <cell r="F1050" t="str">
            <v>天津商业大学</v>
          </cell>
          <cell r="G1050" t="str">
            <v>其它</v>
          </cell>
          <cell r="H1050" t="str">
            <v>公共管理学院</v>
          </cell>
          <cell r="I1050">
            <v>12</v>
          </cell>
          <cell r="J1050" t="str">
            <v>管理学</v>
          </cell>
          <cell r="K1050">
            <v>1204</v>
          </cell>
          <cell r="L1050">
            <v>120402</v>
          </cell>
          <cell r="M1050" t="str">
            <v>行政管理</v>
          </cell>
          <cell r="N1050">
            <v>7</v>
          </cell>
          <cell r="O1050">
            <v>95138</v>
          </cell>
          <cell r="P1050" t="str">
            <v>经济管理学院</v>
          </cell>
          <cell r="Q1050" t="str">
            <v>不分方向</v>
          </cell>
          <cell r="R1050">
            <v>1</v>
          </cell>
          <cell r="S1050">
            <v>8007021</v>
          </cell>
          <cell r="T1050">
            <v>8007047</v>
          </cell>
          <cell r="U1050">
            <v>8007061</v>
          </cell>
          <cell r="V1050">
            <v>433</v>
          </cell>
          <cell r="W1050">
            <v>461</v>
          </cell>
          <cell r="X1050">
            <v>1</v>
          </cell>
          <cell r="Y1050">
            <v>0</v>
          </cell>
          <cell r="Z1050">
            <v>0</v>
          </cell>
          <cell r="AA1050">
            <v>0</v>
          </cell>
          <cell r="AB1050">
            <v>-1</v>
          </cell>
          <cell r="AC1050" t="str">
            <v>putong</v>
          </cell>
        </row>
        <row r="1051">
          <cell r="A1051">
            <v>1135</v>
          </cell>
          <cell r="B1051" t="str">
            <v>宫子惠</v>
          </cell>
          <cell r="C1051">
            <v>1</v>
          </cell>
          <cell r="D1051">
            <v>1</v>
          </cell>
          <cell r="E1051">
            <v>10759</v>
          </cell>
          <cell r="F1051" t="str">
            <v>石河子大学</v>
          </cell>
          <cell r="G1051" t="str">
            <v>其它</v>
          </cell>
          <cell r="H1051" t="str">
            <v>农学院林学系</v>
          </cell>
          <cell r="I1051">
            <v>9</v>
          </cell>
          <cell r="J1051" t="str">
            <v>农学</v>
          </cell>
          <cell r="K1051">
            <v>905</v>
          </cell>
          <cell r="L1051">
            <v>90502</v>
          </cell>
          <cell r="M1051" t="str">
            <v>园林</v>
          </cell>
          <cell r="N1051">
            <v>6</v>
          </cell>
          <cell r="O1051">
            <v>97300</v>
          </cell>
          <cell r="P1051" t="str">
            <v>园林学院</v>
          </cell>
          <cell r="Q1051" t="str">
            <v>花卉种质创新与育种</v>
          </cell>
          <cell r="R1051">
            <v>1</v>
          </cell>
          <cell r="S1051">
            <v>8006024</v>
          </cell>
        </row>
        <row r="1051">
          <cell r="V1051">
            <v>565</v>
          </cell>
          <cell r="W1051">
            <v>459</v>
          </cell>
          <cell r="X1051">
            <v>1</v>
          </cell>
          <cell r="Y1051">
            <v>0</v>
          </cell>
          <cell r="Z1051">
            <v>0</v>
          </cell>
          <cell r="AA1051">
            <v>0</v>
          </cell>
          <cell r="AB1051">
            <v>-1</v>
          </cell>
          <cell r="AC1051" t="str">
            <v>putong</v>
          </cell>
        </row>
        <row r="1052">
          <cell r="A1052">
            <v>1136</v>
          </cell>
          <cell r="B1052" t="str">
            <v>牟津阳</v>
          </cell>
          <cell r="C1052">
            <v>2</v>
          </cell>
          <cell r="D1052">
            <v>1</v>
          </cell>
          <cell r="E1052">
            <v>10626</v>
          </cell>
          <cell r="F1052" t="str">
            <v>四川农业大学</v>
          </cell>
          <cell r="G1052">
            <v>211</v>
          </cell>
          <cell r="H1052" t="str">
            <v>风景园林学院</v>
          </cell>
          <cell r="I1052">
            <v>9</v>
          </cell>
          <cell r="J1052" t="str">
            <v>农学</v>
          </cell>
          <cell r="K1052">
            <v>905</v>
          </cell>
          <cell r="L1052">
            <v>90502</v>
          </cell>
          <cell r="M1052" t="str">
            <v>园林</v>
          </cell>
          <cell r="N1052">
            <v>6</v>
          </cell>
          <cell r="O1052">
            <v>97300</v>
          </cell>
          <cell r="P1052" t="str">
            <v>园林学院</v>
          </cell>
          <cell r="Q1052" t="str">
            <v>花卉种质创新与育种</v>
          </cell>
          <cell r="R1052">
            <v>3</v>
          </cell>
          <cell r="S1052">
            <v>8006014</v>
          </cell>
        </row>
        <row r="1052">
          <cell r="V1052">
            <v>526</v>
          </cell>
          <cell r="W1052">
            <v>467</v>
          </cell>
          <cell r="X1052">
            <v>1</v>
          </cell>
          <cell r="Y1052">
            <v>0</v>
          </cell>
          <cell r="Z1052">
            <v>0</v>
          </cell>
          <cell r="AA1052">
            <v>0</v>
          </cell>
          <cell r="AB1052">
            <v>2</v>
          </cell>
          <cell r="AC1052" t="str">
            <v>putong</v>
          </cell>
        </row>
        <row r="1053">
          <cell r="A1053">
            <v>1137</v>
          </cell>
          <cell r="B1053" t="str">
            <v>田欢</v>
          </cell>
          <cell r="C1053">
            <v>1</v>
          </cell>
          <cell r="D1053">
            <v>1</v>
          </cell>
          <cell r="E1053">
            <v>10225</v>
          </cell>
          <cell r="F1053" t="str">
            <v>东北林业大学</v>
          </cell>
          <cell r="G1053">
            <v>211</v>
          </cell>
          <cell r="H1053" t="str">
            <v>野生动物与自然保护地学院</v>
          </cell>
          <cell r="I1053">
            <v>9</v>
          </cell>
          <cell r="J1053" t="str">
            <v>农学</v>
          </cell>
          <cell r="K1053">
            <v>902</v>
          </cell>
          <cell r="L1053">
            <v>90202</v>
          </cell>
          <cell r="M1053" t="str">
            <v>野生动物与自然保护区管理</v>
          </cell>
          <cell r="N1053">
            <v>9</v>
          </cell>
          <cell r="O1053">
            <v>90705</v>
          </cell>
          <cell r="P1053" t="str">
            <v>自然保护区学院</v>
          </cell>
          <cell r="Q1053" t="str">
            <v>动植物系统分类及进化生物学</v>
          </cell>
          <cell r="R1053">
            <v>4</v>
          </cell>
          <cell r="S1053">
            <v>8009008</v>
          </cell>
        </row>
        <row r="1053">
          <cell r="V1053">
            <v>441</v>
          </cell>
          <cell r="W1053">
            <v>453</v>
          </cell>
          <cell r="X1053">
            <v>1</v>
          </cell>
          <cell r="Y1053">
            <v>0</v>
          </cell>
          <cell r="Z1053">
            <v>0</v>
          </cell>
          <cell r="AA1053">
            <v>0</v>
          </cell>
          <cell r="AB1053">
            <v>2</v>
          </cell>
          <cell r="AC1053" t="str">
            <v>putong</v>
          </cell>
        </row>
        <row r="1054">
          <cell r="A1054">
            <v>1138</v>
          </cell>
          <cell r="B1054" t="str">
            <v>苏滢</v>
          </cell>
          <cell r="C1054">
            <v>1</v>
          </cell>
          <cell r="D1054">
            <v>1</v>
          </cell>
          <cell r="E1054">
            <v>10226</v>
          </cell>
          <cell r="F1054" t="str">
            <v>哈尔滨医科大学</v>
          </cell>
          <cell r="G1054" t="str">
            <v>其它</v>
          </cell>
          <cell r="H1054" t="str">
            <v>野生动物与自然保护地学院</v>
          </cell>
          <cell r="I1054">
            <v>9</v>
          </cell>
          <cell r="J1054" t="str">
            <v>农学</v>
          </cell>
          <cell r="K1054">
            <v>902</v>
          </cell>
          <cell r="L1054">
            <v>90202</v>
          </cell>
          <cell r="M1054" t="str">
            <v>野生动物与自然保护区管理</v>
          </cell>
          <cell r="N1054">
            <v>9</v>
          </cell>
          <cell r="O1054">
            <v>90705</v>
          </cell>
          <cell r="P1054" t="str">
            <v>自然保护区学院</v>
          </cell>
          <cell r="Q1054" t="str">
            <v>动植物系统分类及进化生物学</v>
          </cell>
          <cell r="R1054">
            <v>5</v>
          </cell>
          <cell r="S1054">
            <v>8009008</v>
          </cell>
          <cell r="T1054">
            <v>8009016</v>
          </cell>
          <cell r="U1054">
            <v>8009023</v>
          </cell>
          <cell r="V1054">
            <v>436</v>
          </cell>
          <cell r="W1054">
            <v>489</v>
          </cell>
          <cell r="X1054">
            <v>1</v>
          </cell>
          <cell r="Y1054">
            <v>0</v>
          </cell>
          <cell r="Z1054">
            <v>0</v>
          </cell>
          <cell r="AA1054">
            <v>0</v>
          </cell>
          <cell r="AB1054">
            <v>-1</v>
          </cell>
          <cell r="AC1054" t="str">
            <v>putong</v>
          </cell>
        </row>
        <row r="1055">
          <cell r="A1055">
            <v>1139</v>
          </cell>
          <cell r="B1055" t="str">
            <v>高冠群</v>
          </cell>
          <cell r="C1055">
            <v>1</v>
          </cell>
          <cell r="D1055">
            <v>1</v>
          </cell>
          <cell r="E1055">
            <v>10427</v>
          </cell>
          <cell r="F1055" t="str">
            <v>济南大学</v>
          </cell>
          <cell r="G1055" t="str">
            <v>其它</v>
          </cell>
          <cell r="H1055" t="str">
            <v>商学院</v>
          </cell>
          <cell r="I1055">
            <v>2</v>
          </cell>
          <cell r="J1055" t="str">
            <v>经济学</v>
          </cell>
          <cell r="K1055">
            <v>203</v>
          </cell>
          <cell r="L1055" t="str">
            <v>020301K</v>
          </cell>
          <cell r="M1055" t="str">
            <v>金融学</v>
          </cell>
          <cell r="N1055">
            <v>7</v>
          </cell>
          <cell r="O1055">
            <v>20200</v>
          </cell>
          <cell r="P1055" t="str">
            <v>经济管理学院</v>
          </cell>
          <cell r="Q1055" t="str">
            <v>金融学</v>
          </cell>
          <cell r="R1055">
            <v>1</v>
          </cell>
          <cell r="S1055">
            <v>8007013</v>
          </cell>
          <cell r="T1055">
            <v>8007014</v>
          </cell>
          <cell r="U1055">
            <v>8007039</v>
          </cell>
          <cell r="V1055">
            <v>545</v>
          </cell>
          <cell r="W1055">
            <v>484</v>
          </cell>
          <cell r="X1055">
            <v>1</v>
          </cell>
          <cell r="Y1055">
            <v>0</v>
          </cell>
          <cell r="Z1055">
            <v>0</v>
          </cell>
          <cell r="AA1055">
            <v>0</v>
          </cell>
          <cell r="AB1055">
            <v>-1</v>
          </cell>
          <cell r="AC1055" t="str">
            <v>putong</v>
          </cell>
        </row>
        <row r="1056">
          <cell r="A1056">
            <v>1140</v>
          </cell>
          <cell r="B1056" t="str">
            <v>盛亚祥</v>
          </cell>
          <cell r="C1056">
            <v>2</v>
          </cell>
          <cell r="D1056">
            <v>1</v>
          </cell>
          <cell r="E1056">
            <v>10129</v>
          </cell>
          <cell r="F1056" t="str">
            <v>内蒙古农业大学</v>
          </cell>
          <cell r="G1056" t="str">
            <v>其它</v>
          </cell>
          <cell r="H1056" t="str">
            <v>内蒙古农业大学</v>
          </cell>
          <cell r="I1056">
            <v>9</v>
          </cell>
          <cell r="J1056" t="str">
            <v>农学</v>
          </cell>
          <cell r="K1056">
            <v>905</v>
          </cell>
          <cell r="L1056">
            <v>90502</v>
          </cell>
          <cell r="M1056" t="str">
            <v>园林</v>
          </cell>
          <cell r="N1056">
            <v>6</v>
          </cell>
          <cell r="O1056">
            <v>95300</v>
          </cell>
          <cell r="P1056" t="str">
            <v>园林学院</v>
          </cell>
          <cell r="Q1056" t="str">
            <v>风景园林</v>
          </cell>
          <cell r="R1056">
            <v>1</v>
          </cell>
          <cell r="S1056">
            <v>8006030</v>
          </cell>
          <cell r="T1056">
            <v>8006107</v>
          </cell>
          <cell r="U1056">
            <v>8006082</v>
          </cell>
          <cell r="V1056">
            <v>450</v>
          </cell>
          <cell r="W1056">
            <v>404</v>
          </cell>
          <cell r="X1056">
            <v>1</v>
          </cell>
          <cell r="Y1056">
            <v>0</v>
          </cell>
          <cell r="Z1056">
            <v>0</v>
          </cell>
          <cell r="AA1056">
            <v>0</v>
          </cell>
          <cell r="AB1056">
            <v>-1</v>
          </cell>
          <cell r="AC1056" t="str">
            <v>putong</v>
          </cell>
        </row>
        <row r="1057">
          <cell r="A1057">
            <v>1141</v>
          </cell>
          <cell r="B1057" t="str">
            <v>梅馨元</v>
          </cell>
          <cell r="C1057">
            <v>1</v>
          </cell>
          <cell r="D1057">
            <v>1</v>
          </cell>
          <cell r="E1057">
            <v>10022</v>
          </cell>
          <cell r="F1057" t="str">
            <v>北京林业大学</v>
          </cell>
          <cell r="G1057">
            <v>211</v>
          </cell>
          <cell r="H1057" t="str">
            <v>外语学院英语系</v>
          </cell>
          <cell r="I1057">
            <v>5</v>
          </cell>
          <cell r="J1057" t="str">
            <v>文学</v>
          </cell>
          <cell r="K1057">
            <v>502</v>
          </cell>
          <cell r="L1057">
            <v>50201</v>
          </cell>
          <cell r="M1057" t="str">
            <v>英语</v>
          </cell>
          <cell r="N1057">
            <v>11</v>
          </cell>
          <cell r="O1057">
            <v>50200</v>
          </cell>
          <cell r="P1057" t="str">
            <v>外语学院</v>
          </cell>
          <cell r="Q1057" t="str">
            <v>语言学研究</v>
          </cell>
          <cell r="R1057">
            <v>1</v>
          </cell>
          <cell r="S1057">
            <v>8011030</v>
          </cell>
        </row>
        <row r="1057">
          <cell r="V1057">
            <v>0</v>
          </cell>
          <cell r="W1057">
            <v>0</v>
          </cell>
          <cell r="X1057">
            <v>1</v>
          </cell>
          <cell r="Y1057">
            <v>0</v>
          </cell>
          <cell r="Z1057">
            <v>0</v>
          </cell>
          <cell r="AA1057">
            <v>1</v>
          </cell>
          <cell r="AB1057">
            <v>2</v>
          </cell>
          <cell r="AC1057" t="str">
            <v>putong</v>
          </cell>
        </row>
        <row r="1058">
          <cell r="A1058">
            <v>1142</v>
          </cell>
          <cell r="B1058" t="str">
            <v>铁宇娟</v>
          </cell>
          <cell r="C1058">
            <v>1</v>
          </cell>
          <cell r="D1058">
            <v>1</v>
          </cell>
          <cell r="E1058">
            <v>10225</v>
          </cell>
          <cell r="F1058" t="str">
            <v>东北林业大学</v>
          </cell>
          <cell r="G1058">
            <v>211</v>
          </cell>
          <cell r="H1058" t="str">
            <v>野生动物与自然保护地学院</v>
          </cell>
          <cell r="I1058">
            <v>9</v>
          </cell>
          <cell r="J1058" t="str">
            <v>农学</v>
          </cell>
          <cell r="K1058">
            <v>904</v>
          </cell>
          <cell r="L1058">
            <v>90401</v>
          </cell>
          <cell r="M1058" t="str">
            <v>动物医学</v>
          </cell>
          <cell r="N1058">
            <v>9</v>
          </cell>
          <cell r="O1058">
            <v>71300</v>
          </cell>
          <cell r="P1058" t="str">
            <v>自然保护区学院</v>
          </cell>
          <cell r="Q1058" t="str">
            <v>森林生态学</v>
          </cell>
          <cell r="R1058">
            <v>5</v>
          </cell>
          <cell r="S1058">
            <v>8001004</v>
          </cell>
          <cell r="T1058">
            <v>8001004</v>
          </cell>
          <cell r="U1058">
            <v>8001055</v>
          </cell>
          <cell r="V1058">
            <v>452</v>
          </cell>
          <cell r="W1058">
            <v>387</v>
          </cell>
          <cell r="X1058">
            <v>1</v>
          </cell>
          <cell r="Y1058">
            <v>0</v>
          </cell>
          <cell r="Z1058">
            <v>0</v>
          </cell>
          <cell r="AA1058">
            <v>0</v>
          </cell>
          <cell r="AB1058">
            <v>2</v>
          </cell>
          <cell r="AC1058" t="str">
            <v>putong</v>
          </cell>
        </row>
        <row r="1059">
          <cell r="A1059">
            <v>1144</v>
          </cell>
          <cell r="B1059" t="str">
            <v>张贺</v>
          </cell>
          <cell r="C1059">
            <v>1</v>
          </cell>
          <cell r="D1059">
            <v>1</v>
          </cell>
          <cell r="E1059">
            <v>10220</v>
          </cell>
          <cell r="F1059" t="str">
            <v>东北石油大学</v>
          </cell>
          <cell r="G1059" t="str">
            <v>其它</v>
          </cell>
        </row>
        <row r="1059">
          <cell r="J1059" t="str">
            <v/>
          </cell>
        </row>
        <row r="1059">
          <cell r="M1059" t="str">
            <v/>
          </cell>
        </row>
        <row r="1059">
          <cell r="P1059" t="str">
            <v/>
          </cell>
          <cell r="Q1059" t="str">
            <v/>
          </cell>
        </row>
        <row r="1059">
          <cell r="V1059">
            <v>509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-1</v>
          </cell>
          <cell r="AC1059" t="str">
            <v>putong</v>
          </cell>
        </row>
        <row r="1060">
          <cell r="A1060">
            <v>1145</v>
          </cell>
          <cell r="B1060" t="str">
            <v>孙傲</v>
          </cell>
          <cell r="C1060">
            <v>1</v>
          </cell>
          <cell r="D1060">
            <v>1</v>
          </cell>
          <cell r="E1060">
            <v>10022</v>
          </cell>
          <cell r="F1060" t="str">
            <v>北京林业大学</v>
          </cell>
          <cell r="G1060">
            <v>211</v>
          </cell>
          <cell r="H1060" t="str">
            <v>园林学院</v>
          </cell>
          <cell r="I1060">
            <v>9</v>
          </cell>
          <cell r="J1060" t="str">
            <v>农学</v>
          </cell>
          <cell r="K1060">
            <v>905</v>
          </cell>
          <cell r="L1060">
            <v>90502</v>
          </cell>
          <cell r="M1060" t="str">
            <v>园林</v>
          </cell>
          <cell r="N1060">
            <v>6</v>
          </cell>
          <cell r="O1060">
            <v>83400</v>
          </cell>
          <cell r="P1060" t="str">
            <v>园林学院</v>
          </cell>
          <cell r="Q1060" t="str">
            <v>风景园林历史与理论</v>
          </cell>
          <cell r="R1060">
            <v>2</v>
          </cell>
          <cell r="S1060">
            <v>8006106</v>
          </cell>
        </row>
        <row r="1060">
          <cell r="V1060">
            <v>521</v>
          </cell>
          <cell r="W1060">
            <v>490</v>
          </cell>
          <cell r="X1060">
            <v>1</v>
          </cell>
          <cell r="Y1060">
            <v>0</v>
          </cell>
          <cell r="Z1060">
            <v>0</v>
          </cell>
          <cell r="AA1060">
            <v>0</v>
          </cell>
          <cell r="AB1060">
            <v>2</v>
          </cell>
          <cell r="AC1060" t="str">
            <v>putong</v>
          </cell>
        </row>
        <row r="1061">
          <cell r="A1061">
            <v>1147</v>
          </cell>
          <cell r="B1061" t="str">
            <v>白靖怡</v>
          </cell>
          <cell r="C1061">
            <v>1</v>
          </cell>
          <cell r="D1061">
            <v>1</v>
          </cell>
          <cell r="E1061">
            <v>10086</v>
          </cell>
          <cell r="F1061" t="str">
            <v>河北农业大学</v>
          </cell>
          <cell r="G1061" t="str">
            <v>其它</v>
          </cell>
          <cell r="H1061" t="str">
            <v>园林与旅游学院</v>
          </cell>
          <cell r="I1061">
            <v>9</v>
          </cell>
          <cell r="J1061" t="str">
            <v>农学</v>
          </cell>
          <cell r="K1061">
            <v>905</v>
          </cell>
          <cell r="L1061">
            <v>90502</v>
          </cell>
          <cell r="M1061" t="str">
            <v>园林</v>
          </cell>
          <cell r="N1061">
            <v>6</v>
          </cell>
          <cell r="O1061">
            <v>95300</v>
          </cell>
          <cell r="P1061" t="str">
            <v>园林学院</v>
          </cell>
          <cell r="Q1061" t="str">
            <v>风景园林</v>
          </cell>
          <cell r="R1061">
            <v>2</v>
          </cell>
          <cell r="S1061">
            <v>8006008</v>
          </cell>
          <cell r="T1061">
            <v>8006018</v>
          </cell>
          <cell r="U1061">
            <v>8006019</v>
          </cell>
          <cell r="V1061">
            <v>497</v>
          </cell>
          <cell r="W1061">
            <v>443</v>
          </cell>
          <cell r="X1061">
            <v>1</v>
          </cell>
          <cell r="Y1061">
            <v>0</v>
          </cell>
          <cell r="Z1061">
            <v>0</v>
          </cell>
          <cell r="AA1061">
            <v>0</v>
          </cell>
          <cell r="AB1061">
            <v>-1</v>
          </cell>
          <cell r="AC1061" t="str">
            <v>putong</v>
          </cell>
        </row>
        <row r="1062">
          <cell r="A1062">
            <v>1148</v>
          </cell>
          <cell r="B1062" t="str">
            <v>陈昕</v>
          </cell>
          <cell r="C1062">
            <v>1</v>
          </cell>
          <cell r="D1062">
            <v>1</v>
          </cell>
          <cell r="E1062">
            <v>10076</v>
          </cell>
          <cell r="F1062" t="str">
            <v>河北工程大学</v>
          </cell>
          <cell r="G1062" t="str">
            <v>其它</v>
          </cell>
        </row>
        <row r="1062">
          <cell r="J1062" t="str">
            <v/>
          </cell>
        </row>
        <row r="1062">
          <cell r="M1062" t="str">
            <v/>
          </cell>
        </row>
        <row r="1062">
          <cell r="P1062" t="str">
            <v/>
          </cell>
          <cell r="Q1062" t="str">
            <v/>
          </cell>
        </row>
        <row r="1062">
          <cell r="V1062">
            <v>469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-1</v>
          </cell>
          <cell r="AC1062" t="str">
            <v>putong</v>
          </cell>
        </row>
        <row r="1063">
          <cell r="A1063">
            <v>1149</v>
          </cell>
          <cell r="B1063" t="str">
            <v>赵一燃</v>
          </cell>
          <cell r="C1063">
            <v>1</v>
          </cell>
          <cell r="D1063">
            <v>1</v>
          </cell>
          <cell r="E1063">
            <v>10022</v>
          </cell>
          <cell r="F1063" t="str">
            <v>北京林业大学</v>
          </cell>
          <cell r="G1063">
            <v>211</v>
          </cell>
          <cell r="H1063" t="str">
            <v>园林学院</v>
          </cell>
          <cell r="I1063">
            <v>9</v>
          </cell>
          <cell r="J1063" t="str">
            <v>农学</v>
          </cell>
          <cell r="K1063">
            <v>905</v>
          </cell>
          <cell r="L1063">
            <v>90502</v>
          </cell>
          <cell r="M1063" t="str">
            <v>园林</v>
          </cell>
          <cell r="N1063">
            <v>6</v>
          </cell>
          <cell r="O1063">
            <v>97300</v>
          </cell>
          <cell r="P1063" t="str">
            <v>园林学院</v>
          </cell>
          <cell r="Q1063" t="str">
            <v>花卉种质创新与育种</v>
          </cell>
          <cell r="R1063">
            <v>1</v>
          </cell>
          <cell r="S1063">
            <v>8006069</v>
          </cell>
        </row>
        <row r="1063">
          <cell r="V1063">
            <v>547</v>
          </cell>
          <cell r="W1063">
            <v>491</v>
          </cell>
          <cell r="X1063">
            <v>1</v>
          </cell>
          <cell r="Y1063">
            <v>0</v>
          </cell>
          <cell r="Z1063">
            <v>0</v>
          </cell>
          <cell r="AA1063">
            <v>0</v>
          </cell>
          <cell r="AB1063">
            <v>2</v>
          </cell>
          <cell r="AC1063" t="str">
            <v>putong</v>
          </cell>
        </row>
        <row r="1064">
          <cell r="A1064">
            <v>1150</v>
          </cell>
          <cell r="B1064" t="str">
            <v>刘静</v>
          </cell>
          <cell r="C1064">
            <v>1</v>
          </cell>
          <cell r="D1064">
            <v>1</v>
          </cell>
          <cell r="E1064">
            <v>10433</v>
          </cell>
          <cell r="F1064" t="str">
            <v>山东理工大学</v>
          </cell>
          <cell r="G1064" t="str">
            <v>其它</v>
          </cell>
          <cell r="H1064" t="str">
            <v>美术学院</v>
          </cell>
          <cell r="I1064">
            <v>13</v>
          </cell>
          <cell r="J1064" t="str">
            <v>艺术学</v>
          </cell>
          <cell r="K1064">
            <v>1304</v>
          </cell>
          <cell r="L1064">
            <v>130401</v>
          </cell>
          <cell r="M1064" t="str">
            <v>美术学</v>
          </cell>
          <cell r="N1064">
            <v>14</v>
          </cell>
          <cell r="O1064">
            <v>135108</v>
          </cell>
          <cell r="P1064" t="str">
            <v>艺术设计学院</v>
          </cell>
          <cell r="Q1064" t="str">
            <v>艺术设计研究与应用</v>
          </cell>
          <cell r="R1064">
            <v>2</v>
          </cell>
          <cell r="S1064">
            <v>8014033</v>
          </cell>
          <cell r="T1064">
            <v>8014016</v>
          </cell>
          <cell r="U1064">
            <v>8014010</v>
          </cell>
          <cell r="V1064">
            <v>493</v>
          </cell>
          <cell r="W1064">
            <v>0</v>
          </cell>
          <cell r="X1064">
            <v>1</v>
          </cell>
          <cell r="Y1064">
            <v>0</v>
          </cell>
          <cell r="Z1064">
            <v>0</v>
          </cell>
          <cell r="AA1064">
            <v>0</v>
          </cell>
          <cell r="AB1064">
            <v>-1</v>
          </cell>
          <cell r="AC1064" t="str">
            <v>putong</v>
          </cell>
        </row>
        <row r="1065">
          <cell r="A1065">
            <v>1151</v>
          </cell>
          <cell r="B1065" t="str">
            <v>董文煜</v>
          </cell>
          <cell r="C1065">
            <v>1</v>
          </cell>
          <cell r="D1065">
            <v>1</v>
          </cell>
          <cell r="E1065">
            <v>10069</v>
          </cell>
          <cell r="F1065" t="str">
            <v>天津商业大学</v>
          </cell>
          <cell r="G1065" t="str">
            <v>其它</v>
          </cell>
          <cell r="H1065" t="str">
            <v>信息工程学院</v>
          </cell>
          <cell r="I1065">
            <v>12</v>
          </cell>
          <cell r="J1065" t="str">
            <v>管理学</v>
          </cell>
          <cell r="K1065">
            <v>1201</v>
          </cell>
          <cell r="L1065">
            <v>120102</v>
          </cell>
          <cell r="M1065" t="str">
            <v>信息管理与信息系统</v>
          </cell>
          <cell r="N1065">
            <v>7</v>
          </cell>
          <cell r="O1065">
            <v>120200</v>
          </cell>
          <cell r="P1065" t="str">
            <v>经济管理学院</v>
          </cell>
          <cell r="Q1065" t="str">
            <v>管理科学</v>
          </cell>
          <cell r="R1065">
            <v>1</v>
          </cell>
          <cell r="S1065">
            <v>8007005</v>
          </cell>
          <cell r="T1065">
            <v>8007003</v>
          </cell>
        </row>
        <row r="1065">
          <cell r="V1065">
            <v>598</v>
          </cell>
          <cell r="W1065">
            <v>563</v>
          </cell>
          <cell r="X1065">
            <v>1</v>
          </cell>
          <cell r="Y1065">
            <v>0</v>
          </cell>
          <cell r="Z1065">
            <v>0</v>
          </cell>
          <cell r="AA1065">
            <v>0</v>
          </cell>
          <cell r="AB1065">
            <v>-1</v>
          </cell>
          <cell r="AC1065" t="str">
            <v>putong</v>
          </cell>
        </row>
        <row r="1066">
          <cell r="A1066">
            <v>1152</v>
          </cell>
          <cell r="B1066" t="str">
            <v>郭晓琪</v>
          </cell>
          <cell r="C1066">
            <v>1</v>
          </cell>
          <cell r="D1066">
            <v>1</v>
          </cell>
          <cell r="E1066">
            <v>10225</v>
          </cell>
          <cell r="F1066" t="str">
            <v>东北林业大学</v>
          </cell>
          <cell r="G1066">
            <v>211</v>
          </cell>
          <cell r="H1066" t="str">
            <v>园林</v>
          </cell>
          <cell r="I1066">
            <v>9</v>
          </cell>
          <cell r="J1066" t="str">
            <v>农学</v>
          </cell>
          <cell r="K1066">
            <v>905</v>
          </cell>
          <cell r="L1066">
            <v>90502</v>
          </cell>
          <cell r="M1066" t="str">
            <v>园林</v>
          </cell>
          <cell r="N1066">
            <v>6</v>
          </cell>
          <cell r="O1066">
            <v>97300</v>
          </cell>
          <cell r="P1066" t="str">
            <v>园林学院</v>
          </cell>
          <cell r="Q1066" t="str">
            <v>花卉种质创新与育种</v>
          </cell>
          <cell r="R1066">
            <v>1</v>
          </cell>
          <cell r="S1066">
            <v>8006008</v>
          </cell>
        </row>
        <row r="1066">
          <cell r="V1066">
            <v>509</v>
          </cell>
          <cell r="W1066">
            <v>449</v>
          </cell>
          <cell r="X1066">
            <v>1</v>
          </cell>
          <cell r="Y1066">
            <v>0</v>
          </cell>
          <cell r="Z1066">
            <v>0</v>
          </cell>
          <cell r="AA1066">
            <v>0</v>
          </cell>
          <cell r="AB1066">
            <v>2</v>
          </cell>
          <cell r="AC1066" t="str">
            <v>putong</v>
          </cell>
        </row>
        <row r="1067">
          <cell r="A1067">
            <v>1153</v>
          </cell>
          <cell r="B1067" t="str">
            <v>杨婷婷</v>
          </cell>
          <cell r="C1067">
            <v>1</v>
          </cell>
          <cell r="D1067">
            <v>1</v>
          </cell>
          <cell r="E1067">
            <v>10022</v>
          </cell>
          <cell r="F1067" t="str">
            <v>北京林业大学</v>
          </cell>
          <cell r="G1067">
            <v>211</v>
          </cell>
          <cell r="H1067" t="str">
            <v>园林学院</v>
          </cell>
          <cell r="I1067">
            <v>8</v>
          </cell>
          <cell r="J1067" t="str">
            <v>工学</v>
          </cell>
          <cell r="K1067">
            <v>828</v>
          </cell>
          <cell r="L1067">
            <v>82802</v>
          </cell>
          <cell r="M1067" t="str">
            <v>城乡规划</v>
          </cell>
          <cell r="N1067">
            <v>6</v>
          </cell>
          <cell r="O1067">
            <v>83300</v>
          </cell>
          <cell r="P1067" t="str">
            <v>园林学院</v>
          </cell>
          <cell r="Q1067" t="str">
            <v>城乡规划与设计理论</v>
          </cell>
          <cell r="R1067">
            <v>1</v>
          </cell>
          <cell r="S1067">
            <v>8006087</v>
          </cell>
        </row>
        <row r="1067">
          <cell r="V1067">
            <v>482</v>
          </cell>
          <cell r="W1067">
            <v>0</v>
          </cell>
          <cell r="X1067">
            <v>1</v>
          </cell>
          <cell r="Y1067">
            <v>0</v>
          </cell>
          <cell r="Z1067">
            <v>0</v>
          </cell>
          <cell r="AA1067">
            <v>0</v>
          </cell>
          <cell r="AB1067">
            <v>2</v>
          </cell>
          <cell r="AC1067" t="str">
            <v>putong</v>
          </cell>
        </row>
        <row r="1068">
          <cell r="A1068">
            <v>1154</v>
          </cell>
          <cell r="B1068" t="str">
            <v>陈天子</v>
          </cell>
          <cell r="C1068">
            <v>2</v>
          </cell>
          <cell r="D1068">
            <v>1</v>
          </cell>
          <cell r="E1068">
            <v>10042</v>
          </cell>
          <cell r="F1068" t="str">
            <v>国际关系学院</v>
          </cell>
          <cell r="G1068" t="str">
            <v>其它</v>
          </cell>
          <cell r="H1068" t="str">
            <v>国际经济系</v>
          </cell>
          <cell r="I1068">
            <v>2</v>
          </cell>
          <cell r="J1068" t="str">
            <v>经济学</v>
          </cell>
          <cell r="K1068">
            <v>204</v>
          </cell>
          <cell r="L1068">
            <v>20401</v>
          </cell>
          <cell r="M1068" t="str">
            <v>国际经济与贸易</v>
          </cell>
          <cell r="N1068">
            <v>7</v>
          </cell>
          <cell r="O1068">
            <v>25400</v>
          </cell>
          <cell r="P1068" t="str">
            <v>经济管理学院</v>
          </cell>
          <cell r="Q1068" t="str">
            <v>不分方向</v>
          </cell>
          <cell r="R1068">
            <v>1</v>
          </cell>
          <cell r="S1068">
            <v>8007007</v>
          </cell>
          <cell r="T1068">
            <v>8007015</v>
          </cell>
          <cell r="U1068">
            <v>8007016</v>
          </cell>
          <cell r="V1068">
            <v>611</v>
          </cell>
          <cell r="W1068">
            <v>586</v>
          </cell>
          <cell r="X1068">
            <v>1</v>
          </cell>
          <cell r="Y1068">
            <v>0</v>
          </cell>
          <cell r="Z1068">
            <v>102</v>
          </cell>
          <cell r="AA1068">
            <v>0</v>
          </cell>
          <cell r="AB1068">
            <v>-1</v>
          </cell>
          <cell r="AC1068" t="str">
            <v>putong</v>
          </cell>
        </row>
        <row r="1069">
          <cell r="A1069">
            <v>1155</v>
          </cell>
          <cell r="B1069" t="str">
            <v>岳晨</v>
          </cell>
          <cell r="C1069">
            <v>1</v>
          </cell>
          <cell r="D1069">
            <v>1</v>
          </cell>
          <cell r="E1069">
            <v>10022</v>
          </cell>
          <cell r="F1069" t="str">
            <v>北京林业大学</v>
          </cell>
          <cell r="G1069">
            <v>211</v>
          </cell>
          <cell r="H1069" t="str">
            <v>林学院</v>
          </cell>
          <cell r="I1069">
            <v>9</v>
          </cell>
          <cell r="J1069" t="str">
            <v>农学</v>
          </cell>
          <cell r="K1069">
            <v>905</v>
          </cell>
          <cell r="L1069">
            <v>90501</v>
          </cell>
          <cell r="M1069" t="str">
            <v>林学</v>
          </cell>
          <cell r="N1069">
            <v>1</v>
          </cell>
          <cell r="O1069">
            <v>90702</v>
          </cell>
          <cell r="P1069" t="str">
            <v>林学院</v>
          </cell>
          <cell r="Q1069" t="str">
            <v>林木种苗培育理论与技术</v>
          </cell>
          <cell r="R1069">
            <v>3</v>
          </cell>
          <cell r="S1069">
            <v>8001076</v>
          </cell>
          <cell r="T1069">
            <v>8001076</v>
          </cell>
          <cell r="U1069">
            <v>8001076</v>
          </cell>
          <cell r="V1069">
            <v>598</v>
          </cell>
          <cell r="W1069">
            <v>550</v>
          </cell>
          <cell r="X1069">
            <v>1</v>
          </cell>
          <cell r="Y1069">
            <v>0</v>
          </cell>
          <cell r="Z1069">
            <v>0</v>
          </cell>
          <cell r="AA1069">
            <v>0</v>
          </cell>
          <cell r="AB1069">
            <v>2</v>
          </cell>
          <cell r="AC1069" t="str">
            <v>putong</v>
          </cell>
        </row>
        <row r="1070">
          <cell r="A1070">
            <v>1156</v>
          </cell>
          <cell r="B1070" t="str">
            <v>武宇薇</v>
          </cell>
          <cell r="C1070">
            <v>1</v>
          </cell>
          <cell r="D1070">
            <v>1</v>
          </cell>
          <cell r="E1070">
            <v>10022</v>
          </cell>
          <cell r="F1070" t="str">
            <v>北京林业大学</v>
          </cell>
          <cell r="G1070">
            <v>211</v>
          </cell>
          <cell r="H1070" t="str">
            <v>园林学院</v>
          </cell>
          <cell r="I1070">
            <v>9</v>
          </cell>
          <cell r="J1070" t="str">
            <v>农学</v>
          </cell>
          <cell r="K1070">
            <v>901</v>
          </cell>
          <cell r="L1070">
            <v>90102</v>
          </cell>
          <cell r="M1070" t="str">
            <v>园艺</v>
          </cell>
          <cell r="N1070">
            <v>6</v>
          </cell>
          <cell r="O1070">
            <v>97300</v>
          </cell>
          <cell r="P1070" t="str">
            <v>园林学院</v>
          </cell>
          <cell r="Q1070" t="str">
            <v>花卉种质创新与育种</v>
          </cell>
          <cell r="R1070">
            <v>1</v>
          </cell>
          <cell r="S1070">
            <v>8006005</v>
          </cell>
        </row>
        <row r="1070">
          <cell r="V1070">
            <v>455</v>
          </cell>
          <cell r="W1070">
            <v>0</v>
          </cell>
          <cell r="X1070">
            <v>1</v>
          </cell>
          <cell r="Y1070">
            <v>0</v>
          </cell>
          <cell r="Z1070">
            <v>0</v>
          </cell>
          <cell r="AA1070">
            <v>0</v>
          </cell>
          <cell r="AB1070">
            <v>2</v>
          </cell>
          <cell r="AC1070" t="str">
            <v>putong</v>
          </cell>
        </row>
        <row r="1071">
          <cell r="A1071">
            <v>1157</v>
          </cell>
          <cell r="B1071" t="str">
            <v>刘羽晴</v>
          </cell>
          <cell r="C1071">
            <v>1</v>
          </cell>
          <cell r="D1071">
            <v>1</v>
          </cell>
          <cell r="E1071">
            <v>10475</v>
          </cell>
          <cell r="F1071" t="str">
            <v>河南大学</v>
          </cell>
          <cell r="G1071" t="str">
            <v>其它</v>
          </cell>
          <cell r="H1071" t="str">
            <v>商学院</v>
          </cell>
          <cell r="I1071">
            <v>12</v>
          </cell>
          <cell r="J1071" t="str">
            <v>管理学</v>
          </cell>
          <cell r="K1071">
            <v>1202</v>
          </cell>
          <cell r="L1071">
            <v>120204</v>
          </cell>
          <cell r="M1071" t="str">
            <v>财务管理</v>
          </cell>
          <cell r="N1071">
            <v>7</v>
          </cell>
          <cell r="O1071">
            <v>120200</v>
          </cell>
          <cell r="P1071" t="str">
            <v>经济管理学院</v>
          </cell>
          <cell r="Q1071" t="str">
            <v>管理科学</v>
          </cell>
          <cell r="R1071">
            <v>1</v>
          </cell>
          <cell r="S1071">
            <v>8007005</v>
          </cell>
          <cell r="T1071">
            <v>8007010</v>
          </cell>
          <cell r="U1071">
            <v>8007003</v>
          </cell>
          <cell r="V1071">
            <v>565</v>
          </cell>
          <cell r="W1071">
            <v>511</v>
          </cell>
          <cell r="X1071">
            <v>1</v>
          </cell>
          <cell r="Y1071">
            <v>0</v>
          </cell>
          <cell r="Z1071">
            <v>0</v>
          </cell>
          <cell r="AA1071">
            <v>0</v>
          </cell>
          <cell r="AB1071">
            <v>-1</v>
          </cell>
          <cell r="AC1071" t="str">
            <v>putong</v>
          </cell>
        </row>
        <row r="1072">
          <cell r="A1072">
            <v>1158</v>
          </cell>
          <cell r="B1072" t="str">
            <v>徐夏雨</v>
          </cell>
          <cell r="C1072">
            <v>1</v>
          </cell>
          <cell r="D1072">
            <v>1</v>
          </cell>
          <cell r="E1072">
            <v>10022</v>
          </cell>
          <cell r="F1072" t="str">
            <v>北京林业大学</v>
          </cell>
          <cell r="G1072">
            <v>211</v>
          </cell>
          <cell r="H1072" t="str">
            <v>经济管理学院</v>
          </cell>
          <cell r="I1072">
            <v>12</v>
          </cell>
          <cell r="J1072" t="str">
            <v>管理学</v>
          </cell>
          <cell r="K1072">
            <v>1202</v>
          </cell>
          <cell r="L1072">
            <v>120206</v>
          </cell>
          <cell r="M1072" t="str">
            <v>人力资源管理</v>
          </cell>
          <cell r="N1072">
            <v>7</v>
          </cell>
          <cell r="O1072">
            <v>25200</v>
          </cell>
          <cell r="P1072" t="str">
            <v>经济管理学院</v>
          </cell>
          <cell r="Q1072" t="str">
            <v>不分方向</v>
          </cell>
          <cell r="R1072">
            <v>1</v>
          </cell>
          <cell r="S1072">
            <v>8007083</v>
          </cell>
        </row>
        <row r="1072">
          <cell r="V1072">
            <v>507</v>
          </cell>
          <cell r="W1072">
            <v>480</v>
          </cell>
          <cell r="X1072">
            <v>1</v>
          </cell>
          <cell r="Y1072">
            <v>0</v>
          </cell>
          <cell r="Z1072">
            <v>0</v>
          </cell>
          <cell r="AA1072">
            <v>0</v>
          </cell>
          <cell r="AB1072">
            <v>2</v>
          </cell>
          <cell r="AC1072" t="str">
            <v>putong</v>
          </cell>
        </row>
        <row r="1073">
          <cell r="A1073">
            <v>1159</v>
          </cell>
          <cell r="B1073" t="str">
            <v>杨宇哲</v>
          </cell>
          <cell r="C1073">
            <v>2</v>
          </cell>
          <cell r="D1073">
            <v>2</v>
          </cell>
          <cell r="E1073">
            <v>10165</v>
          </cell>
          <cell r="F1073" t="str">
            <v>辽宁师范大学</v>
          </cell>
          <cell r="G1073" t="str">
            <v>其它</v>
          </cell>
          <cell r="H1073" t="str">
            <v>地理科学学院地理科学（师范）</v>
          </cell>
          <cell r="I1073">
            <v>7</v>
          </cell>
          <cell r="J1073" t="str">
            <v>理学</v>
          </cell>
          <cell r="K1073">
            <v>705</v>
          </cell>
          <cell r="L1073">
            <v>70501</v>
          </cell>
          <cell r="M1073" t="str">
            <v>地理科学</v>
          </cell>
          <cell r="N1073">
            <v>8</v>
          </cell>
          <cell r="O1073">
            <v>70501</v>
          </cell>
          <cell r="P1073" t="str">
            <v>水土保持学院</v>
          </cell>
          <cell r="Q1073" t="str">
            <v>流域自然地理过程</v>
          </cell>
          <cell r="R1073">
            <v>1</v>
          </cell>
          <cell r="S1073">
            <v>8008058</v>
          </cell>
          <cell r="T1073">
            <v>8008024</v>
          </cell>
          <cell r="U1073">
            <v>8008070</v>
          </cell>
          <cell r="V1073">
            <v>442</v>
          </cell>
          <cell r="W1073">
            <v>426</v>
          </cell>
          <cell r="X1073">
            <v>1</v>
          </cell>
          <cell r="Y1073">
            <v>0</v>
          </cell>
          <cell r="Z1073">
            <v>0</v>
          </cell>
          <cell r="AA1073">
            <v>0</v>
          </cell>
          <cell r="AB1073">
            <v>-1</v>
          </cell>
          <cell r="AC1073" t="str">
            <v>putong</v>
          </cell>
        </row>
        <row r="1074">
          <cell r="A1074">
            <v>1160</v>
          </cell>
          <cell r="B1074" t="str">
            <v>黄守邦</v>
          </cell>
          <cell r="C1074">
            <v>2</v>
          </cell>
          <cell r="D1074">
            <v>1</v>
          </cell>
          <cell r="E1074">
            <v>10022</v>
          </cell>
          <cell r="F1074" t="str">
            <v>北京林业大学</v>
          </cell>
          <cell r="G1074">
            <v>211</v>
          </cell>
          <cell r="H1074" t="str">
            <v>园林学院</v>
          </cell>
          <cell r="I1074">
            <v>9</v>
          </cell>
          <cell r="J1074" t="str">
            <v>农学</v>
          </cell>
          <cell r="K1074">
            <v>905</v>
          </cell>
          <cell r="L1074">
            <v>90502</v>
          </cell>
          <cell r="M1074" t="str">
            <v>园林</v>
          </cell>
          <cell r="N1074">
            <v>6</v>
          </cell>
          <cell r="O1074">
            <v>83400</v>
          </cell>
          <cell r="P1074" t="str">
            <v>园林学院</v>
          </cell>
          <cell r="Q1074" t="str">
            <v>风景园林历史与理论</v>
          </cell>
          <cell r="R1074">
            <v>2</v>
          </cell>
          <cell r="S1074">
            <v>8006021</v>
          </cell>
        </row>
        <row r="1074">
          <cell r="V1074">
            <v>433</v>
          </cell>
          <cell r="W1074">
            <v>0</v>
          </cell>
          <cell r="X1074">
            <v>1</v>
          </cell>
          <cell r="Y1074">
            <v>0</v>
          </cell>
          <cell r="Z1074">
            <v>0</v>
          </cell>
          <cell r="AA1074">
            <v>0</v>
          </cell>
          <cell r="AB1074">
            <v>2</v>
          </cell>
          <cell r="AC1074" t="str">
            <v>putong</v>
          </cell>
        </row>
        <row r="1075">
          <cell r="A1075">
            <v>1161</v>
          </cell>
          <cell r="B1075" t="str">
            <v>李雅琳</v>
          </cell>
          <cell r="C1075">
            <v>1</v>
          </cell>
          <cell r="D1075">
            <v>1</v>
          </cell>
          <cell r="E1075">
            <v>10491</v>
          </cell>
          <cell r="F1075" t="str">
            <v>中国地质大学(武汉)</v>
          </cell>
          <cell r="G1075">
            <v>211</v>
          </cell>
          <cell r="H1075" t="str">
            <v>艺术与传媒学院</v>
          </cell>
          <cell r="I1075">
            <v>13</v>
          </cell>
          <cell r="J1075" t="str">
            <v>艺术学</v>
          </cell>
          <cell r="K1075">
            <v>1305</v>
          </cell>
          <cell r="L1075">
            <v>130508</v>
          </cell>
          <cell r="M1075" t="str">
            <v>数字媒体艺术</v>
          </cell>
          <cell r="N1075">
            <v>14</v>
          </cell>
          <cell r="O1075">
            <v>135108</v>
          </cell>
          <cell r="P1075" t="str">
            <v>艺术设计学院</v>
          </cell>
          <cell r="Q1075" t="str">
            <v>艺术设计研究与应用</v>
          </cell>
          <cell r="R1075">
            <v>2</v>
          </cell>
          <cell r="S1075">
            <v>8014017</v>
          </cell>
        </row>
        <row r="1075">
          <cell r="V1075">
            <v>504</v>
          </cell>
          <cell r="W1075">
            <v>417</v>
          </cell>
          <cell r="X1075">
            <v>1</v>
          </cell>
          <cell r="Y1075">
            <v>0</v>
          </cell>
          <cell r="Z1075">
            <v>0</v>
          </cell>
          <cell r="AA1075">
            <v>0</v>
          </cell>
          <cell r="AB1075">
            <v>2</v>
          </cell>
          <cell r="AC1075" t="str">
            <v>putong</v>
          </cell>
        </row>
        <row r="1076">
          <cell r="A1076">
            <v>1162</v>
          </cell>
          <cell r="B1076" t="str">
            <v>王依萍</v>
          </cell>
          <cell r="C1076">
            <v>1</v>
          </cell>
          <cell r="D1076">
            <v>1</v>
          </cell>
          <cell r="E1076">
            <v>10225</v>
          </cell>
          <cell r="F1076" t="str">
            <v>东北林业大学</v>
          </cell>
          <cell r="G1076">
            <v>211</v>
          </cell>
          <cell r="H1076" t="str">
            <v>园林学院</v>
          </cell>
          <cell r="I1076">
            <v>9</v>
          </cell>
          <cell r="J1076" t="str">
            <v>农学</v>
          </cell>
          <cell r="K1076">
            <v>905</v>
          </cell>
          <cell r="L1076">
            <v>90502</v>
          </cell>
          <cell r="M1076" t="str">
            <v>园林</v>
          </cell>
          <cell r="N1076">
            <v>6</v>
          </cell>
          <cell r="O1076">
            <v>95300</v>
          </cell>
          <cell r="P1076" t="str">
            <v>园林学院</v>
          </cell>
          <cell r="Q1076" t="str">
            <v>风景园林</v>
          </cell>
          <cell r="R1076">
            <v>2</v>
          </cell>
          <cell r="S1076">
            <v>8006085</v>
          </cell>
        </row>
        <row r="1076">
          <cell r="V1076">
            <v>490</v>
          </cell>
          <cell r="W1076">
            <v>436</v>
          </cell>
          <cell r="X1076">
            <v>1</v>
          </cell>
          <cell r="Y1076">
            <v>0</v>
          </cell>
          <cell r="Z1076">
            <v>0</v>
          </cell>
          <cell r="AA1076">
            <v>0</v>
          </cell>
          <cell r="AB1076">
            <v>2</v>
          </cell>
          <cell r="AC1076" t="str">
            <v>putong</v>
          </cell>
        </row>
        <row r="1077">
          <cell r="A1077">
            <v>1163</v>
          </cell>
          <cell r="B1077" t="str">
            <v>薛志浩</v>
          </cell>
          <cell r="C1077">
            <v>2</v>
          </cell>
          <cell r="D1077">
            <v>1</v>
          </cell>
          <cell r="E1077">
            <v>10147</v>
          </cell>
          <cell r="F1077" t="str">
            <v>辽宁工程技术大学</v>
          </cell>
          <cell r="G1077" t="str">
            <v>其它</v>
          </cell>
          <cell r="H1077" t="str">
            <v>工商管理学院</v>
          </cell>
          <cell r="I1077">
            <v>12</v>
          </cell>
          <cell r="J1077" t="str">
            <v>管理学</v>
          </cell>
          <cell r="K1077">
            <v>1202</v>
          </cell>
          <cell r="L1077">
            <v>120204</v>
          </cell>
          <cell r="M1077" t="str">
            <v>财务管理</v>
          </cell>
          <cell r="N1077">
            <v>7</v>
          </cell>
          <cell r="O1077">
            <v>125300</v>
          </cell>
          <cell r="P1077" t="str">
            <v>经济管理学院</v>
          </cell>
          <cell r="Q1077" t="str">
            <v>不分方向</v>
          </cell>
          <cell r="R1077">
            <v>1</v>
          </cell>
          <cell r="S1077">
            <v>8007026</v>
          </cell>
          <cell r="T1077">
            <v>8007017</v>
          </cell>
          <cell r="U1077">
            <v>8007039</v>
          </cell>
          <cell r="V1077">
            <v>478</v>
          </cell>
          <cell r="W1077">
            <v>438</v>
          </cell>
          <cell r="X1077">
            <v>1</v>
          </cell>
          <cell r="Y1077">
            <v>0</v>
          </cell>
          <cell r="Z1077">
            <v>0</v>
          </cell>
          <cell r="AA1077">
            <v>0</v>
          </cell>
          <cell r="AB1077">
            <v>-1</v>
          </cell>
          <cell r="AC1077" t="str">
            <v>putong</v>
          </cell>
        </row>
        <row r="1078">
          <cell r="A1078">
            <v>1164</v>
          </cell>
          <cell r="B1078" t="str">
            <v>王佳敏</v>
          </cell>
          <cell r="C1078">
            <v>1</v>
          </cell>
          <cell r="D1078">
            <v>1</v>
          </cell>
          <cell r="E1078">
            <v>10125</v>
          </cell>
          <cell r="F1078" t="str">
            <v>山西财经大学</v>
          </cell>
          <cell r="G1078" t="str">
            <v>其它</v>
          </cell>
          <cell r="H1078" t="str">
            <v>国际贸易学院</v>
          </cell>
          <cell r="I1078">
            <v>2</v>
          </cell>
          <cell r="J1078" t="str">
            <v>经济学</v>
          </cell>
          <cell r="K1078">
            <v>204</v>
          </cell>
          <cell r="L1078">
            <v>20401</v>
          </cell>
          <cell r="M1078" t="str">
            <v>国际经济与贸易</v>
          </cell>
          <cell r="N1078">
            <v>7</v>
          </cell>
          <cell r="O1078">
            <v>20200</v>
          </cell>
          <cell r="P1078" t="str">
            <v>经济管理学院</v>
          </cell>
          <cell r="Q1078" t="str">
            <v>金融学</v>
          </cell>
          <cell r="R1078">
            <v>2</v>
          </cell>
          <cell r="S1078">
            <v>8007007</v>
          </cell>
        </row>
        <row r="1078">
          <cell r="V1078">
            <v>463</v>
          </cell>
          <cell r="W1078">
            <v>444</v>
          </cell>
          <cell r="X1078">
            <v>1</v>
          </cell>
          <cell r="Y1078">
            <v>0</v>
          </cell>
          <cell r="Z1078">
            <v>0</v>
          </cell>
          <cell r="AA1078">
            <v>0</v>
          </cell>
          <cell r="AB1078">
            <v>-1</v>
          </cell>
          <cell r="AC1078" t="str">
            <v>putong</v>
          </cell>
        </row>
        <row r="1079">
          <cell r="A1079">
            <v>1165</v>
          </cell>
          <cell r="B1079" t="str">
            <v>赵小玲</v>
          </cell>
          <cell r="C1079">
            <v>1</v>
          </cell>
          <cell r="D1079">
            <v>1</v>
          </cell>
          <cell r="E1079">
            <v>10135</v>
          </cell>
          <cell r="F1079" t="str">
            <v>内蒙古师范大学</v>
          </cell>
          <cell r="G1079" t="str">
            <v>其它</v>
          </cell>
          <cell r="H1079" t="str">
            <v>经济管理学院</v>
          </cell>
          <cell r="I1079">
            <v>12</v>
          </cell>
          <cell r="J1079" t="str">
            <v>管理学</v>
          </cell>
          <cell r="K1079">
            <v>1202</v>
          </cell>
          <cell r="L1079">
            <v>120206</v>
          </cell>
          <cell r="M1079" t="str">
            <v>人力资源管理</v>
          </cell>
          <cell r="N1079">
            <v>7</v>
          </cell>
          <cell r="O1079">
            <v>120200</v>
          </cell>
          <cell r="P1079" t="str">
            <v>经济管理学院</v>
          </cell>
          <cell r="Q1079" t="str">
            <v>管理科学</v>
          </cell>
          <cell r="R1079">
            <v>1</v>
          </cell>
          <cell r="S1079">
            <v>8007005</v>
          </cell>
          <cell r="T1079">
            <v>8007054</v>
          </cell>
          <cell r="U1079">
            <v>8007085</v>
          </cell>
          <cell r="V1079">
            <v>448</v>
          </cell>
          <cell r="W1079">
            <v>0</v>
          </cell>
          <cell r="X1079">
            <v>1</v>
          </cell>
          <cell r="Y1079">
            <v>0</v>
          </cell>
          <cell r="Z1079">
            <v>0</v>
          </cell>
          <cell r="AA1079">
            <v>0</v>
          </cell>
          <cell r="AB1079">
            <v>-1</v>
          </cell>
          <cell r="AC1079" t="str">
            <v>putong</v>
          </cell>
        </row>
        <row r="1080">
          <cell r="A1080">
            <v>1166</v>
          </cell>
          <cell r="B1080" t="str">
            <v>武熳钰</v>
          </cell>
          <cell r="C1080">
            <v>1</v>
          </cell>
          <cell r="D1080">
            <v>1</v>
          </cell>
          <cell r="E1080">
            <v>10109</v>
          </cell>
          <cell r="F1080" t="str">
            <v>太原科技大学</v>
          </cell>
          <cell r="G1080" t="str">
            <v>其它</v>
          </cell>
          <cell r="H1080" t="str">
            <v>法学院</v>
          </cell>
          <cell r="I1080">
            <v>3</v>
          </cell>
          <cell r="J1080" t="str">
            <v>法学</v>
          </cell>
          <cell r="K1080">
            <v>301</v>
          </cell>
          <cell r="L1080" t="str">
            <v>030101K</v>
          </cell>
          <cell r="M1080" t="str">
            <v>法学</v>
          </cell>
          <cell r="N1080">
            <v>10</v>
          </cell>
          <cell r="O1080">
            <v>30100</v>
          </cell>
          <cell r="P1080" t="str">
            <v>人文社会科学学院</v>
          </cell>
          <cell r="Q1080" t="e">
            <v>#N/A</v>
          </cell>
          <cell r="R1080">
            <v>4</v>
          </cell>
          <cell r="S1080">
            <v>8010023</v>
          </cell>
          <cell r="T1080">
            <v>8010024</v>
          </cell>
        </row>
        <row r="1080">
          <cell r="V1080">
            <v>485</v>
          </cell>
          <cell r="W1080">
            <v>527</v>
          </cell>
          <cell r="X1080">
            <v>1</v>
          </cell>
          <cell r="Y1080">
            <v>0</v>
          </cell>
          <cell r="Z1080">
            <v>0</v>
          </cell>
          <cell r="AA1080">
            <v>0</v>
          </cell>
          <cell r="AB1080">
            <v>-1</v>
          </cell>
          <cell r="AC1080" t="str">
            <v>putong</v>
          </cell>
        </row>
        <row r="1081">
          <cell r="A1081">
            <v>1167</v>
          </cell>
          <cell r="B1081" t="str">
            <v>周敏</v>
          </cell>
          <cell r="C1081">
            <v>1</v>
          </cell>
          <cell r="D1081">
            <v>1</v>
          </cell>
          <cell r="E1081">
            <v>10407</v>
          </cell>
          <cell r="F1081" t="str">
            <v>江西理工大学</v>
          </cell>
          <cell r="G1081" t="str">
            <v>其它</v>
          </cell>
          <cell r="H1081" t="str">
            <v>经济管理学院</v>
          </cell>
          <cell r="I1081">
            <v>12</v>
          </cell>
          <cell r="J1081" t="str">
            <v>管理学</v>
          </cell>
          <cell r="K1081">
            <v>1208</v>
          </cell>
          <cell r="L1081">
            <v>120801</v>
          </cell>
          <cell r="M1081" t="str">
            <v>电子商务</v>
          </cell>
          <cell r="N1081">
            <v>7</v>
          </cell>
          <cell r="O1081">
            <v>120200</v>
          </cell>
          <cell r="P1081" t="str">
            <v>经济管理学院</v>
          </cell>
          <cell r="Q1081" t="str">
            <v>管理科学</v>
          </cell>
          <cell r="R1081">
            <v>5</v>
          </cell>
          <cell r="S1081">
            <v>8007025</v>
          </cell>
          <cell r="T1081">
            <v>8007062</v>
          </cell>
        </row>
        <row r="1081">
          <cell r="V1081">
            <v>589</v>
          </cell>
          <cell r="W1081">
            <v>534</v>
          </cell>
          <cell r="X1081">
            <v>1</v>
          </cell>
          <cell r="Y1081">
            <v>0</v>
          </cell>
          <cell r="Z1081">
            <v>0</v>
          </cell>
          <cell r="AA1081">
            <v>0</v>
          </cell>
          <cell r="AB1081">
            <v>-1</v>
          </cell>
          <cell r="AC1081" t="str">
            <v>putong</v>
          </cell>
        </row>
        <row r="1082">
          <cell r="A1082">
            <v>1169</v>
          </cell>
          <cell r="B1082" t="str">
            <v>黄思博</v>
          </cell>
          <cell r="C1082">
            <v>2</v>
          </cell>
          <cell r="D1082">
            <v>1</v>
          </cell>
          <cell r="E1082">
            <v>10022</v>
          </cell>
          <cell r="F1082" t="str">
            <v>北京林业大学</v>
          </cell>
          <cell r="G1082">
            <v>211</v>
          </cell>
          <cell r="H1082" t="str">
            <v>自然保护区学院</v>
          </cell>
          <cell r="I1082">
            <v>9</v>
          </cell>
          <cell r="J1082" t="str">
            <v>农学</v>
          </cell>
          <cell r="K1082">
            <v>902</v>
          </cell>
          <cell r="L1082">
            <v>90202</v>
          </cell>
          <cell r="M1082" t="str">
            <v>野生动物与自然保护区管理</v>
          </cell>
          <cell r="N1082">
            <v>9</v>
          </cell>
          <cell r="O1082">
            <v>90705</v>
          </cell>
          <cell r="P1082" t="str">
            <v>自然保护区学院</v>
          </cell>
          <cell r="Q1082" t="str">
            <v>动植物系统分类及进化生物学</v>
          </cell>
          <cell r="R1082">
            <v>1</v>
          </cell>
          <cell r="S1082">
            <v>8009031</v>
          </cell>
          <cell r="T1082">
            <v>8009018</v>
          </cell>
          <cell r="U1082">
            <v>8009025</v>
          </cell>
          <cell r="V1082">
            <v>459</v>
          </cell>
          <cell r="W1082">
            <v>0</v>
          </cell>
          <cell r="X1082">
            <v>1</v>
          </cell>
          <cell r="Y1082">
            <v>0</v>
          </cell>
          <cell r="Z1082">
            <v>0</v>
          </cell>
          <cell r="AA1082">
            <v>0</v>
          </cell>
          <cell r="AB1082">
            <v>2</v>
          </cell>
          <cell r="AC1082" t="str">
            <v>2jia</v>
          </cell>
        </row>
        <row r="1083">
          <cell r="A1083">
            <v>1170</v>
          </cell>
          <cell r="B1083" t="str">
            <v>赵紫美</v>
          </cell>
          <cell r="C1083">
            <v>1</v>
          </cell>
          <cell r="D1083">
            <v>1</v>
          </cell>
          <cell r="E1083">
            <v>10011</v>
          </cell>
          <cell r="F1083" t="str">
            <v>北京工商大学</v>
          </cell>
          <cell r="G1083" t="str">
            <v>其它</v>
          </cell>
          <cell r="H1083" t="str">
            <v>艺术与传媒学院</v>
          </cell>
          <cell r="I1083">
            <v>13</v>
          </cell>
          <cell r="J1083" t="str">
            <v>艺术学</v>
          </cell>
          <cell r="K1083">
            <v>1305</v>
          </cell>
          <cell r="L1083">
            <v>130504</v>
          </cell>
          <cell r="M1083" t="str">
            <v>产品设计</v>
          </cell>
          <cell r="N1083">
            <v>14</v>
          </cell>
          <cell r="O1083">
            <v>130500</v>
          </cell>
          <cell r="P1083" t="str">
            <v>艺术设计学院</v>
          </cell>
          <cell r="Q1083" t="str">
            <v>环境设计与理论</v>
          </cell>
          <cell r="R1083">
            <v>3</v>
          </cell>
          <cell r="S1083">
            <v>8014035</v>
          </cell>
          <cell r="T1083">
            <v>8014006</v>
          </cell>
          <cell r="U1083">
            <v>8014010</v>
          </cell>
          <cell r="V1083">
            <v>514</v>
          </cell>
          <cell r="W1083">
            <v>429</v>
          </cell>
          <cell r="X1083">
            <v>1</v>
          </cell>
          <cell r="Y1083">
            <v>0</v>
          </cell>
          <cell r="Z1083">
            <v>0</v>
          </cell>
          <cell r="AA1083">
            <v>0</v>
          </cell>
          <cell r="AB1083">
            <v>-1</v>
          </cell>
          <cell r="AC1083" t="str">
            <v>putong</v>
          </cell>
        </row>
        <row r="1084">
          <cell r="A1084">
            <v>1171</v>
          </cell>
          <cell r="B1084" t="str">
            <v>盛宇宁</v>
          </cell>
          <cell r="C1084">
            <v>1</v>
          </cell>
          <cell r="D1084">
            <v>1</v>
          </cell>
          <cell r="E1084">
            <v>10011</v>
          </cell>
          <cell r="F1084" t="str">
            <v>北京工商大学</v>
          </cell>
          <cell r="G1084" t="str">
            <v>其它</v>
          </cell>
          <cell r="H1084" t="str">
            <v>北京工商大学</v>
          </cell>
          <cell r="I1084">
            <v>12</v>
          </cell>
          <cell r="J1084" t="str">
            <v>管理学</v>
          </cell>
          <cell r="K1084">
            <v>1202</v>
          </cell>
          <cell r="L1084" t="str">
            <v>120203K</v>
          </cell>
          <cell r="M1084" t="str">
            <v>会计学</v>
          </cell>
          <cell r="N1084">
            <v>7</v>
          </cell>
          <cell r="O1084">
            <v>125300</v>
          </cell>
          <cell r="P1084" t="str">
            <v>经济管理学院</v>
          </cell>
          <cell r="Q1084" t="str">
            <v>不分方向</v>
          </cell>
          <cell r="R1084">
            <v>1</v>
          </cell>
          <cell r="S1084">
            <v>8007013</v>
          </cell>
          <cell r="T1084">
            <v>8007039</v>
          </cell>
          <cell r="U1084">
            <v>8007026</v>
          </cell>
          <cell r="V1084">
            <v>590</v>
          </cell>
          <cell r="W1084">
            <v>562</v>
          </cell>
          <cell r="X1084">
            <v>1</v>
          </cell>
          <cell r="Y1084">
            <v>0</v>
          </cell>
          <cell r="Z1084">
            <v>0</v>
          </cell>
          <cell r="AA1084">
            <v>0</v>
          </cell>
          <cell r="AB1084">
            <v>-1</v>
          </cell>
          <cell r="AC1084" t="str">
            <v>putong</v>
          </cell>
        </row>
        <row r="1085">
          <cell r="A1085">
            <v>1172</v>
          </cell>
          <cell r="B1085" t="str">
            <v>杨娜</v>
          </cell>
          <cell r="C1085">
            <v>2</v>
          </cell>
          <cell r="D1085">
            <v>1</v>
          </cell>
          <cell r="E1085">
            <v>10113</v>
          </cell>
          <cell r="F1085" t="str">
            <v>山西农业大学</v>
          </cell>
          <cell r="G1085" t="str">
            <v>其它</v>
          </cell>
          <cell r="H1085" t="str">
            <v>经济管理学院</v>
          </cell>
          <cell r="I1085">
            <v>12</v>
          </cell>
          <cell r="J1085" t="str">
            <v>管理学</v>
          </cell>
          <cell r="K1085">
            <v>1206</v>
          </cell>
          <cell r="L1085">
            <v>120601</v>
          </cell>
          <cell r="M1085" t="str">
            <v>物流管理</v>
          </cell>
          <cell r="N1085">
            <v>7</v>
          </cell>
          <cell r="O1085">
            <v>95138</v>
          </cell>
          <cell r="P1085" t="str">
            <v>经济管理学院</v>
          </cell>
          <cell r="Q1085" t="str">
            <v>不分方向</v>
          </cell>
          <cell r="R1085">
            <v>1</v>
          </cell>
          <cell r="S1085">
            <v>8007053</v>
          </cell>
          <cell r="T1085">
            <v>8007024</v>
          </cell>
          <cell r="U1085">
            <v>8007047</v>
          </cell>
          <cell r="V1085">
            <v>442</v>
          </cell>
          <cell r="W1085">
            <v>445</v>
          </cell>
          <cell r="X1085">
            <v>1</v>
          </cell>
          <cell r="Y1085">
            <v>0</v>
          </cell>
          <cell r="Z1085">
            <v>0</v>
          </cell>
          <cell r="AA1085">
            <v>0</v>
          </cell>
          <cell r="AB1085">
            <v>-1</v>
          </cell>
          <cell r="AC1085" t="str">
            <v>putong</v>
          </cell>
        </row>
        <row r="1086">
          <cell r="A1086">
            <v>1173</v>
          </cell>
          <cell r="B1086" t="str">
            <v>曹雪妮</v>
          </cell>
          <cell r="C1086">
            <v>1</v>
          </cell>
          <cell r="D1086">
            <v>1</v>
          </cell>
          <cell r="E1086">
            <v>10749</v>
          </cell>
          <cell r="F1086" t="str">
            <v>宁夏大学</v>
          </cell>
          <cell r="G1086">
            <v>211</v>
          </cell>
          <cell r="H1086" t="str">
            <v>经济管理学院</v>
          </cell>
          <cell r="I1086">
            <v>2</v>
          </cell>
          <cell r="J1086" t="str">
            <v>经济学</v>
          </cell>
          <cell r="K1086">
            <v>203</v>
          </cell>
          <cell r="L1086" t="str">
            <v>020301K</v>
          </cell>
          <cell r="M1086" t="str">
            <v>金融学</v>
          </cell>
          <cell r="N1086">
            <v>7</v>
          </cell>
          <cell r="O1086">
            <v>20200</v>
          </cell>
          <cell r="P1086" t="str">
            <v>经济管理学院</v>
          </cell>
          <cell r="Q1086" t="str">
            <v>金融学</v>
          </cell>
          <cell r="R1086">
            <v>1</v>
          </cell>
          <cell r="S1086">
            <v>8007014</v>
          </cell>
          <cell r="T1086">
            <v>8007013</v>
          </cell>
          <cell r="U1086">
            <v>8007039</v>
          </cell>
          <cell r="V1086">
            <v>475</v>
          </cell>
          <cell r="W1086">
            <v>439</v>
          </cell>
          <cell r="X1086">
            <v>1</v>
          </cell>
          <cell r="Y1086">
            <v>0</v>
          </cell>
          <cell r="Z1086">
            <v>0</v>
          </cell>
          <cell r="AA1086">
            <v>0</v>
          </cell>
          <cell r="AB1086">
            <v>2</v>
          </cell>
          <cell r="AC1086" t="str">
            <v>putong</v>
          </cell>
        </row>
        <row r="1087">
          <cell r="A1087">
            <v>1174</v>
          </cell>
          <cell r="B1087" t="str">
            <v>张高锋</v>
          </cell>
          <cell r="C1087">
            <v>2</v>
          </cell>
          <cell r="D1087">
            <v>1</v>
          </cell>
          <cell r="E1087">
            <v>10456</v>
          </cell>
          <cell r="F1087" t="str">
            <v>山东财经大学</v>
          </cell>
          <cell r="G1087" t="str">
            <v>其它</v>
          </cell>
          <cell r="H1087" t="str">
            <v>计算机科学与技术学院</v>
          </cell>
          <cell r="I1087">
            <v>12</v>
          </cell>
          <cell r="J1087" t="str">
            <v>管理学</v>
          </cell>
          <cell r="K1087">
            <v>1208</v>
          </cell>
          <cell r="L1087">
            <v>120801</v>
          </cell>
          <cell r="M1087" t="str">
            <v>电子商务</v>
          </cell>
          <cell r="N1087">
            <v>7</v>
          </cell>
          <cell r="O1087">
            <v>20200</v>
          </cell>
          <cell r="P1087" t="str">
            <v>经济管理学院</v>
          </cell>
          <cell r="Q1087" t="str">
            <v>金融学</v>
          </cell>
          <cell r="R1087">
            <v>3</v>
          </cell>
          <cell r="S1087">
            <v>8007006</v>
          </cell>
          <cell r="T1087">
            <v>8007022</v>
          </cell>
          <cell r="U1087">
            <v>8007018</v>
          </cell>
          <cell r="V1087">
            <v>501</v>
          </cell>
          <cell r="W1087">
            <v>500</v>
          </cell>
          <cell r="X1087">
            <v>1</v>
          </cell>
          <cell r="Y1087">
            <v>0</v>
          </cell>
          <cell r="Z1087">
            <v>0</v>
          </cell>
          <cell r="AA1087">
            <v>0</v>
          </cell>
          <cell r="AB1087">
            <v>-1</v>
          </cell>
          <cell r="AC1087" t="str">
            <v>putong</v>
          </cell>
        </row>
        <row r="1088">
          <cell r="A1088">
            <v>1175</v>
          </cell>
          <cell r="B1088" t="str">
            <v>任禹蒙</v>
          </cell>
          <cell r="C1088">
            <v>1</v>
          </cell>
          <cell r="D1088">
            <v>6</v>
          </cell>
          <cell r="E1088">
            <v>10626</v>
          </cell>
          <cell r="F1088" t="str">
            <v>四川农业大学</v>
          </cell>
          <cell r="G1088">
            <v>211</v>
          </cell>
          <cell r="H1088" t="str">
            <v>林学院</v>
          </cell>
          <cell r="I1088">
            <v>9</v>
          </cell>
          <cell r="J1088" t="str">
            <v>农学</v>
          </cell>
          <cell r="K1088">
            <v>902</v>
          </cell>
          <cell r="L1088">
            <v>90203</v>
          </cell>
          <cell r="M1088" t="str">
            <v>水土保持与荒漠化防治</v>
          </cell>
          <cell r="N1088">
            <v>8</v>
          </cell>
          <cell r="O1088">
            <v>90707</v>
          </cell>
          <cell r="P1088" t="str">
            <v>水土保持学院</v>
          </cell>
          <cell r="Q1088" t="str">
            <v>流域治理</v>
          </cell>
          <cell r="R1088">
            <v>3</v>
          </cell>
          <cell r="S1088">
            <v>8008022</v>
          </cell>
          <cell r="T1088">
            <v>8008021</v>
          </cell>
          <cell r="U1088">
            <v>8008051</v>
          </cell>
          <cell r="V1088">
            <v>535</v>
          </cell>
          <cell r="W1088">
            <v>453</v>
          </cell>
          <cell r="X1088">
            <v>1</v>
          </cell>
          <cell r="Y1088">
            <v>0</v>
          </cell>
          <cell r="Z1088">
            <v>0</v>
          </cell>
          <cell r="AA1088">
            <v>0</v>
          </cell>
          <cell r="AB1088">
            <v>2</v>
          </cell>
          <cell r="AC1088" t="str">
            <v>putong</v>
          </cell>
        </row>
        <row r="1089">
          <cell r="A1089">
            <v>1176</v>
          </cell>
          <cell r="B1089" t="str">
            <v>刘子钦</v>
          </cell>
          <cell r="C1089">
            <v>2</v>
          </cell>
          <cell r="D1089">
            <v>1</v>
          </cell>
          <cell r="E1089">
            <v>10126</v>
          </cell>
          <cell r="F1089" t="str">
            <v>内蒙古大学</v>
          </cell>
          <cell r="G1089">
            <v>211</v>
          </cell>
          <cell r="H1089" t="str">
            <v>交通学院</v>
          </cell>
          <cell r="I1089">
            <v>8</v>
          </cell>
          <cell r="J1089" t="str">
            <v>工学</v>
          </cell>
          <cell r="K1089">
            <v>810</v>
          </cell>
          <cell r="L1089">
            <v>81001</v>
          </cell>
          <cell r="M1089" t="str">
            <v>土木工程</v>
          </cell>
          <cell r="N1089">
            <v>8</v>
          </cell>
          <cell r="O1089">
            <v>81400</v>
          </cell>
          <cell r="P1089" t="str">
            <v>水土保持学院</v>
          </cell>
          <cell r="Q1089" t="e">
            <v>#N/A</v>
          </cell>
          <cell r="R1089">
            <v>1</v>
          </cell>
          <cell r="S1089">
            <v>8008012</v>
          </cell>
          <cell r="T1089">
            <v>8008042</v>
          </cell>
          <cell r="U1089">
            <v>8008047</v>
          </cell>
          <cell r="V1089">
            <v>426</v>
          </cell>
          <cell r="W1089">
            <v>0</v>
          </cell>
          <cell r="X1089">
            <v>1</v>
          </cell>
          <cell r="Y1089">
            <v>0</v>
          </cell>
          <cell r="Z1089">
            <v>0</v>
          </cell>
          <cell r="AA1089">
            <v>0</v>
          </cell>
          <cell r="AB1089">
            <v>2</v>
          </cell>
          <cell r="AC1089" t="str">
            <v>putong</v>
          </cell>
        </row>
        <row r="1090">
          <cell r="A1090">
            <v>1177</v>
          </cell>
          <cell r="B1090" t="str">
            <v>刘泽霖</v>
          </cell>
          <cell r="C1090">
            <v>2</v>
          </cell>
          <cell r="D1090">
            <v>1</v>
          </cell>
          <cell r="E1090">
            <v>10022</v>
          </cell>
          <cell r="F1090" t="str">
            <v>北京林业大学</v>
          </cell>
          <cell r="G1090">
            <v>211</v>
          </cell>
          <cell r="H1090" t="str">
            <v>经济管理学院</v>
          </cell>
          <cell r="I1090">
            <v>2</v>
          </cell>
          <cell r="J1090" t="str">
            <v>经济学</v>
          </cell>
          <cell r="K1090">
            <v>201</v>
          </cell>
          <cell r="L1090">
            <v>20101</v>
          </cell>
          <cell r="M1090" t="str">
            <v>经济学</v>
          </cell>
          <cell r="N1090">
            <v>7</v>
          </cell>
          <cell r="O1090">
            <v>20200</v>
          </cell>
          <cell r="P1090" t="str">
            <v>经济管理学院</v>
          </cell>
          <cell r="Q1090" t="str">
            <v>金融学</v>
          </cell>
          <cell r="R1090">
            <v>1</v>
          </cell>
          <cell r="S1090">
            <v>8007014</v>
          </cell>
          <cell r="T1090">
            <v>8007039</v>
          </cell>
          <cell r="U1090">
            <v>8007013</v>
          </cell>
          <cell r="V1090">
            <v>523</v>
          </cell>
          <cell r="W1090">
            <v>475</v>
          </cell>
          <cell r="X1090">
            <v>1</v>
          </cell>
          <cell r="Y1090">
            <v>0</v>
          </cell>
          <cell r="Z1090">
            <v>0</v>
          </cell>
          <cell r="AA1090">
            <v>0</v>
          </cell>
          <cell r="AB1090">
            <v>2</v>
          </cell>
          <cell r="AC1090" t="str">
            <v>putong</v>
          </cell>
        </row>
        <row r="1091">
          <cell r="A1091">
            <v>1178</v>
          </cell>
          <cell r="B1091" t="str">
            <v>李才华</v>
          </cell>
          <cell r="C1091">
            <v>2</v>
          </cell>
          <cell r="D1091">
            <v>1</v>
          </cell>
          <cell r="E1091">
            <v>10022</v>
          </cell>
          <cell r="F1091" t="str">
            <v>北京林业大学</v>
          </cell>
          <cell r="G1091">
            <v>211</v>
          </cell>
        </row>
        <row r="1091">
          <cell r="J1091" t="str">
            <v/>
          </cell>
        </row>
        <row r="1091">
          <cell r="M1091" t="str">
            <v/>
          </cell>
        </row>
        <row r="1091">
          <cell r="P1091" t="str">
            <v/>
          </cell>
          <cell r="Q1091" t="str">
            <v/>
          </cell>
        </row>
        <row r="1091">
          <cell r="V1091">
            <v>430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2</v>
          </cell>
          <cell r="AC1091" t="str">
            <v>putong</v>
          </cell>
        </row>
        <row r="1092">
          <cell r="A1092">
            <v>1179</v>
          </cell>
          <cell r="B1092" t="str">
            <v>张蓓蓓</v>
          </cell>
          <cell r="C1092">
            <v>1</v>
          </cell>
          <cell r="D1092">
            <v>1</v>
          </cell>
          <cell r="E1092">
            <v>10319</v>
          </cell>
          <cell r="F1092" t="str">
            <v>南京师范大学</v>
          </cell>
          <cell r="G1092">
            <v>211</v>
          </cell>
          <cell r="H1092" t="str">
            <v>外国语学院</v>
          </cell>
          <cell r="I1092">
            <v>5</v>
          </cell>
          <cell r="J1092" t="str">
            <v>文学</v>
          </cell>
          <cell r="K1092">
            <v>502</v>
          </cell>
          <cell r="L1092">
            <v>50201</v>
          </cell>
          <cell r="M1092" t="str">
            <v>英语</v>
          </cell>
          <cell r="N1092">
            <v>11</v>
          </cell>
          <cell r="O1092">
            <v>55101</v>
          </cell>
          <cell r="P1092" t="str">
            <v>外语学院</v>
          </cell>
          <cell r="Q1092" t="str">
            <v>不分方向</v>
          </cell>
          <cell r="R1092">
            <v>1</v>
          </cell>
          <cell r="S1092">
            <v>8011030</v>
          </cell>
          <cell r="T1092">
            <v>8011021</v>
          </cell>
          <cell r="U1092">
            <v>8011030</v>
          </cell>
          <cell r="V1092">
            <v>658</v>
          </cell>
          <cell r="W1092">
            <v>602</v>
          </cell>
          <cell r="X1092">
            <v>1</v>
          </cell>
          <cell r="Y1092">
            <v>0</v>
          </cell>
          <cell r="Z1092">
            <v>0</v>
          </cell>
          <cell r="AA1092">
            <v>0</v>
          </cell>
          <cell r="AB1092">
            <v>2</v>
          </cell>
          <cell r="AC1092" t="str">
            <v>putong</v>
          </cell>
        </row>
        <row r="1093">
          <cell r="A1093">
            <v>1180</v>
          </cell>
          <cell r="B1093" t="str">
            <v>安法财</v>
          </cell>
          <cell r="C1093">
            <v>2</v>
          </cell>
          <cell r="D1093">
            <v>1</v>
          </cell>
          <cell r="E1093">
            <v>10022</v>
          </cell>
          <cell r="F1093" t="str">
            <v>北京林业大学</v>
          </cell>
          <cell r="G1093">
            <v>211</v>
          </cell>
          <cell r="H1093" t="str">
            <v>环境学院</v>
          </cell>
          <cell r="I1093">
            <v>8</v>
          </cell>
          <cell r="J1093" t="str">
            <v>工学</v>
          </cell>
          <cell r="K1093">
            <v>825</v>
          </cell>
          <cell r="L1093">
            <v>82502</v>
          </cell>
          <cell r="M1093" t="str">
            <v>环境工程</v>
          </cell>
          <cell r="N1093">
            <v>13</v>
          </cell>
          <cell r="O1093">
            <v>83000</v>
          </cell>
          <cell r="P1093" t="str">
            <v>环境科学与工程学院</v>
          </cell>
          <cell r="Q1093" t="str">
            <v>水环境污染控制与生态修复技术</v>
          </cell>
          <cell r="R1093">
            <v>1</v>
          </cell>
          <cell r="S1093">
            <v>8013011</v>
          </cell>
        </row>
        <row r="1093">
          <cell r="V1093">
            <v>534</v>
          </cell>
          <cell r="W1093">
            <v>431</v>
          </cell>
          <cell r="X1093">
            <v>1</v>
          </cell>
          <cell r="Y1093">
            <v>0</v>
          </cell>
          <cell r="Z1093">
            <v>0</v>
          </cell>
          <cell r="AA1093">
            <v>0</v>
          </cell>
          <cell r="AB1093">
            <v>2</v>
          </cell>
          <cell r="AC1093" t="str">
            <v>putong</v>
          </cell>
        </row>
        <row r="1094">
          <cell r="A1094">
            <v>10000</v>
          </cell>
          <cell r="B1094" t="str">
            <v>张濯</v>
          </cell>
          <cell r="C1094">
            <v>1</v>
          </cell>
          <cell r="D1094">
            <v>1</v>
          </cell>
          <cell r="E1094">
            <v>12121</v>
          </cell>
          <cell r="F1094" t="str">
            <v>南方医科大学</v>
          </cell>
          <cell r="G1094" t="str">
            <v>其它</v>
          </cell>
          <cell r="H1094" t="str">
            <v>公共卫生学院</v>
          </cell>
          <cell r="I1094">
            <v>7</v>
          </cell>
          <cell r="J1094" t="str">
            <v>理学</v>
          </cell>
          <cell r="K1094">
            <v>711</v>
          </cell>
          <cell r="L1094">
            <v>71102</v>
          </cell>
          <cell r="M1094" t="str">
            <v>应用心理学</v>
          </cell>
          <cell r="N1094">
            <v>10</v>
          </cell>
          <cell r="O1094">
            <v>40200</v>
          </cell>
          <cell r="P1094" t="str">
            <v>人文社会科学学院</v>
          </cell>
          <cell r="Q1094" t="str">
            <v>临床与咨询心理学</v>
          </cell>
          <cell r="R1094">
            <v>1</v>
          </cell>
          <cell r="S1094">
            <v>8010007</v>
          </cell>
        </row>
        <row r="1094">
          <cell r="V1094">
            <v>608</v>
          </cell>
          <cell r="W1094">
            <v>569</v>
          </cell>
          <cell r="X1094">
            <v>1</v>
          </cell>
          <cell r="Y1094">
            <v>0</v>
          </cell>
          <cell r="Z1094">
            <v>0</v>
          </cell>
          <cell r="AA1094">
            <v>0</v>
          </cell>
          <cell r="AB1094">
            <v>-1</v>
          </cell>
          <cell r="AC1094" t="str">
            <v>putong</v>
          </cell>
        </row>
        <row r="1095">
          <cell r="A1095">
            <v>10001</v>
          </cell>
          <cell r="B1095" t="str">
            <v>柳金昊</v>
          </cell>
          <cell r="C1095">
            <v>2</v>
          </cell>
          <cell r="D1095">
            <v>1</v>
          </cell>
          <cell r="E1095">
            <v>10022</v>
          </cell>
          <cell r="F1095" t="str">
            <v>北京林业大学</v>
          </cell>
          <cell r="G1095">
            <v>211</v>
          </cell>
          <cell r="H1095" t="str">
            <v>水土保持学院</v>
          </cell>
          <cell r="I1095">
            <v>9</v>
          </cell>
          <cell r="J1095" t="str">
            <v>农学</v>
          </cell>
          <cell r="K1095">
            <v>905</v>
          </cell>
          <cell r="L1095">
            <v>90501</v>
          </cell>
          <cell r="M1095" t="str">
            <v>林学</v>
          </cell>
          <cell r="N1095">
            <v>8</v>
          </cell>
          <cell r="O1095">
            <v>90707</v>
          </cell>
          <cell r="P1095" t="str">
            <v>水土保持学院</v>
          </cell>
          <cell r="Q1095" t="str">
            <v>流域治理</v>
          </cell>
          <cell r="R1095">
            <v>1</v>
          </cell>
          <cell r="S1095">
            <v>8008055</v>
          </cell>
          <cell r="T1095">
            <v>8008055</v>
          </cell>
          <cell r="U1095">
            <v>8008055</v>
          </cell>
          <cell r="V1095">
            <v>545</v>
          </cell>
          <cell r="W1095">
            <v>490</v>
          </cell>
          <cell r="X1095">
            <v>1</v>
          </cell>
          <cell r="Y1095">
            <v>0</v>
          </cell>
          <cell r="Z1095">
            <v>0</v>
          </cell>
          <cell r="AA1095">
            <v>0</v>
          </cell>
          <cell r="AB1095">
            <v>2</v>
          </cell>
          <cell r="AC1095" t="str">
            <v>putong</v>
          </cell>
        </row>
        <row r="1096">
          <cell r="A1096">
            <v>10002</v>
          </cell>
          <cell r="B1096" t="str">
            <v>陈瑞阳·测试</v>
          </cell>
          <cell r="C1096">
            <v>1</v>
          </cell>
          <cell r="D1096">
            <v>1</v>
          </cell>
          <cell r="E1096">
            <v>10022</v>
          </cell>
          <cell r="F1096" t="str">
            <v>北京林业大学</v>
          </cell>
          <cell r="G1096">
            <v>211</v>
          </cell>
        </row>
        <row r="1096">
          <cell r="J1096" t="str">
            <v/>
          </cell>
        </row>
        <row r="1096">
          <cell r="M1096" t="str">
            <v/>
          </cell>
        </row>
        <row r="1096">
          <cell r="P1096" t="str">
            <v/>
          </cell>
          <cell r="Q1096" t="str">
            <v/>
          </cell>
        </row>
        <row r="1096">
          <cell r="V1096">
            <v>426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2</v>
          </cell>
          <cell r="AC1096" t="str">
            <v>putong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025.9290956019" refreshedBy="Administrator" recordCount="977">
  <cacheSource type="worksheet">
    <worksheetSource ref="A1:AY978" sheet="原始数据"/>
  </cacheSource>
  <cacheFields count="47">
    <cacheField name="uid" numFmtId="0"/>
    <cacheField name="user_name" numFmtId="0"/>
    <cacheField name="gender" numFmtId="0"/>
    <cacheField name="毕业院校" numFmtId="0">
      <sharedItems count="178">
        <s v="福建农林大学"/>
        <s v="四川农业大学"/>
        <s v="河北师范大学"/>
        <s v="安徽农业大学"/>
        <s v="云南民族大学"/>
        <s v="南京农业大学"/>
        <s v="河北经贸大学"/>
        <s v="河北农业大学"/>
        <s v="河南工业大学"/>
        <s v="河北大学"/>
        <s v="东北林业大学"/>
        <s v="东北农业大学"/>
        <s v="延边大学"/>
        <s v="青岛理工大学"/>
        <s v="辽宁工程技术大学"/>
        <s v="华侨大学"/>
        <s v="福州大学"/>
        <s v="北京林业大学"/>
        <s v="东北大学"/>
        <s v="河南农业大学"/>
        <s v="沈阳建筑大学"/>
        <s v="山东农业大学"/>
        <s v="内蒙古农业大学"/>
        <s v="山西大学"/>
        <s v="西南大学"/>
        <s v="甘肃农业大学"/>
        <s v="山东师范大学"/>
        <s v="西南科技大学"/>
        <s v="天津理工大学"/>
        <s v="中南林业科技大学"/>
        <s v="北方工业大学"/>
        <s v="西南石油大学"/>
        <s v="北京工商大学"/>
        <s v="安徽财经大学"/>
        <s v="哈尔滨商业大学"/>
        <s v="河南大学"/>
        <s v="山东建筑大学"/>
        <s v="安徽理工大学"/>
        <s v="河北工业大学"/>
        <s v="湘潭大学"/>
        <s v="北京信息科技大学"/>
        <s v="杭州电子科技大学"/>
        <s v="华中农业大学"/>
        <s v="内蒙古师范大学"/>
        <s v="山东中医药大学"/>
        <s v="重庆邮电大学"/>
        <s v="沈阳工业大学"/>
        <s v="内蒙古科技大学"/>
        <s v="东北石油大学"/>
        <s v="山东理工大学"/>
        <s v="河南中医学院"/>
        <s v="河南师范大学"/>
        <s v="南京林业大学"/>
        <s v="青岛大学"/>
        <s v="吉林农业大学"/>
        <s v="内蒙古工业大学"/>
        <s v="湖南师范大学"/>
        <s v="华北水利水电大学"/>
        <s v="贵州师范大学"/>
        <s v="对外经济贸易大学"/>
        <s v="中国地质大学(武汉)"/>
        <s v="江南大学"/>
        <s v="天津财经大学"/>
        <s v="北京科技大学"/>
        <s v="东北财经大学"/>
        <s v="天津大学"/>
        <s v="山西师范大学"/>
        <s v="西南林业大学"/>
        <s v="福建师范大学"/>
        <s v="海南大学"/>
        <s v="宁夏大学"/>
        <s v="中国矿业大学(徐州)"/>
        <s v="同济大学"/>
        <s v="江苏大学"/>
        <s v="合肥工业大学"/>
        <s v="重庆师范大学"/>
        <s v="西北政法大学"/>
        <s v="天津工业大学"/>
        <s v="黑龙江大学 "/>
        <s v="云南大学"/>
        <s v="浙江工商大学"/>
        <s v="广西大学"/>
        <s v="四川师范大学"/>
        <s v="青岛科技大学"/>
        <s v="辽宁师范大学"/>
        <s v="中国民航大学"/>
        <s v="北京化工大学"/>
        <s v="东北师范大学"/>
        <s v="重庆大学"/>
        <s v="上海师范大学"/>
        <s v="苏州大学"/>
        <s v="山东财经大学"/>
        <s v="南京中医药大学"/>
        <s v="三峡大学"/>
        <s v="天津科技大学"/>
        <s v="沈阳师范大学"/>
        <s v="太原科技大学"/>
        <s v="南京邮电大学"/>
        <s v="辽宁大学"/>
        <s v="首都师范大学"/>
        <s v="华南农业大学"/>
        <s v="中北大学"/>
        <s v="中国社会科学院大学"/>
        <s v="首都经济贸易大学"/>
        <s v="西南民族大学"/>
        <s v="天津外国语大学"/>
        <s v="南华大学"/>
        <s v="成都理工大学"/>
        <s v="河北工程大学"/>
        <s v="江西理工大学"/>
        <s v="内蒙古大学"/>
        <s v="郑州大学"/>
        <s v="湖北工业大学"/>
        <s v="云南农业大学"/>
        <s v="哈尔滨理工大学"/>
        <s v="南京理工大学"/>
        <s v="西北师范大学"/>
        <s v="山东科技大学"/>
        <s v="曲阜师范大学"/>
        <s v="兰州交通大学"/>
        <s v="山西农业大学"/>
        <s v="中南民族大学"/>
        <s v="湖南农业大学"/>
        <s v="武汉工程大学"/>
        <s v="安徽师范大学"/>
        <s v="上海理工大学"/>
        <s v="吉林财经大学"/>
        <s v="石河子大学"/>
        <s v="山西财经大学"/>
        <s v="长春中医药大学"/>
        <s v="华北电力大学(北京)"/>
        <s v="渤海大学"/>
        <s v="西北农林科技大学"/>
        <s v="华北科技学院 "/>
        <s v="中国石油大学(华东)"/>
        <s v="上海海事大学"/>
        <s v="西华大学"/>
        <s v="河南理工大学"/>
        <s v="聊城大学"/>
        <s v="黑龙江八一农垦大学"/>
        <s v="燕山大学"/>
        <s v="长春理工大学"/>
        <s v="黑龙江科技大学"/>
        <s v="云南财经大学"/>
        <s v="北京师范大学"/>
        <s v="济南大学"/>
        <s v="上海交通大学"/>
        <s v="大连外国语大学"/>
        <s v="北京工业大学"/>
        <s v="哈尔滨师范大学"/>
        <s v="天津师范大学"/>
        <s v="佳木斯大学"/>
        <s v="河南财经政法大学"/>
        <s v="安徽大学"/>
        <s v="北京体育大学"/>
        <s v="新疆农业大学"/>
        <s v="北京中医药大学"/>
        <s v="浙江工业大学"/>
        <s v="中国农业大学"/>
        <s v="武汉体育学院"/>
        <s v="西安理工大学"/>
        <s v="天津商业大学"/>
        <s v="国际关系学院"/>
        <s v="南京师范大学"/>
        <s v="江西农业大学"/>
        <s v="沈阳农业大学"/>
        <s v="西藏大学"/>
        <s v="贵州大学"/>
        <s v="河南科技大学"/>
        <s v="浙江理工大学"/>
        <s v="延安大学"/>
        <s v="南方医科大学"/>
        <s v="中国地质大学(北京)"/>
        <s v="大连工业大学"/>
        <s v="哈尔滨医科大学"/>
        <s v="山西中医药大学"/>
        <s v="山东大学"/>
        <s v="南京信息工程大学"/>
      </sharedItems>
    </cacheField>
    <cacheField name="毕业学科" numFmtId="0"/>
    <cacheField name="毕业专业" numFmtId="0"/>
    <cacheField name="毕业院校类型" numFmtId="0">
      <sharedItems containsNumber="1" containsInteger="1" containsMixedTypes="1" count="3">
        <s v="其他"/>
        <n v="211"/>
        <n v="985"/>
      </sharedItems>
    </cacheField>
    <cacheField name="学校-985" numFmtId="0"/>
    <cacheField name="学校-211" numFmtId="0"/>
    <cacheField name="学校-其他" numFmtId="0"/>
    <cacheField name="毕业院校得分" numFmtId="178"/>
    <cacheField name="毕业院校标准化得分" numFmtId="178"/>
    <cacheField name="目标学院" numFmtId="0">
      <sharedItems count="15">
        <s v="经济管理学院"/>
        <s v="园林学院"/>
        <s v="环境科学与工程学院"/>
        <s v="艺术设计学院"/>
        <s v="水土保持学院"/>
        <s v="人文社会科学学院"/>
        <s v="外语学院"/>
        <s v="林学院"/>
        <s v="信息学院"/>
        <s v="自然保护区学院"/>
        <s v="材料学院"/>
        <s v="工学院"/>
        <s v="理学院"/>
        <s v="生物科学与技术学院"/>
        <s v="马克思主义学院"/>
      </sharedItems>
    </cacheField>
    <cacheField name="目标专业" numFmtId="0">
      <sharedItems count="34">
        <s v="不分方向"/>
        <s v="花卉种质创新与育种"/>
        <s v="金融学"/>
        <s v="风景园林"/>
        <s v="农业经济管理"/>
        <s v="水环境污染控制与生态修复技术"/>
        <s v="管理科学"/>
        <s v="环境设计与理论"/>
        <s v="森林培育"/>
        <s v=""/>
        <s v="风景园林历史与理论"/>
        <s v="语言学研究"/>
        <s v="土壤生态"/>
        <s v="林木种苗培育理论与技术"/>
        <s v="大数据技术与人工智能"/>
        <s v="森林经营理论与技术"/>
        <s v="森林生态学"/>
        <s v="流域自然地理过程"/>
        <s v="临床与咨询心理学"/>
        <s v="艺术设计研究与应用"/>
        <s v="林木基因组与分子育种"/>
        <s v="动画艺术学"/>
        <s v="城乡规划与设计理论"/>
        <s v="流域治理"/>
        <s v="生物质材料、能源与化学品"/>
        <s v="机电系统控制及自动化"/>
        <s v="3S技术集成与开发应用"/>
        <s v="木材构造与物性"/>
        <s v="森林昆虫学"/>
        <s v="基础数学专业"/>
        <s v="动植物系统分类及进化生物学"/>
        <s v="农林产品加工与贮运"/>
        <s v="环境哲学"/>
        <s v="马克思主义基本原理"/>
      </sharedItems>
    </cacheField>
    <cacheField name="value_cet4" numFmtId="0"/>
    <cacheField name="value_cet6" numFmtId="0"/>
    <cacheField name="toefl_score" numFmtId="0"/>
    <cacheField name="托福分数" numFmtId="0"/>
    <cacheField name="雅思分数" numFmtId="0"/>
    <cacheField name="英语标准化得分" numFmtId="176"/>
    <cacheField name="是否缺英语成绩" numFmtId="0"/>
    <cacheField name="pro_stu_num" numFmtId="0"/>
    <cacheField name="ranking" numFmtId="0"/>
    <cacheField name="排名比例" numFmtId="9"/>
    <cacheField name="grade_point" numFmtId="0"/>
    <cacheField name="绩点排名标准化得分" numFmtId="178"/>
    <cacheField name="绩点标准化得分" numFmtId="178"/>
    <cacheField name="学习成绩得分" numFmtId="178"/>
    <cacheField name="Honor-国家级" numFmtId="0">
      <sharedItems containsSemiMixedTypes="0" containsString="0" containsNumber="1" containsInteger="1" minValue="0" maxValue="12" count="10">
        <n v="4"/>
        <n v="0"/>
        <n v="3"/>
        <n v="2"/>
        <n v="1"/>
        <n v="5"/>
        <n v="12"/>
        <n v="6"/>
        <n v="8"/>
        <n v="11"/>
      </sharedItems>
    </cacheField>
    <cacheField name="Honor-省市级" numFmtId="0"/>
    <cacheField name="Honor-校级及以下" numFmtId="0"/>
    <cacheField name="Honor得分" numFmtId="178"/>
    <cacheField name="Honor标准化得分" numFmtId="178"/>
    <cacheField name="Project-国家级" numFmtId="0"/>
    <cacheField name="Project-省市级" numFmtId="0">
      <sharedItems containsSemiMixedTypes="0" containsString="0" containsNumber="1" containsInteger="1" minValue="0" maxValue="6" count="6">
        <n v="0"/>
        <n v="2"/>
        <n v="1"/>
        <n v="3"/>
        <n v="6"/>
        <n v="4"/>
      </sharedItems>
    </cacheField>
    <cacheField name="Project-其他" numFmtId="0"/>
    <cacheField name="Project得分" numFmtId="178"/>
    <cacheField name="Project标准化得分" numFmtId="178"/>
    <cacheField name="理论基础得分" numFmtId="0"/>
    <cacheField name="实践基础得分" numFmtId="0"/>
    <cacheField name="实践技能得分" numFmtId="0"/>
    <cacheField name="外语得分" numFmtId="0"/>
    <cacheField name="复试总成绩" numFmtId="0"/>
    <cacheField name="录取人员总分" numFmtId="0">
      <sharedItems containsNumber="1" containsMixedTypes="1" count="277">
        <s v="未进复试"/>
        <n v="96"/>
        <n v="95.3"/>
        <s v="未录取"/>
        <n v="95"/>
        <n v="94.3"/>
        <n v="94"/>
        <n v="93.8"/>
        <n v="93.5"/>
        <n v="93.3"/>
        <n v="93.1"/>
        <n v="93.03"/>
        <n v="93"/>
        <n v="92.95"/>
        <n v="92.77"/>
        <n v="92.75"/>
        <n v="92.7"/>
        <n v="92.5"/>
        <n v="92.45"/>
        <n v="92.09"/>
        <n v="92"/>
        <n v="91.77"/>
        <n v="91.68"/>
        <n v="91.59"/>
        <n v="91.57"/>
        <n v="91.47"/>
        <n v="91.32"/>
        <n v="91.29"/>
        <n v="91.14"/>
        <n v="90.93"/>
        <n v="90.8"/>
        <n v="90.71"/>
        <n v="90.7"/>
        <n v="90.67"/>
        <n v="90.66"/>
        <n v="90.5"/>
        <n v="90.31"/>
        <n v="90.3"/>
        <n v="90.27"/>
        <n v="90.26"/>
        <n v="90.25"/>
        <n v="90.12"/>
        <n v="90.11"/>
        <n v="90.09"/>
        <n v="90.05"/>
        <n v="90"/>
        <n v="89.86"/>
        <n v="89.84"/>
        <n v="89.78"/>
        <n v="89.73"/>
        <n v="89.6"/>
        <n v="89.57"/>
        <n v="89.55"/>
        <n v="89.54"/>
        <n v="89.51"/>
        <n v="89.5"/>
        <n v="89.36"/>
        <n v="89.35"/>
        <n v="89.33"/>
        <n v="89.29"/>
        <n v="89.26"/>
        <n v="89.23"/>
        <n v="89.1"/>
        <n v="89.05"/>
        <n v="89"/>
        <n v="88.92"/>
        <n v="88.9"/>
        <n v="88.87"/>
        <n v="88.81"/>
        <n v="88.66"/>
        <n v="88.65"/>
        <n v="88.63"/>
        <n v="88.57"/>
        <n v="88.52"/>
        <n v="88.47"/>
        <n v="88.46"/>
        <n v="88.45"/>
        <n v="88.43"/>
        <n v="88.4"/>
        <n v="88.36"/>
        <n v="88.29"/>
        <n v="88.27"/>
        <n v="88.25"/>
        <n v="88.1"/>
        <n v="88.09"/>
        <n v="88.08"/>
        <n v="88.06"/>
        <n v="88.04"/>
        <n v="88.03"/>
        <n v="88"/>
        <n v="87.97"/>
        <n v="87.95"/>
        <n v="87.9"/>
        <n v="87.88"/>
        <n v="87.82"/>
        <n v="87.76"/>
        <n v="87.75"/>
        <n v="87.67"/>
        <n v="87.63"/>
        <n v="87.62"/>
        <n v="87.57"/>
        <n v="87.5"/>
        <n v="87.45"/>
        <n v="87.4"/>
        <n v="87.38"/>
        <n v="87.2"/>
        <n v="87.19"/>
        <n v="87.05"/>
        <n v="87.03"/>
        <n v="87"/>
        <n v="86.96"/>
        <n v="86.85"/>
        <n v="86.8"/>
        <n v="86.78"/>
        <n v="86.75"/>
        <n v="86.73"/>
        <n v="86.7"/>
        <n v="86.63"/>
        <n v="86.57"/>
        <n v="86.5"/>
        <n v="86.45"/>
        <n v="86.4"/>
        <n v="86.36"/>
        <n v="86.35"/>
        <n v="86.3"/>
        <n v="86.26"/>
        <n v="86.2"/>
        <n v="86.17"/>
        <n v="86.07"/>
        <n v="86.05"/>
        <n v="85.99"/>
        <n v="85.98"/>
        <n v="85.95"/>
        <n v="85.94"/>
        <n v="85.81"/>
        <n v="85.8"/>
        <n v="85.77"/>
        <n v="85.76"/>
        <n v="85.7333"/>
        <n v="85.6"/>
        <n v="85.58"/>
        <n v="85.4"/>
        <n v="85.38"/>
        <n v="85.3"/>
        <n v="85.19"/>
        <n v="85.14"/>
        <n v="85"/>
        <n v="84.96"/>
        <n v="84.95"/>
        <n v="84.9"/>
        <n v="84.87"/>
        <n v="84.79"/>
        <n v="84.76"/>
        <n v="84.73"/>
        <n v="84.71"/>
        <n v="84.45"/>
        <n v="84.44"/>
        <n v="84.38"/>
        <n v="84.36"/>
        <n v="84.24"/>
        <n v="84"/>
        <n v="83.93"/>
        <n v="83.88"/>
        <n v="83.87"/>
        <n v="83.8"/>
        <n v="83.77"/>
        <n v="83.76"/>
        <n v="83.75"/>
        <n v="83.6"/>
        <n v="83.55"/>
        <n v="83.53"/>
        <n v="83.51"/>
        <n v="83.28"/>
        <n v="83.2667"/>
        <n v="83.2"/>
        <n v="83.13"/>
        <n v="83.1"/>
        <n v="83.05"/>
        <n v="83"/>
        <n v="82.96"/>
        <n v="82.88"/>
        <n v="82.85"/>
        <n v="82.84"/>
        <n v="82.8"/>
        <n v="82.76"/>
        <n v="82.68"/>
        <n v="82.66"/>
        <n v="82.65"/>
        <n v="82.56"/>
        <n v="82.47"/>
        <n v="82.26"/>
        <n v="82.16"/>
        <n v="82.07"/>
        <n v="82"/>
        <n v="81.93"/>
        <n v="81.91"/>
        <n v="81.8"/>
        <n v="81.78"/>
        <n v="81.71"/>
        <n v="81.34"/>
        <n v="81"/>
        <n v="80.97"/>
        <n v="80.96"/>
        <n v="80.91"/>
        <n v="80.9"/>
        <n v="80.86"/>
        <n v="80.69"/>
        <n v="80.41"/>
        <n v="80.4"/>
        <n v="80.12"/>
        <n v="80.01"/>
        <n v="80"/>
        <n v="79.9"/>
        <n v="79.86"/>
        <n v="79.84"/>
        <n v="79.74"/>
        <n v="79.6"/>
        <n v="79.56"/>
        <n v="79.51"/>
        <n v="79.5"/>
        <n v="79.45"/>
        <n v="79.44"/>
        <n v="79.33"/>
        <n v="79.03"/>
        <n v="79"/>
        <n v="78.71"/>
        <n v="78.7"/>
        <n v="78.59"/>
        <n v="78.56"/>
        <n v="78.5"/>
        <n v="78.47"/>
        <n v="78.43"/>
        <n v="78.25"/>
        <n v="78.14"/>
        <n v="78.07"/>
        <n v="77.99"/>
        <n v="77.87"/>
        <n v="77.86"/>
        <n v="77.76"/>
        <n v="77.75"/>
        <n v="77.6"/>
        <n v="77.49"/>
        <n v="77.35"/>
        <n v="77.25"/>
        <n v="77.24"/>
        <n v="77.15"/>
        <n v="76.86"/>
        <n v="76.8"/>
        <n v="76.35"/>
        <n v="76.3"/>
        <n v="76.2"/>
        <n v="76.1"/>
        <n v="75.79"/>
        <n v="75.51"/>
        <n v="75.17"/>
        <n v="75.06"/>
        <n v="74.86"/>
        <n v="74.77"/>
        <n v="74.7"/>
        <n v="74.51"/>
        <n v="74.33"/>
        <n v="74.11"/>
        <n v="73.8"/>
        <n v="73.52"/>
        <n v="73.44"/>
        <n v="73.39"/>
        <n v="72.71"/>
        <n v="72.5"/>
        <n v="72.26"/>
        <n v="72.23"/>
        <n v="71.8"/>
        <n v="69.66"/>
        <n v="67.24"/>
        <n v="66.8"/>
        <n v="65.56"/>
        <n v="64.06"/>
        <n v="62.31"/>
      </sharedItems>
    </cacheField>
    <cacheField name="招生类型" numFmtId="0"/>
    <cacheField name="删除标识" numFmtId="0"/>
    <cacheField name="跨学科资质筛选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027.9329459491" refreshedBy="Administrator" recordCount="977">
  <cacheSource type="worksheet">
    <worksheetSource ref="A1:R978" sheet="综合评价得分"/>
  </cacheSource>
  <cacheFields count="18">
    <cacheField name="uid" numFmtId="0"/>
    <cacheField name="user_name" numFmtId="0"/>
    <cacheField name="目标学院" numFmtId="0">
      <sharedItems count="15">
        <s v="经济管理学院"/>
        <s v="园林学院"/>
        <s v="环境科学与工程学院"/>
        <s v="艺术设计学院"/>
        <s v="信息学院"/>
        <s v="水土保持学院"/>
        <s v="生物科学与技术学院"/>
        <s v="人文社会科学学院"/>
        <s v="外语学院"/>
        <s v="林学院"/>
        <s v="工学院"/>
        <s v="材料学院"/>
        <s v="自然保护区学院"/>
        <s v="马克思主义学院"/>
        <s v="理学院"/>
      </sharedItems>
    </cacheField>
    <cacheField name="target_subject" numFmtId="0"/>
    <cacheField name="目标专业" numFmtId="0"/>
    <cacheField name="英语能力标准化得分" numFmtId="178"/>
    <cacheField name="专业水平标准化得分" numFmtId="178"/>
    <cacheField name="综合素质标准化得分" numFmtId="178"/>
    <cacheField name="录取人员总分" numFmtId="0">
      <sharedItems containsNumber="1" containsMixedTypes="1" count="277">
        <s v="未进复试"/>
        <n v="75.79"/>
        <n v="81.8"/>
        <n v="72.23"/>
        <n v="93.8"/>
        <n v="66.8"/>
        <n v="77.75"/>
        <n v="85.76"/>
        <n v="62.31"/>
        <n v="83.88"/>
        <n v="78.14"/>
        <n v="74.33"/>
        <n v="86.4"/>
        <n v="84"/>
        <n v="90.11"/>
        <n v="93.1"/>
        <n v="89.05"/>
        <n v="82"/>
        <n v="77.15"/>
        <n v="72.5"/>
        <n v="86.45"/>
        <s v="未录取"/>
        <n v="74.77"/>
        <n v="71.8"/>
        <n v="82.96"/>
        <n v="84.44"/>
        <n v="90"/>
        <n v="64.06"/>
        <n v="80.12"/>
        <n v="90.25"/>
        <n v="79.45"/>
        <n v="90.26"/>
        <n v="74.86"/>
        <n v="89.78"/>
        <n v="90.5"/>
        <n v="82.8"/>
        <n v="87.82"/>
        <n v="83.13"/>
        <n v="83"/>
        <n v="86.5"/>
        <n v="90.8"/>
        <n v="83.75"/>
        <n v="90.71"/>
        <n v="89.35"/>
        <n v="85.58"/>
        <n v="86.7"/>
        <n v="86.07"/>
        <n v="88.66"/>
        <n v="85.38"/>
        <n v="85.99"/>
        <n v="81"/>
        <n v="90.27"/>
        <n v="87.19"/>
        <n v="83.05"/>
        <n v="83.2"/>
        <n v="81.78"/>
        <n v="91.57"/>
        <n v="89.5"/>
        <n v="92.77"/>
        <n v="72.26"/>
        <n v="92.45"/>
        <n v="88.47"/>
        <n v="91.32"/>
        <n v="87"/>
        <n v="88.08"/>
        <n v="89.36"/>
        <n v="78.43"/>
        <n v="93"/>
        <n v="88.09"/>
        <n v="90.67"/>
        <n v="87.63"/>
        <n v="78.25"/>
        <n v="87.76"/>
        <n v="88.92"/>
        <n v="86.57"/>
        <n v="88.43"/>
        <n v="87.75"/>
        <n v="87.95"/>
        <n v="88"/>
        <n v="73.52"/>
        <n v="88.29"/>
        <n v="84.71"/>
        <n v="92"/>
        <n v="88.36"/>
        <n v="88.45"/>
        <n v="91.77"/>
        <n v="89.73"/>
        <n v="86.3"/>
        <n v="93.5"/>
        <n v="82.85"/>
        <n v="86.78"/>
        <n v="83.76"/>
        <n v="85.95"/>
        <n v="86.8"/>
        <n v="88.9"/>
        <n v="79.6"/>
        <n v="86.63"/>
        <n v="77.76"/>
        <n v="80"/>
        <n v="85.7333"/>
        <n v="83.28"/>
        <n v="79.44"/>
        <n v="89.55"/>
        <n v="77.25"/>
        <n v="95"/>
        <n v="82.16"/>
        <n v="94.3"/>
        <n v="85.77"/>
        <n v="87.2"/>
        <n v="80.9"/>
        <n v="88.52"/>
        <n v="89.6"/>
        <n v="82.65"/>
        <n v="88.04"/>
        <n v="82.76"/>
        <n v="91.47"/>
        <n v="92.09"/>
        <n v="85.98"/>
        <n v="80.97"/>
        <n v="85.3"/>
        <n v="91.59"/>
        <n v="88.63"/>
        <n v="91.14"/>
        <n v="84.96"/>
        <n v="92.5"/>
        <n v="86.96"/>
        <n v="90.12"/>
        <n v="78.5"/>
        <n v="87.57"/>
        <n v="87.4"/>
        <n v="89.84"/>
        <n v="83.2667"/>
        <n v="86.75"/>
        <n v="79.56"/>
        <n v="88.25"/>
        <n v="96"/>
        <n v="75.51"/>
        <n v="87.62"/>
        <n v="90.05"/>
        <n v="83.55"/>
        <n v="88.27"/>
        <n v="92.95"/>
        <n v="91.29"/>
        <n v="87.5"/>
        <n v="91.68"/>
        <n v="84.76"/>
        <n v="76.8"/>
        <n v="79.33"/>
        <n v="79.74"/>
        <n v="73.8"/>
        <n v="81.91"/>
        <n v="84.95"/>
        <n v="86.05"/>
        <n v="87.45"/>
        <n v="88.65"/>
        <n v="95.3"/>
        <n v="84.38"/>
        <n v="83.6"/>
        <n v="86.85"/>
        <n v="84.79"/>
        <n v="84.9"/>
        <n v="86.35"/>
        <n v="80.69"/>
        <n v="86.2"/>
        <n v="88.81"/>
        <n v="92.75"/>
        <n v="87.05"/>
        <n v="89.86"/>
        <n v="76.35"/>
        <n v="83.8"/>
        <n v="84.24"/>
        <n v="85.6"/>
        <n v="88.57"/>
        <n v="76.2"/>
        <n v="84.45"/>
        <n v="87.67"/>
        <n v="87.88"/>
        <n v="81.34"/>
        <n v="82.84"/>
        <n v="72.71"/>
        <n v="77.35"/>
        <n v="89"/>
        <n v="82.88"/>
        <n v="82.66"/>
        <n v="85.8"/>
        <n v="88.06"/>
        <n v="86.73"/>
        <n v="80.01"/>
        <n v="85"/>
        <n v="76.1"/>
        <n v="82.07"/>
        <n v="77.86"/>
        <n v="65.56"/>
        <n v="85.94"/>
        <n v="74.11"/>
        <n v="90.3"/>
        <n v="73.39"/>
        <n v="85.14"/>
        <n v="87.03"/>
        <n v="78.56"/>
        <n v="79.86"/>
        <n v="84.87"/>
        <n v="80.41"/>
        <n v="88.1"/>
        <n v="89.26"/>
        <n v="82.56"/>
        <n v="88.46"/>
        <n v="76.86"/>
        <n v="75.06"/>
        <n v="77.87"/>
        <n v="77.49"/>
        <n v="80.4"/>
        <n v="90.93"/>
        <n v="80.91"/>
        <n v="74.7"/>
        <n v="86.26"/>
        <n v="77.6"/>
        <n v="93.03"/>
        <n v="74.51"/>
        <n v="87.9"/>
        <n v="83.77"/>
        <n v="79.03"/>
        <n v="75.17"/>
        <n v="90.66"/>
        <n v="83.53"/>
        <n v="81.71"/>
        <n v="84.36"/>
        <n v="83.93"/>
        <n v="79.84"/>
        <n v="85.81"/>
        <n v="78.59"/>
        <n v="87.97"/>
        <n v="89.1"/>
        <n v="77.99"/>
        <n v="89.51"/>
        <n v="78.07"/>
        <n v="81.93"/>
        <n v="78.71"/>
        <n v="79.9"/>
        <n v="67.24"/>
        <n v="90.09"/>
        <n v="78.47"/>
        <n v="78.7"/>
        <n v="88.03"/>
        <n v="89.29"/>
        <n v="83.1"/>
        <n v="88.87"/>
        <n v="90.31"/>
        <n v="80.86"/>
        <n v="94"/>
        <n v="83.51"/>
        <n v="93.3"/>
        <n v="73.44"/>
        <n v="89.23"/>
        <n v="90.7"/>
        <n v="80.96"/>
        <n v="89.57"/>
        <n v="77.24"/>
        <n v="79.51"/>
        <n v="92.7"/>
        <n v="86.36"/>
        <n v="86.17"/>
        <n v="79.5"/>
        <n v="87.38"/>
        <n v="82.47"/>
        <n v="69.66"/>
        <n v="85.4"/>
        <n v="76.3"/>
        <n v="85.19"/>
        <n v="82.68"/>
        <n v="83.87"/>
        <n v="84.73"/>
        <n v="88.4"/>
        <n v="89.54"/>
        <n v="89.33"/>
        <n v="82.26"/>
        <n v="79"/>
      </sharedItems>
    </cacheField>
    <cacheField name="参考分值" numFmtId="0"/>
    <cacheField name="录取结果" numFmtId="0"/>
    <cacheField name="跨学科资质筛选" numFmtId="0"/>
    <cacheField name="FAC_1" numFmtId="0"/>
    <cacheField name="FAC_2" numFmtId="0"/>
    <cacheField name="得分" numFmtId="178"/>
    <cacheField name="全校排名" numFmtId="1"/>
    <cacheField name="院内排名" numFmtId="0"/>
    <cacheField name="专业排名" numFmtI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027.9677425926" refreshedBy="Administrator" recordCount="977">
  <cacheSource type="worksheet">
    <worksheetSource ref="A1:V978" sheet="综合评价得分"/>
  </cacheSource>
  <cacheFields count="22">
    <cacheField name="uid" numFmtId="0"/>
    <cacheField name="user_name" numFmtId="0"/>
    <cacheField name="目标学院" numFmtId="0"/>
    <cacheField name="target_subject" numFmtId="0"/>
    <cacheField name="目标专业" numFmtId="0">
      <sharedItems count="49">
        <s v="会计"/>
        <s v="风景园林学（农学）"/>
        <s v="应用经济学"/>
        <s v="风景园林"/>
        <s v="应用统计"/>
        <s v="农林经济管理"/>
        <s v="环境科学与工程"/>
        <s v="工商管理"/>
        <s v="设计学"/>
        <s v="计算机科学与技术"/>
        <s v="林业"/>
        <s v="林木遗传育种"/>
        <s v="应用心理"/>
        <s v="法学"/>
        <s v="水土保持与荒漠化防治"/>
        <s v="风景园林学（工学）"/>
        <s v="外国语言文学"/>
        <s v="土壤学"/>
        <s v="农村发展"/>
        <s v="林业装备与信息化"/>
        <s v="森林培育"/>
        <s v="城市林业"/>
        <s v="国际商务"/>
        <s v="电子信息"/>
        <s v="木材科学与技术"/>
        <s v="森林经理学"/>
        <s v="生态学"/>
        <s v="自然地理学"/>
        <s v="心理学"/>
        <s v="艺术设计"/>
        <s v="动画艺术学"/>
        <s v="森林保护学"/>
        <s v="资源与环境"/>
        <s v="农产品加工及贮藏工程"/>
        <s v="城乡规划学"/>
        <s v="英语笔译"/>
        <s v="林产化学加工工程"/>
        <s v="野生动植物保护与利用"/>
        <s v="机械电子工程"/>
        <s v="马克思主义理论"/>
        <s v="地图学与地理信息系统"/>
        <s v="材料与化工"/>
        <s v="哲学"/>
        <s v="数学"/>
        <s v="食品加工与安全"/>
        <s v="土木工程"/>
        <s v="机械"/>
        <e v="#N/A" u="1"/>
        <s v="其他" u="1"/>
      </sharedItems>
    </cacheField>
    <cacheField name="英语能力标准化得分" numFmtId="178"/>
    <cacheField name="专业水平标准化得分" numFmtId="178"/>
    <cacheField name="综合素质标准化得分" numFmtId="178"/>
    <cacheField name="录取人员总分" numFmtId="0">
      <sharedItems containsNumber="1" containsMixedTypes="1" count="277">
        <s v="未进复试"/>
        <n v="75.79"/>
        <n v="81.8"/>
        <n v="72.23"/>
        <n v="93.8"/>
        <n v="66.8"/>
        <n v="77.75"/>
        <n v="85.76"/>
        <n v="62.31"/>
        <n v="83.88"/>
        <n v="78.14"/>
        <n v="74.33"/>
        <n v="86.4"/>
        <n v="84"/>
        <n v="90.11"/>
        <n v="93.1"/>
        <n v="89.05"/>
        <n v="82"/>
        <n v="77.15"/>
        <n v="72.5"/>
        <n v="86.45"/>
        <s v="未录取"/>
        <n v="74.77"/>
        <n v="71.8"/>
        <n v="82.96"/>
        <n v="84.44"/>
        <n v="90"/>
        <n v="64.06"/>
        <n v="80.12"/>
        <n v="90.25"/>
        <n v="79.45"/>
        <n v="74.86"/>
        <n v="89.78"/>
        <n v="90.5"/>
        <n v="82.8"/>
        <n v="87.82"/>
        <n v="83.13"/>
        <n v="90.26"/>
        <n v="86.5"/>
        <n v="90.8"/>
        <n v="83.75"/>
        <n v="90.71"/>
        <n v="89.35"/>
        <n v="85.58"/>
        <n v="86.7"/>
        <n v="86.07"/>
        <n v="83"/>
        <n v="85.38"/>
        <n v="88.66"/>
        <n v="85.99"/>
        <n v="81"/>
        <n v="90.27"/>
        <n v="87.19"/>
        <n v="83.05"/>
        <n v="83.2"/>
        <n v="81.78"/>
        <n v="91.57"/>
        <n v="89.5"/>
        <n v="92.77"/>
        <n v="72.26"/>
        <n v="92.45"/>
        <n v="88.47"/>
        <n v="91.32"/>
        <n v="87"/>
        <n v="88.08"/>
        <n v="89.36"/>
        <n v="78.43"/>
        <n v="93"/>
        <n v="88.09"/>
        <n v="90.67"/>
        <n v="87.63"/>
        <n v="78.25"/>
        <n v="87.76"/>
        <n v="88.92"/>
        <n v="86.57"/>
        <n v="88.43"/>
        <n v="87.75"/>
        <n v="87.95"/>
        <n v="88"/>
        <n v="73.52"/>
        <n v="88.29"/>
        <n v="84.71"/>
        <n v="92"/>
        <n v="88.36"/>
        <n v="88.45"/>
        <n v="91.77"/>
        <n v="89.73"/>
        <n v="86.3"/>
        <n v="93.5"/>
        <n v="82.85"/>
        <n v="86.78"/>
        <n v="83.76"/>
        <n v="85.95"/>
        <n v="86.8"/>
        <n v="88.9"/>
        <n v="79.6"/>
        <n v="86.63"/>
        <n v="77.76"/>
        <n v="80"/>
        <n v="85.7333"/>
        <n v="83.28"/>
        <n v="79.44"/>
        <n v="89.55"/>
        <n v="77.25"/>
        <n v="95"/>
        <n v="82.16"/>
        <n v="94.3"/>
        <n v="85.77"/>
        <n v="80.9"/>
        <n v="88.52"/>
        <n v="89.6"/>
        <n v="82.65"/>
        <n v="88.04"/>
        <n v="82.76"/>
        <n v="91.47"/>
        <n v="87.2"/>
        <n v="92.09"/>
        <n v="85.98"/>
        <n v="80.97"/>
        <n v="85.3"/>
        <n v="91.59"/>
        <n v="88.63"/>
        <n v="84.96"/>
        <n v="92.5"/>
        <n v="86.96"/>
        <n v="90.12"/>
        <n v="78.5"/>
        <n v="87.57"/>
        <n v="87.4"/>
        <n v="89.84"/>
        <n v="83.2667"/>
        <n v="86.75"/>
        <n v="79.56"/>
        <n v="88.25"/>
        <n v="96"/>
        <n v="75.51"/>
        <n v="87.62"/>
        <n v="90.05"/>
        <n v="83.55"/>
        <n v="88.27"/>
        <n v="92.95"/>
        <n v="91.29"/>
        <n v="87.5"/>
        <n v="91.68"/>
        <n v="84.76"/>
        <n v="76.8"/>
        <n v="79.33"/>
        <n v="79.74"/>
        <n v="91.14"/>
        <n v="73.8"/>
        <n v="81.91"/>
        <n v="84.95"/>
        <n v="86.05"/>
        <n v="87.45"/>
        <n v="88.65"/>
        <n v="95.3"/>
        <n v="84.38"/>
        <n v="83.6"/>
        <n v="86.85"/>
        <n v="84.79"/>
        <n v="84.9"/>
        <n v="86.35"/>
        <n v="80.69"/>
        <n v="86.2"/>
        <n v="88.81"/>
        <n v="92.75"/>
        <n v="87.05"/>
        <n v="89.86"/>
        <n v="76.35"/>
        <n v="83.8"/>
        <n v="84.24"/>
        <n v="85.6"/>
        <n v="88.57"/>
        <n v="76.2"/>
        <n v="84.45"/>
        <n v="87.67"/>
        <n v="87.88"/>
        <n v="81.34"/>
        <n v="82.84"/>
        <n v="72.71"/>
        <n v="77.35"/>
        <n v="89"/>
        <n v="82.88"/>
        <n v="82.66"/>
        <n v="85.8"/>
        <n v="88.06"/>
        <n v="86.73"/>
        <n v="80.01"/>
        <n v="85"/>
        <n v="76.1"/>
        <n v="82.07"/>
        <n v="77.86"/>
        <n v="65.56"/>
        <n v="85.94"/>
        <n v="74.11"/>
        <n v="90.3"/>
        <n v="73.39"/>
        <n v="85.14"/>
        <n v="87.03"/>
        <n v="78.56"/>
        <n v="79.86"/>
        <n v="84.87"/>
        <n v="80.41"/>
        <n v="88.1"/>
        <n v="89.26"/>
        <n v="82.56"/>
        <n v="88.46"/>
        <n v="76.86"/>
        <n v="75.06"/>
        <n v="77.87"/>
        <n v="77.49"/>
        <n v="80.4"/>
        <n v="90.93"/>
        <n v="80.91"/>
        <n v="74.7"/>
        <n v="86.26"/>
        <n v="77.6"/>
        <n v="93.03"/>
        <n v="74.51"/>
        <n v="87.9"/>
        <n v="83.77"/>
        <n v="79.03"/>
        <n v="75.17"/>
        <n v="90.66"/>
        <n v="83.53"/>
        <n v="81.71"/>
        <n v="84.36"/>
        <n v="83.93"/>
        <n v="79.84"/>
        <n v="85.81"/>
        <n v="78.59"/>
        <n v="87.97"/>
        <n v="89.1"/>
        <n v="77.99"/>
        <n v="89.51"/>
        <n v="78.07"/>
        <n v="81.93"/>
        <n v="78.71"/>
        <n v="79.9"/>
        <n v="67.24"/>
        <n v="90.09"/>
        <n v="78.47"/>
        <n v="78.7"/>
        <n v="88.03"/>
        <n v="89.29"/>
        <n v="83.1"/>
        <n v="88.87"/>
        <n v="90.31"/>
        <n v="80.86"/>
        <n v="94"/>
        <n v="83.51"/>
        <n v="93.3"/>
        <n v="73.44"/>
        <n v="89.23"/>
        <n v="90.7"/>
        <n v="80.96"/>
        <n v="89.57"/>
        <n v="77.24"/>
        <n v="79.51"/>
        <n v="92.7"/>
        <n v="86.36"/>
        <n v="86.17"/>
        <n v="79.5"/>
        <n v="87.38"/>
        <n v="82.47"/>
        <n v="69.66"/>
        <n v="85.4"/>
        <n v="76.3"/>
        <n v="85.19"/>
        <n v="82.68"/>
        <n v="83.87"/>
        <n v="84.73"/>
        <n v="88.4"/>
        <n v="89.54"/>
        <n v="89.33"/>
        <n v="82.26"/>
        <n v="79"/>
      </sharedItems>
    </cacheField>
    <cacheField name="参考分值" numFmtId="0"/>
    <cacheField name="录取结果" numFmtId="0"/>
    <cacheField name="跨学科资质筛选" numFmtId="0"/>
    <cacheField name="FAC_1" numFmtId="0"/>
    <cacheField name="FAC_2" numFmtId="0"/>
    <cacheField name="F得分" numFmtId="178"/>
    <cacheField name="全校排名" numFmtId="1"/>
    <cacheField name="院内排名" numFmtId="0"/>
    <cacheField name="专业排名" numFmtId="0"/>
    <cacheField name="预测录取结果(学院级)" numFmtId="0"/>
    <cacheField name="结果对比（学院级）" numFmtId="0"/>
    <cacheField name="预测录取结果(专业级）" numFmtId="0">
      <sharedItems count="3">
        <s v="不予录取"/>
        <s v="录取"/>
        <e v="#N/A" u="1"/>
      </sharedItems>
    </cacheField>
    <cacheField name="结果对比（专业级）" numFmtId="0">
      <sharedItems count="2">
        <s v="RIGHT"/>
        <s v="FALSE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7">
  <r>
    <n v="2"/>
    <s v="林璟芳"/>
    <n v="1"/>
    <x v="0"/>
    <s v="管理学"/>
    <s v="会计学"/>
    <x v="0"/>
    <n v="0"/>
    <n v="1"/>
    <n v="1"/>
    <n v="3.5889999999999998E-2"/>
    <n v="-0.17725909261635098"/>
    <x v="0"/>
    <x v="0"/>
    <n v="556"/>
    <n v="513"/>
    <m/>
    <s v=""/>
    <s v=""/>
    <n v="2.6768124059695495"/>
    <n v="0"/>
    <n v="20"/>
    <n v="4"/>
    <n v="0.2"/>
    <n v="94.73"/>
    <n v="0.80331540424761505"/>
    <n v="2.425137668516522"/>
    <n v="0.84077949855222678"/>
    <x v="0"/>
    <n v="2"/>
    <n v="2"/>
    <n v="2.8441166863024043"/>
    <n v="1.5028430434688314"/>
    <n v="1"/>
    <x v="0"/>
    <n v="0"/>
    <n v="0.41684527531374377"/>
    <n v="0.36680507755208219"/>
    <s v=""/>
    <s v=""/>
    <s v=""/>
    <s v=""/>
    <s v=""/>
    <x v="0"/>
    <s v="putong"/>
    <s v=""/>
    <n v="1"/>
  </r>
  <r>
    <n v="3"/>
    <s v="陶新"/>
    <n v="1"/>
    <x v="1"/>
    <s v="农学"/>
    <s v="园艺"/>
    <x v="1"/>
    <n v="0"/>
    <n v="1"/>
    <n v="1"/>
    <n v="4.7480000000000001E-2"/>
    <n v="-7.6210694086341693E-2"/>
    <x v="1"/>
    <x v="1"/>
    <n v="478"/>
    <n v="442"/>
    <m/>
    <s v=""/>
    <s v=""/>
    <n v="0.51637110433425593"/>
    <n v="0"/>
    <n v="88"/>
    <n v="2"/>
    <n v="2.2727272727272728E-2"/>
    <n v="3.99"/>
    <n v="-0.65116175592147663"/>
    <n v="0.53835201766391594"/>
    <n v="-0.62368398775165401"/>
    <x v="1"/>
    <n v="1"/>
    <n v="3"/>
    <n v="0.92495561745738475"/>
    <n v="-0.14701610066737794"/>
    <n v="0"/>
    <x v="0"/>
    <n v="0"/>
    <n v="0"/>
    <n v="-0.67724401237451326"/>
    <s v=""/>
    <s v=""/>
    <s v=""/>
    <s v=""/>
    <s v=""/>
    <x v="0"/>
    <s v="putong"/>
    <s v=""/>
    <n v="1"/>
  </r>
  <r>
    <n v="5"/>
    <s v="田宇"/>
    <n v="1"/>
    <x v="2"/>
    <s v="经济学"/>
    <s v="金融工程"/>
    <x v="0"/>
    <n v="0"/>
    <n v="1"/>
    <n v="1"/>
    <n v="3.5889999999999998E-2"/>
    <n v="-0.17725909261635098"/>
    <x v="0"/>
    <x v="2"/>
    <n v="515"/>
    <n v="492"/>
    <m/>
    <s v=""/>
    <s v=""/>
    <n v="-0.18644744913780165"/>
    <n v="0"/>
    <n v="71"/>
    <n v="1"/>
    <n v="1.4084507042253521E-2"/>
    <n v="3.76"/>
    <n v="-0.72207342678562525"/>
    <n v="-0.17473349825853812"/>
    <n v="-0.70942987443664951"/>
    <x v="0"/>
    <n v="1"/>
    <n v="1"/>
    <n v="2.2661750294536067"/>
    <n v="1.0059997389602293"/>
    <n v="0"/>
    <x v="1"/>
    <n v="1"/>
    <n v="0.91764315243359595"/>
    <n v="1.6211255624145229"/>
    <s v=""/>
    <s v=""/>
    <s v=""/>
    <s v=""/>
    <s v=""/>
    <x v="0"/>
    <s v="putong"/>
    <s v=""/>
    <n v="1"/>
  </r>
  <r>
    <n v="6"/>
    <s v="张晓涵"/>
    <n v="1"/>
    <x v="3"/>
    <s v="农学"/>
    <s v="园林"/>
    <x v="0"/>
    <n v="0"/>
    <n v="1"/>
    <n v="1"/>
    <n v="3.5889999999999998E-2"/>
    <n v="-0.17725909261635098"/>
    <x v="1"/>
    <x v="3"/>
    <n v="496"/>
    <n v="469"/>
    <m/>
    <s v=""/>
    <s v=""/>
    <n v="-0.27811943437328662"/>
    <n v="0"/>
    <n v="108"/>
    <n v="3"/>
    <n v="2.7777777777777776E-2"/>
    <n v="3.73"/>
    <n v="-0.60972366019016344"/>
    <n v="-0.26774465250929219"/>
    <n v="-0.60182394511273529"/>
    <x v="2"/>
    <n v="0"/>
    <n v="8"/>
    <n v="2.6542308718879548"/>
    <n v="1.3396025253387036"/>
    <n v="0"/>
    <x v="0"/>
    <n v="0"/>
    <n v="0"/>
    <n v="-0.67724401237451326"/>
    <s v=""/>
    <s v=""/>
    <s v=""/>
    <s v=""/>
    <s v=""/>
    <x v="0"/>
    <s v="putong"/>
    <s v=""/>
    <n v="1"/>
  </r>
  <r>
    <n v="9"/>
    <s v="冯梦媛"/>
    <n v="1"/>
    <x v="4"/>
    <s v="经济学"/>
    <s v="经济统计学"/>
    <x v="0"/>
    <n v="0"/>
    <n v="1"/>
    <n v="1"/>
    <n v="3.5889999999999998E-2"/>
    <n v="-0.17725909261635098"/>
    <x v="0"/>
    <x v="0"/>
    <n v="507"/>
    <n v="455"/>
    <m/>
    <s v=""/>
    <s v=""/>
    <n v="-0.73647936055071439"/>
    <n v="0"/>
    <n v="51"/>
    <n v="3"/>
    <n v="5.8823529411764705E-2"/>
    <n v="3.58"/>
    <n v="-0.35500124819473849"/>
    <n v="-0.73280042376306542"/>
    <n v="-0.36372840915036686"/>
    <x v="3"/>
    <n v="2"/>
    <n v="3"/>
    <n v="2.1735069803042935"/>
    <n v="0.92633512365502779"/>
    <n v="0"/>
    <x v="0"/>
    <n v="1"/>
    <n v="0.2370326034603461"/>
    <n v="-8.3561683267048173E-2"/>
    <s v=""/>
    <s v=""/>
    <s v=""/>
    <s v=""/>
    <s v=""/>
    <x v="0"/>
    <s v="putong"/>
    <s v=""/>
    <n v="1"/>
  </r>
  <r>
    <n v="12"/>
    <s v="王菁"/>
    <n v="1"/>
    <x v="5"/>
    <s v="农学"/>
    <s v="园林"/>
    <x v="1"/>
    <n v="0"/>
    <n v="1"/>
    <n v="1"/>
    <n v="4.7480000000000001E-2"/>
    <n v="-7.6210694086341693E-2"/>
    <x v="1"/>
    <x v="3"/>
    <n v="587"/>
    <n v="463"/>
    <m/>
    <s v=""/>
    <s v=""/>
    <n v="-0.18644744913780165"/>
    <n v="0"/>
    <n v="44"/>
    <n v="9"/>
    <n v="0.20454545454545456"/>
    <n v="3.76"/>
    <n v="0.84060969040579692"/>
    <n v="-0.17473349825853812"/>
    <n v="0.81715526274765071"/>
    <x v="3"/>
    <n v="0"/>
    <n v="5"/>
    <n v="1.7116515878238723"/>
    <n v="0.52928854172794559"/>
    <n v="0"/>
    <x v="0"/>
    <n v="0"/>
    <n v="0"/>
    <n v="-0.67724401237451326"/>
    <s v=""/>
    <s v=""/>
    <s v=""/>
    <s v=""/>
    <s v=""/>
    <x v="0"/>
    <s v="putong"/>
    <s v=""/>
    <n v="1"/>
  </r>
  <r>
    <n v="13"/>
    <s v="谢欣圆"/>
    <n v="1"/>
    <x v="6"/>
    <s v="管理学"/>
    <s v="电子商务"/>
    <x v="0"/>
    <n v="0"/>
    <n v="1"/>
    <n v="1"/>
    <n v="3.5889999999999998E-2"/>
    <n v="-0.17725909261635098"/>
    <x v="0"/>
    <x v="4"/>
    <n v="564"/>
    <n v="533"/>
    <m/>
    <s v=""/>
    <s v=""/>
    <n v="-0.46146340484425802"/>
    <n v="0"/>
    <n v="86"/>
    <n v="1"/>
    <n v="1.1627906976744186E-2"/>
    <n v="3.67"/>
    <n v="-0.74222919886587402"/>
    <n v="-0.45376696101080177"/>
    <n v="-0.73556572117142194"/>
    <x v="1"/>
    <n v="3"/>
    <n v="1"/>
    <n v="1.3868110099378059"/>
    <n v="0.25003048125970428"/>
    <n v="0"/>
    <x v="2"/>
    <n v="0"/>
    <n v="0.34030527448662495"/>
    <n v="0.17509961046627232"/>
    <s v=""/>
    <s v=""/>
    <s v=""/>
    <s v=""/>
    <s v=""/>
    <x v="0"/>
    <s v="putong"/>
    <s v=""/>
    <n v="1"/>
  </r>
  <r>
    <n v="14"/>
    <s v="郝迪"/>
    <n v="1"/>
    <x v="7"/>
    <s v="工学"/>
    <s v="环境科学"/>
    <x v="0"/>
    <n v="0"/>
    <n v="1"/>
    <n v="1"/>
    <n v="3.5889999999999998E-2"/>
    <n v="-0.17725909261635098"/>
    <x v="2"/>
    <x v="5"/>
    <n v="481"/>
    <m/>
    <m/>
    <s v=""/>
    <s v=""/>
    <n v="0.79056278355278953"/>
    <n v="0"/>
    <n v="68"/>
    <n v="2"/>
    <n v="2.9411764705882353E-2"/>
    <n v="90.11"/>
    <n v="-0.59631721745356225"/>
    <n v="0.74077307940287185"/>
    <n v="-0.56543043159617856"/>
    <x v="3"/>
    <n v="0"/>
    <n v="7"/>
    <n v="2.0586655484324594"/>
    <n v="0.82760855527300647"/>
    <n v="0"/>
    <x v="0"/>
    <n v="2"/>
    <n v="0.47406520692069221"/>
    <n v="0.51012064584041694"/>
    <s v=""/>
    <s v=""/>
    <s v=""/>
    <s v=""/>
    <s v=""/>
    <x v="0"/>
    <s v="putong"/>
    <s v=""/>
    <n v="1"/>
  </r>
  <r>
    <n v="15"/>
    <s v="李超楠"/>
    <n v="1"/>
    <x v="8"/>
    <s v="管理学"/>
    <s v="人力资源管理"/>
    <x v="0"/>
    <n v="0"/>
    <n v="1"/>
    <n v="1"/>
    <n v="3.5889999999999998E-2"/>
    <n v="-0.17725909261635098"/>
    <x v="0"/>
    <x v="6"/>
    <n v="513"/>
    <n v="533"/>
    <m/>
    <s v=""/>
    <s v=""/>
    <n v="0.66915774639339798"/>
    <n v="0"/>
    <n v="129"/>
    <n v="1"/>
    <n v="7.7519379844961239E-3"/>
    <n v="4.04"/>
    <n v="-0.77403052814804474"/>
    <n v="0.69337060808183981"/>
    <n v="-0.74013356190113433"/>
    <x v="4"/>
    <n v="0"/>
    <n v="0"/>
    <n v="0.42205834315120228"/>
    <n v="-0.57934545542787375"/>
    <n v="0"/>
    <x v="0"/>
    <n v="1"/>
    <n v="0.2370326034603461"/>
    <n v="-8.3561683267048173E-2"/>
    <s v=""/>
    <s v=""/>
    <s v=""/>
    <s v=""/>
    <s v=""/>
    <x v="0"/>
    <s v="putong"/>
    <s v=""/>
    <n v="1"/>
  </r>
  <r>
    <n v="16"/>
    <s v="裴颖洁"/>
    <n v="1"/>
    <x v="9"/>
    <s v="管理学"/>
    <s v="人力资源管理"/>
    <x v="0"/>
    <n v="0"/>
    <n v="1"/>
    <n v="1"/>
    <n v="3.5889999999999998E-2"/>
    <n v="-0.17725909261635098"/>
    <x v="0"/>
    <x v="6"/>
    <n v="519"/>
    <n v="479"/>
    <m/>
    <s v=""/>
    <s v=""/>
    <n v="0.2719124770396274"/>
    <n v="0"/>
    <n v="58"/>
    <n v="5"/>
    <n v="8.6206896551724144E-2"/>
    <n v="3.91"/>
    <n v="-0.13032775957445436"/>
    <n v="0.2903222729952365"/>
    <n v="-0.1206107438220945"/>
    <x v="4"/>
    <n v="0"/>
    <n v="2"/>
    <n v="0.7690723037597893"/>
    <n v="-0.28102544188281287"/>
    <n v="0"/>
    <x v="0"/>
    <n v="0"/>
    <n v="0"/>
    <n v="-0.67724401237451326"/>
    <s v=""/>
    <s v=""/>
    <s v=""/>
    <s v=""/>
    <s v=""/>
    <x v="0"/>
    <s v="putong"/>
    <s v=""/>
    <n v="1"/>
  </r>
  <r>
    <n v="18"/>
    <s v="林悦"/>
    <n v="1"/>
    <x v="10"/>
    <s v="农学"/>
    <s v="园林"/>
    <x v="1"/>
    <n v="0"/>
    <n v="1"/>
    <n v="1"/>
    <n v="4.7480000000000001E-2"/>
    <n v="-7.6210694086341693E-2"/>
    <x v="1"/>
    <x v="1"/>
    <n v="563"/>
    <n v="442"/>
    <m/>
    <s v=""/>
    <s v=""/>
    <n v="-3.3660807078658178E-2"/>
    <n v="0"/>
    <n v="67"/>
    <n v="6"/>
    <n v="8.9552238805970144E-2"/>
    <n v="3.81"/>
    <n v="-0.10288008628253474"/>
    <n v="-1.9714907840612795E-2"/>
    <n v="-0.10095897066052634"/>
    <x v="3"/>
    <n v="1"/>
    <n v="5"/>
    <n v="2.1160862643683762"/>
    <n v="0.87697183946401691"/>
    <n v="0"/>
    <x v="0"/>
    <n v="0"/>
    <n v="0"/>
    <n v="-0.67724401237451326"/>
    <s v=""/>
    <s v=""/>
    <s v=""/>
    <s v=""/>
    <s v=""/>
    <x v="0"/>
    <s v="putong"/>
    <s v=""/>
    <n v="1"/>
  </r>
  <r>
    <n v="19"/>
    <s v="刘婧"/>
    <n v="1"/>
    <x v="11"/>
    <s v="艺术学"/>
    <s v="艺术设计学"/>
    <x v="1"/>
    <n v="0"/>
    <n v="1"/>
    <n v="1"/>
    <n v="4.7480000000000001E-2"/>
    <n v="-7.6210694086341693E-2"/>
    <x v="3"/>
    <x v="7"/>
    <n v="427"/>
    <n v="372"/>
    <m/>
    <s v=""/>
    <s v=""/>
    <n v="0.11912583498048393"/>
    <n v="0"/>
    <n v="91"/>
    <n v="3"/>
    <n v="3.2967032967032968E-2"/>
    <n v="3.86"/>
    <n v="-0.56714715523546255"/>
    <n v="0.13530368257731115"/>
    <n v="-0.550920540881987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0"/>
    <s v="张希颖"/>
    <n v="1"/>
    <x v="1"/>
    <s v="工学"/>
    <s v="风景园林"/>
    <x v="1"/>
    <n v="0"/>
    <n v="1"/>
    <n v="1"/>
    <n v="4.7480000000000001E-2"/>
    <n v="-7.6210694086341693E-2"/>
    <x v="1"/>
    <x v="3"/>
    <n v="552"/>
    <n v="473"/>
    <m/>
    <s v=""/>
    <s v=""/>
    <n v="0.85250171686436793"/>
    <n v="0"/>
    <n v="164"/>
    <n v="1"/>
    <n v="6.0975609756097563E-3"/>
    <n v="4.0999999999999996"/>
    <n v="-0.78760426625628821"/>
    <n v="0.87939291658334806"/>
    <n v="-0.74909663133269266"/>
    <x v="1"/>
    <n v="2"/>
    <n v="7"/>
    <n v="2.0234182152190634"/>
    <n v="0.79730722415881561"/>
    <n v="0"/>
    <x v="0"/>
    <n v="0"/>
    <n v="0"/>
    <n v="-0.67724401237451326"/>
    <s v=""/>
    <s v=""/>
    <s v=""/>
    <s v=""/>
    <s v=""/>
    <x v="0"/>
    <s v="putong"/>
    <s v=""/>
    <n v="1"/>
  </r>
  <r>
    <n v="21"/>
    <s v="韩雪娇"/>
    <n v="1"/>
    <x v="12"/>
    <s v="工学"/>
    <s v="建筑学"/>
    <x v="1"/>
    <n v="0"/>
    <n v="1"/>
    <n v="1"/>
    <n v="4.7480000000000001E-2"/>
    <n v="-7.6210694086341693E-2"/>
    <x v="0"/>
    <x v="6"/>
    <n v="451"/>
    <m/>
    <m/>
    <s v=""/>
    <s v=""/>
    <n v="-0.36979141960877165"/>
    <n v="0"/>
    <n v="30"/>
    <n v="3"/>
    <n v="0.1"/>
    <n v="3.7"/>
    <n v="-1.7158891232385353E-2"/>
    <n v="-0.36075580676004632"/>
    <n v="-2.509597998107432E-2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23"/>
    <s v="张梦真"/>
    <n v="1"/>
    <x v="10"/>
    <s v="管理学"/>
    <s v="会计学"/>
    <x v="1"/>
    <n v="0"/>
    <n v="1"/>
    <n v="1"/>
    <n v="4.7480000000000001E-2"/>
    <n v="-7.6210694086341693E-2"/>
    <x v="0"/>
    <x v="6"/>
    <n v="510"/>
    <n v="458"/>
    <m/>
    <s v=""/>
    <s v=""/>
    <n v="0.57748576115791161"/>
    <n v="0"/>
    <n v="216"/>
    <n v="17"/>
    <n v="7.8703703703703706E-2"/>
    <n v="4.01"/>
    <n v="-0.19188952823275585"/>
    <n v="0.60035945383108436"/>
    <n v="-0.17358857674708114"/>
    <x v="1"/>
    <n v="0"/>
    <n v="6"/>
    <n v="1.0410418818257612"/>
    <n v="-4.721937808585823E-2"/>
    <n v="0"/>
    <x v="0"/>
    <n v="1"/>
    <n v="0.2370326034603461"/>
    <n v="-8.3561683267048173E-2"/>
    <s v=""/>
    <s v=""/>
    <s v=""/>
    <s v=""/>
    <s v=""/>
    <x v="0"/>
    <s v="putong"/>
    <s v=""/>
    <n v="1"/>
  </r>
  <r>
    <n v="26"/>
    <s v="齐聪聪"/>
    <n v="1"/>
    <x v="13"/>
    <s v="管理学"/>
    <s v="市场营销"/>
    <x v="0"/>
    <n v="0"/>
    <n v="1"/>
    <n v="1"/>
    <n v="3.5889999999999998E-2"/>
    <n v="-0.17725909261635098"/>
    <x v="0"/>
    <x v="6"/>
    <n v="486"/>
    <m/>
    <m/>
    <s v=""/>
    <s v=""/>
    <n v="1.7692215692192261"/>
    <n v="0"/>
    <n v="59"/>
    <n v="1"/>
    <n v="1.6949152542372881E-2"/>
    <n v="4.4000000000000004"/>
    <n v="-0.69856974680052131"/>
    <n v="1.8095044590908973"/>
    <n v="-0.64063323264442951"/>
    <x v="1"/>
    <n v="2"/>
    <n v="5"/>
    <n v="1.676404254610476"/>
    <n v="0.49898721061375451"/>
    <n v="1"/>
    <x v="0"/>
    <n v="0"/>
    <n v="0.41684527531374377"/>
    <n v="0.36680507755208219"/>
    <s v=""/>
    <s v=""/>
    <s v=""/>
    <s v=""/>
    <s v=""/>
    <x v="0"/>
    <s v="putong"/>
    <s v=""/>
    <n v="1"/>
  </r>
  <r>
    <n v="27"/>
    <s v="黄舒漫"/>
    <n v="1"/>
    <x v="14"/>
    <s v="农学"/>
    <s v="林学"/>
    <x v="0"/>
    <n v="0"/>
    <n v="1"/>
    <n v="1"/>
    <n v="3.5889999999999998E-2"/>
    <n v="-0.17725909261635098"/>
    <x v="4"/>
    <x v="8"/>
    <n v="477"/>
    <m/>
    <m/>
    <s v=""/>
    <s v=""/>
    <n v="-1.2559539435517992"/>
    <n v="0"/>
    <n v="11"/>
    <n v="1"/>
    <n v="9.0909090909090912E-2"/>
    <n v="3.41"/>
    <n v="-9.1747463548749048E-2"/>
    <n v="-1.2598636311840086"/>
    <n v="-0.11873094702112354"/>
    <x v="2"/>
    <n v="0"/>
    <n v="10"/>
    <n v="3.0012448324965422"/>
    <n v="1.6379225388837646"/>
    <n v="0"/>
    <x v="0"/>
    <n v="0"/>
    <n v="0"/>
    <n v="-0.67724401237451326"/>
    <s v=""/>
    <s v=""/>
    <s v=""/>
    <s v=""/>
    <s v=""/>
    <x v="0"/>
    <s v="putong"/>
    <s v=""/>
    <n v="1"/>
  </r>
  <r>
    <n v="29"/>
    <s v="许诗凯"/>
    <n v="2"/>
    <x v="15"/>
    <s v="工学"/>
    <s v="风景园林"/>
    <x v="0"/>
    <n v="0"/>
    <n v="1"/>
    <n v="1"/>
    <n v="3.5889999999999998E-2"/>
    <n v="-0.17725909261635098"/>
    <x v="1"/>
    <x v="3"/>
    <n v="495"/>
    <n v="481"/>
    <m/>
    <s v=""/>
    <s v=""/>
    <n v="1.8303362260428819"/>
    <n v="0"/>
    <n v="34"/>
    <n v="1"/>
    <n v="2.9411764705882353E-2"/>
    <n v="4.42"/>
    <n v="-0.59631721745356225"/>
    <n v="1.8715118952580656"/>
    <n v="-0.53931036494992357"/>
    <x v="2"/>
    <n v="3"/>
    <n v="4"/>
    <n v="3.1735069803042935"/>
    <n v="1.7860123914567969"/>
    <n v="0"/>
    <x v="0"/>
    <n v="2"/>
    <n v="0.47406520692069221"/>
    <n v="0.51012064584041694"/>
    <s v=""/>
    <s v=""/>
    <s v=""/>
    <s v=""/>
    <s v=""/>
    <x v="0"/>
    <s v="putong"/>
    <s v=""/>
    <n v="1"/>
  </r>
  <r>
    <n v="30"/>
    <s v="柴剑云"/>
    <n v="1"/>
    <x v="8"/>
    <s v="经济学"/>
    <s v="经济学"/>
    <x v="0"/>
    <n v="0"/>
    <n v="1"/>
    <n v="1"/>
    <n v="3.5889999999999998E-2"/>
    <n v="-0.17725909261635098"/>
    <x v="0"/>
    <x v="0"/>
    <n v="524"/>
    <n v="492"/>
    <m/>
    <s v=""/>
    <s v=""/>
    <n v="0.42469911909876951"/>
    <n v="0"/>
    <n v="123"/>
    <n v="1"/>
    <n v="8.130081300813009E-3"/>
    <n v="3.96"/>
    <n v="-0.77092795943758896"/>
    <n v="0.44534086341316043"/>
    <n v="-0.7428321496297366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1"/>
    <s v="陈赛赛"/>
    <n v="1"/>
    <x v="5"/>
    <s v="农学"/>
    <s v="园林"/>
    <x v="1"/>
    <n v="0"/>
    <n v="1"/>
    <n v="1"/>
    <n v="4.7480000000000001E-2"/>
    <n v="-7.6210694086341693E-2"/>
    <x v="1"/>
    <x v="3"/>
    <n v="562"/>
    <n v="511"/>
    <m/>
    <s v=""/>
    <s v=""/>
    <n v="0.76082973162888434"/>
    <n v="0"/>
    <n v="44"/>
    <n v="1"/>
    <n v="2.2727272727272728E-2"/>
    <n v="4.07"/>
    <n v="-0.65116175592147663"/>
    <n v="0.78638176233259527"/>
    <n v="-0.6179545006498075"/>
    <x v="4"/>
    <n v="2"/>
    <n v="18"/>
    <n v="4.3540533417174938"/>
    <n v="2.8009012619498166"/>
    <n v="0"/>
    <x v="1"/>
    <n v="0"/>
    <n v="0.68061054897324991"/>
    <n v="1.027443233307058"/>
    <s v=""/>
    <s v=""/>
    <s v=""/>
    <s v=""/>
    <s v=""/>
    <x v="0"/>
    <s v="putong"/>
    <s v=""/>
    <n v="1"/>
  </r>
  <r>
    <n v="35"/>
    <s v="王娜"/>
    <n v="1"/>
    <x v="16"/>
    <s v="工学"/>
    <s v="风景园林"/>
    <x v="1"/>
    <n v="0"/>
    <n v="1"/>
    <n v="1"/>
    <n v="4.7480000000000001E-2"/>
    <n v="-7.6210694086341693E-2"/>
    <x v="1"/>
    <x v="3"/>
    <n v="580"/>
    <n v="447"/>
    <m/>
    <s v=""/>
    <s v=""/>
    <n v="-0.43090607643242879"/>
    <n v="0"/>
    <n v="30"/>
    <n v="1"/>
    <n v="3.3333333333333333E-2"/>
    <n v="3.68"/>
    <n v="-0.56414175488571894"/>
    <n v="-0.42276324292721618"/>
    <n v="-0.56087591125947744"/>
    <x v="2"/>
    <n v="0"/>
    <n v="6"/>
    <n v="2.3072169112793679"/>
    <n v="1.0412825117936428"/>
    <n v="0"/>
    <x v="0"/>
    <n v="1"/>
    <n v="0.2370326034603461"/>
    <n v="-8.3561683267048173E-2"/>
    <s v=""/>
    <s v=""/>
    <s v=""/>
    <s v=""/>
    <s v=""/>
    <x v="0"/>
    <s v="putong"/>
    <s v=""/>
    <n v="1"/>
  </r>
  <r>
    <n v="36"/>
    <s v="张璐璐"/>
    <n v="1"/>
    <x v="2"/>
    <s v="管理学"/>
    <s v="会计学"/>
    <x v="0"/>
    <n v="0"/>
    <n v="1"/>
    <n v="1"/>
    <n v="3.5889999999999998E-2"/>
    <n v="-0.17725909261635098"/>
    <x v="0"/>
    <x v="0"/>
    <n v="507"/>
    <n v="578"/>
    <m/>
    <s v=""/>
    <s v=""/>
    <n v="-3.1034786668302978E-3"/>
    <n v="0"/>
    <n v="135"/>
    <n v="1"/>
    <n v="7.4074074074074077E-3"/>
    <n v="3.82"/>
    <n v="-0.77685731297312655"/>
    <n v="1.1288810242971443E-2"/>
    <n v="-0.7586511375268346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7"/>
    <s v="曲益良"/>
    <n v="2"/>
    <x v="17"/>
    <s v="艺术学"/>
    <s v="产品设计"/>
    <x v="1"/>
    <n v="0"/>
    <n v="1"/>
    <n v="1"/>
    <n v="4.7480000000000001E-2"/>
    <n v="-7.6210694086341693E-2"/>
    <x v="3"/>
    <x v="7"/>
    <n v="450"/>
    <m/>
    <m/>
    <s v=""/>
    <s v=""/>
    <n v="-0.90787843490039377"/>
    <n v="0"/>
    <n v="32"/>
    <n v="9"/>
    <n v="0.28125"/>
    <n v="85.95"/>
    <n v="1.4699507693251153"/>
    <n v="-0.77588421295919974"/>
    <n v="1.4180719812343474"/>
    <x v="1"/>
    <n v="2"/>
    <n v="3"/>
    <n v="1.3293902940018889"/>
    <n v="0.20066719706869363"/>
    <n v="0"/>
    <x v="0"/>
    <n v="1"/>
    <n v="0.2370326034603461"/>
    <n v="-8.3561683267048173E-2"/>
    <s v=""/>
    <s v=""/>
    <s v=""/>
    <s v=""/>
    <s v=""/>
    <x v="0"/>
    <s v="shibing"/>
    <s v=""/>
    <n v="1"/>
  </r>
  <r>
    <n v="38"/>
    <s v="郭慧娴"/>
    <n v="1"/>
    <x v="18"/>
    <s v="管理学"/>
    <s v="会计学"/>
    <x v="2"/>
    <n v="1"/>
    <n v="1"/>
    <n v="1"/>
    <n v="0.91662999999999994"/>
    <n v="7.5015473371783292"/>
    <x v="0"/>
    <x v="0"/>
    <n v="579"/>
    <n v="553"/>
    <m/>
    <s v=""/>
    <s v=""/>
    <n v="1.158075000982655"/>
    <n v="0"/>
    <n v="165"/>
    <n v="3"/>
    <n v="1.8181818181818181E-2"/>
    <n v="4.2"/>
    <n v="-0.68845604207965849"/>
    <n v="1.1894300974191987"/>
    <n v="-0.64507687225723498"/>
    <x v="4"/>
    <n v="0"/>
    <n v="6"/>
    <n v="1.4631002249769636"/>
    <n v="0.31561458520730895"/>
    <n v="0"/>
    <x v="0"/>
    <n v="0"/>
    <n v="0"/>
    <n v="-0.67724401237451326"/>
    <s v=""/>
    <s v=""/>
    <s v=""/>
    <s v=""/>
    <s v=""/>
    <x v="0"/>
    <s v="putong"/>
    <s v=""/>
    <n v="1"/>
  </r>
  <r>
    <n v="39"/>
    <s v="李天欣"/>
    <n v="1"/>
    <x v="17"/>
    <s v="法学"/>
    <s v="法学"/>
    <x v="1"/>
    <n v="0"/>
    <n v="1"/>
    <n v="1"/>
    <n v="4.7480000000000001E-2"/>
    <n v="-7.6210694086341693E-2"/>
    <x v="5"/>
    <x v="9"/>
    <n v="527"/>
    <n v="481"/>
    <m/>
    <s v=""/>
    <s v=""/>
    <n v="1.3866503265676067"/>
    <n v="0"/>
    <n v="96"/>
    <n v="6"/>
    <n v="6.25E-2"/>
    <n v="91.57"/>
    <n v="-0.32483675203738555"/>
    <n v="1.273061456049174"/>
    <n v="-0.2879253034305860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0"/>
    <s v="常甜甜"/>
    <n v="1"/>
    <x v="19"/>
    <s v="管理学"/>
    <s v="农林经济管理"/>
    <x v="0"/>
    <n v="0"/>
    <n v="1"/>
    <n v="1"/>
    <n v="3.5889999999999998E-2"/>
    <n v="-0.17725909261635098"/>
    <x v="0"/>
    <x v="4"/>
    <n v="516"/>
    <n v="491"/>
    <m/>
    <s v=""/>
    <s v=""/>
    <n v="0.21079782021597029"/>
    <n v="0"/>
    <n v="56"/>
    <n v="1"/>
    <n v="1.7857142857142856E-2"/>
    <n v="3.89"/>
    <n v="-0.69111991966238573"/>
    <n v="0.22831483682806661"/>
    <n v="-0.66988097678745628"/>
    <x v="3"/>
    <n v="0"/>
    <n v="2"/>
    <n v="1.1911306469109917"/>
    <n v="8.1808521410354273E-2"/>
    <n v="0"/>
    <x v="2"/>
    <n v="0"/>
    <n v="0.34030527448662495"/>
    <n v="0.17509961046627232"/>
    <s v=""/>
    <s v=""/>
    <s v=""/>
    <s v=""/>
    <s v=""/>
    <x v="0"/>
    <s v="putong"/>
    <s v=""/>
    <n v="1"/>
  </r>
  <r>
    <n v="42"/>
    <s v="张超凡"/>
    <n v="2"/>
    <x v="20"/>
    <s v="工学"/>
    <s v="风景园林"/>
    <x v="0"/>
    <n v="0"/>
    <n v="1"/>
    <n v="1"/>
    <n v="3.5889999999999998E-2"/>
    <n v="-0.17725909261635098"/>
    <x v="1"/>
    <x v="10"/>
    <n v="538"/>
    <m/>
    <m/>
    <s v=""/>
    <s v=""/>
    <n v="-0.96912030575808306"/>
    <n v="0"/>
    <n v="61"/>
    <n v="2"/>
    <n v="3.2786885245901641E-2"/>
    <n v="85.8"/>
    <n v="-0.56862522098123813"/>
    <n v="-0.83057137494341116"/>
    <n v="-0.57467617713776431"/>
    <x v="1"/>
    <n v="0"/>
    <n v="0"/>
    <n v="0"/>
    <n v="-0.94217941872104072"/>
    <n v="1"/>
    <x v="0"/>
    <n v="0"/>
    <n v="0.41684527531374377"/>
    <n v="0.36680507755208219"/>
    <s v=""/>
    <s v=""/>
    <s v=""/>
    <s v=""/>
    <s v=""/>
    <x v="0"/>
    <s v="putong"/>
    <s v=""/>
    <n v="1"/>
  </r>
  <r>
    <n v="46"/>
    <s v="赵新意"/>
    <n v="1"/>
    <x v="7"/>
    <s v="工学"/>
    <s v="风景园林"/>
    <x v="0"/>
    <n v="0"/>
    <n v="1"/>
    <n v="1"/>
    <n v="3.5889999999999998E-2"/>
    <n v="-0.17725909261635098"/>
    <x v="1"/>
    <x v="3"/>
    <n v="498"/>
    <n v="442"/>
    <m/>
    <s v=""/>
    <s v=""/>
    <n v="-0.30867676278511452"/>
    <n v="0"/>
    <n v="121"/>
    <n v="4"/>
    <n v="3.3057851239669422E-2"/>
    <n v="3.72"/>
    <n v="-0.56640201465288154"/>
    <n v="-0.29874837059287646"/>
    <n v="-0.56021921547509534"/>
    <x v="4"/>
    <n v="4"/>
    <n v="16"/>
    <n v="4.8159087341979152"/>
    <n v="3.1979478438768991"/>
    <n v="0"/>
    <x v="2"/>
    <n v="1"/>
    <n v="0.57733787794697111"/>
    <n v="0.76878193957373753"/>
    <s v=""/>
    <s v=""/>
    <s v=""/>
    <s v=""/>
    <s v=""/>
    <x v="0"/>
    <s v="putong"/>
    <s v=""/>
    <n v="1"/>
  </r>
  <r>
    <n v="47"/>
    <s v="郭嘉瑞"/>
    <n v="1"/>
    <x v="9"/>
    <s v="管理学"/>
    <s v="工商管理"/>
    <x v="0"/>
    <n v="0"/>
    <n v="1"/>
    <n v="1"/>
    <n v="3.5889999999999998E-2"/>
    <n v="-0.17725909261635098"/>
    <x v="0"/>
    <x v="6"/>
    <n v="459"/>
    <n v="503"/>
    <m/>
    <s v=""/>
    <s v=""/>
    <n v="1.3719762998654528"/>
    <n v="0"/>
    <n v="49"/>
    <n v="1"/>
    <n v="2.0408163265306121E-2"/>
    <n v="4.2699999999999996"/>
    <n v="-0.67018945294095722"/>
    <n v="1.406456124004291"/>
    <n v="-0.62221894011352197"/>
    <x v="1"/>
    <n v="0"/>
    <n v="4"/>
    <n v="0.69402792121717416"/>
    <n v="-0.34553939163091907"/>
    <n v="0"/>
    <x v="0"/>
    <n v="0"/>
    <n v="0"/>
    <n v="-0.67724401237451326"/>
    <s v=""/>
    <s v=""/>
    <s v=""/>
    <s v=""/>
    <s v=""/>
    <x v="0"/>
    <s v="putong"/>
    <s v=""/>
    <n v="1"/>
  </r>
  <r>
    <n v="48"/>
    <s v="邱敏"/>
    <n v="1"/>
    <x v="21"/>
    <s v="文学"/>
    <s v="英语"/>
    <x v="0"/>
    <n v="0"/>
    <n v="1"/>
    <n v="1"/>
    <n v="3.5889999999999998E-2"/>
    <n v="-0.17725909261635098"/>
    <x v="6"/>
    <x v="11"/>
    <n v="573"/>
    <n v="522"/>
    <m/>
    <s v=""/>
    <s v=""/>
    <n v="0.51293296899794505"/>
    <n v="0"/>
    <n v="156"/>
    <n v="5"/>
    <n v="3.2051282051282048E-2"/>
    <n v="89.43"/>
    <n v="-0.57466065610982164"/>
    <n v="0.49285794507445885"/>
    <n v="-0.55000097642246482"/>
    <x v="1"/>
    <n v="0"/>
    <n v="0"/>
    <n v="0"/>
    <n v="-0.94217941872104072"/>
    <n v="0"/>
    <x v="0"/>
    <n v="1"/>
    <n v="0.2370326034603461"/>
    <n v="-8.3561683267048173E-2"/>
    <s v=""/>
    <s v=""/>
    <s v=""/>
    <s v=""/>
    <s v=""/>
    <x v="0"/>
    <s v="putong"/>
    <s v=""/>
    <n v="1"/>
  </r>
  <r>
    <n v="50"/>
    <s v="关惠嫦"/>
    <n v="1"/>
    <x v="11"/>
    <s v="农学"/>
    <s v="园林"/>
    <x v="1"/>
    <n v="0"/>
    <n v="1"/>
    <n v="1"/>
    <n v="4.7480000000000001E-2"/>
    <n v="-7.6210694086341693E-2"/>
    <x v="1"/>
    <x v="10"/>
    <n v="501"/>
    <n v="465"/>
    <m/>
    <s v=""/>
    <s v=""/>
    <n v="-9.6643289876506989E-3"/>
    <n v="0"/>
    <n v="87"/>
    <n v="4"/>
    <n v="4.5977011494252873E-2"/>
    <n v="23.58"/>
    <n v="-0.46040362557215575"/>
    <n v="1.1288810242971443E-2"/>
    <n v="-0.44950753030482632"/>
    <x v="1"/>
    <n v="2"/>
    <n v="12"/>
    <n v="2.8909531167405307"/>
    <n v="1.5431072580214673"/>
    <n v="0"/>
    <x v="2"/>
    <n v="6"/>
    <n v="1.7625008952487016"/>
    <n v="3.7371935851110631"/>
    <s v=""/>
    <s v=""/>
    <s v=""/>
    <s v=""/>
    <s v=""/>
    <x v="0"/>
    <s v="putong"/>
    <s v=""/>
    <n v="1"/>
  </r>
  <r>
    <n v="51"/>
    <s v="范雯婧"/>
    <n v="1"/>
    <x v="22"/>
    <s v="农学"/>
    <s v="农业资源与环境"/>
    <x v="0"/>
    <n v="0"/>
    <n v="1"/>
    <n v="1"/>
    <n v="3.5889999999999998E-2"/>
    <n v="-0.17725909261635098"/>
    <x v="7"/>
    <x v="12"/>
    <n v="485"/>
    <n v="448"/>
    <m/>
    <s v=""/>
    <s v=""/>
    <n v="-0.49202073325608586"/>
    <n v="0"/>
    <n v="82"/>
    <n v="2"/>
    <n v="2.4390243902439025E-2"/>
    <n v="3.66"/>
    <n v="-0.63751750488799541"/>
    <n v="-0.48477067909438598"/>
    <n v="-0.63398905321216303"/>
    <x v="3"/>
    <n v="1"/>
    <n v="7"/>
    <n v="2.4631002249769636"/>
    <n v="1.1752918530090779"/>
    <n v="0"/>
    <x v="0"/>
    <n v="0"/>
    <n v="0"/>
    <n v="-0.67724401237451326"/>
    <s v=""/>
    <s v=""/>
    <s v=""/>
    <s v=""/>
    <s v=""/>
    <x v="0"/>
    <s v="putong"/>
    <s v=""/>
    <n v="1"/>
  </r>
  <r>
    <n v="53"/>
    <s v="刘伊哲"/>
    <n v="1"/>
    <x v="23"/>
    <s v="经济学"/>
    <s v="金融学"/>
    <x v="0"/>
    <n v="0"/>
    <n v="1"/>
    <n v="1"/>
    <n v="3.5889999999999998E-2"/>
    <n v="-0.17725909261635098"/>
    <x v="0"/>
    <x v="0"/>
    <n v="489"/>
    <n v="516"/>
    <m/>
    <s v=""/>
    <s v=""/>
    <n v="-0.43090607643242879"/>
    <n v="0"/>
    <n v="60"/>
    <n v="6"/>
    <n v="0.1"/>
    <n v="3.68"/>
    <n v="-1.7158891232385353E-2"/>
    <n v="-0.42276324292721618"/>
    <n v="-2.6528351756535944E-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5"/>
    <s v="何柳燕"/>
    <n v="1"/>
    <x v="24"/>
    <s v="农学"/>
    <s v="园林"/>
    <x v="1"/>
    <n v="0"/>
    <n v="1"/>
    <n v="1"/>
    <n v="4.7480000000000001E-2"/>
    <n v="-7.6210694086341693E-2"/>
    <x v="1"/>
    <x v="10"/>
    <n v="520"/>
    <m/>
    <m/>
    <s v=""/>
    <s v=""/>
    <n v="-3.3660807078658178E-2"/>
    <n v="0"/>
    <n v="108"/>
    <n v="2"/>
    <n v="1.8518518518518517E-2"/>
    <n v="3.81"/>
    <n v="-0.68569350236423754"/>
    <n v="-1.9714907840612795E-2"/>
    <n v="-0.67030939683074187"/>
    <x v="4"/>
    <n v="1"/>
    <n v="6"/>
    <n v="1.8675349015214677"/>
    <n v="0.66329788294338043"/>
    <n v="0"/>
    <x v="1"/>
    <n v="0"/>
    <n v="0.68061054897324991"/>
    <n v="1.027443233307058"/>
    <s v=""/>
    <s v=""/>
    <s v=""/>
    <s v=""/>
    <s v=""/>
    <x v="0"/>
    <s v="putong"/>
    <s v=""/>
    <n v="1"/>
  </r>
  <r>
    <n v="57"/>
    <s v="张靖"/>
    <n v="1"/>
    <x v="25"/>
    <s v="农学"/>
    <s v="林学"/>
    <x v="0"/>
    <n v="0"/>
    <n v="1"/>
    <n v="1"/>
    <n v="3.5889999999999998E-2"/>
    <n v="-0.17725909261635098"/>
    <x v="7"/>
    <x v="13"/>
    <n v="488"/>
    <n v="459"/>
    <m/>
    <s v=""/>
    <s v=""/>
    <n v="1.6164349271600813"/>
    <n v="0"/>
    <n v="57"/>
    <n v="1"/>
    <n v="1.7543859649122806E-2"/>
    <n v="4.3499999999999996"/>
    <n v="-0.6936903278562454"/>
    <n v="1.6544858686729704"/>
    <n v="-0.63944745771642053"/>
    <x v="2"/>
    <n v="1"/>
    <n v="19"/>
    <n v="4.9672423317796888"/>
    <n v="3.3280458975726108"/>
    <n v="0"/>
    <x v="2"/>
    <n v="0"/>
    <n v="0.34030527448662495"/>
    <n v="0.17509961046627232"/>
    <s v=""/>
    <s v=""/>
    <s v=""/>
    <s v=""/>
    <s v=""/>
    <x v="0"/>
    <s v="putong"/>
    <s v=""/>
    <n v="1"/>
  </r>
  <r>
    <n v="58"/>
    <s v="彭子岳"/>
    <n v="1"/>
    <x v="24"/>
    <s v="工学"/>
    <s v="风景园林"/>
    <x v="1"/>
    <n v="0"/>
    <n v="1"/>
    <n v="1"/>
    <n v="4.7480000000000001E-2"/>
    <n v="-7.6210694086341693E-2"/>
    <x v="1"/>
    <x v="3"/>
    <n v="522"/>
    <n v="490"/>
    <m/>
    <s v=""/>
    <s v=""/>
    <n v="-0.95038065943351491"/>
    <n v="0"/>
    <n v="103"/>
    <n v="8"/>
    <n v="7.7669902912621352E-2"/>
    <n v="3.51"/>
    <n v="-0.20037159799005544"/>
    <n v="-0.9498264503481606"/>
    <n v="-0.21768400507952765"/>
    <x v="4"/>
    <n v="1"/>
    <n v="3"/>
    <n v="1.3470139606085869"/>
    <n v="0.21581786262578903"/>
    <n v="0"/>
    <x v="0"/>
    <n v="0"/>
    <n v="0"/>
    <n v="-0.67724401237451326"/>
    <s v=""/>
    <s v=""/>
    <s v=""/>
    <s v=""/>
    <s v=""/>
    <x v="0"/>
    <s v="putong"/>
    <s v=""/>
    <n v="1"/>
  </r>
  <r>
    <n v="62"/>
    <s v="李燕妮"/>
    <n v="1"/>
    <x v="26"/>
    <s v="管理学"/>
    <s v="工商管理"/>
    <x v="0"/>
    <n v="0"/>
    <n v="1"/>
    <n v="1"/>
    <n v="3.5889999999999998E-2"/>
    <n v="-0.17725909261635098"/>
    <x v="0"/>
    <x v="6"/>
    <n v="496"/>
    <n v="480"/>
    <m/>
    <s v=""/>
    <s v=""/>
    <n v="-6.421813549048741E-2"/>
    <n v="0"/>
    <n v="91"/>
    <n v="2"/>
    <n v="2.197802197802198E-2"/>
    <n v="3.8"/>
    <n v="-0.65730916572777032"/>
    <n v="-5.0718625924198409E-2"/>
    <n v="-0.64329692425830776"/>
    <x v="1"/>
    <n v="1"/>
    <n v="6"/>
    <n v="1.4454765583702653"/>
    <n v="0.30046391965021335"/>
    <n v="0"/>
    <x v="0"/>
    <n v="0"/>
    <n v="0"/>
    <n v="-0.67724401237451326"/>
    <s v=""/>
    <s v=""/>
    <s v=""/>
    <s v=""/>
    <s v=""/>
    <x v="0"/>
    <s v="putong"/>
    <s v=""/>
    <n v="1"/>
  </r>
  <r>
    <n v="63"/>
    <s v="李天淋"/>
    <n v="1"/>
    <x v="27"/>
    <s v="管理学"/>
    <s v="工商管理"/>
    <x v="0"/>
    <n v="0"/>
    <n v="1"/>
    <n v="1"/>
    <n v="3.5889999999999998E-2"/>
    <n v="-0.17725909261635098"/>
    <x v="0"/>
    <x v="6"/>
    <n v="541"/>
    <n v="570"/>
    <m/>
    <s v=""/>
    <s v=""/>
    <n v="-0.70592203213888649"/>
    <n v="0"/>
    <n v="107"/>
    <n v="11"/>
    <n v="0.10280373831775701"/>
    <n v="3.59"/>
    <n v="5.8450609773342188E-3"/>
    <n v="-0.70179670567948116"/>
    <n v="-1.0501463832438218E-2"/>
    <x v="3"/>
    <n v="3"/>
    <n v="0"/>
    <n v="2.0574207159359172"/>
    <n v="0.82653840107350818"/>
    <n v="0"/>
    <x v="0"/>
    <n v="0"/>
    <n v="0"/>
    <n v="-0.67724401237451326"/>
    <s v=""/>
    <s v=""/>
    <s v=""/>
    <s v=""/>
    <s v=""/>
    <x v="0"/>
    <s v="putong"/>
    <s v=""/>
    <n v="1"/>
  </r>
  <r>
    <n v="66"/>
    <s v="吝杰"/>
    <n v="1"/>
    <x v="2"/>
    <s v="经济学"/>
    <s v="国际经济与贸易"/>
    <x v="0"/>
    <n v="0"/>
    <n v="1"/>
    <n v="1"/>
    <n v="3.5889999999999998E-2"/>
    <n v="-0.17725909261635098"/>
    <x v="0"/>
    <x v="0"/>
    <n v="559"/>
    <n v="554"/>
    <m/>
    <s v=""/>
    <s v=""/>
    <n v="-9.4775463902315296E-2"/>
    <n v="0"/>
    <n v="38"/>
    <n v="1"/>
    <n v="2.6315789473684209E-2"/>
    <n v="3.79"/>
    <n v="-0.62171889842817518"/>
    <n v="-8.1722344007782652E-2"/>
    <n v="-0.60924497802106414"/>
    <x v="4"/>
    <n v="1"/>
    <n v="8"/>
    <n v="2.2145488621300546"/>
    <n v="0.9616178964884412"/>
    <n v="0"/>
    <x v="0"/>
    <n v="1"/>
    <n v="0.2370326034603461"/>
    <n v="-8.3561683267048173E-2"/>
    <s v=""/>
    <s v=""/>
    <s v=""/>
    <s v=""/>
    <s v=""/>
    <x v="0"/>
    <s v="putong"/>
    <s v=""/>
    <n v="1"/>
  </r>
  <r>
    <n v="70"/>
    <s v="李祉宣"/>
    <n v="1"/>
    <x v="5"/>
    <s v="农学"/>
    <s v="园林"/>
    <x v="1"/>
    <n v="0"/>
    <n v="1"/>
    <n v="1"/>
    <n v="4.7480000000000001E-2"/>
    <n v="-7.6210694086341693E-2"/>
    <x v="1"/>
    <x v="3"/>
    <n v="545"/>
    <n v="466"/>
    <m/>
    <s v=""/>
    <s v=""/>
    <n v="0.3024698054514553"/>
    <n v="0"/>
    <n v="44"/>
    <n v="3"/>
    <n v="6.8181818181818177E-2"/>
    <n v="3.92"/>
    <n v="-0.2782188943396583"/>
    <n v="0.32132599107882071"/>
    <n v="-0.2643694074864914"/>
    <x v="1"/>
    <n v="2"/>
    <n v="12"/>
    <n v="2.8909531167405307"/>
    <n v="1.5431072580214673"/>
    <n v="0"/>
    <x v="2"/>
    <n v="0"/>
    <n v="0.34030527448662495"/>
    <n v="0.17509961046627232"/>
    <s v=""/>
    <s v=""/>
    <s v=""/>
    <s v=""/>
    <s v=""/>
    <x v="0"/>
    <s v="putong"/>
    <s v=""/>
    <n v="1"/>
  </r>
  <r>
    <n v="71"/>
    <s v="王雪"/>
    <n v="1"/>
    <x v="11"/>
    <s v="农学"/>
    <s v="园林"/>
    <x v="1"/>
    <n v="0"/>
    <n v="1"/>
    <n v="1"/>
    <n v="4.7480000000000001E-2"/>
    <n v="-7.6210694086341693E-2"/>
    <x v="1"/>
    <x v="1"/>
    <n v="454"/>
    <n v="439"/>
    <m/>
    <s v=""/>
    <s v=""/>
    <n v="0.79138706004071224"/>
    <n v="0"/>
    <n v="87"/>
    <n v="1"/>
    <n v="1.1494252873563218E-2"/>
    <n v="4.08"/>
    <n v="-0.74332579642732832"/>
    <n v="0.81738548041617953"/>
    <n v="-0.70727336593224321"/>
    <x v="4"/>
    <n v="0"/>
    <n v="5"/>
    <n v="1.2895932446726701"/>
    <n v="0.16645457843477857"/>
    <n v="1"/>
    <x v="1"/>
    <n v="0"/>
    <n v="1.0974558242869936"/>
    <n v="2.0714923232336533"/>
    <s v=""/>
    <s v=""/>
    <s v=""/>
    <s v=""/>
    <s v=""/>
    <x v="0"/>
    <s v="putong"/>
    <s v=""/>
    <n v="1"/>
  </r>
  <r>
    <n v="76"/>
    <s v="张雨晴"/>
    <n v="1"/>
    <x v="28"/>
    <s v="艺术学"/>
    <s v="视觉传达设计"/>
    <x v="0"/>
    <n v="0"/>
    <n v="1"/>
    <n v="1"/>
    <n v="3.5889999999999998E-2"/>
    <n v="-0.17725909261635098"/>
    <x v="3"/>
    <x v="7"/>
    <n v="442"/>
    <m/>
    <m/>
    <s v=""/>
    <s v=""/>
    <n v="0.88038419414406321"/>
    <n v="0"/>
    <n v="90"/>
    <n v="1"/>
    <n v="1.1111111111111112E-2"/>
    <n v="90.33"/>
    <n v="-0.74646937610349684"/>
    <n v="0.82098091697971187"/>
    <n v="-0.71026127433327468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8"/>
    <s v="何书涵"/>
    <n v="1"/>
    <x v="17"/>
    <s v="工学"/>
    <s v="数字媒体技术"/>
    <x v="1"/>
    <n v="0"/>
    <n v="1"/>
    <n v="1"/>
    <n v="4.7480000000000001E-2"/>
    <n v="-7.6210694086341693E-2"/>
    <x v="8"/>
    <x v="14"/>
    <n v="565"/>
    <n v="433"/>
    <m/>
    <s v=""/>
    <s v=""/>
    <n v="-1.434558524276504"/>
    <n v="0"/>
    <n v="59"/>
    <n v="6"/>
    <n v="0.10169491525423729"/>
    <n v="84.66"/>
    <n v="-3.252547241198897E-3"/>
    <n v="-1.2461938060234026"/>
    <n v="-3.1964490319067798E-2"/>
    <x v="3"/>
    <n v="2"/>
    <n v="3"/>
    <n v="2.1735069803042935"/>
    <n v="0.92633512365502779"/>
    <n v="1"/>
    <x v="2"/>
    <n v="0"/>
    <n v="0.75715054980036878"/>
    <n v="1.219148700392868"/>
    <s v=""/>
    <s v=""/>
    <s v=""/>
    <s v=""/>
    <s v=""/>
    <x v="0"/>
    <s v="putong"/>
    <s v=""/>
    <n v="1"/>
  </r>
  <r>
    <n v="79"/>
    <s v="李雨柔"/>
    <n v="1"/>
    <x v="29"/>
    <s v="工学"/>
    <s v="风景园林"/>
    <x v="0"/>
    <n v="0"/>
    <n v="1"/>
    <n v="1"/>
    <n v="3.5889999999999998E-2"/>
    <n v="-0.17725909261635098"/>
    <x v="1"/>
    <x v="10"/>
    <n v="555"/>
    <n v="535"/>
    <m/>
    <s v=""/>
    <s v=""/>
    <n v="0.2719124770396274"/>
    <n v="0"/>
    <n v="148"/>
    <n v="3"/>
    <n v="2.0270270270270271E-2"/>
    <n v="3.91"/>
    <n v="-0.67132082952049377"/>
    <n v="0.2903222729952365"/>
    <n v="-0.6491068738523804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0"/>
    <s v="陈艺"/>
    <n v="1"/>
    <x v="30"/>
    <s v="工学"/>
    <s v="风景园林"/>
    <x v="0"/>
    <n v="0"/>
    <n v="1"/>
    <n v="1"/>
    <n v="3.5889999999999998E-2"/>
    <n v="-0.17725909261635098"/>
    <x v="1"/>
    <x v="3"/>
    <n v="558"/>
    <n v="482"/>
    <m/>
    <s v=""/>
    <s v=""/>
    <n v="-8.3154574016877814E-2"/>
    <n v="0"/>
    <n v="20"/>
    <n v="1"/>
    <n v="0.05"/>
    <n v="87.97"/>
    <n v="-0.42739603897238559"/>
    <n v="-3.9430431571848508E-2"/>
    <n v="-0.41843403344143321"/>
    <x v="1"/>
    <n v="2"/>
    <n v="9"/>
    <n v="2.3704321758276503"/>
    <n v="1.0956272377038763"/>
    <n v="0"/>
    <x v="0"/>
    <n v="0"/>
    <n v="0"/>
    <n v="-0.67724401237451326"/>
    <s v=""/>
    <s v=""/>
    <s v=""/>
    <s v=""/>
    <s v=""/>
    <x v="0"/>
    <s v="putong"/>
    <s v=""/>
    <n v="1"/>
  </r>
  <r>
    <n v="84"/>
    <s v="刘星宇"/>
    <n v="2"/>
    <x v="31"/>
    <s v="工学"/>
    <s v="工业设计"/>
    <x v="0"/>
    <n v="0"/>
    <n v="1"/>
    <n v="1"/>
    <n v="3.5889999999999998E-2"/>
    <n v="-0.17725909261635098"/>
    <x v="3"/>
    <x v="7"/>
    <n v="505"/>
    <n v="469"/>
    <m/>
    <s v=""/>
    <s v=""/>
    <n v="-3.1034786668302978E-3"/>
    <n v="0"/>
    <n v="83"/>
    <n v="2"/>
    <n v="2.4096385542168676E-2"/>
    <n v="3.82"/>
    <n v="-0.63992853719913267"/>
    <n v="1.1288810242971443E-2"/>
    <n v="-0.62488541647322005"/>
    <x v="1"/>
    <n v="2"/>
    <n v="1"/>
    <n v="0.98237633339330188"/>
    <n v="-9.7652816476367199E-2"/>
    <n v="1"/>
    <x v="0"/>
    <n v="2"/>
    <n v="0.89091048223443603"/>
    <n v="1.5541697357670126"/>
    <s v=""/>
    <s v=""/>
    <s v=""/>
    <s v=""/>
    <s v=""/>
    <x v="0"/>
    <s v="putong"/>
    <s v=""/>
    <n v="1"/>
  </r>
  <r>
    <n v="85"/>
    <s v="杨晓阳"/>
    <n v="1"/>
    <x v="30"/>
    <s v="经济学"/>
    <s v="国际经济与贸易"/>
    <x v="0"/>
    <n v="0"/>
    <n v="1"/>
    <n v="1"/>
    <n v="3.5889999999999998E-2"/>
    <n v="-0.17725909261635098"/>
    <x v="0"/>
    <x v="0"/>
    <n v="519"/>
    <n v="556"/>
    <m/>
    <s v=""/>
    <s v=""/>
    <n v="2.1256355682503631"/>
    <n v="0"/>
    <n v="54"/>
    <n v="1"/>
    <n v="1.8518518518518517E-2"/>
    <n v="93.38"/>
    <n v="-0.68569350236423754"/>
    <n v="1.9329532106586345"/>
    <n v="-0.62520276329340918"/>
    <x v="5"/>
    <n v="2"/>
    <n v="0"/>
    <n v="2.9191610688450198"/>
    <n v="1.5673569932169378"/>
    <n v="1"/>
    <x v="1"/>
    <n v="0"/>
    <n v="1.0974558242869936"/>
    <n v="2.0714923232336533"/>
    <s v=""/>
    <s v=""/>
    <s v=""/>
    <s v=""/>
    <s v=""/>
    <x v="0"/>
    <s v="putong"/>
    <s v=""/>
    <n v="1"/>
  </r>
  <r>
    <n v="86"/>
    <s v="温傲"/>
    <n v="1"/>
    <x v="2"/>
    <s v="管理学"/>
    <s v="物流管理"/>
    <x v="0"/>
    <n v="0"/>
    <n v="1"/>
    <n v="1"/>
    <n v="3.5889999999999998E-2"/>
    <n v="-0.17725909261635098"/>
    <x v="0"/>
    <x v="6"/>
    <n v="427"/>
    <n v="416"/>
    <m/>
    <s v=""/>
    <s v=""/>
    <n v="-1.775428526552884"/>
    <n v="0"/>
    <n v="9"/>
    <n v="1"/>
    <n v="0.1111111111111111"/>
    <n v="3.24"/>
    <n v="7.4004919376503484E-2"/>
    <n v="-1.7869268386049515"/>
    <n v="3.1017395767131868E-2"/>
    <x v="1"/>
    <n v="0"/>
    <n v="7"/>
    <n v="1.2145488621300549"/>
    <n v="0.10194062868667232"/>
    <n v="0"/>
    <x v="0"/>
    <n v="3"/>
    <n v="0.71109781038103836"/>
    <n v="1.1038029749478822"/>
    <s v=""/>
    <s v=""/>
    <s v=""/>
    <s v=""/>
    <s v=""/>
    <x v="0"/>
    <s v="putong"/>
    <s v=""/>
    <n v="1"/>
  </r>
  <r>
    <n v="87"/>
    <s v="欧琳琳"/>
    <n v="1"/>
    <x v="17"/>
    <s v="工学"/>
    <s v="网络工程"/>
    <x v="1"/>
    <n v="0"/>
    <n v="1"/>
    <n v="1"/>
    <n v="4.7480000000000001E-2"/>
    <n v="-7.6210694086341693E-2"/>
    <x v="8"/>
    <x v="9"/>
    <n v="475"/>
    <m/>
    <m/>
    <s v=""/>
    <s v=""/>
    <n v="-1.6346153024116126"/>
    <n v="0"/>
    <n v="24"/>
    <n v="5"/>
    <n v="0.20833333333333334"/>
    <n v="84.17"/>
    <n v="0.87168826220428175"/>
    <n v="-1.424838535171818"/>
    <n v="0.81863849318489379"/>
    <x v="2"/>
    <n v="1"/>
    <n v="0"/>
    <n v="1.6706097059981109"/>
    <n v="0.4940057688945319"/>
    <n v="0"/>
    <x v="0"/>
    <n v="5"/>
    <n v="1.1851630173017305"/>
    <n v="2.2911676331628121"/>
    <s v=""/>
    <s v=""/>
    <s v=""/>
    <s v=""/>
    <s v=""/>
    <x v="0"/>
    <s v="putong"/>
    <s v=""/>
    <n v="1"/>
  </r>
  <r>
    <n v="88"/>
    <s v="李芳"/>
    <n v="1"/>
    <x v="7"/>
    <s v="管理学"/>
    <s v="物流管理"/>
    <x v="0"/>
    <n v="0"/>
    <n v="1"/>
    <n v="1"/>
    <n v="3.5889999999999998E-2"/>
    <n v="-0.17725909261635098"/>
    <x v="0"/>
    <x v="6"/>
    <n v="480"/>
    <n v="468"/>
    <m/>
    <s v=""/>
    <s v=""/>
    <n v="0.91712931665867681"/>
    <n v="0"/>
    <n v="114"/>
    <n v="3"/>
    <n v="2.6315789473684209E-2"/>
    <n v="90.42"/>
    <n v="-0.62171889842817518"/>
    <n v="0.85379321417023868"/>
    <n v="-0.5876345686271518"/>
    <x v="1"/>
    <n v="0"/>
    <n v="0"/>
    <n v="0"/>
    <n v="-0.94217941872104072"/>
    <n v="0"/>
    <x v="1"/>
    <n v="0"/>
    <n v="0.68061054897324991"/>
    <n v="1.027443233307058"/>
    <s v=""/>
    <s v=""/>
    <s v=""/>
    <s v=""/>
    <s v=""/>
    <x v="0"/>
    <s v="putong"/>
    <s v=""/>
    <n v="1"/>
  </r>
  <r>
    <n v="90"/>
    <s v="宋立金"/>
    <n v="1"/>
    <x v="10"/>
    <s v="农学"/>
    <s v="林学"/>
    <x v="1"/>
    <n v="0"/>
    <n v="1"/>
    <n v="1"/>
    <n v="4.7480000000000001E-2"/>
    <n v="-7.6210694086341693E-2"/>
    <x v="7"/>
    <x v="15"/>
    <n v="479"/>
    <n v="514"/>
    <m/>
    <s v=""/>
    <s v=""/>
    <n v="-0.49202073325608586"/>
    <n v="0"/>
    <n v="29"/>
    <n v="7"/>
    <n v="0.2413793103448276"/>
    <n v="3.66"/>
    <n v="1.1428220092738224"/>
    <n v="-0.48477067909438598"/>
    <n v="1.1052246181725167"/>
    <x v="1"/>
    <n v="0"/>
    <n v="3"/>
    <n v="0.52052094091288059"/>
    <n v="-0.49469939840344951"/>
    <n v="1"/>
    <x v="0"/>
    <n v="0"/>
    <n v="0.41684527531374377"/>
    <n v="0.36680507755208219"/>
    <s v=""/>
    <s v=""/>
    <s v=""/>
    <s v=""/>
    <s v=""/>
    <x v="0"/>
    <s v="putong"/>
    <s v=""/>
    <n v="1"/>
  </r>
  <r>
    <n v="91"/>
    <s v="赵君"/>
    <n v="1"/>
    <x v="32"/>
    <s v="管理学"/>
    <s v="人力资源管理"/>
    <x v="0"/>
    <n v="0"/>
    <n v="1"/>
    <n v="1"/>
    <n v="3.5889999999999998E-2"/>
    <n v="-0.17725909261635098"/>
    <x v="0"/>
    <x v="4"/>
    <n v="482"/>
    <n v="473"/>
    <m/>
    <s v=""/>
    <s v=""/>
    <n v="0.82194438845254014"/>
    <n v="0"/>
    <n v="93"/>
    <n v="1"/>
    <n v="1.0752688172043012E-2"/>
    <n v="4.09"/>
    <n v="-0.7494101441876545"/>
    <n v="0.8483891984997638"/>
    <n v="-0.71250097937157519"/>
    <x v="4"/>
    <n v="1"/>
    <n v="4"/>
    <n v="1.5205209409128806"/>
    <n v="0.36497786939831955"/>
    <n v="0"/>
    <x v="0"/>
    <n v="2"/>
    <n v="0.47406520692069221"/>
    <n v="0.51012064584041694"/>
    <s v=""/>
    <s v=""/>
    <s v=""/>
    <s v=""/>
    <s v=""/>
    <x v="0"/>
    <s v="putong"/>
    <s v=""/>
    <n v="1"/>
  </r>
  <r>
    <n v="92"/>
    <s v="吴雨情"/>
    <n v="1"/>
    <x v="17"/>
    <s v="农学"/>
    <s v="野生动物与自然保护区管理"/>
    <x v="1"/>
    <n v="0"/>
    <n v="1"/>
    <n v="1"/>
    <n v="4.7480000000000001E-2"/>
    <n v="-7.6210694086341693E-2"/>
    <x v="9"/>
    <x v="16"/>
    <n v="506"/>
    <n v="534"/>
    <m/>
    <s v=""/>
    <s v=""/>
    <n v="0.72932091269510024"/>
    <n v="0"/>
    <n v="55"/>
    <n v="3"/>
    <n v="5.4545454545454543E-2"/>
    <n v="89.96"/>
    <n v="-0.39010175281420378"/>
    <n v="0.68608591741866043"/>
    <n v="-0.36524181763182462"/>
    <x v="4"/>
    <n v="0"/>
    <n v="3"/>
    <n v="0.94257928406408287"/>
    <n v="-0.13186543511028243"/>
    <n v="0"/>
    <x v="2"/>
    <n v="0"/>
    <n v="0.34030527448662495"/>
    <n v="0.17509961046627232"/>
    <s v=""/>
    <s v=""/>
    <s v=""/>
    <s v=""/>
    <s v=""/>
    <x v="0"/>
    <s v="putong"/>
    <s v=""/>
    <n v="1"/>
  </r>
  <r>
    <n v="93"/>
    <s v="李婉媛"/>
    <n v="1"/>
    <x v="0"/>
    <s v="农学"/>
    <s v="林学"/>
    <x v="0"/>
    <n v="0"/>
    <n v="1"/>
    <n v="1"/>
    <n v="3.5889999999999998E-2"/>
    <n v="-0.17725909261635098"/>
    <x v="7"/>
    <x v="12"/>
    <n v="487"/>
    <n v="442"/>
    <m/>
    <s v=""/>
    <s v=""/>
    <n v="-0.40569509386735914"/>
    <n v="0"/>
    <n v="30"/>
    <n v="3"/>
    <n v="0.1"/>
    <n v="87.18"/>
    <n v="-1.7158891232385353E-2"/>
    <n v="-0.32744948468868157"/>
    <n v="-2.4326603941225794E-2"/>
    <x v="1"/>
    <n v="0"/>
    <n v="5"/>
    <n v="0.86753490152146773"/>
    <n v="-0.1963793848583886"/>
    <n v="0"/>
    <x v="2"/>
    <n v="0"/>
    <n v="0.34030527448662495"/>
    <n v="0.17509961046627232"/>
    <s v=""/>
    <s v=""/>
    <s v=""/>
    <s v=""/>
    <s v=""/>
    <x v="0"/>
    <s v="putong"/>
    <s v=""/>
    <n v="1"/>
  </r>
  <r>
    <n v="94"/>
    <s v="严畅"/>
    <n v="1"/>
    <x v="12"/>
    <s v="理学"/>
    <s v="地理科学"/>
    <x v="1"/>
    <n v="0"/>
    <n v="1"/>
    <n v="1"/>
    <n v="4.7480000000000001E-2"/>
    <n v="-7.6210694086341693E-2"/>
    <x v="4"/>
    <x v="17"/>
    <n v="513"/>
    <n v="480"/>
    <m/>
    <s v=""/>
    <s v=""/>
    <n v="-1.0114953162571707"/>
    <n v="0"/>
    <n v="54"/>
    <n v="9"/>
    <n v="0.16666666666666666"/>
    <n v="3.49"/>
    <n v="0.52982397242094814"/>
    <n v="-1.0118338865153291"/>
    <n v="0.49421167587952008"/>
    <x v="1"/>
    <n v="1"/>
    <n v="1"/>
    <n v="0.57794165684879772"/>
    <n v="-0.44533611421243874"/>
    <n v="0"/>
    <x v="0"/>
    <n v="0"/>
    <n v="0"/>
    <n v="-0.67724401237451326"/>
    <s v=""/>
    <s v=""/>
    <s v=""/>
    <s v=""/>
    <s v=""/>
    <x v="0"/>
    <s v="putong"/>
    <s v=""/>
    <n v="1"/>
  </r>
  <r>
    <n v="95"/>
    <s v="徐萍萍"/>
    <n v="1"/>
    <x v="17"/>
    <s v="理学"/>
    <s v="应用心理学"/>
    <x v="1"/>
    <n v="0"/>
    <n v="1"/>
    <n v="1"/>
    <n v="4.7480000000000001E-2"/>
    <n v="-7.6210694086341693E-2"/>
    <x v="5"/>
    <x v="18"/>
    <n v="542"/>
    <n v="526"/>
    <m/>
    <s v=""/>
    <s v=""/>
    <n v="1.3458224126624843"/>
    <n v="0"/>
    <n v="74"/>
    <n v="4"/>
    <n v="5.4054054054054057E-2"/>
    <n v="91.47"/>
    <n v="-0.39413356753400719"/>
    <n v="1.2366033480597032"/>
    <n v="-0.3564635447837925"/>
    <x v="2"/>
    <n v="0"/>
    <n v="11"/>
    <n v="3.1747518128008356"/>
    <n v="1.7870825456562951"/>
    <n v="0"/>
    <x v="0"/>
    <n v="1"/>
    <n v="0.2370326034603461"/>
    <n v="-8.3561683267048173E-2"/>
    <s v=""/>
    <s v=""/>
    <s v=""/>
    <s v=""/>
    <s v=""/>
    <x v="0"/>
    <s v="putong"/>
    <s v=""/>
    <n v="1"/>
  </r>
  <r>
    <n v="96"/>
    <s v="方瀚琨"/>
    <n v="1"/>
    <x v="33"/>
    <s v="管理学"/>
    <s v="审计学"/>
    <x v="0"/>
    <n v="0"/>
    <n v="1"/>
    <n v="1"/>
    <n v="3.5889999999999998E-2"/>
    <n v="-0.17725909261635098"/>
    <x v="0"/>
    <x v="0"/>
    <n v="510"/>
    <n v="531"/>
    <m/>
    <s v=""/>
    <s v=""/>
    <n v="2.1970241669848245"/>
    <n v="0"/>
    <n v="190"/>
    <n v="3"/>
    <n v="1.5789473684210527E-2"/>
    <n v="4.54"/>
    <n v="-0.70808461374185938"/>
    <n v="2.243556512261085"/>
    <n v="-0.63990170373119137"/>
    <x v="1"/>
    <n v="0"/>
    <n v="0"/>
    <n v="0"/>
    <n v="-0.94217941872104072"/>
    <n v="0"/>
    <x v="2"/>
    <n v="0"/>
    <n v="0.34030527448662495"/>
    <n v="0.17509961046627232"/>
    <s v=""/>
    <s v=""/>
    <s v=""/>
    <s v=""/>
    <s v=""/>
    <x v="0"/>
    <s v="putong"/>
    <s v=""/>
    <n v="1"/>
  </r>
  <r>
    <n v="98"/>
    <s v="杨雨荷"/>
    <n v="1"/>
    <x v="10"/>
    <s v="农学"/>
    <s v="园林"/>
    <x v="1"/>
    <n v="0"/>
    <n v="1"/>
    <n v="1"/>
    <n v="4.7480000000000001E-2"/>
    <n v="-7.6210694086341693E-2"/>
    <x v="1"/>
    <x v="3"/>
    <n v="529"/>
    <n v="506"/>
    <m/>
    <s v=""/>
    <s v=""/>
    <n v="0.46802226370230238"/>
    <n v="0"/>
    <n v="67"/>
    <n v="6"/>
    <n v="8.9552238805970144E-2"/>
    <n v="89.32"/>
    <n v="-0.10288008628253474"/>
    <n v="0.45275402628603367"/>
    <n v="-9.0044938282200809E-2"/>
    <x v="1"/>
    <n v="2"/>
    <n v="5"/>
    <n v="1.676404254610476"/>
    <n v="0.49898721061375451"/>
    <n v="1"/>
    <x v="0"/>
    <n v="0"/>
    <n v="0.41684527531374377"/>
    <n v="0.36680507755208219"/>
    <s v=""/>
    <s v=""/>
    <s v=""/>
    <s v=""/>
    <s v=""/>
    <x v="0"/>
    <s v="putong"/>
    <s v=""/>
    <n v="1"/>
  </r>
  <r>
    <n v="100"/>
    <s v="季洁"/>
    <n v="1"/>
    <x v="34"/>
    <s v="经济学"/>
    <s v="金融工程"/>
    <x v="0"/>
    <n v="0"/>
    <n v="1"/>
    <n v="1"/>
    <n v="3.5889999999999998E-2"/>
    <n v="-0.17725909261635098"/>
    <x v="0"/>
    <x v="2"/>
    <n v="469"/>
    <n v="463"/>
    <m/>
    <s v=""/>
    <s v=""/>
    <n v="-0.15589012072597241"/>
    <n v="0"/>
    <n v="117"/>
    <n v="1"/>
    <n v="8.5470085470085479E-3"/>
    <n v="3.77"/>
    <n v="-0.76750717855170203"/>
    <n v="-0.1437297801749525"/>
    <n v="-0.75309792064919912"/>
    <x v="1"/>
    <n v="1"/>
    <n v="2"/>
    <n v="0.75144863715309129"/>
    <n v="-0.2961761074399083"/>
    <n v="0"/>
    <x v="0"/>
    <n v="0"/>
    <n v="0"/>
    <n v="-0.67724401237451326"/>
    <s v=""/>
    <s v=""/>
    <s v=""/>
    <s v=""/>
    <s v=""/>
    <x v="0"/>
    <s v="putong"/>
    <s v=""/>
    <n v="1"/>
  </r>
  <r>
    <n v="101"/>
    <s v="梁娟"/>
    <n v="1"/>
    <x v="27"/>
    <s v="艺术学"/>
    <s v="环境设计"/>
    <x v="0"/>
    <n v="0"/>
    <n v="1"/>
    <n v="1"/>
    <n v="3.5889999999999998E-2"/>
    <n v="-0.17725909261635098"/>
    <x v="3"/>
    <x v="19"/>
    <n v="484"/>
    <m/>
    <m/>
    <s v=""/>
    <s v=""/>
    <n v="-3.1034786668302978E-3"/>
    <n v="0"/>
    <n v="79"/>
    <n v="2"/>
    <n v="2.5316455696202531E-2"/>
    <n v="3.82"/>
    <n v="-0.62991817519846172"/>
    <n v="1.1288810242971443E-2"/>
    <n v="-0.61510629383476456"/>
    <x v="3"/>
    <n v="2"/>
    <n v="4"/>
    <n v="2.3470139606085869"/>
    <n v="1.0754951304275582"/>
    <n v="0"/>
    <x v="0"/>
    <n v="4"/>
    <n v="0.94813041384138441"/>
    <n v="1.6974853040553473"/>
    <s v=""/>
    <s v=""/>
    <s v=""/>
    <s v=""/>
    <s v=""/>
    <x v="0"/>
    <s v="putong"/>
    <s v=""/>
    <n v="1"/>
  </r>
  <r>
    <n v="103"/>
    <s v="何雨"/>
    <n v="1"/>
    <x v="35"/>
    <s v="管理学"/>
    <s v="工商管理"/>
    <x v="0"/>
    <n v="0"/>
    <n v="1"/>
    <n v="1"/>
    <n v="3.5889999999999998E-2"/>
    <n v="-0.17725909261635098"/>
    <x v="0"/>
    <x v="6"/>
    <n v="546"/>
    <m/>
    <m/>
    <s v=""/>
    <s v=""/>
    <n v="-0.49202073325608586"/>
    <n v="0"/>
    <n v="88"/>
    <n v="4"/>
    <n v="4.5454545454545456E-2"/>
    <n v="3.66"/>
    <n v="-0.46469032513056741"/>
    <n v="-0.48477067909438598"/>
    <n v="-0.4651541813071316"/>
    <x v="4"/>
    <n v="0"/>
    <n v="2"/>
    <n v="0.7690723037597893"/>
    <n v="-0.28102544188281287"/>
    <n v="0"/>
    <x v="0"/>
    <n v="0"/>
    <n v="0"/>
    <n v="-0.67724401237451326"/>
    <s v=""/>
    <s v=""/>
    <s v=""/>
    <s v=""/>
    <s v=""/>
    <x v="0"/>
    <s v="putong"/>
    <s v=""/>
    <n v="1"/>
  </r>
  <r>
    <n v="104"/>
    <s v="解宇尘"/>
    <n v="1"/>
    <x v="36"/>
    <s v="工学"/>
    <s v="风景园林"/>
    <x v="0"/>
    <n v="0"/>
    <n v="1"/>
    <n v="1"/>
    <n v="3.5889999999999998E-2"/>
    <n v="-0.17725909261635098"/>
    <x v="1"/>
    <x v="3"/>
    <n v="465"/>
    <n v="477"/>
    <m/>
    <s v=""/>
    <s v=""/>
    <n v="0.49660180343589266"/>
    <n v="0"/>
    <n v="60"/>
    <n v="2"/>
    <n v="3.3333333333333333E-2"/>
    <n v="89.39"/>
    <n v="-0.56414175488571894"/>
    <n v="0.47827470187866739"/>
    <n v="-0.54006193473446162"/>
    <x v="1"/>
    <n v="1"/>
    <n v="11"/>
    <n v="2.3130114598917331"/>
    <n v="1.0462639535128655"/>
    <n v="1"/>
    <x v="0"/>
    <n v="2"/>
    <n v="0.89091048223443603"/>
    <n v="1.5541697357670126"/>
    <s v=""/>
    <s v=""/>
    <s v=""/>
    <s v=""/>
    <s v=""/>
    <x v="0"/>
    <s v="putong"/>
    <s v=""/>
    <n v="1"/>
  </r>
  <r>
    <n v="105"/>
    <s v="孟威"/>
    <n v="1"/>
    <x v="10"/>
    <s v="艺术学"/>
    <s v="环境设计"/>
    <x v="1"/>
    <n v="0"/>
    <n v="1"/>
    <n v="1"/>
    <n v="4.7480000000000001E-2"/>
    <n v="-7.6210694086341693E-2"/>
    <x v="3"/>
    <x v="19"/>
    <n v="468"/>
    <m/>
    <m/>
    <s v=""/>
    <s v=""/>
    <n v="-0.64480737531522936"/>
    <n v="0"/>
    <n v="39"/>
    <n v="4"/>
    <n v="0.10256410256410256"/>
    <n v="3.61"/>
    <n v="3.8789112158197107E-3"/>
    <n v="-0.6397892695123113"/>
    <n v="-1.0989823759000115E-2"/>
    <x v="1"/>
    <n v="2"/>
    <n v="4"/>
    <n v="1.5028972743061826"/>
    <n v="0.34982720384122418"/>
    <n v="1"/>
    <x v="0"/>
    <n v="0"/>
    <n v="0.41684527531374377"/>
    <n v="0.36680507755208219"/>
    <s v=""/>
    <s v=""/>
    <s v=""/>
    <s v=""/>
    <s v=""/>
    <x v="0"/>
    <s v="putong"/>
    <s v=""/>
    <n v="1"/>
  </r>
  <r>
    <n v="106"/>
    <s v="尚紫微"/>
    <n v="1"/>
    <x v="37"/>
    <s v="工学"/>
    <s v="风景园林"/>
    <x v="0"/>
    <n v="0"/>
    <n v="1"/>
    <n v="1"/>
    <n v="3.5889999999999998E-2"/>
    <n v="-0.17725909261635098"/>
    <x v="1"/>
    <x v="10"/>
    <n v="588"/>
    <n v="555"/>
    <m/>
    <s v=""/>
    <s v=""/>
    <n v="0.18024049180414106"/>
    <n v="0"/>
    <n v="37"/>
    <n v="1"/>
    <n v="2.7027027027027029E-2"/>
    <n v="3.88"/>
    <n v="-0.61588337712319652"/>
    <n v="0.19731111874448101"/>
    <n v="-0.59709858426865314"/>
    <x v="1"/>
    <n v="0"/>
    <n v="8"/>
    <n v="1.3880558424343483"/>
    <n v="0.25110063545920269"/>
    <n v="0"/>
    <x v="0"/>
    <n v="0"/>
    <n v="0"/>
    <n v="-0.67724401237451326"/>
    <s v=""/>
    <s v=""/>
    <s v=""/>
    <s v=""/>
    <s v=""/>
    <x v="0"/>
    <s v="putong"/>
    <s v=""/>
    <n v="1"/>
  </r>
  <r>
    <n v="109"/>
    <s v="彭心喻"/>
    <n v="1"/>
    <x v="17"/>
    <s v="工学"/>
    <s v="给排水科学与工程"/>
    <x v="1"/>
    <n v="0"/>
    <n v="1"/>
    <n v="1"/>
    <n v="4.7480000000000001E-2"/>
    <n v="-7.6210694086341693E-2"/>
    <x v="2"/>
    <x v="5"/>
    <n v="553"/>
    <n v="479"/>
    <m/>
    <s v=""/>
    <s v=""/>
    <n v="-2.4389252063425673"/>
    <n v="0"/>
    <n v="27"/>
    <n v="13"/>
    <n v="0.48148148148148145"/>
    <n v="82.2"/>
    <n v="3.1127986063394677"/>
    <n v="-2.1430632625644339"/>
    <n v="2.9913881971677871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zhijiaotuan"/>
    <s v=""/>
    <n v="1"/>
  </r>
  <r>
    <n v="110"/>
    <s v="邢超"/>
    <n v="2"/>
    <x v="17"/>
    <s v="工学"/>
    <s v="车辆工程"/>
    <x v="1"/>
    <n v="0"/>
    <n v="1"/>
    <n v="1"/>
    <n v="4.7480000000000001E-2"/>
    <n v="-7.6210694086341693E-2"/>
    <x v="9"/>
    <x v="20"/>
    <n v="510"/>
    <m/>
    <m/>
    <s v=""/>
    <s v=""/>
    <n v="-7.0116515637165273"/>
    <n v="0"/>
    <n v="96"/>
    <n v="54"/>
    <n v="0.5625"/>
    <n v="71"/>
    <n v="3.7775347253626164"/>
    <n v="-6.2263713573854007"/>
    <n v="3.5464444948511371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shibing"/>
    <s v=""/>
    <n v="1"/>
  </r>
  <r>
    <n v="113"/>
    <s v="温雅茹"/>
    <n v="1"/>
    <x v="26"/>
    <s v="管理学"/>
    <s v="财务管理"/>
    <x v="0"/>
    <n v="0"/>
    <n v="1"/>
    <n v="1"/>
    <n v="3.5889999999999998E-2"/>
    <n v="-0.17725909261635098"/>
    <x v="0"/>
    <x v="0"/>
    <n v="520"/>
    <n v="460"/>
    <m/>
    <s v=""/>
    <s v=""/>
    <n v="0.51637110433425593"/>
    <n v="0"/>
    <n v="109"/>
    <n v="2"/>
    <n v="1.834862385321101E-2"/>
    <n v="3.99"/>
    <n v="-0.68708744442247749"/>
    <n v="0.53835201766391594"/>
    <n v="-0.6587797928482818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6"/>
    <s v="方会琳"/>
    <n v="1"/>
    <x v="38"/>
    <s v="经济学"/>
    <s v="金融学"/>
    <x v="0"/>
    <n v="0"/>
    <n v="1"/>
    <n v="1"/>
    <n v="3.5889999999999998E-2"/>
    <n v="-0.17725909261635098"/>
    <x v="0"/>
    <x v="2"/>
    <n v="479"/>
    <n v="448"/>
    <m/>
    <s v=""/>
    <s v=""/>
    <n v="-0.79759401737437141"/>
    <n v="0"/>
    <n v="76"/>
    <n v="10"/>
    <n v="0.13157894736842105"/>
    <n v="3.56"/>
    <n v="0.24193825470866731"/>
    <n v="-0.79480785993023528"/>
    <n v="0.2179894194605086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8"/>
    <s v="丁一书"/>
    <n v="1"/>
    <x v="36"/>
    <s v="工学"/>
    <s v="风景园林"/>
    <x v="0"/>
    <n v="0"/>
    <n v="1"/>
    <n v="1"/>
    <n v="3.5889999999999998E-2"/>
    <n v="-0.17725909261635098"/>
    <x v="1"/>
    <x v="3"/>
    <n v="507"/>
    <n v="499"/>
    <m/>
    <s v=""/>
    <s v=""/>
    <n v="0.16181290941386764"/>
    <n v="0"/>
    <n v="60"/>
    <n v="3"/>
    <n v="0.05"/>
    <n v="88.57"/>
    <n v="-0.42739603897238559"/>
    <n v="0.17931821636498685"/>
    <n v="-0.41338093967409228"/>
    <x v="2"/>
    <n v="2"/>
    <n v="7"/>
    <n v="3.2895932446726697"/>
    <n v="1.8858091140383164"/>
    <n v="0"/>
    <x v="2"/>
    <n v="0"/>
    <n v="0.34030527448662495"/>
    <n v="0.17509961046627232"/>
    <s v=""/>
    <s v=""/>
    <s v=""/>
    <s v=""/>
    <s v=""/>
    <x v="0"/>
    <s v="putong"/>
    <s v=""/>
    <n v="1"/>
  </r>
  <r>
    <n v="119"/>
    <s v="张君"/>
    <n v="1"/>
    <x v="39"/>
    <s v="管理学"/>
    <s v="财务管理"/>
    <x v="0"/>
    <n v="0"/>
    <n v="1"/>
    <n v="1"/>
    <n v="3.5889999999999998E-2"/>
    <n v="-0.17725909261635098"/>
    <x v="0"/>
    <x v="0"/>
    <n v="517"/>
    <n v="434"/>
    <m/>
    <s v=""/>
    <s v=""/>
    <n v="-0.43090607643242879"/>
    <n v="0"/>
    <n v="149"/>
    <n v="4"/>
    <n v="2.6845637583892617E-2"/>
    <n v="3.68"/>
    <n v="-0.61737163087882863"/>
    <n v="-0.42276324292721618"/>
    <n v="-0.61287617711714637"/>
    <x v="1"/>
    <n v="2"/>
    <n v="7"/>
    <n v="2.0234182152190634"/>
    <n v="0.79730722415881561"/>
    <n v="0"/>
    <x v="2"/>
    <n v="0"/>
    <n v="0.34030527448662495"/>
    <n v="0.17509961046627232"/>
    <s v=""/>
    <s v=""/>
    <s v=""/>
    <s v=""/>
    <s v=""/>
    <x v="0"/>
    <s v="putong"/>
    <s v=""/>
    <n v="1"/>
  </r>
  <r>
    <n v="120"/>
    <s v="文小梅"/>
    <n v="1"/>
    <x v="40"/>
    <s v="管理学"/>
    <s v="财务管理"/>
    <x v="0"/>
    <n v="0"/>
    <n v="1"/>
    <n v="1"/>
    <n v="3.5889999999999998E-2"/>
    <n v="-0.17725909261635098"/>
    <x v="0"/>
    <x v="6"/>
    <n v="527"/>
    <n v="483"/>
    <m/>
    <s v=""/>
    <s v=""/>
    <n v="1.7386642408073956"/>
    <n v="0"/>
    <n v="124"/>
    <n v="1"/>
    <n v="8.0645161290322578E-3"/>
    <n v="4.3899999999999997"/>
    <n v="-0.77146590481883737"/>
    <n v="1.7785007410073101"/>
    <n v="-0.71256167530025327"/>
    <x v="2"/>
    <n v="1"/>
    <n v="19"/>
    <n v="4.9672423317796888"/>
    <n v="3.3280458975726108"/>
    <n v="0"/>
    <x v="2"/>
    <n v="4"/>
    <n v="1.2884356883280095"/>
    <n v="2.5498289268961329"/>
    <s v=""/>
    <s v=""/>
    <s v=""/>
    <s v=""/>
    <s v=""/>
    <x v="0"/>
    <s v="putong"/>
    <s v=""/>
    <n v="1"/>
  </r>
  <r>
    <n v="121"/>
    <s v="孙振喆"/>
    <n v="2"/>
    <x v="41"/>
    <s v="工学"/>
    <s v="数字媒体技术"/>
    <x v="0"/>
    <n v="0"/>
    <n v="1"/>
    <n v="1"/>
    <n v="3.5889999999999998E-2"/>
    <n v="-0.17725909261635098"/>
    <x v="3"/>
    <x v="21"/>
    <n v="614"/>
    <n v="584"/>
    <m/>
    <s v=""/>
    <s v=""/>
    <n v="2.1664668385729966"/>
    <n v="0"/>
    <n v="113"/>
    <n v="1"/>
    <n v="8.8495575221238937E-3"/>
    <n v="4.53"/>
    <n v="-0.76502484197964238"/>
    <n v="2.2125527941775007"/>
    <n v="-0.69624279858441229"/>
    <x v="1"/>
    <n v="2"/>
    <n v="6"/>
    <n v="1.8499112349147695"/>
    <n v="0.64814721738628489"/>
    <n v="0"/>
    <x v="0"/>
    <n v="0"/>
    <n v="0"/>
    <n v="-0.67724401237451326"/>
    <s v=""/>
    <s v=""/>
    <s v=""/>
    <s v=""/>
    <s v=""/>
    <x v="0"/>
    <s v="putong"/>
    <s v=""/>
    <n v="1"/>
  </r>
  <r>
    <n v="122"/>
    <s v="柴家玉"/>
    <n v="1"/>
    <x v="7"/>
    <s v="管理学"/>
    <s v="公共事业管理"/>
    <x v="0"/>
    <n v="0"/>
    <n v="1"/>
    <n v="1"/>
    <n v="3.5889999999999998E-2"/>
    <n v="-0.17725909261635098"/>
    <x v="0"/>
    <x v="6"/>
    <n v="553"/>
    <n v="481"/>
    <m/>
    <s v=""/>
    <s v=""/>
    <n v="0.96204002195431371"/>
    <n v="0"/>
    <n v="85"/>
    <n v="2"/>
    <n v="2.3529411764705882E-2"/>
    <n v="90.53"/>
    <n v="-0.64458041130532684"/>
    <n v="0.89389713295865869"/>
    <n v="-0.6090415800328287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24"/>
    <s v="王思维"/>
    <n v="1"/>
    <x v="9"/>
    <s v="管理学"/>
    <s v="工商管理"/>
    <x v="0"/>
    <n v="0"/>
    <n v="1"/>
    <n v="1"/>
    <n v="3.5889999999999998E-2"/>
    <n v="-0.17725909261635098"/>
    <x v="0"/>
    <x v="6"/>
    <n v="503"/>
    <n v="444"/>
    <m/>
    <s v=""/>
    <s v=""/>
    <n v="1.0052883589235129"/>
    <n v="0"/>
    <n v="49"/>
    <n v="2"/>
    <n v="4.0816326530612242E-2"/>
    <n v="4.1500000000000004"/>
    <n v="-0.50274571916952848"/>
    <n v="1.0344115070012747"/>
    <n v="-0.46723738724498293"/>
    <x v="1"/>
    <n v="0"/>
    <n v="7"/>
    <n v="1.2145488621300549"/>
    <n v="0.10194062868667232"/>
    <n v="0"/>
    <x v="2"/>
    <n v="2"/>
    <n v="0.81437048140731716"/>
    <n v="1.3624642686812025"/>
    <s v=""/>
    <s v=""/>
    <s v=""/>
    <s v=""/>
    <s v=""/>
    <x v="0"/>
    <s v="putong"/>
    <s v=""/>
    <n v="1"/>
  </r>
  <r>
    <n v="125"/>
    <s v="刘嘉欢"/>
    <n v="1"/>
    <x v="7"/>
    <s v="管理学"/>
    <s v="会计学"/>
    <x v="0"/>
    <n v="0"/>
    <n v="1"/>
    <n v="1"/>
    <n v="3.5889999999999998E-2"/>
    <n v="-0.17725909261635098"/>
    <x v="0"/>
    <x v="0"/>
    <n v="455"/>
    <m/>
    <m/>
    <s v=""/>
    <s v=""/>
    <n v="0.28429665112924618"/>
    <n v="0"/>
    <n v="192"/>
    <n v="7"/>
    <n v="3.6458333333333336E-2"/>
    <n v="88.87"/>
    <n v="-0.53850193315196904"/>
    <n v="0.28869254033340974"/>
    <n v="-0.51939374081445677"/>
    <x v="4"/>
    <n v="0"/>
    <n v="4"/>
    <n v="1.1160862643683764"/>
    <n v="1.7294571662248025E-2"/>
    <n v="0"/>
    <x v="0"/>
    <n v="0"/>
    <n v="0"/>
    <n v="-0.67724401237451326"/>
    <s v=""/>
    <s v=""/>
    <s v=""/>
    <s v=""/>
    <s v=""/>
    <x v="0"/>
    <s v="putong"/>
    <s v=""/>
    <n v="1"/>
  </r>
  <r>
    <n v="127"/>
    <s v="罗昀"/>
    <n v="1"/>
    <x v="7"/>
    <s v="经济学"/>
    <s v="经济学"/>
    <x v="0"/>
    <n v="0"/>
    <n v="1"/>
    <n v="1"/>
    <n v="3.5889999999999998E-2"/>
    <n v="-0.17725909261635098"/>
    <x v="0"/>
    <x v="2"/>
    <n v="535"/>
    <n v="494"/>
    <m/>
    <s v=""/>
    <s v=""/>
    <n v="1.8602541278670568"/>
    <n v="0"/>
    <n v="88"/>
    <n v="1"/>
    <n v="1.1363636363636364E-2"/>
    <n v="92.73"/>
    <n v="-0.74439747131693124"/>
    <n v="1.6959755087270636"/>
    <n v="-0.6880248554779150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29"/>
    <s v="李苑漠"/>
    <n v="1"/>
    <x v="38"/>
    <s v="工学"/>
    <s v="工业设计"/>
    <x v="0"/>
    <n v="0"/>
    <n v="1"/>
    <n v="1"/>
    <n v="3.5889999999999998E-2"/>
    <n v="-0.17725909261635098"/>
    <x v="3"/>
    <x v="7"/>
    <n v="429"/>
    <n v="420"/>
    <m/>
    <s v=""/>
    <s v=""/>
    <n v="-0.12533279231414454"/>
    <n v="0"/>
    <n v="47"/>
    <n v="1"/>
    <n v="2.1276595744680851E-2"/>
    <n v="3.78"/>
    <n v="-0.66306418767408781"/>
    <n v="-0.11272606209136826"/>
    <n v="-0.65035137697312695"/>
    <x v="4"/>
    <n v="3"/>
    <n v="2"/>
    <n v="1.982376333393302"/>
    <n v="0.76202445132540197"/>
    <n v="0"/>
    <x v="2"/>
    <n v="0"/>
    <n v="0.34030527448662495"/>
    <n v="0.17509961046627232"/>
    <s v=""/>
    <s v=""/>
    <s v=""/>
    <s v=""/>
    <s v=""/>
    <x v="0"/>
    <s v="putong"/>
    <s v=""/>
    <n v="1"/>
  </r>
  <r>
    <n v="130"/>
    <s v="陈夏月"/>
    <n v="1"/>
    <x v="35"/>
    <s v="艺术学"/>
    <s v="视觉传达设计"/>
    <x v="0"/>
    <n v="0"/>
    <n v="1"/>
    <n v="1"/>
    <n v="3.5889999999999998E-2"/>
    <n v="-0.17725909261635098"/>
    <x v="3"/>
    <x v="19"/>
    <n v="429"/>
    <m/>
    <m/>
    <s v=""/>
    <s v=""/>
    <n v="-9.6643289876506989E-3"/>
    <n v="0"/>
    <n v="34"/>
    <n v="2"/>
    <n v="5.8823529411764705E-2"/>
    <n v="127"/>
    <n v="-0.35500124819473849"/>
    <n v="1.1288810242971443E-2"/>
    <n v="-0.34653994784482739"/>
    <x v="1"/>
    <n v="1"/>
    <n v="1"/>
    <n v="0.57794165684879772"/>
    <n v="-0.44533611421243874"/>
    <n v="0"/>
    <x v="0"/>
    <n v="0"/>
    <n v="0"/>
    <n v="-0.67724401237451326"/>
    <s v=""/>
    <s v=""/>
    <s v=""/>
    <s v=""/>
    <s v=""/>
    <x v="0"/>
    <s v="putong"/>
    <s v=""/>
    <n v="1"/>
  </r>
  <r>
    <n v="131"/>
    <s v="于琦"/>
    <n v="1"/>
    <x v="10"/>
    <s v="农学"/>
    <s v="园林"/>
    <x v="1"/>
    <n v="0"/>
    <n v="1"/>
    <n v="1"/>
    <n v="4.7480000000000001E-2"/>
    <n v="-7.6210694086341693E-2"/>
    <x v="1"/>
    <x v="1"/>
    <n v="482"/>
    <n v="523"/>
    <m/>
    <s v=""/>
    <s v=""/>
    <n v="0.76082973162888434"/>
    <n v="0"/>
    <n v="67"/>
    <n v="1"/>
    <n v="1.4925373134328358E-2"/>
    <n v="4.07"/>
    <n v="-0.71517433664074392"/>
    <n v="0.78638176233259527"/>
    <n v="-0.68048839075445977"/>
    <x v="4"/>
    <n v="1"/>
    <n v="4"/>
    <n v="1.5205209409128806"/>
    <n v="0.36497786939831955"/>
    <n v="1"/>
    <x v="0"/>
    <n v="0"/>
    <n v="0.41684527531374377"/>
    <n v="0.36680507755208219"/>
    <s v=""/>
    <s v=""/>
    <s v=""/>
    <s v=""/>
    <s v=""/>
    <x v="0"/>
    <s v="putong"/>
    <s v=""/>
    <n v="1"/>
  </r>
  <r>
    <n v="132"/>
    <s v="张娟"/>
    <n v="1"/>
    <x v="35"/>
    <s v="经济学"/>
    <s v="经济统计学"/>
    <x v="0"/>
    <n v="0"/>
    <n v="1"/>
    <n v="1"/>
    <n v="3.5889999999999998E-2"/>
    <n v="-0.17725909261635098"/>
    <x v="0"/>
    <x v="0"/>
    <n v="541"/>
    <n v="496"/>
    <m/>
    <s v=""/>
    <s v=""/>
    <n v="-0.79759401737437141"/>
    <n v="0"/>
    <n v="104"/>
    <n v="7"/>
    <n v="6.7307692307692304E-2"/>
    <n v="3.56"/>
    <n v="-0.28539087244700095"/>
    <n v="-0.79480785993023528"/>
    <n v="-0.29715840485786371"/>
    <x v="4"/>
    <n v="1"/>
    <n v="7"/>
    <n v="2.0410418818257612"/>
    <n v="0.81245788971591082"/>
    <n v="0"/>
    <x v="2"/>
    <n v="1"/>
    <n v="0.57733787794697111"/>
    <n v="0.76878193957373753"/>
    <s v=""/>
    <s v=""/>
    <s v=""/>
    <s v=""/>
    <s v=""/>
    <x v="0"/>
    <s v="putong"/>
    <s v=""/>
    <n v="1"/>
  </r>
  <r>
    <n v="133"/>
    <s v="王云静"/>
    <n v="1"/>
    <x v="42"/>
    <s v="农学"/>
    <s v="园林"/>
    <x v="1"/>
    <n v="0"/>
    <n v="1"/>
    <n v="1"/>
    <n v="4.7480000000000001E-2"/>
    <n v="-7.6210694086341693E-2"/>
    <x v="1"/>
    <x v="3"/>
    <n v="531"/>
    <n v="458"/>
    <m/>
    <s v=""/>
    <s v=""/>
    <n v="0.21079782021597029"/>
    <n v="0"/>
    <n v="130"/>
    <n v="1"/>
    <n v="7.6923076923076927E-3"/>
    <n v="3.89"/>
    <n v="-0.77451977936777039"/>
    <n v="0.22831483682806661"/>
    <n v="-0.75135429973364654"/>
    <x v="4"/>
    <n v="0"/>
    <n v="2"/>
    <n v="0.7690723037597893"/>
    <n v="-0.28102544188281287"/>
    <n v="0"/>
    <x v="0"/>
    <n v="0"/>
    <n v="0"/>
    <n v="-0.67724401237451326"/>
    <s v=""/>
    <s v=""/>
    <s v=""/>
    <s v=""/>
    <s v=""/>
    <x v="0"/>
    <s v="putong"/>
    <s v=""/>
    <n v="1"/>
  </r>
  <r>
    <n v="134"/>
    <s v="韩雪"/>
    <n v="1"/>
    <x v="43"/>
    <s v="管理学"/>
    <s v="农村区域发展"/>
    <x v="0"/>
    <n v="0"/>
    <n v="1"/>
    <n v="1"/>
    <n v="3.5889999999999998E-2"/>
    <n v="-0.17725909261635098"/>
    <x v="0"/>
    <x v="0"/>
    <n v="461"/>
    <n v="432"/>
    <m/>
    <s v=""/>
    <s v=""/>
    <n v="-0.21700477754962952"/>
    <n v="0"/>
    <n v="24"/>
    <n v="1"/>
    <n v="4.1666666666666664E-2"/>
    <n v="3.75"/>
    <n v="-0.49576889692905229"/>
    <n v="-0.20573721634212236"/>
    <n v="-0.48906916510749421"/>
    <x v="3"/>
    <n v="0"/>
    <n v="4"/>
    <n v="1.5381446075195786"/>
    <n v="0.38012853495541499"/>
    <n v="0"/>
    <x v="0"/>
    <n v="0"/>
    <n v="0"/>
    <n v="-0.67724401237451326"/>
    <s v=""/>
    <s v=""/>
    <s v=""/>
    <s v=""/>
    <s v=""/>
    <x v="0"/>
    <s v="putong"/>
    <s v=""/>
    <n v="1"/>
  </r>
  <r>
    <n v="137"/>
    <s v="曲芸"/>
    <n v="1"/>
    <x v="44"/>
    <s v="理学"/>
    <s v="应用心理学"/>
    <x v="0"/>
    <n v="0"/>
    <n v="1"/>
    <n v="1"/>
    <n v="3.5889999999999998E-2"/>
    <n v="-0.17725909261635098"/>
    <x v="5"/>
    <x v="18"/>
    <n v="446"/>
    <n v="454"/>
    <m/>
    <s v=""/>
    <s v=""/>
    <n v="-1.2253966151399713"/>
    <n v="0"/>
    <n v="118"/>
    <n v="1"/>
    <n v="8.4745762711864406E-3"/>
    <n v="3.42"/>
    <n v="-0.76810146675645352"/>
    <n v="-1.2288599131004243"/>
    <n v="-0.77874498686699922"/>
    <x v="4"/>
    <n v="2"/>
    <n v="2"/>
    <n v="1.5779416568487978"/>
    <n v="0.41434115358933044"/>
    <n v="0"/>
    <x v="2"/>
    <n v="0"/>
    <n v="0.34030527448662495"/>
    <n v="0.17509961046627232"/>
    <s v=""/>
    <s v=""/>
    <s v=""/>
    <s v=""/>
    <s v=""/>
    <x v="0"/>
    <s v="putong"/>
    <s v=""/>
    <n v="1"/>
  </r>
  <r>
    <n v="138"/>
    <s v="高帷雅"/>
    <n v="1"/>
    <x v="23"/>
    <s v="经济学"/>
    <s v="经济学"/>
    <x v="0"/>
    <n v="0"/>
    <n v="1"/>
    <n v="1"/>
    <n v="3.5889999999999998E-2"/>
    <n v="-0.17725909261635098"/>
    <x v="0"/>
    <x v="2"/>
    <n v="531"/>
    <n v="436"/>
    <m/>
    <s v=""/>
    <s v=""/>
    <n v="-0.73647936055071439"/>
    <n v="0"/>
    <n v="68"/>
    <n v="3"/>
    <n v="4.4117647058823532E-2"/>
    <n v="3.58"/>
    <n v="-0.47565923282415029"/>
    <n v="-0.73280042376306542"/>
    <n v="-0.48159919433483928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39"/>
    <s v="王紫雯"/>
    <n v="1"/>
    <x v="30"/>
    <s v="经济学"/>
    <s v="经济与金融"/>
    <x v="0"/>
    <n v="0"/>
    <n v="1"/>
    <n v="1"/>
    <n v="3.5889999999999998E-2"/>
    <n v="-0.17725909261635098"/>
    <x v="0"/>
    <x v="2"/>
    <n v="519"/>
    <n v="433"/>
    <m/>
    <s v=""/>
    <s v=""/>
    <n v="2.0848076543452412"/>
    <n v="0"/>
    <n v="124"/>
    <n v="2"/>
    <n v="1.6129032258064516E-2"/>
    <n v="93.28"/>
    <n v="-0.705298622925289"/>
    <n v="1.8964951026691637"/>
    <n v="-0.64519718786405711"/>
    <x v="0"/>
    <n v="2"/>
    <n v="2"/>
    <n v="2.8441166863024043"/>
    <n v="1.5028430434688314"/>
    <n v="0"/>
    <x v="1"/>
    <n v="0"/>
    <n v="0.68061054897324991"/>
    <n v="1.027443233307058"/>
    <s v=""/>
    <s v=""/>
    <s v=""/>
    <s v=""/>
    <s v=""/>
    <x v="0"/>
    <s v="putong"/>
    <s v=""/>
    <n v="1"/>
  </r>
  <r>
    <n v="141"/>
    <s v="王楠"/>
    <n v="1"/>
    <x v="10"/>
    <s v="工学"/>
    <s v="风景园林"/>
    <x v="1"/>
    <n v="0"/>
    <n v="1"/>
    <n v="1"/>
    <n v="4.7480000000000001E-2"/>
    <n v="-7.6210694086341693E-2"/>
    <x v="1"/>
    <x v="3"/>
    <n v="446"/>
    <n v="432"/>
    <m/>
    <s v=""/>
    <s v=""/>
    <n v="0.51637110433425593"/>
    <n v="0"/>
    <n v="107"/>
    <n v="3"/>
    <n v="2.8037383177570093E-2"/>
    <n v="3.99"/>
    <n v="-0.60759366461518938"/>
    <n v="0.53835201766391594"/>
    <n v="-0.58112231935454206"/>
    <x v="4"/>
    <n v="3"/>
    <n v="3"/>
    <n v="2.1558833136975952"/>
    <n v="0.91118445809793214"/>
    <n v="2"/>
    <x v="0"/>
    <n v="0"/>
    <n v="0.83369055062748754"/>
    <n v="1.4108541674786776"/>
    <s v=""/>
    <s v=""/>
    <s v=""/>
    <s v=""/>
    <s v=""/>
    <x v="0"/>
    <s v="putong"/>
    <s v=""/>
    <n v="1"/>
  </r>
  <r>
    <n v="142"/>
    <s v="何颖霞"/>
    <n v="1"/>
    <x v="10"/>
    <s v="工学"/>
    <s v="风景园林"/>
    <x v="1"/>
    <n v="0"/>
    <n v="1"/>
    <n v="1"/>
    <n v="4.7480000000000001E-2"/>
    <n v="-7.6210694086341693E-2"/>
    <x v="1"/>
    <x v="3"/>
    <n v="491"/>
    <n v="427"/>
    <m/>
    <s v=""/>
    <s v=""/>
    <n v="0.48581377592242664"/>
    <n v="0"/>
    <n v="107"/>
    <n v="2"/>
    <n v="1.8691588785046728E-2"/>
    <n v="3.98"/>
    <n v="-0.6842735053142549"/>
    <n v="0.50734829958033023"/>
    <n v="-0.65674704162118991"/>
    <x v="4"/>
    <n v="2"/>
    <n v="0"/>
    <n v="1.2309276962402107"/>
    <n v="0.11602114004426951"/>
    <n v="0"/>
    <x v="0"/>
    <n v="0"/>
    <n v="0"/>
    <n v="-0.67724401237451326"/>
    <s v=""/>
    <s v=""/>
    <s v=""/>
    <s v=""/>
    <s v=""/>
    <x v="0"/>
    <s v="putong"/>
    <s v=""/>
    <n v="1"/>
  </r>
  <r>
    <n v="143"/>
    <s v="张文萍"/>
    <n v="1"/>
    <x v="42"/>
    <s v="农学"/>
    <s v="园林"/>
    <x v="1"/>
    <n v="0"/>
    <n v="1"/>
    <n v="1"/>
    <n v="4.7480000000000001E-2"/>
    <n v="-7.6210694086341693E-2"/>
    <x v="1"/>
    <x v="10"/>
    <n v="578"/>
    <n v="485"/>
    <m/>
    <s v=""/>
    <s v=""/>
    <n v="-0.21700477754962952"/>
    <n v="0"/>
    <n v="135"/>
    <n v="7"/>
    <n v="5.185185185185185E-2"/>
    <n v="3.75"/>
    <n v="-0.4122020705375708"/>
    <n v="-0.20573721634212236"/>
    <n v="-0.40743273240565592"/>
    <x v="1"/>
    <n v="0"/>
    <n v="4"/>
    <n v="0.69402792121717416"/>
    <n v="-0.34553939163091907"/>
    <n v="0"/>
    <x v="0"/>
    <n v="1"/>
    <n v="0.2370326034603461"/>
    <n v="-8.3561683267048173E-2"/>
    <s v=""/>
    <s v=""/>
    <s v=""/>
    <s v=""/>
    <s v=""/>
    <x v="0"/>
    <s v="putong"/>
    <s v=""/>
    <n v="1"/>
  </r>
  <r>
    <n v="144"/>
    <s v="张梦迪"/>
    <n v="1"/>
    <x v="45"/>
    <s v="工学"/>
    <s v="信息安全"/>
    <x v="0"/>
    <n v="0"/>
    <n v="1"/>
    <n v="1"/>
    <n v="3.5889999999999998E-2"/>
    <n v="-0.17725909261635098"/>
    <x v="0"/>
    <x v="6"/>
    <n v="559"/>
    <n v="481"/>
    <m/>
    <s v=""/>
    <s v=""/>
    <n v="-1.5920845560819139"/>
    <n v="0"/>
    <n v="165"/>
    <n v="22"/>
    <n v="0.13333333333333333"/>
    <n v="3.3"/>
    <n v="0.2563325405942814"/>
    <n v="-1.6009045301034435"/>
    <n v="0.21343036426116399"/>
    <x v="4"/>
    <n v="0"/>
    <n v="0"/>
    <n v="0.42205834315120228"/>
    <n v="-0.57934545542787375"/>
    <n v="0"/>
    <x v="0"/>
    <n v="0"/>
    <n v="0"/>
    <n v="-0.67724401237451326"/>
    <s v=""/>
    <s v=""/>
    <s v=""/>
    <s v=""/>
    <s v=""/>
    <x v="0"/>
    <s v="putong"/>
    <s v=""/>
    <n v="1"/>
  </r>
  <r>
    <n v="145"/>
    <s v="陈瑞琦"/>
    <n v="1"/>
    <x v="5"/>
    <s v="工学"/>
    <s v="风景园林"/>
    <x v="1"/>
    <n v="0"/>
    <n v="1"/>
    <n v="1"/>
    <n v="4.7480000000000001E-2"/>
    <n v="-7.6210694086341693E-2"/>
    <x v="1"/>
    <x v="10"/>
    <n v="568"/>
    <n v="495"/>
    <m/>
    <s v=""/>
    <s v=""/>
    <n v="-0.49202073325608586"/>
    <n v="0"/>
    <n v="62"/>
    <n v="5"/>
    <n v="8.0645161290322578E-2"/>
    <n v="3.66"/>
    <n v="-0.17596036777690163"/>
    <n v="-0.48477067909438598"/>
    <n v="-0.18309388596833553"/>
    <x v="3"/>
    <n v="0"/>
    <n v="5"/>
    <n v="1.7116515878238723"/>
    <n v="0.52928854172794559"/>
    <n v="0"/>
    <x v="0"/>
    <n v="1"/>
    <n v="0.2370326034603461"/>
    <n v="-8.3561683267048173E-2"/>
    <s v=""/>
    <s v=""/>
    <s v=""/>
    <s v=""/>
    <s v=""/>
    <x v="0"/>
    <s v="putong"/>
    <s v=""/>
    <n v="1"/>
  </r>
  <r>
    <n v="146"/>
    <s v="曹颖"/>
    <n v="1"/>
    <x v="9"/>
    <s v="经济学"/>
    <s v="经济学"/>
    <x v="0"/>
    <n v="0"/>
    <n v="1"/>
    <n v="1"/>
    <n v="3.5889999999999998E-2"/>
    <n v="-0.17725909261635098"/>
    <x v="0"/>
    <x v="2"/>
    <n v="507"/>
    <n v="446"/>
    <m/>
    <s v=""/>
    <s v=""/>
    <n v="1.2497469862181412"/>
    <n v="0"/>
    <n v="113"/>
    <n v="3"/>
    <n v="2.6548672566371681E-2"/>
    <n v="4.2300000000000004"/>
    <n v="-0.61980815251415566"/>
    <n v="1.2824412516699542"/>
    <n v="-0.5758661912775027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47"/>
    <s v="董帆"/>
    <n v="1"/>
    <x v="6"/>
    <s v="管理学"/>
    <s v="物流管理"/>
    <x v="0"/>
    <n v="0"/>
    <n v="1"/>
    <n v="1"/>
    <n v="3.5889999999999998E-2"/>
    <n v="-0.17725909261635098"/>
    <x v="0"/>
    <x v="6"/>
    <n v="508"/>
    <n v="507"/>
    <m/>
    <s v=""/>
    <s v=""/>
    <n v="-1.3170686003754564"/>
    <n v="0"/>
    <n v="68"/>
    <n v="1"/>
    <n v="1.4705882352941176E-2"/>
    <n v="3.39"/>
    <n v="-0.71697520208297394"/>
    <n v="-1.3218710673511784"/>
    <n v="-0.7309482965706695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50"/>
    <s v="付海英"/>
    <n v="1"/>
    <x v="46"/>
    <s v="管理学"/>
    <s v="工商管理"/>
    <x v="0"/>
    <n v="0"/>
    <n v="1"/>
    <n v="1"/>
    <n v="3.5889999999999998E-2"/>
    <n v="-0.17725909261635098"/>
    <x v="0"/>
    <x v="6"/>
    <n v="514"/>
    <n v="465"/>
    <m/>
    <s v=""/>
    <s v=""/>
    <n v="-0.58369271849157223"/>
    <n v="0"/>
    <n v="56"/>
    <n v="1"/>
    <n v="1.7857142857142856E-2"/>
    <n v="3.63"/>
    <n v="-0.69111991966238573"/>
    <n v="-0.57778183334514144"/>
    <n v="-0.68850180986845733"/>
    <x v="3"/>
    <n v="5"/>
    <n v="5"/>
    <n v="3.7338249705463933"/>
    <n v="2.2677050304083033"/>
    <n v="0"/>
    <x v="2"/>
    <n v="1"/>
    <n v="0.57733787794697111"/>
    <n v="0.76878193957373753"/>
    <s v=""/>
    <s v=""/>
    <s v=""/>
    <s v=""/>
    <s v=""/>
    <x v="0"/>
    <s v="putong"/>
    <s v=""/>
    <n v="1"/>
  </r>
  <r>
    <n v="151"/>
    <s v="王芳桃"/>
    <n v="1"/>
    <x v="47"/>
    <s v="管理学"/>
    <s v="会计学"/>
    <x v="0"/>
    <n v="0"/>
    <n v="1"/>
    <n v="1"/>
    <n v="3.5889999999999998E-2"/>
    <n v="-0.17725909261635098"/>
    <x v="0"/>
    <x v="6"/>
    <n v="468"/>
    <n v="472"/>
    <m/>
    <s v=""/>
    <s v=""/>
    <n v="0.66915774639339798"/>
    <n v="0"/>
    <n v="138"/>
    <n v="3"/>
    <n v="2.1739130434782608E-2"/>
    <n v="4.04"/>
    <n v="-0.65926920943412481"/>
    <n v="0.69337060808183981"/>
    <n v="-0.62802322964950597"/>
    <x v="4"/>
    <n v="1"/>
    <n v="4"/>
    <n v="1.5205209409128806"/>
    <n v="0.36497786939831955"/>
    <n v="0"/>
    <x v="0"/>
    <n v="0"/>
    <n v="0"/>
    <n v="-0.67724401237451326"/>
    <s v=""/>
    <s v=""/>
    <s v=""/>
    <s v=""/>
    <s v=""/>
    <x v="0"/>
    <s v="putong"/>
    <s v=""/>
    <n v="1"/>
  </r>
  <r>
    <n v="152"/>
    <s v="那丽杰"/>
    <n v="1"/>
    <x v="48"/>
    <s v="管理学"/>
    <s v="人力资源管理"/>
    <x v="0"/>
    <n v="0"/>
    <n v="1"/>
    <n v="1"/>
    <n v="3.5889999999999998E-2"/>
    <n v="-0.17725909261635098"/>
    <x v="5"/>
    <x v="18"/>
    <n v="428"/>
    <m/>
    <m/>
    <s v=""/>
    <s v=""/>
    <n v="2.2275814953966524"/>
    <n v="0"/>
    <n v="29"/>
    <n v="1"/>
    <n v="3.4482758620689655E-2"/>
    <n v="4.55"/>
    <n v="-0.55471101585721327"/>
    <n v="2.2745602303446693"/>
    <n v="-0.48935485006994978"/>
    <x v="3"/>
    <n v="1"/>
    <n v="2"/>
    <n v="1.5955653234554958"/>
    <n v="0.42949181914642581"/>
    <n v="0"/>
    <x v="2"/>
    <n v="0"/>
    <n v="0.34030527448662495"/>
    <n v="0.17509961046627232"/>
    <s v=""/>
    <s v=""/>
    <s v=""/>
    <s v=""/>
    <s v=""/>
    <x v="0"/>
    <s v="putong"/>
    <s v=""/>
    <n v="1"/>
  </r>
  <r>
    <n v="154"/>
    <s v="刘潇璐"/>
    <n v="1"/>
    <x v="9"/>
    <s v="经济学"/>
    <s v="金融学"/>
    <x v="0"/>
    <n v="0"/>
    <n v="1"/>
    <n v="1"/>
    <n v="3.5889999999999998E-2"/>
    <n v="-0.17725909261635098"/>
    <x v="0"/>
    <x v="0"/>
    <n v="596"/>
    <n v="598"/>
    <m/>
    <s v=""/>
    <s v=""/>
    <n v="0.82194438845254014"/>
    <n v="0"/>
    <n v="140"/>
    <n v="9"/>
    <n v="6.4285714285714279E-2"/>
    <n v="4.09"/>
    <n v="-0.31018542533238558"/>
    <n v="0.8483891984997638"/>
    <n v="-0.2834223515218629"/>
    <x v="2"/>
    <n v="3"/>
    <n v="6"/>
    <n v="3.5205209409128804"/>
    <n v="2.0843324050018577"/>
    <n v="0"/>
    <x v="2"/>
    <n v="1"/>
    <n v="0.57733787794697111"/>
    <n v="0.76878193957373753"/>
    <s v=""/>
    <s v=""/>
    <s v=""/>
    <s v=""/>
    <s v=""/>
    <x v="0"/>
    <s v="putong"/>
    <s v=""/>
    <n v="1"/>
  </r>
  <r>
    <n v="155"/>
    <s v="阚梅"/>
    <n v="1"/>
    <x v="49"/>
    <s v="管理学"/>
    <s v="会计学"/>
    <x v="0"/>
    <n v="0"/>
    <n v="1"/>
    <n v="1"/>
    <n v="3.5889999999999998E-2"/>
    <n v="-0.17725909261635098"/>
    <x v="0"/>
    <x v="6"/>
    <n v="557"/>
    <n v="532"/>
    <m/>
    <s v=""/>
    <s v=""/>
    <n v="1.9419099556773072"/>
    <n v="0"/>
    <n v="127"/>
    <n v="1"/>
    <n v="7.874015748031496E-3"/>
    <n v="92.93"/>
    <n v="-0.77302891147774011"/>
    <n v="1.7688917247060105"/>
    <n v="-0.71431054478189548"/>
    <x v="2"/>
    <n v="1"/>
    <n v="3"/>
    <n v="2.1911306469109917"/>
    <n v="0.94148578921212334"/>
    <n v="0"/>
    <x v="0"/>
    <n v="2"/>
    <n v="0.47406520692069221"/>
    <n v="0.51012064584041694"/>
    <s v=""/>
    <s v=""/>
    <s v=""/>
    <s v=""/>
    <s v=""/>
    <x v="0"/>
    <s v="putong"/>
    <s v=""/>
    <n v="1"/>
  </r>
  <r>
    <n v="156"/>
    <s v="田鑫"/>
    <n v="1"/>
    <x v="35"/>
    <s v="管理学"/>
    <s v="工商管理"/>
    <x v="0"/>
    <n v="0"/>
    <n v="1"/>
    <n v="1"/>
    <n v="3.5889999999999998E-2"/>
    <n v="-0.17725909261635098"/>
    <x v="0"/>
    <x v="6"/>
    <n v="604"/>
    <n v="491"/>
    <m/>
    <s v=""/>
    <s v=""/>
    <n v="-0.49202073325608586"/>
    <n v="0"/>
    <n v="88"/>
    <n v="2"/>
    <n v="2.2727272727272728E-2"/>
    <n v="3.66"/>
    <n v="-0.65116175592147663"/>
    <n v="-0.48477067909438598"/>
    <n v="-0.64731812204677075"/>
    <x v="3"/>
    <n v="0"/>
    <n v="2"/>
    <n v="1.1911306469109917"/>
    <n v="8.1808521410354273E-2"/>
    <n v="0"/>
    <x v="0"/>
    <n v="0"/>
    <n v="0"/>
    <n v="-0.67724401237451326"/>
    <s v=""/>
    <s v=""/>
    <s v=""/>
    <s v=""/>
    <s v=""/>
    <x v="0"/>
    <s v="putong"/>
    <s v=""/>
    <n v="1"/>
  </r>
  <r>
    <n v="160"/>
    <s v="刘慧慧"/>
    <n v="1"/>
    <x v="50"/>
    <s v="工学"/>
    <s v="网络工程"/>
    <x v="0"/>
    <n v="0"/>
    <n v="1"/>
    <n v="1"/>
    <n v="3.5889999999999998E-2"/>
    <n v="-0.17725909261635098"/>
    <x v="8"/>
    <x v="14"/>
    <n v="444"/>
    <n v="447"/>
    <m/>
    <s v=""/>
    <s v=""/>
    <n v="-0.49202073325608586"/>
    <n v="0"/>
    <n v="54"/>
    <n v="1"/>
    <n v="1.8518518518518517E-2"/>
    <n v="3.66"/>
    <n v="-0.68569350236423754"/>
    <n v="-0.48477067909438598"/>
    <n v="-0.68105218514670396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1"/>
  </r>
  <r>
    <n v="162"/>
    <s v="张傲然"/>
    <n v="1"/>
    <x v="32"/>
    <s v="文学"/>
    <s v="商务英语"/>
    <x v="0"/>
    <n v="0"/>
    <n v="1"/>
    <n v="1"/>
    <n v="3.5889999999999998E-2"/>
    <n v="-0.17725909261635098"/>
    <x v="6"/>
    <x v="11"/>
    <n v="598"/>
    <n v="613"/>
    <m/>
    <n v="83"/>
    <s v=""/>
    <n v="0.73027240321705378"/>
    <n v="0"/>
    <n v="78"/>
    <n v="4"/>
    <n v="5.128205128205128E-2"/>
    <n v="4.0599999999999996"/>
    <n v="-0.41687713774828306"/>
    <n v="0.75537804424900834"/>
    <n v="-0.38979804304414561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1"/>
  </r>
  <r>
    <n v="163"/>
    <s v="曹淑慧"/>
    <n v="1"/>
    <x v="51"/>
    <s v="管理学"/>
    <s v="劳动关系"/>
    <x v="0"/>
    <n v="0"/>
    <n v="1"/>
    <n v="1"/>
    <n v="3.5889999999999998E-2"/>
    <n v="-0.17725909261635098"/>
    <x v="0"/>
    <x v="6"/>
    <n v="515"/>
    <n v="452"/>
    <m/>
    <s v=""/>
    <s v=""/>
    <n v="1.3719762998654528"/>
    <n v="0"/>
    <n v="228"/>
    <n v="3"/>
    <n v="1.3157894736842105E-2"/>
    <n v="4.2699999999999996"/>
    <n v="-0.72967604257028051"/>
    <n v="1.406456124004291"/>
    <n v="-0.6803313895224079"/>
    <x v="1"/>
    <n v="1"/>
    <n v="2"/>
    <n v="0.75144863715309129"/>
    <n v="-0.2961761074399083"/>
    <n v="0"/>
    <x v="0"/>
    <n v="0"/>
    <n v="0"/>
    <n v="-0.67724401237451326"/>
    <s v=""/>
    <s v=""/>
    <s v=""/>
    <s v=""/>
    <s v=""/>
    <x v="0"/>
    <s v="putong"/>
    <s v=""/>
    <n v="1"/>
  </r>
  <r>
    <n v="164"/>
    <s v="李枫园"/>
    <n v="1"/>
    <x v="51"/>
    <s v="管理学"/>
    <s v="财务管理"/>
    <x v="0"/>
    <n v="0"/>
    <n v="1"/>
    <n v="1"/>
    <n v="3.5889999999999998E-2"/>
    <n v="-0.17725909261635098"/>
    <x v="0"/>
    <x v="6"/>
    <n v="432"/>
    <n v="432"/>
    <m/>
    <s v=""/>
    <s v=""/>
    <n v="1.4636482851009391"/>
    <n v="0"/>
    <n v="118"/>
    <n v="1"/>
    <n v="8.4745762711864406E-3"/>
    <n v="4.3"/>
    <n v="-0.76810146675645352"/>
    <n v="1.4994672782550464"/>
    <n v="-0.71572062874668785"/>
    <x v="3"/>
    <n v="1"/>
    <n v="1"/>
    <n v="1.4220583431512022"/>
    <n v="0.28033181237389526"/>
    <n v="0"/>
    <x v="0"/>
    <n v="0"/>
    <n v="0"/>
    <n v="-0.67724401237451326"/>
    <s v=""/>
    <s v=""/>
    <s v=""/>
    <s v=""/>
    <s v=""/>
    <x v="0"/>
    <s v="putong"/>
    <s v=""/>
    <n v="1"/>
  </r>
  <r>
    <n v="165"/>
    <s v="肖菲"/>
    <n v="1"/>
    <x v="15"/>
    <s v="管理学"/>
    <s v="酒店管理"/>
    <x v="0"/>
    <n v="0"/>
    <n v="1"/>
    <n v="1"/>
    <n v="3.5889999999999998E-2"/>
    <n v="-0.17725909261635098"/>
    <x v="0"/>
    <x v="6"/>
    <n v="590"/>
    <n v="484"/>
    <m/>
    <s v=""/>
    <s v=""/>
    <n v="1.6469922555719119"/>
    <n v="0"/>
    <n v="117"/>
    <n v="3"/>
    <n v="2.564102564102564E-2"/>
    <n v="4.3600000000000003"/>
    <n v="-0.6272551622303344"/>
    <n v="1.6854895867565576"/>
    <n v="-0.5738307585287372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66"/>
    <s v="韦姝宇"/>
    <n v="1"/>
    <x v="52"/>
    <s v="工学"/>
    <s v="风景园林"/>
    <x v="0"/>
    <n v="0"/>
    <n v="1"/>
    <n v="1"/>
    <n v="3.5889999999999998E-2"/>
    <n v="-0.17725909261635098"/>
    <x v="1"/>
    <x v="10"/>
    <n v="608"/>
    <n v="621"/>
    <m/>
    <s v=""/>
    <s v=""/>
    <n v="0.39414179068694166"/>
    <n v="0"/>
    <n v="139"/>
    <n v="10"/>
    <n v="7.1942446043165464E-2"/>
    <n v="3.95"/>
    <n v="-0.24736390938864453"/>
    <n v="0.41433714532957616"/>
    <n v="-0.23207861502465363"/>
    <x v="3"/>
    <n v="0"/>
    <n v="7"/>
    <n v="2.0586655484324594"/>
    <n v="0.82760855527300647"/>
    <n v="1"/>
    <x v="0"/>
    <n v="0"/>
    <n v="0.41684527531374377"/>
    <n v="0.36680507755208219"/>
    <s v=""/>
    <s v=""/>
    <s v=""/>
    <s v=""/>
    <s v=""/>
    <x v="0"/>
    <s v="putong"/>
    <s v=""/>
    <n v="1"/>
  </r>
  <r>
    <n v="167"/>
    <s v="王宝玲"/>
    <n v="1"/>
    <x v="35"/>
    <s v="经济学"/>
    <s v="经济统计学"/>
    <x v="0"/>
    <n v="0"/>
    <n v="1"/>
    <n v="1"/>
    <n v="3.5889999999999998E-2"/>
    <n v="-0.17725909261635098"/>
    <x v="0"/>
    <x v="2"/>
    <n v="448"/>
    <n v="442"/>
    <m/>
    <s v=""/>
    <s v=""/>
    <n v="-0.79759401737437141"/>
    <n v="0"/>
    <n v="104"/>
    <n v="6"/>
    <n v="5.7692307692307696E-2"/>
    <n v="3.56"/>
    <n v="-0.36428263162777014"/>
    <n v="-0.79480785993023528"/>
    <n v="-0.3742277644015570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68"/>
    <s v="赵明慧"/>
    <n v="1"/>
    <x v="53"/>
    <s v="管理学"/>
    <s v="会计学"/>
    <x v="0"/>
    <n v="0"/>
    <n v="1"/>
    <n v="1"/>
    <n v="3.5889999999999998E-2"/>
    <n v="-0.17725909261635098"/>
    <x v="0"/>
    <x v="0"/>
    <n v="535"/>
    <n v="481"/>
    <m/>
    <s v=""/>
    <s v=""/>
    <n v="1.0052883589235129"/>
    <n v="0"/>
    <n v="119"/>
    <n v="2"/>
    <n v="1.680672268907563E-2"/>
    <n v="4.1500000000000004"/>
    <n v="-0.69973834713591521"/>
    <n v="1.0344115070012747"/>
    <n v="-0.65967948550534605"/>
    <x v="1"/>
    <n v="0"/>
    <n v="0"/>
    <n v="0"/>
    <n v="-0.94217941872104072"/>
    <n v="0"/>
    <x v="0"/>
    <n v="1"/>
    <n v="0.2370326034603461"/>
    <n v="-8.3561683267048173E-2"/>
    <s v=""/>
    <s v=""/>
    <s v=""/>
    <s v=""/>
    <s v=""/>
    <x v="0"/>
    <s v="putong"/>
    <s v=""/>
    <n v="1"/>
  </r>
  <r>
    <n v="169"/>
    <s v="肖雅方"/>
    <n v="1"/>
    <x v="1"/>
    <s v="农学"/>
    <s v="园林"/>
    <x v="1"/>
    <n v="0"/>
    <n v="1"/>
    <n v="1"/>
    <n v="4.7480000000000001E-2"/>
    <n v="-7.6210694086341693E-2"/>
    <x v="1"/>
    <x v="1"/>
    <n v="504"/>
    <m/>
    <m/>
    <s v=""/>
    <s v=""/>
    <n v="0.48581377592242664"/>
    <n v="0"/>
    <n v="88"/>
    <n v="5"/>
    <n v="5.6818181818181816E-2"/>
    <n v="3.98"/>
    <n v="-0.37145460973511285"/>
    <n v="0.50734829958033023"/>
    <n v="-0.3511542625299261"/>
    <x v="1"/>
    <n v="0"/>
    <n v="2"/>
    <n v="0.34701396060858708"/>
    <n v="-0.64385940517597984"/>
    <n v="0"/>
    <x v="0"/>
    <n v="2"/>
    <n v="0.47406520692069221"/>
    <n v="0.51012064584041694"/>
    <s v=""/>
    <s v=""/>
    <s v=""/>
    <s v=""/>
    <s v=""/>
    <x v="0"/>
    <s v="putong"/>
    <s v=""/>
    <n v="1"/>
  </r>
  <r>
    <n v="171"/>
    <s v="吴双"/>
    <n v="1"/>
    <x v="54"/>
    <s v="农学"/>
    <s v="园林"/>
    <x v="0"/>
    <n v="0"/>
    <n v="1"/>
    <n v="1"/>
    <n v="3.5889999999999998E-2"/>
    <n v="-0.17725909261635098"/>
    <x v="1"/>
    <x v="1"/>
    <n v="432"/>
    <n v="391"/>
    <m/>
    <s v=""/>
    <s v=""/>
    <n v="0.91361637368802651"/>
    <n v="0"/>
    <n v="71"/>
    <n v="1"/>
    <n v="1.4084507042253521E-2"/>
    <n v="4.12"/>
    <n v="-0.72207342678562525"/>
    <n v="0.94140035275051925"/>
    <n v="-0.68364718247834022"/>
    <x v="5"/>
    <n v="0"/>
    <n v="0"/>
    <n v="2.1102917157560115"/>
    <n v="0.8719903977447947"/>
    <n v="2"/>
    <x v="3"/>
    <n v="0"/>
    <n v="1.8546063740873624"/>
    <n v="3.9678850360010345"/>
    <s v=""/>
    <s v=""/>
    <s v=""/>
    <s v=""/>
    <s v=""/>
    <x v="0"/>
    <s v="putong"/>
    <s v=""/>
    <n v="1"/>
  </r>
  <r>
    <n v="173"/>
    <s v="王小雨"/>
    <n v="2"/>
    <x v="55"/>
    <s v="工学"/>
    <s v="风景园林"/>
    <x v="0"/>
    <n v="0"/>
    <n v="1"/>
    <n v="1"/>
    <n v="3.5889999999999998E-2"/>
    <n v="-0.17725909261635098"/>
    <x v="1"/>
    <x v="10"/>
    <n v="457"/>
    <m/>
    <m/>
    <s v=""/>
    <s v=""/>
    <n v="-0.76906352762296859"/>
    <n v="0"/>
    <n v="29"/>
    <n v="2"/>
    <n v="6.8965517241379309E-2"/>
    <n v="86.29"/>
    <n v="-0.2717888450020407"/>
    <n v="-0.6519266457949906"/>
    <n v="-0.28057002820035781"/>
    <x v="2"/>
    <n v="1"/>
    <n v="12"/>
    <n v="3.7526934696496332"/>
    <n v="2.2839258501648971"/>
    <n v="0"/>
    <x v="2"/>
    <n v="2"/>
    <n v="0.81437048140731716"/>
    <n v="1.3624642686812025"/>
    <s v=""/>
    <s v=""/>
    <s v=""/>
    <s v=""/>
    <s v=""/>
    <x v="0"/>
    <s v="putong"/>
    <s v=""/>
    <n v="1"/>
  </r>
  <r>
    <n v="175"/>
    <s v="赵懿真"/>
    <n v="1"/>
    <x v="7"/>
    <s v="经济学"/>
    <s v="经济统计学"/>
    <x v="0"/>
    <n v="0"/>
    <n v="1"/>
    <n v="1"/>
    <n v="3.5889999999999998E-2"/>
    <n v="-0.17725909261635098"/>
    <x v="0"/>
    <x v="2"/>
    <n v="471"/>
    <n v="453"/>
    <m/>
    <s v=""/>
    <s v=""/>
    <n v="0.9742883961258515"/>
    <n v="0"/>
    <n v="40"/>
    <n v="1"/>
    <n v="2.5000000000000001E-2"/>
    <n v="90.56"/>
    <n v="-0.63251461284238564"/>
    <n v="0.904834565355501"/>
    <n v="-0.59700184682601454"/>
    <x v="1"/>
    <n v="4"/>
    <n v="4"/>
    <n v="2.3117666273951909"/>
    <n v="1.0451937993133673"/>
    <n v="1"/>
    <x v="2"/>
    <n v="0"/>
    <n v="0.75715054980036878"/>
    <n v="1.219148700392868"/>
    <s v=""/>
    <s v=""/>
    <s v=""/>
    <s v=""/>
    <s v=""/>
    <x v="0"/>
    <s v="putong"/>
    <s v=""/>
    <n v="1"/>
  </r>
  <r>
    <n v="177"/>
    <s v="王奕鑫"/>
    <n v="1"/>
    <x v="56"/>
    <s v="艺术学"/>
    <s v="视觉传达设计"/>
    <x v="1"/>
    <n v="0"/>
    <n v="1"/>
    <n v="1"/>
    <n v="4.7480000000000001E-2"/>
    <n v="-7.6210694086341693E-2"/>
    <x v="3"/>
    <x v="19"/>
    <n v="427"/>
    <m/>
    <m/>
    <s v=""/>
    <s v=""/>
    <n v="-0.12533279231414454"/>
    <n v="0"/>
    <n v="45"/>
    <n v="2"/>
    <n v="4.4444444444444446E-2"/>
    <n v="3.78"/>
    <n v="-0.47297794427683004"/>
    <n v="-0.11272606209136826"/>
    <n v="-0.46465612579834586"/>
    <x v="2"/>
    <n v="0"/>
    <n v="6"/>
    <n v="2.3072169112793679"/>
    <n v="1.0412825117936428"/>
    <n v="1"/>
    <x v="0"/>
    <n v="0"/>
    <n v="0.41684527531374377"/>
    <n v="0.36680507755208219"/>
    <s v=""/>
    <s v=""/>
    <s v=""/>
    <s v=""/>
    <s v=""/>
    <x v="0"/>
    <s v="putong"/>
    <s v=""/>
    <n v="1"/>
  </r>
  <r>
    <n v="179"/>
    <s v="张文君"/>
    <n v="2"/>
    <x v="7"/>
    <s v="管理学"/>
    <s v="工商管理"/>
    <x v="0"/>
    <n v="0"/>
    <n v="1"/>
    <n v="1"/>
    <n v="3.5889999999999998E-2"/>
    <n v="-0.17725909261635098"/>
    <x v="0"/>
    <x v="6"/>
    <n v="518"/>
    <n v="410"/>
    <m/>
    <s v=""/>
    <s v=""/>
    <n v="0.54692843274608371"/>
    <n v="0"/>
    <n v="108"/>
    <n v="2"/>
    <n v="1.8518518518518517E-2"/>
    <n v="4"/>
    <n v="-0.68569350236423754"/>
    <n v="0.56935573574750009"/>
    <n v="-0.65670186496385641"/>
    <x v="4"/>
    <n v="0"/>
    <n v="0"/>
    <n v="0.42205834315120228"/>
    <n v="-0.57934545542787375"/>
    <n v="0"/>
    <x v="0"/>
    <n v="0"/>
    <n v="0"/>
    <n v="-0.67724401237451326"/>
    <s v=""/>
    <s v=""/>
    <s v=""/>
    <s v=""/>
    <s v=""/>
    <x v="0"/>
    <s v="putong"/>
    <s v=""/>
    <n v="1"/>
  </r>
  <r>
    <n v="180"/>
    <s v="黄华尔琦"/>
    <n v="1"/>
    <x v="57"/>
    <s v="工学"/>
    <s v="环境工程"/>
    <x v="0"/>
    <n v="0"/>
    <n v="1"/>
    <n v="1"/>
    <n v="3.5889999999999998E-2"/>
    <n v="-0.17725909261635098"/>
    <x v="2"/>
    <x v="9"/>
    <n v="435"/>
    <m/>
    <m/>
    <s v=""/>
    <s v=""/>
    <n v="-2.7838203641432258"/>
    <n v="0"/>
    <n v="59"/>
    <n v="19"/>
    <n v="0.32203389830508472"/>
    <n v="2.91"/>
    <n v="1.804572171613039"/>
    <n v="-2.8100495353632535"/>
    <n v="1.6979744101818866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gugan"/>
    <s v=""/>
    <n v="1"/>
  </r>
  <r>
    <n v="181"/>
    <s v="童雅琦"/>
    <n v="1"/>
    <x v="25"/>
    <s v="工学"/>
    <s v="风景园林"/>
    <x v="0"/>
    <n v="0"/>
    <n v="1"/>
    <n v="1"/>
    <n v="3.5889999999999998E-2"/>
    <n v="-0.17725909261635098"/>
    <x v="1"/>
    <x v="3"/>
    <n v="450"/>
    <m/>
    <m/>
    <s v=""/>
    <s v=""/>
    <n v="-9.4775463902315296E-2"/>
    <n v="0"/>
    <n v="50"/>
    <n v="2"/>
    <n v="0.04"/>
    <n v="3.79"/>
    <n v="-0.50944346852038569"/>
    <n v="-8.1722344007782652E-2"/>
    <n v="-0.499563110544144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82"/>
    <s v="潘翼帆"/>
    <n v="1"/>
    <x v="51"/>
    <s v="艺术学"/>
    <s v="视觉传达设计"/>
    <x v="0"/>
    <n v="0"/>
    <n v="1"/>
    <n v="1"/>
    <n v="3.5889999999999998E-2"/>
    <n v="-0.17725909261635098"/>
    <x v="3"/>
    <x v="19"/>
    <n v="452"/>
    <n v="427"/>
    <m/>
    <s v=""/>
    <s v=""/>
    <n v="1.4330909566891112"/>
    <n v="0"/>
    <n v="60"/>
    <n v="4"/>
    <n v="6.6666666666666666E-2"/>
    <n v="4.29"/>
    <n v="-0.2906503230590522"/>
    <n v="1.4684635601714624"/>
    <n v="-0.2500147923564273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83"/>
    <s v="于梦晴"/>
    <n v="1"/>
    <x v="21"/>
    <s v="农学"/>
    <s v="园林"/>
    <x v="0"/>
    <n v="0"/>
    <n v="1"/>
    <n v="1"/>
    <n v="3.5889999999999998E-2"/>
    <n v="-0.17725909261635098"/>
    <x v="1"/>
    <x v="3"/>
    <n v="594"/>
    <n v="556"/>
    <m/>
    <s v=""/>
    <s v=""/>
    <n v="0.66915774639339798"/>
    <n v="0"/>
    <n v="109"/>
    <n v="4"/>
    <n v="3.669724770642202E-2"/>
    <n v="4.04"/>
    <n v="-0.53654170213256913"/>
    <n v="0.69337060808183981"/>
    <n v="-0.50813072776661627"/>
    <x v="0"/>
    <n v="2"/>
    <n v="4"/>
    <n v="3.1911306469109917"/>
    <n v="1.8011630570138923"/>
    <n v="0"/>
    <x v="0"/>
    <n v="1"/>
    <n v="0.2370326034603461"/>
    <n v="-8.3561683267048173E-2"/>
    <s v=""/>
    <s v=""/>
    <s v=""/>
    <s v=""/>
    <s v=""/>
    <x v="0"/>
    <s v="putong"/>
    <s v=""/>
    <n v="1"/>
  </r>
  <r>
    <n v="184"/>
    <s v="田娅倩"/>
    <n v="1"/>
    <x v="10"/>
    <s v="经济学"/>
    <s v="经济统计学"/>
    <x v="1"/>
    <n v="0"/>
    <n v="1"/>
    <n v="1"/>
    <n v="4.7480000000000001E-2"/>
    <n v="-7.6210694086341693E-2"/>
    <x v="0"/>
    <x v="2"/>
    <n v="569"/>
    <n v="534"/>
    <m/>
    <s v=""/>
    <s v=""/>
    <n v="0.88305904527619861"/>
    <n v="0"/>
    <n v="82"/>
    <n v="7"/>
    <n v="8.5365853658536592E-2"/>
    <n v="4.1100000000000003"/>
    <n v="-0.13722830032701955"/>
    <n v="0.91039663466693499"/>
    <n v="-0.1130281643286592"/>
    <x v="1"/>
    <n v="0"/>
    <n v="1"/>
    <n v="0.17350698030429354"/>
    <n v="-0.79301941194851033"/>
    <n v="1"/>
    <x v="0"/>
    <n v="2"/>
    <n v="0.89091048223443603"/>
    <n v="1.5541697357670126"/>
    <s v=""/>
    <s v=""/>
    <s v=""/>
    <s v=""/>
    <s v=""/>
    <x v="0"/>
    <s v="putong"/>
    <s v=""/>
    <n v="1"/>
  </r>
  <r>
    <n v="185"/>
    <s v="尚金亮"/>
    <n v="2"/>
    <x v="58"/>
    <s v="艺术学"/>
    <s v="环境设计"/>
    <x v="0"/>
    <n v="0"/>
    <n v="1"/>
    <n v="1"/>
    <n v="3.5889999999999998E-2"/>
    <n v="-0.17725909261635098"/>
    <x v="3"/>
    <x v="19"/>
    <n v="454"/>
    <m/>
    <m/>
    <s v=""/>
    <s v=""/>
    <n v="-1.8671005117883703"/>
    <n v="0"/>
    <n v="33"/>
    <n v="4"/>
    <n v="0.12121212121212122"/>
    <n v="3.21"/>
    <n v="0.15688111083912987"/>
    <n v="-1.879937992855707"/>
    <n v="0.10983058954377914"/>
    <x v="4"/>
    <n v="0"/>
    <n v="0"/>
    <n v="0.42205834315120228"/>
    <n v="-0.57934545542787375"/>
    <n v="0"/>
    <x v="0"/>
    <n v="1"/>
    <n v="0.2370326034603461"/>
    <n v="-8.3561683267048173E-2"/>
    <s v=""/>
    <s v=""/>
    <s v=""/>
    <s v=""/>
    <s v=""/>
    <x v="0"/>
    <s v="putong"/>
    <s v=""/>
    <n v="1"/>
  </r>
  <r>
    <n v="186"/>
    <s v="彭烨春"/>
    <n v="1"/>
    <x v="59"/>
    <s v="文学"/>
    <s v="商务英语"/>
    <x v="1"/>
    <n v="0"/>
    <n v="1"/>
    <n v="1"/>
    <n v="4.7480000000000001E-2"/>
    <n v="-7.6210694086341693E-2"/>
    <x v="0"/>
    <x v="0"/>
    <n v="611"/>
    <n v="577"/>
    <m/>
    <s v=""/>
    <s v=""/>
    <n v="-0.43090607643242879"/>
    <n v="0"/>
    <n v="81"/>
    <n v="15"/>
    <n v="0.18518518518518517"/>
    <n v="3.68"/>
    <n v="0.68176365676909634"/>
    <n v="-0.42276324292721618"/>
    <n v="0.656249085386111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87"/>
    <s v="周玥姮"/>
    <n v="1"/>
    <x v="60"/>
    <s v="艺术学"/>
    <s v="环境设计"/>
    <x v="1"/>
    <n v="0"/>
    <n v="1"/>
    <n v="1"/>
    <n v="4.7480000000000001E-2"/>
    <n v="-7.6210694086341693E-2"/>
    <x v="1"/>
    <x v="1"/>
    <n v="432"/>
    <m/>
    <m/>
    <s v=""/>
    <s v=""/>
    <n v="8.8568506568656058E-2"/>
    <n v="0"/>
    <n v="49"/>
    <n v="1"/>
    <n v="2.0408163265306121E-2"/>
    <n v="3.85"/>
    <n v="-0.67018945294095722"/>
    <n v="0.10429996449372692"/>
    <n v="-0.65229874739821603"/>
    <x v="6"/>
    <n v="0"/>
    <n v="7"/>
    <n v="6.2792489799444819"/>
    <n v="4.455948188204677"/>
    <n v="2"/>
    <x v="1"/>
    <n v="1"/>
    <n v="1.7513337030610836"/>
    <n v="3.7092237422677141"/>
    <s v=""/>
    <s v=""/>
    <s v=""/>
    <s v=""/>
    <s v=""/>
    <x v="0"/>
    <s v="putong"/>
    <s v=""/>
    <n v="0"/>
  </r>
  <r>
    <n v="189"/>
    <s v="冯凯昕"/>
    <n v="1"/>
    <x v="20"/>
    <s v="管理学"/>
    <s v="会计学"/>
    <x v="0"/>
    <n v="0"/>
    <n v="1"/>
    <n v="1"/>
    <n v="3.5889999999999998E-2"/>
    <n v="-0.17725909261635098"/>
    <x v="0"/>
    <x v="0"/>
    <n v="448"/>
    <n v="474"/>
    <m/>
    <s v=""/>
    <s v=""/>
    <n v="0.43535993257820338"/>
    <n v="0"/>
    <n v="41"/>
    <n v="1"/>
    <n v="2.4390243902439025E-2"/>
    <n v="89.24"/>
    <n v="-0.63751750488799541"/>
    <n v="0.42358753989445597"/>
    <n v="-0.61300597835352078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90"/>
    <s v="张晴"/>
    <n v="1"/>
    <x v="52"/>
    <s v="管理学"/>
    <s v="农林经济管理"/>
    <x v="0"/>
    <n v="0"/>
    <n v="1"/>
    <n v="1"/>
    <n v="3.5889999999999998E-2"/>
    <n v="-0.17725909261635098"/>
    <x v="0"/>
    <x v="4"/>
    <n v="513"/>
    <n v="470"/>
    <m/>
    <s v=""/>
    <s v=""/>
    <n v="-0.49202073325608586"/>
    <n v="0"/>
    <n v="56"/>
    <n v="6"/>
    <n v="0.10714285714285714"/>
    <n v="3.66"/>
    <n v="4.1446415587614582E-2"/>
    <n v="-0.48477067909438598"/>
    <n v="2.9290800700460369E-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91"/>
    <s v="郭丹妮"/>
    <n v="1"/>
    <x v="9"/>
    <s v="管理学"/>
    <s v="财务管理"/>
    <x v="0"/>
    <n v="0"/>
    <n v="1"/>
    <n v="1"/>
    <n v="3.5889999999999998E-2"/>
    <n v="-0.17725909261635098"/>
    <x v="0"/>
    <x v="6"/>
    <n v="533"/>
    <n v="509"/>
    <m/>
    <s v=""/>
    <s v=""/>
    <n v="0.2719124770396274"/>
    <n v="0"/>
    <n v="71"/>
    <n v="1"/>
    <n v="1.4084507042253521E-2"/>
    <n v="3.91"/>
    <n v="-0.72207342678562525"/>
    <n v="0.2903222729952365"/>
    <n v="-0.69868708612068731"/>
    <x v="3"/>
    <n v="1"/>
    <n v="4"/>
    <n v="1.9425792840640828"/>
    <n v="0.72781183269148653"/>
    <n v="0"/>
    <x v="0"/>
    <n v="0"/>
    <n v="0"/>
    <n v="-0.67724401237451326"/>
    <s v=""/>
    <s v=""/>
    <s v=""/>
    <s v=""/>
    <s v=""/>
    <x v="0"/>
    <s v="putong"/>
    <s v=""/>
    <n v="1"/>
  </r>
  <r>
    <n v="192"/>
    <s v="李夏琴"/>
    <n v="1"/>
    <x v="23"/>
    <s v="管理学"/>
    <s v="会计学"/>
    <x v="0"/>
    <n v="0"/>
    <n v="1"/>
    <n v="1"/>
    <n v="3.5889999999999998E-2"/>
    <n v="-0.17725909261635098"/>
    <x v="0"/>
    <x v="6"/>
    <n v="511"/>
    <n v="494"/>
    <m/>
    <s v=""/>
    <s v=""/>
    <n v="-0.52257806166791509"/>
    <n v="0"/>
    <n v="70"/>
    <n v="9"/>
    <n v="0.12857142857142856"/>
    <n v="3.65"/>
    <n v="0.21726233604761461"/>
    <n v="-0.51577439717797158"/>
    <n v="0.20032918751010356"/>
    <x v="4"/>
    <n v="0"/>
    <n v="2"/>
    <n v="0.7690723037597893"/>
    <n v="-0.28102544188281287"/>
    <n v="0"/>
    <x v="0"/>
    <n v="0"/>
    <n v="0"/>
    <n v="-0.67724401237451326"/>
    <s v=""/>
    <s v=""/>
    <s v=""/>
    <s v=""/>
    <s v=""/>
    <x v="0"/>
    <s v="putong"/>
    <s v=""/>
    <n v="1"/>
  </r>
  <r>
    <n v="193"/>
    <s v="马婕"/>
    <n v="1"/>
    <x v="61"/>
    <s v="艺术学"/>
    <s v="环境设计"/>
    <x v="1"/>
    <n v="0"/>
    <n v="1"/>
    <n v="1"/>
    <n v="4.7480000000000001E-2"/>
    <n v="-7.6210694086341693E-2"/>
    <x v="1"/>
    <x v="3"/>
    <n v="432"/>
    <n v="465"/>
    <m/>
    <s v=""/>
    <s v=""/>
    <n v="-1.1642819583163142"/>
    <n v="0"/>
    <n v="94"/>
    <n v="5"/>
    <n v="5.3191489361702128E-2"/>
    <n v="3.44"/>
    <n v="-0.40121068911664093"/>
    <n v="-1.1668524769332544"/>
    <n v="-0.4188970144152047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94"/>
    <s v="蔡正语"/>
    <n v="1"/>
    <x v="62"/>
    <s v="艺术学"/>
    <s v="视觉传达设计"/>
    <x v="0"/>
    <n v="0"/>
    <n v="1"/>
    <n v="1"/>
    <n v="3.5889999999999998E-2"/>
    <n v="-0.17725909261635098"/>
    <x v="3"/>
    <x v="7"/>
    <n v="501"/>
    <n v="426"/>
    <m/>
    <s v=""/>
    <s v=""/>
    <n v="-1.0114953162571707"/>
    <n v="0"/>
    <n v="63"/>
    <n v="10"/>
    <n v="0.15873015873015872"/>
    <n v="3.49"/>
    <n v="0.46470696484317031"/>
    <n v="-1.0118338865153291"/>
    <n v="0.43059887117678897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95"/>
    <s v="越源"/>
    <n v="1"/>
    <x v="22"/>
    <s v="管理学"/>
    <s v="会计学"/>
    <x v="0"/>
    <n v="0"/>
    <n v="1"/>
    <n v="1"/>
    <n v="3.5889999999999998E-2"/>
    <n v="-0.17725909261635098"/>
    <x v="0"/>
    <x v="0"/>
    <n v="526"/>
    <n v="454"/>
    <m/>
    <s v=""/>
    <s v=""/>
    <n v="1.5247629419245976"/>
    <n v="0"/>
    <n v="73"/>
    <n v="1"/>
    <n v="1.3698630136986301E-2"/>
    <n v="4.32"/>
    <n v="-0.72523944760553649"/>
    <n v="1.5614747144222179"/>
    <n v="-0.67241635046269543"/>
    <x v="4"/>
    <n v="2"/>
    <n v="4"/>
    <n v="1.924955617457385"/>
    <n v="0.71266116713439132"/>
    <n v="0"/>
    <x v="0"/>
    <n v="0"/>
    <n v="0"/>
    <n v="-0.67724401237451326"/>
    <s v=""/>
    <s v=""/>
    <s v=""/>
    <s v=""/>
    <s v=""/>
    <x v="0"/>
    <s v="putong"/>
    <s v=""/>
    <n v="1"/>
  </r>
  <r>
    <n v="196"/>
    <s v="杨汞"/>
    <n v="2"/>
    <x v="0"/>
    <s v="农学"/>
    <s v="林学"/>
    <x v="0"/>
    <n v="0"/>
    <n v="1"/>
    <n v="1"/>
    <n v="3.5889999999999998E-2"/>
    <n v="-0.17725909261635098"/>
    <x v="7"/>
    <x v="13"/>
    <n v="558"/>
    <n v="441"/>
    <m/>
    <s v=""/>
    <s v=""/>
    <n v="-2.2032311243184837"/>
    <n v="0"/>
    <n v="31"/>
    <n v="10"/>
    <n v="0.32258064516129031"/>
    <n v="3.1"/>
    <n v="1.8090580890295509"/>
    <n v="-2.2209788917751405"/>
    <n v="1.7159642347729624"/>
    <x v="1"/>
    <n v="0"/>
    <n v="0"/>
    <n v="0"/>
    <n v="-0.94217941872104072"/>
    <n v="0"/>
    <x v="2"/>
    <n v="0"/>
    <n v="0.34030527448662495"/>
    <n v="0.17509961046627232"/>
    <s v=""/>
    <s v=""/>
    <s v=""/>
    <s v=""/>
    <s v=""/>
    <x v="0"/>
    <s v="putong"/>
    <s v=""/>
    <n v="1"/>
  </r>
  <r>
    <n v="199"/>
    <s v="范希冉"/>
    <n v="1"/>
    <x v="63"/>
    <s v="艺术学"/>
    <s v="视觉传达设计"/>
    <x v="1"/>
    <n v="0"/>
    <n v="1"/>
    <n v="1"/>
    <n v="4.7480000000000001E-2"/>
    <n v="-7.6210694086341693E-2"/>
    <x v="3"/>
    <x v="19"/>
    <n v="484"/>
    <m/>
    <m/>
    <s v=""/>
    <s v=""/>
    <n v="-0.70592203213888649"/>
    <n v="0"/>
    <n v="34"/>
    <n v="4"/>
    <n v="0.11764705882352941"/>
    <n v="3.59"/>
    <n v="0.12763069032290877"/>
    <n v="-0.70179670567948116"/>
    <n v="0.1084709174752535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00"/>
    <s v="马旭辉"/>
    <n v="1"/>
    <x v="26"/>
    <s v="管理学"/>
    <s v="会计学"/>
    <x v="0"/>
    <n v="0"/>
    <n v="1"/>
    <n v="1"/>
    <n v="3.5889999999999998E-2"/>
    <n v="-0.17725909261635098"/>
    <x v="0"/>
    <x v="6"/>
    <n v="520"/>
    <n v="466"/>
    <n v="83"/>
    <s v=""/>
    <s v=""/>
    <n v="-0.40034874802060089"/>
    <n v="0"/>
    <n v="90"/>
    <n v="3"/>
    <n v="3.3333333333333333E-2"/>
    <n v="3.69"/>
    <n v="-0.56414175488571894"/>
    <n v="-0.39175952484363191"/>
    <n v="-0.5601597253717467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01"/>
    <s v="陶梦梦"/>
    <n v="1"/>
    <x v="33"/>
    <s v="经济学"/>
    <s v="国际经济与贸易"/>
    <x v="0"/>
    <n v="0"/>
    <n v="1"/>
    <n v="1"/>
    <n v="3.5889999999999998E-2"/>
    <n v="-0.17725909261635098"/>
    <x v="0"/>
    <x v="2"/>
    <n v="474"/>
    <n v="499"/>
    <m/>
    <s v=""/>
    <s v=""/>
    <n v="0.91361637368802651"/>
    <n v="0"/>
    <n v="243"/>
    <n v="24"/>
    <n v="9.8765432098765427E-2"/>
    <n v="4.12"/>
    <n v="-2.7288203522261991E-2"/>
    <n v="0.94140035275051925"/>
    <n v="-4.9114978723607434E-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02"/>
    <s v="郭盼"/>
    <n v="1"/>
    <x v="64"/>
    <s v="文学"/>
    <s v="日语"/>
    <x v="0"/>
    <n v="0"/>
    <n v="1"/>
    <n v="1"/>
    <n v="3.5889999999999998E-2"/>
    <n v="-0.17725909261635098"/>
    <x v="6"/>
    <x v="11"/>
    <n v="555"/>
    <n v="541"/>
    <m/>
    <s v=""/>
    <s v=""/>
    <n v="1.0358456873353408"/>
    <n v="0"/>
    <n v="40"/>
    <n v="5"/>
    <n v="0.125"/>
    <n v="4.16"/>
    <n v="0.1879596826376147"/>
    <n v="1.065415225084859"/>
    <n v="0.20822890566814603"/>
    <x v="4"/>
    <n v="0"/>
    <n v="4"/>
    <n v="1.1160862643683764"/>
    <n v="1.7294571662248025E-2"/>
    <n v="0"/>
    <x v="0"/>
    <n v="0"/>
    <n v="0"/>
    <n v="-0.67724401237451326"/>
    <s v=""/>
    <s v=""/>
    <s v=""/>
    <s v=""/>
    <s v=""/>
    <x v="0"/>
    <s v="putong"/>
    <s v=""/>
    <n v="1"/>
  </r>
  <r>
    <n v="204"/>
    <s v="魏琳"/>
    <n v="1"/>
    <x v="7"/>
    <s v="管理学"/>
    <s v="会计学"/>
    <x v="0"/>
    <n v="0"/>
    <n v="1"/>
    <n v="1"/>
    <n v="3.5889999999999998E-2"/>
    <n v="-0.17725909261635098"/>
    <x v="0"/>
    <x v="0"/>
    <n v="540"/>
    <n v="522"/>
    <m/>
    <s v=""/>
    <s v=""/>
    <n v="0.69971507480522588"/>
    <n v="0"/>
    <n v="192"/>
    <n v="2"/>
    <n v="1.0416666666666666E-2"/>
    <n v="4.05"/>
    <n v="-0.75216711426655236"/>
    <n v="0.72437432616542408"/>
    <n v="-0.7180590069925736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07"/>
    <s v="张哲"/>
    <n v="1"/>
    <x v="10"/>
    <s v="管理学"/>
    <s v="会计学"/>
    <x v="1"/>
    <n v="0"/>
    <n v="1"/>
    <n v="1"/>
    <n v="4.7480000000000001E-2"/>
    <n v="-7.6210694086341693E-2"/>
    <x v="0"/>
    <x v="0"/>
    <n v="481"/>
    <n v="481"/>
    <m/>
    <s v=""/>
    <s v=""/>
    <n v="-3.1034786668302978E-3"/>
    <n v="0"/>
    <n v="216"/>
    <n v="33"/>
    <n v="0.15277777777777779"/>
    <n v="3.82"/>
    <n v="0.41586920915983716"/>
    <n v="1.1288810242971443E-2"/>
    <n v="0.40652340194485753"/>
    <x v="1"/>
    <n v="0"/>
    <n v="0"/>
    <n v="0"/>
    <n v="-0.94217941872104072"/>
    <n v="0"/>
    <x v="1"/>
    <n v="0"/>
    <n v="0.68061054897324991"/>
    <n v="1.027443233307058"/>
    <s v=""/>
    <s v=""/>
    <s v=""/>
    <s v=""/>
    <s v=""/>
    <x v="0"/>
    <s v="putong"/>
    <s v=""/>
    <n v="1"/>
  </r>
  <r>
    <n v="208"/>
    <s v="赵雅婷"/>
    <n v="1"/>
    <x v="39"/>
    <s v="工学"/>
    <s v="工业设计"/>
    <x v="0"/>
    <n v="0"/>
    <n v="1"/>
    <n v="1"/>
    <n v="3.5889999999999998E-2"/>
    <n v="-0.17725909261635098"/>
    <x v="3"/>
    <x v="7"/>
    <n v="516"/>
    <n v="466"/>
    <m/>
    <s v=""/>
    <s v=""/>
    <n v="-0.67536470372705726"/>
    <n v="0"/>
    <n v="71"/>
    <n v="2"/>
    <n v="2.8169014084507043E-2"/>
    <n v="3.6"/>
    <n v="-0.60651366685886454"/>
    <n v="-0.67079298759589556"/>
    <n v="-0.60799851916788994"/>
    <x v="4"/>
    <n v="1"/>
    <n v="2"/>
    <n v="1.1735069803042935"/>
    <n v="6.6657855853258674E-2"/>
    <n v="1"/>
    <x v="0"/>
    <n v="2"/>
    <n v="0.89091048223443603"/>
    <n v="1.5541697357670126"/>
    <s v=""/>
    <s v=""/>
    <s v=""/>
    <s v=""/>
    <s v=""/>
    <x v="0"/>
    <s v="putong"/>
    <s v=""/>
    <n v="1"/>
  </r>
  <r>
    <n v="210"/>
    <s v="白静"/>
    <n v="1"/>
    <x v="65"/>
    <s v="艺术学"/>
    <s v="环境设计"/>
    <x v="2"/>
    <n v="1"/>
    <n v="1"/>
    <n v="1"/>
    <n v="0.91662999999999994"/>
    <n v="7.5015473371783292"/>
    <x v="1"/>
    <x v="10"/>
    <n v="450"/>
    <m/>
    <m/>
    <s v=""/>
    <s v=""/>
    <n v="-0.21700477754962952"/>
    <n v="0"/>
    <n v="39"/>
    <n v="1"/>
    <n v="2.564102564102564E-2"/>
    <n v="3.75"/>
    <n v="-0.6272551622303344"/>
    <n v="-0.20573721634212236"/>
    <n v="-0.6175180976803167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0"/>
  </r>
  <r>
    <n v="212"/>
    <s v="刘洋"/>
    <n v="2"/>
    <x v="1"/>
    <s v="工学"/>
    <s v="风景园林"/>
    <x v="1"/>
    <n v="0"/>
    <n v="1"/>
    <n v="1"/>
    <n v="4.7480000000000001E-2"/>
    <n v="-7.6210694086341693E-2"/>
    <x v="1"/>
    <x v="22"/>
    <n v="548"/>
    <n v="439"/>
    <m/>
    <s v=""/>
    <s v=""/>
    <n v="0.10057103855618418"/>
    <n v="0"/>
    <n v="161"/>
    <n v="17"/>
    <n v="0.10559006211180125"/>
    <n v="88.42"/>
    <n v="2.8706131496310319E-2"/>
    <n v="0.12463105438078061"/>
    <n v="3.0921997214941582E-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14"/>
    <s v="魏佳祺"/>
    <n v="1"/>
    <x v="7"/>
    <s v="农学"/>
    <s v="园林"/>
    <x v="0"/>
    <n v="0"/>
    <n v="1"/>
    <n v="1"/>
    <n v="3.5889999999999998E-2"/>
    <n v="-0.17725909261635098"/>
    <x v="1"/>
    <x v="3"/>
    <n v="473"/>
    <m/>
    <m/>
    <s v=""/>
    <s v=""/>
    <n v="5.5660333260547319E-2"/>
    <n v="0"/>
    <n v="99"/>
    <n v="3"/>
    <n v="3.0303030303030304E-2"/>
    <n v="88.31"/>
    <n v="-0.58900461232450685"/>
    <n v="8.4527135592360608E-2"/>
    <n v="-0.5734460289476272"/>
    <x v="1"/>
    <n v="4"/>
    <n v="7"/>
    <n v="2.8322875683080717"/>
    <n v="1.4926738196309588"/>
    <n v="0"/>
    <x v="0"/>
    <n v="4"/>
    <n v="0.94813041384138441"/>
    <n v="1.6974853040553473"/>
    <s v=""/>
    <s v=""/>
    <s v=""/>
    <s v=""/>
    <s v=""/>
    <x v="0"/>
    <s v="putong"/>
    <s v=""/>
    <n v="1"/>
  </r>
  <r>
    <n v="216"/>
    <s v="张倩"/>
    <n v="1"/>
    <x v="66"/>
    <s v="教育学"/>
    <s v="教育学"/>
    <x v="0"/>
    <n v="0"/>
    <n v="1"/>
    <n v="1"/>
    <n v="3.5889999999999998E-2"/>
    <n v="-0.17725909261635098"/>
    <x v="6"/>
    <x v="11"/>
    <m/>
    <n v="555"/>
    <m/>
    <s v=""/>
    <s v=""/>
    <n v="-0.15589012072597241"/>
    <n v="0"/>
    <n v="98"/>
    <n v="1"/>
    <n v="1.020408163265306E-2"/>
    <n v="3.77"/>
    <n v="-0.75391131982667148"/>
    <n v="-0.1437297801749525"/>
    <n v="-0.7398161262607168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0"/>
  </r>
  <r>
    <n v="217"/>
    <s v="庞文君"/>
    <n v="1"/>
    <x v="52"/>
    <s v="农学"/>
    <s v="园林"/>
    <x v="0"/>
    <n v="0"/>
    <n v="1"/>
    <n v="1"/>
    <n v="3.5889999999999998E-2"/>
    <n v="-0.17725909261635098"/>
    <x v="1"/>
    <x v="3"/>
    <n v="443"/>
    <n v="424"/>
    <m/>
    <s v=""/>
    <s v=""/>
    <n v="0.14968316339231316"/>
    <n v="0"/>
    <n v="128"/>
    <n v="3"/>
    <n v="2.34375E-2"/>
    <n v="3.87"/>
    <n v="-0.6453345237092607"/>
    <n v="0.16630740066089678"/>
    <n v="-0.62658559525631008"/>
    <x v="1"/>
    <n v="0"/>
    <n v="7"/>
    <n v="1.2145488621300549"/>
    <n v="0.10194062868667232"/>
    <n v="0"/>
    <x v="0"/>
    <n v="4"/>
    <n v="0.94813041384138441"/>
    <n v="1.6974853040553473"/>
    <s v=""/>
    <s v=""/>
    <s v=""/>
    <s v=""/>
    <s v=""/>
    <x v="0"/>
    <s v="putong"/>
    <s v=""/>
    <n v="1"/>
  </r>
  <r>
    <n v="218"/>
    <s v="毛丽敏"/>
    <n v="1"/>
    <x v="47"/>
    <s v="管理学"/>
    <s v="会计学"/>
    <x v="0"/>
    <n v="0"/>
    <n v="1"/>
    <n v="1"/>
    <n v="3.5889999999999998E-2"/>
    <n v="-0.17725909261635098"/>
    <x v="0"/>
    <x v="6"/>
    <n v="465"/>
    <n v="478"/>
    <m/>
    <s v=""/>
    <s v=""/>
    <n v="0.63860041798157008"/>
    <n v="0"/>
    <n v="138"/>
    <n v="2"/>
    <n v="1.4492753623188406E-2"/>
    <n v="4.03"/>
    <n v="-0.71872386852687853"/>
    <n v="0.66236688999825555"/>
    <n v="-0.6868206720049479"/>
    <x v="3"/>
    <n v="5"/>
    <n v="3"/>
    <n v="3.3868110099378059"/>
    <n v="1.9693850168632425"/>
    <n v="0"/>
    <x v="0"/>
    <n v="0"/>
    <n v="0"/>
    <n v="-0.67724401237451326"/>
    <s v=""/>
    <s v=""/>
    <s v=""/>
    <s v=""/>
    <s v=""/>
    <x v="0"/>
    <s v="putong"/>
    <s v=""/>
    <n v="1"/>
  </r>
  <r>
    <n v="219"/>
    <s v="林豆豆"/>
    <n v="1"/>
    <x v="26"/>
    <s v="管理学"/>
    <s v="信息管理与信息系统"/>
    <x v="0"/>
    <n v="0"/>
    <n v="1"/>
    <n v="1"/>
    <n v="3.5889999999999998E-2"/>
    <n v="-0.17725909261635098"/>
    <x v="0"/>
    <x v="6"/>
    <n v="533"/>
    <n v="521"/>
    <m/>
    <s v=""/>
    <s v=""/>
    <n v="-3.1034786668302978E-3"/>
    <n v="0"/>
    <n v="89"/>
    <n v="2"/>
    <n v="2.247191011235955E-2"/>
    <n v="3.82"/>
    <n v="-0.65325694053710481"/>
    <n v="1.1288810242971443E-2"/>
    <n v="-0.6379059336940851"/>
    <x v="1"/>
    <n v="1"/>
    <n v="8"/>
    <n v="1.7924905189788525"/>
    <n v="0.59878393319527423"/>
    <n v="0"/>
    <x v="0"/>
    <n v="1"/>
    <n v="0.2370326034603461"/>
    <n v="-8.3561683267048173E-2"/>
    <s v=""/>
    <s v=""/>
    <s v=""/>
    <s v=""/>
    <s v=""/>
    <x v="0"/>
    <s v="putong"/>
    <s v=""/>
    <n v="1"/>
  </r>
  <r>
    <n v="221"/>
    <s v="孙冯菲"/>
    <n v="1"/>
    <x v="67"/>
    <s v="管理学"/>
    <s v="工商管理"/>
    <x v="0"/>
    <n v="0"/>
    <n v="1"/>
    <n v="1"/>
    <n v="3.5889999999999998E-2"/>
    <n v="-0.17725909261635098"/>
    <x v="0"/>
    <x v="6"/>
    <n v="556"/>
    <n v="436"/>
    <m/>
    <s v=""/>
    <s v=""/>
    <n v="-0.88926600260985778"/>
    <n v="0"/>
    <n v="62"/>
    <n v="1"/>
    <n v="1.6129032258064516E-2"/>
    <n v="3.53"/>
    <n v="-0.705298622925289"/>
    <n v="-0.88781901418099074"/>
    <n v="-0.70951484396329567"/>
    <x v="2"/>
    <n v="3"/>
    <n v="3"/>
    <n v="3"/>
    <n v="1.6368523846842664"/>
    <n v="0"/>
    <x v="2"/>
    <n v="0"/>
    <n v="0.34030527448662495"/>
    <n v="0.17509961046627232"/>
    <n v="87.25"/>
    <s v=""/>
    <s v=""/>
    <s v=""/>
    <s v=""/>
    <x v="0"/>
    <s v="putong"/>
    <s v=""/>
    <n v="1"/>
  </r>
  <r>
    <n v="223"/>
    <s v="杨晓珙"/>
    <n v="1"/>
    <x v="38"/>
    <s v="经济学"/>
    <s v="金融学"/>
    <x v="0"/>
    <n v="0"/>
    <n v="1"/>
    <n v="1"/>
    <n v="3.5889999999999998E-2"/>
    <n v="-0.17725909261635098"/>
    <x v="0"/>
    <x v="2"/>
    <n v="492"/>
    <n v="434"/>
    <m/>
    <s v=""/>
    <s v=""/>
    <n v="-0.58369271849157223"/>
    <n v="0"/>
    <n v="76"/>
    <n v="4"/>
    <n v="5.2631578947368418E-2"/>
    <n v="3.63"/>
    <n v="-0.40580461014396457"/>
    <n v="-0.57778183334514144"/>
    <n v="-0.40977728399991176"/>
    <x v="4"/>
    <n v="0"/>
    <n v="2"/>
    <n v="0.7690723037597893"/>
    <n v="-0.28102544188281287"/>
    <n v="0"/>
    <x v="0"/>
    <n v="0"/>
    <n v="0"/>
    <n v="-0.67724401237451326"/>
    <s v=""/>
    <s v=""/>
    <s v=""/>
    <s v=""/>
    <s v=""/>
    <x v="0"/>
    <s v="putong"/>
    <s v=""/>
    <n v="1"/>
  </r>
  <r>
    <n v="224"/>
    <s v="杨青"/>
    <n v="1"/>
    <x v="68"/>
    <s v="经济学"/>
    <s v="贸易经济"/>
    <x v="0"/>
    <n v="0"/>
    <n v="1"/>
    <n v="1"/>
    <n v="3.5889999999999998E-2"/>
    <n v="-0.17725909261635098"/>
    <x v="0"/>
    <x v="4"/>
    <n v="515"/>
    <n v="475"/>
    <m/>
    <s v=""/>
    <s v=""/>
    <n v="-1.653199212905571"/>
    <n v="0"/>
    <n v="96"/>
    <n v="1"/>
    <n v="1.0416666666666666E-2"/>
    <n v="3.28"/>
    <n v="-0.75216711426655236"/>
    <n v="-1.6629119662706133"/>
    <n v="-0.77320532034784617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26"/>
    <s v="安倩仪"/>
    <n v="1"/>
    <x v="69"/>
    <s v="工学"/>
    <s v="风景园林"/>
    <x v="1"/>
    <n v="0"/>
    <n v="1"/>
    <n v="1"/>
    <n v="4.7480000000000001E-2"/>
    <n v="-7.6210694086341693E-2"/>
    <x v="1"/>
    <x v="10"/>
    <n v="543"/>
    <n v="493"/>
    <m/>
    <s v=""/>
    <s v=""/>
    <n v="0.36358446227511243"/>
    <n v="0"/>
    <n v="159"/>
    <n v="1"/>
    <n v="6.2893081761006293E-3"/>
    <n v="3.94"/>
    <n v="-0.78603102976395811"/>
    <n v="0.38333342724599057"/>
    <n v="-0.75901871080702832"/>
    <x v="4"/>
    <n v="0"/>
    <n v="2"/>
    <n v="0.7690723037597893"/>
    <n v="-0.28102544188281287"/>
    <n v="0"/>
    <x v="0"/>
    <n v="2"/>
    <n v="0.47406520692069221"/>
    <n v="0.51012064584041694"/>
    <s v=""/>
    <s v=""/>
    <s v=""/>
    <s v=""/>
    <s v=""/>
    <x v="0"/>
    <s v="putong"/>
    <s v=""/>
    <n v="1"/>
  </r>
  <r>
    <n v="234"/>
    <s v="胡添铁"/>
    <n v="1"/>
    <x v="17"/>
    <s v="文学"/>
    <s v="商务英语"/>
    <x v="1"/>
    <n v="0"/>
    <n v="1"/>
    <n v="1"/>
    <n v="4.7480000000000001E-2"/>
    <n v="-7.6210694086341693E-2"/>
    <x v="6"/>
    <x v="0"/>
    <m/>
    <m/>
    <m/>
    <s v=""/>
    <s v=""/>
    <n v="-0.75681515345143657"/>
    <n v="1"/>
    <n v="51"/>
    <n v="33"/>
    <n v="0.6470588235294118"/>
    <n v="86.32"/>
    <n v="4.4713181369817345"/>
    <n v="-0.64098921339815351"/>
    <n v="4.3532238371879588"/>
    <x v="1"/>
    <n v="0"/>
    <n v="0"/>
    <n v="0"/>
    <n v="-0.94217941872104072"/>
    <n v="1"/>
    <x v="0"/>
    <n v="0"/>
    <n v="0.41684527531374377"/>
    <n v="0.36680507755208219"/>
    <s v=""/>
    <s v=""/>
    <s v=""/>
    <s v=""/>
    <s v=""/>
    <x v="0"/>
    <s v="putong"/>
    <s v=""/>
    <n v="1"/>
  </r>
  <r>
    <n v="236"/>
    <s v="赵雪蕊"/>
    <n v="1"/>
    <x v="25"/>
    <s v="农学"/>
    <s v="园林"/>
    <x v="0"/>
    <n v="0"/>
    <n v="1"/>
    <n v="1"/>
    <n v="3.5889999999999998E-2"/>
    <n v="-0.17725909261635098"/>
    <x v="1"/>
    <x v="3"/>
    <n v="427"/>
    <m/>
    <m/>
    <s v=""/>
    <s v=""/>
    <n v="0.45525644751059874"/>
    <n v="0"/>
    <n v="50"/>
    <n v="3"/>
    <n v="0.06"/>
    <n v="3.97"/>
    <n v="-0.34534860942438556"/>
    <n v="0.47634458149674602"/>
    <n v="-0.32636749671410742"/>
    <x v="3"/>
    <n v="0"/>
    <n v="8"/>
    <n v="2.2321725287367529"/>
    <n v="0.97676856204553686"/>
    <n v="0"/>
    <x v="0"/>
    <n v="1"/>
    <n v="0.2370326034603461"/>
    <n v="-8.3561683267048173E-2"/>
    <s v=""/>
    <s v=""/>
    <s v=""/>
    <s v=""/>
    <s v=""/>
    <x v="0"/>
    <s v="putong"/>
    <s v=""/>
    <n v="1"/>
  </r>
  <r>
    <n v="241"/>
    <s v="王术娜"/>
    <n v="1"/>
    <x v="7"/>
    <s v="管理学"/>
    <s v="工商管理"/>
    <x v="0"/>
    <n v="0"/>
    <n v="1"/>
    <n v="1"/>
    <n v="3.5889999999999998E-2"/>
    <n v="-0.17725909261635098"/>
    <x v="0"/>
    <x v="6"/>
    <n v="560"/>
    <n v="481"/>
    <m/>
    <s v=""/>
    <s v=""/>
    <n v="0.74973486964766722"/>
    <n v="0"/>
    <n v="92"/>
    <n v="1"/>
    <n v="1.0869565217391304E-2"/>
    <n v="90.01"/>
    <n v="-0.74845119807325522"/>
    <n v="0.70431497141340105"/>
    <n v="-0.7148922995581135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42"/>
    <s v="李素科"/>
    <n v="1"/>
    <x v="6"/>
    <s v="经济学"/>
    <s v="金融学"/>
    <x v="0"/>
    <n v="0"/>
    <n v="1"/>
    <n v="1"/>
    <n v="3.5889999999999998E-2"/>
    <n v="-0.17725909261635098"/>
    <x v="0"/>
    <x v="2"/>
    <n v="525"/>
    <n v="491"/>
    <m/>
    <s v=""/>
    <s v=""/>
    <n v="0.11912583498048393"/>
    <n v="0"/>
    <n v="318"/>
    <n v="4"/>
    <n v="1.2578616352201259E-2"/>
    <n v="3.86"/>
    <n v="-0.73442887281553038"/>
    <n v="0.13530368257731115"/>
    <n v="-0.71433805078595569"/>
    <x v="1"/>
    <n v="0"/>
    <n v="3"/>
    <n v="0.52052094091288059"/>
    <n v="-0.49469939840344951"/>
    <n v="0"/>
    <x v="2"/>
    <n v="0"/>
    <n v="0.34030527448662495"/>
    <n v="0.17509961046627232"/>
    <s v=""/>
    <s v=""/>
    <s v=""/>
    <s v=""/>
    <s v=""/>
    <x v="0"/>
    <s v="putong"/>
    <s v=""/>
    <n v="1"/>
  </r>
  <r>
    <n v="243"/>
    <s v="孙晓薇"/>
    <n v="1"/>
    <x v="6"/>
    <s v="经济学"/>
    <s v="金融学"/>
    <x v="0"/>
    <n v="0"/>
    <n v="1"/>
    <n v="1"/>
    <n v="3.5889999999999998E-2"/>
    <n v="-0.17725909261635098"/>
    <x v="0"/>
    <x v="2"/>
    <n v="579"/>
    <n v="586"/>
    <m/>
    <s v=""/>
    <s v=""/>
    <n v="0.21079782021597029"/>
    <n v="0"/>
    <n v="318"/>
    <n v="3"/>
    <n v="9.433962264150943E-3"/>
    <n v="3.89"/>
    <n v="-0.76022995128974424"/>
    <n v="0.22831483682806661"/>
    <n v="-0.7373945666842227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44"/>
    <s v="刘丽"/>
    <n v="1"/>
    <x v="7"/>
    <s v="管理学"/>
    <s v="会计学"/>
    <x v="0"/>
    <n v="0"/>
    <n v="1"/>
    <n v="1"/>
    <n v="3.5889999999999998E-2"/>
    <n v="-0.17725909261635098"/>
    <x v="0"/>
    <x v="6"/>
    <n v="504"/>
    <n v="507"/>
    <m/>
    <s v=""/>
    <s v=""/>
    <n v="1.2070075053850591"/>
    <n v="0"/>
    <n v="192"/>
    <n v="1"/>
    <n v="5.208333333333333E-3"/>
    <n v="91.13"/>
    <n v="-0.79490015048946916"/>
    <n v="1.1126457808954942"/>
    <n v="-0.75083583947447652"/>
    <x v="3"/>
    <n v="0"/>
    <n v="4"/>
    <n v="1.5381446075195786"/>
    <n v="0.38012853495541499"/>
    <n v="0"/>
    <x v="0"/>
    <n v="2"/>
    <n v="0.47406520692069221"/>
    <n v="0.51012064584041694"/>
    <s v=""/>
    <s v=""/>
    <s v=""/>
    <s v=""/>
    <s v=""/>
    <x v="0"/>
    <s v="putong"/>
    <s v=""/>
    <n v="1"/>
  </r>
  <r>
    <n v="246"/>
    <s v="杨霞"/>
    <n v="1"/>
    <x v="70"/>
    <s v="管理学"/>
    <s v="农林经济管理"/>
    <x v="1"/>
    <n v="0"/>
    <n v="1"/>
    <n v="1"/>
    <n v="4.7480000000000001E-2"/>
    <n v="-7.6210694086341693E-2"/>
    <x v="0"/>
    <x v="4"/>
    <n v="439"/>
    <m/>
    <m/>
    <s v=""/>
    <s v=""/>
    <n v="-1.3476259287872856"/>
    <n v="0"/>
    <n v="39"/>
    <n v="2"/>
    <n v="5.128205128205128E-2"/>
    <n v="3.38"/>
    <n v="-0.41687713774828306"/>
    <n v="-1.352874785434764"/>
    <n v="-0.43849868340984077"/>
    <x v="1"/>
    <n v="0"/>
    <n v="1"/>
    <n v="0.17350698030429354"/>
    <n v="-0.79301941194851033"/>
    <n v="0"/>
    <x v="0"/>
    <n v="1"/>
    <n v="0.2370326034603461"/>
    <n v="-8.3561683267048173E-2"/>
    <s v=""/>
    <s v=""/>
    <s v=""/>
    <s v=""/>
    <s v=""/>
    <x v="0"/>
    <s v="putong"/>
    <s v=""/>
    <n v="1"/>
  </r>
  <r>
    <n v="247"/>
    <s v="李瑶珂"/>
    <n v="1"/>
    <x v="67"/>
    <s v="管理学"/>
    <s v="旅游管理"/>
    <x v="0"/>
    <n v="0"/>
    <n v="1"/>
    <n v="1"/>
    <n v="3.5889999999999998E-2"/>
    <n v="-0.17725909261635098"/>
    <x v="2"/>
    <x v="9"/>
    <n v="519"/>
    <n v="434"/>
    <m/>
    <s v=""/>
    <s v=""/>
    <n v="-1.2865112719636285"/>
    <n v="0"/>
    <n v="349"/>
    <n v="2"/>
    <n v="5.7306590257879654E-3"/>
    <n v="3.4"/>
    <n v="-0.79061460244419091"/>
    <n v="-1.2908673492675942"/>
    <n v="-0.80217044089581147"/>
    <x v="1"/>
    <n v="1"/>
    <n v="1"/>
    <n v="0.57794165684879772"/>
    <n v="-0.44533611421243874"/>
    <n v="0"/>
    <x v="0"/>
    <n v="0"/>
    <n v="0"/>
    <n v="-0.67724401237451326"/>
    <s v=""/>
    <s v=""/>
    <s v=""/>
    <s v=""/>
    <s v=""/>
    <x v="0"/>
    <s v="putong"/>
    <s v=""/>
    <n v="1"/>
  </r>
  <r>
    <n v="249"/>
    <s v="马王钰青"/>
    <n v="1"/>
    <x v="71"/>
    <s v="经济学"/>
    <s v="国际经济与贸易"/>
    <x v="1"/>
    <n v="0"/>
    <n v="1"/>
    <n v="1"/>
    <n v="4.7480000000000001E-2"/>
    <n v="-7.6210694086341693E-2"/>
    <x v="0"/>
    <x v="4"/>
    <n v="428"/>
    <n v="437"/>
    <m/>
    <s v=""/>
    <s v=""/>
    <n v="0.63860041798157008"/>
    <n v="0"/>
    <n v="60"/>
    <n v="5"/>
    <n v="8.3333333333333329E-2"/>
    <n v="4.03"/>
    <n v="-0.15390460714571882"/>
    <n v="0.66236688999825555"/>
    <n v="-0.13504873556169303"/>
    <x v="1"/>
    <n v="1"/>
    <n v="5"/>
    <n v="1.2719695780659719"/>
    <n v="0.15130391287768297"/>
    <n v="0"/>
    <x v="0"/>
    <n v="0"/>
    <n v="0"/>
    <n v="-0.67724401237451326"/>
    <s v=""/>
    <s v=""/>
    <s v=""/>
    <s v=""/>
    <s v=""/>
    <x v="0"/>
    <s v="putong"/>
    <s v=""/>
    <n v="1"/>
  </r>
  <r>
    <n v="251"/>
    <s v="王瑾"/>
    <n v="1"/>
    <x v="72"/>
    <s v="工学"/>
    <s v="风景园林"/>
    <x v="2"/>
    <n v="1"/>
    <n v="1"/>
    <n v="1"/>
    <n v="0.91662999999999994"/>
    <n v="7.5015473371783292"/>
    <x v="1"/>
    <x v="3"/>
    <n v="561"/>
    <m/>
    <m/>
    <s v=""/>
    <s v=""/>
    <n v="1.7081069123955677"/>
    <n v="0"/>
    <n v="54"/>
    <n v="7"/>
    <n v="0.12962962962962962"/>
    <n v="4.38"/>
    <n v="0.22594460372465169"/>
    <n v="1.7474970229237259"/>
    <n v="0.26109246460815033"/>
    <x v="4"/>
    <n v="0"/>
    <n v="11"/>
    <n v="2.3306351264984313"/>
    <n v="1.0614146190699612"/>
    <n v="0"/>
    <x v="0"/>
    <n v="0"/>
    <n v="0"/>
    <n v="-0.67724401237451326"/>
    <s v=""/>
    <s v=""/>
    <s v=""/>
    <s v=""/>
    <s v=""/>
    <x v="0"/>
    <s v="putong"/>
    <s v=""/>
    <n v="1"/>
  </r>
  <r>
    <n v="255"/>
    <s v="李晓阳"/>
    <n v="2"/>
    <x v="7"/>
    <s v="工学"/>
    <s v="工业设计"/>
    <x v="0"/>
    <n v="0"/>
    <n v="1"/>
    <n v="1"/>
    <n v="3.5889999999999998E-2"/>
    <n v="-0.17725909261635098"/>
    <x v="3"/>
    <x v="7"/>
    <n v="451"/>
    <m/>
    <m/>
    <s v=""/>
    <s v=""/>
    <n v="-0.43090607643242879"/>
    <n v="0"/>
    <n v="60"/>
    <n v="1"/>
    <n v="1.6666666666666666E-2"/>
    <n v="3.68"/>
    <n v="-0.70088747079905245"/>
    <n v="-0.42276324292721618"/>
    <n v="-0.69446280113521297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56"/>
    <s v="吴梦婷"/>
    <n v="1"/>
    <x v="7"/>
    <s v="管理学"/>
    <s v="物流管理"/>
    <x v="0"/>
    <n v="0"/>
    <n v="1"/>
    <n v="1"/>
    <n v="3.5889999999999998E-2"/>
    <n v="-0.17725909261635098"/>
    <x v="0"/>
    <x v="6"/>
    <n v="548"/>
    <n v="465"/>
    <m/>
    <s v=""/>
    <s v=""/>
    <n v="8.8568506568656058E-2"/>
    <n v="0"/>
    <n v="48"/>
    <n v="1"/>
    <n v="2.0833333333333332E-2"/>
    <n v="3.85"/>
    <n v="-0.6667010418207191"/>
    <n v="0.10429996449372692"/>
    <n v="-0.64889091857485537"/>
    <x v="1"/>
    <n v="0"/>
    <n v="6"/>
    <n v="1.0410418818257612"/>
    <n v="-4.721937808585823E-2"/>
    <n v="0"/>
    <x v="0"/>
    <n v="0"/>
    <n v="0"/>
    <n v="-0.67724401237451326"/>
    <s v=""/>
    <s v=""/>
    <s v=""/>
    <s v=""/>
    <s v=""/>
    <x v="0"/>
    <s v="putong"/>
    <s v=""/>
    <n v="1"/>
  </r>
  <r>
    <n v="257"/>
    <s v="张鹤麟"/>
    <n v="2"/>
    <x v="9"/>
    <s v="工学"/>
    <s v="网络工程"/>
    <x v="0"/>
    <n v="0"/>
    <n v="1"/>
    <n v="1"/>
    <n v="3.5889999999999998E-2"/>
    <n v="-0.17725909261635098"/>
    <x v="8"/>
    <x v="14"/>
    <n v="474"/>
    <n v="426"/>
    <m/>
    <s v=""/>
    <s v=""/>
    <n v="-1.3781832571991135"/>
    <n v="0"/>
    <n v="80"/>
    <n v="8"/>
    <n v="0.1"/>
    <n v="3.37"/>
    <n v="-1.7158891232385353E-2"/>
    <n v="-1.3838785035183483"/>
    <n v="-4.8730114276191096E-2"/>
    <x v="4"/>
    <n v="1"/>
    <n v="2"/>
    <n v="1.1735069803042935"/>
    <n v="6.6657855853258674E-2"/>
    <n v="0"/>
    <x v="0"/>
    <n v="0"/>
    <n v="0"/>
    <n v="-0.67724401237451326"/>
    <s v=""/>
    <s v=""/>
    <s v=""/>
    <s v=""/>
    <s v=""/>
    <x v="0"/>
    <s v="putong"/>
    <s v=""/>
    <n v="1"/>
  </r>
  <r>
    <n v="258"/>
    <s v="赵园园"/>
    <n v="1"/>
    <x v="35"/>
    <s v="管理学"/>
    <s v="旅游管理"/>
    <x v="0"/>
    <n v="0"/>
    <n v="1"/>
    <n v="1"/>
    <n v="3.5889999999999998E-2"/>
    <n v="-0.17725909261635098"/>
    <x v="0"/>
    <x v="6"/>
    <n v="493"/>
    <n v="407"/>
    <m/>
    <s v=""/>
    <s v=""/>
    <n v="-1.8671005117883703"/>
    <n v="0"/>
    <n v="79"/>
    <n v="7"/>
    <n v="8.8607594936708861E-2"/>
    <n v="3.21"/>
    <n v="-0.11063064641365127"/>
    <n v="-1.879937992855707"/>
    <n v="-0.15150164611646275"/>
    <x v="3"/>
    <n v="2"/>
    <n v="9"/>
    <n v="3.2145488621300546"/>
    <n v="1.8212951642902102"/>
    <n v="0"/>
    <x v="2"/>
    <n v="1"/>
    <n v="0.57733787794697111"/>
    <n v="0.76878193957373753"/>
    <s v=""/>
    <s v=""/>
    <s v=""/>
    <s v=""/>
    <s v=""/>
    <x v="0"/>
    <s v="putong"/>
    <s v=""/>
    <n v="1"/>
  </r>
  <r>
    <n v="259"/>
    <s v="郑晓慧"/>
    <n v="1"/>
    <x v="6"/>
    <s v="管理学"/>
    <s v="会计学"/>
    <x v="0"/>
    <n v="0"/>
    <n v="1"/>
    <n v="1"/>
    <n v="3.5889999999999998E-2"/>
    <n v="-0.17725909261635098"/>
    <x v="0"/>
    <x v="6"/>
    <n v="529"/>
    <n v="564"/>
    <m/>
    <s v=""/>
    <s v=""/>
    <n v="0.36358446227511243"/>
    <n v="0"/>
    <n v="435"/>
    <n v="3"/>
    <n v="6.8965517241379309E-3"/>
    <n v="3.94"/>
    <n v="-0.78104875254135131"/>
    <n v="0.38333342724599057"/>
    <n v="-0.7541515241882637"/>
    <x v="2"/>
    <n v="3"/>
    <n v="6"/>
    <n v="3.5205209409128804"/>
    <n v="2.0843324050018577"/>
    <n v="0"/>
    <x v="1"/>
    <n v="0"/>
    <n v="0.68061054897324991"/>
    <n v="1.027443233307058"/>
    <s v=""/>
    <s v=""/>
    <s v=""/>
    <s v=""/>
    <s v=""/>
    <x v="0"/>
    <s v="putong"/>
    <s v=""/>
    <n v="1"/>
  </r>
  <r>
    <n v="260"/>
    <s v="郑磊"/>
    <n v="2"/>
    <x v="2"/>
    <s v="理学"/>
    <s v="应用心理学"/>
    <x v="0"/>
    <n v="0"/>
    <n v="1"/>
    <n v="1"/>
    <n v="3.5889999999999998E-2"/>
    <n v="-0.17725909261635098"/>
    <x v="5"/>
    <x v="18"/>
    <n v="470"/>
    <n v="444"/>
    <m/>
    <s v=""/>
    <s v=""/>
    <n v="0.14968316339231316"/>
    <n v="0"/>
    <n v="59"/>
    <n v="2"/>
    <n v="3.3898305084745763E-2"/>
    <n v="3.87"/>
    <n v="-0.55950630688865677"/>
    <n v="0.16630740066089678"/>
    <n v="-0.54274001024426211"/>
    <x v="1"/>
    <n v="0"/>
    <n v="5"/>
    <n v="0.86753490152146773"/>
    <n v="-0.1963793848583886"/>
    <n v="0"/>
    <x v="0"/>
    <n v="2"/>
    <n v="0.47406520692069221"/>
    <n v="0.51012064584041694"/>
    <s v=""/>
    <s v=""/>
    <s v=""/>
    <s v=""/>
    <s v=""/>
    <x v="0"/>
    <s v="putong"/>
    <s v=""/>
    <n v="1"/>
  </r>
  <r>
    <n v="261"/>
    <s v="田春蕾"/>
    <n v="1"/>
    <x v="55"/>
    <s v="管理学"/>
    <s v="公共事业管理"/>
    <x v="0"/>
    <n v="0"/>
    <n v="1"/>
    <n v="1"/>
    <n v="3.5889999999999998E-2"/>
    <n v="-0.17725909261635098"/>
    <x v="0"/>
    <x v="6"/>
    <n v="434"/>
    <n v="460"/>
    <m/>
    <s v=""/>
    <s v=""/>
    <n v="-1.5615272276700847"/>
    <n v="0"/>
    <n v="68"/>
    <n v="2"/>
    <n v="2.9411764705882353E-2"/>
    <n v="3.31"/>
    <n v="-0.59631721745356225"/>
    <n v="-1.5699008120198576"/>
    <n v="-0.6188069984880436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62"/>
    <s v="江美玉"/>
    <n v="1"/>
    <x v="34"/>
    <s v="管理学"/>
    <s v="审计学"/>
    <x v="0"/>
    <n v="0"/>
    <n v="1"/>
    <n v="1"/>
    <n v="3.5889999999999998E-2"/>
    <n v="-0.17725909261635098"/>
    <x v="0"/>
    <x v="0"/>
    <n v="447"/>
    <n v="449"/>
    <m/>
    <s v=""/>
    <s v=""/>
    <n v="-0.73647936055071439"/>
    <n v="0"/>
    <n v="86"/>
    <n v="2"/>
    <n v="2.3255813953488372E-2"/>
    <n v="3.58"/>
    <n v="-0.64682521101936241"/>
    <n v="-0.73280042376306542"/>
    <n v="-0.64881123843374189"/>
    <x v="1"/>
    <n v="2"/>
    <n v="7"/>
    <n v="2.0234182152190634"/>
    <n v="0.79730722415881561"/>
    <n v="0"/>
    <x v="0"/>
    <n v="0"/>
    <n v="0"/>
    <n v="-0.67724401237451326"/>
    <s v=""/>
    <s v=""/>
    <s v=""/>
    <s v=""/>
    <s v=""/>
    <x v="0"/>
    <s v="putong"/>
    <s v=""/>
    <n v="1"/>
  </r>
  <r>
    <n v="263"/>
    <s v="宋艳伶"/>
    <n v="1"/>
    <x v="6"/>
    <s v="管理学"/>
    <s v="农村区域发展"/>
    <x v="0"/>
    <n v="0"/>
    <n v="1"/>
    <n v="1"/>
    <n v="3.5889999999999998E-2"/>
    <n v="-0.17725909261635098"/>
    <x v="0"/>
    <x v="4"/>
    <n v="494"/>
    <n v="476"/>
    <m/>
    <s v=""/>
    <s v=""/>
    <n v="-1.6837565413173989"/>
    <n v="0"/>
    <n v="38"/>
    <n v="1"/>
    <n v="2.6315789473684209E-2"/>
    <n v="3.27"/>
    <n v="-0.62171889842817518"/>
    <n v="-1.6939156843541974"/>
    <n v="-0.64648664418306634"/>
    <x v="1"/>
    <n v="1"/>
    <n v="15"/>
    <n v="3.0070393811089073"/>
    <n v="1.6429039806029873"/>
    <n v="2"/>
    <x v="2"/>
    <n v="2"/>
    <n v="1.6480610320348048"/>
    <n v="3.4505624485343938"/>
    <s v=""/>
    <s v=""/>
    <s v=""/>
    <s v=""/>
    <s v=""/>
    <x v="0"/>
    <s v="putong"/>
    <s v=""/>
    <n v="1"/>
  </r>
  <r>
    <n v="269"/>
    <s v="王楚涵"/>
    <n v="1"/>
    <x v="73"/>
    <s v="艺术学"/>
    <s v="数字媒体艺术"/>
    <x v="0"/>
    <n v="0"/>
    <n v="1"/>
    <n v="1"/>
    <n v="3.5889999999999998E-2"/>
    <n v="-0.17725909261635098"/>
    <x v="3"/>
    <x v="19"/>
    <n v="443"/>
    <n v="441"/>
    <m/>
    <s v=""/>
    <s v=""/>
    <n v="-0.21700477754962952"/>
    <n v="0"/>
    <n v="28"/>
    <n v="1"/>
    <n v="3.5714285714285712E-2"/>
    <n v="3.75"/>
    <n v="-0.54460665261238572"/>
    <n v="-0.20573721634212236"/>
    <n v="-0.53677876863454266"/>
    <x v="1"/>
    <n v="0"/>
    <n v="0"/>
    <n v="0"/>
    <n v="-0.94217941872104072"/>
    <n v="0"/>
    <x v="2"/>
    <n v="0"/>
    <n v="0.34030527448662495"/>
    <n v="0.17509961046627232"/>
    <s v=""/>
    <s v=""/>
    <s v=""/>
    <s v=""/>
    <s v=""/>
    <x v="0"/>
    <s v="putong"/>
    <s v=""/>
    <n v="1"/>
  </r>
  <r>
    <n v="270"/>
    <s v="王立亚"/>
    <n v="1"/>
    <x v="52"/>
    <s v="工学"/>
    <s v="风景园林"/>
    <x v="0"/>
    <n v="0"/>
    <n v="1"/>
    <n v="1"/>
    <n v="3.5889999999999998E-2"/>
    <n v="-0.17725909261635098"/>
    <x v="1"/>
    <x v="3"/>
    <n v="529"/>
    <n v="490"/>
    <m/>
    <s v=""/>
    <s v=""/>
    <n v="0.73027240321705378"/>
    <n v="0"/>
    <n v="139"/>
    <n v="2"/>
    <n v="1.4388489208633094E-2"/>
    <n v="4.0599999999999996"/>
    <n v="-0.71957933124763751"/>
    <n v="0.75537804424900834"/>
    <n v="-0.68550781587366505"/>
    <x v="4"/>
    <n v="1"/>
    <n v="9"/>
    <n v="2.3880558424343481"/>
    <n v="1.1107779032609715"/>
    <n v="1"/>
    <x v="0"/>
    <n v="5"/>
    <n v="1.6020082926154742"/>
    <n v="3.3352167230894074"/>
    <s v=""/>
    <s v=""/>
    <s v=""/>
    <s v=""/>
    <s v=""/>
    <x v="0"/>
    <s v="putong"/>
    <s v=""/>
    <n v="1"/>
  </r>
  <r>
    <n v="271"/>
    <s v="余林冰"/>
    <n v="1"/>
    <x v="74"/>
    <s v="工学"/>
    <s v="风景园林"/>
    <x v="1"/>
    <n v="0"/>
    <n v="1"/>
    <n v="1"/>
    <n v="4.7480000000000001E-2"/>
    <n v="-7.6210694086341693E-2"/>
    <x v="1"/>
    <x v="3"/>
    <n v="523"/>
    <n v="511"/>
    <m/>
    <s v=""/>
    <s v=""/>
    <n v="-0.18644744913780165"/>
    <n v="0"/>
    <n v="28"/>
    <n v="4"/>
    <n v="0.14285714285714285"/>
    <n v="3.76"/>
    <n v="0.33447294968761471"/>
    <n v="-0.17473349825853812"/>
    <n v="0.32271028074005853"/>
    <x v="1"/>
    <n v="0"/>
    <n v="5"/>
    <n v="0.86753490152146773"/>
    <n v="-0.1963793848583886"/>
    <n v="0"/>
    <x v="0"/>
    <n v="2"/>
    <n v="0.47406520692069221"/>
    <n v="0.51012064584041694"/>
    <s v=""/>
    <s v=""/>
    <s v=""/>
    <s v=""/>
    <s v=""/>
    <x v="0"/>
    <s v="putong"/>
    <s v=""/>
    <n v="1"/>
  </r>
  <r>
    <n v="272"/>
    <s v="李晓慧"/>
    <n v="1"/>
    <x v="75"/>
    <s v="经济学"/>
    <s v="金融工程"/>
    <x v="0"/>
    <n v="0"/>
    <n v="1"/>
    <n v="1"/>
    <n v="3.5889999999999998E-2"/>
    <n v="-0.17725909261635098"/>
    <x v="0"/>
    <x v="2"/>
    <n v="501"/>
    <n v="469"/>
    <m/>
    <s v=""/>
    <s v=""/>
    <n v="1.0052883589235129"/>
    <n v="0"/>
    <n v="54"/>
    <n v="1"/>
    <n v="1.8518518518518517E-2"/>
    <n v="4.1500000000000004"/>
    <n v="-0.68569350236423754"/>
    <n v="1.0344115070012747"/>
    <n v="-0.6459590766478942"/>
    <x v="4"/>
    <n v="0"/>
    <n v="6"/>
    <n v="1.4631002249769636"/>
    <n v="0.31561458520730895"/>
    <n v="0"/>
    <x v="0"/>
    <n v="0"/>
    <n v="0"/>
    <n v="-0.67724401237451326"/>
    <s v=""/>
    <s v=""/>
    <s v=""/>
    <s v=""/>
    <s v=""/>
    <x v="0"/>
    <s v="putong"/>
    <s v=""/>
    <n v="1"/>
  </r>
  <r>
    <n v="274"/>
    <s v="张梓桐"/>
    <n v="1"/>
    <x v="76"/>
    <s v="经济学"/>
    <s v="金融学"/>
    <x v="0"/>
    <n v="0"/>
    <n v="1"/>
    <n v="1"/>
    <n v="3.5889999999999998E-2"/>
    <n v="-0.17725909261635098"/>
    <x v="0"/>
    <x v="2"/>
    <n v="523"/>
    <n v="449"/>
    <m/>
    <s v=""/>
    <s v=""/>
    <n v="-0.67536470372705726"/>
    <n v="0"/>
    <n v="163"/>
    <n v="2"/>
    <n v="1.2269938650306749E-2"/>
    <n v="3.6"/>
    <n v="-0.7369614940154533"/>
    <n v="-0.67079298759589556"/>
    <n v="-0.73543300151716151"/>
    <x v="1"/>
    <n v="1"/>
    <n v="5"/>
    <n v="1.2719695780659719"/>
    <n v="0.15130391287768297"/>
    <n v="0"/>
    <x v="0"/>
    <n v="0"/>
    <n v="0"/>
    <n v="-0.67724401237451326"/>
    <s v=""/>
    <s v=""/>
    <s v=""/>
    <s v=""/>
    <s v=""/>
    <x v="0"/>
    <s v="putong"/>
    <s v=""/>
    <n v="1"/>
  </r>
  <r>
    <n v="277"/>
    <s v="刘佳琪"/>
    <n v="1"/>
    <x v="77"/>
    <s v="艺术学"/>
    <s v="环境设计"/>
    <x v="0"/>
    <n v="0"/>
    <n v="1"/>
    <n v="1"/>
    <n v="3.5889999999999998E-2"/>
    <n v="-0.17725909261635098"/>
    <x v="3"/>
    <x v="19"/>
    <n v="428"/>
    <n v="418"/>
    <m/>
    <s v=""/>
    <s v=""/>
    <n v="0.8967153597061156"/>
    <n v="0"/>
    <n v="97"/>
    <n v="3"/>
    <n v="3.0927835051546393E-2"/>
    <n v="90.37"/>
    <n v="-0.58387824996599391"/>
    <n v="0.83556416017550328"/>
    <n v="-0.5510891302917253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78"/>
    <s v="张颖秋"/>
    <n v="1"/>
    <x v="78"/>
    <s v="管理学"/>
    <s v="人力资源管理"/>
    <x v="0"/>
    <n v="0"/>
    <n v="1"/>
    <n v="1"/>
    <n v="3.5889999999999998E-2"/>
    <n v="-0.17725909261635098"/>
    <x v="0"/>
    <x v="6"/>
    <n v="460"/>
    <n v="511"/>
    <m/>
    <s v=""/>
    <s v=""/>
    <n v="1.9067295470724543"/>
    <n v="0"/>
    <n v="86"/>
    <n v="3"/>
    <n v="3.4883720930232558E-2"/>
    <n v="8.89"/>
    <n v="-0.55142122317285081"/>
    <n v="0.29962997273025199"/>
    <n v="-0.53176194054748915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279"/>
    <s v="张韵"/>
    <n v="1"/>
    <x v="29"/>
    <s v="管理学"/>
    <s v="会计学"/>
    <x v="0"/>
    <n v="0"/>
    <n v="1"/>
    <n v="1"/>
    <n v="3.5889999999999998E-2"/>
    <n v="-0.17725909261635098"/>
    <x v="0"/>
    <x v="0"/>
    <n v="464"/>
    <n v="425"/>
    <m/>
    <s v=""/>
    <s v=""/>
    <n v="0.66915774639339798"/>
    <n v="0"/>
    <n v="275"/>
    <n v="3"/>
    <n v="1.090909090909091E-2"/>
    <n v="4.04"/>
    <n v="-0.74812689993274939"/>
    <n v="0.69337060808183981"/>
    <n v="-0.71482830749761239"/>
    <x v="3"/>
    <n v="1"/>
    <n v="10"/>
    <n v="2.9836211658898444"/>
    <n v="1.6227718733266694"/>
    <n v="0"/>
    <x v="0"/>
    <n v="0"/>
    <n v="0"/>
    <n v="-0.67724401237451326"/>
    <s v=""/>
    <s v=""/>
    <s v=""/>
    <s v=""/>
    <s v=""/>
    <x v="0"/>
    <s v="putong"/>
    <s v=""/>
    <n v="1"/>
  </r>
  <r>
    <n v="280"/>
    <s v="韦立娜"/>
    <n v="1"/>
    <x v="21"/>
    <s v="艺术学"/>
    <s v="环境设计"/>
    <x v="0"/>
    <n v="0"/>
    <n v="1"/>
    <n v="1"/>
    <n v="3.5889999999999998E-2"/>
    <n v="-0.17725909261635098"/>
    <x v="3"/>
    <x v="19"/>
    <n v="437"/>
    <n v="367"/>
    <m/>
    <s v=""/>
    <s v=""/>
    <n v="0.39414179068694166"/>
    <n v="0"/>
    <n v="58"/>
    <n v="3"/>
    <n v="5.1724137931034482E-2"/>
    <n v="3.95"/>
    <n v="-0.41324993042962699"/>
    <n v="0.41433714532957616"/>
    <n v="-0.39413266897958937"/>
    <x v="3"/>
    <n v="1"/>
    <n v="0"/>
    <n v="1.2485513628469087"/>
    <n v="0.13117180560136493"/>
    <n v="0"/>
    <x v="2"/>
    <n v="1"/>
    <n v="0.57733787794697111"/>
    <n v="0.76878193957373753"/>
    <s v=""/>
    <s v=""/>
    <s v=""/>
    <s v=""/>
    <s v=""/>
    <x v="0"/>
    <s v="putong"/>
    <s v=""/>
    <n v="1"/>
  </r>
  <r>
    <n v="283"/>
    <s v="孟本琦"/>
    <n v="1"/>
    <x v="55"/>
    <s v="管理学"/>
    <s v="人力资源管理"/>
    <x v="0"/>
    <n v="0"/>
    <n v="1"/>
    <n v="1"/>
    <n v="3.5889999999999998E-2"/>
    <n v="-0.17725909261635098"/>
    <x v="0"/>
    <x v="6"/>
    <n v="433"/>
    <m/>
    <m/>
    <s v=""/>
    <s v=""/>
    <n v="4.2037763860212083"/>
    <n v="0"/>
    <n v="35"/>
    <n v="1"/>
    <n v="2.8571428571428571E-2"/>
    <n v="98.47"/>
    <n v="-0.6032119594323857"/>
    <n v="3.7886709073228069"/>
    <n v="-0.50175946521034076"/>
    <x v="1"/>
    <n v="3"/>
    <n v="5"/>
    <n v="2.0808389311549802"/>
    <n v="0.84667050834982605"/>
    <n v="0"/>
    <x v="0"/>
    <n v="2"/>
    <n v="0.47406520692069221"/>
    <n v="0.51012064584041694"/>
    <s v=""/>
    <s v=""/>
    <s v=""/>
    <s v=""/>
    <s v=""/>
    <x v="0"/>
    <s v="putong"/>
    <s v=""/>
    <n v="1"/>
  </r>
  <r>
    <n v="285"/>
    <s v="李紫葳"/>
    <n v="1"/>
    <x v="79"/>
    <s v="工学"/>
    <s v="风景园林"/>
    <x v="1"/>
    <n v="0"/>
    <n v="1"/>
    <n v="1"/>
    <n v="4.7480000000000001E-2"/>
    <n v="-7.6210694086341693E-2"/>
    <x v="1"/>
    <x v="10"/>
    <n v="536"/>
    <n v="479"/>
    <m/>
    <s v=""/>
    <s v=""/>
    <n v="-0.95038065943351491"/>
    <n v="0"/>
    <n v="22"/>
    <n v="2"/>
    <n v="9.0909090909090912E-2"/>
    <n v="3.51"/>
    <n v="-9.1747463548749048E-2"/>
    <n v="-0.9498264503481606"/>
    <n v="-0.11156908814381544"/>
    <x v="1"/>
    <n v="3"/>
    <n v="11"/>
    <n v="3.1218808129807414"/>
    <n v="1.7416305489850086"/>
    <n v="0"/>
    <x v="4"/>
    <n v="0"/>
    <n v="2.0418316469197499"/>
    <n v="4.4368177246702007"/>
    <s v=""/>
    <s v=""/>
    <s v=""/>
    <s v=""/>
    <s v=""/>
    <x v="0"/>
    <s v="putong"/>
    <s v=""/>
    <n v="1"/>
  </r>
  <r>
    <n v="287"/>
    <s v="王曼如"/>
    <n v="1"/>
    <x v="80"/>
    <s v="经济学"/>
    <s v="经济学"/>
    <x v="0"/>
    <n v="0"/>
    <n v="1"/>
    <n v="1"/>
    <n v="3.5889999999999998E-2"/>
    <n v="-0.17725909261635098"/>
    <x v="0"/>
    <x v="4"/>
    <n v="531"/>
    <n v="527"/>
    <m/>
    <s v=""/>
    <s v=""/>
    <n v="-3.1034786668302978E-3"/>
    <n v="0"/>
    <n v="141"/>
    <n v="10"/>
    <n v="7.0921985815602842E-2"/>
    <n v="3.82"/>
    <n v="-0.25573652325139257"/>
    <n v="1.1288810242971443E-2"/>
    <n v="-0.2495682380476727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88"/>
    <s v="王伊凡"/>
    <n v="1"/>
    <x v="0"/>
    <s v="农学"/>
    <s v="林学"/>
    <x v="0"/>
    <n v="0"/>
    <n v="1"/>
    <n v="1"/>
    <n v="3.5889999999999998E-2"/>
    <n v="-0.17725909261635098"/>
    <x v="1"/>
    <x v="1"/>
    <n v="492"/>
    <n v="479"/>
    <m/>
    <s v=""/>
    <s v=""/>
    <n v="-1.2865112719636285"/>
    <n v="0"/>
    <n v="31"/>
    <n v="6"/>
    <n v="0.19354838709677419"/>
    <n v="3.4"/>
    <n v="0.75038157873277622"/>
    <n v="-1.2908673492675942"/>
    <n v="0.70322872849596763"/>
    <x v="1"/>
    <n v="0"/>
    <n v="2"/>
    <n v="0.34701396060858708"/>
    <n v="-0.64385940517597984"/>
    <n v="0"/>
    <x v="2"/>
    <n v="0"/>
    <n v="0.34030527448662495"/>
    <n v="0.17509961046627232"/>
    <s v=""/>
    <s v=""/>
    <s v=""/>
    <s v=""/>
    <s v=""/>
    <x v="0"/>
    <s v="putong"/>
    <s v=""/>
    <n v="1"/>
  </r>
  <r>
    <n v="289"/>
    <s v="陈瑾琳"/>
    <n v="1"/>
    <x v="81"/>
    <s v="农学"/>
    <s v="林学"/>
    <x v="1"/>
    <n v="0"/>
    <n v="1"/>
    <n v="1"/>
    <n v="4.7480000000000001E-2"/>
    <n v="-7.6210694086341693E-2"/>
    <x v="7"/>
    <x v="13"/>
    <n v="561"/>
    <n v="437"/>
    <m/>
    <s v=""/>
    <s v=""/>
    <n v="-1.1642819583163142"/>
    <n v="0"/>
    <n v="76"/>
    <n v="3"/>
    <n v="3.9473684210526314E-2"/>
    <n v="3.44"/>
    <n v="-0.51376175428606985"/>
    <n v="-1.1668524769332544"/>
    <n v="-0.52884814997921981"/>
    <x v="3"/>
    <n v="2"/>
    <n v="2"/>
    <n v="2"/>
    <n v="0.77717511688249741"/>
    <n v="0"/>
    <x v="0"/>
    <n v="0"/>
    <n v="0"/>
    <n v="-0.67724401237451326"/>
    <s v=""/>
    <s v=""/>
    <s v=""/>
    <s v=""/>
    <s v=""/>
    <x v="0"/>
    <s v="putong"/>
    <s v=""/>
    <n v="1"/>
  </r>
  <r>
    <n v="290"/>
    <s v="林华嘉"/>
    <n v="2"/>
    <x v="82"/>
    <s v="管理学"/>
    <s v="财务管理"/>
    <x v="0"/>
    <n v="0"/>
    <n v="1"/>
    <n v="1"/>
    <n v="3.5889999999999998E-2"/>
    <n v="-0.17725909261635098"/>
    <x v="0"/>
    <x v="0"/>
    <n v="611"/>
    <n v="626"/>
    <m/>
    <s v=""/>
    <s v=""/>
    <n v="-0.13623086209353799"/>
    <n v="0"/>
    <n v="129"/>
    <n v="4"/>
    <n v="3.1007751937984496E-2"/>
    <n v="87.84"/>
    <n v="-0.5832225524550213"/>
    <n v="-8.6825971958161635E-2"/>
    <n v="-0.5717557914455438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92"/>
    <s v="周李清"/>
    <n v="1"/>
    <x v="33"/>
    <s v="经济学"/>
    <s v="投资学"/>
    <x v="0"/>
    <n v="0"/>
    <n v="1"/>
    <n v="1"/>
    <n v="3.5889999999999998E-2"/>
    <n v="-0.17725909261635098"/>
    <x v="0"/>
    <x v="2"/>
    <n v="494"/>
    <n v="450"/>
    <m/>
    <s v=""/>
    <s v=""/>
    <n v="2.0747948533375102"/>
    <n v="0"/>
    <n v="231"/>
    <n v="3"/>
    <n v="1.2987012987012988E-2"/>
    <n v="4.5"/>
    <n v="-0.73107808340329483"/>
    <n v="2.1195416399267453"/>
    <n v="-0.665228767794370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293"/>
    <s v="师常然"/>
    <n v="1"/>
    <x v="7"/>
    <s v="管理学"/>
    <s v="农林经济管理"/>
    <x v="0"/>
    <n v="0"/>
    <n v="1"/>
    <n v="1"/>
    <n v="3.5889999999999998E-2"/>
    <n v="-0.17725909261635098"/>
    <x v="0"/>
    <x v="4"/>
    <n v="486"/>
    <n v="473"/>
    <m/>
    <s v=""/>
    <s v=""/>
    <n v="-0.60166908061195901"/>
    <n v="0"/>
    <n v="90"/>
    <n v="3"/>
    <n v="3.3333333333333333E-2"/>
    <n v="86.7"/>
    <n v="-0.56414175488571894"/>
    <n v="-0.50244840303815297"/>
    <n v="-0.5627166384580401"/>
    <x v="1"/>
    <n v="0"/>
    <n v="7"/>
    <n v="1.2145488621300549"/>
    <n v="0.10194062868667232"/>
    <n v="0"/>
    <x v="0"/>
    <n v="0"/>
    <n v="0"/>
    <n v="-0.67724401237451326"/>
    <s v=""/>
    <s v=""/>
    <s v=""/>
    <s v=""/>
    <s v=""/>
    <x v="0"/>
    <s v="putong"/>
    <s v=""/>
    <n v="1"/>
  </r>
  <r>
    <n v="295"/>
    <s v="石江华"/>
    <n v="1"/>
    <x v="9"/>
    <s v="管理学"/>
    <s v="市场营销"/>
    <x v="0"/>
    <n v="0"/>
    <n v="1"/>
    <n v="1"/>
    <n v="3.5889999999999998E-2"/>
    <n v="-0.17725909261635098"/>
    <x v="0"/>
    <x v="6"/>
    <n v="547"/>
    <n v="535"/>
    <m/>
    <s v=""/>
    <s v=""/>
    <n v="0.11912583498048393"/>
    <n v="0"/>
    <n v="50"/>
    <n v="4"/>
    <n v="0.08"/>
    <n v="3.86"/>
    <n v="-0.18125375032838548"/>
    <n v="0.13530368257731115"/>
    <n v="-0.17394127362826389"/>
    <x v="1"/>
    <n v="0"/>
    <n v="9"/>
    <n v="1.5615628227386418"/>
    <n v="0.40026064223173302"/>
    <n v="0"/>
    <x v="0"/>
    <n v="1"/>
    <n v="0.2370326034603461"/>
    <n v="-8.3561683267048173E-2"/>
    <s v=""/>
    <s v=""/>
    <s v=""/>
    <s v=""/>
    <s v=""/>
    <x v="0"/>
    <s v="putong"/>
    <s v=""/>
    <n v="1"/>
  </r>
  <r>
    <n v="297"/>
    <s v="杨光"/>
    <n v="2"/>
    <x v="12"/>
    <s v="理学"/>
    <s v="地理科学"/>
    <x v="1"/>
    <n v="0"/>
    <n v="1"/>
    <n v="1"/>
    <n v="4.7480000000000001E-2"/>
    <n v="-7.6210694086341693E-2"/>
    <x v="4"/>
    <x v="23"/>
    <n v="437"/>
    <n v="509"/>
    <m/>
    <s v=""/>
    <s v=""/>
    <n v="-0.43090607643242879"/>
    <n v="0"/>
    <n v="52"/>
    <n v="3"/>
    <n v="5.7692307692307696E-2"/>
    <n v="3.68"/>
    <n v="-0.36428263162777014"/>
    <n v="-0.42276324292721618"/>
    <n v="-0.36563353374878732"/>
    <x v="1"/>
    <n v="0"/>
    <n v="4"/>
    <n v="0.69402792121717416"/>
    <n v="-0.34553939163091907"/>
    <n v="0"/>
    <x v="2"/>
    <n v="0"/>
    <n v="0.34030527448662495"/>
    <n v="0.17509961046627232"/>
    <s v=""/>
    <s v=""/>
    <s v=""/>
    <s v=""/>
    <s v=""/>
    <x v="0"/>
    <s v="putong"/>
    <s v=""/>
    <n v="1"/>
  </r>
  <r>
    <n v="298"/>
    <s v="孟秋赟"/>
    <n v="1"/>
    <x v="9"/>
    <s v="管理学"/>
    <s v="市场营销"/>
    <x v="0"/>
    <n v="0"/>
    <n v="1"/>
    <n v="1"/>
    <n v="3.5889999999999998E-2"/>
    <n v="-0.17725909261635098"/>
    <x v="0"/>
    <x v="6"/>
    <n v="551"/>
    <n v="501"/>
    <m/>
    <s v=""/>
    <s v=""/>
    <n v="-0.15589012072597241"/>
    <n v="0"/>
    <n v="50"/>
    <n v="1"/>
    <n v="0.02"/>
    <n v="3.77"/>
    <n v="-0.67353832761638566"/>
    <n v="-0.1437297801749525"/>
    <n v="-0.66129975017048859"/>
    <x v="3"/>
    <n v="5"/>
    <n v="6"/>
    <n v="3.9073319508506867"/>
    <n v="2.416865037180834"/>
    <n v="0"/>
    <x v="5"/>
    <n v="1"/>
    <n v="1.5982537014068459"/>
    <n v="3.325812808096094"/>
    <s v=""/>
    <s v=""/>
    <s v=""/>
    <s v=""/>
    <s v=""/>
    <x v="0"/>
    <s v="putong"/>
    <s v=""/>
    <n v="1"/>
  </r>
  <r>
    <n v="299"/>
    <s v="雷永旺"/>
    <n v="2"/>
    <x v="83"/>
    <s v="艺术学"/>
    <s v="环境设计"/>
    <x v="0"/>
    <n v="0"/>
    <n v="1"/>
    <n v="1"/>
    <n v="3.5889999999999998E-2"/>
    <n v="-0.17725909261635098"/>
    <x v="3"/>
    <x v="19"/>
    <n v="443"/>
    <m/>
    <m/>
    <s v=""/>
    <s v=""/>
    <n v="-0.40034874802060089"/>
    <n v="0"/>
    <n v="50"/>
    <n v="2"/>
    <n v="0.04"/>
    <n v="3.69"/>
    <n v="-0.50944346852038569"/>
    <n v="-0.39175952484363191"/>
    <n v="-0.50672496942145273"/>
    <x v="4"/>
    <n v="1"/>
    <n v="7"/>
    <n v="2.0410418818257612"/>
    <n v="0.81245788971591082"/>
    <n v="0"/>
    <x v="2"/>
    <n v="1"/>
    <n v="0.57733787794697111"/>
    <n v="0.76878193957373753"/>
    <s v=""/>
    <s v=""/>
    <s v=""/>
    <s v=""/>
    <s v=""/>
    <x v="0"/>
    <s v="putong"/>
    <s v=""/>
    <n v="1"/>
  </r>
  <r>
    <n v="302"/>
    <s v="孙福悦"/>
    <n v="1"/>
    <x v="9"/>
    <s v="管理学"/>
    <s v="市场营销"/>
    <x v="0"/>
    <n v="0"/>
    <n v="1"/>
    <n v="1"/>
    <n v="3.5889999999999998E-2"/>
    <n v="-0.17725909261635098"/>
    <x v="0"/>
    <x v="6"/>
    <n v="525"/>
    <n v="496"/>
    <m/>
    <s v=""/>
    <s v=""/>
    <n v="0.11912583498048393"/>
    <n v="0"/>
    <n v="50"/>
    <n v="3"/>
    <n v="0.06"/>
    <n v="3.86"/>
    <n v="-0.34534860942438556"/>
    <n v="0.13530368257731115"/>
    <n v="-0.33424554147914637"/>
    <x v="4"/>
    <n v="1"/>
    <n v="10"/>
    <n v="2.561562822738642"/>
    <n v="1.2599379100335022"/>
    <n v="0"/>
    <x v="0"/>
    <n v="2"/>
    <n v="0.47406520692069221"/>
    <n v="0.51012064584041694"/>
    <s v=""/>
    <s v=""/>
    <s v=""/>
    <s v=""/>
    <s v=""/>
    <x v="0"/>
    <s v="putong"/>
    <s v=""/>
    <n v="1"/>
  </r>
  <r>
    <n v="303"/>
    <s v="邹雨馨"/>
    <n v="1"/>
    <x v="84"/>
    <s v="艺术学"/>
    <s v="数字媒体艺术"/>
    <x v="0"/>
    <n v="0"/>
    <n v="1"/>
    <n v="1"/>
    <n v="3.5889999999999998E-2"/>
    <n v="-0.17725909261635098"/>
    <x v="3"/>
    <x v="7"/>
    <n v="501"/>
    <m/>
    <m/>
    <s v=""/>
    <s v=""/>
    <n v="0.69971507480522588"/>
    <n v="0"/>
    <n v="27"/>
    <n v="1"/>
    <n v="3.7037037037037035E-2"/>
    <n v="4.05"/>
    <n v="-0.53375381801608934"/>
    <n v="0.72437432616542408"/>
    <n v="-0.50469105788549629"/>
    <x v="2"/>
    <n v="6"/>
    <n v="8"/>
    <n v="5.0808389311549798"/>
    <n v="3.4257023117551331"/>
    <n v="0"/>
    <x v="0"/>
    <n v="0"/>
    <n v="0"/>
    <n v="-0.67724401237451326"/>
    <s v=""/>
    <s v=""/>
    <s v=""/>
    <s v=""/>
    <s v=""/>
    <x v="0"/>
    <s v="putong"/>
    <s v=""/>
    <n v="1"/>
  </r>
  <r>
    <n v="305"/>
    <s v="顾颖"/>
    <n v="1"/>
    <x v="73"/>
    <s v="艺术学"/>
    <s v="视觉传达设计"/>
    <x v="0"/>
    <n v="0"/>
    <n v="1"/>
    <n v="1"/>
    <n v="3.5889999999999998E-2"/>
    <n v="-0.17725909261635098"/>
    <x v="3"/>
    <x v="19"/>
    <n v="455"/>
    <m/>
    <m/>
    <s v=""/>
    <s v=""/>
    <n v="-0.43090607643242879"/>
    <n v="0"/>
    <n v="30"/>
    <n v="2"/>
    <n v="6.6666666666666666E-2"/>
    <n v="3.68"/>
    <n v="-0.2906503230590522"/>
    <n v="-0.42276324292721618"/>
    <n v="-0.29370213150800678"/>
    <x v="3"/>
    <n v="1"/>
    <n v="5"/>
    <n v="2.1160862643683762"/>
    <n v="0.87697183946401691"/>
    <n v="0"/>
    <x v="0"/>
    <n v="1"/>
    <n v="0.2370326034603461"/>
    <n v="-8.3561683267048173E-2"/>
    <s v=""/>
    <s v=""/>
    <s v=""/>
    <s v=""/>
    <s v=""/>
    <x v="0"/>
    <s v="putong"/>
    <s v=""/>
    <n v="1"/>
  </r>
  <r>
    <n v="306"/>
    <s v="刘柯妤"/>
    <n v="1"/>
    <x v="69"/>
    <s v="管理学"/>
    <s v="会展经济与管理"/>
    <x v="1"/>
    <n v="0"/>
    <n v="1"/>
    <n v="1"/>
    <n v="4.7480000000000001E-2"/>
    <n v="-7.6210694086341693E-2"/>
    <x v="0"/>
    <x v="6"/>
    <n v="537"/>
    <n v="465"/>
    <m/>
    <s v=""/>
    <s v=""/>
    <n v="0.51637110433425593"/>
    <n v="0"/>
    <n v="63"/>
    <n v="2"/>
    <n v="3.1746031746031744E-2"/>
    <n v="3.99"/>
    <n v="-0.57716515640127453"/>
    <n v="0.53835201766391594"/>
    <n v="-0.55139670968036858"/>
    <x v="2"/>
    <n v="2"/>
    <n v="1"/>
    <n v="2.2485513628469085"/>
    <n v="0.99084907340313377"/>
    <n v="0"/>
    <x v="2"/>
    <n v="0"/>
    <n v="0.34030527448662495"/>
    <n v="0.17509961046627232"/>
    <s v=""/>
    <s v=""/>
    <s v=""/>
    <s v=""/>
    <s v=""/>
    <x v="0"/>
    <s v="putong"/>
    <s v=""/>
    <n v="1"/>
  </r>
  <r>
    <n v="307"/>
    <s v="刘海宇"/>
    <n v="1"/>
    <x v="7"/>
    <s v="管理学"/>
    <s v="农林经济管理"/>
    <x v="0"/>
    <n v="0"/>
    <n v="1"/>
    <n v="1"/>
    <n v="3.5889999999999998E-2"/>
    <n v="-0.17725909261635098"/>
    <x v="0"/>
    <x v="0"/>
    <n v="431"/>
    <n v="459"/>
    <m/>
    <s v=""/>
    <s v=""/>
    <n v="-0.79356027596604428"/>
    <n v="0"/>
    <n v="90"/>
    <n v="5"/>
    <n v="5.5555555555555552E-2"/>
    <n v="86.23"/>
    <n v="-0.38181413366794115"/>
    <n v="-0.67380151058867521"/>
    <n v="-0.38855904207481007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09"/>
    <s v="赵晓丽"/>
    <n v="1"/>
    <x v="6"/>
    <s v="管理学"/>
    <s v="会计学"/>
    <x v="0"/>
    <n v="0"/>
    <n v="1"/>
    <n v="1"/>
    <n v="3.5889999999999998E-2"/>
    <n v="-0.17725909261635098"/>
    <x v="0"/>
    <x v="0"/>
    <n v="565"/>
    <n v="555"/>
    <m/>
    <s v=""/>
    <s v=""/>
    <n v="0.21079782021597029"/>
    <n v="0"/>
    <n v="435"/>
    <n v="6"/>
    <n v="1.3793103448275862E-2"/>
    <n v="3.89"/>
    <n v="-0.72446431837031677"/>
    <n v="0.22831483682806661"/>
    <n v="-0.70245511988523412"/>
    <x v="4"/>
    <n v="2"/>
    <n v="3"/>
    <n v="1.7514486371530913"/>
    <n v="0.56350116036186082"/>
    <n v="0"/>
    <x v="0"/>
    <n v="0"/>
    <n v="0"/>
    <n v="-0.67724401237451326"/>
    <s v=""/>
    <s v=""/>
    <s v=""/>
    <s v=""/>
    <s v=""/>
    <x v="0"/>
    <s v="putong"/>
    <s v=""/>
    <n v="1"/>
  </r>
  <r>
    <n v="312"/>
    <s v="曲艺璇"/>
    <n v="1"/>
    <x v="12"/>
    <s v="农学"/>
    <s v="园林"/>
    <x v="1"/>
    <n v="0"/>
    <n v="1"/>
    <n v="1"/>
    <n v="4.7480000000000001E-2"/>
    <n v="-7.6210694086341693E-2"/>
    <x v="1"/>
    <x v="1"/>
    <n v="428"/>
    <n v="454"/>
    <m/>
    <s v=""/>
    <s v=""/>
    <n v="-0.21700477754962952"/>
    <n v="0"/>
    <n v="59"/>
    <n v="2"/>
    <n v="3.3898305084745763E-2"/>
    <n v="3.75"/>
    <n v="-0.55950630688865677"/>
    <n v="-0.20573721634212236"/>
    <n v="-0.55133424089703187"/>
    <x v="1"/>
    <n v="0"/>
    <n v="3"/>
    <n v="0.52052094091288059"/>
    <n v="-0.49469939840344951"/>
    <n v="0"/>
    <x v="1"/>
    <n v="0"/>
    <n v="0.68061054897324991"/>
    <n v="1.027443233307058"/>
    <s v=""/>
    <s v=""/>
    <s v=""/>
    <s v=""/>
    <s v=""/>
    <x v="0"/>
    <s v="putong"/>
    <s v=""/>
    <n v="1"/>
  </r>
  <r>
    <n v="313"/>
    <s v="刘永馨"/>
    <n v="1"/>
    <x v="7"/>
    <s v="管理学"/>
    <s v="工商管理"/>
    <x v="0"/>
    <n v="0"/>
    <n v="1"/>
    <n v="1"/>
    <n v="3.5889999999999998E-2"/>
    <n v="-0.17725909261635098"/>
    <x v="0"/>
    <x v="6"/>
    <n v="542"/>
    <n v="486"/>
    <m/>
    <s v=""/>
    <s v=""/>
    <n v="0.62316833654177994"/>
    <n v="0"/>
    <n v="92"/>
    <n v="1"/>
    <n v="1.0869565217391304E-2"/>
    <n v="89.7"/>
    <n v="-0.74845119807325522"/>
    <n v="0.59129483664603422"/>
    <n v="-0.7175030646712397"/>
    <x v="4"/>
    <n v="4"/>
    <n v="1"/>
    <n v="2.2133040296335125"/>
    <n v="0.96054774228894302"/>
    <n v="0"/>
    <x v="2"/>
    <n v="1"/>
    <n v="0.57733787794697111"/>
    <n v="0.76878193957373753"/>
    <s v=""/>
    <s v=""/>
    <s v=""/>
    <s v=""/>
    <s v=""/>
    <x v="0"/>
    <s v="putong"/>
    <s v=""/>
    <n v="1"/>
  </r>
  <r>
    <n v="314"/>
    <s v="魏雪寒"/>
    <n v="1"/>
    <x v="19"/>
    <s v="工学"/>
    <s v="环境科学"/>
    <x v="0"/>
    <n v="0"/>
    <n v="1"/>
    <n v="1"/>
    <n v="3.5889999999999998E-2"/>
    <n v="-0.17725909261635098"/>
    <x v="2"/>
    <x v="5"/>
    <n v="483"/>
    <n v="482"/>
    <m/>
    <s v=""/>
    <s v=""/>
    <n v="-0.79759401737437141"/>
    <n v="0"/>
    <n v="160"/>
    <n v="2"/>
    <n v="1.2500000000000001E-2"/>
    <n v="3.56"/>
    <n v="-0.7350738997773858"/>
    <n v="-0.79480785993023528"/>
    <n v="-0.73645375425691662"/>
    <x v="4"/>
    <n v="0"/>
    <n v="5"/>
    <n v="1.2895932446726701"/>
    <n v="0.16645457843477857"/>
    <n v="0"/>
    <x v="0"/>
    <n v="0"/>
    <n v="0"/>
    <n v="-0.67724401237451326"/>
    <s v=""/>
    <s v=""/>
    <s v=""/>
    <s v=""/>
    <s v=""/>
    <x v="0"/>
    <s v="putong"/>
    <s v=""/>
    <n v="1"/>
  </r>
  <r>
    <n v="315"/>
    <s v="冯至纯"/>
    <n v="1"/>
    <x v="85"/>
    <s v="管理学"/>
    <s v="财务管理"/>
    <x v="0"/>
    <n v="0"/>
    <n v="1"/>
    <n v="1"/>
    <n v="3.5889999999999998E-2"/>
    <n v="-0.17725909261635098"/>
    <x v="0"/>
    <x v="0"/>
    <n v="547"/>
    <n v="549"/>
    <m/>
    <s v=""/>
    <s v=""/>
    <n v="0.66915774639339798"/>
    <n v="0"/>
    <n v="49"/>
    <n v="1"/>
    <n v="2.0408163265306121E-2"/>
    <n v="4.04"/>
    <n v="-0.67018945294095722"/>
    <n v="0.69337060808183981"/>
    <n v="-0.63869121553133057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17"/>
    <s v="李莹洁"/>
    <n v="1"/>
    <x v="19"/>
    <s v="艺术学"/>
    <s v="环境设计"/>
    <x v="0"/>
    <n v="0"/>
    <n v="1"/>
    <n v="1"/>
    <n v="3.5889999999999998E-2"/>
    <n v="-0.17725909261635098"/>
    <x v="3"/>
    <x v="19"/>
    <n v="505"/>
    <n v="441"/>
    <m/>
    <s v=""/>
    <s v=""/>
    <n v="-0.64480737531522936"/>
    <n v="0"/>
    <n v="142"/>
    <n v="6"/>
    <n v="4.2253521126760563E-2"/>
    <n v="3.61"/>
    <n v="-0.49095390693210395"/>
    <n v="-0.6397892695123113"/>
    <n v="-0.49439200380770676"/>
    <x v="1"/>
    <n v="1"/>
    <n v="1"/>
    <n v="0.57794165684879772"/>
    <n v="-0.44533611421243874"/>
    <n v="0"/>
    <x v="0"/>
    <n v="0"/>
    <n v="0"/>
    <n v="-0.67724401237451326"/>
    <s v=""/>
    <s v=""/>
    <s v=""/>
    <s v=""/>
    <s v=""/>
    <x v="0"/>
    <s v="putong"/>
    <s v=""/>
    <n v="1"/>
  </r>
  <r>
    <n v="318"/>
    <s v="李文秀"/>
    <n v="1"/>
    <x v="53"/>
    <s v="经济学"/>
    <s v="金融工程"/>
    <x v="0"/>
    <n v="0"/>
    <n v="1"/>
    <n v="1"/>
    <n v="3.5889999999999998E-2"/>
    <n v="-0.17725909261635098"/>
    <x v="0"/>
    <x v="2"/>
    <n v="564"/>
    <n v="550"/>
    <m/>
    <s v=""/>
    <s v=""/>
    <n v="0.85250171686436793"/>
    <n v="0"/>
    <n v="39"/>
    <n v="2"/>
    <n v="5.128205128205128E-2"/>
    <n v="4.0999999999999996"/>
    <n v="-0.41687713774828306"/>
    <n v="0.87939291658334806"/>
    <n v="-0.3869332994932223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19"/>
    <s v="蔡佳宁"/>
    <n v="2"/>
    <x v="86"/>
    <s v="艺术学"/>
    <s v="数字媒体艺术"/>
    <x v="1"/>
    <n v="0"/>
    <n v="1"/>
    <n v="1"/>
    <n v="4.7480000000000001E-2"/>
    <n v="-7.6210694086341693E-2"/>
    <x v="3"/>
    <x v="21"/>
    <n v="506"/>
    <n v="436"/>
    <m/>
    <s v=""/>
    <s v=""/>
    <n v="-0.46146340484425802"/>
    <n v="0"/>
    <n v="33"/>
    <n v="2"/>
    <n v="6.0606060606060608E-2"/>
    <n v="3.67"/>
    <n v="-0.34037603793662796"/>
    <n v="-0.45376696101080177"/>
    <n v="-0.34299536825964139"/>
    <x v="3"/>
    <n v="1"/>
    <n v="3"/>
    <n v="1.7690723037597893"/>
    <n v="0.57865182591895614"/>
    <n v="0"/>
    <x v="0"/>
    <n v="3"/>
    <n v="0.71109781038103836"/>
    <n v="1.1038029749478822"/>
    <s v=""/>
    <s v=""/>
    <s v=""/>
    <s v=""/>
    <s v=""/>
    <x v="0"/>
    <s v="putong"/>
    <s v=""/>
    <n v="1"/>
  </r>
  <r>
    <n v="320"/>
    <s v="胡景晔"/>
    <n v="2"/>
    <x v="17"/>
    <s v="管理学"/>
    <s v="物业管理"/>
    <x v="1"/>
    <n v="0"/>
    <n v="1"/>
    <n v="1"/>
    <n v="4.7480000000000001E-2"/>
    <n v="-7.6210694086341693E-2"/>
    <x v="0"/>
    <x v="6"/>
    <n v="556"/>
    <n v="550"/>
    <m/>
    <s v=""/>
    <s v=""/>
    <n v="-4.232666011175551E-2"/>
    <n v="0"/>
    <n v="22"/>
    <n v="2"/>
    <n v="9.0909090909090912E-2"/>
    <n v="88.07"/>
    <n v="-9.1747463548749048E-2"/>
    <n v="-2.9723235823776767E-3"/>
    <n v="-8.9696757815525857E-2"/>
    <x v="1"/>
    <n v="0"/>
    <n v="3"/>
    <n v="0.52052094091288059"/>
    <n v="-0.49469939840344951"/>
    <n v="1"/>
    <x v="2"/>
    <n v="2"/>
    <n v="1.2312157567210611"/>
    <n v="2.4065133586077985"/>
    <n v="86.875"/>
    <s v=""/>
    <s v=""/>
    <s v=""/>
    <s v=""/>
    <x v="0"/>
    <s v="putong"/>
    <s v=""/>
    <n v="1"/>
  </r>
  <r>
    <n v="322"/>
    <s v="郑丽瑶"/>
    <n v="1"/>
    <x v="0"/>
    <s v="农学"/>
    <s v="种子科学与工程"/>
    <x v="0"/>
    <n v="0"/>
    <n v="1"/>
    <n v="1"/>
    <n v="3.5889999999999998E-2"/>
    <n v="-0.17725909261635098"/>
    <x v="1"/>
    <x v="3"/>
    <n v="533"/>
    <n v="466"/>
    <m/>
    <s v=""/>
    <s v=""/>
    <n v="-1.2865112719636285"/>
    <n v="0"/>
    <n v="41"/>
    <n v="1"/>
    <n v="2.4390243902439025E-2"/>
    <n v="3.4"/>
    <n v="-0.63751750488799541"/>
    <n v="-1.2908673492675942"/>
    <n v="-0.65260988629316419"/>
    <x v="1"/>
    <n v="1"/>
    <n v="14"/>
    <n v="2.8335324008046139"/>
    <n v="1.493743973830457"/>
    <n v="0"/>
    <x v="0"/>
    <n v="0"/>
    <n v="0"/>
    <n v="-0.67724401237451326"/>
    <s v=""/>
    <s v=""/>
    <s v=""/>
    <s v=""/>
    <s v=""/>
    <x v="0"/>
    <s v="putong"/>
    <s v=""/>
    <n v="0"/>
  </r>
  <r>
    <n v="323"/>
    <s v="董璟仪"/>
    <n v="1"/>
    <x v="87"/>
    <s v="管理学"/>
    <s v="市场营销"/>
    <x v="1"/>
    <n v="0"/>
    <n v="1"/>
    <n v="1"/>
    <n v="4.7480000000000001E-2"/>
    <n v="-7.6210694086341693E-2"/>
    <x v="0"/>
    <x v="6"/>
    <n v="442"/>
    <n v="411"/>
    <m/>
    <s v=""/>
    <s v=""/>
    <n v="0.21079782021597029"/>
    <n v="0"/>
    <n v="26"/>
    <n v="1"/>
    <n v="3.8461538461538464E-2"/>
    <n v="3.89"/>
    <n v="-0.52206614998930867"/>
    <n v="0.22831483682806661"/>
    <n v="-0.50473234919382726"/>
    <x v="4"/>
    <n v="2"/>
    <n v="3"/>
    <n v="1.7514486371530913"/>
    <n v="0.56350116036186082"/>
    <n v="2"/>
    <x v="0"/>
    <n v="0"/>
    <n v="0.83369055062748754"/>
    <n v="1.4108541674786776"/>
    <s v=""/>
    <s v=""/>
    <s v=""/>
    <s v=""/>
    <s v=""/>
    <x v="0"/>
    <s v="putong"/>
    <s v=""/>
    <n v="1"/>
  </r>
  <r>
    <n v="326"/>
    <s v="鄢载颖"/>
    <n v="1"/>
    <x v="6"/>
    <s v="管理学"/>
    <s v="会计学"/>
    <x v="0"/>
    <n v="0"/>
    <n v="1"/>
    <n v="1"/>
    <n v="3.5889999999999998E-2"/>
    <n v="-0.17725909261635098"/>
    <x v="0"/>
    <x v="0"/>
    <n v="486"/>
    <n v="497"/>
    <m/>
    <s v=""/>
    <s v=""/>
    <n v="0.57748576115791161"/>
    <n v="0"/>
    <n v="435"/>
    <n v="2"/>
    <n v="4.5977011494252873E-3"/>
    <n v="4.01"/>
    <n v="-0.79991023059836275"/>
    <n v="0.60035945383108436"/>
    <n v="-0.76756400088804244"/>
    <x v="2"/>
    <n v="0"/>
    <n v="2"/>
    <n v="1.6131889900621939"/>
    <n v="0.44464248470352125"/>
    <n v="0"/>
    <x v="0"/>
    <n v="0"/>
    <n v="0"/>
    <n v="-0.67724401237451326"/>
    <s v=""/>
    <s v=""/>
    <s v=""/>
    <s v=""/>
    <s v=""/>
    <x v="0"/>
    <s v="putong"/>
    <s v=""/>
    <n v="1"/>
  </r>
  <r>
    <n v="333"/>
    <s v="潘祺"/>
    <n v="2"/>
    <x v="3"/>
    <s v="农学"/>
    <s v="园艺"/>
    <x v="0"/>
    <n v="0"/>
    <n v="1"/>
    <n v="1"/>
    <n v="3.5889999999999998E-2"/>
    <n v="-0.17725909261635098"/>
    <x v="1"/>
    <x v="1"/>
    <n v="514"/>
    <n v="502"/>
    <m/>
    <s v=""/>
    <s v=""/>
    <n v="-0.40034874802060089"/>
    <n v="0"/>
    <n v="85"/>
    <n v="3"/>
    <n v="3.5294117647058823E-2"/>
    <n v="3.69"/>
    <n v="-0.54805402360179745"/>
    <n v="-0.39175952484363191"/>
    <n v="-0.54444362068048391"/>
    <x v="3"/>
    <n v="0"/>
    <n v="26"/>
    <n v="5.3552981742140364"/>
    <n v="3.6616486839510842"/>
    <n v="3"/>
    <x v="0"/>
    <n v="1"/>
    <n v="1.4875684294015774"/>
    <n v="3.0485855865127385"/>
    <s v=""/>
    <s v=""/>
    <s v=""/>
    <s v=""/>
    <s v=""/>
    <x v="0"/>
    <s v="putong"/>
    <s v=""/>
    <n v="1"/>
  </r>
  <r>
    <n v="335"/>
    <s v="许茜婷"/>
    <n v="1"/>
    <x v="88"/>
    <s v="艺术学"/>
    <s v="环境设计"/>
    <x v="2"/>
    <n v="1"/>
    <n v="1"/>
    <n v="1"/>
    <n v="0.91662999999999994"/>
    <n v="7.5015473371783292"/>
    <x v="7"/>
    <x v="0"/>
    <n v="456"/>
    <m/>
    <m/>
    <s v=""/>
    <s v=""/>
    <n v="-3.3660807078658178E-2"/>
    <n v="0"/>
    <n v="66"/>
    <n v="1"/>
    <n v="1.5151515151515152E-2"/>
    <n v="3.81"/>
    <n v="-0.71331889951844629"/>
    <n v="-1.9714907840612795E-2"/>
    <n v="-0.697296647310688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36"/>
    <s v="宁晓旭"/>
    <n v="1"/>
    <x v="78"/>
    <s v="管理学"/>
    <s v="人力资源管理"/>
    <x v="0"/>
    <n v="0"/>
    <n v="1"/>
    <n v="1"/>
    <n v="3.5889999999999998E-2"/>
    <n v="-0.17725909261635098"/>
    <x v="0"/>
    <x v="6"/>
    <n v="453"/>
    <n v="454"/>
    <m/>
    <s v=""/>
    <s v=""/>
    <n v="2.0442375249256823"/>
    <n v="0"/>
    <n v="86"/>
    <n v="1"/>
    <n v="1.1627906976744186E-2"/>
    <n v="8.98"/>
    <n v="-0.74222919886587402"/>
    <n v="0.62775294463550502"/>
    <n v="-0.71058261135099221"/>
    <x v="3"/>
    <n v="3"/>
    <n v="9"/>
    <n v="3.6189835386745592"/>
    <n v="2.1689784620262822"/>
    <n v="0"/>
    <x v="2"/>
    <n v="0"/>
    <n v="0.34030527448662495"/>
    <n v="0.17509961046627232"/>
    <s v=""/>
    <s v=""/>
    <s v=""/>
    <s v=""/>
    <s v=""/>
    <x v="0"/>
    <s v="putong"/>
    <s v=""/>
    <n v="1"/>
  </r>
  <r>
    <n v="340"/>
    <s v="胡犟"/>
    <n v="2"/>
    <x v="17"/>
    <s v="管理学"/>
    <s v="会计学"/>
    <x v="1"/>
    <n v="0"/>
    <n v="1"/>
    <n v="1"/>
    <n v="4.7480000000000001E-2"/>
    <n v="-7.6210694086341693E-2"/>
    <x v="0"/>
    <x v="0"/>
    <n v="456"/>
    <n v="443"/>
    <m/>
    <s v=""/>
    <s v=""/>
    <n v="0.91712931665867681"/>
    <n v="0"/>
    <n v="96"/>
    <n v="15"/>
    <n v="0.15625"/>
    <n v="90.42"/>
    <n v="0.44435789997511482"/>
    <n v="0.85379321417023868"/>
    <n v="0.45381585573302219"/>
    <x v="1"/>
    <n v="0"/>
    <n v="3"/>
    <n v="0.52052094091288059"/>
    <n v="-0.49469939840344951"/>
    <n v="0"/>
    <x v="0"/>
    <n v="0"/>
    <n v="0"/>
    <n v="-0.67724401237451326"/>
    <s v=""/>
    <s v=""/>
    <s v=""/>
    <s v=""/>
    <s v=""/>
    <x v="0"/>
    <s v="putong"/>
    <s v=""/>
    <n v="1"/>
  </r>
  <r>
    <n v="346"/>
    <s v="刘思琪"/>
    <n v="1"/>
    <x v="30"/>
    <s v="管理学"/>
    <s v="会计学"/>
    <x v="0"/>
    <n v="0"/>
    <n v="1"/>
    <n v="1"/>
    <n v="3.5889999999999998E-2"/>
    <n v="-0.17725909261635098"/>
    <x v="0"/>
    <x v="6"/>
    <n v="640"/>
    <n v="579"/>
    <m/>
    <s v=""/>
    <s v=""/>
    <n v="2.0154002007065284"/>
    <n v="0"/>
    <n v="155"/>
    <n v="1"/>
    <n v="6.4516129032258064E-3"/>
    <n v="93.11"/>
    <n v="-0.78469936119754702"/>
    <n v="1.834516319087059"/>
    <n v="-0.72419547898297265"/>
    <x v="3"/>
    <n v="2"/>
    <n v="1"/>
    <n v="1.8264930196957063"/>
    <n v="0.6280151101099668"/>
    <n v="0"/>
    <x v="0"/>
    <n v="2"/>
    <n v="0.47406520692069221"/>
    <n v="0.51012064584041694"/>
    <s v=""/>
    <s v=""/>
    <s v=""/>
    <s v=""/>
    <s v=""/>
    <x v="0"/>
    <s v="putong"/>
    <s v=""/>
    <n v="1"/>
  </r>
  <r>
    <n v="347"/>
    <s v="张博珺"/>
    <n v="1"/>
    <x v="89"/>
    <s v="农学"/>
    <s v="园艺"/>
    <x v="0"/>
    <n v="0"/>
    <n v="1"/>
    <n v="1"/>
    <n v="3.5889999999999998E-2"/>
    <n v="-0.17725909261635098"/>
    <x v="1"/>
    <x v="3"/>
    <n v="481"/>
    <n v="507"/>
    <m/>
    <s v=""/>
    <s v=""/>
    <n v="-1.3781832571991135"/>
    <n v="0"/>
    <n v="68"/>
    <n v="7"/>
    <n v="0.10294117647058823"/>
    <n v="3.37"/>
    <n v="6.9727056934969257E-3"/>
    <n v="-1.3838785035183483"/>
    <n v="-2.51559572392967E-2"/>
    <x v="4"/>
    <n v="1"/>
    <n v="14"/>
    <n v="3.2555907439558163"/>
    <n v="1.8565779371236242"/>
    <n v="1"/>
    <x v="1"/>
    <n v="0"/>
    <n v="1.0974558242869936"/>
    <n v="2.0714923232336533"/>
    <s v=""/>
    <s v=""/>
    <s v=""/>
    <s v=""/>
    <s v=""/>
    <x v="0"/>
    <s v="putong"/>
    <s v=""/>
    <n v="1"/>
  </r>
  <r>
    <n v="349"/>
    <s v="张欣迪"/>
    <n v="1"/>
    <x v="90"/>
    <s v="工学"/>
    <s v="风景园林"/>
    <x v="1"/>
    <n v="0"/>
    <n v="1"/>
    <n v="1"/>
    <n v="4.7480000000000001E-2"/>
    <n v="-7.6210694086341693E-2"/>
    <x v="1"/>
    <x v="3"/>
    <n v="462"/>
    <n v="475"/>
    <m/>
    <s v=""/>
    <s v=""/>
    <n v="-0.36979141960877165"/>
    <n v="0"/>
    <n v="49"/>
    <n v="2"/>
    <n v="4.0816326530612242E-2"/>
    <n v="3.7"/>
    <n v="-0.50274571916952848"/>
    <n v="-0.36075580676004632"/>
    <n v="-0.49946575219286943"/>
    <x v="1"/>
    <n v="0"/>
    <n v="7"/>
    <n v="1.2145488621300549"/>
    <n v="0.10194062868667232"/>
    <n v="0"/>
    <x v="0"/>
    <n v="1"/>
    <n v="0.2370326034603461"/>
    <n v="-8.3561683267048173E-2"/>
    <s v=""/>
    <s v=""/>
    <s v=""/>
    <s v=""/>
    <s v=""/>
    <x v="0"/>
    <s v="putong"/>
    <s v=""/>
    <n v="1"/>
  </r>
  <r>
    <n v="350"/>
    <s v="吴月丰"/>
    <n v="1"/>
    <x v="22"/>
    <s v="管理学"/>
    <s v="农林经济管理"/>
    <x v="0"/>
    <n v="0"/>
    <n v="1"/>
    <n v="1"/>
    <n v="3.5889999999999998E-2"/>
    <n v="-0.17725909261635098"/>
    <x v="0"/>
    <x v="4"/>
    <n v="479"/>
    <n v="438"/>
    <m/>
    <s v=""/>
    <s v=""/>
    <n v="1.2191896578063106"/>
    <n v="0"/>
    <n v="59"/>
    <n v="1"/>
    <n v="1.6949152542372881E-2"/>
    <n v="4.22"/>
    <n v="-0.69856974680052131"/>
    <n v="1.2514375335863672"/>
    <n v="-0.65352457862358415"/>
    <x v="4"/>
    <n v="0"/>
    <n v="1"/>
    <n v="0.59556532345549584"/>
    <n v="-0.43018544865534325"/>
    <n v="1"/>
    <x v="0"/>
    <n v="0"/>
    <n v="0.41684527531374377"/>
    <n v="0.36680507755208219"/>
    <s v=""/>
    <s v=""/>
    <s v=""/>
    <s v=""/>
    <s v=""/>
    <x v="0"/>
    <s v="putong"/>
    <s v=""/>
    <n v="1"/>
  </r>
  <r>
    <n v="351"/>
    <s v="王盈盈"/>
    <n v="1"/>
    <x v="91"/>
    <s v="管理学"/>
    <s v="农村区域发展"/>
    <x v="0"/>
    <n v="0"/>
    <n v="1"/>
    <n v="1"/>
    <n v="3.5889999999999998E-2"/>
    <n v="-0.17725909261635098"/>
    <x v="0"/>
    <x v="4"/>
    <n v="540"/>
    <n v="438"/>
    <m/>
    <s v=""/>
    <s v=""/>
    <n v="1.1275176725708271"/>
    <n v="0"/>
    <n v="24"/>
    <n v="1"/>
    <n v="4.1666666666666664E-2"/>
    <n v="4.1900000000000004"/>
    <n v="-0.49576889692905229"/>
    <n v="1.1584263793356144"/>
    <n v="-0.45755698604733852"/>
    <x v="4"/>
    <n v="0"/>
    <n v="7"/>
    <n v="1.636607205281257"/>
    <n v="0.46477459197983928"/>
    <n v="0"/>
    <x v="0"/>
    <n v="1"/>
    <n v="0.2370326034603461"/>
    <n v="-8.3561683267048173E-2"/>
    <s v=""/>
    <s v=""/>
    <s v=""/>
    <s v=""/>
    <s v=""/>
    <x v="0"/>
    <s v="putong"/>
    <s v=""/>
    <n v="1"/>
  </r>
  <r>
    <n v="355"/>
    <s v="吴燕"/>
    <n v="1"/>
    <x v="92"/>
    <s v="理学"/>
    <s v="应用心理学"/>
    <x v="0"/>
    <n v="0"/>
    <n v="1"/>
    <n v="1"/>
    <n v="3.5889999999999998E-2"/>
    <n v="-0.17725909261635098"/>
    <x v="5"/>
    <x v="18"/>
    <n v="599"/>
    <n v="505"/>
    <m/>
    <s v=""/>
    <s v=""/>
    <n v="-0.67536470372705726"/>
    <n v="0"/>
    <n v="67"/>
    <n v="3"/>
    <n v="4.4776119402985072E-2"/>
    <n v="3.6"/>
    <n v="-0.47025663649746025"/>
    <n v="-0.67079298759589556"/>
    <n v="-0.47488902620783413"/>
    <x v="4"/>
    <n v="2"/>
    <n v="4"/>
    <n v="1.924955617457385"/>
    <n v="0.71266116713439132"/>
    <n v="0"/>
    <x v="2"/>
    <n v="0"/>
    <n v="0.34030527448662495"/>
    <n v="0.17509961046627232"/>
    <s v=""/>
    <s v=""/>
    <s v=""/>
    <s v=""/>
    <s v=""/>
    <x v="0"/>
    <s v="putong"/>
    <s v=""/>
    <n v="1"/>
  </r>
  <r>
    <n v="357"/>
    <s v="梁宇超"/>
    <n v="2"/>
    <x v="9"/>
    <s v="经济学"/>
    <s v="国际经济与贸易"/>
    <x v="0"/>
    <n v="0"/>
    <n v="1"/>
    <n v="1"/>
    <n v="3.5889999999999998E-2"/>
    <n v="-0.17725909261635098"/>
    <x v="0"/>
    <x v="2"/>
    <n v="492"/>
    <n v="547"/>
    <m/>
    <s v=""/>
    <s v=""/>
    <n v="0.79138706004071224"/>
    <n v="0"/>
    <n v="109"/>
    <n v="2"/>
    <n v="1.834862385321101E-2"/>
    <n v="4.08"/>
    <n v="-0.68708744442247749"/>
    <n v="0.81738548041617953"/>
    <n v="-0.65233411985870449"/>
    <x v="3"/>
    <n v="5"/>
    <n v="9"/>
    <n v="4.4278528917635676"/>
    <n v="2.8643450574984253"/>
    <n v="1"/>
    <x v="0"/>
    <n v="1"/>
    <n v="0.65387787877408987"/>
    <n v="0.96048740665954735"/>
    <s v=""/>
    <s v=""/>
    <s v=""/>
    <s v=""/>
    <s v=""/>
    <x v="0"/>
    <s v="putong"/>
    <s v=""/>
    <n v="1"/>
  </r>
  <r>
    <n v="358"/>
    <s v="刘昊"/>
    <n v="2"/>
    <x v="84"/>
    <s v="艺术学"/>
    <s v="动画"/>
    <x v="0"/>
    <n v="0"/>
    <n v="1"/>
    <n v="1"/>
    <n v="3.5889999999999998E-2"/>
    <n v="-0.17725909261635098"/>
    <x v="3"/>
    <x v="19"/>
    <n v="444"/>
    <n v="385"/>
    <m/>
    <s v=""/>
    <s v=""/>
    <n v="-0.12533279231414454"/>
    <n v="0"/>
    <n v="136"/>
    <n v="4"/>
    <n v="2.9411764705882353E-2"/>
    <n v="3.78"/>
    <n v="-0.59631721745356225"/>
    <n v="-0.11272606209136826"/>
    <n v="-0.5851462617646955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59"/>
    <s v="李美凝"/>
    <n v="1"/>
    <x v="69"/>
    <s v="工学"/>
    <s v="风景园林"/>
    <x v="1"/>
    <n v="0"/>
    <n v="1"/>
    <n v="1"/>
    <n v="4.7480000000000001E-2"/>
    <n v="-7.6210694086341693E-2"/>
    <x v="1"/>
    <x v="3"/>
    <n v="455"/>
    <n v="455"/>
    <m/>
    <s v=""/>
    <s v=""/>
    <n v="0.11912583498048393"/>
    <n v="0"/>
    <n v="126"/>
    <n v="1"/>
    <n v="7.9365079365079361E-3"/>
    <n v="3.86"/>
    <n v="-0.77251617913460802"/>
    <n v="0.13530368257731115"/>
    <n v="-0.7515455403290626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60"/>
    <s v="王佳慧"/>
    <n v="1"/>
    <x v="55"/>
    <s v="艺术学"/>
    <s v="环境设计"/>
    <x v="0"/>
    <n v="0"/>
    <n v="1"/>
    <n v="1"/>
    <n v="3.5889999999999998E-2"/>
    <n v="-0.17725909261635098"/>
    <x v="3"/>
    <x v="19"/>
    <n v="457"/>
    <m/>
    <m/>
    <s v=""/>
    <s v=""/>
    <n v="-9.6643289876506989E-3"/>
    <n v="0"/>
    <n v="62"/>
    <n v="1"/>
    <n v="1.6129032258064516E-2"/>
    <n v="100.34"/>
    <n v="-0.705298622925289"/>
    <n v="1.1288810242971443E-2"/>
    <n v="-0.6887454532191021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63"/>
    <s v="陆思源"/>
    <n v="1"/>
    <x v="93"/>
    <s v="艺术学"/>
    <s v="视觉传达设计"/>
    <x v="0"/>
    <n v="0"/>
    <n v="1"/>
    <n v="1"/>
    <n v="3.5889999999999998E-2"/>
    <n v="-0.17725909261635098"/>
    <x v="3"/>
    <x v="7"/>
    <n v="431"/>
    <m/>
    <m/>
    <s v=""/>
    <s v=""/>
    <n v="-1.4087405856109427"/>
    <n v="0"/>
    <n v="59"/>
    <n v="3"/>
    <n v="5.0847457627118647E-2"/>
    <n v="3.36"/>
    <n v="-0.42044286697679234"/>
    <n v="-1.4148822216019339"/>
    <n v="-0.44341441606863313"/>
    <x v="3"/>
    <n v="2"/>
    <n v="6"/>
    <n v="2.6940279212171738"/>
    <n v="1.3738151439726187"/>
    <n v="0"/>
    <x v="0"/>
    <n v="0"/>
    <n v="0"/>
    <n v="-0.67724401237451326"/>
    <s v=""/>
    <s v=""/>
    <s v=""/>
    <s v=""/>
    <s v=""/>
    <x v="0"/>
    <s v="putong"/>
    <s v=""/>
    <n v="1"/>
  </r>
  <r>
    <n v="364"/>
    <s v="王鑫雅"/>
    <n v="1"/>
    <x v="9"/>
    <s v="艺术学"/>
    <s v="动画"/>
    <x v="0"/>
    <n v="0"/>
    <n v="1"/>
    <n v="1"/>
    <n v="3.5889999999999998E-2"/>
    <n v="-0.17725909261635098"/>
    <x v="3"/>
    <x v="19"/>
    <n v="446"/>
    <m/>
    <m/>
    <s v=""/>
    <s v=""/>
    <n v="-9.4775463902315296E-2"/>
    <n v="0"/>
    <n v="30"/>
    <n v="2"/>
    <n v="6.6666666666666666E-2"/>
    <n v="3.79"/>
    <n v="-0.2906503230590522"/>
    <n v="-8.1722344007782652E-2"/>
    <n v="-0.28582408674296789"/>
    <x v="1"/>
    <n v="0"/>
    <n v="2"/>
    <n v="0.34701396060858708"/>
    <n v="-0.64385940517597984"/>
    <n v="0"/>
    <x v="3"/>
    <n v="5"/>
    <n v="2.2060788407616054"/>
    <n v="4.848198501685169"/>
    <s v=""/>
    <s v=""/>
    <s v=""/>
    <s v=""/>
    <s v=""/>
    <x v="0"/>
    <s v="putong"/>
    <s v=""/>
    <n v="1"/>
  </r>
  <r>
    <n v="367"/>
    <s v="杨宁"/>
    <n v="1"/>
    <x v="9"/>
    <s v="工学"/>
    <s v="计算机科学与技术"/>
    <x v="0"/>
    <n v="0"/>
    <n v="1"/>
    <n v="1"/>
    <n v="3.5889999999999998E-2"/>
    <n v="-0.17725909261635098"/>
    <x v="8"/>
    <x v="14"/>
    <n v="438"/>
    <n v="453"/>
    <m/>
    <s v=""/>
    <s v=""/>
    <n v="0.2719124770396274"/>
    <n v="0"/>
    <n v="129"/>
    <n v="14"/>
    <n v="0.10852713178294573"/>
    <n v="3.91"/>
    <n v="5.2804033188389818E-2"/>
    <n v="0.2903222729952365"/>
    <n v="5.8290704527927978E-2"/>
    <x v="1"/>
    <n v="0"/>
    <n v="5"/>
    <n v="0.86753490152146773"/>
    <n v="-0.1963793848583886"/>
    <n v="0"/>
    <x v="0"/>
    <n v="0"/>
    <n v="0"/>
    <n v="-0.67724401237451326"/>
    <s v=""/>
    <s v=""/>
    <s v=""/>
    <s v=""/>
    <s v=""/>
    <x v="0"/>
    <s v="putong"/>
    <s v=""/>
    <n v="1"/>
  </r>
  <r>
    <n v="369"/>
    <s v="李培欣"/>
    <n v="1"/>
    <x v="69"/>
    <s v="文学"/>
    <s v="应用语言学"/>
    <x v="1"/>
    <n v="0"/>
    <n v="1"/>
    <n v="1"/>
    <n v="4.7480000000000001E-2"/>
    <n v="-7.6210694086341693E-2"/>
    <x v="0"/>
    <x v="0"/>
    <n v="517"/>
    <n v="495"/>
    <m/>
    <s v=""/>
    <s v=""/>
    <n v="-0.15589012072597241"/>
    <n v="0"/>
    <n v="77"/>
    <n v="4"/>
    <n v="5.1948051948051951E-2"/>
    <n v="3.77"/>
    <n v="-0.41141277347602195"/>
    <n v="-0.1437297801749525"/>
    <n v="-0.40522929633076721"/>
    <x v="0"/>
    <n v="1"/>
    <n v="1"/>
    <n v="2.2661750294536067"/>
    <n v="1.0059997389602293"/>
    <n v="0"/>
    <x v="0"/>
    <n v="0"/>
    <n v="0"/>
    <n v="-0.67724401237451326"/>
    <s v=""/>
    <s v=""/>
    <s v=""/>
    <s v=""/>
    <s v=""/>
    <x v="0"/>
    <s v="putong"/>
    <s v=""/>
    <n v="1"/>
  </r>
  <r>
    <n v="371"/>
    <s v="郝甜云"/>
    <n v="1"/>
    <x v="94"/>
    <s v="工学"/>
    <s v="工业设计"/>
    <x v="0"/>
    <n v="0"/>
    <n v="1"/>
    <n v="1"/>
    <n v="3.5889999999999998E-2"/>
    <n v="-0.17725909261635098"/>
    <x v="3"/>
    <x v="19"/>
    <n v="463"/>
    <m/>
    <m/>
    <s v=""/>
    <s v=""/>
    <n v="0.69971507480522588"/>
    <n v="0"/>
    <n v="55"/>
    <n v="1"/>
    <n v="1.8181818181818181E-2"/>
    <n v="4.05"/>
    <n v="-0.68845604207965849"/>
    <n v="0.72437432616542408"/>
    <n v="-0.65581966057319707"/>
    <x v="3"/>
    <n v="1"/>
    <n v="4"/>
    <n v="1.9425792840640828"/>
    <n v="0.72781183269148653"/>
    <n v="0"/>
    <x v="0"/>
    <n v="1"/>
    <n v="0.2370326034603461"/>
    <n v="-8.3561683267048173E-2"/>
    <s v=""/>
    <s v=""/>
    <s v=""/>
    <s v=""/>
    <s v=""/>
    <x v="0"/>
    <s v="putong"/>
    <s v=""/>
    <n v="1"/>
  </r>
  <r>
    <n v="372"/>
    <s v="赵思棋"/>
    <n v="1"/>
    <x v="95"/>
    <s v="经济学"/>
    <s v="国际经济与贸易"/>
    <x v="0"/>
    <n v="0"/>
    <n v="1"/>
    <n v="1"/>
    <n v="3.5889999999999998E-2"/>
    <n v="-0.17725909261635098"/>
    <x v="0"/>
    <x v="0"/>
    <n v="467"/>
    <n v="460"/>
    <m/>
    <s v=""/>
    <s v=""/>
    <n v="-0.36979141960877165"/>
    <n v="0"/>
    <n v="134"/>
    <n v="2"/>
    <n v="1.4925373134328358E-2"/>
    <n v="3.7"/>
    <n v="-0.71517433664074392"/>
    <n v="-0.36075580676004632"/>
    <n v="-0.70698726860049976"/>
    <x v="1"/>
    <n v="0"/>
    <n v="3"/>
    <n v="0.52052094091288059"/>
    <n v="-0.49469939840344951"/>
    <n v="0"/>
    <x v="0"/>
    <n v="1"/>
    <n v="0.2370326034603461"/>
    <n v="-8.3561683267048173E-2"/>
    <s v=""/>
    <s v=""/>
    <s v=""/>
    <s v=""/>
    <s v=""/>
    <x v="0"/>
    <s v="putong"/>
    <s v=""/>
    <n v="1"/>
  </r>
  <r>
    <n v="378"/>
    <s v="姜雨杉"/>
    <n v="1"/>
    <x v="17"/>
    <s v="管理学"/>
    <s v="人力资源管理"/>
    <x v="1"/>
    <n v="0"/>
    <n v="1"/>
    <n v="1"/>
    <n v="4.7480000000000001E-2"/>
    <n v="-7.6210694086341693E-2"/>
    <x v="0"/>
    <x v="0"/>
    <n v="486"/>
    <n v="479"/>
    <m/>
    <s v=""/>
    <s v=""/>
    <n v="0.44760830674974122"/>
    <n v="0"/>
    <n v="69"/>
    <n v="7"/>
    <n v="0.10144927536231885"/>
    <n v="89.27"/>
    <n v="-5.267959413834615E-3"/>
    <n v="0.43452497229129822"/>
    <n v="4.8912573085539536E-3"/>
    <x v="1"/>
    <n v="0"/>
    <n v="6"/>
    <n v="1.0410418818257612"/>
    <n v="-4.721937808585823E-2"/>
    <n v="1"/>
    <x v="0"/>
    <n v="0"/>
    <n v="0.41684527531374377"/>
    <n v="0.36680507755208219"/>
    <s v=""/>
    <s v=""/>
    <s v=""/>
    <s v=""/>
    <s v=""/>
    <x v="0"/>
    <s v="putong"/>
    <s v=""/>
    <n v="1"/>
  </r>
  <r>
    <n v="379"/>
    <s v="刚艳洁"/>
    <n v="1"/>
    <x v="53"/>
    <s v="法学"/>
    <s v="法学"/>
    <x v="0"/>
    <n v="0"/>
    <n v="1"/>
    <n v="1"/>
    <n v="3.5889999999999998E-2"/>
    <n v="-0.17725909261635098"/>
    <x v="5"/>
    <x v="9"/>
    <n v="534"/>
    <n v="451"/>
    <m/>
    <s v=""/>
    <s v=""/>
    <n v="-3.3660807078658178E-2"/>
    <n v="0"/>
    <n v="219"/>
    <n v="11"/>
    <n v="5.0228310502283102E-2"/>
    <n v="3.81"/>
    <n v="-0.42552280998727149"/>
    <n v="-1.9714907840612795E-2"/>
    <n v="-0.41614864744768371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380"/>
    <s v="毕明慧"/>
    <n v="1"/>
    <x v="6"/>
    <s v="管理学"/>
    <s v="会计学"/>
    <x v="0"/>
    <n v="0"/>
    <n v="1"/>
    <n v="1"/>
    <n v="3.5889999999999998E-2"/>
    <n v="-0.17725909261635098"/>
    <x v="0"/>
    <x v="0"/>
    <n v="532"/>
    <n v="543"/>
    <m/>
    <s v=""/>
    <s v=""/>
    <n v="0.60804308956973951"/>
    <n v="0"/>
    <n v="435"/>
    <n v="1"/>
    <n v="2.2988505747126436E-3"/>
    <n v="4.0199999999999996"/>
    <n v="-0.8187717086553743"/>
    <n v="0.63136317191466862"/>
    <n v="-0.785273592914206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84"/>
    <s v="苗宇"/>
    <n v="1"/>
    <x v="33"/>
    <s v="经济学"/>
    <s v="金融数学"/>
    <x v="0"/>
    <n v="0"/>
    <n v="1"/>
    <n v="1"/>
    <n v="3.5889999999999998E-2"/>
    <n v="-0.17725909261635098"/>
    <x v="0"/>
    <x v="2"/>
    <n v="472"/>
    <n v="499"/>
    <m/>
    <s v=""/>
    <s v=""/>
    <n v="1.0052883589235129"/>
    <n v="0"/>
    <n v="470"/>
    <n v="7"/>
    <n v="1.4893617021276596E-2"/>
    <n v="4.1500000000000004"/>
    <n v="-0.71543488738557715"/>
    <n v="1.0344115070012747"/>
    <n v="-0.6750134356752408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89"/>
    <s v="刘昕妍"/>
    <n v="1"/>
    <x v="23"/>
    <s v="经济学"/>
    <s v="经济学"/>
    <x v="0"/>
    <n v="0"/>
    <n v="1"/>
    <n v="1"/>
    <n v="3.5889999999999998E-2"/>
    <n v="-0.17725909261635098"/>
    <x v="0"/>
    <x v="2"/>
    <n v="466"/>
    <n v="450"/>
    <m/>
    <s v=""/>
    <s v=""/>
    <n v="-0.76703668896254362"/>
    <n v="0"/>
    <n v="19"/>
    <n v="3"/>
    <n v="0.15789473684210525"/>
    <n v="3.57"/>
    <n v="0.45785254299287792"/>
    <n v="-0.76380414184665102"/>
    <n v="0.42963227357308481"/>
    <x v="1"/>
    <n v="0"/>
    <n v="4"/>
    <n v="0.69402792121717416"/>
    <n v="-0.34553939163091907"/>
    <n v="0"/>
    <x v="0"/>
    <n v="2"/>
    <n v="0.47406520692069221"/>
    <n v="0.51012064584041694"/>
    <s v=""/>
    <s v=""/>
    <s v=""/>
    <s v=""/>
    <s v=""/>
    <x v="0"/>
    <s v="putong"/>
    <s v=""/>
    <n v="1"/>
  </r>
  <r>
    <n v="391"/>
    <s v="耿佳慧"/>
    <n v="1"/>
    <x v="34"/>
    <s v="管理学"/>
    <s v="会计学"/>
    <x v="0"/>
    <n v="0"/>
    <n v="1"/>
    <n v="1"/>
    <n v="3.5889999999999998E-2"/>
    <n v="-0.17725909261635098"/>
    <x v="0"/>
    <x v="0"/>
    <n v="495"/>
    <n v="478"/>
    <m/>
    <s v=""/>
    <s v=""/>
    <n v="-1.1031673014926571"/>
    <n v="0"/>
    <n v="80"/>
    <n v="2"/>
    <n v="2.5000000000000001E-2"/>
    <n v="3.46"/>
    <n v="-0.63251461284238564"/>
    <n v="-1.1048450407660846"/>
    <n v="-0.64342544572742311"/>
    <x v="1"/>
    <n v="1"/>
    <n v="1"/>
    <n v="0.57794165684879772"/>
    <n v="-0.44533611421243874"/>
    <n v="0"/>
    <x v="0"/>
    <n v="0"/>
    <n v="0"/>
    <n v="-0.67724401237451326"/>
    <s v=""/>
    <s v=""/>
    <s v=""/>
    <s v=""/>
    <s v=""/>
    <x v="0"/>
    <s v="putong"/>
    <s v=""/>
    <n v="1"/>
  </r>
  <r>
    <n v="392"/>
    <s v="周钰"/>
    <n v="1"/>
    <x v="5"/>
    <s v="农学"/>
    <s v="园林"/>
    <x v="1"/>
    <n v="0"/>
    <n v="1"/>
    <n v="1"/>
    <n v="4.7480000000000001E-2"/>
    <n v="-7.6210694086341693E-2"/>
    <x v="1"/>
    <x v="3"/>
    <n v="502"/>
    <n v="461"/>
    <m/>
    <s v=""/>
    <s v=""/>
    <n v="-0.30867676278511452"/>
    <n v="0"/>
    <n v="44"/>
    <n v="10"/>
    <n v="0.22727272727272727"/>
    <n v="3.72"/>
    <n v="1.0270811211967061"/>
    <n v="-0.29874837059287646"/>
    <n v="0.99645445993636672"/>
    <x v="1"/>
    <n v="1"/>
    <n v="14"/>
    <n v="2.8335324008046139"/>
    <n v="1.493743973830457"/>
    <n v="0"/>
    <x v="2"/>
    <n v="0"/>
    <n v="0.34030527448662495"/>
    <n v="0.17509961046627232"/>
    <s v=""/>
    <s v=""/>
    <s v=""/>
    <s v=""/>
    <s v=""/>
    <x v="0"/>
    <s v="putong"/>
    <s v=""/>
    <n v="1"/>
  </r>
  <r>
    <n v="394"/>
    <s v="常思佳"/>
    <n v="1"/>
    <x v="6"/>
    <s v="经济学"/>
    <s v="投资学"/>
    <x v="0"/>
    <n v="0"/>
    <n v="1"/>
    <n v="1"/>
    <n v="3.5889999999999998E-2"/>
    <n v="-0.17725909261635098"/>
    <x v="0"/>
    <x v="2"/>
    <n v="503"/>
    <n v="518"/>
    <m/>
    <s v=""/>
    <s v=""/>
    <n v="-0.73647936055071439"/>
    <n v="0"/>
    <n v="46"/>
    <n v="1"/>
    <n v="2.1739130434782608E-2"/>
    <n v="3.58"/>
    <n v="-0.65926920943412481"/>
    <n v="-0.73280042376306542"/>
    <n v="-0.66096778048512328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1"/>
  </r>
  <r>
    <n v="395"/>
    <s v="杨培"/>
    <n v="1"/>
    <x v="35"/>
    <s v="艺术学"/>
    <s v="视觉传达设计"/>
    <x v="0"/>
    <n v="0"/>
    <n v="1"/>
    <n v="1"/>
    <n v="3.5889999999999998E-2"/>
    <n v="-0.17725909261635098"/>
    <x v="3"/>
    <x v="19"/>
    <n v="428"/>
    <n v="467"/>
    <m/>
    <s v=""/>
    <s v=""/>
    <n v="8.8568506568656058E-2"/>
    <n v="0"/>
    <n v="103"/>
    <n v="1"/>
    <n v="9.7087378640776691E-3"/>
    <n v="3.85"/>
    <n v="-0.75797548812209459"/>
    <n v="0.10429996449372692"/>
    <n v="-0.7380569251666691"/>
    <x v="7"/>
    <n v="2"/>
    <n v="8"/>
    <n v="4.7292752544305703"/>
    <n v="3.123471010690348"/>
    <n v="0"/>
    <x v="0"/>
    <n v="0"/>
    <n v="0"/>
    <n v="-0.67724401237451326"/>
    <s v=""/>
    <s v=""/>
    <s v=""/>
    <s v=""/>
    <s v=""/>
    <x v="0"/>
    <s v="putong"/>
    <s v=""/>
    <n v="1"/>
  </r>
  <r>
    <n v="398"/>
    <s v="郑成霞"/>
    <n v="1"/>
    <x v="96"/>
    <s v="艺术学"/>
    <s v="环境设计"/>
    <x v="0"/>
    <n v="0"/>
    <n v="1"/>
    <n v="1"/>
    <n v="3.5889999999999998E-2"/>
    <n v="-0.17725909261635098"/>
    <x v="3"/>
    <x v="19"/>
    <n v="464"/>
    <n v="435"/>
    <m/>
    <s v=""/>
    <s v=""/>
    <n v="-0.98093798784534281"/>
    <n v="0"/>
    <n v="43"/>
    <n v="1"/>
    <n v="2.3255813953488372E-2"/>
    <n v="3.5"/>
    <n v="-0.64682521101936241"/>
    <n v="-0.98083016843174486"/>
    <n v="-0.654540725535588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399"/>
    <s v="刘会芳"/>
    <n v="1"/>
    <x v="94"/>
    <s v="文学"/>
    <s v="翻译"/>
    <x v="0"/>
    <n v="0"/>
    <n v="1"/>
    <n v="1"/>
    <n v="3.5889999999999998E-2"/>
    <n v="-0.17725909261635098"/>
    <x v="6"/>
    <x v="0"/>
    <n v="554"/>
    <n v="494"/>
    <m/>
    <s v=""/>
    <s v=""/>
    <n v="0.9441737020998543"/>
    <n v="0"/>
    <n v="86"/>
    <n v="1"/>
    <n v="1.1627906976744186E-2"/>
    <n v="4.13"/>
    <n v="-0.74222919886587402"/>
    <n v="0.97240407083410352"/>
    <n v="-0.70262117033580462"/>
    <x v="1"/>
    <n v="2"/>
    <n v="0"/>
    <n v="0.80886935308900831"/>
    <n v="-0.24681282324889767"/>
    <n v="0"/>
    <x v="2"/>
    <n v="0"/>
    <n v="0.34030527448662495"/>
    <n v="0.17509961046627232"/>
    <s v=""/>
    <s v=""/>
    <s v=""/>
    <s v=""/>
    <s v=""/>
    <x v="0"/>
    <s v="putong"/>
    <s v=""/>
    <n v="1"/>
  </r>
  <r>
    <n v="402"/>
    <s v="魏婧冉"/>
    <n v="1"/>
    <x v="30"/>
    <s v="经济学"/>
    <s v="经济学"/>
    <x v="0"/>
    <n v="0"/>
    <n v="1"/>
    <n v="1"/>
    <n v="3.5889999999999998E-2"/>
    <n v="-0.17725909261635098"/>
    <x v="0"/>
    <x v="2"/>
    <n v="537"/>
    <n v="518"/>
    <m/>
    <s v=""/>
    <s v=""/>
    <n v="3.1585817900500168"/>
    <n v="0"/>
    <n v="124"/>
    <n v="1"/>
    <n v="8.0645161290322578E-3"/>
    <n v="95.91"/>
    <n v="-0.77146590481883737"/>
    <n v="2.8553433427922994"/>
    <n v="-0.68768661119902008"/>
    <x v="1"/>
    <n v="0"/>
    <n v="0"/>
    <n v="0"/>
    <n v="-0.94217941872104072"/>
    <n v="1"/>
    <x v="2"/>
    <n v="0"/>
    <n v="0.75715054980036878"/>
    <n v="1.219148700392868"/>
    <s v=""/>
    <s v=""/>
    <s v=""/>
    <s v=""/>
    <s v=""/>
    <x v="0"/>
    <s v="putong"/>
    <s v=""/>
    <n v="1"/>
  </r>
  <r>
    <n v="403"/>
    <s v="王姝洁"/>
    <n v="1"/>
    <x v="97"/>
    <s v="经济学"/>
    <s v="国际经济与贸易"/>
    <x v="0"/>
    <n v="0"/>
    <n v="1"/>
    <n v="1"/>
    <n v="3.5889999999999998E-2"/>
    <n v="-0.17725909261635098"/>
    <x v="0"/>
    <x v="2"/>
    <n v="508"/>
    <n v="501"/>
    <m/>
    <s v=""/>
    <s v=""/>
    <n v="0.57748576115791161"/>
    <n v="0"/>
    <n v="66"/>
    <n v="1"/>
    <n v="1.5151515151515152E-2"/>
    <n v="4.01"/>
    <n v="-0.71331889951844629"/>
    <n v="0.60035945383108436"/>
    <n v="-0.6829729295560720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04"/>
    <s v="董若男"/>
    <n v="1"/>
    <x v="6"/>
    <s v="管理学"/>
    <s v="市场营销"/>
    <x v="0"/>
    <n v="0"/>
    <n v="1"/>
    <n v="1"/>
    <n v="3.5889999999999998E-2"/>
    <n v="-0.17725909261635098"/>
    <x v="0"/>
    <x v="6"/>
    <n v="446"/>
    <n v="446"/>
    <m/>
    <s v=""/>
    <s v=""/>
    <n v="-0.70592203213888649"/>
    <n v="0"/>
    <n v="80"/>
    <n v="1"/>
    <n v="1.2500000000000001E-2"/>
    <n v="3.59"/>
    <n v="-0.7350738997773858"/>
    <n v="-0.70179670567948116"/>
    <n v="-0.73430519659372417"/>
    <x v="1"/>
    <n v="0"/>
    <n v="4"/>
    <n v="0.69402792121717416"/>
    <n v="-0.34553939163091907"/>
    <n v="0"/>
    <x v="0"/>
    <n v="0"/>
    <n v="0"/>
    <n v="-0.67724401237451326"/>
    <s v=""/>
    <s v=""/>
    <s v=""/>
    <s v=""/>
    <s v=""/>
    <x v="0"/>
    <s v="putong"/>
    <s v=""/>
    <n v="1"/>
  </r>
  <r>
    <n v="406"/>
    <s v="孙怡晨"/>
    <n v="1"/>
    <x v="98"/>
    <s v="文学"/>
    <s v="英语"/>
    <x v="1"/>
    <n v="0"/>
    <n v="1"/>
    <n v="1"/>
    <n v="4.7480000000000001E-2"/>
    <n v="-7.6210694086341693E-2"/>
    <x v="6"/>
    <x v="0"/>
    <m/>
    <m/>
    <m/>
    <s v=""/>
    <s v=""/>
    <n v="-1.3781832571991135"/>
    <n v="1"/>
    <n v="57"/>
    <n v="5"/>
    <n v="8.771929824561403E-2"/>
    <n v="3.37"/>
    <n v="-0.11791889243168373"/>
    <n v="-1.3838785035183483"/>
    <n v="-0.14716255944778567"/>
    <x v="2"/>
    <n v="0"/>
    <n v="9"/>
    <n v="2.8277378521922483"/>
    <n v="1.4887625321112339"/>
    <n v="0"/>
    <x v="0"/>
    <n v="0"/>
    <n v="0"/>
    <n v="-0.67724401237451326"/>
    <s v=""/>
    <s v=""/>
    <s v=""/>
    <s v=""/>
    <s v=""/>
    <x v="0"/>
    <s v="putong"/>
    <s v=""/>
    <n v="1"/>
  </r>
  <r>
    <n v="407"/>
    <s v="高小雪"/>
    <n v="1"/>
    <x v="99"/>
    <s v="理学"/>
    <s v="地理科学"/>
    <x v="0"/>
    <n v="0"/>
    <n v="1"/>
    <n v="1"/>
    <n v="3.5889999999999998E-2"/>
    <n v="-0.17725909261635098"/>
    <x v="9"/>
    <x v="16"/>
    <n v="479"/>
    <n v="410"/>
    <m/>
    <s v=""/>
    <s v=""/>
    <n v="-0.24756210596145742"/>
    <n v="0"/>
    <n v="52"/>
    <n v="2"/>
    <n v="3.8461538461538464E-2"/>
    <n v="3.74"/>
    <n v="-0.52206614998930867"/>
    <n v="-0.2367409344257066"/>
    <n v="-0.51547513750978946"/>
    <x v="1"/>
    <n v="0"/>
    <n v="0"/>
    <n v="0"/>
    <n v="-0.94217941872104072"/>
    <n v="0"/>
    <x v="2"/>
    <n v="0"/>
    <n v="0.34030527448662495"/>
    <n v="0.17509961046627232"/>
    <s v=""/>
    <s v=""/>
    <s v=""/>
    <s v=""/>
    <s v=""/>
    <x v="0"/>
    <s v="putong"/>
    <s v=""/>
    <n v="1"/>
  </r>
  <r>
    <n v="408"/>
    <s v="吕美琪"/>
    <n v="1"/>
    <x v="5"/>
    <s v="农学"/>
    <s v="园林"/>
    <x v="1"/>
    <n v="0"/>
    <n v="1"/>
    <n v="1"/>
    <n v="4.7480000000000001E-2"/>
    <n v="-7.6210694086341693E-2"/>
    <x v="1"/>
    <x v="1"/>
    <n v="590"/>
    <n v="509"/>
    <m/>
    <s v=""/>
    <s v=""/>
    <n v="-6.421813549048741E-2"/>
    <n v="0"/>
    <n v="44"/>
    <n v="8"/>
    <n v="0.18181818181818182"/>
    <n v="3.8"/>
    <n v="0.6541382596148877"/>
    <n v="-5.0718625924198409E-2"/>
    <n v="0.63785606555893481"/>
    <x v="1"/>
    <n v="0"/>
    <n v="0"/>
    <n v="0"/>
    <n v="-0.94217941872104072"/>
    <n v="0"/>
    <x v="0"/>
    <n v="3"/>
    <n v="0.71109781038103836"/>
    <n v="1.1038029749478822"/>
    <s v=""/>
    <s v=""/>
    <s v=""/>
    <s v=""/>
    <s v=""/>
    <x v="0"/>
    <s v="putong"/>
    <s v=""/>
    <n v="1"/>
  </r>
  <r>
    <n v="409"/>
    <s v="周涵"/>
    <n v="1"/>
    <x v="94"/>
    <s v="管理学"/>
    <s v="公共事业管理"/>
    <x v="0"/>
    <n v="0"/>
    <n v="1"/>
    <n v="1"/>
    <n v="3.5889999999999998E-2"/>
    <n v="-0.17725909261635098"/>
    <x v="0"/>
    <x v="6"/>
    <n v="441"/>
    <n v="474"/>
    <m/>
    <s v=""/>
    <s v=""/>
    <n v="-3.3660807078658178E-2"/>
    <n v="0"/>
    <n v="70"/>
    <n v="1"/>
    <n v="1.4285714285714285E-2"/>
    <n v="3.81"/>
    <n v="-0.72042257307238566"/>
    <n v="-1.9714907840612795E-2"/>
    <n v="-0.70423622600553171"/>
    <x v="1"/>
    <n v="0"/>
    <n v="6"/>
    <n v="1.0410418818257612"/>
    <n v="-4.721937808585823E-2"/>
    <n v="0"/>
    <x v="0"/>
    <n v="0"/>
    <n v="0"/>
    <n v="-0.67724401237451326"/>
    <s v=""/>
    <s v=""/>
    <s v=""/>
    <s v=""/>
    <s v=""/>
    <x v="0"/>
    <s v="putong"/>
    <s v=""/>
    <n v="1"/>
  </r>
  <r>
    <n v="410"/>
    <s v="薛楚婕"/>
    <n v="1"/>
    <x v="93"/>
    <s v="文学"/>
    <s v="日语"/>
    <x v="0"/>
    <n v="0"/>
    <n v="1"/>
    <n v="1"/>
    <n v="3.5889999999999998E-2"/>
    <n v="-0.17725909261635098"/>
    <x v="6"/>
    <x v="0"/>
    <n v="648"/>
    <n v="615"/>
    <m/>
    <s v=""/>
    <s v=""/>
    <n v="-1.4392979140227704"/>
    <n v="0"/>
    <n v="47"/>
    <n v="7"/>
    <n v="0.14893617021276595"/>
    <n v="3.35"/>
    <n v="0.38434980655569984"/>
    <n v="-1.4458859396855182"/>
    <n v="0.3420713608175276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11"/>
    <s v="陈雅静"/>
    <n v="1"/>
    <x v="74"/>
    <s v="工学"/>
    <s v="水文与水资源工程"/>
    <x v="1"/>
    <n v="0"/>
    <n v="1"/>
    <n v="1"/>
    <n v="4.7480000000000001E-2"/>
    <n v="-7.6210694086341693E-2"/>
    <x v="9"/>
    <x v="16"/>
    <n v="540"/>
    <n v="496"/>
    <m/>
    <s v=""/>
    <s v=""/>
    <n v="-0.70592203213888649"/>
    <n v="0"/>
    <n v="35"/>
    <n v="3"/>
    <n v="8.5714285714285715E-2"/>
    <n v="3.59"/>
    <n v="-0.13436950487238544"/>
    <n v="-0.70179670567948116"/>
    <n v="-0.1474770732110293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15"/>
    <s v="冯嘉欣"/>
    <n v="1"/>
    <x v="9"/>
    <s v="管理学"/>
    <s v="旅游管理"/>
    <x v="0"/>
    <n v="0"/>
    <n v="1"/>
    <n v="1"/>
    <n v="3.5889999999999998E-2"/>
    <n v="-0.17725909261635098"/>
    <x v="1"/>
    <x v="10"/>
    <n v="427"/>
    <n v="481"/>
    <m/>
    <s v=""/>
    <s v=""/>
    <n v="0.66915774639339798"/>
    <n v="0"/>
    <n v="47"/>
    <n v="2"/>
    <n v="4.2553191489361701E-2"/>
    <n v="4.04"/>
    <n v="-0.48849518863578989"/>
    <n v="0.69337060808183981"/>
    <n v="-0.46119408873161266"/>
    <x v="1"/>
    <n v="0"/>
    <n v="3"/>
    <n v="0.52052094091288059"/>
    <n v="-0.49469939840344951"/>
    <n v="0"/>
    <x v="0"/>
    <n v="0"/>
    <n v="0"/>
    <n v="-0.67724401237451326"/>
    <s v=""/>
    <s v=""/>
    <s v=""/>
    <s v=""/>
    <s v=""/>
    <x v="0"/>
    <s v="putong"/>
    <s v=""/>
    <n v="1"/>
  </r>
  <r>
    <n v="416"/>
    <s v="李伟军"/>
    <n v="2"/>
    <x v="77"/>
    <s v="经济学"/>
    <s v="国际经济与贸易"/>
    <x v="0"/>
    <n v="0"/>
    <n v="1"/>
    <n v="1"/>
    <n v="3.5889999999999998E-2"/>
    <n v="-0.17725909261635098"/>
    <x v="0"/>
    <x v="0"/>
    <n v="523"/>
    <n v="451"/>
    <m/>
    <s v=""/>
    <s v=""/>
    <n v="-0.60983466339298231"/>
    <n v="0"/>
    <n v="82"/>
    <n v="2"/>
    <n v="2.4390243902439025E-2"/>
    <n v="86.68"/>
    <n v="-0.63751750488799541"/>
    <n v="-0.50974002463604606"/>
    <n v="-0.63456584509417546"/>
    <x v="1"/>
    <n v="2"/>
    <n v="0"/>
    <n v="0.80886935308900831"/>
    <n v="-0.24681282324889767"/>
    <n v="0"/>
    <x v="0"/>
    <n v="0"/>
    <n v="0"/>
    <n v="-0.67724401237451326"/>
    <s v=""/>
    <s v=""/>
    <s v=""/>
    <s v=""/>
    <s v=""/>
    <x v="0"/>
    <s v="putong"/>
    <s v=""/>
    <n v="1"/>
  </r>
  <r>
    <n v="419"/>
    <s v="程思敏"/>
    <n v="1"/>
    <x v="100"/>
    <s v="农学"/>
    <s v="园艺"/>
    <x v="0"/>
    <n v="0"/>
    <n v="1"/>
    <n v="1"/>
    <n v="3.5889999999999998E-2"/>
    <n v="-0.17725909261635098"/>
    <x v="1"/>
    <x v="1"/>
    <n v="585"/>
    <n v="506"/>
    <m/>
    <s v=""/>
    <s v=""/>
    <n v="0.69971507480522588"/>
    <n v="0"/>
    <n v="30"/>
    <n v="13"/>
    <n v="0.43333333333333335"/>
    <n v="4.05"/>
    <n v="2.7177554270342825"/>
    <n v="0.72437432616542408"/>
    <n v="2.671708323604211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21"/>
    <s v="王一婷"/>
    <n v="1"/>
    <x v="21"/>
    <s v="工学"/>
    <s v="风景园林"/>
    <x v="0"/>
    <n v="0"/>
    <n v="1"/>
    <n v="1"/>
    <n v="3.5889999999999998E-2"/>
    <n v="-0.17725909261635098"/>
    <x v="1"/>
    <x v="3"/>
    <n v="503"/>
    <n v="472"/>
    <m/>
    <s v=""/>
    <s v=""/>
    <n v="0.11912583498048393"/>
    <n v="0"/>
    <n v="82"/>
    <n v="4"/>
    <n v="4.878048780487805E-2"/>
    <n v="3.86"/>
    <n v="-0.43740182306360509"/>
    <n v="0.13530368257731115"/>
    <n v="-0.42417232588329989"/>
    <x v="1"/>
    <n v="1"/>
    <n v="13"/>
    <n v="2.66002542050032"/>
    <n v="1.3445839670579263"/>
    <n v="0"/>
    <x v="2"/>
    <n v="5"/>
    <n v="1.5254682917883553"/>
    <n v="3.1435112560035976"/>
    <s v=""/>
    <s v=""/>
    <s v=""/>
    <s v=""/>
    <s v=""/>
    <x v="0"/>
    <s v="putong"/>
    <s v=""/>
    <n v="1"/>
  </r>
  <r>
    <n v="423"/>
    <s v="黄雨红"/>
    <n v="1"/>
    <x v="24"/>
    <s v="经济学"/>
    <s v="国际经济与贸易"/>
    <x v="1"/>
    <n v="0"/>
    <n v="1"/>
    <n v="1"/>
    <n v="4.7480000000000001E-2"/>
    <n v="-7.6210694086341693E-2"/>
    <x v="0"/>
    <x v="2"/>
    <n v="496"/>
    <n v="505"/>
    <m/>
    <s v=""/>
    <s v=""/>
    <n v="-0.98093798784534281"/>
    <n v="0"/>
    <n v="39"/>
    <n v="1"/>
    <n v="2.564102564102564E-2"/>
    <n v="3.5"/>
    <n v="-0.6272551622303344"/>
    <n v="-0.98083016843174486"/>
    <n v="-0.6354227448735869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24"/>
    <s v="王宵寅"/>
    <n v="1"/>
    <x v="7"/>
    <s v="工学"/>
    <s v="风景园林"/>
    <x v="0"/>
    <n v="0"/>
    <n v="1"/>
    <n v="1"/>
    <n v="3.5889999999999998E-2"/>
    <n v="-0.17725909261635098"/>
    <x v="1"/>
    <x v="3"/>
    <n v="477"/>
    <n v="411"/>
    <m/>
    <s v=""/>
    <s v=""/>
    <n v="-0.79759401737437141"/>
    <n v="0"/>
    <n v="121"/>
    <n v="4"/>
    <n v="3.3057851239669422E-2"/>
    <n v="3.56"/>
    <n v="-0.56640201465288154"/>
    <n v="-0.79480785993023528"/>
    <n v="-0.5716781896787883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25"/>
    <s v="赵嘉琪"/>
    <n v="1"/>
    <x v="32"/>
    <s v="管理学"/>
    <s v="管理科学"/>
    <x v="0"/>
    <n v="0"/>
    <n v="1"/>
    <n v="1"/>
    <n v="3.5889999999999998E-2"/>
    <n v="-0.17725909261635098"/>
    <x v="0"/>
    <x v="6"/>
    <n v="537"/>
    <n v="528"/>
    <m/>
    <s v=""/>
    <s v=""/>
    <n v="0.9441737020998543"/>
    <n v="0"/>
    <n v="28"/>
    <n v="1"/>
    <n v="3.5714285714285712E-2"/>
    <n v="4.13"/>
    <n v="-0.54460665261238572"/>
    <n v="0.97240407083410352"/>
    <n v="-0.50956370490077185"/>
    <x v="4"/>
    <n v="0"/>
    <n v="4"/>
    <n v="1.1160862643683764"/>
    <n v="1.7294571662248025E-2"/>
    <n v="0"/>
    <x v="0"/>
    <n v="0"/>
    <n v="0"/>
    <n v="-0.67724401237451326"/>
    <s v=""/>
    <s v=""/>
    <s v=""/>
    <s v=""/>
    <s v=""/>
    <x v="0"/>
    <s v="putong"/>
    <s v=""/>
    <n v="1"/>
  </r>
  <r>
    <n v="429"/>
    <s v="孟亚子"/>
    <n v="1"/>
    <x v="17"/>
    <s v="工学"/>
    <s v="林产化工"/>
    <x v="1"/>
    <n v="0"/>
    <n v="1"/>
    <n v="1"/>
    <n v="4.7480000000000001E-2"/>
    <n v="-7.6210694086341693E-2"/>
    <x v="10"/>
    <x v="24"/>
    <n v="454"/>
    <m/>
    <m/>
    <s v=""/>
    <s v=""/>
    <n v="-1.1283491699880692"/>
    <n v="0"/>
    <n v="30"/>
    <n v="3"/>
    <n v="0.1"/>
    <n v="85.41"/>
    <n v="-1.7158891232385353E-2"/>
    <n v="-0.97275799610235569"/>
    <n v="-3.9233230554881662E-2"/>
    <x v="1"/>
    <n v="0"/>
    <n v="4"/>
    <n v="0.69402792121717416"/>
    <n v="-0.34553939163091907"/>
    <n v="0"/>
    <x v="0"/>
    <n v="0"/>
    <n v="0"/>
    <n v="-0.67724401237451326"/>
    <s v=""/>
    <s v=""/>
    <s v=""/>
    <s v=""/>
    <s v=""/>
    <x v="0"/>
    <s v="putong"/>
    <s v=""/>
    <n v="1"/>
  </r>
  <r>
    <n v="430"/>
    <s v="曹文华"/>
    <n v="1"/>
    <x v="17"/>
    <s v="管理学"/>
    <s v="会计学"/>
    <x v="1"/>
    <n v="0"/>
    <n v="1"/>
    <n v="1"/>
    <n v="4.7480000000000001E-2"/>
    <n v="-7.6210694086341693E-2"/>
    <x v="0"/>
    <x v="6"/>
    <n v="503"/>
    <n v="474"/>
    <m/>
    <s v=""/>
    <s v=""/>
    <n v="1.0641098067171253"/>
    <n v="0"/>
    <n v="96"/>
    <n v="10"/>
    <n v="0.10416666666666667"/>
    <n v="90.78"/>
    <n v="1.702753774594799E-2"/>
    <n v="0.98504240293234102"/>
    <n v="3.9388681131753665E-2"/>
    <x v="1"/>
    <n v="1"/>
    <n v="8"/>
    <n v="1.7924905189788525"/>
    <n v="0.59878393319527423"/>
    <n v="0"/>
    <x v="0"/>
    <n v="1"/>
    <n v="0.2370326034603461"/>
    <n v="-8.3561683267048173E-2"/>
    <n v="87.125"/>
    <s v=""/>
    <s v=""/>
    <s v=""/>
    <s v=""/>
    <x v="0"/>
    <s v="putong"/>
    <s v=""/>
    <n v="1"/>
  </r>
  <r>
    <n v="434"/>
    <s v="李哲"/>
    <n v="1"/>
    <x v="30"/>
    <s v="经济学"/>
    <s v="经济与金融"/>
    <x v="0"/>
    <n v="0"/>
    <n v="1"/>
    <n v="1"/>
    <n v="3.5889999999999998E-2"/>
    <n v="-0.17725909261635098"/>
    <x v="0"/>
    <x v="2"/>
    <n v="497"/>
    <n v="454"/>
    <m/>
    <s v=""/>
    <s v=""/>
    <n v="1.1171860947937855"/>
    <n v="0"/>
    <n v="124"/>
    <n v="5"/>
    <n v="4.0322580645161289E-2"/>
    <n v="90.91"/>
    <n v="-0.50679677724464367"/>
    <n v="1.0324379433186541"/>
    <n v="-0.47124045519963148"/>
    <x v="4"/>
    <n v="5"/>
    <n v="17"/>
    <n v="5.3938503910467137"/>
    <n v="3.6947911483855016"/>
    <n v="0"/>
    <x v="1"/>
    <n v="0"/>
    <n v="0.68061054897324991"/>
    <n v="1.027443233307058"/>
    <s v=""/>
    <s v=""/>
    <s v=""/>
    <s v=""/>
    <s v=""/>
    <x v="0"/>
    <s v="putong"/>
    <s v=""/>
    <n v="1"/>
  </r>
  <r>
    <n v="435"/>
    <s v="张茜"/>
    <n v="1"/>
    <x v="77"/>
    <s v="艺术学"/>
    <s v="工艺美术"/>
    <x v="0"/>
    <n v="0"/>
    <n v="1"/>
    <n v="1"/>
    <n v="3.5889999999999998E-2"/>
    <n v="-0.17725909261635098"/>
    <x v="3"/>
    <x v="21"/>
    <n v="427"/>
    <n v="453"/>
    <m/>
    <s v=""/>
    <s v=""/>
    <n v="0.51701576038845376"/>
    <n v="0"/>
    <n v="43"/>
    <n v="1"/>
    <n v="2.3255813953488372E-2"/>
    <n v="89.44"/>
    <n v="-0.64682521101936241"/>
    <n v="0.49650375587340279"/>
    <n v="-0.62041431188413954"/>
    <x v="1"/>
    <n v="3"/>
    <n v="0"/>
    <n v="1.2133040296335125"/>
    <n v="0.1008704744871739"/>
    <n v="0"/>
    <x v="0"/>
    <n v="1"/>
    <n v="0.2370326034603461"/>
    <n v="-8.3561683267048173E-2"/>
    <s v=""/>
    <s v=""/>
    <s v=""/>
    <s v=""/>
    <s v=""/>
    <x v="0"/>
    <s v="putong"/>
    <s v=""/>
    <n v="1"/>
  </r>
  <r>
    <n v="436"/>
    <s v="李方圆"/>
    <n v="1"/>
    <x v="21"/>
    <s v="经济学"/>
    <s v="金融学"/>
    <x v="0"/>
    <n v="0"/>
    <n v="1"/>
    <n v="1"/>
    <n v="3.5889999999999998E-2"/>
    <n v="-0.17725909261635098"/>
    <x v="0"/>
    <x v="2"/>
    <n v="549"/>
    <n v="456"/>
    <m/>
    <s v=""/>
    <s v=""/>
    <n v="1.1886323293944827"/>
    <n v="0"/>
    <n v="253"/>
    <n v="8"/>
    <n v="3.1620553359683792E-2"/>
    <n v="4.21"/>
    <n v="-0.5781946743076426"/>
    <n v="1.220433815502783"/>
    <n v="-0.53664635619302181"/>
    <x v="0"/>
    <n v="0"/>
    <n v="4"/>
    <n v="2.3822612938219834"/>
    <n v="1.1057964615417493"/>
    <n v="1"/>
    <x v="0"/>
    <n v="0"/>
    <n v="0.41684527531374377"/>
    <n v="0.36680507755208219"/>
    <s v=""/>
    <s v=""/>
    <s v=""/>
    <s v=""/>
    <s v=""/>
    <x v="0"/>
    <s v="putong"/>
    <s v=""/>
    <n v="1"/>
  </r>
  <r>
    <n v="437"/>
    <s v="安琪"/>
    <n v="1"/>
    <x v="21"/>
    <s v="管理学"/>
    <s v="会计学"/>
    <x v="0"/>
    <n v="0"/>
    <n v="1"/>
    <n v="1"/>
    <n v="3.5889999999999998E-2"/>
    <n v="-0.17725909261635098"/>
    <x v="0"/>
    <x v="0"/>
    <n v="568"/>
    <n v="497"/>
    <m/>
    <s v=""/>
    <s v=""/>
    <n v="1.9525655396901962"/>
    <n v="0"/>
    <n v="370"/>
    <n v="2"/>
    <n v="5.4054054054054057E-3"/>
    <n v="4.46"/>
    <n v="-0.79328322479454794"/>
    <n v="1.9955267675924053"/>
    <n v="-0.72886171397040933"/>
    <x v="1"/>
    <n v="2"/>
    <n v="2"/>
    <n v="1.1558833136975954"/>
    <n v="5.1507190296163255E-2"/>
    <n v="0"/>
    <x v="0"/>
    <n v="5"/>
    <n v="1.1851630173017305"/>
    <n v="2.2911676331628121"/>
    <s v=""/>
    <s v=""/>
    <s v=""/>
    <s v=""/>
    <s v=""/>
    <x v="0"/>
    <s v="putong"/>
    <s v=""/>
    <n v="1"/>
  </r>
  <r>
    <n v="438"/>
    <s v="尹呈启"/>
    <n v="1"/>
    <x v="7"/>
    <s v="管理学"/>
    <s v="会计学"/>
    <x v="0"/>
    <n v="0"/>
    <n v="1"/>
    <n v="1"/>
    <n v="3.5889999999999998E-2"/>
    <n v="-0.17725909261635098"/>
    <x v="0"/>
    <x v="0"/>
    <n v="507"/>
    <m/>
    <m/>
    <s v=""/>
    <s v=""/>
    <n v="0.84363907162944973"/>
    <n v="0"/>
    <n v="192"/>
    <n v="2"/>
    <n v="1.0416666666666666E-2"/>
    <n v="90.24"/>
    <n v="-0.75216711426655236"/>
    <n v="0.78816861978918507"/>
    <n v="-0.7165853588098648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40"/>
    <s v="张荣"/>
    <n v="1"/>
    <x v="101"/>
    <s v="管理学"/>
    <s v="市场营销"/>
    <x v="0"/>
    <n v="0"/>
    <n v="1"/>
    <n v="1"/>
    <n v="3.5889999999999998E-2"/>
    <n v="-0.17725909261635098"/>
    <x v="0"/>
    <x v="6"/>
    <n v="453"/>
    <n v="432"/>
    <m/>
    <s v=""/>
    <s v=""/>
    <n v="0.14968316339231316"/>
    <n v="0"/>
    <n v="109"/>
    <n v="1"/>
    <n v="9.1743119266055051E-3"/>
    <n v="3.87"/>
    <n v="-0.76236031556743167"/>
    <n v="0.16630740066089678"/>
    <n v="-0.7409080913225573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41"/>
    <s v="李嘉琳"/>
    <n v="1"/>
    <x v="3"/>
    <s v="农学"/>
    <s v="园林"/>
    <x v="0"/>
    <n v="0"/>
    <n v="1"/>
    <n v="1"/>
    <n v="3.5889999999999998E-2"/>
    <n v="-0.17725909261635098"/>
    <x v="1"/>
    <x v="3"/>
    <n v="546"/>
    <n v="520"/>
    <m/>
    <s v=""/>
    <s v=""/>
    <n v="-1.1031673014926571"/>
    <n v="0"/>
    <n v="108"/>
    <n v="6"/>
    <n v="5.5555555555555552E-2"/>
    <n v="3.46"/>
    <n v="-0.38181413366794115"/>
    <n v="-1.1048450407660846"/>
    <n v="-0.3985161476219082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43"/>
    <s v="陈彦光"/>
    <n v="1"/>
    <x v="34"/>
    <s v="经济学"/>
    <s v="金融学"/>
    <x v="0"/>
    <n v="0"/>
    <n v="1"/>
    <n v="1"/>
    <n v="3.5889999999999998E-2"/>
    <n v="-0.17725909261635098"/>
    <x v="0"/>
    <x v="2"/>
    <n v="428"/>
    <n v="484"/>
    <m/>
    <s v=""/>
    <s v=""/>
    <n v="-0.43090607643242879"/>
    <n v="0"/>
    <n v="159"/>
    <n v="3"/>
    <n v="1.8867924528301886E-2"/>
    <n v="3.68"/>
    <n v="-0.68282671586710275"/>
    <n v="-0.42276324292721618"/>
    <n v="-0.67681924964219131"/>
    <x v="4"/>
    <n v="0"/>
    <n v="1"/>
    <n v="0.59556532345549584"/>
    <n v="-0.43018544865534325"/>
    <n v="0"/>
    <x v="0"/>
    <n v="0"/>
    <n v="0"/>
    <n v="-0.67724401237451326"/>
    <s v=""/>
    <s v=""/>
    <s v=""/>
    <s v=""/>
    <s v=""/>
    <x v="0"/>
    <s v="putong"/>
    <s v=""/>
    <n v="1"/>
  </r>
  <r>
    <n v="445"/>
    <s v="吴慧娇"/>
    <n v="1"/>
    <x v="102"/>
    <s v="管理学"/>
    <s v="行政管理"/>
    <x v="1"/>
    <n v="0"/>
    <n v="1"/>
    <n v="1"/>
    <n v="4.7480000000000001E-2"/>
    <n v="-7.6210694086341693E-2"/>
    <x v="5"/>
    <x v="18"/>
    <n v="599"/>
    <n v="544"/>
    <m/>
    <s v=""/>
    <s v=""/>
    <n v="0.45525644751059874"/>
    <n v="0"/>
    <n v="81"/>
    <n v="2"/>
    <n v="2.4691358024691357E-2"/>
    <n v="3.97"/>
    <n v="-0.63504694091485481"/>
    <n v="0.47634458149674602"/>
    <n v="-0.60937379674714687"/>
    <x v="2"/>
    <n v="0"/>
    <n v="6"/>
    <n v="2.3072169112793679"/>
    <n v="1.0412825117936428"/>
    <n v="0"/>
    <x v="0"/>
    <n v="2"/>
    <n v="0.47406520692069221"/>
    <n v="0.51012064584041694"/>
    <s v=""/>
    <s v=""/>
    <s v=""/>
    <s v=""/>
    <s v=""/>
    <x v="0"/>
    <s v="putong"/>
    <s v=""/>
    <n v="1"/>
  </r>
  <r>
    <n v="446"/>
    <s v="王爽"/>
    <n v="1"/>
    <x v="69"/>
    <s v="农学"/>
    <s v="园艺"/>
    <x v="1"/>
    <n v="0"/>
    <n v="1"/>
    <n v="1"/>
    <n v="4.7480000000000001E-2"/>
    <n v="-7.6210694086341693E-2"/>
    <x v="1"/>
    <x v="1"/>
    <n v="470"/>
    <n v="485"/>
    <m/>
    <s v=""/>
    <s v=""/>
    <n v="-0.21700477754962952"/>
    <n v="0"/>
    <n v="137"/>
    <n v="1"/>
    <n v="7.2992700729927005E-3"/>
    <n v="3.75"/>
    <n v="-0.77774455200581638"/>
    <n v="-0.20573721634212236"/>
    <n v="-0.76453118255198504"/>
    <x v="1"/>
    <n v="2"/>
    <n v="5"/>
    <n v="1.676404254610476"/>
    <n v="0.49898721061375451"/>
    <n v="0"/>
    <x v="2"/>
    <n v="1"/>
    <n v="0.57733787794697111"/>
    <n v="0.76878193957373753"/>
    <s v=""/>
    <s v=""/>
    <s v=""/>
    <s v=""/>
    <s v=""/>
    <x v="0"/>
    <s v="putong"/>
    <s v=""/>
    <n v="1"/>
  </r>
  <r>
    <n v="448"/>
    <s v="尚锦"/>
    <n v="1"/>
    <x v="7"/>
    <s v="经济学"/>
    <s v="经济学"/>
    <x v="0"/>
    <n v="0"/>
    <n v="1"/>
    <n v="1"/>
    <n v="3.5889999999999998E-2"/>
    <n v="-0.17725909261635098"/>
    <x v="0"/>
    <x v="2"/>
    <n v="500"/>
    <n v="466"/>
    <m/>
    <s v=""/>
    <s v=""/>
    <n v="-0.54451000114478432"/>
    <n v="0"/>
    <n v="52"/>
    <n v="2"/>
    <n v="3.8461538461538464E-2"/>
    <n v="86.84"/>
    <n v="-0.52206614998930867"/>
    <n v="-0.45140705185289071"/>
    <n v="-0.5204339248223574"/>
    <x v="1"/>
    <n v="0"/>
    <n v="3"/>
    <n v="0.52052094091288059"/>
    <n v="-0.49469939840344951"/>
    <n v="0"/>
    <x v="4"/>
    <n v="1"/>
    <n v="2.2788642503800962"/>
    <n v="5.0305000537776658"/>
    <s v=""/>
    <s v=""/>
    <s v=""/>
    <s v=""/>
    <s v=""/>
    <x v="0"/>
    <s v="putong"/>
    <s v=""/>
    <n v="1"/>
  </r>
  <r>
    <n v="449"/>
    <s v="薛佳安"/>
    <n v="1"/>
    <x v="103"/>
    <s v="管理学"/>
    <s v="工商管理"/>
    <x v="0"/>
    <n v="0"/>
    <n v="1"/>
    <n v="1"/>
    <n v="3.5889999999999998E-2"/>
    <n v="-0.17725909261635098"/>
    <x v="0"/>
    <x v="6"/>
    <n v="596"/>
    <n v="591"/>
    <m/>
    <n v="103"/>
    <s v=""/>
    <n v="1.2803043146299691"/>
    <n v="0"/>
    <n v="28"/>
    <n v="1"/>
    <n v="3.5714285714285712E-2"/>
    <n v="4.24"/>
    <n v="-0.54460665261238572"/>
    <n v="1.3134449697535384"/>
    <n v="-0.5016856601357329"/>
    <x v="2"/>
    <n v="1"/>
    <n v="16"/>
    <n v="4.4467213908668075"/>
    <n v="2.8805658772550187"/>
    <n v="1"/>
    <x v="2"/>
    <n v="4"/>
    <n v="1.7052809636417532"/>
    <n v="3.5938780168227287"/>
    <s v=""/>
    <s v=""/>
    <s v=""/>
    <s v=""/>
    <s v=""/>
    <x v="0"/>
    <s v="putong"/>
    <s v=""/>
    <n v="1"/>
  </r>
  <r>
    <n v="452"/>
    <s v="徐琳琳"/>
    <n v="1"/>
    <x v="17"/>
    <s v="管理学"/>
    <s v="旅游管理"/>
    <x v="1"/>
    <n v="0"/>
    <n v="1"/>
    <n v="1"/>
    <n v="4.7480000000000001E-2"/>
    <n v="-7.6210694086341693E-2"/>
    <x v="1"/>
    <x v="10"/>
    <n v="551"/>
    <n v="549"/>
    <m/>
    <s v=""/>
    <s v=""/>
    <n v="2.0276485748780662"/>
    <n v="0"/>
    <n v="53"/>
    <n v="1"/>
    <n v="1.8867924528301886E-2"/>
    <n v="93.14"/>
    <n v="-0.68282671586710275"/>
    <n v="1.8454537514839013"/>
    <n v="-0.6244234370712945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53"/>
    <s v="赵兴"/>
    <n v="1"/>
    <x v="104"/>
    <s v="经济学"/>
    <s v="金融学"/>
    <x v="0"/>
    <n v="0"/>
    <n v="1"/>
    <n v="1"/>
    <n v="3.5889999999999998E-2"/>
    <n v="-0.17725909261635098"/>
    <x v="0"/>
    <x v="2"/>
    <n v="434"/>
    <n v="443"/>
    <m/>
    <s v=""/>
    <s v=""/>
    <n v="5.8011178156826819E-2"/>
    <n v="0"/>
    <n v="199"/>
    <n v="3"/>
    <n v="1.507537688442211E-2"/>
    <n v="3.84"/>
    <n v="-0.71394359442896871"/>
    <n v="7.3296246410141291E-2"/>
    <n v="-0.69575835410558529"/>
    <x v="1"/>
    <n v="1"/>
    <n v="1"/>
    <n v="0.57794165684879772"/>
    <n v="-0.44533611421243874"/>
    <n v="0"/>
    <x v="0"/>
    <n v="0"/>
    <n v="0"/>
    <n v="-0.67724401237451326"/>
    <s v=""/>
    <s v=""/>
    <s v=""/>
    <s v=""/>
    <s v=""/>
    <x v="0"/>
    <s v="putong"/>
    <s v=""/>
    <n v="1"/>
  </r>
  <r>
    <n v="455"/>
    <s v="张博"/>
    <n v="1"/>
    <x v="7"/>
    <s v="农学"/>
    <s v="园林"/>
    <x v="0"/>
    <n v="0"/>
    <n v="1"/>
    <n v="1"/>
    <n v="3.5889999999999998E-2"/>
    <n v="-0.17725909261635098"/>
    <x v="1"/>
    <x v="3"/>
    <n v="480"/>
    <n v="484"/>
    <m/>
    <s v=""/>
    <s v=""/>
    <n v="0.55376088290306735"/>
    <n v="0"/>
    <n v="100"/>
    <n v="4"/>
    <n v="0.04"/>
    <n v="89.53"/>
    <n v="-0.50944346852038569"/>
    <n v="0.5293160530639297"/>
    <n v="-0.4854481235717880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58"/>
    <s v="孙凌宵"/>
    <n v="1"/>
    <x v="105"/>
    <s v="管理学"/>
    <s v="财务管理"/>
    <x v="0"/>
    <n v="0"/>
    <n v="1"/>
    <n v="1"/>
    <n v="3.5889999999999998E-2"/>
    <n v="-0.17725909261635098"/>
    <x v="0"/>
    <x v="0"/>
    <n v="574"/>
    <m/>
    <m/>
    <s v=""/>
    <s v=""/>
    <n v="2.745384974499894E-2"/>
    <n v="0"/>
    <n v="57"/>
    <n v="7"/>
    <n v="0.12280701754385964"/>
    <n v="3.83"/>
    <n v="0.16996682528059709"/>
    <n v="4.2292528326557062E-2"/>
    <n v="0.16701754902095878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1"/>
  </r>
  <r>
    <n v="459"/>
    <s v="白政文"/>
    <n v="1"/>
    <x v="104"/>
    <s v="经济学"/>
    <s v="金融学"/>
    <x v="0"/>
    <n v="0"/>
    <n v="1"/>
    <n v="1"/>
    <n v="3.5889999999999998E-2"/>
    <n v="-0.17725909261635098"/>
    <x v="0"/>
    <x v="2"/>
    <n v="490"/>
    <m/>
    <m/>
    <s v=""/>
    <s v=""/>
    <n v="-0.58369271849157223"/>
    <n v="0"/>
    <n v="199"/>
    <n v="4"/>
    <n v="2.0100502512562814E-2"/>
    <n v="3.63"/>
    <n v="-0.67271373033449622"/>
    <n v="-0.57778183334514144"/>
    <n v="-0.67052080351404209"/>
    <x v="1"/>
    <n v="1"/>
    <n v="0"/>
    <n v="0.40443467654450416"/>
    <n v="-0.59449612098496918"/>
    <n v="0"/>
    <x v="0"/>
    <n v="0"/>
    <n v="0"/>
    <n v="-0.67724401237451326"/>
    <s v=""/>
    <s v=""/>
    <s v=""/>
    <s v=""/>
    <s v=""/>
    <x v="0"/>
    <s v="putong"/>
    <s v=""/>
    <n v="1"/>
  </r>
  <r>
    <n v="461"/>
    <s v="黎梦娜"/>
    <n v="1"/>
    <x v="0"/>
    <s v="工学"/>
    <s v="风景园林"/>
    <x v="0"/>
    <n v="0"/>
    <n v="1"/>
    <n v="1"/>
    <n v="3.5889999999999998E-2"/>
    <n v="-0.17725909261635098"/>
    <x v="1"/>
    <x v="3"/>
    <n v="582"/>
    <m/>
    <m/>
    <s v=""/>
    <s v=""/>
    <n v="-0.36979141960877165"/>
    <n v="0"/>
    <n v="106"/>
    <n v="3"/>
    <n v="2.8301886792452831E-2"/>
    <n v="3.7"/>
    <n v="-0.60542348044446115"/>
    <n v="-0.36075580676004632"/>
    <n v="-0.59977165718235115"/>
    <x v="1"/>
    <n v="0"/>
    <n v="3"/>
    <n v="0.52052094091288059"/>
    <n v="-0.49469939840344951"/>
    <n v="0"/>
    <x v="0"/>
    <n v="0"/>
    <n v="0"/>
    <n v="-0.67724401237451326"/>
    <s v=""/>
    <s v=""/>
    <s v=""/>
    <s v=""/>
    <s v=""/>
    <x v="0"/>
    <s v="putong"/>
    <s v=""/>
    <n v="1"/>
  </r>
  <r>
    <n v="462"/>
    <s v="刘灿灿"/>
    <n v="1"/>
    <x v="52"/>
    <s v="工学"/>
    <s v="风景园林"/>
    <x v="0"/>
    <n v="0"/>
    <n v="1"/>
    <n v="1"/>
    <n v="3.5889999999999998E-2"/>
    <n v="-0.17725909261635098"/>
    <x v="1"/>
    <x v="3"/>
    <n v="557"/>
    <n v="541"/>
    <m/>
    <s v=""/>
    <s v=""/>
    <n v="0.2719124770396274"/>
    <n v="0"/>
    <n v="138"/>
    <n v="8"/>
    <n v="5.7971014492753624E-2"/>
    <n v="3.91"/>
    <n v="-0.36199591397035658"/>
    <n v="0.2903222729952365"/>
    <n v="-0.3469273638514514"/>
    <x v="3"/>
    <n v="0"/>
    <n v="7"/>
    <n v="2.0586655484324594"/>
    <n v="0.82760855527300647"/>
    <n v="0"/>
    <x v="0"/>
    <n v="1"/>
    <n v="0.2370326034603461"/>
    <n v="-8.3561683267048173E-2"/>
    <s v=""/>
    <s v=""/>
    <s v=""/>
    <s v=""/>
    <s v=""/>
    <x v="0"/>
    <s v="putong"/>
    <s v=""/>
    <n v="1"/>
  </r>
  <r>
    <n v="463"/>
    <s v="曾钊"/>
    <n v="1"/>
    <x v="106"/>
    <s v="管理学"/>
    <s v="工商管理"/>
    <x v="0"/>
    <n v="0"/>
    <n v="1"/>
    <n v="1"/>
    <n v="3.5889999999999998E-2"/>
    <n v="-0.17725909261635098"/>
    <x v="0"/>
    <x v="6"/>
    <n v="480"/>
    <m/>
    <m/>
    <s v=""/>
    <s v=""/>
    <n v="-0.46146340484425802"/>
    <n v="0"/>
    <n v="59"/>
    <n v="6"/>
    <n v="0.10169491525423729"/>
    <n v="3.67"/>
    <n v="-3.252547241198897E-3"/>
    <n v="-0.45376696101080177"/>
    <n v="-1.3659430199276724E-2"/>
    <x v="2"/>
    <n v="3"/>
    <n v="4"/>
    <n v="3.1735069803042935"/>
    <n v="1.7860123914567969"/>
    <n v="3"/>
    <x v="2"/>
    <n v="0"/>
    <n v="1.5908411004278564"/>
    <n v="3.3072468802460593"/>
    <s v=""/>
    <s v=""/>
    <s v=""/>
    <s v=""/>
    <s v=""/>
    <x v="0"/>
    <s v="putong"/>
    <s v=""/>
    <n v="1"/>
  </r>
  <r>
    <n v="465"/>
    <s v="兰倩"/>
    <n v="1"/>
    <x v="22"/>
    <s v="管理学"/>
    <s v="财务管理"/>
    <x v="0"/>
    <n v="0"/>
    <n v="1"/>
    <n v="1"/>
    <n v="3.5889999999999998E-2"/>
    <n v="-0.17725909261635098"/>
    <x v="0"/>
    <x v="0"/>
    <n v="494"/>
    <n v="449"/>
    <m/>
    <s v=""/>
    <s v=""/>
    <n v="0.73027240321705378"/>
    <n v="0"/>
    <n v="70"/>
    <n v="1"/>
    <n v="1.4285714285714285E-2"/>
    <n v="4.0599999999999996"/>
    <n v="-0.72042257307238566"/>
    <n v="0.75537804424900834"/>
    <n v="-0.68633157881226148"/>
    <x v="4"/>
    <n v="0"/>
    <n v="1"/>
    <n v="0.59556532345549584"/>
    <n v="-0.43018544865534325"/>
    <n v="0"/>
    <x v="0"/>
    <n v="0"/>
    <n v="0"/>
    <n v="-0.67724401237451326"/>
    <s v=""/>
    <s v=""/>
    <s v=""/>
    <s v=""/>
    <s v=""/>
    <x v="0"/>
    <s v="putong"/>
    <s v=""/>
    <n v="1"/>
  </r>
  <r>
    <n v="466"/>
    <s v="陈姝含"/>
    <n v="1"/>
    <x v="52"/>
    <s v="管理学"/>
    <s v="会计学"/>
    <x v="0"/>
    <n v="0"/>
    <n v="1"/>
    <n v="1"/>
    <n v="3.5889999999999998E-2"/>
    <n v="-0.17725909261635098"/>
    <x v="0"/>
    <x v="6"/>
    <n v="548"/>
    <n v="490"/>
    <m/>
    <s v=""/>
    <s v=""/>
    <n v="0.69971507480522588"/>
    <n v="0"/>
    <n v="140"/>
    <n v="6"/>
    <n v="4.2857142857142858E-2"/>
    <n v="4.05"/>
    <n v="-0.48600134579238563"/>
    <n v="0.72437432616542408"/>
    <n v="-0.458041667770160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67"/>
    <s v="杨柳"/>
    <n v="2"/>
    <x v="107"/>
    <s v="工学"/>
    <s v="风景园林"/>
    <x v="0"/>
    <n v="0"/>
    <n v="1"/>
    <n v="1"/>
    <n v="3.5889999999999998E-2"/>
    <n v="-0.17725909261635098"/>
    <x v="1"/>
    <x v="10"/>
    <n v="432"/>
    <m/>
    <m/>
    <s v=""/>
    <s v=""/>
    <n v="-0.98093798784534281"/>
    <n v="0"/>
    <n v="39"/>
    <n v="1"/>
    <n v="2.564102564102564E-2"/>
    <n v="3.5"/>
    <n v="-0.6272551622303344"/>
    <n v="-0.98083016843174486"/>
    <n v="-0.63542274487358696"/>
    <x v="1"/>
    <n v="3"/>
    <n v="4"/>
    <n v="1.9073319508506867"/>
    <n v="0.69751050157729577"/>
    <n v="0"/>
    <x v="2"/>
    <n v="0"/>
    <n v="0.34030527448662495"/>
    <n v="0.17509961046627232"/>
    <s v=""/>
    <s v=""/>
    <s v=""/>
    <s v=""/>
    <s v=""/>
    <x v="0"/>
    <s v="putong"/>
    <s v=""/>
    <n v="1"/>
  </r>
  <r>
    <n v="468"/>
    <s v="胡璇钰"/>
    <n v="1"/>
    <x v="30"/>
    <s v="经济学"/>
    <s v="金融学"/>
    <x v="0"/>
    <n v="0"/>
    <n v="1"/>
    <n v="1"/>
    <n v="3.5889999999999998E-2"/>
    <n v="-0.17725909261635098"/>
    <x v="0"/>
    <x v="2"/>
    <n v="534"/>
    <n v="493"/>
    <m/>
    <s v=""/>
    <s v=""/>
    <n v="1.978655078191915"/>
    <n v="0"/>
    <n v="114"/>
    <n v="3"/>
    <n v="2.6315789473684209E-2"/>
    <n v="93.02"/>
    <n v="-0.62171889842817518"/>
    <n v="1.8017040218965321"/>
    <n v="-0.56573782896867442"/>
    <x v="4"/>
    <n v="2"/>
    <n v="1"/>
    <n v="1.4044346765445042"/>
    <n v="0.26518114681679988"/>
    <n v="0"/>
    <x v="2"/>
    <n v="0"/>
    <n v="0.34030527448662495"/>
    <n v="0.17509961046627232"/>
    <s v=""/>
    <s v=""/>
    <s v=""/>
    <s v=""/>
    <s v=""/>
    <x v="0"/>
    <s v="putong"/>
    <s v=""/>
    <n v="1"/>
  </r>
  <r>
    <n v="469"/>
    <s v="张曼玉"/>
    <n v="1"/>
    <x v="27"/>
    <s v="艺术学"/>
    <s v="环境设计"/>
    <x v="0"/>
    <n v="0"/>
    <n v="1"/>
    <n v="1"/>
    <n v="3.5889999999999998E-2"/>
    <n v="-0.17725909261635098"/>
    <x v="3"/>
    <x v="7"/>
    <n v="427"/>
    <m/>
    <m/>
    <s v=""/>
    <s v=""/>
    <n v="-0.46146340484425802"/>
    <n v="0"/>
    <n v="69"/>
    <n v="6"/>
    <n v="8.6956521739130432E-2"/>
    <n v="3.67"/>
    <n v="-0.124177277599342"/>
    <n v="-0.45376696101080177"/>
    <n v="-0.1317907992861467"/>
    <x v="4"/>
    <n v="0"/>
    <n v="0"/>
    <n v="0.42205834315120228"/>
    <n v="-0.57934545542787375"/>
    <n v="0"/>
    <x v="0"/>
    <n v="0"/>
    <n v="0"/>
    <n v="-0.67724401237451326"/>
    <s v=""/>
    <s v=""/>
    <s v=""/>
    <s v=""/>
    <s v=""/>
    <x v="0"/>
    <s v="putong"/>
    <s v=""/>
    <n v="1"/>
  </r>
  <r>
    <n v="470"/>
    <s v="张萌"/>
    <n v="1"/>
    <x v="8"/>
    <s v="艺术学"/>
    <s v="动画"/>
    <x v="0"/>
    <n v="0"/>
    <n v="1"/>
    <n v="1"/>
    <n v="3.5889999999999998E-2"/>
    <n v="-0.17725909261635098"/>
    <x v="3"/>
    <x v="19"/>
    <n v="466"/>
    <m/>
    <m/>
    <s v=""/>
    <s v=""/>
    <n v="-0.88926600260985778"/>
    <n v="0"/>
    <n v="41"/>
    <n v="1"/>
    <n v="2.4390243902439025E-2"/>
    <n v="3.53"/>
    <n v="-0.63751750488799541"/>
    <n v="-0.88781901418099074"/>
    <n v="-0.64329946975266361"/>
    <x v="2"/>
    <n v="2"/>
    <n v="5"/>
    <n v="2.9425792840640828"/>
    <n v="1.5874891004932556"/>
    <n v="0"/>
    <x v="0"/>
    <n v="0"/>
    <n v="0"/>
    <n v="-0.67724401237451326"/>
    <s v=""/>
    <s v=""/>
    <s v=""/>
    <s v=""/>
    <s v=""/>
    <x v="0"/>
    <s v="putong"/>
    <s v=""/>
    <n v="1"/>
  </r>
  <r>
    <n v="473"/>
    <s v="孙月"/>
    <n v="1"/>
    <x v="108"/>
    <s v="工学"/>
    <s v="风景园林"/>
    <x v="0"/>
    <n v="0"/>
    <n v="1"/>
    <n v="1"/>
    <n v="3.5889999999999998E-2"/>
    <n v="-0.17725909261635098"/>
    <x v="1"/>
    <x v="3"/>
    <n v="435"/>
    <n v="459"/>
    <m/>
    <s v=""/>
    <s v=""/>
    <n v="-0.18644744913780165"/>
    <n v="0"/>
    <n v="48"/>
    <n v="2"/>
    <n v="4.1666666666666664E-2"/>
    <n v="3.76"/>
    <n v="-0.49576889692905229"/>
    <n v="-0.17473349825853812"/>
    <n v="-0.4883529792197634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75"/>
    <s v="宋星瑀"/>
    <n v="1"/>
    <x v="104"/>
    <s v="理学"/>
    <s v="应用心理学"/>
    <x v="0"/>
    <n v="0"/>
    <n v="1"/>
    <n v="1"/>
    <n v="3.5889999999999998E-2"/>
    <n v="-0.17725909261635098"/>
    <x v="5"/>
    <x v="18"/>
    <n v="451"/>
    <m/>
    <m/>
    <s v=""/>
    <s v=""/>
    <n v="-0.64480737531522936"/>
    <n v="0"/>
    <n v="96"/>
    <n v="6"/>
    <n v="6.25E-2"/>
    <n v="3.61"/>
    <n v="-0.32483675203738555"/>
    <n v="-0.6397892695123113"/>
    <n v="-0.33211215519105636"/>
    <x v="1"/>
    <n v="0"/>
    <n v="5"/>
    <n v="0.86753490152146773"/>
    <n v="-0.1963793848583886"/>
    <n v="0"/>
    <x v="0"/>
    <n v="4"/>
    <n v="0.94813041384138441"/>
    <n v="1.6974853040553473"/>
    <s v=""/>
    <s v=""/>
    <s v=""/>
    <s v=""/>
    <s v=""/>
    <x v="0"/>
    <s v="putong"/>
    <s v=""/>
    <n v="1"/>
  </r>
  <r>
    <n v="476"/>
    <s v="齐丹辰"/>
    <n v="1"/>
    <x v="13"/>
    <s v="管理学"/>
    <s v="会计学"/>
    <x v="0"/>
    <n v="0"/>
    <n v="1"/>
    <n v="1"/>
    <n v="3.5889999999999998E-2"/>
    <n v="-0.17725909261635098"/>
    <x v="0"/>
    <x v="6"/>
    <n v="516"/>
    <n v="482"/>
    <m/>
    <s v=""/>
    <s v=""/>
    <n v="2.441482794279453"/>
    <n v="0"/>
    <n v="209"/>
    <n v="1"/>
    <n v="4.7846889952153108E-3"/>
    <n v="4.62"/>
    <n v="-0.79837604338798385"/>
    <n v="2.491586256929764"/>
    <n v="-0.7223779142506439"/>
    <x v="4"/>
    <n v="2"/>
    <n v="1"/>
    <n v="1.4044346765445042"/>
    <n v="0.26518114681679988"/>
    <n v="0"/>
    <x v="0"/>
    <n v="0"/>
    <n v="0"/>
    <n v="-0.67724401237451326"/>
    <s v=""/>
    <s v=""/>
    <s v=""/>
    <s v=""/>
    <s v=""/>
    <x v="0"/>
    <s v="putong"/>
    <s v=""/>
    <n v="1"/>
  </r>
  <r>
    <n v="478"/>
    <s v="胡桢意"/>
    <n v="1"/>
    <x v="109"/>
    <s v="管理学"/>
    <s v="审计学"/>
    <x v="0"/>
    <n v="0"/>
    <n v="1"/>
    <n v="1"/>
    <n v="3.5889999999999998E-2"/>
    <n v="-0.17725909261635098"/>
    <x v="5"/>
    <x v="18"/>
    <n v="539"/>
    <n v="477"/>
    <m/>
    <s v=""/>
    <s v=""/>
    <n v="-0.87929889516680926"/>
    <n v="0"/>
    <n v="39"/>
    <n v="4"/>
    <n v="0.10256410256410256"/>
    <n v="86.02"/>
    <n v="3.8789112158197107E-3"/>
    <n v="-0.75036353736657124"/>
    <n v="-1.3544089346433521E-2"/>
    <x v="0"/>
    <n v="0"/>
    <n v="0"/>
    <n v="1.6882333726048091"/>
    <n v="0.5091564344516275"/>
    <n v="0"/>
    <x v="0"/>
    <n v="0"/>
    <n v="0"/>
    <n v="-0.67724401237451326"/>
    <s v=""/>
    <s v=""/>
    <s v=""/>
    <s v=""/>
    <s v=""/>
    <x v="0"/>
    <s v="putong"/>
    <s v=""/>
    <n v="1"/>
  </r>
  <r>
    <n v="479"/>
    <s v="肖雨晴"/>
    <n v="1"/>
    <x v="7"/>
    <s v="工学"/>
    <s v="风景园林"/>
    <x v="0"/>
    <n v="0"/>
    <n v="1"/>
    <n v="1"/>
    <n v="3.5889999999999998E-2"/>
    <n v="-0.17725909261635098"/>
    <x v="1"/>
    <x v="3"/>
    <n v="463"/>
    <n v="463"/>
    <m/>
    <s v=""/>
    <s v=""/>
    <n v="0.4557738895307703"/>
    <n v="0"/>
    <n v="121"/>
    <n v="3"/>
    <n v="2.4793388429752067E-2"/>
    <n v="89.29"/>
    <n v="-0.63420980766775759"/>
    <n v="0.44181659388919653"/>
    <n v="-0.60935359779179188"/>
    <x v="4"/>
    <n v="2"/>
    <n v="10"/>
    <n v="2.9659974992831462"/>
    <n v="1.607621207769574"/>
    <n v="1"/>
    <x v="3"/>
    <n v="0"/>
    <n v="1.4377610987736187"/>
    <n v="2.9238359460744392"/>
    <s v=""/>
    <s v=""/>
    <s v=""/>
    <s v=""/>
    <s v=""/>
    <x v="0"/>
    <s v="putong"/>
    <s v=""/>
    <n v="1"/>
  </r>
  <r>
    <n v="480"/>
    <s v="武玲鑫"/>
    <n v="1"/>
    <x v="110"/>
    <s v="经济学"/>
    <s v="经济学"/>
    <x v="1"/>
    <n v="0"/>
    <n v="1"/>
    <n v="1"/>
    <n v="4.7480000000000001E-2"/>
    <n v="-7.6210694086341693E-2"/>
    <x v="0"/>
    <x v="4"/>
    <n v="488"/>
    <n v="480"/>
    <m/>
    <s v=""/>
    <s v=""/>
    <n v="-0.46146340484425802"/>
    <n v="0"/>
    <n v="31"/>
    <n v="3"/>
    <n v="9.6774193548387094E-2"/>
    <n v="3.67"/>
    <n v="-4.3625803989804791E-2"/>
    <n v="-0.45376696101080177"/>
    <n v="-5.3100064716989824E-2"/>
    <x v="1"/>
    <n v="0"/>
    <n v="1"/>
    <n v="0.17350698030429354"/>
    <n v="-0.79301941194851033"/>
    <n v="0"/>
    <x v="0"/>
    <n v="1"/>
    <n v="0.2370326034603461"/>
    <n v="-8.3561683267048173E-2"/>
    <s v=""/>
    <s v=""/>
    <s v=""/>
    <s v=""/>
    <s v=""/>
    <x v="0"/>
    <s v="putong"/>
    <s v=""/>
    <n v="1"/>
  </r>
  <r>
    <n v="481"/>
    <s v="高宗鑫"/>
    <n v="1"/>
    <x v="39"/>
    <s v="艺术学"/>
    <s v="视觉传达设计"/>
    <x v="0"/>
    <n v="0"/>
    <n v="1"/>
    <n v="1"/>
    <n v="3.5889999999999998E-2"/>
    <n v="-0.17725909261635098"/>
    <x v="3"/>
    <x v="7"/>
    <n v="450"/>
    <n v="379"/>
    <m/>
    <s v=""/>
    <s v=""/>
    <n v="-2.1421164674948265"/>
    <n v="0"/>
    <n v="70"/>
    <n v="17"/>
    <n v="0.24285714285714285"/>
    <n v="3.12"/>
    <n v="1.1549472451676153"/>
    <n v="-2.1589714556079707"/>
    <n v="1.0783957231796992"/>
    <x v="1"/>
    <n v="0"/>
    <n v="6"/>
    <n v="1.0410418818257612"/>
    <n v="-4.721937808585823E-2"/>
    <n v="0"/>
    <x v="0"/>
    <n v="0"/>
    <n v="0"/>
    <n v="-0.67724401237451326"/>
    <s v=""/>
    <s v=""/>
    <s v=""/>
    <s v=""/>
    <s v=""/>
    <x v="0"/>
    <s v="putong"/>
    <s v=""/>
    <n v="1"/>
  </r>
  <r>
    <n v="482"/>
    <s v="隋明楠"/>
    <n v="1"/>
    <x v="44"/>
    <s v="理学"/>
    <s v="应用心理学"/>
    <x v="0"/>
    <n v="0"/>
    <n v="1"/>
    <n v="1"/>
    <n v="3.5889999999999998E-2"/>
    <n v="-0.17725909261635098"/>
    <x v="5"/>
    <x v="18"/>
    <n v="491"/>
    <n v="486"/>
    <m/>
    <s v=""/>
    <s v=""/>
    <n v="-1.1642819583163142"/>
    <n v="0"/>
    <n v="118"/>
    <n v="2"/>
    <n v="1.6949152542372881E-2"/>
    <n v="3.44"/>
    <n v="-0.69856974680052131"/>
    <n v="-1.1668524769332544"/>
    <n v="-0.7093870778665873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83"/>
    <s v="肖宜文"/>
    <n v="1"/>
    <x v="111"/>
    <s v="理学"/>
    <s v="应用心理学"/>
    <x v="1"/>
    <n v="0"/>
    <n v="1"/>
    <n v="1"/>
    <n v="4.7480000000000001E-2"/>
    <n v="-7.6210694086341693E-2"/>
    <x v="5"/>
    <x v="18"/>
    <n v="519"/>
    <n v="491"/>
    <m/>
    <s v=""/>
    <s v=""/>
    <n v="-0.49202073325608586"/>
    <n v="0"/>
    <n v="78"/>
    <n v="3"/>
    <n v="3.8461538461538464E-2"/>
    <n v="3.66"/>
    <n v="-0.52206614998930867"/>
    <n v="-0.48477067909438598"/>
    <n v="-0.52120462461163586"/>
    <x v="4"/>
    <n v="0"/>
    <n v="1"/>
    <n v="0.59556532345549584"/>
    <n v="-0.43018544865534325"/>
    <n v="0"/>
    <x v="0"/>
    <n v="0"/>
    <n v="0"/>
    <n v="-0.67724401237451326"/>
    <s v=""/>
    <s v=""/>
    <s v=""/>
    <s v=""/>
    <s v=""/>
    <x v="0"/>
    <s v="putong"/>
    <s v=""/>
    <n v="1"/>
  </r>
  <r>
    <n v="484"/>
    <s v="李文静"/>
    <n v="1"/>
    <x v="101"/>
    <s v="经济学"/>
    <s v="国际经济与贸易"/>
    <x v="0"/>
    <n v="0"/>
    <n v="1"/>
    <n v="1"/>
    <n v="3.5889999999999998E-2"/>
    <n v="-0.17725909261635098"/>
    <x v="0"/>
    <x v="0"/>
    <n v="481"/>
    <n v="439"/>
    <m/>
    <s v=""/>
    <s v=""/>
    <n v="-3.1034786668302978E-3"/>
    <n v="0"/>
    <n v="111"/>
    <n v="3"/>
    <n v="2.7027027027027029E-2"/>
    <n v="3.82"/>
    <n v="-0.61588337712319652"/>
    <n v="1.1288810242971443E-2"/>
    <n v="-0.6013956995950380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85"/>
    <s v="常琳"/>
    <n v="1"/>
    <x v="30"/>
    <s v="管理学"/>
    <s v="会计学"/>
    <x v="0"/>
    <n v="0"/>
    <n v="1"/>
    <n v="1"/>
    <n v="3.5889999999999998E-2"/>
    <n v="-0.17725909261635098"/>
    <x v="0"/>
    <x v="0"/>
    <n v="572"/>
    <n v="542"/>
    <m/>
    <s v=""/>
    <s v=""/>
    <n v="0.9538744391732904"/>
    <n v="0"/>
    <n v="155"/>
    <n v="9"/>
    <n v="5.8064516129032261E-2"/>
    <n v="90.51"/>
    <n v="-0.36122875707883717"/>
    <n v="0.8866055113607656"/>
    <n v="-0.33240378547788235"/>
    <x v="1"/>
    <n v="0"/>
    <n v="13"/>
    <n v="2.2555907439558158"/>
    <n v="0.99690066932185462"/>
    <n v="0"/>
    <x v="0"/>
    <n v="4"/>
    <n v="0.94813041384138441"/>
    <n v="1.6974853040553473"/>
    <s v=""/>
    <s v=""/>
    <s v=""/>
    <s v=""/>
    <s v=""/>
    <x v="0"/>
    <s v="putong"/>
    <s v=""/>
    <n v="1"/>
  </r>
  <r>
    <n v="487"/>
    <s v="敖子琦"/>
    <n v="1"/>
    <x v="22"/>
    <s v="农学"/>
    <s v="林学"/>
    <x v="0"/>
    <n v="0"/>
    <n v="1"/>
    <n v="1"/>
    <n v="3.5889999999999998E-2"/>
    <n v="-0.17725909261635098"/>
    <x v="7"/>
    <x v="15"/>
    <n v="438"/>
    <n v="357"/>
    <m/>
    <s v=""/>
    <s v=""/>
    <n v="-0.85870867419802854"/>
    <n v="0"/>
    <n v="30"/>
    <n v="4"/>
    <n v="0.13333333333333333"/>
    <n v="3.54"/>
    <n v="0.2563325405942814"/>
    <n v="-0.85681529609740514"/>
    <n v="0.23061882556670346"/>
    <x v="1"/>
    <n v="0"/>
    <n v="1"/>
    <n v="0.17350698030429354"/>
    <n v="-0.79301941194851033"/>
    <n v="1"/>
    <x v="0"/>
    <n v="0"/>
    <n v="0.41684527531374377"/>
    <n v="0.36680507755208219"/>
    <s v=""/>
    <s v=""/>
    <s v=""/>
    <s v=""/>
    <s v=""/>
    <x v="0"/>
    <s v="putong"/>
    <s v=""/>
    <n v="1"/>
  </r>
  <r>
    <n v="488"/>
    <s v="杜沁钰"/>
    <n v="1"/>
    <x v="31"/>
    <s v="工学"/>
    <s v="城乡规划"/>
    <x v="0"/>
    <n v="0"/>
    <n v="1"/>
    <n v="1"/>
    <n v="3.5889999999999998E-2"/>
    <n v="-0.17725909261635098"/>
    <x v="1"/>
    <x v="22"/>
    <n v="541"/>
    <n v="551"/>
    <m/>
    <s v=""/>
    <s v=""/>
    <n v="8.8568506568656058E-2"/>
    <n v="0"/>
    <n v="70"/>
    <n v="1"/>
    <n v="1.4285714285714285E-2"/>
    <n v="3.85"/>
    <n v="-0.72042257307238566"/>
    <n v="0.10429996449372692"/>
    <n v="-0.7013714824546084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89"/>
    <s v="张佳琪"/>
    <n v="1"/>
    <x v="68"/>
    <s v="经济学"/>
    <s v="经济学"/>
    <x v="0"/>
    <n v="0"/>
    <n v="1"/>
    <n v="1"/>
    <n v="3.5889999999999998E-2"/>
    <n v="-0.17725909261635098"/>
    <x v="0"/>
    <x v="0"/>
    <n v="537"/>
    <n v="484"/>
    <m/>
    <s v=""/>
    <s v=""/>
    <n v="-3.6699828880862531"/>
    <n v="0"/>
    <n v="57"/>
    <n v="20"/>
    <n v="0.35087719298245612"/>
    <n v="2.62"/>
    <n v="2.0412239904104226"/>
    <n v="-3.7091573597872158"/>
    <n v="1.908390181220857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490"/>
    <s v="许利博"/>
    <n v="1"/>
    <x v="51"/>
    <s v="管理学"/>
    <s v="市场营销"/>
    <x v="0"/>
    <n v="0"/>
    <n v="1"/>
    <n v="1"/>
    <n v="3.5889999999999998E-2"/>
    <n v="-0.17725909261635098"/>
    <x v="0"/>
    <x v="6"/>
    <n v="458"/>
    <n v="430"/>
    <m/>
    <s v=""/>
    <s v=""/>
    <n v="0.91361637368802651"/>
    <n v="0"/>
    <n v="20"/>
    <n v="1"/>
    <n v="0.05"/>
    <n v="4.12"/>
    <n v="-0.42739603897238559"/>
    <n v="0.94140035275051925"/>
    <n v="-0.39577684232358651"/>
    <x v="1"/>
    <n v="0"/>
    <n v="3"/>
    <n v="0.52052094091288059"/>
    <n v="-0.49469939840344951"/>
    <n v="0"/>
    <x v="1"/>
    <n v="0"/>
    <n v="0.68061054897324991"/>
    <n v="1.027443233307058"/>
    <s v=""/>
    <s v=""/>
    <s v=""/>
    <s v=""/>
    <s v=""/>
    <x v="0"/>
    <s v="putong"/>
    <s v=""/>
    <n v="1"/>
  </r>
  <r>
    <n v="491"/>
    <s v="徐铭蔚"/>
    <n v="1"/>
    <x v="6"/>
    <s v="管理学"/>
    <s v="资产评估"/>
    <x v="0"/>
    <n v="0"/>
    <n v="1"/>
    <n v="1"/>
    <n v="3.5889999999999998E-2"/>
    <n v="-0.17725909261635098"/>
    <x v="0"/>
    <x v="6"/>
    <n v="577"/>
    <n v="491"/>
    <m/>
    <s v=""/>
    <s v=""/>
    <n v="-0.67536470372705726"/>
    <n v="0"/>
    <n v="87"/>
    <n v="1"/>
    <n v="1.1494252873563218E-2"/>
    <n v="3.6"/>
    <n v="-0.74332579642732832"/>
    <n v="-0.67079298759589556"/>
    <n v="-0.74165028854332216"/>
    <x v="3"/>
    <n v="0"/>
    <n v="1"/>
    <n v="1.017623666606698"/>
    <n v="-6.7351485362176264E-2"/>
    <n v="0"/>
    <x v="2"/>
    <n v="1"/>
    <n v="0.57733787794697111"/>
    <n v="0.76878193957373753"/>
    <s v=""/>
    <s v=""/>
    <s v=""/>
    <s v=""/>
    <s v=""/>
    <x v="0"/>
    <s v="putong"/>
    <s v=""/>
    <n v="1"/>
  </r>
  <r>
    <n v="492"/>
    <s v="祁婧"/>
    <n v="1"/>
    <x v="17"/>
    <s v="农学"/>
    <s v="林学"/>
    <x v="1"/>
    <n v="0"/>
    <n v="1"/>
    <n v="1"/>
    <n v="4.7480000000000001E-2"/>
    <n v="-7.6210694086341693E-2"/>
    <x v="7"/>
    <x v="15"/>
    <n v="468"/>
    <n v="495"/>
    <m/>
    <s v=""/>
    <s v=""/>
    <n v="0.37411806172051992"/>
    <n v="0"/>
    <n v="101"/>
    <n v="11"/>
    <n v="0.10891089108910891"/>
    <n v="89.09"/>
    <n v="5.5952679651971073E-2"/>
    <n v="0.36890037791024971"/>
    <n v="6.3181771481737301E-2"/>
    <x v="4"/>
    <n v="0"/>
    <n v="1"/>
    <n v="0.59556532345549584"/>
    <n v="-0.43018544865534325"/>
    <n v="0"/>
    <x v="0"/>
    <n v="0"/>
    <n v="0"/>
    <n v="-0.67724401237451326"/>
    <s v=""/>
    <s v=""/>
    <s v=""/>
    <s v=""/>
    <s v=""/>
    <x v="0"/>
    <s v="putong"/>
    <s v=""/>
    <n v="1"/>
  </r>
  <r>
    <n v="493"/>
    <s v="张妍"/>
    <n v="1"/>
    <x v="56"/>
    <s v="艺术学"/>
    <s v="美术学"/>
    <x v="1"/>
    <n v="0"/>
    <n v="1"/>
    <n v="1"/>
    <n v="4.7480000000000001E-2"/>
    <n v="-7.6210694086341693E-2"/>
    <x v="3"/>
    <x v="19"/>
    <n v="510"/>
    <m/>
    <m/>
    <s v=""/>
    <s v=""/>
    <n v="0.60804308956973951"/>
    <n v="0"/>
    <n v="84"/>
    <n v="6"/>
    <n v="7.1428571428571425E-2"/>
    <n v="4.0199999999999996"/>
    <n v="-0.25158011851238554"/>
    <n v="0.63136317191466862"/>
    <n v="-0.23118412850352058"/>
    <x v="3"/>
    <n v="1"/>
    <n v="6"/>
    <n v="2.2895932446726697"/>
    <n v="1.0261318462365472"/>
    <n v="0"/>
    <x v="0"/>
    <n v="0"/>
    <n v="0"/>
    <n v="-0.67724401237451326"/>
    <s v=""/>
    <s v=""/>
    <s v=""/>
    <s v=""/>
    <s v=""/>
    <x v="0"/>
    <s v="putong"/>
    <s v=""/>
    <n v="1"/>
  </r>
  <r>
    <n v="495"/>
    <s v="于琴"/>
    <n v="1"/>
    <x v="21"/>
    <s v="农学"/>
    <s v="园艺"/>
    <x v="0"/>
    <n v="0"/>
    <n v="1"/>
    <n v="1"/>
    <n v="3.5889999999999998E-2"/>
    <n v="-0.17725909261635098"/>
    <x v="1"/>
    <x v="1"/>
    <n v="471"/>
    <n v="486"/>
    <m/>
    <s v=""/>
    <s v=""/>
    <n v="0.73027240321705378"/>
    <n v="0"/>
    <n v="245"/>
    <n v="14"/>
    <n v="5.7142857142857141E-2"/>
    <n v="4.0599999999999996"/>
    <n v="-0.36879073215238561"/>
    <n v="0.75537804424900834"/>
    <n v="-0.34282243341751339"/>
    <x v="3"/>
    <n v="0"/>
    <n v="12"/>
    <n v="2.9262004499539271"/>
    <n v="1.5734085891356586"/>
    <n v="1"/>
    <x v="0"/>
    <n v="2"/>
    <n v="0.89091048223443603"/>
    <n v="1.5541697357670126"/>
    <s v=""/>
    <s v=""/>
    <s v=""/>
    <s v=""/>
    <s v=""/>
    <x v="0"/>
    <s v="putong"/>
    <s v=""/>
    <n v="1"/>
  </r>
  <r>
    <n v="497"/>
    <s v="周明凤"/>
    <n v="1"/>
    <x v="33"/>
    <s v="经济学"/>
    <s v="经济学"/>
    <x v="0"/>
    <n v="0"/>
    <n v="1"/>
    <n v="1"/>
    <n v="3.5889999999999998E-2"/>
    <n v="-0.17725909261635098"/>
    <x v="0"/>
    <x v="4"/>
    <n v="473"/>
    <n v="479"/>
    <m/>
    <s v=""/>
    <s v=""/>
    <n v="1.5553202703364255"/>
    <n v="0"/>
    <n v="360"/>
    <n v="15"/>
    <n v="4.1666666666666664E-2"/>
    <n v="4.33"/>
    <n v="-0.49576889692905229"/>
    <n v="1.5924784325058021"/>
    <n v="-0.44753038361910719"/>
    <x v="4"/>
    <n v="0"/>
    <n v="1"/>
    <n v="0.59556532345549584"/>
    <n v="-0.43018544865534325"/>
    <n v="0"/>
    <x v="0"/>
    <n v="0"/>
    <n v="0"/>
    <n v="-0.67724401237451326"/>
    <s v=""/>
    <s v=""/>
    <s v=""/>
    <s v=""/>
    <s v=""/>
    <x v="0"/>
    <s v="putong"/>
    <s v=""/>
    <n v="1"/>
  </r>
  <r>
    <n v="499"/>
    <s v="王宇夕"/>
    <n v="1"/>
    <x v="9"/>
    <s v="管理学"/>
    <s v="会计学"/>
    <x v="0"/>
    <n v="0"/>
    <n v="1"/>
    <n v="1"/>
    <n v="3.5889999999999998E-2"/>
    <n v="-0.17725909261635098"/>
    <x v="0"/>
    <x v="0"/>
    <n v="514"/>
    <n v="476"/>
    <m/>
    <s v=""/>
    <s v=""/>
    <n v="0.69971507480522588"/>
    <n v="0"/>
    <n v="72"/>
    <n v="5"/>
    <n v="6.9444444444444448E-2"/>
    <n v="4.05"/>
    <n v="-0.26785937040682994"/>
    <n v="0.72437432616542408"/>
    <n v="-0.24493877201601089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1"/>
  </r>
  <r>
    <n v="502"/>
    <s v="潘临凡"/>
    <n v="1"/>
    <x v="112"/>
    <s v="艺术学"/>
    <s v="视觉传达设计"/>
    <x v="0"/>
    <n v="0"/>
    <n v="1"/>
    <n v="1"/>
    <n v="3.5889999999999998E-2"/>
    <n v="-0.17725909261635098"/>
    <x v="3"/>
    <x v="19"/>
    <n v="481"/>
    <m/>
    <m/>
    <s v=""/>
    <s v=""/>
    <n v="0.79138706004071224"/>
    <n v="0"/>
    <n v="398"/>
    <n v="1"/>
    <n v="2.5125628140703518E-3"/>
    <n v="4.08"/>
    <n v="-0.81701825466514966"/>
    <n v="0.81738548041617953"/>
    <n v="-0.77926352838477086"/>
    <x v="1"/>
    <n v="0"/>
    <n v="0"/>
    <n v="0"/>
    <n v="-0.94217941872104072"/>
    <n v="1"/>
    <x v="0"/>
    <n v="0"/>
    <n v="0.41684527531374377"/>
    <n v="0.36680507755208219"/>
    <s v=""/>
    <s v=""/>
    <s v=""/>
    <s v=""/>
    <s v=""/>
    <x v="0"/>
    <s v="putong"/>
    <s v=""/>
    <n v="1"/>
  </r>
  <r>
    <n v="503"/>
    <s v="胡文静"/>
    <n v="1"/>
    <x v="9"/>
    <s v="管理学"/>
    <s v="财务管理"/>
    <x v="0"/>
    <n v="0"/>
    <n v="1"/>
    <n v="1"/>
    <n v="3.5889999999999998E-2"/>
    <n v="-0.17725909261635098"/>
    <x v="0"/>
    <x v="0"/>
    <n v="524"/>
    <n v="527"/>
    <m/>
    <s v=""/>
    <s v=""/>
    <n v="1.2497469862181412"/>
    <n v="0"/>
    <n v="71"/>
    <n v="2"/>
    <n v="2.8169014084507043E-2"/>
    <n v="4.2300000000000004"/>
    <n v="-0.60651366685886454"/>
    <n v="1.2824412516699542"/>
    <n v="-0.56287880824084879"/>
    <x v="1"/>
    <n v="0"/>
    <n v="0"/>
    <n v="0"/>
    <n v="-0.94217941872104072"/>
    <n v="0"/>
    <x v="1"/>
    <n v="0"/>
    <n v="0.68061054897324991"/>
    <n v="1.027443233307058"/>
    <s v=""/>
    <s v=""/>
    <s v=""/>
    <s v=""/>
    <s v=""/>
    <x v="0"/>
    <s v="putong"/>
    <s v=""/>
    <n v="1"/>
  </r>
  <r>
    <n v="504"/>
    <s v="杨琴琴"/>
    <n v="1"/>
    <x v="101"/>
    <s v="管理学"/>
    <s v="信息管理与信息系统"/>
    <x v="0"/>
    <n v="0"/>
    <n v="1"/>
    <n v="1"/>
    <n v="3.5889999999999998E-2"/>
    <n v="-0.17725909261635098"/>
    <x v="0"/>
    <x v="6"/>
    <n v="489"/>
    <n v="498"/>
    <m/>
    <s v=""/>
    <s v=""/>
    <n v="0.69971507480522588"/>
    <n v="0"/>
    <n v="50"/>
    <n v="1"/>
    <n v="0.02"/>
    <n v="4.05"/>
    <n v="-0.67353832761638566"/>
    <n v="0.72437432616542408"/>
    <n v="-0.64124654531402581"/>
    <x v="2"/>
    <n v="0"/>
    <n v="4"/>
    <n v="1.960202950670781"/>
    <n v="0.74296249824858218"/>
    <n v="0"/>
    <x v="0"/>
    <n v="1"/>
    <n v="0.2370326034603461"/>
    <n v="-8.3561683267048173E-2"/>
    <s v=""/>
    <s v=""/>
    <s v=""/>
    <s v=""/>
    <s v=""/>
    <x v="0"/>
    <s v="putong"/>
    <s v=""/>
    <n v="1"/>
  </r>
  <r>
    <n v="506"/>
    <s v="张晓娟"/>
    <n v="1"/>
    <x v="113"/>
    <s v="管理学"/>
    <s v="电子商务"/>
    <x v="0"/>
    <n v="0"/>
    <n v="1"/>
    <n v="1"/>
    <n v="3.5889999999999998E-2"/>
    <n v="-0.17725909261635098"/>
    <x v="0"/>
    <x v="6"/>
    <n v="437"/>
    <n v="395"/>
    <m/>
    <s v=""/>
    <s v=""/>
    <n v="-0.40034874802060089"/>
    <n v="0"/>
    <n v="58"/>
    <n v="1"/>
    <n v="1.7241379310344827E-2"/>
    <n v="3.69"/>
    <n v="-0.69617210128479956"/>
    <n v="-0.39175952484363191"/>
    <n v="-0.68914017076900858"/>
    <x v="4"/>
    <n v="0"/>
    <n v="3"/>
    <n v="0.94257928406408287"/>
    <n v="-0.13186543511028243"/>
    <n v="0"/>
    <x v="2"/>
    <n v="0"/>
    <n v="0.34030527448662495"/>
    <n v="0.17509961046627232"/>
    <s v=""/>
    <s v=""/>
    <s v=""/>
    <s v=""/>
    <s v=""/>
    <x v="0"/>
    <s v="putong"/>
    <s v=""/>
    <n v="1"/>
  </r>
  <r>
    <n v="509"/>
    <s v="赵云飞"/>
    <n v="2"/>
    <x v="114"/>
    <s v="工学"/>
    <s v="工业设计"/>
    <x v="0"/>
    <n v="0"/>
    <n v="1"/>
    <n v="1"/>
    <n v="3.5889999999999998E-2"/>
    <n v="-0.17725909261635098"/>
    <x v="3"/>
    <x v="7"/>
    <n v="506"/>
    <n v="465"/>
    <m/>
    <s v=""/>
    <s v=""/>
    <n v="-0.43090607643242879"/>
    <n v="0"/>
    <n v="44"/>
    <n v="3"/>
    <n v="6.8181818181818177E-2"/>
    <n v="3.68"/>
    <n v="-0.2782188943396583"/>
    <n v="-0.42276324292721618"/>
    <n v="-0.28155786879203087"/>
    <x v="1"/>
    <n v="3"/>
    <n v="4"/>
    <n v="1.9073319508506867"/>
    <n v="0.69751050157729577"/>
    <n v="0"/>
    <x v="2"/>
    <n v="3"/>
    <n v="1.0514030848676632"/>
    <n v="1.9561465977886676"/>
    <s v=""/>
    <s v=""/>
    <s v=""/>
    <s v=""/>
    <s v=""/>
    <x v="0"/>
    <s v="putong"/>
    <s v=""/>
    <n v="1"/>
  </r>
  <r>
    <n v="510"/>
    <s v="周天雅"/>
    <n v="1"/>
    <x v="79"/>
    <s v="管理学"/>
    <s v="会计学"/>
    <x v="1"/>
    <n v="0"/>
    <n v="1"/>
    <n v="1"/>
    <n v="4.7480000000000001E-2"/>
    <n v="-7.6210694086341693E-2"/>
    <x v="0"/>
    <x v="2"/>
    <n v="435"/>
    <n v="437"/>
    <m/>
    <s v=""/>
    <s v=""/>
    <n v="-1.1642819583163142"/>
    <n v="0"/>
    <n v="60"/>
    <n v="6"/>
    <n v="0.1"/>
    <n v="3.44"/>
    <n v="-1.7158891232385353E-2"/>
    <n v="-1.1668524769332544"/>
    <n v="-4.3716813062075428E-2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1"/>
  </r>
  <r>
    <n v="511"/>
    <s v="姜智馨"/>
    <n v="1"/>
    <x v="53"/>
    <s v="工学"/>
    <s v="工业设计"/>
    <x v="0"/>
    <n v="0"/>
    <n v="1"/>
    <n v="1"/>
    <n v="3.5889999999999998E-2"/>
    <n v="-0.17725909261635098"/>
    <x v="3"/>
    <x v="7"/>
    <n v="531"/>
    <n v="524"/>
    <m/>
    <s v=""/>
    <s v=""/>
    <n v="-1.1487631269406304"/>
    <n v="0"/>
    <n v="33"/>
    <n v="1"/>
    <n v="3.0303030303030304E-2"/>
    <n v="85.36"/>
    <n v="-0.58900461232450685"/>
    <n v="-0.9909870500970912"/>
    <n v="-0.59829040663705357"/>
    <x v="1"/>
    <n v="3"/>
    <n v="1"/>
    <n v="1.3868110099378059"/>
    <n v="0.25003048125970428"/>
    <n v="0"/>
    <x v="3"/>
    <n v="0"/>
    <n v="1.020915823459875"/>
    <n v="1.8797868561478439"/>
    <s v=""/>
    <s v=""/>
    <s v=""/>
    <s v=""/>
    <s v=""/>
    <x v="0"/>
    <s v="putong"/>
    <s v=""/>
    <n v="1"/>
  </r>
  <r>
    <n v="512"/>
    <s v="郜林"/>
    <n v="1"/>
    <x v="115"/>
    <s v="工学"/>
    <s v="工业设计"/>
    <x v="1"/>
    <n v="0"/>
    <n v="1"/>
    <n v="1"/>
    <n v="4.7480000000000001E-2"/>
    <n v="-7.6210694086341693E-2"/>
    <x v="3"/>
    <x v="7"/>
    <n v="500"/>
    <n v="478"/>
    <m/>
    <s v=""/>
    <s v=""/>
    <n v="-1.1691770838931916"/>
    <n v="0"/>
    <n v="46"/>
    <n v="8"/>
    <n v="0.17391304347826086"/>
    <n v="85.31"/>
    <n v="0.58927863151370186"/>
    <n v="-1.0092161040918266"/>
    <n v="0.55235340312121406"/>
    <x v="4"/>
    <n v="0"/>
    <n v="5"/>
    <n v="1.2895932446726701"/>
    <n v="0.16645457843477857"/>
    <n v="0"/>
    <x v="0"/>
    <n v="1"/>
    <n v="0.2370326034603461"/>
    <n v="-8.3561683267048173E-2"/>
    <s v=""/>
    <s v=""/>
    <s v=""/>
    <s v=""/>
    <s v=""/>
    <x v="0"/>
    <s v="putong"/>
    <s v=""/>
    <n v="1"/>
  </r>
  <r>
    <n v="513"/>
    <s v="冯健书"/>
    <n v="2"/>
    <x v="77"/>
    <s v="经济学"/>
    <s v="国际经济与贸易"/>
    <x v="0"/>
    <n v="0"/>
    <n v="1"/>
    <n v="1"/>
    <n v="3.5889999999999998E-2"/>
    <n v="-0.17725909261635098"/>
    <x v="0"/>
    <x v="0"/>
    <n v="441"/>
    <n v="447"/>
    <m/>
    <s v=""/>
    <s v=""/>
    <n v="-0.89154726933834716"/>
    <n v="0"/>
    <n v="81"/>
    <n v="3"/>
    <n v="3.7037037037037035E-2"/>
    <n v="85.99"/>
    <n v="-0.53375381801608934"/>
    <n v="-0.76130096976341355"/>
    <n v="-0.53901015722145251"/>
    <x v="1"/>
    <n v="3"/>
    <n v="0"/>
    <n v="1.2133040296335125"/>
    <n v="0.1008704744871739"/>
    <n v="0"/>
    <x v="0"/>
    <n v="0"/>
    <n v="0"/>
    <n v="-0.67724401237451326"/>
    <s v=""/>
    <s v=""/>
    <s v=""/>
    <s v=""/>
    <s v=""/>
    <x v="0"/>
    <s v="putong"/>
    <s v=""/>
    <n v="1"/>
  </r>
  <r>
    <n v="515"/>
    <s v="陈玫伶"/>
    <n v="1"/>
    <x v="113"/>
    <s v="管理学"/>
    <s v="信息管理与信息系统"/>
    <x v="0"/>
    <n v="0"/>
    <n v="1"/>
    <n v="1"/>
    <n v="3.5889999999999998E-2"/>
    <n v="-0.17725909261635098"/>
    <x v="0"/>
    <x v="6"/>
    <n v="432"/>
    <n v="442"/>
    <m/>
    <s v=""/>
    <s v=""/>
    <n v="-0.40034874802060089"/>
    <n v="0"/>
    <n v="47"/>
    <n v="1"/>
    <n v="2.1276595744680851E-2"/>
    <n v="3.69"/>
    <n v="-0.66306418767408781"/>
    <n v="-0.39175952484363191"/>
    <n v="-0.65679704996270427"/>
    <x v="1"/>
    <n v="2"/>
    <n v="2"/>
    <n v="1.1558833136975954"/>
    <n v="5.1507190296163255E-2"/>
    <n v="0"/>
    <x v="0"/>
    <n v="0"/>
    <n v="0"/>
    <n v="-0.67724401237451326"/>
    <s v=""/>
    <s v=""/>
    <s v=""/>
    <s v=""/>
    <s v=""/>
    <x v="0"/>
    <s v="putong"/>
    <s v=""/>
    <n v="1"/>
  </r>
  <r>
    <n v="518"/>
    <s v="熊潞健"/>
    <n v="2"/>
    <x v="116"/>
    <s v="理学"/>
    <s v="应用心理学"/>
    <x v="0"/>
    <n v="0"/>
    <n v="1"/>
    <n v="1"/>
    <n v="3.5889999999999998E-2"/>
    <n v="-0.17725909261635098"/>
    <x v="5"/>
    <x v="18"/>
    <n v="435"/>
    <n v="452"/>
    <m/>
    <s v=""/>
    <s v=""/>
    <n v="-0.55313539007974299"/>
    <n v="0"/>
    <n v="77"/>
    <n v="6"/>
    <n v="7.792207792207792E-2"/>
    <n v="3.64"/>
    <n v="-0.19830256685784003"/>
    <n v="-0.54677811526155584"/>
    <n v="-0.2063523520259658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20"/>
    <s v="范若楠"/>
    <n v="1"/>
    <x v="117"/>
    <s v="经济学"/>
    <s v="国际经济与贸易"/>
    <x v="0"/>
    <n v="0"/>
    <n v="1"/>
    <n v="1"/>
    <n v="3.5889999999999998E-2"/>
    <n v="-0.17725909261635098"/>
    <x v="0"/>
    <x v="0"/>
    <n v="560"/>
    <n v="534"/>
    <m/>
    <s v=""/>
    <s v=""/>
    <n v="0.54967809151255276"/>
    <n v="0"/>
    <n v="96"/>
    <n v="1"/>
    <n v="1.0416666666666666E-2"/>
    <n v="89.52"/>
    <n v="-0.75216711426655236"/>
    <n v="0.52567024226498049"/>
    <n v="-0.72264907133067391"/>
    <x v="0"/>
    <n v="5"/>
    <n v="7"/>
    <n v="4.9249556174573845"/>
    <n v="3.2916929705396982"/>
    <n v="0"/>
    <x v="0"/>
    <n v="0"/>
    <n v="0"/>
    <n v="-0.67724401237451326"/>
    <s v=""/>
    <s v=""/>
    <s v=""/>
    <s v=""/>
    <s v=""/>
    <x v="0"/>
    <s v="putong"/>
    <s v=""/>
    <n v="1"/>
  </r>
  <r>
    <n v="522"/>
    <s v="刘欢"/>
    <n v="1"/>
    <x v="30"/>
    <s v="管理学"/>
    <s v="工商管理"/>
    <x v="0"/>
    <n v="0"/>
    <n v="1"/>
    <n v="1"/>
    <n v="3.5889999999999998E-2"/>
    <n v="-0.17725909261635098"/>
    <x v="0"/>
    <x v="6"/>
    <n v="615"/>
    <n v="571"/>
    <m/>
    <s v=""/>
    <s v=""/>
    <n v="4.749475047952402E-2"/>
    <n v="0"/>
    <n v="45"/>
    <n v="1"/>
    <n v="2.2222222222222223E-2"/>
    <n v="88.29"/>
    <n v="-0.65530556549460794"/>
    <n v="7.7235513994467486E-2"/>
    <n v="-0.63838386655841028"/>
    <x v="1"/>
    <n v="2"/>
    <n v="8"/>
    <n v="2.1969251955233569"/>
    <n v="0.94646723093134599"/>
    <n v="0"/>
    <x v="0"/>
    <n v="1"/>
    <n v="0.2370326034603461"/>
    <n v="-8.3561683267048173E-2"/>
    <s v=""/>
    <s v=""/>
    <s v=""/>
    <s v=""/>
    <s v=""/>
    <x v="0"/>
    <s v="putong"/>
    <s v=""/>
    <n v="1"/>
  </r>
  <r>
    <n v="523"/>
    <s v="姜黎鹂"/>
    <n v="1"/>
    <x v="118"/>
    <s v="管理学"/>
    <s v="人力资源管理"/>
    <x v="0"/>
    <n v="0"/>
    <n v="1"/>
    <n v="1"/>
    <n v="3.5889999999999998E-2"/>
    <n v="-0.17725909261635098"/>
    <x v="0"/>
    <x v="6"/>
    <n v="480"/>
    <n v="432"/>
    <m/>
    <s v=""/>
    <s v=""/>
    <n v="1.0664030157471687"/>
    <n v="0"/>
    <n v="64"/>
    <n v="1"/>
    <n v="1.5625E-2"/>
    <n v="4.17"/>
    <n v="-0.70943407804363579"/>
    <n v="1.0964189431684432"/>
    <n v="-0.66771887325363677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25"/>
    <s v="孙佳琪"/>
    <n v="1"/>
    <x v="9"/>
    <s v="艺术学"/>
    <s v="视觉传达设计"/>
    <x v="0"/>
    <n v="0"/>
    <n v="1"/>
    <n v="1"/>
    <n v="3.5889999999999998E-2"/>
    <n v="-0.17725909261635098"/>
    <x v="3"/>
    <x v="19"/>
    <n v="443"/>
    <m/>
    <m/>
    <s v=""/>
    <s v=""/>
    <n v="-0.30867676278511452"/>
    <n v="0"/>
    <n v="30"/>
    <n v="3"/>
    <n v="0.1"/>
    <n v="3.72"/>
    <n v="-1.7158891232385353E-2"/>
    <n v="-0.29874837059287646"/>
    <n v="-2.3663608205612696E-2"/>
    <x v="1"/>
    <n v="0"/>
    <n v="6"/>
    <n v="1.0410418818257612"/>
    <n v="-4.721937808585823E-2"/>
    <n v="0"/>
    <x v="0"/>
    <n v="3"/>
    <n v="0.71109781038103836"/>
    <n v="1.1038029749478822"/>
    <s v=""/>
    <s v=""/>
    <s v=""/>
    <s v=""/>
    <s v=""/>
    <x v="0"/>
    <s v="putong"/>
    <s v=""/>
    <n v="1"/>
  </r>
  <r>
    <n v="526"/>
    <s v="路畅"/>
    <n v="1"/>
    <x v="119"/>
    <s v="工学"/>
    <s v="城乡规划"/>
    <x v="0"/>
    <n v="0"/>
    <n v="1"/>
    <n v="1"/>
    <n v="3.5889999999999998E-2"/>
    <n v="-0.17725909261635098"/>
    <x v="1"/>
    <x v="22"/>
    <n v="482"/>
    <n v="462"/>
    <m/>
    <s v=""/>
    <s v=""/>
    <n v="-5.6256519064432799"/>
    <n v="0"/>
    <n v="21"/>
    <n v="1"/>
    <n v="4.7619047619047616E-2"/>
    <n v="1.98"/>
    <n v="-0.44693114124571898"/>
    <n v="-5.6933953171366491"/>
    <n v="-0.5681244637087994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27"/>
    <s v="杨佳玉"/>
    <n v="1"/>
    <x v="104"/>
    <s v="管理学"/>
    <s v="旅游管理"/>
    <x v="0"/>
    <n v="0"/>
    <n v="1"/>
    <n v="1"/>
    <n v="3.5889999999999998E-2"/>
    <n v="-0.17725909261635098"/>
    <x v="1"/>
    <x v="10"/>
    <n v="525"/>
    <n v="495"/>
    <m/>
    <s v=""/>
    <s v=""/>
    <n v="-2.5088044084367693"/>
    <n v="0"/>
    <n v="195"/>
    <n v="6"/>
    <n v="3.0769230769230771E-2"/>
    <n v="3"/>
    <n v="-0.58517955733392413"/>
    <n v="-2.5310160726109898"/>
    <n v="-0.6301283808368243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31"/>
    <s v="陈梦圆"/>
    <n v="1"/>
    <x v="26"/>
    <s v="管理学"/>
    <s v="物流管理"/>
    <x v="0"/>
    <n v="0"/>
    <n v="1"/>
    <n v="1"/>
    <n v="3.5889999999999998E-2"/>
    <n v="-0.17725909261635098"/>
    <x v="0"/>
    <x v="6"/>
    <n v="531"/>
    <n v="526"/>
    <m/>
    <s v=""/>
    <s v=""/>
    <n v="0.39414179068694166"/>
    <n v="0"/>
    <n v="39"/>
    <n v="2"/>
    <n v="5.128205128205128E-2"/>
    <n v="3.95"/>
    <n v="-0.41687713774828306"/>
    <n v="0.41433714532957616"/>
    <n v="-0.39767608780918451"/>
    <x v="4"/>
    <n v="0"/>
    <n v="3"/>
    <n v="0.94257928406408287"/>
    <n v="-0.13186543511028243"/>
    <n v="0"/>
    <x v="0"/>
    <n v="1"/>
    <n v="0.2370326034603461"/>
    <n v="-8.3561683267048173E-2"/>
    <s v=""/>
    <s v=""/>
    <s v=""/>
    <s v=""/>
    <s v=""/>
    <x v="0"/>
    <s v="putong"/>
    <s v=""/>
    <n v="1"/>
  </r>
  <r>
    <n v="532"/>
    <s v="赵婉卿"/>
    <n v="1"/>
    <x v="120"/>
    <s v="管理学"/>
    <s v="市场营销"/>
    <x v="0"/>
    <n v="0"/>
    <n v="1"/>
    <n v="1"/>
    <n v="3.5889999999999998E-2"/>
    <n v="-0.17725909261635098"/>
    <x v="0"/>
    <x v="6"/>
    <n v="467"/>
    <n v="474"/>
    <m/>
    <s v=""/>
    <s v=""/>
    <n v="1.3719762998654528"/>
    <n v="0"/>
    <n v="82"/>
    <n v="1"/>
    <n v="1.2195121951219513E-2"/>
    <n v="4.2699999999999996"/>
    <n v="-0.73757534580019068"/>
    <n v="1.406456124004291"/>
    <n v="-0.68804821884770717"/>
    <x v="1"/>
    <n v="0"/>
    <n v="3"/>
    <n v="0.52052094091288059"/>
    <n v="-0.49469939840344951"/>
    <n v="0"/>
    <x v="0"/>
    <n v="0"/>
    <n v="0"/>
    <n v="-0.67724401237451326"/>
    <s v=""/>
    <s v=""/>
    <s v=""/>
    <s v=""/>
    <s v=""/>
    <x v="0"/>
    <s v="putong"/>
    <s v=""/>
    <n v="1"/>
  </r>
  <r>
    <n v="534"/>
    <s v="刘依飞"/>
    <n v="1"/>
    <x v="23"/>
    <s v="管理学"/>
    <s v="旅游管理与服务教育"/>
    <x v="0"/>
    <n v="0"/>
    <n v="1"/>
    <n v="1"/>
    <n v="3.5889999999999998E-2"/>
    <n v="-0.17725909261635098"/>
    <x v="1"/>
    <x v="10"/>
    <n v="531"/>
    <n v="483"/>
    <m/>
    <s v=""/>
    <s v=""/>
    <n v="-0.70592203213888649"/>
    <n v="0"/>
    <n v="66"/>
    <n v="6"/>
    <n v="9.0909090909090912E-2"/>
    <n v="3.59"/>
    <n v="-9.1747463548749048E-2"/>
    <n v="-0.70179670567948116"/>
    <n v="-0.10583960104196896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0"/>
  </r>
  <r>
    <n v="536"/>
    <s v="阴筱迪"/>
    <n v="1"/>
    <x v="17"/>
    <s v="管理学"/>
    <s v="农林经济管理"/>
    <x v="1"/>
    <n v="0"/>
    <n v="1"/>
    <n v="1"/>
    <n v="4.7480000000000001E-2"/>
    <n v="-7.6210694086341693E-2"/>
    <x v="0"/>
    <x v="4"/>
    <n v="430"/>
    <n v="445"/>
    <m/>
    <s v=""/>
    <s v=""/>
    <n v="-0.22196948129430297"/>
    <n v="0"/>
    <n v="26"/>
    <n v="9"/>
    <n v="0.34615384615384615"/>
    <n v="87.63"/>
    <n v="2.0024701437953079"/>
    <n v="-0.16338799873605764"/>
    <n v="1.952438820702833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37"/>
    <s v="张一"/>
    <n v="1"/>
    <x v="7"/>
    <s v="管理学"/>
    <s v="会计学"/>
    <x v="0"/>
    <n v="0"/>
    <n v="1"/>
    <n v="1"/>
    <n v="3.5889999999999998E-2"/>
    <n v="-0.17725909261635098"/>
    <x v="0"/>
    <x v="0"/>
    <n v="446"/>
    <m/>
    <m/>
    <s v=""/>
    <s v=""/>
    <n v="0.51293296899794505"/>
    <n v="0"/>
    <n v="192"/>
    <n v="5"/>
    <n v="2.6041666666666668E-2"/>
    <n v="89.43"/>
    <n v="-0.6239680055978023"/>
    <n v="0.49285794507445885"/>
    <n v="-0.59816932613727303"/>
    <x v="4"/>
    <n v="0"/>
    <n v="3"/>
    <n v="0.94257928406408287"/>
    <n v="-0.13186543511028243"/>
    <n v="0"/>
    <x v="0"/>
    <n v="0"/>
    <n v="0"/>
    <n v="-0.67724401237451326"/>
    <s v=""/>
    <s v=""/>
    <s v=""/>
    <s v=""/>
    <s v=""/>
    <x v="0"/>
    <s v="putong"/>
    <s v=""/>
    <n v="1"/>
  </r>
  <r>
    <n v="538"/>
    <s v="相淑雪"/>
    <n v="1"/>
    <x v="121"/>
    <s v="工学"/>
    <s v="环境工程"/>
    <x v="0"/>
    <n v="0"/>
    <n v="1"/>
    <n v="1"/>
    <n v="3.5889999999999998E-2"/>
    <n v="-0.17725909261635098"/>
    <x v="2"/>
    <x v="5"/>
    <n v="431"/>
    <n v="390"/>
    <m/>
    <s v=""/>
    <s v=""/>
    <n v="-9.4775463902315296E-2"/>
    <n v="0"/>
    <n v="60"/>
    <n v="2"/>
    <n v="3.3333333333333333E-2"/>
    <n v="3.79"/>
    <n v="-0.56414175488571894"/>
    <n v="-8.1722344007782652E-2"/>
    <n v="-0.55299786649443861"/>
    <x v="4"/>
    <n v="0"/>
    <n v="3"/>
    <n v="0.94257928406408287"/>
    <n v="-0.13186543511028243"/>
    <n v="0"/>
    <x v="0"/>
    <n v="0"/>
    <n v="0"/>
    <n v="-0.67724401237451326"/>
    <s v=""/>
    <s v=""/>
    <s v=""/>
    <s v=""/>
    <s v=""/>
    <x v="0"/>
    <s v="putong"/>
    <s v=""/>
    <n v="1"/>
  </r>
  <r>
    <n v="539"/>
    <s v="李琪宁"/>
    <n v="1"/>
    <x v="9"/>
    <s v="管理学"/>
    <s v="会计学"/>
    <x v="0"/>
    <n v="0"/>
    <n v="1"/>
    <n v="1"/>
    <n v="3.5889999999999998E-2"/>
    <n v="-0.17725909261635098"/>
    <x v="0"/>
    <x v="0"/>
    <n v="511"/>
    <n v="513"/>
    <m/>
    <s v=""/>
    <s v=""/>
    <n v="1.4636482851009391"/>
    <n v="0"/>
    <n v="35"/>
    <n v="2"/>
    <n v="5.7142857142857141E-2"/>
    <n v="4.3"/>
    <n v="-0.36879073215238561"/>
    <n v="1.4994672782550464"/>
    <n v="-0.3256339721119739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40"/>
    <s v="董青青"/>
    <n v="1"/>
    <x v="122"/>
    <s v="管理学"/>
    <s v="农林经济管理"/>
    <x v="0"/>
    <n v="0"/>
    <n v="1"/>
    <n v="1"/>
    <n v="3.5889999999999998E-2"/>
    <n v="-0.17725909261635098"/>
    <x v="0"/>
    <x v="4"/>
    <n v="524"/>
    <n v="521"/>
    <m/>
    <s v=""/>
    <s v=""/>
    <n v="-0.61425004690340013"/>
    <n v="0"/>
    <n v="46"/>
    <n v="2"/>
    <n v="4.3478260869565216E-2"/>
    <n v="3.62"/>
    <n v="-0.48090523215586389"/>
    <n v="-0.6087855514287257"/>
    <n v="-0.48385926753106701"/>
    <x v="1"/>
    <n v="1"/>
    <n v="3"/>
    <n v="0.92495561745738475"/>
    <n v="-0.14701610066737794"/>
    <n v="0"/>
    <x v="0"/>
    <n v="0"/>
    <n v="0"/>
    <n v="-0.67724401237451326"/>
    <s v=""/>
    <s v=""/>
    <s v=""/>
    <s v=""/>
    <s v=""/>
    <x v="0"/>
    <s v="putong"/>
    <s v=""/>
    <n v="1"/>
  </r>
  <r>
    <n v="547"/>
    <s v="张婷婷"/>
    <n v="1"/>
    <x v="78"/>
    <s v="经济学"/>
    <s v="金融学"/>
    <x v="0"/>
    <n v="0"/>
    <n v="1"/>
    <n v="1"/>
    <n v="3.5889999999999998E-2"/>
    <n v="-0.17725909261635098"/>
    <x v="0"/>
    <x v="2"/>
    <n v="461"/>
    <n v="473"/>
    <m/>
    <s v=""/>
    <s v=""/>
    <n v="2.4109254658676251"/>
    <n v="0"/>
    <n v="154"/>
    <n v="2"/>
    <n v="1.2987012987012988E-2"/>
    <n v="9.2200000000000006"/>
    <n v="-0.73107808340329483"/>
    <n v="1.5027475363828569"/>
    <n v="-0.67947671158623479"/>
    <x v="4"/>
    <n v="1"/>
    <n v="3"/>
    <n v="1.3470139606085869"/>
    <n v="0.21581786262578903"/>
    <n v="0"/>
    <x v="0"/>
    <n v="1"/>
    <n v="0.2370326034603461"/>
    <n v="-8.3561683267048173E-2"/>
    <s v=""/>
    <s v=""/>
    <s v=""/>
    <s v=""/>
    <s v=""/>
    <x v="0"/>
    <s v="putong"/>
    <s v=""/>
    <n v="1"/>
  </r>
  <r>
    <n v="550"/>
    <s v="周林莹"/>
    <n v="1"/>
    <x v="35"/>
    <s v="管理学"/>
    <s v="工商管理"/>
    <x v="0"/>
    <n v="0"/>
    <n v="1"/>
    <n v="1"/>
    <n v="3.5889999999999998E-2"/>
    <n v="-0.17725909261635098"/>
    <x v="0"/>
    <x v="0"/>
    <n v="476"/>
    <m/>
    <m/>
    <s v=""/>
    <s v=""/>
    <n v="-0.85870867419802854"/>
    <n v="0"/>
    <n v="88"/>
    <n v="6"/>
    <n v="6.8181818181818177E-2"/>
    <n v="3.54"/>
    <n v="-0.2782188943396583"/>
    <n v="-0.85681529609740514"/>
    <n v="-0.2915844712202622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51"/>
    <s v="李静怡"/>
    <n v="1"/>
    <x v="17"/>
    <s v="管理学"/>
    <s v="工商管理"/>
    <x v="1"/>
    <n v="0"/>
    <n v="1"/>
    <n v="1"/>
    <n v="4.7480000000000001E-2"/>
    <n v="-7.6210694086341693E-2"/>
    <x v="0"/>
    <x v="6"/>
    <n v="537"/>
    <n v="521"/>
    <m/>
    <s v=""/>
    <s v=""/>
    <n v="-0.35261880579069899"/>
    <n v="0"/>
    <n v="69"/>
    <n v="8"/>
    <n v="0.11594202898550725"/>
    <n v="87.31"/>
    <n v="0.11364135877167265"/>
    <n v="-0.28005394430236846"/>
    <n v="0.1045469972706623"/>
    <x v="1"/>
    <n v="0"/>
    <n v="2"/>
    <n v="0.34701396060858708"/>
    <n v="-0.64385940517597984"/>
    <n v="1"/>
    <x v="0"/>
    <n v="2"/>
    <n v="0.89091048223443603"/>
    <n v="1.5541697357670126"/>
    <s v=""/>
    <s v=""/>
    <s v=""/>
    <s v=""/>
    <s v=""/>
    <x v="0"/>
    <s v="putong"/>
    <s v=""/>
    <n v="1"/>
  </r>
  <r>
    <n v="552"/>
    <s v="李佳翔"/>
    <n v="1"/>
    <x v="110"/>
    <s v="管理学"/>
    <s v="人力资源管理"/>
    <x v="1"/>
    <n v="0"/>
    <n v="1"/>
    <n v="1"/>
    <n v="4.7480000000000001E-2"/>
    <n v="-7.6210694086341693E-2"/>
    <x v="0"/>
    <x v="6"/>
    <n v="440"/>
    <m/>
    <m/>
    <s v=""/>
    <s v=""/>
    <n v="-1.3476259287872856"/>
    <n v="0"/>
    <n v="25"/>
    <n v="2"/>
    <n v="0.08"/>
    <n v="3.38"/>
    <n v="-0.18125375032838548"/>
    <n v="-1.352874785434764"/>
    <n v="-0.20831819623934283"/>
    <x v="1"/>
    <n v="0"/>
    <n v="6"/>
    <n v="1.0410418818257612"/>
    <n v="-4.721937808585823E-2"/>
    <n v="0"/>
    <x v="0"/>
    <n v="0"/>
    <n v="0"/>
    <n v="-0.67724401237451326"/>
    <s v=""/>
    <s v=""/>
    <s v=""/>
    <s v=""/>
    <s v=""/>
    <x v="0"/>
    <s v="putong"/>
    <s v=""/>
    <n v="1"/>
  </r>
  <r>
    <n v="553"/>
    <s v="孙晨雨"/>
    <n v="1"/>
    <x v="0"/>
    <s v="农学"/>
    <s v="园艺"/>
    <x v="0"/>
    <n v="0"/>
    <n v="1"/>
    <n v="1"/>
    <n v="3.5889999999999998E-2"/>
    <n v="-0.17725909261635098"/>
    <x v="1"/>
    <x v="1"/>
    <n v="481"/>
    <n v="512"/>
    <m/>
    <s v=""/>
    <s v=""/>
    <n v="-0.98093798784534281"/>
    <n v="0"/>
    <n v="68"/>
    <n v="1"/>
    <n v="1.4705882352941176E-2"/>
    <n v="3.5"/>
    <n v="-0.71697520208297394"/>
    <n v="-0.98083016843174486"/>
    <n v="-0.72307025180563056"/>
    <x v="4"/>
    <n v="0"/>
    <n v="2"/>
    <n v="0.7690723037597893"/>
    <n v="-0.28102544188281287"/>
    <n v="0"/>
    <x v="0"/>
    <n v="2"/>
    <n v="0.47406520692069221"/>
    <n v="0.51012064584041694"/>
    <s v=""/>
    <s v=""/>
    <s v=""/>
    <s v=""/>
    <s v=""/>
    <x v="0"/>
    <s v="putong"/>
    <s v=""/>
    <n v="1"/>
  </r>
  <r>
    <n v="557"/>
    <s v="王语涵"/>
    <n v="1"/>
    <x v="33"/>
    <s v="经济学"/>
    <s v="贸易经济"/>
    <x v="0"/>
    <n v="0"/>
    <n v="1"/>
    <n v="1"/>
    <n v="3.5889999999999998E-2"/>
    <n v="-0.17725909261635098"/>
    <x v="0"/>
    <x v="0"/>
    <n v="489"/>
    <n v="436"/>
    <m/>
    <s v=""/>
    <s v=""/>
    <n v="0.14968316339231316"/>
    <n v="0"/>
    <n v="68"/>
    <n v="12"/>
    <n v="0.17647058823529413"/>
    <n v="3.87"/>
    <n v="0.61026262884055615"/>
    <n v="0.16630740066089678"/>
    <n v="0.60000726306960606"/>
    <x v="3"/>
    <n v="4"/>
    <n v="3"/>
    <n v="2.9823763333933018"/>
    <n v="1.6217017191271708"/>
    <n v="0"/>
    <x v="0"/>
    <n v="0"/>
    <n v="0"/>
    <n v="-0.67724401237451326"/>
    <s v=""/>
    <s v=""/>
    <s v=""/>
    <s v=""/>
    <s v=""/>
    <x v="0"/>
    <s v="putong"/>
    <s v=""/>
    <n v="1"/>
  </r>
  <r>
    <n v="558"/>
    <s v="李金苹"/>
    <n v="1"/>
    <x v="98"/>
    <s v="管理学"/>
    <s v="市场营销"/>
    <x v="1"/>
    <n v="0"/>
    <n v="1"/>
    <n v="1"/>
    <n v="4.7480000000000001E-2"/>
    <n v="-7.6210694086341693E-2"/>
    <x v="0"/>
    <x v="6"/>
    <n v="465"/>
    <n v="441"/>
    <m/>
    <s v=""/>
    <s v=""/>
    <n v="0.37411806172051992"/>
    <n v="0"/>
    <n v="26"/>
    <n v="3"/>
    <n v="0.11538461538461539"/>
    <n v="89.09"/>
    <n v="0.10906792345684549"/>
    <n v="0.36890037791024971"/>
    <n v="0.11507005315471913"/>
    <x v="4"/>
    <n v="0"/>
    <n v="10"/>
    <n v="2.1571281461941378"/>
    <n v="0.91225461229743077"/>
    <n v="0"/>
    <x v="0"/>
    <n v="0"/>
    <n v="0"/>
    <n v="-0.67724401237451326"/>
    <s v=""/>
    <s v=""/>
    <s v=""/>
    <s v=""/>
    <s v=""/>
    <x v="0"/>
    <s v="putong"/>
    <s v=""/>
    <n v="1"/>
  </r>
  <r>
    <n v="562"/>
    <s v="刘晓晓"/>
    <n v="1"/>
    <x v="84"/>
    <s v="管理学"/>
    <s v="国际商务"/>
    <x v="0"/>
    <n v="0"/>
    <n v="1"/>
    <n v="1"/>
    <n v="3.5889999999999998E-2"/>
    <n v="-0.17725909261635098"/>
    <x v="0"/>
    <x v="0"/>
    <n v="468"/>
    <n v="499"/>
    <m/>
    <s v=""/>
    <s v=""/>
    <n v="0.2719124770396274"/>
    <n v="0"/>
    <n v="276"/>
    <n v="8"/>
    <n v="2.8985507246376812E-2"/>
    <n v="3.91"/>
    <n v="-0.59981455034137121"/>
    <n v="0.2903222729952365"/>
    <n v="-0.57925238972229554"/>
    <x v="1"/>
    <n v="0"/>
    <n v="3"/>
    <n v="0.52052094091288059"/>
    <n v="-0.49469939840344951"/>
    <n v="0"/>
    <x v="0"/>
    <n v="0"/>
    <n v="0"/>
    <n v="-0.67724401237451326"/>
    <s v=""/>
    <s v=""/>
    <s v=""/>
    <s v=""/>
    <s v=""/>
    <x v="0"/>
    <s v="putong"/>
    <s v=""/>
    <n v="1"/>
  </r>
  <r>
    <n v="563"/>
    <s v="樊海莲"/>
    <n v="1"/>
    <x v="54"/>
    <s v="管理学"/>
    <s v="旅游管理"/>
    <x v="0"/>
    <n v="0"/>
    <n v="1"/>
    <n v="1"/>
    <n v="3.5889999999999998E-2"/>
    <n v="-0.17725909261635098"/>
    <x v="1"/>
    <x v="10"/>
    <n v="428"/>
    <m/>
    <m/>
    <s v=""/>
    <s v=""/>
    <n v="-3.1034786668302978E-3"/>
    <n v="0"/>
    <n v="54"/>
    <n v="4"/>
    <n v="7.407407407407407E-2"/>
    <n v="3.82"/>
    <n v="-0.22987444931979295"/>
    <n v="1.1288810242971443E-2"/>
    <n v="-0.2243035780238930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64"/>
    <s v="李秉廉"/>
    <n v="1"/>
    <x v="94"/>
    <s v="管理学"/>
    <s v="财务管理"/>
    <x v="0"/>
    <n v="0"/>
    <n v="1"/>
    <n v="1"/>
    <n v="3.5889999999999998E-2"/>
    <n v="-0.17725909261635098"/>
    <x v="0"/>
    <x v="6"/>
    <n v="466"/>
    <m/>
    <m/>
    <s v=""/>
    <s v=""/>
    <n v="0.24135514862779817"/>
    <n v="0"/>
    <n v="106"/>
    <n v="2"/>
    <n v="1.8867924528301886E-2"/>
    <n v="3.9"/>
    <n v="-0.68282671586710275"/>
    <n v="0.25931855491165084"/>
    <n v="-0.66106316011211352"/>
    <x v="3"/>
    <n v="0"/>
    <n v="10"/>
    <n v="2.5791864893453402"/>
    <n v="1.2750885755905979"/>
    <n v="2"/>
    <x v="2"/>
    <n v="4"/>
    <n v="2.1221262389554969"/>
    <n v="4.6379271067493235"/>
    <s v=""/>
    <s v=""/>
    <s v=""/>
    <s v=""/>
    <s v=""/>
    <x v="0"/>
    <s v="putong"/>
    <s v=""/>
    <n v="1"/>
  </r>
  <r>
    <n v="565"/>
    <s v="胡雪莉"/>
    <n v="1"/>
    <x v="123"/>
    <s v="管理学"/>
    <s v="会计学"/>
    <x v="0"/>
    <n v="0"/>
    <n v="1"/>
    <n v="1"/>
    <n v="3.5889999999999998E-2"/>
    <n v="-0.17725909261635098"/>
    <x v="0"/>
    <x v="0"/>
    <n v="503"/>
    <n v="478"/>
    <m/>
    <s v=""/>
    <s v=""/>
    <n v="-0.21700477754962952"/>
    <n v="0"/>
    <n v="61"/>
    <n v="3"/>
    <n v="4.9180327868852458E-2"/>
    <n v="3.75"/>
    <n v="-0.43412123811566428"/>
    <n v="-0.20573721634212236"/>
    <n v="-0.42884556721269546"/>
    <x v="3"/>
    <n v="2"/>
    <n v="0"/>
    <n v="1.6529860393914129"/>
    <n v="0.47885510333743647"/>
    <n v="0"/>
    <x v="0"/>
    <n v="2"/>
    <n v="0.47406520692069221"/>
    <n v="0.51012064584041694"/>
    <s v=""/>
    <s v=""/>
    <s v=""/>
    <s v=""/>
    <s v=""/>
    <x v="0"/>
    <s v="putong"/>
    <s v=""/>
    <n v="1"/>
  </r>
  <r>
    <n v="566"/>
    <s v="丁星彤"/>
    <n v="1"/>
    <x v="98"/>
    <s v="文学"/>
    <s v="日语"/>
    <x v="1"/>
    <n v="0"/>
    <n v="1"/>
    <n v="1"/>
    <n v="4.7480000000000001E-2"/>
    <n v="-7.6210694086341693E-2"/>
    <x v="6"/>
    <x v="11"/>
    <n v="581"/>
    <m/>
    <m/>
    <s v=""/>
    <s v=""/>
    <n v="1.7132736378086082"/>
    <n v="0"/>
    <n v="38"/>
    <n v="3"/>
    <n v="7.8947368421052627E-2"/>
    <n v="92.37"/>
    <n v="-0.18989032185975394"/>
    <n v="1.5647263199649615"/>
    <n v="-0.14935867743360301"/>
    <x v="1"/>
    <n v="0"/>
    <n v="5"/>
    <n v="0.86753490152146773"/>
    <n v="-0.1963793848583886"/>
    <n v="0"/>
    <x v="0"/>
    <n v="1"/>
    <n v="0.2370326034603461"/>
    <n v="-8.3561683267048173E-2"/>
    <s v=""/>
    <s v=""/>
    <s v=""/>
    <s v=""/>
    <s v=""/>
    <x v="0"/>
    <s v="putong"/>
    <s v=""/>
    <n v="1"/>
  </r>
  <r>
    <n v="568"/>
    <s v="康司雨"/>
    <n v="1"/>
    <x v="30"/>
    <s v="艺术学"/>
    <s v="环境设计"/>
    <x v="0"/>
    <n v="0"/>
    <n v="1"/>
    <n v="1"/>
    <n v="3.5889999999999998E-2"/>
    <n v="-0.17725909261635098"/>
    <x v="3"/>
    <x v="19"/>
    <n v="513"/>
    <n v="481"/>
    <m/>
    <s v=""/>
    <s v=""/>
    <n v="-0.50368208723966201"/>
    <n v="0"/>
    <n v="67"/>
    <n v="3"/>
    <n v="4.4776119402985072E-2"/>
    <n v="86.94"/>
    <n v="-0.47025663649746025"/>
    <n v="-0.41494894386341985"/>
    <n v="-0.4689790287976139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69"/>
    <s v="潘孟蕾"/>
    <n v="1"/>
    <x v="33"/>
    <s v="管理学"/>
    <s v="会计学"/>
    <x v="0"/>
    <n v="0"/>
    <n v="1"/>
    <n v="1"/>
    <n v="3.5889999999999998E-2"/>
    <n v="-0.17725909261635098"/>
    <x v="0"/>
    <x v="0"/>
    <n v="456"/>
    <n v="443"/>
    <m/>
    <s v=""/>
    <s v=""/>
    <n v="1.8914508828665404"/>
    <n v="0"/>
    <n v="487"/>
    <n v="14"/>
    <n v="2.8747433264887063E-2"/>
    <n v="4.4400000000000004"/>
    <n v="-0.60176788616372046"/>
    <n v="1.9335193314252368"/>
    <n v="-0.5432027514374155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70"/>
    <s v="王如意"/>
    <n v="1"/>
    <x v="5"/>
    <s v="工学"/>
    <s v="机械设计制造及其自动化"/>
    <x v="1"/>
    <n v="0"/>
    <n v="1"/>
    <n v="1"/>
    <n v="4.7480000000000001E-2"/>
    <n v="-7.6210694086341693E-2"/>
    <x v="11"/>
    <x v="25"/>
    <n v="511"/>
    <m/>
    <m/>
    <s v=""/>
    <s v=""/>
    <n v="-3.3660807078658178E-2"/>
    <n v="0"/>
    <n v="173"/>
    <n v="8"/>
    <n v="4.6242774566473986E-2"/>
    <n v="3.81"/>
    <n v="-0.45822310787770354"/>
    <n v="-1.9714907840612795E-2"/>
    <n v="-0.44809356845684678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73"/>
    <s v="白津榕"/>
    <n v="1"/>
    <x v="117"/>
    <s v="经济学"/>
    <s v="国际经济与贸易"/>
    <x v="0"/>
    <n v="0"/>
    <n v="1"/>
    <n v="1"/>
    <n v="3.5889999999999998E-2"/>
    <n v="-0.17725909261635098"/>
    <x v="0"/>
    <x v="0"/>
    <n v="615"/>
    <n v="562"/>
    <m/>
    <s v=""/>
    <s v=""/>
    <n v="2.708079352695706E-2"/>
    <n v="0"/>
    <n v="96"/>
    <n v="4"/>
    <n v="4.1666666666666664E-2"/>
    <n v="88.24"/>
    <n v="-0.49576889692905229"/>
    <n v="5.9006459999726889E-2"/>
    <n v="-0.48295358618399753"/>
    <x v="5"/>
    <n v="3"/>
    <n v="3"/>
    <n v="3.8441166863024048"/>
    <n v="2.3625203112706008"/>
    <n v="0"/>
    <x v="0"/>
    <n v="1"/>
    <n v="0.2370326034603461"/>
    <n v="-8.3561683267048173E-2"/>
    <s v=""/>
    <s v=""/>
    <s v=""/>
    <s v=""/>
    <s v=""/>
    <x v="0"/>
    <s v="putong"/>
    <s v=""/>
    <n v="1"/>
  </r>
  <r>
    <n v="575"/>
    <s v="刘芮琦"/>
    <n v="1"/>
    <x v="78"/>
    <s v="经济学"/>
    <s v="金融学"/>
    <x v="0"/>
    <n v="0"/>
    <n v="1"/>
    <n v="1"/>
    <n v="3.5889999999999998E-2"/>
    <n v="-0.17725909261635098"/>
    <x v="0"/>
    <x v="2"/>
    <n v="485"/>
    <n v="520"/>
    <m/>
    <s v=""/>
    <s v=""/>
    <n v="1.1539312173083989"/>
    <n v="0"/>
    <n v="154"/>
    <n v="3"/>
    <n v="1.948051948051948E-2"/>
    <n v="91"/>
    <n v="-0.67780053174874944"/>
    <n v="1.065250240509181"/>
    <n v="-0.6375360589095912"/>
    <x v="1"/>
    <n v="1"/>
    <n v="0"/>
    <n v="0.40443467654450416"/>
    <n v="-0.59449612098496918"/>
    <n v="0"/>
    <x v="2"/>
    <n v="0"/>
    <n v="0.34030527448662495"/>
    <n v="0.17509961046627232"/>
    <s v=""/>
    <s v=""/>
    <s v=""/>
    <s v=""/>
    <s v=""/>
    <x v="0"/>
    <s v="putong"/>
    <s v=""/>
    <n v="1"/>
  </r>
  <r>
    <n v="577"/>
    <s v="赵萌"/>
    <n v="1"/>
    <x v="18"/>
    <s v="管理学"/>
    <s v="工商管理"/>
    <x v="2"/>
    <n v="1"/>
    <n v="1"/>
    <n v="1"/>
    <n v="0.91662999999999994"/>
    <n v="7.5015473371783292"/>
    <x v="0"/>
    <x v="6"/>
    <n v="431"/>
    <m/>
    <m/>
    <s v=""/>
    <s v=""/>
    <n v="-0.70592203213888649"/>
    <n v="0"/>
    <n v="66"/>
    <n v="4"/>
    <n v="6.0606060606060608E-2"/>
    <n v="3.59"/>
    <n v="-0.34037603793662796"/>
    <n v="-0.70179670567948116"/>
    <n v="-0.3487248553614879"/>
    <x v="1"/>
    <n v="0"/>
    <n v="6"/>
    <n v="1.0410418818257612"/>
    <n v="-4.721937808585823E-2"/>
    <n v="0"/>
    <x v="0"/>
    <n v="0"/>
    <n v="0"/>
    <n v="-0.67724401237451326"/>
    <s v=""/>
    <s v=""/>
    <s v=""/>
    <s v=""/>
    <s v=""/>
    <x v="0"/>
    <s v="putong"/>
    <s v=""/>
    <n v="1"/>
  </r>
  <r>
    <n v="580"/>
    <s v="高钦"/>
    <n v="1"/>
    <x v="120"/>
    <s v="管理学"/>
    <s v="农林经济管理"/>
    <x v="0"/>
    <n v="0"/>
    <n v="1"/>
    <n v="1"/>
    <n v="3.5889999999999998E-2"/>
    <n v="-0.17725909261635098"/>
    <x v="0"/>
    <x v="4"/>
    <n v="507"/>
    <n v="440"/>
    <m/>
    <s v=""/>
    <s v=""/>
    <n v="2.0442375249256823"/>
    <n v="0"/>
    <n v="62"/>
    <n v="1"/>
    <n v="1.6129032258064516E-2"/>
    <n v="4.49"/>
    <n v="-0.705298622925289"/>
    <n v="2.088537921843161"/>
    <n v="-0.64076099874113779"/>
    <x v="4"/>
    <n v="2"/>
    <n v="5"/>
    <n v="2.0984625977616784"/>
    <n v="0.8618211739069217"/>
    <n v="0"/>
    <x v="2"/>
    <n v="0"/>
    <n v="0.34030527448662495"/>
    <n v="0.17509961046627232"/>
    <s v=""/>
    <s v=""/>
    <s v=""/>
    <s v=""/>
    <s v=""/>
    <x v="0"/>
    <s v="putong"/>
    <s v=""/>
    <n v="1"/>
  </r>
  <r>
    <n v="581"/>
    <s v="吴宇函"/>
    <n v="2"/>
    <x v="0"/>
    <s v="农学"/>
    <s v="园艺"/>
    <x v="0"/>
    <n v="0"/>
    <n v="1"/>
    <n v="1"/>
    <n v="3.5889999999999998E-2"/>
    <n v="-0.17725909261635098"/>
    <x v="1"/>
    <x v="1"/>
    <n v="534"/>
    <n v="442"/>
    <m/>
    <s v=""/>
    <s v=""/>
    <n v="0.13323336968028318"/>
    <n v="0"/>
    <n v="47"/>
    <n v="13"/>
    <n v="0.27659574468085107"/>
    <n v="88.5"/>
    <n v="1.4317638007854876"/>
    <n v="0.1537975407723583"/>
    <n v="1.402242780179184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582"/>
    <s v="魏俊"/>
    <n v="1"/>
    <x v="7"/>
    <s v="工学"/>
    <s v="风景园林"/>
    <x v="0"/>
    <n v="0"/>
    <n v="1"/>
    <n v="1"/>
    <n v="3.5889999999999998E-2"/>
    <n v="-0.17725909261635098"/>
    <x v="1"/>
    <x v="3"/>
    <n v="429"/>
    <n v="413"/>
    <m/>
    <s v=""/>
    <s v=""/>
    <n v="4.749475047952402E-2"/>
    <n v="0"/>
    <n v="121"/>
    <n v="6"/>
    <n v="4.9586776859504134E-2"/>
    <n v="88.29"/>
    <n v="-0.43078642862312938"/>
    <n v="7.7235513994467486E-2"/>
    <n v="-0.41905112174866288"/>
    <x v="1"/>
    <n v="2"/>
    <n v="0"/>
    <n v="0.80886935308900831"/>
    <n v="-0.24681282324889767"/>
    <n v="0"/>
    <x v="0"/>
    <n v="1"/>
    <n v="0.2370326034603461"/>
    <n v="-8.3561683267048173E-2"/>
    <s v=""/>
    <s v=""/>
    <s v=""/>
    <s v=""/>
    <s v=""/>
    <x v="0"/>
    <s v="putong"/>
    <s v=""/>
    <n v="1"/>
  </r>
  <r>
    <n v="584"/>
    <s v="鲁原"/>
    <n v="1"/>
    <x v="21"/>
    <s v="经济学"/>
    <s v="金融学"/>
    <x v="0"/>
    <n v="0"/>
    <n v="1"/>
    <n v="1"/>
    <n v="3.5889999999999998E-2"/>
    <n v="-0.17725909261635098"/>
    <x v="0"/>
    <x v="2"/>
    <n v="509"/>
    <m/>
    <m/>
    <s v=""/>
    <s v=""/>
    <n v="1.5247629419245976"/>
    <n v="0"/>
    <n v="253"/>
    <n v="2"/>
    <n v="7.9051383399209481E-3"/>
    <n v="4.32"/>
    <n v="-0.77277355861120001"/>
    <n v="1.5614747144222179"/>
    <n v="-0.71885242350412804"/>
    <x v="1"/>
    <n v="0"/>
    <n v="9"/>
    <n v="1.5615628227386418"/>
    <n v="0.40026064223173302"/>
    <n v="0"/>
    <x v="0"/>
    <n v="3"/>
    <n v="0.71109781038103836"/>
    <n v="1.1038029749478822"/>
    <s v=""/>
    <s v=""/>
    <s v=""/>
    <s v=""/>
    <s v=""/>
    <x v="0"/>
    <s v="putong"/>
    <s v=""/>
    <n v="1"/>
  </r>
  <r>
    <n v="586"/>
    <s v="谢丽鑫"/>
    <n v="1"/>
    <x v="33"/>
    <s v="管理学"/>
    <s v="会计学"/>
    <x v="0"/>
    <n v="0"/>
    <n v="1"/>
    <n v="1"/>
    <n v="3.5889999999999998E-2"/>
    <n v="-0.17725909261635098"/>
    <x v="0"/>
    <x v="0"/>
    <n v="491"/>
    <n v="491"/>
    <m/>
    <s v=""/>
    <s v=""/>
    <n v="1.1886323293944827"/>
    <n v="0"/>
    <n v="487"/>
    <n v="13"/>
    <n v="2.6694045174537988E-2"/>
    <n v="4.21"/>
    <n v="-0.61861540763148226"/>
    <n v="1.220433815502783"/>
    <n v="-0.57613337057708081"/>
    <x v="3"/>
    <n v="0"/>
    <n v="7"/>
    <n v="2.0586655484324594"/>
    <n v="0.82760855527300647"/>
    <n v="0"/>
    <x v="0"/>
    <n v="1"/>
    <n v="0.2370326034603461"/>
    <n v="-8.3561683267048173E-2"/>
    <s v=""/>
    <s v=""/>
    <s v=""/>
    <s v=""/>
    <s v=""/>
    <x v="0"/>
    <s v="putong"/>
    <s v=""/>
    <n v="1"/>
  </r>
  <r>
    <n v="587"/>
    <s v="李璐瑶"/>
    <n v="1"/>
    <x v="1"/>
    <s v="工学"/>
    <s v="风景园林"/>
    <x v="1"/>
    <n v="0"/>
    <n v="1"/>
    <n v="1"/>
    <n v="4.7480000000000001E-2"/>
    <n v="-7.6210694086341693E-2"/>
    <x v="1"/>
    <x v="3"/>
    <n v="521"/>
    <n v="488"/>
    <m/>
    <s v=""/>
    <s v=""/>
    <n v="0.33302713386328453"/>
    <n v="0"/>
    <n v="162"/>
    <n v="4"/>
    <n v="2.4691358024691357E-2"/>
    <n v="3.93"/>
    <n v="-0.63504694091485481"/>
    <n v="0.3523297091624063"/>
    <n v="-0.61223854029807012"/>
    <x v="1"/>
    <n v="1"/>
    <n v="2"/>
    <n v="0.75144863715309129"/>
    <n v="-0.2961761074399083"/>
    <n v="0"/>
    <x v="1"/>
    <n v="0"/>
    <n v="0.68061054897324991"/>
    <n v="1.027443233307058"/>
    <s v=""/>
    <s v=""/>
    <s v=""/>
    <s v=""/>
    <s v=""/>
    <x v="0"/>
    <s v="putong"/>
    <s v=""/>
    <n v="1"/>
  </r>
  <r>
    <n v="588"/>
    <s v="汤唯一"/>
    <n v="1"/>
    <x v="92"/>
    <s v="理学"/>
    <s v="应用心理学"/>
    <x v="0"/>
    <n v="0"/>
    <n v="1"/>
    <n v="1"/>
    <n v="3.5889999999999998E-2"/>
    <n v="-0.17725909261635098"/>
    <x v="5"/>
    <x v="18"/>
    <n v="535"/>
    <n v="458"/>
    <m/>
    <s v=""/>
    <s v=""/>
    <n v="0.73027240321705378"/>
    <n v="0"/>
    <n v="66"/>
    <n v="1"/>
    <n v="1.5151515151515152E-2"/>
    <n v="4.0599999999999996"/>
    <n v="-0.71331889951844629"/>
    <n v="0.75537804424900834"/>
    <n v="-0.67939200011741807"/>
    <x v="1"/>
    <n v="0"/>
    <n v="3"/>
    <n v="0.52052094091288059"/>
    <n v="-0.49469939840344951"/>
    <n v="0"/>
    <x v="0"/>
    <n v="0"/>
    <n v="0"/>
    <n v="-0.67724401237451326"/>
    <s v=""/>
    <s v=""/>
    <s v=""/>
    <s v=""/>
    <s v=""/>
    <x v="0"/>
    <s v="putong"/>
    <s v=""/>
    <n v="1"/>
  </r>
  <r>
    <n v="589"/>
    <s v="彭文娣"/>
    <n v="1"/>
    <x v="17"/>
    <s v="管理学"/>
    <s v="人力资源管理"/>
    <x v="1"/>
    <n v="0"/>
    <n v="1"/>
    <n v="1"/>
    <n v="4.7480000000000001E-2"/>
    <n v="-7.6210694086341693E-2"/>
    <x v="0"/>
    <x v="6"/>
    <n v="465"/>
    <n v="441"/>
    <m/>
    <s v=""/>
    <s v=""/>
    <n v="9.2405455775160877E-2"/>
    <n v="0"/>
    <n v="70"/>
    <n v="16"/>
    <n v="0.22857142857142856"/>
    <n v="88.4"/>
    <n v="1.0377366315276151"/>
    <n v="0.11733943278288747"/>
    <n v="1.0164754562366118"/>
    <x v="1"/>
    <n v="0"/>
    <n v="0"/>
    <n v="0"/>
    <n v="-0.94217941872104072"/>
    <n v="0"/>
    <x v="0"/>
    <n v="0"/>
    <n v="0"/>
    <n v="-0.67724401237451326"/>
    <n v="86.5"/>
    <s v=""/>
    <s v=""/>
    <s v=""/>
    <s v=""/>
    <x v="0"/>
    <s v="putong"/>
    <s v=""/>
    <n v="1"/>
  </r>
  <r>
    <n v="591"/>
    <s v="光云霞"/>
    <n v="1"/>
    <x v="124"/>
    <s v="经济学"/>
    <s v="投资学"/>
    <x v="0"/>
    <n v="0"/>
    <n v="1"/>
    <n v="1"/>
    <n v="3.5889999999999998E-2"/>
    <n v="-0.17725909261635098"/>
    <x v="0"/>
    <x v="2"/>
    <n v="528"/>
    <n v="536"/>
    <m/>
    <s v=""/>
    <s v=""/>
    <n v="0.63860041798157008"/>
    <n v="0"/>
    <n v="71"/>
    <n v="2"/>
    <n v="2.8169014084507043E-2"/>
    <n v="4.03"/>
    <n v="-0.60651366685886454"/>
    <n v="0.66236688999825555"/>
    <n v="-0.57720252599546507"/>
    <x v="2"/>
    <n v="0"/>
    <n v="4"/>
    <n v="1.960202950670781"/>
    <n v="0.74296249824858218"/>
    <n v="0"/>
    <x v="0"/>
    <n v="1"/>
    <n v="0.2370326034603461"/>
    <n v="-8.3561683267048173E-2"/>
    <s v=""/>
    <s v=""/>
    <s v=""/>
    <s v=""/>
    <s v=""/>
    <x v="0"/>
    <s v="putong"/>
    <s v=""/>
    <n v="1"/>
  </r>
  <r>
    <n v="592"/>
    <s v="高雅楠"/>
    <n v="1"/>
    <x v="32"/>
    <s v="管理学"/>
    <s v="财务管理"/>
    <x v="0"/>
    <n v="0"/>
    <n v="1"/>
    <n v="1"/>
    <n v="3.5889999999999998E-2"/>
    <n v="-0.17725909261635098"/>
    <x v="0"/>
    <x v="0"/>
    <n v="478"/>
    <n v="487"/>
    <m/>
    <s v=""/>
    <s v=""/>
    <n v="0.21079782021597029"/>
    <n v="0"/>
    <n v="96"/>
    <n v="2"/>
    <n v="2.0833333333333332E-2"/>
    <n v="3.89"/>
    <n v="-0.6667010418207191"/>
    <n v="0.22831483682806661"/>
    <n v="-0.64602617502393211"/>
    <x v="1"/>
    <n v="0"/>
    <n v="4"/>
    <n v="0.69402792121717416"/>
    <n v="-0.34553939163091907"/>
    <n v="0"/>
    <x v="0"/>
    <n v="1"/>
    <n v="0.2370326034603461"/>
    <n v="-8.3561683267048173E-2"/>
    <s v=""/>
    <s v=""/>
    <s v=""/>
    <s v=""/>
    <s v=""/>
    <x v="0"/>
    <s v="putong"/>
    <s v=""/>
    <n v="1"/>
  </r>
  <r>
    <n v="593"/>
    <s v="窦云蕾"/>
    <n v="1"/>
    <x v="9"/>
    <s v="管理学"/>
    <s v="会计学"/>
    <x v="0"/>
    <n v="0"/>
    <n v="1"/>
    <n v="1"/>
    <n v="3.5889999999999998E-2"/>
    <n v="-0.17725909261635098"/>
    <x v="0"/>
    <x v="0"/>
    <n v="550"/>
    <n v="550"/>
    <m/>
    <s v=""/>
    <s v=""/>
    <n v="1.2497469862181412"/>
    <n v="0"/>
    <n v="72"/>
    <n v="2"/>
    <n v="2.7777777777777776E-2"/>
    <n v="4.2300000000000004"/>
    <n v="-0.60972366019016344"/>
    <n v="1.2824412516699542"/>
    <n v="-0.56601465072619461"/>
    <x v="4"/>
    <n v="2"/>
    <n v="8"/>
    <n v="2.6189835386745592"/>
    <n v="1.3093011942245132"/>
    <n v="0"/>
    <x v="1"/>
    <n v="2"/>
    <n v="1.1546757558939422"/>
    <n v="2.2148078915219886"/>
    <s v=""/>
    <s v=""/>
    <s v=""/>
    <s v=""/>
    <s v=""/>
    <x v="0"/>
    <s v="putong"/>
    <s v=""/>
    <n v="1"/>
  </r>
  <r>
    <n v="595"/>
    <s v="王甜甜"/>
    <n v="1"/>
    <x v="23"/>
    <s v="理学"/>
    <s v="应用心理学"/>
    <x v="0"/>
    <n v="0"/>
    <n v="1"/>
    <n v="1"/>
    <n v="3.5889999999999998E-2"/>
    <n v="-0.17725909261635098"/>
    <x v="5"/>
    <x v="18"/>
    <n v="514"/>
    <n v="485"/>
    <m/>
    <s v=""/>
    <s v=""/>
    <n v="-0.76703668896254362"/>
    <n v="0"/>
    <n v="58"/>
    <n v="6"/>
    <n v="0.10344827586206896"/>
    <n v="3.57"/>
    <n v="1.1133325853131844E-2"/>
    <n v="-0.76380414184665102"/>
    <n v="-6.7677296507331411E-3"/>
    <x v="1"/>
    <n v="0"/>
    <n v="1"/>
    <n v="0.17350698030429354"/>
    <n v="-0.79301941194851033"/>
    <n v="0"/>
    <x v="0"/>
    <n v="1"/>
    <n v="0.2370326034603461"/>
    <n v="-8.3561683267048173E-2"/>
    <s v=""/>
    <s v=""/>
    <s v=""/>
    <s v=""/>
    <s v=""/>
    <x v="0"/>
    <s v="putong"/>
    <s v=""/>
    <n v="1"/>
  </r>
  <r>
    <n v="598"/>
    <s v="刘思琪"/>
    <n v="1"/>
    <x v="91"/>
    <s v="管理学"/>
    <s v="审计学"/>
    <x v="0"/>
    <n v="0"/>
    <n v="1"/>
    <n v="1"/>
    <n v="3.5889999999999998E-2"/>
    <n v="-0.17725909261635098"/>
    <x v="0"/>
    <x v="6"/>
    <n v="513"/>
    <n v="519"/>
    <m/>
    <s v=""/>
    <s v=""/>
    <n v="1.6775495839837398"/>
    <n v="0"/>
    <n v="193"/>
    <n v="2"/>
    <n v="1.0362694300518135E-2"/>
    <n v="4.37"/>
    <n v="-0.75260994365746348"/>
    <n v="1.7164933048401416"/>
    <n v="-0.6955736586171688"/>
    <x v="4"/>
    <n v="0"/>
    <n v="5"/>
    <n v="1.2895932446726701"/>
    <n v="0.16645457843477857"/>
    <n v="0"/>
    <x v="0"/>
    <n v="0"/>
    <n v="0"/>
    <n v="-0.67724401237451326"/>
    <s v=""/>
    <s v=""/>
    <s v=""/>
    <s v=""/>
    <s v=""/>
    <x v="0"/>
    <s v="putong"/>
    <s v=""/>
    <n v="1"/>
  </r>
  <r>
    <n v="600"/>
    <s v="褚章杉"/>
    <n v="1"/>
    <x v="7"/>
    <s v="农学"/>
    <s v="园林"/>
    <x v="0"/>
    <n v="0"/>
    <n v="1"/>
    <n v="1"/>
    <n v="3.5889999999999998E-2"/>
    <n v="-0.17725909261635098"/>
    <x v="1"/>
    <x v="1"/>
    <n v="504"/>
    <n v="466"/>
    <m/>
    <s v=""/>
    <s v=""/>
    <n v="0.24755152861463262"/>
    <n v="0"/>
    <n v="54"/>
    <n v="2"/>
    <n v="3.7037037037037035E-2"/>
    <n v="88.78"/>
    <n v="-0.53375381801608934"/>
    <n v="0.25588024314288288"/>
    <n v="-0.51551327120331703"/>
    <x v="1"/>
    <n v="0"/>
    <n v="4"/>
    <n v="0.69402792121717416"/>
    <n v="-0.34553939163091907"/>
    <n v="0"/>
    <x v="0"/>
    <n v="0"/>
    <n v="0"/>
    <n v="-0.67724401237451326"/>
    <s v=""/>
    <s v=""/>
    <s v=""/>
    <s v=""/>
    <s v=""/>
    <x v="0"/>
    <s v="putong"/>
    <s v=""/>
    <n v="1"/>
  </r>
  <r>
    <n v="605"/>
    <s v="李昊坤"/>
    <n v="2"/>
    <x v="52"/>
    <s v="管理学"/>
    <s v="会计学"/>
    <x v="0"/>
    <n v="0"/>
    <n v="1"/>
    <n v="1"/>
    <n v="3.5889999999999998E-2"/>
    <n v="-0.17725909261635098"/>
    <x v="0"/>
    <x v="0"/>
    <n v="570"/>
    <n v="472"/>
    <m/>
    <n v="101"/>
    <s v=""/>
    <n v="0.21079782021597029"/>
    <n v="0"/>
    <n v="140"/>
    <n v="6"/>
    <n v="4.2857142857142858E-2"/>
    <n v="3.89"/>
    <n v="-0.48600134579238563"/>
    <n v="0.22831483682806661"/>
    <n v="-0.46950064197385316"/>
    <x v="4"/>
    <n v="1"/>
    <n v="3"/>
    <n v="1.3470139606085869"/>
    <n v="0.21581786262578903"/>
    <n v="0"/>
    <x v="0"/>
    <n v="5"/>
    <n v="1.1851630173017305"/>
    <n v="2.2911676331628121"/>
    <s v=""/>
    <s v=""/>
    <s v=""/>
    <s v=""/>
    <s v=""/>
    <x v="0"/>
    <s v="putong"/>
    <s v=""/>
    <n v="1"/>
  </r>
  <r>
    <n v="606"/>
    <s v="麦秋实"/>
    <n v="1"/>
    <x v="17"/>
    <s v="理学"/>
    <s v="自然地理与资源环境"/>
    <x v="1"/>
    <n v="0"/>
    <n v="1"/>
    <n v="1"/>
    <n v="4.7480000000000001E-2"/>
    <n v="-7.6210694086341693E-2"/>
    <x v="4"/>
    <x v="26"/>
    <n v="570"/>
    <n v="483"/>
    <m/>
    <s v=""/>
    <s v=""/>
    <n v="-0.30770810049506214"/>
    <n v="0"/>
    <n v="50"/>
    <n v="7"/>
    <n v="0.14000000000000001"/>
    <n v="87.42"/>
    <n v="0.31103082695961487"/>
    <n v="-0.23995002551394845"/>
    <n v="0.29830316926747552"/>
    <x v="1"/>
    <n v="0"/>
    <n v="3"/>
    <n v="0.52052094091288059"/>
    <n v="-0.49469939840344951"/>
    <n v="0"/>
    <x v="2"/>
    <n v="0"/>
    <n v="0.34030527448662495"/>
    <n v="0.17509961046627232"/>
    <s v=""/>
    <s v=""/>
    <s v=""/>
    <s v=""/>
    <s v=""/>
    <x v="0"/>
    <s v="putong"/>
    <s v=""/>
    <n v="1"/>
  </r>
  <r>
    <n v="608"/>
    <s v="李娜"/>
    <n v="1"/>
    <x v="125"/>
    <s v="管理学"/>
    <s v="会计学"/>
    <x v="0"/>
    <n v="0"/>
    <n v="1"/>
    <n v="1"/>
    <n v="3.5889999999999998E-2"/>
    <n v="-0.17725909261635098"/>
    <x v="0"/>
    <x v="6"/>
    <n v="526"/>
    <n v="435"/>
    <m/>
    <s v=""/>
    <s v=""/>
    <n v="0.33302713386328453"/>
    <n v="0"/>
    <n v="111"/>
    <n v="8"/>
    <n v="7.2072072072072071E-2"/>
    <n v="3.93"/>
    <n v="-0.24630036114121434"/>
    <n v="0.3523297091624063"/>
    <n v="-0.23247200651720071"/>
    <x v="3"/>
    <n v="0"/>
    <n v="6"/>
    <n v="1.8851585681281657"/>
    <n v="0.67844854850047587"/>
    <n v="0"/>
    <x v="0"/>
    <n v="0"/>
    <n v="0"/>
    <n v="-0.67724401237451326"/>
    <s v=""/>
    <s v=""/>
    <s v=""/>
    <s v=""/>
    <s v=""/>
    <x v="0"/>
    <s v="putong"/>
    <s v=""/>
    <n v="1"/>
  </r>
  <r>
    <n v="610"/>
    <s v="霍佳钰"/>
    <n v="1"/>
    <x v="17"/>
    <s v="艺术学"/>
    <s v="环境设计"/>
    <x v="1"/>
    <n v="0"/>
    <n v="1"/>
    <n v="1"/>
    <n v="4.7480000000000001E-2"/>
    <n v="-7.6210694086341693E-2"/>
    <x v="1"/>
    <x v="3"/>
    <n v="515"/>
    <m/>
    <m/>
    <s v=""/>
    <s v=""/>
    <n v="0.66399625044690225"/>
    <n v="0"/>
    <n v="71"/>
    <n v="2"/>
    <n v="2.8169014084507043E-2"/>
    <n v="89.8"/>
    <n v="-0.60651366685886454"/>
    <n v="0.62775294463550502"/>
    <n v="-0.57800210813334463"/>
    <x v="4"/>
    <n v="1"/>
    <n v="4"/>
    <n v="1.5205209409128806"/>
    <n v="0.36497786939831955"/>
    <n v="0"/>
    <x v="0"/>
    <n v="0"/>
    <n v="0"/>
    <n v="-0.67724401237451326"/>
    <s v=""/>
    <s v=""/>
    <s v=""/>
    <s v=""/>
    <s v=""/>
    <x v="0"/>
    <s v="putong"/>
    <s v=""/>
    <n v="1"/>
  </r>
  <r>
    <n v="614"/>
    <s v="康晨晨"/>
    <n v="1"/>
    <x v="22"/>
    <s v="理学"/>
    <s v="人文地理与城乡规划"/>
    <x v="0"/>
    <n v="0"/>
    <n v="1"/>
    <n v="1"/>
    <n v="3.5889999999999998E-2"/>
    <n v="-0.17725909261635098"/>
    <x v="4"/>
    <x v="17"/>
    <n v="451"/>
    <m/>
    <m/>
    <s v=""/>
    <s v=""/>
    <n v="-0.76703668896254362"/>
    <n v="0"/>
    <n v="65"/>
    <n v="5"/>
    <n v="7.6923076923076927E-2"/>
    <n v="3.57"/>
    <n v="-0.2064991132662316"/>
    <n v="-0.76380414184665102"/>
    <n v="-0.219372859426439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620"/>
    <s v="刘红燕"/>
    <n v="1"/>
    <x v="98"/>
    <s v="艺术学"/>
    <s v="艺术设计学"/>
    <x v="1"/>
    <n v="0"/>
    <n v="1"/>
    <n v="1"/>
    <n v="4.7480000000000001E-2"/>
    <n v="-7.6210694086341693E-2"/>
    <x v="3"/>
    <x v="7"/>
    <n v="444"/>
    <m/>
    <m/>
    <s v=""/>
    <s v=""/>
    <n v="-0.34853601440019022"/>
    <n v="0"/>
    <n v="73"/>
    <n v="3"/>
    <n v="4.1095890410958902E-2"/>
    <n v="87.32"/>
    <n v="-0.50045196939183767"/>
    <n v="-0.27640813350342447"/>
    <n v="-0.49527655678281529"/>
    <x v="4"/>
    <n v="0"/>
    <n v="2"/>
    <n v="0.7690723037597893"/>
    <n v="-0.28102544188281287"/>
    <n v="0"/>
    <x v="0"/>
    <n v="0"/>
    <n v="0"/>
    <n v="-0.67724401237451326"/>
    <s v=""/>
    <s v=""/>
    <s v=""/>
    <s v=""/>
    <s v=""/>
    <x v="0"/>
    <s v="putong"/>
    <s v=""/>
    <n v="1"/>
  </r>
  <r>
    <n v="621"/>
    <s v="杜文鑫"/>
    <n v="1"/>
    <x v="40"/>
    <s v="管理学"/>
    <s v="财务管理"/>
    <x v="0"/>
    <n v="0"/>
    <n v="1"/>
    <n v="1"/>
    <n v="3.5889999999999998E-2"/>
    <n v="-0.17725909261635098"/>
    <x v="0"/>
    <x v="0"/>
    <n v="510"/>
    <n v="511"/>
    <m/>
    <s v=""/>
    <s v=""/>
    <n v="1.494205613512767"/>
    <n v="0"/>
    <n v="120"/>
    <n v="2"/>
    <n v="1.6666666666666666E-2"/>
    <n v="4.3099999999999996"/>
    <n v="-0.70088747079905245"/>
    <n v="1.5304709963386307"/>
    <n v="-0.64934309020817194"/>
    <x v="4"/>
    <n v="2"/>
    <n v="9"/>
    <n v="2.7924905189788527"/>
    <n v="1.4584612009970435"/>
    <n v="0"/>
    <x v="2"/>
    <n v="0"/>
    <n v="0.34030527448662495"/>
    <n v="0.17509961046627232"/>
    <s v=""/>
    <s v=""/>
    <s v=""/>
    <s v=""/>
    <s v=""/>
    <x v="0"/>
    <s v="putong"/>
    <s v=""/>
    <n v="1"/>
  </r>
  <r>
    <n v="631"/>
    <s v="王晓航"/>
    <n v="1"/>
    <x v="17"/>
    <s v="经济学"/>
    <s v="金融学"/>
    <x v="1"/>
    <n v="0"/>
    <n v="1"/>
    <n v="1"/>
    <n v="4.7480000000000001E-2"/>
    <n v="-7.6210694086341693E-2"/>
    <x v="0"/>
    <x v="2"/>
    <n v="553"/>
    <n v="621"/>
    <n v="103"/>
    <s v=""/>
    <s v=""/>
    <n v="1.7785983000568062"/>
    <n v="0"/>
    <n v="63"/>
    <n v="10"/>
    <n v="0.15873015873015872"/>
    <n v="92.53"/>
    <n v="0.46470696484317031"/>
    <n v="1.6230592927481169"/>
    <n v="0.49146490361777456"/>
    <x v="0"/>
    <n v="2"/>
    <n v="1"/>
    <n v="2.6706097059981109"/>
    <n v="1.3536830366963011"/>
    <n v="0"/>
    <x v="0"/>
    <n v="2"/>
    <n v="0.47406520692069221"/>
    <n v="0.51012064584041694"/>
    <s v=""/>
    <s v=""/>
    <s v=""/>
    <s v=""/>
    <s v=""/>
    <x v="0"/>
    <s v="putong"/>
    <s v=""/>
    <n v="1"/>
  </r>
  <r>
    <n v="633"/>
    <s v="马劭越"/>
    <n v="1"/>
    <x v="17"/>
    <s v="管理学"/>
    <s v="工商管理"/>
    <x v="1"/>
    <n v="0"/>
    <n v="1"/>
    <n v="1"/>
    <n v="4.7480000000000001E-2"/>
    <n v="-7.6210694086341693E-2"/>
    <x v="0"/>
    <x v="4"/>
    <n v="495"/>
    <n v="495"/>
    <m/>
    <s v=""/>
    <s v=""/>
    <n v="1.8915210745933757E-2"/>
    <n v="0"/>
    <n v="69"/>
    <n v="6"/>
    <n v="8.6956521739130432E-2"/>
    <n v="88.22"/>
    <n v="-0.124177277599342"/>
    <n v="5.1714838401833753E-2"/>
    <n v="-0.12011416971971484"/>
    <x v="4"/>
    <n v="3"/>
    <n v="4"/>
    <n v="2.3293902940018891"/>
    <n v="1.060344464870463"/>
    <n v="1"/>
    <x v="0"/>
    <n v="1"/>
    <n v="0.65387787877408987"/>
    <n v="0.96048740665954735"/>
    <s v=""/>
    <s v=""/>
    <s v=""/>
    <s v=""/>
    <s v=""/>
    <x v="0"/>
    <s v="putong"/>
    <s v=""/>
    <n v="1"/>
  </r>
  <r>
    <n v="635"/>
    <s v="王中清"/>
    <n v="1"/>
    <x v="23"/>
    <s v="文学"/>
    <s v="英语"/>
    <x v="0"/>
    <n v="0"/>
    <n v="1"/>
    <n v="1"/>
    <n v="3.5889999999999998E-2"/>
    <n v="-0.17725909261635098"/>
    <x v="6"/>
    <x v="11"/>
    <n v="549"/>
    <n v="568"/>
    <m/>
    <s v=""/>
    <s v=""/>
    <n v="-0.58369271849157223"/>
    <n v="0"/>
    <n v="43"/>
    <n v="5"/>
    <n v="0.11627906976744186"/>
    <n v="3.63"/>
    <n v="0.11640669175273094"/>
    <n v="-0.57778183334514144"/>
    <n v="0.1003709368229700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639"/>
    <s v="常宇琦"/>
    <n v="1"/>
    <x v="126"/>
    <s v="管理学"/>
    <s v="会计学"/>
    <x v="0"/>
    <n v="0"/>
    <n v="1"/>
    <n v="1"/>
    <n v="3.5889999999999998E-2"/>
    <n v="-0.17725909261635098"/>
    <x v="0"/>
    <x v="0"/>
    <n v="494"/>
    <n v="602"/>
    <m/>
    <s v=""/>
    <s v=""/>
    <n v="-3.1034786668302978E-3"/>
    <n v="0"/>
    <n v="193"/>
    <n v="2"/>
    <n v="1.0362694300518135E-2"/>
    <n v="3.82"/>
    <n v="-0.75260994365746348"/>
    <n v="1.1288810242971443E-2"/>
    <n v="-0.73496388244236344"/>
    <x v="3"/>
    <n v="3"/>
    <n v="6"/>
    <n v="3.0984625977616784"/>
    <n v="1.7214984417086907"/>
    <n v="1"/>
    <x v="0"/>
    <n v="0"/>
    <n v="0.41684527531374377"/>
    <n v="0.36680507755208219"/>
    <s v=""/>
    <s v=""/>
    <s v=""/>
    <s v=""/>
    <s v=""/>
    <x v="0"/>
    <s v="putong"/>
    <s v=""/>
    <n v="1"/>
  </r>
  <r>
    <n v="641"/>
    <s v="戴璐璐"/>
    <n v="1"/>
    <x v="42"/>
    <s v="工学"/>
    <s v="风景园林"/>
    <x v="1"/>
    <n v="0"/>
    <n v="1"/>
    <n v="1"/>
    <n v="4.7480000000000001E-2"/>
    <n v="-7.6210694086341693E-2"/>
    <x v="1"/>
    <x v="10"/>
    <n v="601"/>
    <n v="564"/>
    <m/>
    <s v=""/>
    <s v=""/>
    <n v="-0.21700477754962952"/>
    <n v="0"/>
    <n v="60"/>
    <n v="2"/>
    <n v="3.3333333333333333E-2"/>
    <n v="3.75"/>
    <n v="-0.56414175488571894"/>
    <n v="-0.20573721634212236"/>
    <n v="-0.55586261004536186"/>
    <x v="1"/>
    <n v="0"/>
    <n v="7"/>
    <n v="1.2145488621300549"/>
    <n v="0.10194062868667232"/>
    <n v="1"/>
    <x v="0"/>
    <n v="1"/>
    <n v="0.65387787877408987"/>
    <n v="0.96048740665954735"/>
    <s v=""/>
    <s v=""/>
    <s v=""/>
    <s v=""/>
    <s v=""/>
    <x v="0"/>
    <s v="putong"/>
    <s v=""/>
    <n v="1"/>
  </r>
  <r>
    <n v="646"/>
    <s v="王宇婷"/>
    <n v="1"/>
    <x v="127"/>
    <s v="管理学"/>
    <s v="财务管理"/>
    <x v="0"/>
    <n v="0"/>
    <n v="1"/>
    <n v="1"/>
    <n v="3.5889999999999998E-2"/>
    <n v="-0.17725909261635098"/>
    <x v="0"/>
    <x v="6"/>
    <n v="531"/>
    <n v="452"/>
    <m/>
    <s v=""/>
    <s v=""/>
    <n v="-3.3660807078658178E-2"/>
    <n v="0"/>
    <n v="93"/>
    <n v="1"/>
    <n v="1.0752688172043012E-2"/>
    <n v="3.81"/>
    <n v="-0.7494101441876545"/>
    <n v="-1.9714907840612795E-2"/>
    <n v="-0.73255418422803786"/>
    <x v="0"/>
    <n v="1"/>
    <n v="13"/>
    <n v="4.3482587931051295"/>
    <n v="2.795919820230595"/>
    <n v="1"/>
    <x v="0"/>
    <n v="1"/>
    <n v="0.65387787877408987"/>
    <n v="0.96048740665954735"/>
    <s v=""/>
    <s v=""/>
    <s v=""/>
    <s v=""/>
    <s v=""/>
    <x v="0"/>
    <s v="putong"/>
    <s v=""/>
    <n v="1"/>
  </r>
  <r>
    <n v="647"/>
    <s v="周可欣"/>
    <n v="1"/>
    <x v="21"/>
    <s v="管理学"/>
    <s v="会计学"/>
    <x v="0"/>
    <n v="0"/>
    <n v="1"/>
    <n v="1"/>
    <n v="3.5889999999999998E-2"/>
    <n v="-0.17725909261635098"/>
    <x v="0"/>
    <x v="0"/>
    <n v="446"/>
    <n v="380"/>
    <m/>
    <s v=""/>
    <s v=""/>
    <n v="-2.8063764314886916"/>
    <n v="0"/>
    <n v="197"/>
    <n v="37"/>
    <n v="0.18781725888324874"/>
    <n v="81.3"/>
    <n v="0.70335914489979778"/>
    <n v="-2.471186234469692"/>
    <n v="0.6300271466363626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651"/>
    <s v="杨天仪"/>
    <n v="1"/>
    <x v="34"/>
    <s v="管理学"/>
    <s v="会计学"/>
    <x v="0"/>
    <n v="0"/>
    <n v="1"/>
    <n v="1"/>
    <n v="3.5889999999999998E-2"/>
    <n v="-0.17725909261635098"/>
    <x v="0"/>
    <x v="0"/>
    <n v="543"/>
    <n v="542"/>
    <m/>
    <s v=""/>
    <s v=""/>
    <n v="-3.3660807078658178E-2"/>
    <n v="0"/>
    <n v="81"/>
    <n v="2"/>
    <n v="2.4691358024691357E-2"/>
    <n v="3.81"/>
    <n v="-0.63504694091485481"/>
    <n v="-1.9714907840612795E-2"/>
    <n v="-0.62083277095083989"/>
    <x v="3"/>
    <n v="2"/>
    <n v="0"/>
    <n v="1.6529860393914129"/>
    <n v="0.47885510333743647"/>
    <n v="0"/>
    <x v="0"/>
    <n v="0"/>
    <n v="0"/>
    <n v="-0.67724401237451326"/>
    <s v=""/>
    <s v=""/>
    <s v=""/>
    <s v=""/>
    <s v=""/>
    <x v="0"/>
    <s v="putong"/>
    <s v=""/>
    <n v="1"/>
  </r>
  <r>
    <n v="652"/>
    <s v="侯晓航"/>
    <n v="1"/>
    <x v="110"/>
    <s v="经济学"/>
    <s v="金融学"/>
    <x v="1"/>
    <n v="0"/>
    <n v="1"/>
    <n v="1"/>
    <n v="4.7480000000000001E-2"/>
    <n v="-7.6210694086341693E-2"/>
    <x v="0"/>
    <x v="2"/>
    <n v="521"/>
    <n v="526"/>
    <m/>
    <s v=""/>
    <s v=""/>
    <n v="-0.58369271849157223"/>
    <n v="0"/>
    <n v="54"/>
    <n v="2"/>
    <n v="3.7037037037037035E-2"/>
    <n v="3.63"/>
    <n v="-0.53375381801608934"/>
    <n v="-0.57778183334514144"/>
    <n v="-0.53477086517019035"/>
    <x v="1"/>
    <n v="1"/>
    <n v="2"/>
    <n v="0.75144863715309129"/>
    <n v="-0.2961761074399083"/>
    <n v="0"/>
    <x v="0"/>
    <n v="3"/>
    <n v="0.71109781038103836"/>
    <n v="1.1038029749478822"/>
    <s v=""/>
    <s v=""/>
    <s v=""/>
    <s v=""/>
    <s v=""/>
    <x v="0"/>
    <s v="putong"/>
    <s v=""/>
    <n v="1"/>
  </r>
  <r>
    <n v="653"/>
    <s v="水瑾艳"/>
    <n v="1"/>
    <x v="25"/>
    <s v="工学"/>
    <s v="风景园林"/>
    <x v="0"/>
    <n v="0"/>
    <n v="1"/>
    <n v="1"/>
    <n v="3.5889999999999998E-2"/>
    <n v="-0.17725909261635098"/>
    <x v="1"/>
    <x v="3"/>
    <n v="426"/>
    <m/>
    <m/>
    <s v=""/>
    <s v=""/>
    <n v="-1.3170686003754564"/>
    <n v="0"/>
    <n v="50"/>
    <n v="9"/>
    <n v="0.18"/>
    <n v="3.39"/>
    <n v="0.63922054515161486"/>
    <n v="-1.3218710673511784"/>
    <n v="0.5939193289028003"/>
    <x v="1"/>
    <n v="0"/>
    <n v="0"/>
    <n v="0"/>
    <n v="-0.94217941872104072"/>
    <n v="0"/>
    <x v="0"/>
    <n v="1"/>
    <n v="0.2370326034603461"/>
    <n v="-8.3561683267048173E-2"/>
    <s v=""/>
    <s v=""/>
    <s v=""/>
    <s v=""/>
    <s v=""/>
    <x v="0"/>
    <s v="putong"/>
    <s v=""/>
    <n v="1"/>
  </r>
  <r>
    <n v="655"/>
    <s v="张婷"/>
    <n v="2"/>
    <x v="33"/>
    <s v="管理学"/>
    <s v="市场营销"/>
    <x v="0"/>
    <n v="0"/>
    <n v="1"/>
    <n v="1"/>
    <n v="3.5889999999999998E-2"/>
    <n v="-0.17725909261635098"/>
    <x v="0"/>
    <x v="6"/>
    <n v="465"/>
    <n v="443"/>
    <m/>
    <s v=""/>
    <s v=""/>
    <n v="0.82194438845254014"/>
    <n v="0"/>
    <n v="53"/>
    <n v="10"/>
    <n v="0.18867924528301888"/>
    <n v="4.09"/>
    <n v="0.71043152174044522"/>
    <n v="0.8483891984997638"/>
    <n v="0.71361834407358538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662"/>
    <s v="葛玲"/>
    <n v="1"/>
    <x v="48"/>
    <s v="管理学"/>
    <s v="财务管理"/>
    <x v="0"/>
    <n v="0"/>
    <n v="1"/>
    <n v="1"/>
    <n v="3.5889999999999998E-2"/>
    <n v="-0.17725909261635098"/>
    <x v="0"/>
    <x v="6"/>
    <n v="461"/>
    <n v="456"/>
    <m/>
    <s v=""/>
    <s v=""/>
    <n v="2.6248267647504231"/>
    <n v="0"/>
    <n v="69"/>
    <n v="2"/>
    <n v="2.8985507246376812E-2"/>
    <n v="4.68"/>
    <n v="-0.59981455034137121"/>
    <n v="2.6776085654312722"/>
    <n v="-0.52410607636702311"/>
    <x v="4"/>
    <n v="2"/>
    <n v="1"/>
    <n v="1.4044346765445042"/>
    <n v="0.26518114681679988"/>
    <n v="0"/>
    <x v="0"/>
    <n v="0"/>
    <n v="0"/>
    <n v="-0.67724401237451326"/>
    <s v=""/>
    <s v=""/>
    <s v=""/>
    <s v=""/>
    <s v=""/>
    <x v="0"/>
    <s v="putong"/>
    <s v=""/>
    <n v="1"/>
  </r>
  <r>
    <n v="664"/>
    <s v="刘明侨"/>
    <n v="2"/>
    <x v="22"/>
    <s v="工学"/>
    <s v="环境工程"/>
    <x v="0"/>
    <n v="0"/>
    <n v="1"/>
    <n v="1"/>
    <n v="3.5889999999999998E-2"/>
    <n v="-0.17725909261635098"/>
    <x v="2"/>
    <x v="5"/>
    <n v="425"/>
    <m/>
    <m/>
    <s v=""/>
    <s v=""/>
    <n v="-0.36979141960877165"/>
    <n v="0"/>
    <n v="53"/>
    <n v="5"/>
    <n v="9.4339622641509441E-2"/>
    <n v="3.7"/>
    <n v="-6.3600832485970274E-2"/>
    <n v="-0.36075580676004632"/>
    <n v="-7.0465112391701432E-2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1"/>
  </r>
  <r>
    <n v="665"/>
    <s v="贾真"/>
    <n v="1"/>
    <x v="10"/>
    <s v="农学"/>
    <s v="林学"/>
    <x v="1"/>
    <n v="0"/>
    <n v="1"/>
    <n v="1"/>
    <n v="4.7480000000000001E-2"/>
    <n v="-7.6210694086341693E-2"/>
    <x v="9"/>
    <x v="16"/>
    <n v="458"/>
    <n v="470"/>
    <m/>
    <s v=""/>
    <s v=""/>
    <n v="-0.43090607643242879"/>
    <n v="0"/>
    <n v="29"/>
    <n v="6"/>
    <n v="0.20689655172413793"/>
    <n v="3.68"/>
    <n v="0.85989983841864948"/>
    <n v="-0.42276324292721618"/>
    <n v="0.83027032123956002"/>
    <x v="4"/>
    <n v="0"/>
    <n v="0"/>
    <n v="0.42205834315120228"/>
    <n v="-0.57934545542787375"/>
    <n v="1"/>
    <x v="0"/>
    <n v="0"/>
    <n v="0.41684527531374377"/>
    <n v="0.36680507755208219"/>
    <s v=""/>
    <s v=""/>
    <s v=""/>
    <s v=""/>
    <s v=""/>
    <x v="0"/>
    <s v="putong"/>
    <s v=""/>
    <n v="1"/>
  </r>
  <r>
    <n v="669"/>
    <s v="左屹婷"/>
    <n v="1"/>
    <x v="128"/>
    <s v="管理学"/>
    <s v="公共事业管理"/>
    <x v="0"/>
    <n v="0"/>
    <n v="1"/>
    <n v="1"/>
    <n v="3.5889999999999998E-2"/>
    <n v="-0.17725909261635098"/>
    <x v="0"/>
    <x v="6"/>
    <n v="486"/>
    <n v="452"/>
    <m/>
    <s v=""/>
    <s v=""/>
    <n v="-1.0726099730808278"/>
    <n v="0"/>
    <n v="46"/>
    <n v="2"/>
    <n v="4.3478260869565216E-2"/>
    <n v="3.47"/>
    <n v="-0.48090523215586389"/>
    <n v="-1.073841322682499"/>
    <n v="-0.49460205584702915"/>
    <x v="1"/>
    <n v="0"/>
    <n v="4"/>
    <n v="0.69402792121717416"/>
    <n v="-0.34553939163091907"/>
    <n v="1"/>
    <x v="0"/>
    <n v="0"/>
    <n v="0.41684527531374377"/>
    <n v="0.36680507755208219"/>
    <s v=""/>
    <s v=""/>
    <s v=""/>
    <s v=""/>
    <s v=""/>
    <x v="0"/>
    <s v="putong"/>
    <s v=""/>
    <n v="1"/>
  </r>
  <r>
    <n v="670"/>
    <s v="陈治儒"/>
    <n v="1"/>
    <x v="1"/>
    <s v="工学"/>
    <s v="风景园林"/>
    <x v="1"/>
    <n v="0"/>
    <n v="1"/>
    <n v="1"/>
    <n v="4.7480000000000001E-2"/>
    <n v="-7.6210694086341693E-2"/>
    <x v="1"/>
    <x v="3"/>
    <n v="479"/>
    <n v="463"/>
    <m/>
    <s v=""/>
    <s v=""/>
    <n v="0.42469911909876951"/>
    <n v="0"/>
    <n v="163"/>
    <n v="3"/>
    <n v="1.8404907975460124E-2"/>
    <n v="3.96"/>
    <n v="-0.68662564766698697"/>
    <n v="0.44534086341316043"/>
    <n v="-0.66047722126103559"/>
    <x v="3"/>
    <n v="3"/>
    <n v="5"/>
    <n v="2.924955617457385"/>
    <n v="1.5723384349361604"/>
    <n v="0"/>
    <x v="0"/>
    <n v="0"/>
    <n v="0"/>
    <n v="-0.67724401237451326"/>
    <s v=""/>
    <s v=""/>
    <s v=""/>
    <s v=""/>
    <s v=""/>
    <x v="0"/>
    <s v="putong"/>
    <s v=""/>
    <n v="1"/>
  </r>
  <r>
    <n v="671"/>
    <s v="黄景月"/>
    <n v="1"/>
    <x v="81"/>
    <s v="理学"/>
    <s v="生态学"/>
    <x v="1"/>
    <n v="0"/>
    <n v="1"/>
    <n v="1"/>
    <n v="4.7480000000000001E-2"/>
    <n v="-7.6210694086341693E-2"/>
    <x v="7"/>
    <x v="12"/>
    <n v="444"/>
    <n v="467"/>
    <m/>
    <s v=""/>
    <s v=""/>
    <n v="-0.21700477754962952"/>
    <n v="0"/>
    <n v="56"/>
    <n v="3"/>
    <n v="5.3571428571428568E-2"/>
    <n v="3.75"/>
    <n v="-0.3980933855623856"/>
    <n v="-0.20573721634212236"/>
    <n v="-0.39364995805339748"/>
    <x v="1"/>
    <n v="2"/>
    <n v="2"/>
    <n v="1.1558833136975954"/>
    <n v="5.1507190296163255E-2"/>
    <n v="0"/>
    <x v="0"/>
    <n v="0"/>
    <n v="0"/>
    <n v="-0.67724401237451326"/>
    <s v=""/>
    <s v=""/>
    <s v=""/>
    <s v=""/>
    <s v=""/>
    <x v="0"/>
    <s v="putong"/>
    <s v=""/>
    <n v="1"/>
  </r>
  <r>
    <n v="672"/>
    <s v="戚璐"/>
    <n v="2"/>
    <x v="26"/>
    <s v="管理学"/>
    <s v="财务管理"/>
    <x v="0"/>
    <n v="0"/>
    <n v="1"/>
    <n v="1"/>
    <n v="3.5889999999999998E-2"/>
    <n v="-0.17725909261635098"/>
    <x v="0"/>
    <x v="0"/>
    <n v="501"/>
    <n v="492"/>
    <m/>
    <s v=""/>
    <s v=""/>
    <n v="-0.43090607643242879"/>
    <n v="0"/>
    <n v="81"/>
    <n v="1"/>
    <n v="1.2345679012345678E-2"/>
    <n v="3.68"/>
    <n v="-0.73634006381362038"/>
    <n v="-0.42276324292721618"/>
    <n v="-0.72909643925114442"/>
    <x v="1"/>
    <n v="2"/>
    <n v="1"/>
    <n v="0.98237633339330188"/>
    <n v="-9.7652816476367199E-2"/>
    <n v="2"/>
    <x v="0"/>
    <n v="0"/>
    <n v="0.83369055062748754"/>
    <n v="1.4108541674786776"/>
    <s v=""/>
    <s v=""/>
    <s v=""/>
    <s v=""/>
    <s v=""/>
    <x v="0"/>
    <s v="putong"/>
    <s v=""/>
    <n v="1"/>
  </r>
  <r>
    <n v="673"/>
    <s v="葛楠"/>
    <n v="2"/>
    <x v="129"/>
    <s v="管理学"/>
    <s v="财务管理"/>
    <x v="0"/>
    <n v="0"/>
    <n v="1"/>
    <n v="1"/>
    <n v="3.5889999999999998E-2"/>
    <n v="-0.17725909261635098"/>
    <x v="0"/>
    <x v="0"/>
    <n v="430"/>
    <n v="361"/>
    <m/>
    <s v=""/>
    <s v=""/>
    <n v="0.24135514862779817"/>
    <n v="0"/>
    <n v="46"/>
    <n v="1"/>
    <n v="2.1739130434782608E-2"/>
    <n v="3.9"/>
    <n v="-0.65926920943412481"/>
    <n v="0.25931855491165084"/>
    <n v="-0.6380498320777373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676"/>
    <s v="司宝华"/>
    <n v="1"/>
    <x v="70"/>
    <s v="农学"/>
    <s v="园林"/>
    <x v="1"/>
    <n v="0"/>
    <n v="1"/>
    <n v="1"/>
    <n v="4.7480000000000001E-2"/>
    <n v="-7.6210694086341693E-2"/>
    <x v="1"/>
    <x v="1"/>
    <n v="461"/>
    <m/>
    <m/>
    <s v=""/>
    <s v=""/>
    <n v="-1.1948392867281421"/>
    <n v="0"/>
    <n v="36"/>
    <n v="2"/>
    <n v="5.5555555555555552E-2"/>
    <n v="3.43"/>
    <n v="-0.38181413366794115"/>
    <n v="-1.1978561950168387"/>
    <n v="-0.40066470528510068"/>
    <x v="2"/>
    <n v="4"/>
    <n v="10"/>
    <n v="4.6189835386745592"/>
    <n v="3.0286557298280514"/>
    <n v="2"/>
    <x v="2"/>
    <n v="1"/>
    <n v="1.4110284285744585"/>
    <n v="2.8568801194269282"/>
    <s v=""/>
    <s v=""/>
    <s v=""/>
    <s v=""/>
    <s v=""/>
    <x v="0"/>
    <s v="putong"/>
    <s v=""/>
    <n v="1"/>
  </r>
  <r>
    <n v="678"/>
    <s v="郑田恬"/>
    <n v="1"/>
    <x v="70"/>
    <s v="农学"/>
    <s v="园林"/>
    <x v="1"/>
    <n v="0"/>
    <n v="1"/>
    <n v="1"/>
    <n v="4.7480000000000001E-2"/>
    <n v="-7.6210694086341693E-2"/>
    <x v="1"/>
    <x v="1"/>
    <n v="478"/>
    <n v="440"/>
    <m/>
    <s v=""/>
    <s v=""/>
    <n v="-0.88926600260985778"/>
    <n v="0"/>
    <n v="36"/>
    <n v="3"/>
    <n v="8.3333333333333329E-2"/>
    <n v="3.53"/>
    <n v="-0.15390460714571882"/>
    <n v="-0.88781901418099074"/>
    <n v="-0.1708580299482336"/>
    <x v="1"/>
    <n v="2"/>
    <n v="5"/>
    <n v="1.676404254610476"/>
    <n v="0.49898721061375451"/>
    <n v="1"/>
    <x v="0"/>
    <n v="0"/>
    <n v="0.41684527531374377"/>
    <n v="0.36680507755208219"/>
    <s v=""/>
    <s v=""/>
    <s v=""/>
    <s v=""/>
    <s v=""/>
    <x v="0"/>
    <s v="putong"/>
    <s v=""/>
    <n v="1"/>
  </r>
  <r>
    <n v="680"/>
    <s v="安文雨"/>
    <n v="1"/>
    <x v="42"/>
    <s v="农学"/>
    <s v="园林"/>
    <x v="1"/>
    <n v="0"/>
    <n v="1"/>
    <n v="1"/>
    <n v="4.7480000000000001E-2"/>
    <n v="-7.6210694086341693E-2"/>
    <x v="1"/>
    <x v="10"/>
    <n v="505"/>
    <n v="460"/>
    <m/>
    <s v=""/>
    <s v=""/>
    <n v="-0.70592203213888649"/>
    <n v="0"/>
    <n v="136"/>
    <n v="25"/>
    <n v="0.18382352941176472"/>
    <n v="3.59"/>
    <n v="0.67059162115526205"/>
    <n v="-0.70179670567948116"/>
    <n v="0.63888945080537951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684"/>
    <s v="王崇州"/>
    <n v="2"/>
    <x v="17"/>
    <s v="经济学"/>
    <s v="金融学"/>
    <x v="1"/>
    <n v="0"/>
    <n v="1"/>
    <n v="1"/>
    <n v="4.7480000000000001E-2"/>
    <n v="-7.6210694086341693E-2"/>
    <x v="0"/>
    <x v="2"/>
    <n v="524"/>
    <n v="447"/>
    <m/>
    <s v=""/>
    <s v=""/>
    <n v="1.3499052040529989"/>
    <n v="0"/>
    <n v="63"/>
    <n v="8"/>
    <n v="0.12698412698412698"/>
    <n v="91.48"/>
    <n v="0.2042389345320591"/>
    <n v="1.2402491588586524"/>
    <n v="0.22817077071400341"/>
    <x v="3"/>
    <n v="2"/>
    <n v="0"/>
    <n v="1.6529860393914129"/>
    <n v="0.47885510333743647"/>
    <n v="0"/>
    <x v="0"/>
    <n v="0"/>
    <n v="0"/>
    <n v="-0.67724401237451326"/>
    <s v=""/>
    <s v=""/>
    <s v=""/>
    <s v=""/>
    <s v=""/>
    <x v="0"/>
    <s v="putong"/>
    <s v=""/>
    <n v="1"/>
  </r>
  <r>
    <n v="685"/>
    <s v="王佳钰"/>
    <n v="1"/>
    <x v="130"/>
    <s v="文学"/>
    <s v="英语"/>
    <x v="1"/>
    <n v="0"/>
    <n v="1"/>
    <n v="1"/>
    <n v="4.7480000000000001E-2"/>
    <n v="-7.6210694086341693E-2"/>
    <x v="6"/>
    <x v="11"/>
    <n v="596"/>
    <m/>
    <m/>
    <s v=""/>
    <s v=""/>
    <n v="-0.35261880579069899"/>
    <n v="0"/>
    <n v="38"/>
    <n v="4"/>
    <n v="0.10526315789473684"/>
    <n v="87.31"/>
    <n v="2.6023966424456681E-2"/>
    <n v="-0.28005394430236846"/>
    <n v="1.895356668666702E-2"/>
    <x v="2"/>
    <n v="0"/>
    <n v="6"/>
    <n v="2.3072169112793679"/>
    <n v="1.0412825117936428"/>
    <n v="0"/>
    <x v="0"/>
    <n v="0"/>
    <n v="0"/>
    <n v="-0.67724401237451326"/>
    <s v=""/>
    <s v=""/>
    <s v=""/>
    <s v=""/>
    <s v=""/>
    <x v="0"/>
    <s v="putong"/>
    <s v=""/>
    <n v="1"/>
  </r>
  <r>
    <n v="689"/>
    <s v="张健"/>
    <n v="2"/>
    <x v="42"/>
    <s v="农学"/>
    <s v="园林"/>
    <x v="1"/>
    <n v="0"/>
    <n v="1"/>
    <n v="1"/>
    <n v="4.7480000000000001E-2"/>
    <n v="-7.6210694086341693E-2"/>
    <x v="1"/>
    <x v="10"/>
    <n v="488"/>
    <m/>
    <m/>
    <s v=""/>
    <s v=""/>
    <n v="-0.27811943437328662"/>
    <n v="0"/>
    <n v="135"/>
    <n v="10"/>
    <n v="7.407407407407407E-2"/>
    <n v="3.73"/>
    <n v="-0.22987444931979295"/>
    <n v="-0.26774465250929219"/>
    <n v="-0.23074925101347038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691"/>
    <s v="梁湘钏"/>
    <n v="1"/>
    <x v="35"/>
    <s v="管理学"/>
    <s v="会计学"/>
    <x v="0"/>
    <n v="0"/>
    <n v="1"/>
    <n v="1"/>
    <n v="3.5889999999999998E-2"/>
    <n v="-0.17725909261635098"/>
    <x v="0"/>
    <x v="0"/>
    <n v="549"/>
    <n v="553"/>
    <m/>
    <s v=""/>
    <s v=""/>
    <n v="-0.24756210596145742"/>
    <n v="0"/>
    <n v="142"/>
    <n v="2"/>
    <n v="1.4084507042253521E-2"/>
    <n v="3.74"/>
    <n v="-0.72207342678562525"/>
    <n v="-0.2367409344257066"/>
    <n v="-0.7108622462121111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692"/>
    <s v="简慧妍"/>
    <n v="1"/>
    <x v="17"/>
    <s v="工学"/>
    <s v="风景园林"/>
    <x v="1"/>
    <n v="0"/>
    <n v="1"/>
    <n v="1"/>
    <n v="4.7480000000000001E-2"/>
    <n v="-7.6210694086341693E-2"/>
    <x v="1"/>
    <x v="3"/>
    <n v="589"/>
    <n v="591"/>
    <m/>
    <s v=""/>
    <s v=""/>
    <n v="0.58234042263665187"/>
    <n v="0"/>
    <n v="112"/>
    <n v="8"/>
    <n v="7.1428571428571425E-2"/>
    <n v="89.6"/>
    <n v="-0.25158011851238554"/>
    <n v="0.5548367286565582"/>
    <n v="-0.2329518893427829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693"/>
    <s v="张耀丰"/>
    <n v="1"/>
    <x v="17"/>
    <s v="艺术学"/>
    <s v="数字媒体艺术"/>
    <x v="1"/>
    <n v="0"/>
    <n v="1"/>
    <n v="1"/>
    <n v="4.7480000000000001E-2"/>
    <n v="-7.6210694086341693E-2"/>
    <x v="3"/>
    <x v="19"/>
    <n v="456"/>
    <m/>
    <m/>
    <s v=""/>
    <s v=""/>
    <n v="-0.43835742499146396"/>
    <n v="0"/>
    <n v="29"/>
    <n v="4"/>
    <n v="0.13793103448275862"/>
    <n v="87.1"/>
    <n v="0.29405549670830439"/>
    <n v="-0.35661597108026444"/>
    <n v="0.27902498580238844"/>
    <x v="1"/>
    <n v="0"/>
    <n v="3"/>
    <n v="0.52052094091288059"/>
    <n v="-0.49469939840344951"/>
    <n v="2"/>
    <x v="0"/>
    <n v="5"/>
    <n v="2.0188535679292179"/>
    <n v="4.3792658130160032"/>
    <s v=""/>
    <s v=""/>
    <s v=""/>
    <s v=""/>
    <s v=""/>
    <x v="0"/>
    <s v="putong"/>
    <s v=""/>
    <n v="1"/>
  </r>
  <r>
    <n v="696"/>
    <s v="吴东娟"/>
    <n v="1"/>
    <x v="131"/>
    <s v="管理学"/>
    <s v="市场营销"/>
    <x v="0"/>
    <n v="0"/>
    <n v="1"/>
    <n v="1"/>
    <n v="3.5889999999999998E-2"/>
    <n v="-0.17725909261635098"/>
    <x v="0"/>
    <x v="6"/>
    <n v="440"/>
    <m/>
    <m/>
    <s v=""/>
    <s v=""/>
    <n v="-0.36979141960877165"/>
    <n v="0"/>
    <n v="111"/>
    <n v="1"/>
    <n v="9.0090090090090089E-3"/>
    <n v="3.7"/>
    <n v="-0.76371658351598937"/>
    <n v="-0.36075580676004632"/>
    <n v="-0.75440818957292699"/>
    <x v="1"/>
    <n v="1"/>
    <n v="0"/>
    <n v="0.40443467654450416"/>
    <n v="-0.59449612098496918"/>
    <n v="0"/>
    <x v="0"/>
    <n v="0"/>
    <n v="0"/>
    <n v="-0.67724401237451326"/>
    <s v=""/>
    <s v=""/>
    <s v=""/>
    <s v=""/>
    <s v=""/>
    <x v="0"/>
    <s v="putong"/>
    <s v=""/>
    <n v="1"/>
  </r>
  <r>
    <n v="697"/>
    <s v="刘守佳"/>
    <n v="1"/>
    <x v="132"/>
    <s v="工学"/>
    <s v="林产化工"/>
    <x v="2"/>
    <n v="1"/>
    <n v="1"/>
    <n v="1"/>
    <n v="0.91662999999999994"/>
    <n v="7.5015473371783292"/>
    <x v="10"/>
    <x v="27"/>
    <n v="556"/>
    <n v="434"/>
    <m/>
    <s v=""/>
    <s v=""/>
    <n v="-0.55675837531632211"/>
    <n v="0"/>
    <n v="85"/>
    <n v="4"/>
    <n v="4.7058823529411764E-2"/>
    <n v="86.81"/>
    <n v="-0.451527635898268"/>
    <n v="-0.46234448424973296"/>
    <n v="-0.45177750509518688"/>
    <x v="5"/>
    <n v="3"/>
    <n v="5"/>
    <n v="4.1911306469109917"/>
    <n v="2.6608403248156614"/>
    <n v="1"/>
    <x v="0"/>
    <n v="0"/>
    <n v="0.41684527531374377"/>
    <n v="0.36680507755208219"/>
    <s v=""/>
    <s v=""/>
    <s v=""/>
    <s v=""/>
    <s v=""/>
    <x v="0"/>
    <s v="putong"/>
    <s v=""/>
    <n v="1"/>
  </r>
  <r>
    <n v="699"/>
    <s v="朱希茹"/>
    <n v="1"/>
    <x v="54"/>
    <s v="农学"/>
    <s v="农业资源与环境"/>
    <x v="0"/>
    <n v="0"/>
    <n v="1"/>
    <n v="1"/>
    <n v="3.5889999999999998E-2"/>
    <n v="-0.17725909261635098"/>
    <x v="4"/>
    <x v="23"/>
    <n v="496"/>
    <n v="496"/>
    <m/>
    <s v=""/>
    <s v=""/>
    <n v="1.0358456873353408"/>
    <n v="0"/>
    <n v="62"/>
    <n v="2"/>
    <n v="3.2258064516129031E-2"/>
    <n v="4.16"/>
    <n v="-0.57296405913819215"/>
    <n v="1.065415225084859"/>
    <n v="-0.5351174976726396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02"/>
    <s v="赵晶瑛"/>
    <n v="1"/>
    <x v="96"/>
    <s v="管理学"/>
    <s v="电子商务"/>
    <x v="0"/>
    <n v="0"/>
    <n v="1"/>
    <n v="1"/>
    <n v="3.5889999999999998E-2"/>
    <n v="-0.17725909261635098"/>
    <x v="0"/>
    <x v="2"/>
    <n v="491"/>
    <n v="488"/>
    <m/>
    <s v=""/>
    <s v=""/>
    <n v="0.68032741600895463"/>
    <n v="0"/>
    <n v="70"/>
    <n v="1"/>
    <n v="1.4285714285714285E-2"/>
    <n v="89.84"/>
    <n v="-0.72042257307238566"/>
    <n v="0.64233618783129653"/>
    <n v="-0.6889428456955105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06"/>
    <s v="初步天"/>
    <n v="1"/>
    <x v="10"/>
    <s v="工学"/>
    <s v="风景园林"/>
    <x v="1"/>
    <n v="0"/>
    <n v="1"/>
    <n v="1"/>
    <n v="4.7480000000000001E-2"/>
    <n v="-7.6210694086341693E-2"/>
    <x v="1"/>
    <x v="3"/>
    <n v="508"/>
    <m/>
    <m/>
    <s v=""/>
    <s v=""/>
    <n v="-0.58369271849157223"/>
    <n v="0"/>
    <n v="107"/>
    <n v="10"/>
    <n v="9.3457943925233641E-2"/>
    <n v="3.63"/>
    <n v="-7.0834779721731245E-2"/>
    <n v="-0.57778183334514144"/>
    <n v="-8.2545256660432026E-2"/>
    <x v="1"/>
    <n v="3"/>
    <n v="5"/>
    <n v="2.0808389311549802"/>
    <n v="0.84667050834982605"/>
    <n v="1"/>
    <x v="0"/>
    <n v="0"/>
    <n v="0.41684527531374377"/>
    <n v="0.36680507755208219"/>
    <s v=""/>
    <s v=""/>
    <s v=""/>
    <s v=""/>
    <s v=""/>
    <x v="0"/>
    <s v="putong"/>
    <s v=""/>
    <n v="1"/>
  </r>
  <r>
    <n v="710"/>
    <s v="孙冬雪"/>
    <n v="1"/>
    <x v="40"/>
    <s v="管理学"/>
    <s v="信息管理与信息系统"/>
    <x v="0"/>
    <n v="0"/>
    <n v="1"/>
    <n v="1"/>
    <n v="3.5889999999999998E-2"/>
    <n v="-0.17725909261635098"/>
    <x v="8"/>
    <x v="14"/>
    <n v="544"/>
    <n v="467"/>
    <m/>
    <s v=""/>
    <s v=""/>
    <n v="1.4636482851009391"/>
    <n v="0"/>
    <n v="187"/>
    <n v="1"/>
    <n v="5.3475935828877002E-3"/>
    <n v="4.3"/>
    <n v="-0.7937575559380543"/>
    <n v="1.4994672782550464"/>
    <n v="-0.74078406226819371"/>
    <x v="1"/>
    <n v="0"/>
    <n v="6"/>
    <n v="1.0410418818257612"/>
    <n v="-4.721937808585823E-2"/>
    <n v="0"/>
    <x v="0"/>
    <n v="1"/>
    <n v="0.2370326034603461"/>
    <n v="-8.3561683267048173E-2"/>
    <s v=""/>
    <s v=""/>
    <s v=""/>
    <s v=""/>
    <s v=""/>
    <x v="0"/>
    <s v="putong"/>
    <s v=""/>
    <n v="1"/>
  </r>
  <r>
    <n v="712"/>
    <s v="郑嘉欣"/>
    <n v="1"/>
    <x v="22"/>
    <s v="管理学"/>
    <s v="农林经济管理"/>
    <x v="0"/>
    <n v="0"/>
    <n v="1"/>
    <n v="1"/>
    <n v="3.5889999999999998E-2"/>
    <n v="-0.17725909261635098"/>
    <x v="0"/>
    <x v="4"/>
    <n v="450"/>
    <n v="415"/>
    <m/>
    <s v=""/>
    <s v=""/>
    <n v="-0.27811943437328662"/>
    <n v="0"/>
    <n v="30"/>
    <n v="3"/>
    <n v="0.1"/>
    <n v="3.73"/>
    <n v="-1.7158891232385353E-2"/>
    <n v="-0.26774465250929219"/>
    <n v="-2.29474223178819E-2"/>
    <x v="1"/>
    <n v="0"/>
    <n v="3"/>
    <n v="0.52052094091288059"/>
    <n v="-0.49469939840344951"/>
    <n v="0"/>
    <x v="0"/>
    <n v="0"/>
    <n v="0"/>
    <n v="-0.67724401237451326"/>
    <s v=""/>
    <s v=""/>
    <s v=""/>
    <s v=""/>
    <s v=""/>
    <x v="0"/>
    <s v="putong"/>
    <s v=""/>
    <n v="1"/>
  </r>
  <r>
    <n v="715"/>
    <s v="钟乐嘉"/>
    <n v="1"/>
    <x v="107"/>
    <s v="管理学"/>
    <s v="工商管理"/>
    <x v="0"/>
    <n v="0"/>
    <n v="1"/>
    <n v="1"/>
    <n v="3.5889999999999998E-2"/>
    <n v="-0.17725909261635098"/>
    <x v="0"/>
    <x v="6"/>
    <n v="485"/>
    <n v="464"/>
    <m/>
    <s v=""/>
    <s v=""/>
    <n v="-2.5088044084367693"/>
    <n v="0"/>
    <n v="156"/>
    <n v="3"/>
    <n v="1.9230769230769232E-2"/>
    <n v="3"/>
    <n v="-0.67984966835084726"/>
    <n v="-2.5310160726109898"/>
    <n v="-0.72261161228925652"/>
    <x v="4"/>
    <n v="1"/>
    <n v="5"/>
    <n v="1.6940279212171743"/>
    <n v="0.51413787617085016"/>
    <n v="0"/>
    <x v="0"/>
    <n v="0"/>
    <n v="0"/>
    <n v="-0.67724401237451326"/>
    <s v=""/>
    <s v=""/>
    <s v=""/>
    <s v=""/>
    <s v=""/>
    <x v="0"/>
    <s v="putong"/>
    <s v=""/>
    <n v="1"/>
  </r>
  <r>
    <n v="720"/>
    <s v="侯宇翔"/>
    <n v="2"/>
    <x v="133"/>
    <s v="文学"/>
    <s v="英语"/>
    <x v="0"/>
    <n v="0"/>
    <n v="1"/>
    <n v="1"/>
    <n v="3.5889999999999998E-2"/>
    <n v="-0.17725909261635098"/>
    <x v="6"/>
    <x v="0"/>
    <n v="448"/>
    <m/>
    <m/>
    <s v=""/>
    <s v=""/>
    <n v="-1.775428526552884"/>
    <n v="0"/>
    <n v="132"/>
    <n v="16"/>
    <n v="0.12121212121212122"/>
    <n v="3.24"/>
    <n v="0.15688111083912987"/>
    <n v="-1.7869268386049515"/>
    <n v="0.11197914720697158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25"/>
    <s v="李昊澜"/>
    <n v="1"/>
    <x v="128"/>
    <s v="经济学"/>
    <s v="能源经济"/>
    <x v="0"/>
    <n v="0"/>
    <n v="1"/>
    <n v="1"/>
    <n v="3.5889999999999998E-2"/>
    <n v="-0.17725909261635098"/>
    <x v="0"/>
    <x v="4"/>
    <n v="478"/>
    <n v="479"/>
    <m/>
    <s v=""/>
    <s v=""/>
    <n v="-1.5004125708464275"/>
    <n v="0"/>
    <n v="49"/>
    <n v="15"/>
    <n v="0.30612244897959184"/>
    <n v="3.33"/>
    <n v="1.6740228198590439"/>
    <n v="-1.507893375852688"/>
    <n v="1.600520555738103"/>
    <x v="4"/>
    <n v="0"/>
    <n v="1"/>
    <n v="0.59556532345549584"/>
    <n v="-0.43018544865534325"/>
    <n v="0"/>
    <x v="0"/>
    <n v="2"/>
    <n v="0.47406520692069221"/>
    <n v="0.51012064584041694"/>
    <s v=""/>
    <s v=""/>
    <s v=""/>
    <s v=""/>
    <s v=""/>
    <x v="0"/>
    <s v="putong"/>
    <s v=""/>
    <n v="1"/>
  </r>
  <r>
    <n v="728"/>
    <s v="何嘉亮"/>
    <n v="2"/>
    <x v="3"/>
    <s v="经济学"/>
    <s v="金融学"/>
    <x v="0"/>
    <n v="0"/>
    <n v="1"/>
    <n v="1"/>
    <n v="3.5889999999999998E-2"/>
    <n v="-0.17725909261635098"/>
    <x v="0"/>
    <x v="2"/>
    <n v="436"/>
    <n v="505"/>
    <m/>
    <s v=""/>
    <s v=""/>
    <n v="0.91361637368802651"/>
    <n v="0"/>
    <n v="174"/>
    <n v="6"/>
    <n v="3.4482758620689655E-2"/>
    <n v="4.12"/>
    <n v="-0.55471101585721327"/>
    <n v="0.94140035275051925"/>
    <n v="-0.52015084324237459"/>
    <x v="0"/>
    <n v="2"/>
    <n v="3"/>
    <n v="3.0176236666066982"/>
    <n v="1.6520030502413621"/>
    <n v="2"/>
    <x v="0"/>
    <n v="0"/>
    <n v="0.83369055062748754"/>
    <n v="1.4108541674786776"/>
    <s v=""/>
    <s v=""/>
    <s v=""/>
    <s v=""/>
    <s v=""/>
    <x v="0"/>
    <s v="putong"/>
    <s v=""/>
    <n v="1"/>
  </r>
  <r>
    <n v="729"/>
    <s v="陈箫羽"/>
    <n v="1"/>
    <x v="1"/>
    <s v="工学"/>
    <s v="风景园林"/>
    <x v="1"/>
    <n v="0"/>
    <n v="1"/>
    <n v="1"/>
    <n v="4.7480000000000001E-2"/>
    <n v="-7.6210694086341693E-2"/>
    <x v="1"/>
    <x v="3"/>
    <n v="596"/>
    <n v="508"/>
    <m/>
    <s v=""/>
    <s v=""/>
    <n v="0.69257579018049253"/>
    <n v="0"/>
    <n v="163"/>
    <n v="4"/>
    <n v="2.4539877300613498E-2"/>
    <n v="89.87"/>
    <n v="-0.63628980131852064"/>
    <n v="0.65327362022813873"/>
    <n v="-0.60650088628079291"/>
    <x v="4"/>
    <n v="0"/>
    <n v="4"/>
    <n v="1.1160862643683764"/>
    <n v="1.7294571662248025E-2"/>
    <n v="0"/>
    <x v="0"/>
    <n v="0"/>
    <n v="0"/>
    <n v="-0.67724401237451326"/>
    <s v=""/>
    <s v=""/>
    <s v=""/>
    <s v=""/>
    <s v=""/>
    <x v="0"/>
    <s v="putong"/>
    <s v=""/>
    <n v="1"/>
  </r>
  <r>
    <n v="731"/>
    <s v="张睿"/>
    <n v="2"/>
    <x v="134"/>
    <s v="管理学"/>
    <s v="市场营销"/>
    <x v="1"/>
    <n v="0"/>
    <n v="1"/>
    <n v="1"/>
    <n v="4.7480000000000001E-2"/>
    <n v="-7.6210694086341693E-2"/>
    <x v="0"/>
    <x v="6"/>
    <n v="506"/>
    <n v="465"/>
    <m/>
    <s v=""/>
    <s v=""/>
    <n v="0.21080640610001905"/>
    <n v="0"/>
    <n v="61"/>
    <n v="5"/>
    <n v="8.1967213114754092E-2"/>
    <n v="88.69"/>
    <n v="-0.16511327238451667"/>
    <n v="0.22306794595235599"/>
    <n v="-0.15614628624093491"/>
    <x v="4"/>
    <n v="1"/>
    <n v="5"/>
    <n v="1.6940279212171743"/>
    <n v="0.51413787617085016"/>
    <n v="0"/>
    <x v="0"/>
    <n v="1"/>
    <n v="0.2370326034603461"/>
    <n v="-8.3561683267048173E-2"/>
    <s v=""/>
    <s v=""/>
    <s v=""/>
    <s v=""/>
    <s v=""/>
    <x v="0"/>
    <s v="putong"/>
    <s v=""/>
    <n v="1"/>
  </r>
  <r>
    <n v="734"/>
    <s v="程铄淇"/>
    <n v="1"/>
    <x v="108"/>
    <s v="农学"/>
    <s v="园林"/>
    <x v="0"/>
    <n v="0"/>
    <n v="1"/>
    <n v="1"/>
    <n v="3.5889999999999998E-2"/>
    <n v="-0.17725909261635098"/>
    <x v="1"/>
    <x v="3"/>
    <n v="476"/>
    <m/>
    <m/>
    <s v=""/>
    <s v=""/>
    <n v="0.88305904527619861"/>
    <n v="0"/>
    <n v="112"/>
    <n v="2"/>
    <n v="1.7857142857142856E-2"/>
    <n v="4.1100000000000003"/>
    <n v="-0.69111991966238573"/>
    <n v="0.91039663466693499"/>
    <n v="-0.65412488725737838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44"/>
    <s v="王梦宇"/>
    <n v="1"/>
    <x v="52"/>
    <s v="理学"/>
    <s v="地理信息科学"/>
    <x v="0"/>
    <n v="0"/>
    <n v="1"/>
    <n v="1"/>
    <n v="3.5889999999999998E-2"/>
    <n v="-0.17725909261635098"/>
    <x v="4"/>
    <x v="26"/>
    <n v="464"/>
    <n v="438"/>
    <m/>
    <s v=""/>
    <s v=""/>
    <n v="-0.58369271849157223"/>
    <n v="0"/>
    <n v="24"/>
    <n v="1"/>
    <n v="4.1666666666666664E-2"/>
    <n v="3.63"/>
    <n v="-0.49576889692905229"/>
    <n v="-0.57778183334514144"/>
    <n v="-0.49766339576026397"/>
    <x v="3"/>
    <n v="2"/>
    <n v="9"/>
    <n v="3.2145488621300546"/>
    <n v="1.8212951642902102"/>
    <n v="0"/>
    <x v="2"/>
    <n v="0"/>
    <n v="0.34030527448662495"/>
    <n v="0.17509961046627232"/>
    <s v=""/>
    <s v=""/>
    <s v=""/>
    <s v=""/>
    <s v=""/>
    <x v="0"/>
    <s v="putong"/>
    <s v=""/>
    <n v="1"/>
  </r>
  <r>
    <n v="745"/>
    <s v="王灿"/>
    <n v="1"/>
    <x v="135"/>
    <s v="管理学"/>
    <s v="电子商务"/>
    <x v="0"/>
    <n v="0"/>
    <n v="1"/>
    <n v="1"/>
    <n v="3.5889999999999998E-2"/>
    <n v="-0.17725909261635098"/>
    <x v="0"/>
    <x v="6"/>
    <n v="522"/>
    <n v="473"/>
    <m/>
    <s v=""/>
    <s v=""/>
    <n v="-0.43090607643242879"/>
    <n v="0"/>
    <n v="66"/>
    <n v="1"/>
    <n v="1.5151515151515152E-2"/>
    <n v="3.68"/>
    <n v="-0.71331889951844629"/>
    <n v="-0.42276324292721618"/>
    <n v="-0.70660706385118877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47"/>
    <s v="甄鑫"/>
    <n v="2"/>
    <x v="22"/>
    <s v="工学"/>
    <s v="物联网工程"/>
    <x v="0"/>
    <n v="0"/>
    <n v="1"/>
    <n v="1"/>
    <n v="3.5889999999999998E-2"/>
    <n v="-0.17725909261635098"/>
    <x v="8"/>
    <x v="14"/>
    <n v="451"/>
    <n v="496"/>
    <m/>
    <s v=""/>
    <s v=""/>
    <n v="0.73027240321705378"/>
    <n v="0"/>
    <n v="30"/>
    <n v="2"/>
    <n v="6.6666666666666666E-2"/>
    <n v="4.0599999999999996"/>
    <n v="-0.2906503230590522"/>
    <n v="0.75537804424900834"/>
    <n v="-0.26648706777423598"/>
    <x v="1"/>
    <n v="4"/>
    <n v="5"/>
    <n v="2.4852736076994844"/>
    <n v="1.1943538060858976"/>
    <n v="0"/>
    <x v="0"/>
    <n v="0"/>
    <n v="0"/>
    <n v="-0.67724401237451326"/>
    <s v=""/>
    <s v=""/>
    <s v=""/>
    <s v=""/>
    <s v=""/>
    <x v="0"/>
    <s v="putong"/>
    <s v=""/>
    <n v="1"/>
  </r>
  <r>
    <n v="749"/>
    <s v="高佳"/>
    <n v="1"/>
    <x v="7"/>
    <s v="工学"/>
    <s v="城乡规划"/>
    <x v="0"/>
    <n v="0"/>
    <n v="1"/>
    <n v="1"/>
    <n v="3.5889999999999998E-2"/>
    <n v="-0.17725909261635098"/>
    <x v="1"/>
    <x v="22"/>
    <n v="524"/>
    <n v="501"/>
    <m/>
    <s v=""/>
    <s v=""/>
    <n v="-0.78131190179450649"/>
    <n v="0"/>
    <n v="29"/>
    <n v="2"/>
    <n v="6.8965517241379309E-2"/>
    <n v="86.26"/>
    <n v="-0.2717888450020407"/>
    <n v="-0.66286407819183291"/>
    <n v="-0.2808226828887248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53"/>
    <s v="冯晗睿"/>
    <n v="1"/>
    <x v="10"/>
    <s v="工学"/>
    <s v="风景园林"/>
    <x v="1"/>
    <n v="0"/>
    <n v="1"/>
    <n v="1"/>
    <n v="4.7480000000000001E-2"/>
    <n v="-7.6210694086341693E-2"/>
    <x v="1"/>
    <x v="3"/>
    <n v="598"/>
    <n v="565"/>
    <m/>
    <s v=""/>
    <s v=""/>
    <n v="-0.49202073325608586"/>
    <n v="0"/>
    <n v="107"/>
    <n v="9"/>
    <n v="8.4112149532710276E-2"/>
    <n v="3.66"/>
    <n v="-0.14751462042079672"/>
    <n v="-0.48477067909438598"/>
    <n v="-0.15530523537615665"/>
    <x v="1"/>
    <n v="2"/>
    <n v="5"/>
    <n v="1.676404254610476"/>
    <n v="0.49898721061375451"/>
    <n v="0"/>
    <x v="0"/>
    <n v="0"/>
    <n v="0"/>
    <n v="-0.67724401237451326"/>
    <s v=""/>
    <s v=""/>
    <s v=""/>
    <s v=""/>
    <s v=""/>
    <x v="0"/>
    <s v="putong"/>
    <s v=""/>
    <n v="1"/>
  </r>
  <r>
    <n v="755"/>
    <s v="杨梦瑶"/>
    <n v="1"/>
    <x v="19"/>
    <s v="管理学"/>
    <s v="农林经济管理"/>
    <x v="0"/>
    <n v="0"/>
    <n v="1"/>
    <n v="1"/>
    <n v="3.5889999999999998E-2"/>
    <n v="-0.17725909261635098"/>
    <x v="0"/>
    <x v="4"/>
    <n v="483"/>
    <n v="408"/>
    <m/>
    <s v=""/>
    <s v=""/>
    <n v="-1.775428526552884"/>
    <n v="0"/>
    <n v="86"/>
    <n v="9"/>
    <n v="0.10465116279069768"/>
    <n v="3.24"/>
    <n v="2.1002703906219316E-2"/>
    <n v="-1.7869268386049515"/>
    <n v="-2.0760468525788733E-2"/>
    <x v="1"/>
    <n v="1"/>
    <n v="0"/>
    <n v="0.40443467654450416"/>
    <n v="-0.59449612098496918"/>
    <n v="0"/>
    <x v="0"/>
    <n v="0"/>
    <n v="0"/>
    <n v="-0.67724401237451326"/>
    <s v=""/>
    <s v=""/>
    <s v=""/>
    <s v=""/>
    <s v=""/>
    <x v="0"/>
    <s v="putong"/>
    <s v=""/>
    <n v="1"/>
  </r>
  <r>
    <n v="758"/>
    <s v="李思宇斯"/>
    <n v="1"/>
    <x v="39"/>
    <s v="工学"/>
    <s v="工业设计"/>
    <x v="0"/>
    <n v="0"/>
    <n v="1"/>
    <n v="1"/>
    <n v="3.5889999999999998E-2"/>
    <n v="-0.17725909261635098"/>
    <x v="3"/>
    <x v="7"/>
    <n v="565"/>
    <n v="474"/>
    <m/>
    <s v=""/>
    <s v=""/>
    <n v="-1.2559539435517992"/>
    <n v="0"/>
    <n v="73"/>
    <n v="3"/>
    <n v="4.1095890410958902E-2"/>
    <n v="3.41"/>
    <n v="-0.50045196939183767"/>
    <n v="-1.2598636311840086"/>
    <n v="-0.51799437877923682"/>
    <x v="1"/>
    <n v="0"/>
    <n v="0"/>
    <n v="0"/>
    <n v="-0.94217941872104072"/>
    <n v="0"/>
    <x v="2"/>
    <n v="1"/>
    <n v="0.57733787794697111"/>
    <n v="0.76878193957373753"/>
    <s v=""/>
    <s v=""/>
    <s v=""/>
    <s v=""/>
    <s v=""/>
    <x v="0"/>
    <s v="putong"/>
    <s v=""/>
    <n v="1"/>
  </r>
  <r>
    <n v="761"/>
    <s v="李曼"/>
    <n v="1"/>
    <x v="9"/>
    <s v="管理学"/>
    <s v="财务管理"/>
    <x v="0"/>
    <n v="0"/>
    <n v="1"/>
    <n v="1"/>
    <n v="3.5889999999999998E-2"/>
    <n v="-0.17725909261635098"/>
    <x v="0"/>
    <x v="0"/>
    <n v="517"/>
    <n v="445"/>
    <m/>
    <s v=""/>
    <s v=""/>
    <n v="1.158075000982655"/>
    <n v="0"/>
    <n v="71"/>
    <n v="3"/>
    <n v="4.2253521126760563E-2"/>
    <n v="4.2"/>
    <n v="-0.49095390693210395"/>
    <n v="1.1894300974191987"/>
    <n v="-0.45213703643158887"/>
    <x v="1"/>
    <n v="0"/>
    <n v="3"/>
    <n v="0.52052094091288059"/>
    <n v="-0.49469939840344951"/>
    <n v="0"/>
    <x v="0"/>
    <n v="0"/>
    <n v="0"/>
    <n v="-0.67724401237451326"/>
    <s v=""/>
    <s v=""/>
    <s v=""/>
    <s v=""/>
    <s v=""/>
    <x v="0"/>
    <s v="putong"/>
    <s v=""/>
    <n v="1"/>
  </r>
  <r>
    <n v="763"/>
    <s v="陈宇航"/>
    <n v="2"/>
    <x v="136"/>
    <s v="管理学"/>
    <s v="财务管理"/>
    <x v="0"/>
    <n v="0"/>
    <n v="1"/>
    <n v="1"/>
    <n v="3.5889999999999998E-2"/>
    <n v="-0.17725909261635098"/>
    <x v="0"/>
    <x v="6"/>
    <n v="537"/>
    <n v="544"/>
    <m/>
    <s v=""/>
    <s v=""/>
    <n v="-9.4775463902315296E-2"/>
    <n v="0"/>
    <n v="124"/>
    <n v="1"/>
    <n v="8.0645161290322578E-3"/>
    <n v="3.79"/>
    <n v="-0.77146590481883737"/>
    <n v="-8.1722344007782652E-2"/>
    <n v="-0.75553282856410198"/>
    <x v="0"/>
    <n v="2"/>
    <n v="4"/>
    <n v="3.1911306469109917"/>
    <n v="1.8011630570138923"/>
    <n v="0"/>
    <x v="0"/>
    <n v="0"/>
    <n v="0"/>
    <n v="-0.67724401237451326"/>
    <s v=""/>
    <s v=""/>
    <s v=""/>
    <s v=""/>
    <s v=""/>
    <x v="0"/>
    <s v="putong"/>
    <s v=""/>
    <n v="1"/>
  </r>
  <r>
    <n v="764"/>
    <s v="刘芮畅"/>
    <n v="1"/>
    <x v="137"/>
    <s v="工学"/>
    <s v="工业设计"/>
    <x v="0"/>
    <n v="0"/>
    <n v="1"/>
    <n v="1"/>
    <n v="3.5889999999999998E-2"/>
    <n v="-0.17725909261635098"/>
    <x v="3"/>
    <x v="7"/>
    <n v="463"/>
    <n v="494"/>
    <m/>
    <s v=""/>
    <s v=""/>
    <n v="0.82194438845254014"/>
    <n v="0"/>
    <n v="61"/>
    <n v="1"/>
    <n v="1.6393442622950821E-2"/>
    <n v="4.09"/>
    <n v="-0.70312920384681188"/>
    <n v="0.8483891984997638"/>
    <n v="-0.66728912875260604"/>
    <x v="7"/>
    <n v="4"/>
    <n v="12"/>
    <n v="6.2321725287367524"/>
    <n v="4.4154776332526131"/>
    <n v="0"/>
    <x v="1"/>
    <n v="0"/>
    <n v="0.68061054897324991"/>
    <n v="1.027443233307058"/>
    <s v=""/>
    <s v=""/>
    <s v=""/>
    <s v=""/>
    <s v=""/>
    <x v="0"/>
    <s v="putong"/>
    <s v=""/>
    <n v="1"/>
  </r>
  <r>
    <n v="765"/>
    <s v="王海珍"/>
    <n v="1"/>
    <x v="23"/>
    <s v="管理学"/>
    <s v="会计学"/>
    <x v="0"/>
    <n v="0"/>
    <n v="1"/>
    <n v="1"/>
    <n v="3.5889999999999998E-2"/>
    <n v="-0.17725909261635098"/>
    <x v="0"/>
    <x v="0"/>
    <n v="432"/>
    <n v="440"/>
    <m/>
    <s v=""/>
    <s v=""/>
    <n v="-1.3476259287872856"/>
    <n v="0"/>
    <n v="21"/>
    <n v="5"/>
    <n v="0.23809523809523808"/>
    <n v="3.38"/>
    <n v="1.1158770406209482"/>
    <n v="-1.352874785434764"/>
    <n v="1.0588488734390613"/>
    <x v="1"/>
    <n v="0"/>
    <n v="1"/>
    <n v="0.17350698030429354"/>
    <n v="-0.79301941194851033"/>
    <n v="0"/>
    <x v="0"/>
    <n v="1"/>
    <n v="0.2370326034603461"/>
    <n v="-8.3561683267048173E-2"/>
    <s v=""/>
    <s v=""/>
    <s v=""/>
    <s v=""/>
    <s v=""/>
    <x v="0"/>
    <s v="putong"/>
    <s v=""/>
    <n v="1"/>
  </r>
  <r>
    <n v="767"/>
    <s v="曹成航"/>
    <n v="1"/>
    <x v="93"/>
    <s v="经济学"/>
    <s v="金融学"/>
    <x v="0"/>
    <n v="0"/>
    <n v="1"/>
    <n v="1"/>
    <n v="3.5889999999999998E-2"/>
    <n v="-0.17725909261635098"/>
    <x v="0"/>
    <x v="2"/>
    <n v="489"/>
    <n v="487"/>
    <m/>
    <s v=""/>
    <s v=""/>
    <n v="-1.1948392867281421"/>
    <n v="0"/>
    <n v="84"/>
    <n v="8"/>
    <n v="9.5238095238095233E-2"/>
    <n v="3.43"/>
    <n v="-5.6229095779052128E-2"/>
    <n v="-1.1978561950168387"/>
    <n v="-8.2600681771445E-2"/>
    <x v="1"/>
    <n v="0"/>
    <n v="0"/>
    <n v="0"/>
    <n v="-0.94217941872104072"/>
    <n v="0"/>
    <x v="0"/>
    <n v="2"/>
    <n v="0.47406520692069221"/>
    <n v="0.51012064584041694"/>
    <s v=""/>
    <s v=""/>
    <s v=""/>
    <s v=""/>
    <s v=""/>
    <x v="0"/>
    <s v="putong"/>
    <s v=""/>
    <n v="1"/>
  </r>
  <r>
    <n v="770"/>
    <s v="王载辉"/>
    <n v="1"/>
    <x v="138"/>
    <s v="管理学"/>
    <s v="旅游管理"/>
    <x v="0"/>
    <n v="0"/>
    <n v="1"/>
    <n v="1"/>
    <n v="3.5889999999999998E-2"/>
    <n v="-0.17725909261635098"/>
    <x v="1"/>
    <x v="10"/>
    <n v="542"/>
    <n v="519"/>
    <m/>
    <s v=""/>
    <s v=""/>
    <n v="0.51637110433425593"/>
    <n v="0"/>
    <n v="101"/>
    <n v="1"/>
    <n v="9.9009900990099011E-3"/>
    <n v="3.99"/>
    <n v="-0.75639810795198981"/>
    <n v="0.53835201766391594"/>
    <n v="-0.72648938005026242"/>
    <x v="4"/>
    <n v="0"/>
    <n v="6"/>
    <n v="1.4631002249769636"/>
    <n v="0.31561458520730895"/>
    <n v="1"/>
    <x v="0"/>
    <n v="0"/>
    <n v="0.41684527531374377"/>
    <n v="0.36680507755208219"/>
    <s v=""/>
    <s v=""/>
    <s v=""/>
    <s v=""/>
    <s v=""/>
    <x v="0"/>
    <s v="putong"/>
    <s v=""/>
    <n v="1"/>
  </r>
  <r>
    <n v="771"/>
    <s v="鲁雪婷"/>
    <n v="1"/>
    <x v="55"/>
    <s v="经济学"/>
    <s v="国际经济与贸易"/>
    <x v="0"/>
    <n v="0"/>
    <n v="1"/>
    <n v="1"/>
    <n v="3.5889999999999998E-2"/>
    <n v="-0.17725909261635098"/>
    <x v="0"/>
    <x v="4"/>
    <n v="498"/>
    <m/>
    <m/>
    <s v=""/>
    <s v=""/>
    <n v="-0.73647936055071439"/>
    <n v="0"/>
    <n v="58"/>
    <n v="1"/>
    <n v="1.7241379310344827E-2"/>
    <n v="3.58"/>
    <n v="-0.69617210128479956"/>
    <n v="-0.73280042376306542"/>
    <n v="-0.69701821553404741"/>
    <x v="1"/>
    <n v="0"/>
    <n v="2"/>
    <n v="0.34701396060858708"/>
    <n v="-0.64385940517597984"/>
    <n v="0"/>
    <x v="0"/>
    <n v="1"/>
    <n v="0.2370326034603461"/>
    <n v="-8.3561683267048173E-2"/>
    <s v=""/>
    <s v=""/>
    <s v=""/>
    <s v=""/>
    <s v=""/>
    <x v="0"/>
    <s v="putong"/>
    <s v=""/>
    <n v="1"/>
  </r>
  <r>
    <n v="774"/>
    <s v="马莹莹"/>
    <n v="1"/>
    <x v="10"/>
    <s v="管理学"/>
    <s v="农林经济管理"/>
    <x v="1"/>
    <n v="0"/>
    <n v="1"/>
    <n v="1"/>
    <n v="4.7480000000000001E-2"/>
    <n v="-7.6210694086341693E-2"/>
    <x v="0"/>
    <x v="4"/>
    <n v="566"/>
    <n v="501"/>
    <m/>
    <s v=""/>
    <s v=""/>
    <n v="0.45525644751059874"/>
    <n v="0"/>
    <n v="63"/>
    <n v="3"/>
    <n v="4.7619047619047616E-2"/>
    <n v="3.97"/>
    <n v="-0.44693114124571898"/>
    <n v="0.47634458149674602"/>
    <n v="-0.4256034720503680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75"/>
    <s v="杨雅莉"/>
    <n v="1"/>
    <x v="34"/>
    <s v="艺术学"/>
    <s v="环境设计"/>
    <x v="0"/>
    <n v="0"/>
    <n v="1"/>
    <n v="1"/>
    <n v="3.5889999999999998E-2"/>
    <n v="-0.17725909261635098"/>
    <x v="3"/>
    <x v="19"/>
    <n v="460"/>
    <m/>
    <m/>
    <s v=""/>
    <s v=""/>
    <n v="-1.7143138697292282"/>
    <n v="0"/>
    <n v="92"/>
    <n v="2"/>
    <n v="2.1739130434782608E-2"/>
    <n v="3.26"/>
    <n v="-0.65926920943412481"/>
    <n v="-1.7249194024377832"/>
    <n v="-0.68388572889250931"/>
    <x v="1"/>
    <n v="0"/>
    <n v="0"/>
    <n v="0"/>
    <n v="-0.94217941872104072"/>
    <n v="1"/>
    <x v="0"/>
    <n v="0"/>
    <n v="0.41684527531374377"/>
    <n v="0.36680507755208219"/>
    <s v=""/>
    <s v=""/>
    <s v=""/>
    <s v=""/>
    <s v=""/>
    <x v="0"/>
    <s v="putong"/>
    <s v=""/>
    <n v="1"/>
  </r>
  <r>
    <n v="777"/>
    <s v="王雪静"/>
    <n v="1"/>
    <x v="11"/>
    <s v="农学"/>
    <s v="园林"/>
    <x v="1"/>
    <n v="0"/>
    <n v="1"/>
    <n v="1"/>
    <n v="4.7480000000000001E-2"/>
    <n v="-7.6210694086341693E-2"/>
    <x v="1"/>
    <x v="1"/>
    <n v="521"/>
    <n v="444"/>
    <m/>
    <n v="87"/>
    <s v=""/>
    <n v="0.63860041798157008"/>
    <n v="0"/>
    <n v="87"/>
    <n v="3"/>
    <n v="3.4482758620689655E-2"/>
    <n v="4.03"/>
    <n v="-0.55471101585721327"/>
    <n v="0.66236688999825555"/>
    <n v="-0.52659651623195192"/>
    <x v="1"/>
    <n v="2"/>
    <n v="3"/>
    <n v="1.3293902940018889"/>
    <n v="0.20066719706869363"/>
    <n v="0"/>
    <x v="0"/>
    <n v="0"/>
    <n v="0"/>
    <n v="-0.67724401237451326"/>
    <s v=""/>
    <s v=""/>
    <s v=""/>
    <s v=""/>
    <s v=""/>
    <x v="0"/>
    <s v="putong"/>
    <s v=""/>
    <n v="1"/>
  </r>
  <r>
    <n v="779"/>
    <s v="彭亦谐"/>
    <n v="1"/>
    <x v="17"/>
    <s v="管理学"/>
    <s v="农林经济管理"/>
    <x v="1"/>
    <n v="0"/>
    <n v="1"/>
    <n v="1"/>
    <n v="4.7480000000000001E-2"/>
    <n v="-7.6210694086341693E-2"/>
    <x v="0"/>
    <x v="4"/>
    <n v="609"/>
    <n v="565"/>
    <m/>
    <s v=""/>
    <s v=""/>
    <n v="-0.7119044481557939"/>
    <n v="0"/>
    <n v="26"/>
    <n v="8"/>
    <n v="0.30769230769230771"/>
    <n v="86.43"/>
    <n v="1.6869031070722309"/>
    <n v="-0.60088529460972839"/>
    <n v="1.6340551949933775"/>
    <x v="4"/>
    <n v="1"/>
    <n v="0"/>
    <n v="0.82649301969570643"/>
    <n v="-0.23166215769180215"/>
    <n v="0"/>
    <x v="0"/>
    <n v="1"/>
    <n v="0.2370326034603461"/>
    <n v="-8.3561683267048173E-2"/>
    <s v=""/>
    <s v=""/>
    <s v=""/>
    <s v=""/>
    <s v=""/>
    <x v="0"/>
    <s v="putong"/>
    <s v=""/>
    <n v="1"/>
  </r>
  <r>
    <n v="780"/>
    <s v="焦浩"/>
    <n v="2"/>
    <x v="139"/>
    <s v="工学"/>
    <s v="环境科学"/>
    <x v="0"/>
    <n v="0"/>
    <n v="1"/>
    <n v="1"/>
    <n v="3.5889999999999998E-2"/>
    <n v="-0.17725909261635098"/>
    <x v="2"/>
    <x v="5"/>
    <n v="488"/>
    <n v="461"/>
    <m/>
    <s v=""/>
    <s v=""/>
    <n v="-0.81805702430911997"/>
    <n v="0"/>
    <n v="54"/>
    <n v="1"/>
    <n v="1.8518518518518517E-2"/>
    <n v="86.17"/>
    <n v="-0.68569350236423754"/>
    <n v="-0.69567637538235982"/>
    <n v="-0.6859241067309561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81"/>
    <s v="王晓慧"/>
    <n v="1"/>
    <x v="101"/>
    <s v="管理学"/>
    <s v="市场营销"/>
    <x v="0"/>
    <n v="0"/>
    <n v="1"/>
    <n v="1"/>
    <n v="3.5889999999999998E-2"/>
    <n v="-0.17725909261635098"/>
    <x v="0"/>
    <x v="6"/>
    <n v="505"/>
    <n v="485"/>
    <m/>
    <s v=""/>
    <s v=""/>
    <n v="0.36358446227511243"/>
    <n v="0"/>
    <n v="80"/>
    <n v="2"/>
    <n v="2.5000000000000001E-2"/>
    <n v="3.94"/>
    <n v="-0.63251461284238564"/>
    <n v="0.38333342724599057"/>
    <n v="-0.6090485231163441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82"/>
    <s v="王琦"/>
    <n v="1"/>
    <x v="17"/>
    <s v="农学"/>
    <s v="森林保护"/>
    <x v="1"/>
    <n v="0"/>
    <n v="1"/>
    <n v="1"/>
    <n v="4.7480000000000001E-2"/>
    <n v="-7.6210694086341693E-2"/>
    <x v="7"/>
    <x v="28"/>
    <n v="521"/>
    <n v="427"/>
    <m/>
    <s v=""/>
    <s v=""/>
    <n v="4.3411959089009466E-2"/>
    <n v="0"/>
    <n v="26"/>
    <n v="4"/>
    <n v="0.15384615384615385"/>
    <n v="88.28"/>
    <n v="0.42463496017992258"/>
    <n v="7.358970319551833E-2"/>
    <n v="0.41652581474358286"/>
    <x v="1"/>
    <n v="0"/>
    <n v="2"/>
    <n v="0.34701396060858708"/>
    <n v="-0.64385940517597984"/>
    <n v="1"/>
    <x v="0"/>
    <n v="0"/>
    <n v="0.41684527531374377"/>
    <n v="0.36680507755208219"/>
    <s v=""/>
    <s v=""/>
    <s v=""/>
    <s v=""/>
    <s v=""/>
    <x v="0"/>
    <s v="putong"/>
    <s v=""/>
    <n v="1"/>
  </r>
  <r>
    <n v="783"/>
    <s v="王一凡"/>
    <n v="1"/>
    <x v="108"/>
    <s v="管理学"/>
    <s v="会计学"/>
    <x v="0"/>
    <n v="0"/>
    <n v="1"/>
    <n v="1"/>
    <n v="3.5889999999999998E-2"/>
    <n v="-0.17725909261635098"/>
    <x v="0"/>
    <x v="2"/>
    <n v="499"/>
    <n v="428"/>
    <m/>
    <s v=""/>
    <s v=""/>
    <n v="1.6164349271600813"/>
    <n v="0"/>
    <n v="237"/>
    <n v="2"/>
    <n v="8.4388185654008432E-3"/>
    <n v="4.3499999999999996"/>
    <n v="-0.76839484954107784"/>
    <n v="1.6544858686729704"/>
    <n v="-0.71242630495033332"/>
    <x v="2"/>
    <n v="3"/>
    <n v="0"/>
    <n v="2.4794790590871192"/>
    <n v="1.1893723643666749"/>
    <n v="0"/>
    <x v="2"/>
    <n v="0"/>
    <n v="0.34030527448662495"/>
    <n v="0.17509961046627232"/>
    <s v=""/>
    <s v=""/>
    <s v=""/>
    <s v=""/>
    <s v=""/>
    <x v="0"/>
    <s v="putong"/>
    <s v=""/>
    <n v="1"/>
  </r>
  <r>
    <n v="784"/>
    <s v="王晓敏"/>
    <n v="1"/>
    <x v="17"/>
    <s v="理学"/>
    <s v="数学与应用数学"/>
    <x v="1"/>
    <n v="0"/>
    <n v="1"/>
    <n v="1"/>
    <n v="4.7480000000000001E-2"/>
    <n v="-7.6210694086341693E-2"/>
    <x v="12"/>
    <x v="29"/>
    <n v="543"/>
    <n v="512"/>
    <m/>
    <s v=""/>
    <s v=""/>
    <n v="0.81505953189586522"/>
    <n v="0"/>
    <n v="47"/>
    <n v="6"/>
    <n v="0.1276595744680851"/>
    <n v="90.17"/>
    <n v="0.20978080751740186"/>
    <n v="0.76264794419655646"/>
    <n v="0.2225520383746903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86"/>
    <s v="金琴平"/>
    <n v="1"/>
    <x v="12"/>
    <s v="管理学"/>
    <s v="工商管理"/>
    <x v="1"/>
    <n v="0"/>
    <n v="1"/>
    <n v="1"/>
    <n v="4.7480000000000001E-2"/>
    <n v="-7.6210694086341693E-2"/>
    <x v="0"/>
    <x v="6"/>
    <n v="479"/>
    <n v="479"/>
    <m/>
    <s v=""/>
    <s v=""/>
    <n v="8.8568506568656058E-2"/>
    <n v="0"/>
    <n v="59"/>
    <n v="4"/>
    <n v="6.7796610169491525E-2"/>
    <n v="3.85"/>
    <n v="-0.28137942706492791"/>
    <n v="0.10429996449372692"/>
    <n v="-0.27247023311992302"/>
    <x v="1"/>
    <n v="0"/>
    <n v="4"/>
    <n v="0.69402792121717416"/>
    <n v="-0.34553939163091907"/>
    <n v="0"/>
    <x v="0"/>
    <n v="0"/>
    <n v="0"/>
    <n v="-0.67724401237451326"/>
    <s v=""/>
    <s v=""/>
    <s v=""/>
    <s v=""/>
    <s v=""/>
    <x v="0"/>
    <s v="putong"/>
    <s v=""/>
    <n v="1"/>
  </r>
  <r>
    <n v="787"/>
    <s v="陈新月"/>
    <n v="1"/>
    <x v="140"/>
    <s v="管理学"/>
    <s v="旅游管理"/>
    <x v="1"/>
    <n v="0"/>
    <n v="1"/>
    <n v="1"/>
    <n v="4.7480000000000001E-2"/>
    <n v="-7.6210694086341693E-2"/>
    <x v="1"/>
    <x v="10"/>
    <n v="539"/>
    <n v="437"/>
    <m/>
    <s v=""/>
    <s v=""/>
    <n v="-0.88926600260985778"/>
    <n v="0"/>
    <n v="103"/>
    <n v="3"/>
    <n v="2.9126213592233011E-2"/>
    <n v="3.53"/>
    <n v="-0.59866009094151185"/>
    <n v="-0.88781901418099074"/>
    <n v="-0.60533966206834378"/>
    <x v="4"/>
    <n v="2"/>
    <n v="3"/>
    <n v="1.7514486371530913"/>
    <n v="0.56350116036186082"/>
    <n v="0"/>
    <x v="2"/>
    <n v="0"/>
    <n v="0.34030527448662495"/>
    <n v="0.17509961046627232"/>
    <s v=""/>
    <s v=""/>
    <s v=""/>
    <s v=""/>
    <s v=""/>
    <x v="0"/>
    <s v="putong"/>
    <s v=""/>
    <n v="1"/>
  </r>
  <r>
    <n v="790"/>
    <s v="齐莹"/>
    <n v="1"/>
    <x v="132"/>
    <s v="农学"/>
    <s v="园林"/>
    <x v="2"/>
    <n v="1"/>
    <n v="1"/>
    <n v="1"/>
    <n v="0.91662999999999994"/>
    <n v="7.5015473371783292"/>
    <x v="1"/>
    <x v="3"/>
    <n v="519"/>
    <n v="460"/>
    <m/>
    <s v=""/>
    <s v=""/>
    <n v="-0.23013506407532627"/>
    <n v="0"/>
    <n v="61"/>
    <n v="5"/>
    <n v="8.1967213114754092E-2"/>
    <n v="87.61"/>
    <n v="-0.16511327238451667"/>
    <n v="-0.17067962033395076"/>
    <n v="-0.16524185502214861"/>
    <x v="1"/>
    <n v="0"/>
    <n v="3"/>
    <n v="0.52052094091288059"/>
    <n v="-0.49469939840344951"/>
    <n v="0"/>
    <x v="0"/>
    <n v="2"/>
    <n v="0.47406520692069221"/>
    <n v="0.51012064584041694"/>
    <s v=""/>
    <s v=""/>
    <s v=""/>
    <s v=""/>
    <s v=""/>
    <x v="0"/>
    <s v="putong"/>
    <s v=""/>
    <n v="1"/>
  </r>
  <r>
    <n v="791"/>
    <s v="司文涛"/>
    <n v="1"/>
    <x v="71"/>
    <s v="法学"/>
    <s v="法学"/>
    <x v="1"/>
    <n v="0"/>
    <n v="1"/>
    <n v="1"/>
    <n v="4.7480000000000001E-2"/>
    <n v="-7.6210694086341693E-2"/>
    <x v="5"/>
    <x v="9"/>
    <n v="490"/>
    <n v="471"/>
    <m/>
    <s v=""/>
    <s v=""/>
    <n v="0.51637110433425593"/>
    <n v="0"/>
    <n v="76"/>
    <n v="9"/>
    <n v="0.11842105263157894"/>
    <n v="3.99"/>
    <n v="0.13398111056656198"/>
    <n v="0.53835201766391594"/>
    <n v="0.1433220785205108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94"/>
    <s v="马玉婉"/>
    <n v="1"/>
    <x v="35"/>
    <s v="艺术学"/>
    <s v="视觉传达设计"/>
    <x v="0"/>
    <n v="0"/>
    <n v="1"/>
    <n v="1"/>
    <n v="3.5889999999999998E-2"/>
    <n v="-0.17725909261635098"/>
    <x v="3"/>
    <x v="19"/>
    <n v="462"/>
    <n v="377"/>
    <m/>
    <s v=""/>
    <s v=""/>
    <n v="-1.2559539435517992"/>
    <n v="0"/>
    <n v="85"/>
    <n v="6"/>
    <n v="7.0588235294117646E-2"/>
    <n v="3.41"/>
    <n v="-0.25847486049120905"/>
    <n v="-1.2598636311840086"/>
    <n v="-0.28160694109421275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795"/>
    <s v="杨静萱"/>
    <n v="1"/>
    <x v="62"/>
    <s v="管理学"/>
    <s v="人力资源管理"/>
    <x v="0"/>
    <n v="0"/>
    <n v="1"/>
    <n v="1"/>
    <n v="3.5889999999999998E-2"/>
    <n v="-0.17725909261635098"/>
    <x v="0"/>
    <x v="6"/>
    <n v="585"/>
    <n v="521"/>
    <m/>
    <s v=""/>
    <s v=""/>
    <n v="-0.40034874802060089"/>
    <n v="0"/>
    <n v="70"/>
    <n v="2"/>
    <n v="2.8571428571428571E-2"/>
    <n v="3.69"/>
    <n v="-0.6032119594323857"/>
    <n v="-0.39175952484363191"/>
    <n v="-0.59832740819338548"/>
    <x v="1"/>
    <n v="0"/>
    <n v="0"/>
    <n v="0"/>
    <n v="-0.94217941872104072"/>
    <n v="1"/>
    <x v="0"/>
    <n v="0"/>
    <n v="0.41684527531374377"/>
    <n v="0.36680507755208219"/>
    <s v=""/>
    <s v=""/>
    <s v=""/>
    <s v=""/>
    <s v=""/>
    <x v="0"/>
    <s v="putong"/>
    <s v=""/>
    <n v="1"/>
  </r>
  <r>
    <n v="799"/>
    <s v="苏展波"/>
    <n v="2"/>
    <x v="83"/>
    <s v="管理学"/>
    <s v="城市管理"/>
    <x v="0"/>
    <n v="0"/>
    <n v="1"/>
    <n v="1"/>
    <n v="3.5889999999999998E-2"/>
    <n v="-0.17725909261635098"/>
    <x v="0"/>
    <x v="2"/>
    <n v="521"/>
    <n v="515"/>
    <m/>
    <s v=""/>
    <s v=""/>
    <n v="0.57748576115791161"/>
    <n v="0"/>
    <n v="58"/>
    <n v="2"/>
    <n v="3.4482758620689655E-2"/>
    <n v="4.01"/>
    <n v="-0.55471101585721327"/>
    <n v="0.60035945383108436"/>
    <n v="-0.5280288880074135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01"/>
    <s v="贾书敏"/>
    <n v="1"/>
    <x v="26"/>
    <s v="经济学"/>
    <s v="国际经济与贸易"/>
    <x v="0"/>
    <n v="0"/>
    <n v="1"/>
    <n v="1"/>
    <n v="3.5889999999999998E-2"/>
    <n v="-0.17725909261635098"/>
    <x v="0"/>
    <x v="2"/>
    <n v="534"/>
    <n v="498"/>
    <m/>
    <s v=""/>
    <s v=""/>
    <n v="0.76082973162888434"/>
    <n v="0"/>
    <n v="92"/>
    <n v="1"/>
    <n v="1.0869565217391304E-2"/>
    <n v="4.07"/>
    <n v="-0.74845119807325522"/>
    <n v="0.78638176233259527"/>
    <n v="-0.7129965566878800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02"/>
    <s v="龚铭"/>
    <n v="1"/>
    <x v="17"/>
    <s v="理学"/>
    <s v="统计学"/>
    <x v="1"/>
    <n v="0"/>
    <n v="1"/>
    <n v="1"/>
    <n v="4.7480000000000001E-2"/>
    <n v="-7.6210694086341693E-2"/>
    <x v="0"/>
    <x v="0"/>
    <n v="593"/>
    <n v="584"/>
    <m/>
    <s v=""/>
    <s v=""/>
    <n v="0.50885017760743045"/>
    <n v="0"/>
    <n v="34"/>
    <n v="7"/>
    <n v="0.20588235294117646"/>
    <n v="89.42"/>
    <n v="0.85157859809937964"/>
    <n v="0.48921213427550969"/>
    <n v="0.84320793278504824"/>
    <x v="1"/>
    <n v="0"/>
    <n v="5"/>
    <n v="0.86753490152146773"/>
    <n v="-0.1963793848583886"/>
    <n v="0"/>
    <x v="0"/>
    <n v="0"/>
    <n v="0"/>
    <n v="-0.67724401237451326"/>
    <s v=""/>
    <s v=""/>
    <s v=""/>
    <s v=""/>
    <s v=""/>
    <x v="0"/>
    <s v="putong"/>
    <s v=""/>
    <n v="1"/>
  </r>
  <r>
    <n v="803"/>
    <s v="赵天极"/>
    <n v="1"/>
    <x v="141"/>
    <s v="管理学"/>
    <s v="会计学"/>
    <x v="0"/>
    <n v="0"/>
    <n v="1"/>
    <n v="1"/>
    <n v="3.5889999999999998E-2"/>
    <n v="-0.17725909261635098"/>
    <x v="0"/>
    <x v="0"/>
    <n v="496"/>
    <n v="517"/>
    <m/>
    <s v=""/>
    <s v=""/>
    <n v="-0.21700477754962952"/>
    <n v="0"/>
    <n v="135"/>
    <n v="4"/>
    <n v="2.9629629629629631E-2"/>
    <n v="3.75"/>
    <n v="-0.59452969175534864"/>
    <n v="-0.20573721634212236"/>
    <n v="-0.5855485855733031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05"/>
    <s v="耿嘉一"/>
    <n v="2"/>
    <x v="53"/>
    <s v="经济学"/>
    <s v="金融学"/>
    <x v="0"/>
    <n v="0"/>
    <n v="1"/>
    <n v="1"/>
    <n v="3.5889999999999998E-2"/>
    <n v="-0.17725909261635098"/>
    <x v="0"/>
    <x v="2"/>
    <n v="567"/>
    <n v="603"/>
    <m/>
    <s v=""/>
    <s v=""/>
    <n v="1.0969603441589963"/>
    <n v="0"/>
    <n v="179"/>
    <n v="5"/>
    <n v="2.7932960893854747E-2"/>
    <n v="4.18"/>
    <n v="-0.60845042261182702"/>
    <n v="1.1274226612520275"/>
    <n v="-0.56835175437457197"/>
    <x v="4"/>
    <n v="1"/>
    <n v="4"/>
    <n v="1.5205209409128806"/>
    <n v="0.36497786939831955"/>
    <n v="0"/>
    <x v="0"/>
    <n v="0"/>
    <n v="0"/>
    <n v="-0.67724401237451326"/>
    <s v=""/>
    <s v=""/>
    <s v=""/>
    <s v=""/>
    <s v=""/>
    <x v="0"/>
    <s v="putong"/>
    <s v=""/>
    <n v="1"/>
  </r>
  <r>
    <n v="809"/>
    <s v="沈博嵩"/>
    <n v="2"/>
    <x v="13"/>
    <s v="工学"/>
    <s v="风景园林"/>
    <x v="0"/>
    <n v="0"/>
    <n v="1"/>
    <n v="1"/>
    <n v="3.5889999999999998E-2"/>
    <n v="-0.17725909261635098"/>
    <x v="1"/>
    <x v="3"/>
    <n v="487"/>
    <m/>
    <m/>
    <s v=""/>
    <s v=""/>
    <n v="1.310861643041797"/>
    <n v="0"/>
    <n v="36"/>
    <n v="2"/>
    <n v="5.5555555555555552E-2"/>
    <n v="4.25"/>
    <n v="-0.38181413366794115"/>
    <n v="1.3444486878371227"/>
    <n v="-0.34193746249117418"/>
    <x v="1"/>
    <n v="4"/>
    <n v="4"/>
    <n v="2.3117666273951909"/>
    <n v="1.0451937993133673"/>
    <n v="0"/>
    <x v="0"/>
    <n v="2"/>
    <n v="0.47406520692069221"/>
    <n v="0.51012064584041694"/>
    <s v=""/>
    <s v=""/>
    <s v=""/>
    <s v=""/>
    <s v=""/>
    <x v="0"/>
    <s v="putong"/>
    <s v=""/>
    <n v="1"/>
  </r>
  <r>
    <n v="811"/>
    <s v="张倩"/>
    <n v="1"/>
    <x v="32"/>
    <s v="管理学"/>
    <s v="物流管理"/>
    <x v="0"/>
    <n v="0"/>
    <n v="1"/>
    <n v="1"/>
    <n v="3.5889999999999998E-2"/>
    <n v="-0.17725909261635098"/>
    <x v="0"/>
    <x v="2"/>
    <n v="530"/>
    <n v="550"/>
    <m/>
    <s v=""/>
    <s v=""/>
    <n v="0.2719124770396274"/>
    <n v="0"/>
    <n v="79"/>
    <n v="2"/>
    <n v="2.5316455696202531E-2"/>
    <n v="3.91"/>
    <n v="-0.62991817519846172"/>
    <n v="0.2903222729952365"/>
    <n v="-0.60866062084518724"/>
    <x v="4"/>
    <n v="0"/>
    <n v="5"/>
    <n v="1.2895932446726701"/>
    <n v="0.16645457843477857"/>
    <n v="1"/>
    <x v="0"/>
    <n v="0"/>
    <n v="0.41684527531374377"/>
    <n v="0.36680507755208219"/>
    <s v=""/>
    <s v=""/>
    <s v=""/>
    <s v=""/>
    <s v=""/>
    <x v="0"/>
    <s v="putong"/>
    <s v=""/>
    <n v="1"/>
  </r>
  <r>
    <n v="812"/>
    <s v="徐宗泽"/>
    <n v="2"/>
    <x v="27"/>
    <s v="工学"/>
    <s v="环境工程"/>
    <x v="0"/>
    <n v="0"/>
    <n v="1"/>
    <n v="1"/>
    <n v="3.5889999999999998E-2"/>
    <n v="-0.17725909261635098"/>
    <x v="2"/>
    <x v="5"/>
    <n v="445"/>
    <m/>
    <m/>
    <s v=""/>
    <s v=""/>
    <n v="-0.55313539007974299"/>
    <n v="0"/>
    <n v="99"/>
    <n v="6"/>
    <n v="6.0606060606060608E-2"/>
    <n v="3.64"/>
    <n v="-0.34037603793662796"/>
    <n v="-0.54677811526155584"/>
    <n v="-0.34514392592283383"/>
    <x v="4"/>
    <n v="1"/>
    <n v="2"/>
    <n v="1.1735069803042935"/>
    <n v="6.6657855853258674E-2"/>
    <n v="0"/>
    <x v="0"/>
    <n v="0"/>
    <n v="0"/>
    <n v="-0.67724401237451326"/>
    <s v=""/>
    <s v=""/>
    <s v=""/>
    <s v=""/>
    <s v=""/>
    <x v="0"/>
    <s v="putong"/>
    <s v=""/>
    <n v="1"/>
  </r>
  <r>
    <n v="813"/>
    <s v="毕禛"/>
    <n v="1"/>
    <x v="73"/>
    <s v="理学"/>
    <s v="统计学"/>
    <x v="0"/>
    <n v="0"/>
    <n v="1"/>
    <n v="1"/>
    <n v="3.5889999999999998E-2"/>
    <n v="-0.17725909261635098"/>
    <x v="0"/>
    <x v="0"/>
    <n v="560"/>
    <n v="433"/>
    <m/>
    <s v=""/>
    <s v=""/>
    <n v="0.3024698054514553"/>
    <n v="0"/>
    <n v="32"/>
    <n v="3"/>
    <n v="9.375E-2"/>
    <n v="3.92"/>
    <n v="-6.8438534699885423E-2"/>
    <n v="0.32132599107882071"/>
    <n v="-5.9434974154397316E-2"/>
    <x v="1"/>
    <n v="0"/>
    <n v="5"/>
    <n v="0.86753490152146773"/>
    <n v="-0.1963793848583886"/>
    <n v="0"/>
    <x v="0"/>
    <n v="3"/>
    <n v="0.71109781038103836"/>
    <n v="1.1038029749478822"/>
    <s v=""/>
    <s v=""/>
    <s v=""/>
    <s v=""/>
    <s v=""/>
    <x v="0"/>
    <s v="putong"/>
    <s v=""/>
    <n v="1"/>
  </r>
  <r>
    <n v="814"/>
    <s v="邱雪玮"/>
    <n v="1"/>
    <x v="106"/>
    <s v="工学"/>
    <s v="风景园林"/>
    <x v="0"/>
    <n v="0"/>
    <n v="1"/>
    <n v="1"/>
    <n v="3.5889999999999998E-2"/>
    <n v="-0.17725909261635098"/>
    <x v="1"/>
    <x v="10"/>
    <n v="607"/>
    <n v="558"/>
    <m/>
    <s v=""/>
    <s v=""/>
    <n v="-0.79759401737437141"/>
    <n v="0"/>
    <n v="26"/>
    <n v="2"/>
    <n v="7.6923076923076927E-2"/>
    <n v="3.56"/>
    <n v="-0.2064991132662316"/>
    <n v="-0.79480785993023528"/>
    <n v="-0.22008904531417009"/>
    <x v="2"/>
    <n v="1"/>
    <n v="3"/>
    <n v="2.1911306469109917"/>
    <n v="0.94148578921212334"/>
    <n v="0"/>
    <x v="0"/>
    <n v="0"/>
    <n v="0"/>
    <n v="-0.67724401237451326"/>
    <s v=""/>
    <s v=""/>
    <s v=""/>
    <s v=""/>
    <s v=""/>
    <x v="0"/>
    <s v="putong"/>
    <s v=""/>
    <n v="1"/>
  </r>
  <r>
    <n v="816"/>
    <s v="董敏"/>
    <n v="1"/>
    <x v="48"/>
    <s v="管理学"/>
    <s v="会计学"/>
    <x v="0"/>
    <n v="0"/>
    <n v="1"/>
    <n v="1"/>
    <n v="3.5889999999999998E-2"/>
    <n v="-0.17725909261635098"/>
    <x v="0"/>
    <x v="6"/>
    <n v="454"/>
    <n v="441"/>
    <m/>
    <s v=""/>
    <s v=""/>
    <n v="2.7164987499859095"/>
    <n v="0"/>
    <n v="95"/>
    <n v="1"/>
    <n v="1.0526315789473684E-2"/>
    <n v="4.71"/>
    <n v="-0.75126747139870154"/>
    <n v="2.7706197196820277"/>
    <n v="-0.66991187728473667"/>
    <x v="1"/>
    <n v="1"/>
    <n v="0"/>
    <n v="0.40443467654450416"/>
    <n v="-0.59449612098496918"/>
    <n v="0"/>
    <x v="0"/>
    <n v="0"/>
    <n v="0"/>
    <n v="-0.67724401237451326"/>
    <s v=""/>
    <s v=""/>
    <s v=""/>
    <s v=""/>
    <s v=""/>
    <x v="0"/>
    <s v="putong"/>
    <s v=""/>
    <n v="1"/>
  </r>
  <r>
    <n v="818"/>
    <s v="李东起"/>
    <n v="2"/>
    <x v="142"/>
    <s v="管理学"/>
    <s v="财务管理"/>
    <x v="0"/>
    <n v="0"/>
    <n v="1"/>
    <n v="1"/>
    <n v="3.5889999999999998E-2"/>
    <n v="-0.17725909261635098"/>
    <x v="0"/>
    <x v="6"/>
    <n v="480"/>
    <n v="355"/>
    <m/>
    <s v=""/>
    <s v=""/>
    <n v="0.14968316339231316"/>
    <n v="0"/>
    <n v="155"/>
    <n v="1"/>
    <n v="6.4516129032258064E-3"/>
    <n v="3.87"/>
    <n v="-0.78469936119754702"/>
    <n v="0.16630740066089678"/>
    <n v="-0.76273110499861696"/>
    <x v="3"/>
    <n v="2"/>
    <n v="2"/>
    <n v="2"/>
    <n v="0.77717511688249741"/>
    <n v="0"/>
    <x v="0"/>
    <n v="0"/>
    <n v="0"/>
    <n v="-0.67724401237451326"/>
    <s v=""/>
    <s v=""/>
    <s v=""/>
    <s v=""/>
    <s v=""/>
    <x v="0"/>
    <s v="putong"/>
    <s v=""/>
    <n v="1"/>
  </r>
  <r>
    <n v="820"/>
    <s v="何晓"/>
    <n v="1"/>
    <x v="1"/>
    <s v="管理学"/>
    <s v="财务管理"/>
    <x v="1"/>
    <n v="0"/>
    <n v="1"/>
    <n v="1"/>
    <n v="4.7480000000000001E-2"/>
    <n v="-7.6210694086341693E-2"/>
    <x v="0"/>
    <x v="0"/>
    <n v="535"/>
    <m/>
    <m/>
    <s v=""/>
    <s v=""/>
    <n v="0.73027240321705378"/>
    <n v="0"/>
    <n v="208"/>
    <n v="12"/>
    <n v="5.7692307692307696E-2"/>
    <n v="4.0599999999999996"/>
    <n v="-0.36428263162777014"/>
    <n v="0.75537804424900834"/>
    <n v="-0.3384184700150165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21"/>
    <s v="刘敏"/>
    <n v="1"/>
    <x v="82"/>
    <s v="经济学"/>
    <s v="国际经济与贸易"/>
    <x v="0"/>
    <n v="0"/>
    <n v="1"/>
    <n v="1"/>
    <n v="3.5889999999999998E-2"/>
    <n v="-0.17725909261635098"/>
    <x v="0"/>
    <x v="6"/>
    <n v="497"/>
    <n v="488"/>
    <m/>
    <s v=""/>
    <s v=""/>
    <n v="-0.55313539007974299"/>
    <n v="0"/>
    <n v="89"/>
    <n v="1"/>
    <n v="1.1235955056179775E-2"/>
    <n v="3.64"/>
    <n v="-0.74544506362474527"/>
    <n v="-0.54677811526155584"/>
    <n v="-0.74085585711755553"/>
    <x v="1"/>
    <n v="0"/>
    <n v="0"/>
    <n v="0"/>
    <n v="-0.94217941872104072"/>
    <n v="0"/>
    <x v="0"/>
    <n v="1"/>
    <n v="0.2370326034603461"/>
    <n v="-8.3561683267048173E-2"/>
    <s v=""/>
    <s v=""/>
    <s v=""/>
    <s v=""/>
    <s v=""/>
    <x v="0"/>
    <s v="putong"/>
    <s v=""/>
    <n v="1"/>
  </r>
  <r>
    <n v="822"/>
    <s v="王昕悦"/>
    <n v="1"/>
    <x v="127"/>
    <s v="管理学"/>
    <s v="财务管理"/>
    <x v="0"/>
    <n v="0"/>
    <n v="1"/>
    <n v="1"/>
    <n v="3.5889999999999998E-2"/>
    <n v="-0.17725909261635098"/>
    <x v="0"/>
    <x v="0"/>
    <n v="453"/>
    <n v="455"/>
    <m/>
    <s v=""/>
    <s v=""/>
    <n v="0.42469911909876951"/>
    <n v="0"/>
    <n v="93"/>
    <n v="1"/>
    <n v="1.0752688172043012E-2"/>
    <n v="3.96"/>
    <n v="-0.7494101441876545"/>
    <n v="0.44534086341316043"/>
    <n v="-0.72181139591207566"/>
    <x v="3"/>
    <n v="1"/>
    <n v="7"/>
    <n v="2.4631002249769636"/>
    <n v="1.1752918530090779"/>
    <n v="0"/>
    <x v="0"/>
    <n v="1"/>
    <n v="0.2370326034603461"/>
    <n v="-8.3561683267048173E-2"/>
    <s v=""/>
    <s v=""/>
    <s v=""/>
    <s v=""/>
    <s v=""/>
    <x v="0"/>
    <s v="putong"/>
    <s v=""/>
    <n v="1"/>
  </r>
  <r>
    <n v="823"/>
    <s v="李乐"/>
    <n v="1"/>
    <x v="143"/>
    <s v="管理学"/>
    <s v="会计学"/>
    <x v="0"/>
    <n v="0"/>
    <n v="1"/>
    <n v="1"/>
    <n v="3.5889999999999998E-2"/>
    <n v="-0.17725909261635098"/>
    <x v="0"/>
    <x v="0"/>
    <n v="534"/>
    <n v="475"/>
    <m/>
    <s v=""/>
    <s v=""/>
    <n v="-0.73647936055071439"/>
    <n v="0"/>
    <n v="185"/>
    <n v="1"/>
    <n v="5.4054054054054057E-3"/>
    <n v="3.58"/>
    <n v="-0.79328322479454794"/>
    <n v="-0.73280042376306542"/>
    <n v="-0.79188607209072071"/>
    <x v="5"/>
    <n v="2"/>
    <n v="9"/>
    <n v="4.4807238915836614"/>
    <n v="2.9097970541697116"/>
    <n v="0"/>
    <x v="0"/>
    <n v="0"/>
    <n v="0"/>
    <n v="-0.67724401237451326"/>
    <s v=""/>
    <s v=""/>
    <s v=""/>
    <s v=""/>
    <s v=""/>
    <x v="0"/>
    <s v="putong"/>
    <s v=""/>
    <n v="1"/>
  </r>
  <r>
    <n v="824"/>
    <s v="龚可杨"/>
    <n v="1"/>
    <x v="132"/>
    <s v="农学"/>
    <s v="水土保持与荒漠化防治"/>
    <x v="2"/>
    <n v="1"/>
    <n v="1"/>
    <n v="1"/>
    <n v="0.91662999999999994"/>
    <n v="7.5015473371783292"/>
    <x v="1"/>
    <x v="1"/>
    <n v="545"/>
    <n v="457"/>
    <m/>
    <s v=""/>
    <s v=""/>
    <n v="-9.6643289876506989E-3"/>
    <n v="0"/>
    <n v="81"/>
    <n v="9"/>
    <n v="0.1111111111111111"/>
    <n v="147"/>
    <n v="7.4004919376503484E-2"/>
    <n v="1.1288810242971443E-2"/>
    <n v="7.2556177255518883E-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0"/>
  </r>
  <r>
    <n v="825"/>
    <s v="陈婉菁"/>
    <n v="1"/>
    <x v="17"/>
    <s v="工学"/>
    <s v="计算机科学与技术"/>
    <x v="1"/>
    <n v="0"/>
    <n v="1"/>
    <n v="1"/>
    <n v="4.7480000000000001E-2"/>
    <n v="-7.6210694086341693E-2"/>
    <x v="8"/>
    <x v="9"/>
    <n v="573"/>
    <n v="529"/>
    <m/>
    <s v=""/>
    <s v=""/>
    <n v="1.1090205120127621"/>
    <n v="0"/>
    <n v="60"/>
    <n v="3"/>
    <n v="0.05"/>
    <n v="90.89"/>
    <n v="-0.42739603897238559"/>
    <n v="1.025146321720761"/>
    <n v="-0.39384231044037393"/>
    <x v="4"/>
    <n v="1"/>
    <n v="5"/>
    <n v="1.6940279212171743"/>
    <n v="0.51413787617085016"/>
    <n v="0"/>
    <x v="0"/>
    <n v="1"/>
    <n v="0.2370326034603461"/>
    <n v="-8.3561683267048173E-2"/>
    <s v=""/>
    <s v=""/>
    <s v=""/>
    <s v=""/>
    <s v=""/>
    <x v="0"/>
    <s v="putong"/>
    <s v=""/>
    <n v="1"/>
  </r>
  <r>
    <n v="826"/>
    <s v="冯永杰"/>
    <n v="1"/>
    <x v="13"/>
    <s v="管理学"/>
    <s v="物流管理"/>
    <x v="0"/>
    <n v="0"/>
    <n v="1"/>
    <n v="1"/>
    <n v="3.5889999999999998E-2"/>
    <n v="-0.17725909261635098"/>
    <x v="0"/>
    <x v="6"/>
    <n v="428"/>
    <n v="459"/>
    <m/>
    <s v=""/>
    <s v=""/>
    <n v="0.51637110433425593"/>
    <n v="0"/>
    <n v="68"/>
    <n v="8"/>
    <n v="0.11764705882352941"/>
    <n v="3.99"/>
    <n v="0.12763069032290877"/>
    <n v="0.53835201766391594"/>
    <n v="0.13711835298448605"/>
    <x v="2"/>
    <n v="1"/>
    <n v="0"/>
    <n v="1.6706097059981109"/>
    <n v="0.4940057688945319"/>
    <n v="0"/>
    <x v="0"/>
    <n v="0"/>
    <n v="0"/>
    <n v="-0.67724401237451326"/>
    <s v=""/>
    <s v=""/>
    <s v=""/>
    <s v=""/>
    <s v=""/>
    <x v="0"/>
    <s v="putong"/>
    <s v=""/>
    <n v="1"/>
  </r>
  <r>
    <n v="830"/>
    <s v="聂云申霞"/>
    <n v="1"/>
    <x v="35"/>
    <s v="文学"/>
    <s v="广告学"/>
    <x v="0"/>
    <n v="0"/>
    <n v="1"/>
    <n v="1"/>
    <n v="3.5889999999999998E-2"/>
    <n v="-0.17725909261635098"/>
    <x v="3"/>
    <x v="19"/>
    <n v="428"/>
    <n v="470"/>
    <m/>
    <s v=""/>
    <s v=""/>
    <n v="-0.43090607643242879"/>
    <n v="0"/>
    <n v="69"/>
    <n v="1"/>
    <n v="1.4492753623188406E-2"/>
    <n v="3.68"/>
    <n v="-0.71872386852687853"/>
    <n v="-0.42276324292721618"/>
    <n v="-0.7118871780755262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32"/>
    <s v="王灏予"/>
    <n v="1"/>
    <x v="28"/>
    <s v="艺术学"/>
    <s v="数字媒体艺术"/>
    <x v="0"/>
    <n v="0"/>
    <n v="1"/>
    <n v="1"/>
    <n v="3.5889999999999998E-2"/>
    <n v="-0.17725909261635098"/>
    <x v="3"/>
    <x v="21"/>
    <n v="457"/>
    <m/>
    <m/>
    <s v=""/>
    <s v=""/>
    <n v="-6.421813549048741E-2"/>
    <n v="0"/>
    <n v="70"/>
    <n v="1"/>
    <n v="1.4285714285714285E-2"/>
    <n v="3.8"/>
    <n v="-0.72042257307238566"/>
    <n v="-5.0718625924198409E-2"/>
    <n v="-0.70495241189326252"/>
    <x v="2"/>
    <n v="1"/>
    <n v="2"/>
    <n v="2.0176236666066978"/>
    <n v="0.79232578243959262"/>
    <n v="0"/>
    <x v="2"/>
    <n v="0"/>
    <n v="0.34030527448662495"/>
    <n v="0.17509961046627232"/>
    <s v=""/>
    <s v=""/>
    <s v=""/>
    <s v=""/>
    <s v=""/>
    <x v="0"/>
    <s v="putong"/>
    <s v=""/>
    <n v="1"/>
  </r>
  <r>
    <n v="833"/>
    <s v="张轩"/>
    <n v="2"/>
    <x v="91"/>
    <s v="经济学"/>
    <s v="经济统计学"/>
    <x v="0"/>
    <n v="0"/>
    <n v="1"/>
    <n v="1"/>
    <n v="3.5889999999999998E-2"/>
    <n v="-0.17725909261635098"/>
    <x v="0"/>
    <x v="0"/>
    <n v="531"/>
    <n v="472"/>
    <m/>
    <s v=""/>
    <s v=""/>
    <n v="0.82194438845254014"/>
    <n v="0"/>
    <n v="218"/>
    <n v="2"/>
    <n v="9.1743119266055051E-3"/>
    <n v="4.09"/>
    <n v="-0.76236031556743167"/>
    <n v="0.8483891984997638"/>
    <n v="-0.7251520017924795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35"/>
    <s v="王宇新"/>
    <n v="1"/>
    <x v="128"/>
    <s v="管理学"/>
    <s v="会计学"/>
    <x v="0"/>
    <n v="0"/>
    <n v="1"/>
    <n v="1"/>
    <n v="3.5889999999999998E-2"/>
    <n v="-0.17725909261635098"/>
    <x v="0"/>
    <x v="0"/>
    <n v="544"/>
    <n v="494"/>
    <m/>
    <s v=""/>
    <s v=""/>
    <n v="-0.24756210596145742"/>
    <n v="0"/>
    <n v="146"/>
    <n v="8"/>
    <n v="5.4794520547945202E-2"/>
    <n v="3.74"/>
    <n v="-0.38805823028498837"/>
    <n v="-0.2367409344257066"/>
    <n v="-0.38456280075063898"/>
    <x v="1"/>
    <n v="2"/>
    <n v="4"/>
    <n v="1.5028972743061826"/>
    <n v="0.34982720384122418"/>
    <n v="0"/>
    <x v="0"/>
    <n v="0"/>
    <n v="0"/>
    <n v="-0.67724401237451326"/>
    <s v=""/>
    <s v=""/>
    <s v=""/>
    <s v=""/>
    <s v=""/>
    <x v="0"/>
    <s v="putong"/>
    <s v=""/>
    <n v="1"/>
  </r>
  <r>
    <n v="840"/>
    <s v="李雯"/>
    <n v="1"/>
    <x v="144"/>
    <s v="管理学"/>
    <s v="公共事业管理"/>
    <x v="2"/>
    <n v="1"/>
    <n v="1"/>
    <n v="1"/>
    <n v="0.91662999999999994"/>
    <n v="7.5015473371783292"/>
    <x v="0"/>
    <x v="6"/>
    <n v="560"/>
    <n v="532"/>
    <m/>
    <s v=""/>
    <s v=""/>
    <n v="0.14968316339231316"/>
    <n v="0"/>
    <n v="24"/>
    <n v="2"/>
    <n v="8.3333333333333329E-2"/>
    <n v="3.87"/>
    <n v="-0.15390460714571882"/>
    <n v="0.16630740066089678"/>
    <n v="-0.14650770976538602"/>
    <x v="1"/>
    <n v="0"/>
    <n v="3"/>
    <n v="0.52052094091288059"/>
    <n v="-0.49469939840344951"/>
    <n v="0"/>
    <x v="2"/>
    <n v="1"/>
    <n v="0.57733787794697111"/>
    <n v="0.76878193957373753"/>
    <s v=""/>
    <s v=""/>
    <s v=""/>
    <s v=""/>
    <s v=""/>
    <x v="0"/>
    <s v="putong"/>
    <s v=""/>
    <n v="1"/>
  </r>
  <r>
    <n v="841"/>
    <s v="廖佳"/>
    <n v="1"/>
    <x v="1"/>
    <s v="农学"/>
    <s v="园林"/>
    <x v="1"/>
    <n v="0"/>
    <n v="1"/>
    <n v="1"/>
    <n v="4.7480000000000001E-2"/>
    <n v="-7.6210694086341693E-2"/>
    <x v="1"/>
    <x v="10"/>
    <n v="564"/>
    <n v="479"/>
    <m/>
    <s v=""/>
    <s v=""/>
    <n v="0.2719124770396274"/>
    <n v="0"/>
    <n v="88"/>
    <n v="7"/>
    <n v="7.9545454545454544E-2"/>
    <n v="3.91"/>
    <n v="-0.18498317894420369"/>
    <n v="0.2903222729952365"/>
    <n v="-0.17400362300440261"/>
    <x v="4"/>
    <n v="5"/>
    <n v="5"/>
    <n v="3.3117666273951909"/>
    <n v="1.9048710671151363"/>
    <n v="0"/>
    <x v="0"/>
    <n v="1"/>
    <n v="0.2370326034603461"/>
    <n v="-8.3561683267048173E-2"/>
    <s v=""/>
    <s v=""/>
    <s v=""/>
    <s v=""/>
    <s v=""/>
    <x v="0"/>
    <s v="putong"/>
    <s v=""/>
    <n v="1"/>
  </r>
  <r>
    <n v="843"/>
    <s v="李泽阳"/>
    <n v="1"/>
    <x v="35"/>
    <s v="管理学"/>
    <s v="人力资源管理"/>
    <x v="0"/>
    <n v="0"/>
    <n v="1"/>
    <n v="1"/>
    <n v="3.5889999999999998E-2"/>
    <n v="-0.17725909261635098"/>
    <x v="0"/>
    <x v="6"/>
    <n v="512"/>
    <n v="529"/>
    <m/>
    <s v=""/>
    <s v=""/>
    <n v="-0.40034874802060089"/>
    <n v="0"/>
    <n v="42"/>
    <n v="2"/>
    <n v="4.7619047619047616E-2"/>
    <n v="3.69"/>
    <n v="-0.44693114124571898"/>
    <n v="-0.39175952484363191"/>
    <n v="-0.4456566769068307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44"/>
    <s v="郭飞"/>
    <n v="1"/>
    <x v="145"/>
    <s v="管理学"/>
    <s v="酒店管理"/>
    <x v="0"/>
    <n v="0"/>
    <n v="1"/>
    <n v="1"/>
    <n v="3.5889999999999998E-2"/>
    <n v="-0.17725909261635098"/>
    <x v="0"/>
    <x v="6"/>
    <n v="485"/>
    <n v="490"/>
    <m/>
    <s v=""/>
    <s v=""/>
    <n v="2.2275814953966524"/>
    <n v="0"/>
    <n v="58"/>
    <n v="1"/>
    <n v="1.7241379310344827E-2"/>
    <n v="4.55"/>
    <n v="-0.69617210128479956"/>
    <n v="2.2745602303446693"/>
    <n v="-0.62754818442415883"/>
    <x v="4"/>
    <n v="1"/>
    <n v="8"/>
    <n v="2.2145488621300546"/>
    <n v="0.9616178964884412"/>
    <n v="0"/>
    <x v="0"/>
    <n v="0"/>
    <n v="0"/>
    <n v="-0.67724401237451326"/>
    <s v=""/>
    <s v=""/>
    <s v=""/>
    <s v=""/>
    <s v=""/>
    <x v="0"/>
    <s v="putong"/>
    <s v=""/>
    <n v="1"/>
  </r>
  <r>
    <n v="845"/>
    <s v="董婧怡"/>
    <n v="1"/>
    <x v="17"/>
    <s v="农学"/>
    <s v="林学"/>
    <x v="1"/>
    <n v="0"/>
    <n v="1"/>
    <n v="1"/>
    <n v="4.7480000000000001E-2"/>
    <n v="-7.6210694086341693E-2"/>
    <x v="7"/>
    <x v="15"/>
    <n v="556"/>
    <n v="580"/>
    <m/>
    <s v=""/>
    <s v=""/>
    <n v="0.8967153597061156"/>
    <n v="0"/>
    <n v="100"/>
    <n v="7"/>
    <n v="7.0000000000000007E-2"/>
    <n v="90.37"/>
    <n v="-0.26330117987638546"/>
    <n v="0.83556416017550328"/>
    <n v="-0.23791739052118685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846"/>
    <s v="罗宇琦"/>
    <n v="1"/>
    <x v="128"/>
    <s v="经济学"/>
    <s v="经济统计学"/>
    <x v="0"/>
    <n v="0"/>
    <n v="1"/>
    <n v="1"/>
    <n v="3.5889999999999998E-2"/>
    <n v="-0.17725909261635098"/>
    <x v="0"/>
    <x v="0"/>
    <n v="518"/>
    <n v="531"/>
    <m/>
    <s v=""/>
    <s v=""/>
    <n v="-0.36979141960877165"/>
    <n v="0"/>
    <n v="91"/>
    <n v="3"/>
    <n v="3.2967032967032968E-2"/>
    <n v="3.7"/>
    <n v="-0.56714715523546255"/>
    <n v="-0.36075580676004632"/>
    <n v="-0.562379515085680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47"/>
    <s v="李娇娇"/>
    <n v="1"/>
    <x v="94"/>
    <s v="工学"/>
    <s v="工业设计"/>
    <x v="0"/>
    <n v="0"/>
    <n v="1"/>
    <n v="1"/>
    <n v="3.5889999999999998E-2"/>
    <n v="-0.17725909261635098"/>
    <x v="3"/>
    <x v="7"/>
    <n v="489"/>
    <n v="427"/>
    <m/>
    <s v=""/>
    <s v=""/>
    <n v="-9.4775463902315296E-2"/>
    <n v="0"/>
    <n v="55"/>
    <n v="2"/>
    <n v="3.6363636363636362E-2"/>
    <n v="3.79"/>
    <n v="-0.53927889744693114"/>
    <n v="-8.1722344007782652E-2"/>
    <n v="-0.52870934106248679"/>
    <x v="1"/>
    <n v="0"/>
    <n v="1"/>
    <n v="0.17350698030429354"/>
    <n v="-0.79301941194851033"/>
    <n v="0"/>
    <x v="0"/>
    <n v="1"/>
    <n v="0.2370326034603461"/>
    <n v="-8.3561683267048173E-2"/>
    <s v=""/>
    <s v=""/>
    <s v=""/>
    <s v=""/>
    <s v=""/>
    <x v="0"/>
    <s v="putong"/>
    <s v=""/>
    <n v="1"/>
  </r>
  <r>
    <n v="848"/>
    <s v="谢宏立"/>
    <n v="2"/>
    <x v="146"/>
    <s v="工学"/>
    <s v="风景园林"/>
    <x v="2"/>
    <n v="1"/>
    <n v="1"/>
    <n v="1"/>
    <n v="0.91662999999999994"/>
    <n v="7.5015473371783292"/>
    <x v="1"/>
    <x v="3"/>
    <n v="592"/>
    <n v="570"/>
    <m/>
    <s v=""/>
    <s v=""/>
    <n v="-0.35670159718121353"/>
    <n v="0"/>
    <n v="43"/>
    <n v="6"/>
    <n v="0.13953488372093023"/>
    <n v="87.3"/>
    <n v="0.30721466744575426"/>
    <n v="-0.28369975510131762"/>
    <n v="0.2935645442849169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50"/>
    <s v="王辰辉"/>
    <n v="1"/>
    <x v="69"/>
    <s v="工学"/>
    <s v="风景园林"/>
    <x v="1"/>
    <n v="0"/>
    <n v="1"/>
    <n v="1"/>
    <n v="4.7480000000000001E-2"/>
    <n v="-7.6210694086341693E-2"/>
    <x v="1"/>
    <x v="3"/>
    <n v="490"/>
    <n v="466"/>
    <m/>
    <s v=""/>
    <s v=""/>
    <n v="-3.1034786668302978E-3"/>
    <n v="0"/>
    <n v="126"/>
    <n v="5"/>
    <n v="3.968253968253968E-2"/>
    <n v="3.82"/>
    <n v="-0.51204814882349681"/>
    <n v="1.1288810242971443E-2"/>
    <n v="-0.4999590650690614"/>
    <x v="4"/>
    <n v="1"/>
    <n v="1"/>
    <n v="1"/>
    <n v="-8.2502150919271683E-2"/>
    <n v="0"/>
    <x v="2"/>
    <n v="0"/>
    <n v="0.34030527448662495"/>
    <n v="0.17509961046627232"/>
    <s v=""/>
    <s v=""/>
    <s v=""/>
    <s v=""/>
    <s v=""/>
    <x v="0"/>
    <s v="putong"/>
    <s v=""/>
    <n v="1"/>
  </r>
  <r>
    <n v="851"/>
    <s v="张明明"/>
    <n v="1"/>
    <x v="34"/>
    <s v="艺术学"/>
    <s v="视觉传达设计"/>
    <x v="0"/>
    <n v="0"/>
    <n v="1"/>
    <n v="1"/>
    <n v="3.5889999999999998E-2"/>
    <n v="-0.17725909261635098"/>
    <x v="3"/>
    <x v="19"/>
    <n v="432"/>
    <m/>
    <m/>
    <s v=""/>
    <s v=""/>
    <n v="-1.1031673014926571"/>
    <n v="0"/>
    <n v="90"/>
    <n v="1"/>
    <n v="1.1111111111111112E-2"/>
    <n v="3.46"/>
    <n v="-0.74646937610349684"/>
    <n v="-1.1048450407660846"/>
    <n v="-0.7547478539572025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52"/>
    <s v="马晓旭"/>
    <n v="1"/>
    <x v="79"/>
    <s v="工学"/>
    <s v="风景园林"/>
    <x v="1"/>
    <n v="0"/>
    <n v="1"/>
    <n v="1"/>
    <n v="4.7480000000000001E-2"/>
    <n v="-7.6210694086341693E-2"/>
    <x v="1"/>
    <x v="10"/>
    <n v="458"/>
    <n v="452"/>
    <m/>
    <s v=""/>
    <s v=""/>
    <n v="-1.0726099730808278"/>
    <n v="0"/>
    <n v="22"/>
    <n v="2"/>
    <n v="9.0909090909090912E-2"/>
    <n v="3.47"/>
    <n v="-9.1747463548749048E-2"/>
    <n v="-1.073841322682499"/>
    <n v="-0.11443383169473867"/>
    <x v="1"/>
    <n v="0"/>
    <n v="8"/>
    <n v="1.3880558424343483"/>
    <n v="0.25110063545920269"/>
    <n v="0"/>
    <x v="0"/>
    <n v="4"/>
    <n v="0.94813041384138441"/>
    <n v="1.6974853040553473"/>
    <s v=""/>
    <s v=""/>
    <s v=""/>
    <s v=""/>
    <s v=""/>
    <x v="0"/>
    <s v="putong"/>
    <s v=""/>
    <n v="1"/>
  </r>
  <r>
    <n v="853"/>
    <s v="左涵灵"/>
    <n v="1"/>
    <x v="52"/>
    <s v="农学"/>
    <s v="林学"/>
    <x v="0"/>
    <n v="0"/>
    <n v="1"/>
    <n v="1"/>
    <n v="3.5889999999999998E-2"/>
    <n v="-0.17725909261635098"/>
    <x v="7"/>
    <x v="12"/>
    <n v="442"/>
    <n v="445"/>
    <m/>
    <s v=""/>
    <s v=""/>
    <n v="-0.30867676278511452"/>
    <n v="0"/>
    <n v="133"/>
    <n v="7"/>
    <n v="5.2631578947368418E-2"/>
    <n v="3.72"/>
    <n v="-0.40580461014396457"/>
    <n v="-0.29874837059287646"/>
    <n v="-0.40333161101033443"/>
    <x v="1"/>
    <n v="0"/>
    <n v="1"/>
    <n v="0.17350698030429354"/>
    <n v="-0.79301941194851033"/>
    <n v="0"/>
    <x v="0"/>
    <n v="1"/>
    <n v="0.2370326034603461"/>
    <n v="-8.3561683267048173E-2"/>
    <s v=""/>
    <s v=""/>
    <s v=""/>
    <s v=""/>
    <s v=""/>
    <x v="0"/>
    <s v="putong"/>
    <s v=""/>
    <n v="1"/>
  </r>
  <r>
    <n v="856"/>
    <s v="马凡慧"/>
    <n v="1"/>
    <x v="117"/>
    <s v="经济学"/>
    <s v="国际经济与贸易"/>
    <x v="0"/>
    <n v="0"/>
    <n v="1"/>
    <n v="1"/>
    <n v="3.5889999999999998E-2"/>
    <n v="-0.17725909261635098"/>
    <x v="0"/>
    <x v="2"/>
    <n v="562"/>
    <n v="535"/>
    <m/>
    <s v=""/>
    <s v=""/>
    <n v="1.3131600815383853"/>
    <n v="0"/>
    <n v="82"/>
    <n v="1"/>
    <n v="1.2195121951219513E-2"/>
    <n v="91.39"/>
    <n v="-0.73757534580019068"/>
    <n v="1.2074368616681255"/>
    <n v="-0.6926455638076726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59"/>
    <s v="陈静"/>
    <n v="1"/>
    <x v="22"/>
    <s v="工学"/>
    <s v="工业设计"/>
    <x v="0"/>
    <n v="0"/>
    <n v="1"/>
    <n v="1"/>
    <n v="3.5889999999999998E-2"/>
    <n v="-0.17725909261635098"/>
    <x v="3"/>
    <x v="19"/>
    <n v="467"/>
    <n v="464"/>
    <m/>
    <s v=""/>
    <s v=""/>
    <n v="-0.58369271849157223"/>
    <n v="0"/>
    <n v="31"/>
    <n v="2"/>
    <n v="6.4516129032258063E-2"/>
    <n v="3.63"/>
    <n v="-0.30829493156399845"/>
    <n v="-0.57778183334514144"/>
    <n v="-0.31452007899514284"/>
    <x v="3"/>
    <n v="1"/>
    <n v="3"/>
    <n v="1.7690723037597893"/>
    <n v="0.57865182591895614"/>
    <n v="0"/>
    <x v="0"/>
    <n v="1"/>
    <n v="0.2370326034603461"/>
    <n v="-8.3561683267048173E-2"/>
    <s v=""/>
    <s v=""/>
    <s v=""/>
    <s v=""/>
    <s v=""/>
    <x v="0"/>
    <s v="putong"/>
    <s v=""/>
    <n v="1"/>
  </r>
  <r>
    <n v="861"/>
    <s v="钱敏燕"/>
    <n v="1"/>
    <x v="42"/>
    <s v="工学"/>
    <s v="风景园林"/>
    <x v="1"/>
    <n v="0"/>
    <n v="1"/>
    <n v="1"/>
    <n v="4.7480000000000001E-2"/>
    <n v="-7.6210694086341693E-2"/>
    <x v="1"/>
    <x v="10"/>
    <n v="589"/>
    <n v="570"/>
    <m/>
    <s v=""/>
    <s v=""/>
    <n v="-0.24756210596145742"/>
    <n v="0"/>
    <n v="60"/>
    <n v="3"/>
    <n v="0.05"/>
    <n v="3.74"/>
    <n v="-0.42739603897238559"/>
    <n v="-0.2367409344257066"/>
    <n v="-0.42299190605735731"/>
    <x v="1"/>
    <n v="0"/>
    <n v="2"/>
    <n v="0.34701396060858708"/>
    <n v="-0.64385940517597984"/>
    <n v="1"/>
    <x v="0"/>
    <n v="0"/>
    <n v="0.41684527531374377"/>
    <n v="0.36680507755208219"/>
    <s v=""/>
    <s v=""/>
    <s v=""/>
    <s v=""/>
    <s v=""/>
    <x v="0"/>
    <s v="putong"/>
    <s v=""/>
    <n v="1"/>
  </r>
  <r>
    <n v="862"/>
    <s v="谢婉莹"/>
    <n v="1"/>
    <x v="2"/>
    <s v="管理学"/>
    <s v="会计学"/>
    <x v="0"/>
    <n v="0"/>
    <n v="1"/>
    <n v="1"/>
    <n v="3.5889999999999998E-2"/>
    <n v="-0.17725909261635098"/>
    <x v="0"/>
    <x v="6"/>
    <n v="454"/>
    <n v="473"/>
    <m/>
    <s v=""/>
    <s v=""/>
    <n v="-0.21700477754962952"/>
    <n v="0"/>
    <n v="135"/>
    <n v="2"/>
    <n v="1.4814814814814815E-2"/>
    <n v="3.75"/>
    <n v="-0.71608143923386713"/>
    <n v="-0.20573721634212236"/>
    <n v="-0.7042924876850678"/>
    <x v="8"/>
    <n v="5"/>
    <n v="12"/>
    <n v="7.4807238915836614"/>
    <n v="5.4888288575750188"/>
    <n v="2"/>
    <x v="2"/>
    <n v="1"/>
    <n v="1.4110284285744585"/>
    <n v="2.8568801194269282"/>
    <s v=""/>
    <s v=""/>
    <s v=""/>
    <s v=""/>
    <s v=""/>
    <x v="0"/>
    <s v="putong"/>
    <s v=""/>
    <n v="1"/>
  </r>
  <r>
    <n v="865"/>
    <s v="袁诗雨"/>
    <n v="1"/>
    <x v="1"/>
    <s v="工学"/>
    <s v="风景园林"/>
    <x v="1"/>
    <n v="0"/>
    <n v="1"/>
    <n v="1"/>
    <n v="4.7480000000000001E-2"/>
    <n v="-7.6210694086341693E-2"/>
    <x v="1"/>
    <x v="10"/>
    <n v="588"/>
    <n v="526"/>
    <m/>
    <s v=""/>
    <s v=""/>
    <n v="0.51637110433425593"/>
    <n v="0"/>
    <n v="164"/>
    <n v="1"/>
    <n v="6.0975609756097563E-3"/>
    <n v="3.99"/>
    <n v="-0.78760426625628821"/>
    <n v="0.53835201766391594"/>
    <n v="-0.756974676097731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66"/>
    <s v="李芷怡"/>
    <n v="1"/>
    <x v="11"/>
    <s v="理学"/>
    <s v="生态学"/>
    <x v="1"/>
    <n v="0"/>
    <n v="1"/>
    <n v="1"/>
    <n v="4.7480000000000001E-2"/>
    <n v="-7.6210694086341693E-2"/>
    <x v="2"/>
    <x v="9"/>
    <n v="526"/>
    <n v="498"/>
    <m/>
    <s v=""/>
    <s v=""/>
    <n v="-0.18644744913780165"/>
    <n v="0"/>
    <n v="49"/>
    <n v="3"/>
    <n v="6.1224489795918366E-2"/>
    <n v="3.76"/>
    <n v="-0.33530198539809986"/>
    <n v="-0.17473349825853812"/>
    <n v="-0.33159285334517602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870"/>
    <s v="宿愿"/>
    <n v="2"/>
    <x v="147"/>
    <s v="管理学"/>
    <s v="财务管理"/>
    <x v="0"/>
    <n v="0"/>
    <n v="1"/>
    <n v="1"/>
    <n v="3.5889999999999998E-2"/>
    <n v="-0.17725909261635098"/>
    <x v="0"/>
    <x v="0"/>
    <n v="614"/>
    <n v="571"/>
    <m/>
    <s v=""/>
    <s v=""/>
    <n v="-0.91982333102168568"/>
    <n v="0"/>
    <n v="31"/>
    <n v="2"/>
    <n v="6.4516129032258063E-2"/>
    <n v="3.52"/>
    <n v="-0.30829493156399845"/>
    <n v="-0.918822732264575"/>
    <n v="-0.32239812376018173"/>
    <x v="1"/>
    <n v="2"/>
    <n v="3"/>
    <n v="1.3293902940018889"/>
    <n v="0.20066719706869363"/>
    <n v="0"/>
    <x v="0"/>
    <n v="0"/>
    <n v="0"/>
    <n v="-0.67724401237451326"/>
    <s v=""/>
    <s v=""/>
    <s v=""/>
    <s v=""/>
    <s v=""/>
    <x v="0"/>
    <s v="putong"/>
    <s v=""/>
    <n v="1"/>
  </r>
  <r>
    <n v="871"/>
    <s v="张锦花"/>
    <n v="1"/>
    <x v="67"/>
    <s v="农学"/>
    <s v="植物保护"/>
    <x v="0"/>
    <n v="0"/>
    <n v="1"/>
    <n v="1"/>
    <n v="3.5889999999999998E-2"/>
    <n v="-0.17725909261635098"/>
    <x v="7"/>
    <x v="28"/>
    <n v="445"/>
    <n v="426"/>
    <m/>
    <s v=""/>
    <s v=""/>
    <n v="-1.133724629904485"/>
    <n v="0"/>
    <n v="29"/>
    <n v="2"/>
    <n v="6.8965517241379309E-2"/>
    <n v="3.45"/>
    <n v="-0.2717888450020407"/>
    <n v="-1.1358487588496688"/>
    <n v="-0.2917486290119208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72"/>
    <s v="程园芳"/>
    <n v="1"/>
    <x v="17"/>
    <s v="工学"/>
    <s v="包装工程"/>
    <x v="1"/>
    <n v="0"/>
    <n v="1"/>
    <n v="1"/>
    <n v="4.7480000000000001E-2"/>
    <n v="-7.6210694086341693E-2"/>
    <x v="10"/>
    <x v="27"/>
    <n v="486"/>
    <m/>
    <m/>
    <s v=""/>
    <s v=""/>
    <n v="-1.6795260077072496"/>
    <n v="0"/>
    <n v="12"/>
    <n v="1"/>
    <n v="8.3333333333333329E-2"/>
    <n v="84.06"/>
    <n v="-0.15390460714571882"/>
    <n v="-1.4649424539602378"/>
    <n v="-0.18418958140713421"/>
    <x v="1"/>
    <n v="0"/>
    <n v="5"/>
    <n v="0.86753490152146773"/>
    <n v="-0.1963793848583886"/>
    <n v="0"/>
    <x v="0"/>
    <n v="2"/>
    <n v="0.47406520692069221"/>
    <n v="0.51012064584041694"/>
    <s v=""/>
    <s v=""/>
    <s v=""/>
    <s v=""/>
    <s v=""/>
    <x v="0"/>
    <s v="putong"/>
    <s v=""/>
    <n v="1"/>
  </r>
  <r>
    <n v="873"/>
    <s v="黄舒语"/>
    <n v="1"/>
    <x v="81"/>
    <s v="工学"/>
    <s v="风景园林"/>
    <x v="1"/>
    <n v="0"/>
    <n v="1"/>
    <n v="1"/>
    <n v="4.7480000000000001E-2"/>
    <n v="-7.6210694086341693E-2"/>
    <x v="1"/>
    <x v="10"/>
    <n v="576"/>
    <n v="489"/>
    <m/>
    <s v=""/>
    <s v=""/>
    <n v="-3.8243868721240956E-2"/>
    <n v="0"/>
    <n v="96"/>
    <n v="1"/>
    <n v="1.0416666666666666E-2"/>
    <n v="88.08"/>
    <n v="-0.75216711426655236"/>
    <n v="6.7348721657147892E-4"/>
    <n v="-0.7347764963722921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75"/>
    <s v="陈锾焕"/>
    <n v="1"/>
    <x v="106"/>
    <s v="艺术学"/>
    <s v="环境设计"/>
    <x v="0"/>
    <n v="0"/>
    <n v="1"/>
    <n v="1"/>
    <n v="3.5889999999999998E-2"/>
    <n v="-0.17725909261635098"/>
    <x v="3"/>
    <x v="19"/>
    <n v="434"/>
    <n v="387"/>
    <m/>
    <s v=""/>
    <s v=""/>
    <n v="-0.95038065943351491"/>
    <n v="0"/>
    <n v="114"/>
    <n v="8"/>
    <n v="7.0175438596491224E-2"/>
    <n v="3.51"/>
    <n v="-0.26186175128782413"/>
    <n v="-0.9498264503481606"/>
    <n v="-0.2777537358361179"/>
    <x v="1"/>
    <n v="2"/>
    <n v="0"/>
    <n v="0.80886935308900831"/>
    <n v="-0.24681282324889767"/>
    <n v="0"/>
    <x v="2"/>
    <n v="0"/>
    <n v="0.34030527448662495"/>
    <n v="0.17509961046627232"/>
    <s v=""/>
    <s v=""/>
    <s v=""/>
    <s v=""/>
    <s v=""/>
    <x v="0"/>
    <s v="putong"/>
    <s v=""/>
    <n v="1"/>
  </r>
  <r>
    <n v="876"/>
    <s v="任广林"/>
    <n v="1"/>
    <x v="68"/>
    <s v="理学"/>
    <s v="心理学"/>
    <x v="0"/>
    <n v="0"/>
    <n v="1"/>
    <n v="1"/>
    <n v="3.5889999999999998E-2"/>
    <n v="-0.17725909261635098"/>
    <x v="5"/>
    <x v="18"/>
    <n v="527"/>
    <n v="443"/>
    <m/>
    <s v=""/>
    <s v=""/>
    <n v="-0.33923409119694375"/>
    <n v="0"/>
    <n v="58"/>
    <n v="12"/>
    <n v="0.20689655172413793"/>
    <n v="3.71"/>
    <n v="0.85989983841864948"/>
    <n v="-0.32975208867646205"/>
    <n v="0.83241887890275235"/>
    <x v="1"/>
    <n v="3"/>
    <n v="4"/>
    <n v="1.9073319508506867"/>
    <n v="0.69751050157729577"/>
    <n v="0"/>
    <x v="2"/>
    <n v="0"/>
    <n v="0.34030527448662495"/>
    <n v="0.17509961046627232"/>
    <s v=""/>
    <s v=""/>
    <s v=""/>
    <s v=""/>
    <s v=""/>
    <x v="0"/>
    <s v="putong"/>
    <s v=""/>
    <n v="1"/>
  </r>
  <r>
    <n v="880"/>
    <s v="岳汝雨"/>
    <n v="1"/>
    <x v="148"/>
    <s v="法学"/>
    <s v="法学"/>
    <x v="1"/>
    <n v="0"/>
    <n v="1"/>
    <n v="1"/>
    <n v="4.7480000000000001E-2"/>
    <n v="-7.6210694086341693E-2"/>
    <x v="5"/>
    <x v="9"/>
    <n v="548"/>
    <n v="498"/>
    <n v="97"/>
    <s v=""/>
    <s v=""/>
    <n v="-3.1034786668302978E-3"/>
    <n v="0"/>
    <n v="34"/>
    <n v="2"/>
    <n v="5.8823529411764705E-2"/>
    <n v="3.82"/>
    <n v="-0.35500124819473849"/>
    <n v="1.1288810242971443E-2"/>
    <n v="-0.34653994784482739"/>
    <x v="4"/>
    <n v="0"/>
    <n v="4"/>
    <n v="1.1160862643683764"/>
    <n v="1.7294571662248025E-2"/>
    <n v="0"/>
    <x v="0"/>
    <n v="0"/>
    <n v="0"/>
    <n v="-0.67724401237451326"/>
    <s v=""/>
    <s v=""/>
    <s v=""/>
    <s v=""/>
    <s v=""/>
    <x v="0"/>
    <s v="putong"/>
    <s v=""/>
    <n v="1"/>
  </r>
  <r>
    <n v="882"/>
    <s v="吕鹏"/>
    <n v="2"/>
    <x v="52"/>
    <s v="文学"/>
    <s v="英语"/>
    <x v="0"/>
    <n v="0"/>
    <n v="1"/>
    <n v="1"/>
    <n v="3.5889999999999998E-2"/>
    <n v="-0.17725909261635098"/>
    <x v="6"/>
    <x v="11"/>
    <n v="526"/>
    <n v="522"/>
    <m/>
    <s v=""/>
    <s v=""/>
    <n v="-0.64480737531522936"/>
    <n v="0"/>
    <n v="63"/>
    <n v="10"/>
    <n v="0.15873015873015872"/>
    <n v="3.61"/>
    <n v="0.46470696484317031"/>
    <n v="-0.6397892695123113"/>
    <n v="0.43919310182955867"/>
    <x v="4"/>
    <n v="2"/>
    <n v="0"/>
    <n v="1.2309276962402107"/>
    <n v="0.11602114004426951"/>
    <n v="0"/>
    <x v="2"/>
    <n v="2"/>
    <n v="0.81437048140731716"/>
    <n v="1.3624642686812025"/>
    <s v=""/>
    <s v=""/>
    <s v=""/>
    <s v=""/>
    <s v=""/>
    <x v="0"/>
    <s v="putong"/>
    <s v=""/>
    <n v="1"/>
  </r>
  <r>
    <n v="884"/>
    <s v="张佳"/>
    <n v="1"/>
    <x v="9"/>
    <s v="经济学"/>
    <s v="财政学"/>
    <x v="0"/>
    <n v="0"/>
    <n v="1"/>
    <n v="1"/>
    <n v="3.5889999999999998E-2"/>
    <n v="-0.17725909261635098"/>
    <x v="0"/>
    <x v="4"/>
    <n v="499"/>
    <n v="539"/>
    <m/>
    <s v=""/>
    <s v=""/>
    <n v="2.1664668385729966"/>
    <n v="0"/>
    <n v="50"/>
    <n v="1"/>
    <n v="0.02"/>
    <n v="4.53"/>
    <n v="-0.67353832761638566"/>
    <n v="2.2125527941775007"/>
    <n v="-0.60686962270294686"/>
    <x v="4"/>
    <n v="0"/>
    <n v="1"/>
    <n v="0.59556532345549584"/>
    <n v="-0.43018544865534325"/>
    <n v="1"/>
    <x v="1"/>
    <n v="0"/>
    <n v="1.0974558242869936"/>
    <n v="2.0714923232336533"/>
    <s v=""/>
    <s v=""/>
    <s v=""/>
    <s v=""/>
    <s v=""/>
    <x v="0"/>
    <s v="putong"/>
    <s v=""/>
    <n v="1"/>
  </r>
  <r>
    <n v="886"/>
    <s v="李天蕊"/>
    <n v="1"/>
    <x v="149"/>
    <s v="工学"/>
    <s v="数字媒体技术"/>
    <x v="0"/>
    <n v="0"/>
    <n v="1"/>
    <n v="1"/>
    <n v="3.5889999999999998E-2"/>
    <n v="-0.17725909261635098"/>
    <x v="8"/>
    <x v="14"/>
    <n v="463"/>
    <n v="490"/>
    <m/>
    <s v=""/>
    <s v=""/>
    <n v="-0.58369271849157223"/>
    <n v="0"/>
    <n v="70"/>
    <n v="1"/>
    <n v="1.4285714285714285E-2"/>
    <n v="3.63"/>
    <n v="-0.72042257307238566"/>
    <n v="-0.57778183334514144"/>
    <n v="-0.71712757198468624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1"/>
  </r>
  <r>
    <n v="887"/>
    <s v="周遥"/>
    <n v="1"/>
    <x v="9"/>
    <s v="经济学"/>
    <s v="财政学"/>
    <x v="0"/>
    <n v="0"/>
    <n v="1"/>
    <n v="1"/>
    <n v="3.5889999999999998E-2"/>
    <n v="-0.17725909261635098"/>
    <x v="0"/>
    <x v="2"/>
    <n v="484"/>
    <n v="480"/>
    <m/>
    <s v=""/>
    <s v=""/>
    <n v="1.2191896578063106"/>
    <n v="0"/>
    <n v="50"/>
    <n v="3"/>
    <n v="0.06"/>
    <n v="4.22"/>
    <n v="-0.34534860942438556"/>
    <n v="1.2514375335863672"/>
    <n v="-0.30846284952083719"/>
    <x v="1"/>
    <n v="1"/>
    <n v="7"/>
    <n v="1.618983538674559"/>
    <n v="0.44962392642274385"/>
    <n v="1"/>
    <x v="1"/>
    <n v="2"/>
    <n v="1.5715210312076859"/>
    <n v="3.2588569814485839"/>
    <s v=""/>
    <s v=""/>
    <s v=""/>
    <s v=""/>
    <s v=""/>
    <x v="0"/>
    <s v="zhijiaotuan"/>
    <s v=""/>
    <n v="1"/>
  </r>
  <r>
    <n v="889"/>
    <s v="徐艺心"/>
    <n v="1"/>
    <x v="17"/>
    <s v="农学"/>
    <s v="林学"/>
    <x v="1"/>
    <n v="0"/>
    <n v="1"/>
    <n v="1"/>
    <n v="4.7480000000000001E-2"/>
    <n v="-7.6210694086341693E-2"/>
    <x v="9"/>
    <x v="16"/>
    <n v="505"/>
    <n v="462"/>
    <m/>
    <s v=""/>
    <s v=""/>
    <n v="1.3294912471004376"/>
    <n v="0"/>
    <n v="101"/>
    <n v="1"/>
    <n v="9.9009900990099011E-3"/>
    <n v="91.43"/>
    <n v="-0.75639810795198981"/>
    <n v="1.222020104863917"/>
    <n v="-0.7106966472359423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92"/>
    <s v="张敏"/>
    <n v="1"/>
    <x v="26"/>
    <s v="管理学"/>
    <s v="工程管理"/>
    <x v="0"/>
    <n v="0"/>
    <n v="1"/>
    <n v="1"/>
    <n v="3.5889999999999998E-2"/>
    <n v="-0.17725909261635098"/>
    <x v="0"/>
    <x v="0"/>
    <n v="454"/>
    <n v="448"/>
    <m/>
    <s v=""/>
    <s v=""/>
    <n v="0.9441737020998543"/>
    <n v="0"/>
    <n v="67"/>
    <n v="2"/>
    <n v="2.9850746268656716E-2"/>
    <n v="4.13"/>
    <n v="-0.59271548656910211"/>
    <n v="0.97240407083410352"/>
    <n v="-0.55656122479308812"/>
    <x v="3"/>
    <n v="1"/>
    <n v="5"/>
    <n v="2.1160862643683762"/>
    <n v="0.87697183946401691"/>
    <n v="1"/>
    <x v="0"/>
    <n v="3"/>
    <n v="1.1279430856947821"/>
    <n v="2.1478520648744777"/>
    <s v=""/>
    <s v=""/>
    <s v=""/>
    <s v=""/>
    <s v=""/>
    <x v="0"/>
    <s v="putong"/>
    <s v=""/>
    <n v="1"/>
  </r>
  <r>
    <n v="893"/>
    <s v="唐露"/>
    <n v="1"/>
    <x v="27"/>
    <s v="管理学"/>
    <s v="会计学"/>
    <x v="0"/>
    <n v="0"/>
    <n v="1"/>
    <n v="1"/>
    <n v="3.5889999999999998E-2"/>
    <n v="-0.17725909261635098"/>
    <x v="0"/>
    <x v="0"/>
    <n v="492"/>
    <n v="445"/>
    <m/>
    <s v=""/>
    <s v=""/>
    <n v="0.76082973162888434"/>
    <n v="0"/>
    <n v="309"/>
    <n v="1"/>
    <n v="3.2362459546925568E-3"/>
    <n v="4.07"/>
    <n v="-0.81108062051562202"/>
    <n v="0.78638176233259527"/>
    <n v="-0.77417923947182821"/>
    <x v="4"/>
    <n v="1"/>
    <n v="3"/>
    <n v="1.3470139606085869"/>
    <n v="0.21581786262578903"/>
    <n v="0"/>
    <x v="0"/>
    <n v="1"/>
    <n v="0.2370326034603461"/>
    <n v="-8.3561683267048173E-2"/>
    <s v=""/>
    <s v=""/>
    <s v=""/>
    <s v=""/>
    <s v=""/>
    <x v="0"/>
    <s v="putong"/>
    <s v=""/>
    <n v="1"/>
  </r>
  <r>
    <n v="895"/>
    <s v="刘彩云"/>
    <n v="1"/>
    <x v="104"/>
    <s v="管理学"/>
    <s v="会计学"/>
    <x v="0"/>
    <n v="0"/>
    <n v="1"/>
    <n v="1"/>
    <n v="3.5889999999999998E-2"/>
    <n v="-0.17725909261635098"/>
    <x v="0"/>
    <x v="0"/>
    <n v="577"/>
    <n v="519"/>
    <m/>
    <s v=""/>
    <s v=""/>
    <n v="-0.33923409119694375"/>
    <n v="0"/>
    <n v="151"/>
    <n v="12"/>
    <n v="7.9470198675496692E-2"/>
    <n v="3.71"/>
    <n v="-0.18560063401304772"/>
    <n v="-0.32975208867646205"/>
    <n v="-0.18893053261577258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896"/>
    <s v="李洪源"/>
    <n v="1"/>
    <x v="98"/>
    <s v="管理学"/>
    <s v="会计学"/>
    <x v="1"/>
    <n v="0"/>
    <n v="1"/>
    <n v="1"/>
    <n v="4.7480000000000001E-2"/>
    <n v="-7.6210694086341693E-2"/>
    <x v="0"/>
    <x v="0"/>
    <n v="498"/>
    <n v="568"/>
    <m/>
    <s v=""/>
    <s v=""/>
    <n v="-0.69149049120323269"/>
    <n v="0"/>
    <n v="173"/>
    <n v="9"/>
    <n v="5.2023121387283239E-2"/>
    <n v="86.48"/>
    <n v="-0.41079684802336824"/>
    <n v="-0.58265624061499299"/>
    <n v="-0.41476679999223476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1"/>
  </r>
  <r>
    <n v="898"/>
    <s v="赵琰舒"/>
    <n v="1"/>
    <x v="62"/>
    <s v="经济学"/>
    <s v="金融学"/>
    <x v="0"/>
    <n v="0"/>
    <n v="1"/>
    <n v="1"/>
    <n v="3.5889999999999998E-2"/>
    <n v="-0.17725909261635098"/>
    <x v="0"/>
    <x v="2"/>
    <n v="474"/>
    <n v="456"/>
    <m/>
    <s v=""/>
    <s v=""/>
    <n v="-0.21700477754962952"/>
    <n v="0"/>
    <n v="36"/>
    <n v="2"/>
    <n v="5.5555555555555552E-2"/>
    <n v="3.75"/>
    <n v="-0.38181413366794115"/>
    <n v="-0.20573721634212236"/>
    <n v="-0.3777467568777147"/>
    <x v="1"/>
    <n v="0"/>
    <n v="1"/>
    <n v="0.17350698030429354"/>
    <n v="-0.79301941194851033"/>
    <n v="0"/>
    <x v="0"/>
    <n v="1"/>
    <n v="0.2370326034603461"/>
    <n v="-8.3561683267048173E-2"/>
    <s v=""/>
    <s v=""/>
    <s v=""/>
    <s v=""/>
    <s v=""/>
    <x v="0"/>
    <s v="putong"/>
    <s v=""/>
    <n v="1"/>
  </r>
  <r>
    <n v="901"/>
    <s v="陈银河"/>
    <n v="1"/>
    <x v="150"/>
    <s v="管理学"/>
    <s v="会计学"/>
    <x v="0"/>
    <n v="0"/>
    <n v="1"/>
    <n v="1"/>
    <n v="3.5889999999999998E-2"/>
    <n v="-0.17725909261635098"/>
    <x v="0"/>
    <x v="6"/>
    <n v="583"/>
    <n v="479"/>
    <m/>
    <s v=""/>
    <s v=""/>
    <n v="-0.55313539007974299"/>
    <n v="0"/>
    <n v="72"/>
    <n v="1"/>
    <n v="1.3888888888888888E-2"/>
    <n v="3.64"/>
    <n v="-0.72367842345127475"/>
    <n v="-0.54677811526155584"/>
    <n v="-0.71959202633209218"/>
    <x v="4"/>
    <n v="1"/>
    <n v="4"/>
    <n v="1.5205209409128806"/>
    <n v="0.36497786939831955"/>
    <n v="0"/>
    <x v="0"/>
    <n v="0"/>
    <n v="0"/>
    <n v="-0.67724401237451326"/>
    <s v=""/>
    <s v=""/>
    <s v=""/>
    <s v=""/>
    <s v=""/>
    <x v="0"/>
    <s v="putong"/>
    <s v=""/>
    <n v="1"/>
  </r>
  <r>
    <n v="902"/>
    <s v="李傲群"/>
    <n v="1"/>
    <x v="1"/>
    <s v="管理学"/>
    <s v="土地资源管理"/>
    <x v="1"/>
    <n v="0"/>
    <n v="1"/>
    <n v="1"/>
    <n v="4.7480000000000001E-2"/>
    <n v="-7.6210694086341693E-2"/>
    <x v="2"/>
    <x v="5"/>
    <n v="562"/>
    <n v="581"/>
    <n v="101"/>
    <s v=""/>
    <s v=""/>
    <n v="0.33302713386328453"/>
    <n v="0"/>
    <n v="132"/>
    <n v="6"/>
    <n v="4.5454545454545456E-2"/>
    <n v="3.93"/>
    <n v="-0.46469032513056741"/>
    <n v="0.3523297091624063"/>
    <n v="-0.44581716233839969"/>
    <x v="3"/>
    <n v="0"/>
    <n v="1"/>
    <n v="1.017623666606698"/>
    <n v="-6.7351485362176264E-2"/>
    <n v="0"/>
    <x v="0"/>
    <n v="0"/>
    <n v="0"/>
    <n v="-0.67724401237451326"/>
    <s v=""/>
    <s v=""/>
    <s v=""/>
    <s v=""/>
    <s v=""/>
    <x v="0"/>
    <s v="putong"/>
    <s v=""/>
    <n v="1"/>
  </r>
  <r>
    <n v="905"/>
    <s v="苗静"/>
    <n v="1"/>
    <x v="9"/>
    <s v="理学"/>
    <s v="统计学"/>
    <x v="0"/>
    <n v="0"/>
    <n v="1"/>
    <n v="1"/>
    <n v="3.5889999999999998E-2"/>
    <n v="-0.17725909261635098"/>
    <x v="0"/>
    <x v="0"/>
    <n v="542"/>
    <n v="542"/>
    <m/>
    <s v=""/>
    <s v=""/>
    <n v="1.5247629419245976"/>
    <n v="0"/>
    <n v="113"/>
    <n v="2"/>
    <n v="1.7699115044247787E-2"/>
    <n v="4.32"/>
    <n v="-0.69241649724689902"/>
    <n v="1.5614747144222179"/>
    <n v="-0.64035161025734244"/>
    <x v="1"/>
    <n v="0"/>
    <n v="0"/>
    <n v="0"/>
    <n v="-0.94217941872104072"/>
    <n v="1"/>
    <x v="3"/>
    <n v="0"/>
    <n v="1.4377610987736187"/>
    <n v="2.9238359460744392"/>
    <s v=""/>
    <s v=""/>
    <s v=""/>
    <s v=""/>
    <s v=""/>
    <x v="0"/>
    <s v="putong"/>
    <s v=""/>
    <n v="1"/>
  </r>
  <r>
    <n v="906"/>
    <s v="秦静"/>
    <n v="1"/>
    <x v="79"/>
    <s v="管理学"/>
    <s v="会计学"/>
    <x v="1"/>
    <n v="0"/>
    <n v="1"/>
    <n v="1"/>
    <n v="4.7480000000000001E-2"/>
    <n v="-7.6210694086341693E-2"/>
    <x v="0"/>
    <x v="0"/>
    <n v="514"/>
    <n v="449"/>
    <m/>
    <s v=""/>
    <s v=""/>
    <n v="-1.5920845560819139"/>
    <n v="0"/>
    <n v="39"/>
    <n v="3"/>
    <n v="7.6923076923076927E-2"/>
    <n v="3.3"/>
    <n v="-0.2064991132662316"/>
    <n v="-1.6009045301034435"/>
    <n v="-0.2387098783951711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914"/>
    <s v="张婧"/>
    <n v="1"/>
    <x v="101"/>
    <s v="管理学"/>
    <s v="财务管理"/>
    <x v="0"/>
    <n v="0"/>
    <n v="1"/>
    <n v="1"/>
    <n v="3.5889999999999998E-2"/>
    <n v="-0.17725909261635098"/>
    <x v="0"/>
    <x v="6"/>
    <n v="524"/>
    <n v="499"/>
    <m/>
    <s v=""/>
    <s v=""/>
    <n v="0.76082973162888434"/>
    <n v="0"/>
    <n v="114"/>
    <n v="1"/>
    <n v="8.771929824561403E-3"/>
    <n v="4.07"/>
    <n v="-0.76566175728431562"/>
    <n v="0.78638176233259527"/>
    <n v="-0.72980955198116493"/>
    <x v="1"/>
    <n v="3"/>
    <n v="4"/>
    <n v="1.9073319508506867"/>
    <n v="0.69751050157729577"/>
    <n v="0"/>
    <x v="0"/>
    <n v="2"/>
    <n v="0.47406520692069221"/>
    <n v="0.51012064584041694"/>
    <s v=""/>
    <s v=""/>
    <s v=""/>
    <s v=""/>
    <s v=""/>
    <x v="0"/>
    <s v="putong"/>
    <s v=""/>
    <n v="1"/>
  </r>
  <r>
    <n v="915"/>
    <s v="意如"/>
    <n v="1"/>
    <x v="64"/>
    <s v="文学"/>
    <s v="商务英语"/>
    <x v="0"/>
    <n v="0"/>
    <n v="1"/>
    <n v="1"/>
    <n v="3.5889999999999998E-2"/>
    <n v="-0.17725909261635098"/>
    <x v="6"/>
    <x v="0"/>
    <m/>
    <n v="589"/>
    <m/>
    <s v=""/>
    <s v=""/>
    <n v="1.2803043146299691"/>
    <n v="0"/>
    <n v="41"/>
    <n v="1"/>
    <n v="2.4390243902439025E-2"/>
    <n v="4.24"/>
    <n v="-0.63751750488799541"/>
    <n v="1.3134449697535384"/>
    <n v="-0.59245027172377607"/>
    <x v="3"/>
    <n v="0"/>
    <n v="9"/>
    <n v="2.4056795090410463"/>
    <n v="1.1259285688180671"/>
    <n v="0"/>
    <x v="0"/>
    <n v="1"/>
    <n v="0.2370326034603461"/>
    <n v="-8.3561683267048173E-2"/>
    <s v=""/>
    <s v=""/>
    <s v=""/>
    <s v=""/>
    <s v=""/>
    <x v="0"/>
    <s v="putong"/>
    <s v=""/>
    <n v="1"/>
  </r>
  <r>
    <n v="916"/>
    <s v="孟碧欢"/>
    <n v="1"/>
    <x v="27"/>
    <s v="管理学"/>
    <s v="会计学"/>
    <x v="0"/>
    <n v="0"/>
    <n v="1"/>
    <n v="1"/>
    <n v="3.5889999999999998E-2"/>
    <n v="-0.17725909261635098"/>
    <x v="0"/>
    <x v="0"/>
    <n v="489"/>
    <n v="428"/>
    <m/>
    <s v=""/>
    <s v=""/>
    <n v="-3.1034786668302978E-3"/>
    <n v="0"/>
    <n v="347"/>
    <n v="13"/>
    <n v="3.7463976945244955E-2"/>
    <n v="3.82"/>
    <n v="-0.53025088581209745"/>
    <n v="1.1288810242971443E-2"/>
    <n v="-0.51774131883322538"/>
    <x v="1"/>
    <n v="3"/>
    <n v="6"/>
    <n v="2.2543459114592737"/>
    <n v="0.99583051512235643"/>
    <n v="0"/>
    <x v="0"/>
    <n v="0"/>
    <n v="0"/>
    <n v="-0.67724401237451326"/>
    <s v=""/>
    <s v=""/>
    <s v=""/>
    <s v=""/>
    <s v=""/>
    <x v="0"/>
    <s v="putong"/>
    <s v=""/>
    <n v="1"/>
  </r>
  <r>
    <n v="917"/>
    <s v="付婧锐"/>
    <n v="1"/>
    <x v="128"/>
    <s v="经济学"/>
    <s v="金融学"/>
    <x v="0"/>
    <n v="0"/>
    <n v="1"/>
    <n v="1"/>
    <n v="3.5889999999999998E-2"/>
    <n v="-0.17725909261635098"/>
    <x v="0"/>
    <x v="2"/>
    <n v="478"/>
    <n v="483"/>
    <m/>
    <s v=""/>
    <s v=""/>
    <n v="-1.0726099730808278"/>
    <n v="0"/>
    <n v="148"/>
    <n v="35"/>
    <n v="0.23648648648648649"/>
    <n v="3.47"/>
    <n v="1.1026776471930206"/>
    <n v="-1.073841322682499"/>
    <n v="1.0524000589888962"/>
    <x v="4"/>
    <n v="2"/>
    <n v="11"/>
    <n v="3.1395044795874396"/>
    <n v="1.7567812145421042"/>
    <n v="0"/>
    <x v="2"/>
    <n v="2"/>
    <n v="0.81437048140731716"/>
    <n v="1.3624642686812025"/>
    <s v=""/>
    <s v=""/>
    <s v=""/>
    <s v=""/>
    <s v=""/>
    <x v="0"/>
    <s v="putong"/>
    <s v=""/>
    <n v="1"/>
  </r>
  <r>
    <n v="919"/>
    <s v="高航"/>
    <n v="1"/>
    <x v="35"/>
    <s v="经济学"/>
    <s v="金融学"/>
    <x v="0"/>
    <n v="0"/>
    <n v="1"/>
    <n v="1"/>
    <n v="3.5889999999999998E-2"/>
    <n v="-0.17725909261635098"/>
    <x v="0"/>
    <x v="6"/>
    <n v="487"/>
    <n v="492"/>
    <m/>
    <s v=""/>
    <s v=""/>
    <n v="0.44760830674974122"/>
    <n v="0"/>
    <n v="208"/>
    <n v="5"/>
    <n v="2.403846153846154E-2"/>
    <n v="89.27"/>
    <n v="-0.64040378876046267"/>
    <n v="0.43452497229129822"/>
    <n v="-0.61557293438016703"/>
    <x v="3"/>
    <n v="1"/>
    <n v="2"/>
    <n v="1.5955653234554958"/>
    <n v="0.42949181914642581"/>
    <n v="1"/>
    <x v="3"/>
    <n v="4"/>
    <n v="2.3858915126150029"/>
    <n v="5.2985652625043"/>
    <s v=""/>
    <s v=""/>
    <s v=""/>
    <s v=""/>
    <s v=""/>
    <x v="0"/>
    <s v="putong"/>
    <s v=""/>
    <n v="1"/>
  </r>
  <r>
    <n v="921"/>
    <s v="陈灏"/>
    <n v="1"/>
    <x v="22"/>
    <s v="管理学"/>
    <s v="电子商务"/>
    <x v="0"/>
    <n v="0"/>
    <n v="1"/>
    <n v="1"/>
    <n v="3.5889999999999998E-2"/>
    <n v="-0.17725909261635098"/>
    <x v="0"/>
    <x v="4"/>
    <n v="496"/>
    <n v="481"/>
    <m/>
    <s v=""/>
    <s v=""/>
    <n v="-0.27811943437328662"/>
    <n v="0"/>
    <n v="57"/>
    <n v="3"/>
    <n v="5.2631578947368418E-2"/>
    <n v="3.73"/>
    <n v="-0.40580461014396457"/>
    <n v="-0.26774465250929219"/>
    <n v="-0.40261542512260362"/>
    <x v="3"/>
    <n v="1"/>
    <n v="1"/>
    <n v="1.4220583431512022"/>
    <n v="0.28033181237389526"/>
    <n v="2"/>
    <x v="0"/>
    <n v="0"/>
    <n v="0.83369055062748754"/>
    <n v="1.4108541674786776"/>
    <s v=""/>
    <s v=""/>
    <s v=""/>
    <s v=""/>
    <s v=""/>
    <x v="0"/>
    <s v="putong"/>
    <s v=""/>
    <n v="1"/>
  </r>
  <r>
    <n v="923"/>
    <s v="吴若瑜"/>
    <n v="1"/>
    <x v="9"/>
    <s v="经济学"/>
    <s v="经济学"/>
    <x v="0"/>
    <n v="0"/>
    <n v="1"/>
    <n v="1"/>
    <n v="3.5889999999999998E-2"/>
    <n v="-0.17725909261635098"/>
    <x v="0"/>
    <x v="2"/>
    <n v="558"/>
    <n v="592"/>
    <m/>
    <s v=""/>
    <s v=""/>
    <n v="1.1275176725708271"/>
    <n v="0"/>
    <n v="113"/>
    <n v="2"/>
    <n v="1.7699115044247787E-2"/>
    <n v="4.1900000000000004"/>
    <n v="-0.69241649724689902"/>
    <n v="1.1584263793356144"/>
    <n v="-0.64966202679784291"/>
    <x v="4"/>
    <n v="0"/>
    <n v="2"/>
    <n v="0.7690723037597893"/>
    <n v="-0.28102544188281287"/>
    <n v="0"/>
    <x v="0"/>
    <n v="0"/>
    <n v="0"/>
    <n v="-0.67724401237451326"/>
    <s v=""/>
    <s v=""/>
    <s v=""/>
    <s v=""/>
    <s v=""/>
    <x v="0"/>
    <s v="putong"/>
    <s v=""/>
    <n v="1"/>
  </r>
  <r>
    <n v="929"/>
    <s v="张姗"/>
    <n v="1"/>
    <x v="94"/>
    <s v="艺术学"/>
    <s v="环境设计"/>
    <x v="0"/>
    <n v="0"/>
    <n v="1"/>
    <n v="1"/>
    <n v="3.5889999999999998E-2"/>
    <n v="-0.17725909261635098"/>
    <x v="3"/>
    <x v="19"/>
    <n v="449"/>
    <m/>
    <m/>
    <s v=""/>
    <s v=""/>
    <n v="-3.1034786668302978E-3"/>
    <n v="0"/>
    <n v="87"/>
    <n v="1"/>
    <n v="1.1494252873563218E-2"/>
    <n v="3.82"/>
    <n v="-0.74332579642732832"/>
    <n v="1.1288810242971443E-2"/>
    <n v="-0.72589419901324437"/>
    <x v="1"/>
    <n v="3"/>
    <n v="2"/>
    <n v="1.5603179902420996"/>
    <n v="0.39919048803223484"/>
    <n v="0"/>
    <x v="0"/>
    <n v="0"/>
    <n v="0"/>
    <n v="-0.67724401237451326"/>
    <s v=""/>
    <s v=""/>
    <s v=""/>
    <s v=""/>
    <s v=""/>
    <x v="0"/>
    <s v="putong"/>
    <s v=""/>
    <n v="1"/>
  </r>
  <r>
    <n v="930"/>
    <s v="苏双妹"/>
    <n v="1"/>
    <x v="70"/>
    <s v="管理学"/>
    <s v="会计学"/>
    <x v="1"/>
    <n v="0"/>
    <n v="1"/>
    <n v="1"/>
    <n v="4.7480000000000001E-2"/>
    <n v="-7.6210694086341693E-2"/>
    <x v="0"/>
    <x v="0"/>
    <n v="461"/>
    <m/>
    <m/>
    <s v=""/>
    <s v=""/>
    <n v="-0.58369271849157223"/>
    <n v="0"/>
    <n v="132"/>
    <n v="3"/>
    <n v="2.2727272727272728E-2"/>
    <n v="3.63"/>
    <n v="-0.65116175592147663"/>
    <n v="-0.57778183334514144"/>
    <n v="-0.6494666797099631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932"/>
    <s v="王靖淳"/>
    <n v="1"/>
    <x v="35"/>
    <s v="管理学"/>
    <s v="会计学"/>
    <x v="0"/>
    <n v="0"/>
    <n v="1"/>
    <n v="1"/>
    <n v="3.5889999999999998E-2"/>
    <n v="-0.17725909261635098"/>
    <x v="0"/>
    <x v="0"/>
    <n v="477"/>
    <n v="429"/>
    <m/>
    <s v=""/>
    <s v=""/>
    <n v="-0.33923409119694375"/>
    <n v="0"/>
    <n v="210"/>
    <n v="14"/>
    <n v="6.6666666666666666E-2"/>
    <n v="3.71"/>
    <n v="-0.2906503230590522"/>
    <n v="-0.32975208867646205"/>
    <n v="-0.2915535738448143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939"/>
    <s v="杨子媛"/>
    <n v="1"/>
    <x v="32"/>
    <s v="艺术学"/>
    <s v="视觉传达设计"/>
    <x v="0"/>
    <n v="0"/>
    <n v="1"/>
    <n v="1"/>
    <n v="3.5889999999999998E-2"/>
    <n v="-0.17725909261635098"/>
    <x v="3"/>
    <x v="19"/>
    <n v="453"/>
    <n v="443"/>
    <m/>
    <s v=""/>
    <s v=""/>
    <n v="-0.88926600260985778"/>
    <n v="0"/>
    <n v="86"/>
    <n v="12"/>
    <n v="0.13953488372093023"/>
    <n v="3.53"/>
    <n v="0.30721466744575426"/>
    <n v="-0.88781901418099074"/>
    <n v="0.27960938940017643"/>
    <x v="3"/>
    <n v="0"/>
    <n v="0"/>
    <n v="0.84411668630240455"/>
    <n v="-0.21651149213470663"/>
    <n v="1"/>
    <x v="0"/>
    <n v="0"/>
    <n v="0.41684527531374377"/>
    <n v="0.36680507755208219"/>
    <s v=""/>
    <s v=""/>
    <s v=""/>
    <s v=""/>
    <s v=""/>
    <x v="0"/>
    <s v="putong"/>
    <s v=""/>
    <n v="1"/>
  </r>
  <r>
    <n v="940"/>
    <s v="赵映寒"/>
    <n v="1"/>
    <x v="34"/>
    <s v="管理学"/>
    <s v="会计学"/>
    <x v="0"/>
    <n v="0"/>
    <n v="1"/>
    <n v="1"/>
    <n v="3.5889999999999998E-2"/>
    <n v="-0.17725909261635098"/>
    <x v="0"/>
    <x v="0"/>
    <n v="512"/>
    <n v="498"/>
    <m/>
    <s v=""/>
    <s v=""/>
    <n v="1.737770386151684"/>
    <n v="0"/>
    <n v="81"/>
    <n v="1"/>
    <n v="1.2345679012345678E-2"/>
    <n v="92.43"/>
    <n v="-0.73634006381362038"/>
    <n v="1.5866011847586461"/>
    <n v="-0.6826801209716010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941"/>
    <s v="钱征"/>
    <n v="1"/>
    <x v="67"/>
    <s v="工学"/>
    <s v="工业设计"/>
    <x v="0"/>
    <n v="0"/>
    <n v="1"/>
    <n v="1"/>
    <n v="3.5889999999999998E-2"/>
    <n v="-0.17725909261635098"/>
    <x v="3"/>
    <x v="7"/>
    <n v="499"/>
    <m/>
    <m/>
    <s v=""/>
    <s v=""/>
    <n v="-0.73647936055071439"/>
    <n v="0"/>
    <n v="58"/>
    <n v="1"/>
    <n v="1.7241379310344827E-2"/>
    <n v="3.58"/>
    <n v="-0.69617210128479956"/>
    <n v="-0.73280042376306542"/>
    <n v="-0.69701821553404741"/>
    <x v="2"/>
    <n v="0"/>
    <n v="1"/>
    <n v="1.4396820097579002"/>
    <n v="0.29548247793099069"/>
    <n v="0"/>
    <x v="0"/>
    <n v="0"/>
    <n v="0"/>
    <n v="-0.67724401237451326"/>
    <s v=""/>
    <s v=""/>
    <s v=""/>
    <s v=""/>
    <s v=""/>
    <x v="0"/>
    <s v="putong"/>
    <s v=""/>
    <n v="1"/>
  </r>
  <r>
    <n v="942"/>
    <s v="徐华姿"/>
    <n v="1"/>
    <x v="17"/>
    <s v="经济学"/>
    <s v="国际经济与贸易"/>
    <x v="1"/>
    <n v="0"/>
    <n v="1"/>
    <n v="1"/>
    <n v="4.7480000000000001E-2"/>
    <n v="-7.6210694086341693E-2"/>
    <x v="0"/>
    <x v="2"/>
    <n v="443"/>
    <n v="480"/>
    <m/>
    <s v=""/>
    <s v=""/>
    <n v="0.41494597562564223"/>
    <n v="0"/>
    <n v="63"/>
    <n v="7"/>
    <n v="0.1111111111111111"/>
    <n v="89.19"/>
    <n v="7.4004919376503484E-2"/>
    <n v="0.40535848589972051"/>
    <n v="8.1659186763189798E-2"/>
    <x v="1"/>
    <n v="0"/>
    <n v="2"/>
    <n v="0.34701396060858708"/>
    <n v="-0.64385940517597984"/>
    <n v="0"/>
    <x v="0"/>
    <n v="0"/>
    <n v="0"/>
    <n v="-0.67724401237451326"/>
    <s v=""/>
    <s v=""/>
    <s v=""/>
    <s v=""/>
    <s v=""/>
    <x v="0"/>
    <s v="putong"/>
    <s v=""/>
    <n v="1"/>
  </r>
  <r>
    <n v="944"/>
    <s v="尹芳"/>
    <n v="1"/>
    <x v="9"/>
    <s v="管理学"/>
    <s v="人力资源管理"/>
    <x v="0"/>
    <n v="0"/>
    <n v="1"/>
    <n v="1"/>
    <n v="3.5889999999999998E-2"/>
    <n v="-0.17725909261635098"/>
    <x v="0"/>
    <x v="6"/>
    <n v="528"/>
    <n v="521"/>
    <m/>
    <s v=""/>
    <s v=""/>
    <n v="1.8608935544547098"/>
    <n v="0"/>
    <n v="61"/>
    <n v="2"/>
    <n v="3.2786885245901641E-2"/>
    <n v="4.43"/>
    <n v="-0.56862522098123813"/>
    <n v="1.9025156133416499"/>
    <n v="-0.51154186770837939"/>
    <x v="4"/>
    <n v="0"/>
    <n v="8"/>
    <n v="1.8101141855855505"/>
    <n v="0.61393459875236966"/>
    <n v="0"/>
    <x v="0"/>
    <n v="2"/>
    <n v="0.47406520692069221"/>
    <n v="0.51012064584041694"/>
    <s v=""/>
    <s v=""/>
    <s v=""/>
    <s v=""/>
    <s v=""/>
    <x v="0"/>
    <s v="putong"/>
    <s v=""/>
    <n v="1"/>
  </r>
  <r>
    <n v="945"/>
    <s v="董国柱"/>
    <n v="2"/>
    <x v="151"/>
    <s v="艺术学"/>
    <s v="视觉传达设计"/>
    <x v="0"/>
    <n v="0"/>
    <n v="1"/>
    <n v="1"/>
    <n v="3.5889999999999998E-2"/>
    <n v="-0.17725909261635098"/>
    <x v="3"/>
    <x v="19"/>
    <n v="496"/>
    <n v="433"/>
    <m/>
    <s v=""/>
    <s v=""/>
    <n v="2.745384974499894E-2"/>
    <n v="0"/>
    <n v="33"/>
    <n v="3"/>
    <n v="9.0909090909090912E-2"/>
    <n v="3.83"/>
    <n v="-9.1747463548749048E-2"/>
    <n v="4.2292528326557062E-2"/>
    <n v="-8.8651139736429477E-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948"/>
    <s v="杜麟玉"/>
    <n v="1"/>
    <x v="9"/>
    <s v="文学"/>
    <s v="英语"/>
    <x v="0"/>
    <n v="0"/>
    <n v="1"/>
    <n v="1"/>
    <n v="3.5889999999999998E-2"/>
    <n v="-0.17725909261635098"/>
    <x v="5"/>
    <x v="9"/>
    <n v="572"/>
    <n v="564"/>
    <m/>
    <s v=""/>
    <s v=""/>
    <n v="1.1886323293944827"/>
    <n v="0"/>
    <n v="39"/>
    <n v="2"/>
    <n v="5.128205128205128E-2"/>
    <n v="4.21"/>
    <n v="-0.41687713774828306"/>
    <n v="1.220433815502783"/>
    <n v="-0.37905525472818341"/>
    <x v="1"/>
    <n v="1"/>
    <n v="9"/>
    <n v="1.9659974992831459"/>
    <n v="0.74794393996780462"/>
    <n v="1"/>
    <x v="2"/>
    <n v="0"/>
    <n v="0.75715054980036878"/>
    <n v="1.219148700392868"/>
    <s v=""/>
    <s v=""/>
    <s v=""/>
    <s v=""/>
    <s v=""/>
    <x v="0"/>
    <s v="putong"/>
    <s v=""/>
    <n v="1"/>
  </r>
  <r>
    <n v="949"/>
    <s v="国红洁"/>
    <n v="1"/>
    <x v="38"/>
    <s v="经济学"/>
    <s v="经济学"/>
    <x v="0"/>
    <n v="0"/>
    <n v="1"/>
    <n v="1"/>
    <n v="3.5889999999999998E-2"/>
    <n v="-0.17725909261635098"/>
    <x v="0"/>
    <x v="0"/>
    <n v="509"/>
    <n v="496"/>
    <m/>
    <s v=""/>
    <s v=""/>
    <n v="-0.24756210596145742"/>
    <n v="0"/>
    <n v="80"/>
    <n v="4"/>
    <n v="0.05"/>
    <n v="3.74"/>
    <n v="-0.42739603897238559"/>
    <n v="-0.2367409344257066"/>
    <n v="-0.42299190605735731"/>
    <x v="0"/>
    <n v="1"/>
    <n v="6"/>
    <n v="3.1337099309750744"/>
    <n v="1.7517997728228816"/>
    <n v="0"/>
    <x v="0"/>
    <n v="0"/>
    <n v="0"/>
    <n v="-0.67724401237451326"/>
    <s v=""/>
    <s v=""/>
    <s v=""/>
    <s v=""/>
    <s v=""/>
    <x v="0"/>
    <s v="putong"/>
    <s v=""/>
    <n v="1"/>
  </r>
  <r>
    <n v="951"/>
    <s v="曹宇杰"/>
    <n v="1"/>
    <x v="59"/>
    <s v="文学"/>
    <s v="英语"/>
    <x v="1"/>
    <n v="0"/>
    <n v="1"/>
    <n v="1"/>
    <n v="4.7480000000000001E-2"/>
    <n v="-7.6210694086341693E-2"/>
    <x v="6"/>
    <x v="0"/>
    <n v="627"/>
    <n v="606"/>
    <m/>
    <s v=""/>
    <s v=""/>
    <n v="-1.8059858549647132"/>
    <n v="0"/>
    <n v="149"/>
    <n v="73"/>
    <n v="0.48993288590604028"/>
    <n v="3.23"/>
    <n v="3.1821402072500322"/>
    <n v="-1.8179305566885371"/>
    <n v="3.0666385726030509"/>
    <x v="1"/>
    <n v="0"/>
    <n v="1"/>
    <n v="0.17350698030429354"/>
    <n v="-0.79301941194851033"/>
    <n v="0"/>
    <x v="0"/>
    <n v="1"/>
    <n v="0.2370326034603461"/>
    <n v="-8.3561683267048173E-2"/>
    <s v=""/>
    <s v=""/>
    <s v=""/>
    <s v=""/>
    <s v=""/>
    <x v="0"/>
    <s v="putong"/>
    <s v=""/>
    <n v="1"/>
  </r>
  <r>
    <n v="953"/>
    <s v="王京阳"/>
    <n v="1"/>
    <x v="118"/>
    <s v="管理学"/>
    <s v="物流管理"/>
    <x v="0"/>
    <n v="0"/>
    <n v="1"/>
    <n v="1"/>
    <n v="3.5889999999999998E-2"/>
    <n v="-0.17725909261635098"/>
    <x v="0"/>
    <x v="6"/>
    <n v="443"/>
    <n v="438"/>
    <m/>
    <s v=""/>
    <s v=""/>
    <n v="-0.85870867419802854"/>
    <n v="0"/>
    <n v="58"/>
    <n v="12"/>
    <n v="0.20689655172413793"/>
    <n v="3.54"/>
    <n v="0.85989983841864948"/>
    <n v="-0.85681529609740514"/>
    <n v="0.82024371881132863"/>
    <x v="1"/>
    <n v="0"/>
    <n v="0"/>
    <n v="0"/>
    <n v="-0.94217941872104072"/>
    <n v="3"/>
    <x v="0"/>
    <n v="0"/>
    <n v="1.2505358259412314"/>
    <n v="2.4549032574052734"/>
    <s v=""/>
    <s v=""/>
    <s v=""/>
    <s v=""/>
    <s v=""/>
    <x v="0"/>
    <s v="putong"/>
    <s v=""/>
    <n v="1"/>
  </r>
  <r>
    <n v="957"/>
    <s v="赵欣月"/>
    <n v="1"/>
    <x v="152"/>
    <s v="经济学"/>
    <s v="经济学"/>
    <x v="0"/>
    <n v="0"/>
    <n v="1"/>
    <n v="1"/>
    <n v="3.5889999999999998E-2"/>
    <n v="-0.17725909261635098"/>
    <x v="0"/>
    <x v="2"/>
    <n v="475"/>
    <n v="432"/>
    <m/>
    <s v=""/>
    <s v=""/>
    <n v="0.11912583498048393"/>
    <n v="0"/>
    <n v="205"/>
    <n v="2"/>
    <n v="9.7560975609756097E-3"/>
    <n v="3.86"/>
    <n v="-0.75758691398262967"/>
    <n v="0.13530368257731115"/>
    <n v="-0.73696114120209499"/>
    <x v="1"/>
    <n v="2"/>
    <n v="3"/>
    <n v="1.3293902940018889"/>
    <n v="0.20066719706869363"/>
    <n v="1"/>
    <x v="0"/>
    <n v="0"/>
    <n v="0.41684527531374377"/>
    <n v="0.36680507755208219"/>
    <s v=""/>
    <s v=""/>
    <s v=""/>
    <s v=""/>
    <s v=""/>
    <x v="0"/>
    <s v="putong"/>
    <s v=""/>
    <n v="1"/>
  </r>
  <r>
    <n v="974"/>
    <s v="孙维祺"/>
    <n v="1"/>
    <x v="17"/>
    <s v="管理学"/>
    <s v="农林经济管理"/>
    <x v="1"/>
    <n v="0"/>
    <n v="1"/>
    <n v="1"/>
    <n v="4.7480000000000001E-2"/>
    <n v="-7.6210694086341693E-2"/>
    <x v="0"/>
    <x v="4"/>
    <n v="557"/>
    <n v="586"/>
    <m/>
    <s v=""/>
    <s v=""/>
    <n v="0.30879339947232187"/>
    <n v="0"/>
    <n v="26"/>
    <n v="5"/>
    <n v="0.19230769230769232"/>
    <n v="88.93"/>
    <n v="0.7402019969029997"/>
    <n v="0.3105674051270943"/>
    <n v="0.73027743783297627"/>
    <x v="1"/>
    <n v="3"/>
    <n v="3"/>
    <n v="1.7338249705463931"/>
    <n v="0.54835049480476517"/>
    <n v="1"/>
    <x v="2"/>
    <n v="1"/>
    <n v="0.99418315326071482"/>
    <n v="1.8128310295003329"/>
    <s v=""/>
    <s v=""/>
    <s v=""/>
    <s v=""/>
    <s v=""/>
    <x v="0"/>
    <s v="putong"/>
    <s v=""/>
    <n v="1"/>
  </r>
  <r>
    <n v="984"/>
    <s v="裴文悦"/>
    <n v="1"/>
    <x v="17"/>
    <s v="农学"/>
    <s v="园艺"/>
    <x v="1"/>
    <n v="0"/>
    <n v="1"/>
    <n v="1"/>
    <n v="4.7480000000000001E-2"/>
    <n v="-7.6210694086341693E-2"/>
    <x v="1"/>
    <x v="1"/>
    <n v="530"/>
    <n v="427"/>
    <m/>
    <s v=""/>
    <s v=""/>
    <n v="-0.10356853096943898"/>
    <n v="0"/>
    <n v="59"/>
    <n v="13"/>
    <n v="0.22033898305084745"/>
    <n v="87.92"/>
    <n v="0.97019153214185239"/>
    <n v="-5.7659485566583929E-2"/>
    <n v="0.94644817363278755"/>
    <x v="1"/>
    <n v="0"/>
    <n v="0"/>
    <n v="0"/>
    <n v="-0.94217941872104072"/>
    <n v="1"/>
    <x v="0"/>
    <n v="0"/>
    <n v="0.41684527531374377"/>
    <n v="0.36680507755208219"/>
    <s v=""/>
    <s v=""/>
    <s v=""/>
    <s v=""/>
    <s v=""/>
    <x v="0"/>
    <s v="putong"/>
    <s v=""/>
    <n v="1"/>
  </r>
  <r>
    <n v="991"/>
    <s v="张行"/>
    <n v="1"/>
    <x v="105"/>
    <s v="经济学"/>
    <s v="金融学"/>
    <x v="0"/>
    <n v="0"/>
    <n v="1"/>
    <n v="1"/>
    <n v="3.5889999999999998E-2"/>
    <n v="-0.17725909261635098"/>
    <x v="0"/>
    <x v="2"/>
    <n v="571"/>
    <n v="528"/>
    <m/>
    <s v=""/>
    <s v=""/>
    <n v="1.4330909566891112"/>
    <n v="0"/>
    <n v="101"/>
    <n v="1"/>
    <n v="9.9009900990099011E-3"/>
    <n v="4.29"/>
    <n v="-0.75639810795198981"/>
    <n v="1.4684635601714624"/>
    <n v="-0.70500380341833813"/>
    <x v="1"/>
    <n v="0"/>
    <n v="10"/>
    <n v="1.7350698030429355"/>
    <n v="0.54942064900426357"/>
    <n v="0"/>
    <x v="0"/>
    <n v="0"/>
    <n v="0"/>
    <n v="-0.67724401237451326"/>
    <s v=""/>
    <s v=""/>
    <s v=""/>
    <s v=""/>
    <s v=""/>
    <x v="0"/>
    <s v="putong"/>
    <s v=""/>
    <n v="1"/>
  </r>
  <r>
    <n v="993"/>
    <s v="张一帆"/>
    <n v="1"/>
    <x v="17"/>
    <s v="管理学"/>
    <s v="旅游管理"/>
    <x v="1"/>
    <n v="0"/>
    <n v="1"/>
    <n v="1"/>
    <n v="4.7480000000000001E-2"/>
    <n v="-7.6210694086341693E-2"/>
    <x v="1"/>
    <x v="10"/>
    <n v="445"/>
    <m/>
    <m/>
    <s v=""/>
    <s v=""/>
    <n v="-0.64249699451708708"/>
    <n v="0"/>
    <n v="53"/>
    <n v="14"/>
    <n v="0.26415094339622641"/>
    <n v="86.6"/>
    <n v="1.3296574051215775"/>
    <n v="-0.53890651102762899"/>
    <n v="1.2864935786585308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1001"/>
    <s v="贾桂云"/>
    <n v="1"/>
    <x v="9"/>
    <s v="管理学"/>
    <s v="旅游管理"/>
    <x v="0"/>
    <n v="0"/>
    <n v="1"/>
    <n v="1"/>
    <n v="3.5889999999999998E-2"/>
    <n v="-0.17725909261635098"/>
    <x v="1"/>
    <x v="10"/>
    <n v="547"/>
    <n v="510"/>
    <m/>
    <s v=""/>
    <s v=""/>
    <n v="0.69971507480522588"/>
    <n v="0"/>
    <n v="47"/>
    <n v="1"/>
    <n v="2.1276595744680851E-2"/>
    <n v="4.05"/>
    <n v="-0.66306418767408781"/>
    <n v="0.72437432616542408"/>
    <n v="-0.63101435800439498"/>
    <x v="4"/>
    <n v="0"/>
    <n v="3"/>
    <n v="0.94257928406408287"/>
    <n v="-0.13186543511028243"/>
    <n v="0"/>
    <x v="0"/>
    <n v="0"/>
    <n v="0"/>
    <n v="-0.67724401237451326"/>
    <s v=""/>
    <s v=""/>
    <s v=""/>
    <s v=""/>
    <s v=""/>
    <x v="0"/>
    <s v="putong"/>
    <s v=""/>
    <n v="1"/>
  </r>
  <r>
    <n v="1006"/>
    <s v="王晓雪"/>
    <n v="1"/>
    <x v="145"/>
    <s v="管理学"/>
    <s v="电子商务"/>
    <x v="0"/>
    <n v="0"/>
    <n v="1"/>
    <n v="1"/>
    <n v="3.5889999999999998E-2"/>
    <n v="-0.17725909261635098"/>
    <x v="0"/>
    <x v="6"/>
    <n v="512"/>
    <n v="453"/>
    <m/>
    <s v=""/>
    <s v=""/>
    <n v="2.5942694363385952"/>
    <n v="0"/>
    <n v="57"/>
    <n v="1"/>
    <n v="1.7543859649122806E-2"/>
    <n v="4.67"/>
    <n v="-0.6936903278562454"/>
    <n v="2.646604847347688"/>
    <n v="-0.6165295093090346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017"/>
    <s v="王嘉慧"/>
    <n v="1"/>
    <x v="153"/>
    <s v="工学"/>
    <s v="工业设计"/>
    <x v="1"/>
    <n v="0"/>
    <n v="1"/>
    <n v="1"/>
    <n v="4.7480000000000001E-2"/>
    <n v="-7.6210694086341693E-2"/>
    <x v="3"/>
    <x v="7"/>
    <n v="451"/>
    <m/>
    <m/>
    <s v=""/>
    <s v=""/>
    <n v="-0.73647936055071439"/>
    <n v="0"/>
    <n v="40"/>
    <n v="5"/>
    <n v="0.125"/>
    <n v="3.58"/>
    <n v="0.1879596826376147"/>
    <n v="-0.73280042376306542"/>
    <n v="0.16669012417975898"/>
    <x v="1"/>
    <n v="3"/>
    <n v="4"/>
    <n v="1.9073319508506867"/>
    <n v="0.69751050157729577"/>
    <n v="0"/>
    <x v="2"/>
    <n v="1"/>
    <n v="0.57733787794697111"/>
    <n v="0.76878193957373753"/>
    <s v=""/>
    <s v=""/>
    <s v=""/>
    <s v=""/>
    <s v=""/>
    <x v="0"/>
    <s v="putong"/>
    <s v=""/>
    <n v="1"/>
  </r>
  <r>
    <n v="1018"/>
    <s v="王娟"/>
    <n v="1"/>
    <x v="25"/>
    <s v="管理学"/>
    <s v="劳动与社会保障"/>
    <x v="0"/>
    <n v="0"/>
    <n v="1"/>
    <n v="1"/>
    <n v="3.5889999999999998E-2"/>
    <n v="-0.17725909261635098"/>
    <x v="0"/>
    <x v="6"/>
    <n v="456"/>
    <n v="468"/>
    <m/>
    <s v=""/>
    <s v=""/>
    <n v="1.8303362260428819"/>
    <n v="0"/>
    <n v="51"/>
    <n v="1"/>
    <n v="1.9607843137254902E-2"/>
    <n v="4.42"/>
    <n v="-0.67675587387317004"/>
    <n v="1.8715118952580656"/>
    <n v="-0.61789088840623851"/>
    <x v="3"/>
    <n v="1"/>
    <n v="2"/>
    <n v="1.5955653234554958"/>
    <n v="0.42949181914642581"/>
    <n v="0"/>
    <x v="0"/>
    <n v="2"/>
    <n v="0.47406520692069221"/>
    <n v="0.51012064584041694"/>
    <s v=""/>
    <s v=""/>
    <s v=""/>
    <s v=""/>
    <s v=""/>
    <x v="0"/>
    <s v="putong"/>
    <s v=""/>
    <n v="1"/>
  </r>
  <r>
    <n v="1021"/>
    <s v="李崇郁"/>
    <n v="1"/>
    <x v="17"/>
    <s v="管理学"/>
    <s v="农林经济管理"/>
    <x v="1"/>
    <n v="0"/>
    <n v="1"/>
    <n v="1"/>
    <n v="4.7480000000000001E-2"/>
    <n v="-7.6210694086341693E-2"/>
    <x v="0"/>
    <x v="2"/>
    <n v="489"/>
    <n v="521"/>
    <m/>
    <s v=""/>
    <s v=""/>
    <n v="0.39861481006359561"/>
    <n v="0"/>
    <n v="33"/>
    <n v="4"/>
    <n v="0.12121212121212122"/>
    <n v="89.15"/>
    <n v="0.15688111083912987"/>
    <n v="0.39077524270393427"/>
    <n v="0.16228406528520684"/>
    <x v="1"/>
    <n v="1"/>
    <n v="2"/>
    <n v="0.75144863715309129"/>
    <n v="-0.2961761074399083"/>
    <n v="1"/>
    <x v="0"/>
    <n v="0"/>
    <n v="0.41684527531374377"/>
    <n v="0.36680507755208219"/>
    <s v=""/>
    <s v=""/>
    <s v=""/>
    <s v=""/>
    <s v=""/>
    <x v="0"/>
    <s v="putong"/>
    <s v=""/>
    <n v="1"/>
  </r>
  <r>
    <n v="1025"/>
    <s v="张妍晨"/>
    <n v="1"/>
    <x v="13"/>
    <s v="管理学"/>
    <s v="会计学"/>
    <x v="0"/>
    <n v="0"/>
    <n v="1"/>
    <n v="1"/>
    <n v="3.5889999999999998E-2"/>
    <n v="-0.17725909261635098"/>
    <x v="0"/>
    <x v="0"/>
    <n v="542"/>
    <n v="519"/>
    <m/>
    <s v=""/>
    <s v=""/>
    <n v="1.5247629419245976"/>
    <n v="0"/>
    <n v="209"/>
    <n v="14"/>
    <n v="6.6985645933014357E-2"/>
    <n v="4.32"/>
    <n v="-0.28803318017075874"/>
    <n v="1.5614747144222179"/>
    <n v="-0.24530954780566097"/>
    <x v="3"/>
    <n v="3"/>
    <n v="5"/>
    <n v="2.924955617457385"/>
    <n v="1.5723384349361604"/>
    <n v="1"/>
    <x v="0"/>
    <n v="0"/>
    <n v="0.41684527531374377"/>
    <n v="0.36680507755208219"/>
    <s v=""/>
    <s v=""/>
    <s v=""/>
    <s v=""/>
    <s v=""/>
    <x v="0"/>
    <s v="putong"/>
    <s v=""/>
    <n v="1"/>
  </r>
  <r>
    <n v="1028"/>
    <s v="罗润"/>
    <n v="1"/>
    <x v="33"/>
    <s v="管理学"/>
    <s v="旅游管理"/>
    <x v="0"/>
    <n v="0"/>
    <n v="1"/>
    <n v="1"/>
    <n v="3.5889999999999998E-2"/>
    <n v="-0.17725909261635098"/>
    <x v="1"/>
    <x v="10"/>
    <n v="569"/>
    <n v="561"/>
    <m/>
    <s v=""/>
    <s v=""/>
    <n v="1.799778897631054"/>
    <n v="0"/>
    <n v="65"/>
    <n v="1"/>
    <n v="1.5384615384615385E-2"/>
    <n v="4.41"/>
    <n v="-0.71140637202315493"/>
    <n v="1.8405081771744813"/>
    <n v="-0.65245714593668958"/>
    <x v="2"/>
    <n v="3"/>
    <n v="0"/>
    <n v="2.4794790590871192"/>
    <n v="1.1893723643666749"/>
    <n v="0"/>
    <x v="0"/>
    <n v="0"/>
    <n v="0"/>
    <n v="-0.67724401237451326"/>
    <s v=""/>
    <s v=""/>
    <s v=""/>
    <s v=""/>
    <s v=""/>
    <x v="0"/>
    <s v="putong"/>
    <s v=""/>
    <n v="1"/>
  </r>
  <r>
    <n v="1031"/>
    <s v="余蕾"/>
    <n v="1"/>
    <x v="13"/>
    <s v="管理学"/>
    <s v="物流管理"/>
    <x v="0"/>
    <n v="0"/>
    <n v="1"/>
    <n v="1"/>
    <n v="3.5889999999999998E-2"/>
    <n v="-0.17725909261635098"/>
    <x v="0"/>
    <x v="2"/>
    <n v="483"/>
    <n v="502"/>
    <m/>
    <s v=""/>
    <s v=""/>
    <n v="1.1457656345273757"/>
    <n v="0"/>
    <n v="68"/>
    <n v="2"/>
    <n v="2.9411764705882353E-2"/>
    <n v="90.98"/>
    <n v="-0.59631721745356225"/>
    <n v="1.0579586189112877"/>
    <n v="-0.5581034456335342"/>
    <x v="0"/>
    <n v="2"/>
    <n v="3"/>
    <n v="3.0176236666066982"/>
    <n v="1.6520030502413621"/>
    <n v="0"/>
    <x v="0"/>
    <n v="0"/>
    <n v="0"/>
    <n v="-0.67724401237451326"/>
    <s v=""/>
    <s v=""/>
    <s v=""/>
    <s v=""/>
    <s v=""/>
    <x v="0"/>
    <s v="putong"/>
    <s v=""/>
    <n v="1"/>
  </r>
  <r>
    <n v="1037"/>
    <s v="庞轶月"/>
    <n v="1"/>
    <x v="154"/>
    <s v="文学"/>
    <s v="英语"/>
    <x v="1"/>
    <n v="0"/>
    <n v="1"/>
    <n v="1"/>
    <n v="4.7480000000000001E-2"/>
    <n v="-7.6210694086341693E-2"/>
    <x v="6"/>
    <x v="0"/>
    <m/>
    <n v="557"/>
    <m/>
    <s v=""/>
    <s v=""/>
    <n v="1.0664030157471687"/>
    <n v="0"/>
    <n v="114"/>
    <n v="1"/>
    <n v="8.771929824561403E-3"/>
    <n v="4.17"/>
    <n v="-0.76566175728431562"/>
    <n v="1.0964189431684432"/>
    <n v="-0.7226476931038569"/>
    <x v="1"/>
    <n v="0"/>
    <n v="7"/>
    <n v="1.2145488621300549"/>
    <n v="0.10194062868667232"/>
    <n v="0"/>
    <x v="0"/>
    <n v="0"/>
    <n v="0"/>
    <n v="-0.67724401237451326"/>
    <s v=""/>
    <s v=""/>
    <s v=""/>
    <s v=""/>
    <s v=""/>
    <x v="0"/>
    <s v="putong"/>
    <s v=""/>
    <n v="1"/>
  </r>
  <r>
    <n v="1040"/>
    <s v="贺青青"/>
    <n v="1"/>
    <x v="155"/>
    <s v="理学"/>
    <s v="数学与应用数学"/>
    <x v="0"/>
    <n v="0"/>
    <n v="1"/>
    <n v="1"/>
    <n v="3.5889999999999998E-2"/>
    <n v="-0.17725909261635098"/>
    <x v="12"/>
    <x v="29"/>
    <n v="442"/>
    <m/>
    <m/>
    <s v=""/>
    <s v=""/>
    <n v="-1.5920845560819139"/>
    <n v="0"/>
    <n v="119"/>
    <n v="2"/>
    <n v="1.680672268907563E-2"/>
    <n v="3.3"/>
    <n v="-0.69973834713591521"/>
    <n v="-1.6009045301034435"/>
    <n v="-0.7205552859624651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1045"/>
    <s v="李姝颖"/>
    <n v="1"/>
    <x v="17"/>
    <s v="农学"/>
    <s v="园林"/>
    <x v="1"/>
    <n v="0"/>
    <n v="1"/>
    <n v="1"/>
    <n v="4.7480000000000001E-2"/>
    <n v="-7.6210694086341693E-2"/>
    <x v="1"/>
    <x v="10"/>
    <n v="504"/>
    <n v="521"/>
    <m/>
    <s v=""/>
    <s v=""/>
    <n v="-0.10356853096943898"/>
    <n v="0"/>
    <n v="185"/>
    <n v="35"/>
    <n v="0.1891891891891892"/>
    <n v="87.92"/>
    <n v="0.71461548041193934"/>
    <n v="-5.7659485566583929E-2"/>
    <n v="0.69677592869783544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046"/>
    <s v="蔡静"/>
    <n v="1"/>
    <x v="17"/>
    <s v="农学"/>
    <s v="林学"/>
    <x v="1"/>
    <n v="0"/>
    <n v="1"/>
    <n v="1"/>
    <n v="4.7480000000000001E-2"/>
    <n v="-7.6210694086341693E-2"/>
    <x v="7"/>
    <x v="15"/>
    <n v="540"/>
    <n v="475"/>
    <m/>
    <s v=""/>
    <s v=""/>
    <n v="1.2641665848522339"/>
    <n v="0"/>
    <n v="101"/>
    <n v="3"/>
    <n v="2.9702970297029702E-2"/>
    <n v="91.27"/>
    <n v="-0.59392795043119762"/>
    <n v="1.1636871320807565"/>
    <n v="-0.55332704202517147"/>
    <x v="1"/>
    <n v="0"/>
    <n v="4"/>
    <n v="0.69402792121717416"/>
    <n v="-0.34553939163091907"/>
    <n v="0"/>
    <x v="0"/>
    <n v="1"/>
    <n v="0.2370326034603461"/>
    <n v="-8.3561683267048173E-2"/>
    <s v=""/>
    <s v=""/>
    <s v=""/>
    <s v=""/>
    <s v=""/>
    <x v="0"/>
    <s v="putong"/>
    <s v=""/>
    <n v="1"/>
  </r>
  <r>
    <n v="1058"/>
    <s v="孙艺轩"/>
    <n v="1"/>
    <x v="17"/>
    <s v="管理学"/>
    <s v="会计学"/>
    <x v="1"/>
    <n v="0"/>
    <n v="1"/>
    <n v="1"/>
    <n v="4.7480000000000001E-2"/>
    <n v="-7.6210694086341693E-2"/>
    <x v="0"/>
    <x v="6"/>
    <n v="541"/>
    <n v="464"/>
    <m/>
    <s v=""/>
    <s v=""/>
    <n v="1.3417396212719697"/>
    <n v="0"/>
    <n v="96"/>
    <n v="12"/>
    <n v="0.125"/>
    <n v="91.46"/>
    <n v="0.1879596826376147"/>
    <n v="1.232957537260754"/>
    <n v="0.2120991330794092"/>
    <x v="1"/>
    <n v="1"/>
    <n v="11"/>
    <n v="2.3130114598917331"/>
    <n v="1.0462639535128655"/>
    <n v="0"/>
    <x v="0"/>
    <n v="0"/>
    <n v="0"/>
    <n v="-0.67724401237451326"/>
    <n v="88.375"/>
    <s v=""/>
    <s v=""/>
    <s v=""/>
    <s v=""/>
    <x v="0"/>
    <s v="putong"/>
    <s v=""/>
    <n v="1"/>
  </r>
  <r>
    <n v="1059"/>
    <s v="苏露阳"/>
    <n v="1"/>
    <x v="7"/>
    <s v="管理学"/>
    <s v="财务管理"/>
    <x v="0"/>
    <n v="0"/>
    <n v="1"/>
    <n v="1"/>
    <n v="3.5889999999999998E-2"/>
    <n v="-0.17725909261635098"/>
    <x v="0"/>
    <x v="6"/>
    <n v="461"/>
    <n v="453"/>
    <m/>
    <s v=""/>
    <s v=""/>
    <n v="0.52926413455999166"/>
    <n v="0"/>
    <n v="30"/>
    <n v="1"/>
    <n v="3.3333333333333333E-2"/>
    <n v="89.47"/>
    <n v="-0.56414175488571894"/>
    <n v="0.50744118827024509"/>
    <n v="-0.53938818889881612"/>
    <x v="1"/>
    <n v="0"/>
    <n v="4"/>
    <n v="0.69402792121717416"/>
    <n v="-0.34553939163091907"/>
    <n v="0"/>
    <x v="0"/>
    <n v="0"/>
    <n v="0"/>
    <n v="-0.67724401237451326"/>
    <s v=""/>
    <s v=""/>
    <s v=""/>
    <s v=""/>
    <s v=""/>
    <x v="0"/>
    <s v="putong"/>
    <s v=""/>
    <n v="1"/>
  </r>
  <r>
    <n v="1063"/>
    <s v="刘柳"/>
    <n v="1"/>
    <x v="48"/>
    <s v="经济学"/>
    <s v="经济学"/>
    <x v="0"/>
    <n v="0"/>
    <n v="1"/>
    <n v="1"/>
    <n v="3.5889999999999998E-2"/>
    <n v="-0.17725909261635098"/>
    <x v="0"/>
    <x v="2"/>
    <n v="427"/>
    <m/>
    <m/>
    <s v=""/>
    <s v=""/>
    <n v="2.135909510161166"/>
    <n v="0"/>
    <n v="28"/>
    <n v="1"/>
    <n v="3.5714285714285712E-2"/>
    <n v="4.5199999999999996"/>
    <n v="-0.54460665261238572"/>
    <n v="2.1815490760939134"/>
    <n v="-0.48163245527927018"/>
    <x v="1"/>
    <n v="0"/>
    <n v="3"/>
    <n v="0.52052094091288059"/>
    <n v="-0.49469939840344951"/>
    <n v="0"/>
    <x v="0"/>
    <n v="0"/>
    <n v="0"/>
    <n v="-0.67724401237451326"/>
    <s v=""/>
    <s v=""/>
    <s v=""/>
    <s v=""/>
    <s v=""/>
    <x v="0"/>
    <s v="putong"/>
    <s v=""/>
    <n v="1"/>
  </r>
  <r>
    <n v="1066"/>
    <s v="张瑞婷"/>
    <n v="1"/>
    <x v="128"/>
    <s v="管理学"/>
    <s v="农林经济管理"/>
    <x v="0"/>
    <n v="0"/>
    <n v="1"/>
    <n v="1"/>
    <n v="3.5889999999999998E-2"/>
    <n v="-0.17725909261635098"/>
    <x v="0"/>
    <x v="4"/>
    <n v="451"/>
    <n v="436"/>
    <m/>
    <s v=""/>
    <s v=""/>
    <n v="-6.421813549048741E-2"/>
    <n v="0"/>
    <n v="98"/>
    <n v="1"/>
    <n v="1.020408163265306E-2"/>
    <n v="3.8"/>
    <n v="-0.75391131982667148"/>
    <n v="-5.0718625924198409E-2"/>
    <n v="-0.73766756859752436"/>
    <x v="4"/>
    <n v="1"/>
    <n v="6"/>
    <n v="1.8675349015214677"/>
    <n v="0.66329788294338043"/>
    <n v="0"/>
    <x v="3"/>
    <n v="0"/>
    <n v="1.020915823459875"/>
    <n v="1.8797868561478439"/>
    <s v=""/>
    <s v=""/>
    <s v=""/>
    <s v=""/>
    <s v=""/>
    <x v="0"/>
    <s v="putong"/>
    <s v=""/>
    <n v="1"/>
  </r>
  <r>
    <n v="1070"/>
    <s v="张欣宇"/>
    <n v="1"/>
    <x v="30"/>
    <s v="艺术学"/>
    <s v="视觉传达设计"/>
    <x v="0"/>
    <n v="0"/>
    <n v="1"/>
    <n v="1"/>
    <n v="3.5889999999999998E-2"/>
    <n v="-0.17725909261635098"/>
    <x v="3"/>
    <x v="19"/>
    <n v="583"/>
    <n v="452"/>
    <m/>
    <s v=""/>
    <s v=""/>
    <n v="0.64358229349434104"/>
    <n v="0"/>
    <n v="61"/>
    <n v="1"/>
    <n v="1.6393442622950821E-2"/>
    <n v="89.75"/>
    <n v="-0.70312920384681188"/>
    <n v="0.60952389064076962"/>
    <n v="-0.67280691736414877"/>
    <x v="2"/>
    <n v="2"/>
    <n v="2"/>
    <n v="2.4220583431512019"/>
    <n v="1.1400090801756642"/>
    <n v="0"/>
    <x v="0"/>
    <n v="5"/>
    <n v="1.1851630173017305"/>
    <n v="2.2911676331628121"/>
    <s v=""/>
    <s v=""/>
    <s v=""/>
    <s v=""/>
    <s v=""/>
    <x v="0"/>
    <s v="putong"/>
    <s v=""/>
    <n v="1"/>
  </r>
  <r>
    <n v="1072"/>
    <s v="翟少昂"/>
    <n v="2"/>
    <x v="32"/>
    <s v="艺术学"/>
    <s v="视觉传达设计"/>
    <x v="0"/>
    <n v="0"/>
    <n v="1"/>
    <n v="1"/>
    <n v="3.5889999999999998E-2"/>
    <n v="-0.17725909261635098"/>
    <x v="3"/>
    <x v="19"/>
    <n v="529"/>
    <n v="456"/>
    <m/>
    <s v=""/>
    <s v=""/>
    <n v="0.60804308956973951"/>
    <n v="0"/>
    <n v="86"/>
    <n v="1"/>
    <n v="1.1627906976744186E-2"/>
    <n v="4.0199999999999996"/>
    <n v="-0.74222919886587402"/>
    <n v="0.63136317191466862"/>
    <n v="-0.71049921510084357"/>
    <x v="9"/>
    <n v="2"/>
    <n v="8"/>
    <n v="6.8395669701865822"/>
    <n v="4.9376408271561836"/>
    <n v="0"/>
    <x v="2"/>
    <n v="0"/>
    <n v="0.34030527448662495"/>
    <n v="0.17509961046627232"/>
    <s v=""/>
    <s v=""/>
    <s v=""/>
    <s v=""/>
    <s v=""/>
    <x v="0"/>
    <s v="putong"/>
    <s v=""/>
    <n v="1"/>
  </r>
  <r>
    <n v="1073"/>
    <s v="安昱臻"/>
    <n v="1"/>
    <x v="65"/>
    <s v="艺术学"/>
    <s v="环境设计"/>
    <x v="2"/>
    <n v="1"/>
    <n v="1"/>
    <n v="1"/>
    <n v="0.91662999999999994"/>
    <n v="7.5015473371783292"/>
    <x v="1"/>
    <x v="3"/>
    <n v="470"/>
    <m/>
    <m/>
    <s v=""/>
    <s v=""/>
    <n v="-0.70592203213888649"/>
    <n v="0"/>
    <n v="39"/>
    <n v="6"/>
    <n v="0.15384615384615385"/>
    <n v="3.59"/>
    <n v="0.42463496017992258"/>
    <n v="-0.70179670567948116"/>
    <n v="0.3986143886985703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074"/>
    <s v="温晶"/>
    <n v="1"/>
    <x v="22"/>
    <s v="管理学"/>
    <s v="财务管理"/>
    <x v="0"/>
    <n v="0"/>
    <n v="1"/>
    <n v="1"/>
    <n v="3.5889999999999998E-2"/>
    <n v="-0.17725909261635098"/>
    <x v="0"/>
    <x v="6"/>
    <n v="446"/>
    <m/>
    <m/>
    <s v=""/>
    <n v="5"/>
    <n v="0.54692843274608371"/>
    <n v="0"/>
    <n v="70"/>
    <n v="1"/>
    <n v="1.4285714285714285E-2"/>
    <n v="4"/>
    <n v="-0.72042257307238566"/>
    <n v="0.56935573574750009"/>
    <n v="-0.69062869413864625"/>
    <x v="1"/>
    <n v="0"/>
    <n v="6"/>
    <n v="1.0410418818257612"/>
    <n v="-4.721937808585823E-2"/>
    <n v="0"/>
    <x v="0"/>
    <n v="0"/>
    <n v="0"/>
    <n v="-0.67724401237451326"/>
    <s v=""/>
    <s v=""/>
    <s v=""/>
    <s v=""/>
    <s v=""/>
    <x v="0"/>
    <s v="putong"/>
    <s v=""/>
    <n v="1"/>
  </r>
  <r>
    <n v="1075"/>
    <s v="童琳"/>
    <n v="2"/>
    <x v="67"/>
    <s v="艺术学"/>
    <s v="数字媒体艺术"/>
    <x v="0"/>
    <n v="0"/>
    <n v="1"/>
    <n v="1"/>
    <n v="3.5889999999999998E-2"/>
    <n v="-0.17725909261635098"/>
    <x v="3"/>
    <x v="21"/>
    <n v="447"/>
    <m/>
    <m/>
    <s v=""/>
    <s v=""/>
    <n v="-0.82815134578620064"/>
    <n v="0"/>
    <n v="62"/>
    <n v="1"/>
    <n v="1.6129032258064516E-2"/>
    <n v="3.55"/>
    <n v="-0.705298622925289"/>
    <n v="-0.82581157801382088"/>
    <n v="-0.70808247218783404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1077"/>
    <s v="徐佳佳"/>
    <n v="1"/>
    <x v="77"/>
    <s v="管理学"/>
    <s v="财务管理"/>
    <x v="0"/>
    <n v="0"/>
    <n v="1"/>
    <n v="1"/>
    <n v="3.5889999999999998E-2"/>
    <n v="-0.17725909261635098"/>
    <x v="0"/>
    <x v="6"/>
    <n v="476"/>
    <n v="478"/>
    <m/>
    <s v=""/>
    <s v=""/>
    <n v="0.21079782021597029"/>
    <n v="0"/>
    <n v="133"/>
    <n v="4"/>
    <n v="3.007518796992481E-2"/>
    <n v="3.89"/>
    <n v="-0.59087400010185942"/>
    <n v="0.22831483682806661"/>
    <n v="-0.57195073796877816"/>
    <x v="2"/>
    <n v="0"/>
    <n v="0"/>
    <n v="1.2661750294536067"/>
    <n v="0.14632247115846034"/>
    <n v="0"/>
    <x v="2"/>
    <n v="0"/>
    <n v="0.34030527448662495"/>
    <n v="0.17509961046627232"/>
    <s v=""/>
    <s v=""/>
    <s v=""/>
    <s v=""/>
    <s v=""/>
    <x v="0"/>
    <s v="putong"/>
    <s v=""/>
    <n v="1"/>
  </r>
  <r>
    <n v="1082"/>
    <s v="张朝琦"/>
    <n v="1"/>
    <x v="156"/>
    <s v="文学"/>
    <s v="英语"/>
    <x v="1"/>
    <n v="0"/>
    <n v="1"/>
    <n v="1"/>
    <n v="4.7480000000000001E-2"/>
    <n v="-7.6210694086341693E-2"/>
    <x v="6"/>
    <x v="0"/>
    <m/>
    <m/>
    <m/>
    <s v=""/>
    <s v=""/>
    <n v="-0.82815134578620064"/>
    <n v="1"/>
    <n v="28"/>
    <n v="4"/>
    <n v="0.14285714285714285"/>
    <n v="3.55"/>
    <n v="0.33447294968761471"/>
    <n v="-0.82581157801382088"/>
    <n v="0.307670377097711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084"/>
    <s v="任丽霞"/>
    <n v="1"/>
    <x v="101"/>
    <s v="管理学"/>
    <s v="财务管理"/>
    <x v="0"/>
    <n v="0"/>
    <n v="1"/>
    <n v="1"/>
    <n v="3.5889999999999998E-2"/>
    <n v="-0.17725909261635098"/>
    <x v="0"/>
    <x v="6"/>
    <n v="543"/>
    <n v="453"/>
    <m/>
    <s v=""/>
    <s v=""/>
    <n v="0.9441737020998543"/>
    <n v="0"/>
    <n v="114"/>
    <n v="2"/>
    <n v="1.7543859649122806E-2"/>
    <n v="4.13"/>
    <n v="-0.6936903278562454"/>
    <n v="0.97240407083410352"/>
    <n v="-0.6552035472464984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086"/>
    <s v="宫宇"/>
    <n v="1"/>
    <x v="98"/>
    <s v="经济学"/>
    <s v="保险学"/>
    <x v="1"/>
    <n v="0"/>
    <n v="1"/>
    <n v="1"/>
    <n v="4.7480000000000001E-2"/>
    <n v="-7.6210694086341693E-2"/>
    <x v="0"/>
    <x v="2"/>
    <n v="561"/>
    <n v="507"/>
    <m/>
    <s v=""/>
    <s v=""/>
    <n v="-0.38528113691479798"/>
    <n v="0"/>
    <n v="53"/>
    <n v="8"/>
    <n v="0.15094339622641509"/>
    <n v="87.23"/>
    <n v="0.40081858004987891"/>
    <n v="-0.30922043069394617"/>
    <n v="0.38441667890169651"/>
    <x v="1"/>
    <n v="1"/>
    <n v="5"/>
    <n v="1.2719695780659719"/>
    <n v="0.15130391287768297"/>
    <n v="0"/>
    <x v="2"/>
    <n v="0"/>
    <n v="0.34030527448662495"/>
    <n v="0.17509961046627232"/>
    <s v=""/>
    <s v=""/>
    <s v=""/>
    <s v=""/>
    <s v=""/>
    <x v="0"/>
    <s v="putong"/>
    <s v=""/>
    <n v="1"/>
  </r>
  <r>
    <n v="1087"/>
    <s v="梁夏"/>
    <n v="1"/>
    <x v="17"/>
    <s v="农学"/>
    <s v="园林"/>
    <x v="1"/>
    <n v="0"/>
    <n v="1"/>
    <n v="1"/>
    <n v="4.7480000000000001E-2"/>
    <n v="-7.6210694086341693E-2"/>
    <x v="1"/>
    <x v="1"/>
    <n v="572"/>
    <m/>
    <m/>
    <s v=""/>
    <s v=""/>
    <n v="0.24346873722411808"/>
    <n v="0"/>
    <n v="185"/>
    <n v="21"/>
    <n v="0.11351351351351352"/>
    <n v="88.77"/>
    <n v="9.3716013562209308E-2"/>
    <n v="0.25223443234393372"/>
    <n v="9.7377789036067142E-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088"/>
    <s v="张旋"/>
    <n v="1"/>
    <x v="27"/>
    <s v="管理学"/>
    <s v="会计学"/>
    <x v="0"/>
    <n v="0"/>
    <n v="1"/>
    <n v="1"/>
    <n v="3.5889999999999998E-2"/>
    <n v="-0.17725909261635098"/>
    <x v="0"/>
    <x v="0"/>
    <n v="500"/>
    <n v="433"/>
    <m/>
    <s v=""/>
    <s v=""/>
    <n v="5.8011178156826819E-2"/>
    <n v="0"/>
    <n v="314"/>
    <n v="10"/>
    <n v="3.1847133757961783E-2"/>
    <n v="3.84"/>
    <n v="-0.57633564038117546"/>
    <n v="7.3296246410141291E-2"/>
    <n v="-0.56132914379629606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090"/>
    <s v="张紫鹓"/>
    <n v="1"/>
    <x v="157"/>
    <s v="艺术学"/>
    <s v="环境设计"/>
    <x v="0"/>
    <n v="0"/>
    <n v="1"/>
    <n v="1"/>
    <n v="3.5889999999999998E-2"/>
    <n v="-0.17725909261635098"/>
    <x v="3"/>
    <x v="19"/>
    <n v="437"/>
    <n v="426"/>
    <m/>
    <s v=""/>
    <s v=""/>
    <n v="-9.4775463902315296E-2"/>
    <n v="0"/>
    <n v="73"/>
    <n v="9"/>
    <n v="0.12328767123287671"/>
    <n v="3.79"/>
    <n v="0.17391046524925846"/>
    <n v="-8.1722344007782652E-2"/>
    <n v="0.1680053473554208"/>
    <x v="4"/>
    <n v="0"/>
    <n v="0"/>
    <n v="0.42205834315120228"/>
    <n v="-0.57934545542787375"/>
    <n v="0"/>
    <x v="0"/>
    <n v="0"/>
    <n v="0"/>
    <n v="-0.67724401237451326"/>
    <s v=""/>
    <s v=""/>
    <s v=""/>
    <s v=""/>
    <s v=""/>
    <x v="0"/>
    <s v="putong"/>
    <s v=""/>
    <n v="1"/>
  </r>
  <r>
    <n v="1091"/>
    <s v="王柳川"/>
    <n v="1"/>
    <x v="21"/>
    <s v="工学"/>
    <s v="风景园林"/>
    <x v="0"/>
    <n v="0"/>
    <n v="1"/>
    <n v="1"/>
    <n v="3.5889999999999998E-2"/>
    <n v="-0.17725909261635098"/>
    <x v="1"/>
    <x v="3"/>
    <n v="545"/>
    <n v="551"/>
    <m/>
    <s v=""/>
    <s v=""/>
    <n v="0.88305904527619861"/>
    <n v="0"/>
    <n v="82"/>
    <n v="1"/>
    <n v="1.2195121951219513E-2"/>
    <n v="4.1100000000000003"/>
    <n v="-0.73757534580019068"/>
    <n v="0.91039663466693499"/>
    <n v="-0.69950719305140008"/>
    <x v="2"/>
    <n v="1"/>
    <n v="4"/>
    <n v="2.3646376272152851"/>
    <n v="1.0906457959846536"/>
    <n v="0"/>
    <x v="2"/>
    <n v="1"/>
    <n v="0.57733787794697111"/>
    <n v="0.76878193957373753"/>
    <s v=""/>
    <s v=""/>
    <s v=""/>
    <s v=""/>
    <s v=""/>
    <x v="0"/>
    <s v="putong"/>
    <s v=""/>
    <n v="1"/>
  </r>
  <r>
    <n v="1097"/>
    <s v="渠雨潇"/>
    <n v="1"/>
    <x v="21"/>
    <s v="农学"/>
    <s v="园艺"/>
    <x v="0"/>
    <n v="0"/>
    <n v="1"/>
    <n v="1"/>
    <n v="3.5889999999999998E-2"/>
    <n v="-0.17725909261635098"/>
    <x v="1"/>
    <x v="3"/>
    <n v="500"/>
    <n v="453"/>
    <m/>
    <s v=""/>
    <s v=""/>
    <n v="8.8568506568656058E-2"/>
    <n v="0"/>
    <n v="245"/>
    <n v="17"/>
    <n v="6.9387755102040816E-2"/>
    <n v="3.85"/>
    <n v="-0.26832449188952839"/>
    <n v="0.10429996449372692"/>
    <n v="-0.25971686694707519"/>
    <x v="1"/>
    <n v="0"/>
    <n v="2"/>
    <n v="0.34701396060858708"/>
    <n v="-0.64385940517597984"/>
    <n v="0"/>
    <x v="0"/>
    <n v="1"/>
    <n v="0.2370326034603461"/>
    <n v="-8.3561683267048173E-2"/>
    <s v=""/>
    <s v=""/>
    <s v=""/>
    <s v=""/>
    <s v=""/>
    <x v="0"/>
    <s v="putong"/>
    <s v=""/>
    <n v="1"/>
  </r>
  <r>
    <n v="1099"/>
    <s v="林欣奕"/>
    <n v="1"/>
    <x v="158"/>
    <s v="农学"/>
    <s v="动物科学"/>
    <x v="2"/>
    <n v="1"/>
    <n v="1"/>
    <n v="1"/>
    <n v="0.91662999999999994"/>
    <n v="7.5015473371783292"/>
    <x v="9"/>
    <x v="30"/>
    <n v="610"/>
    <n v="501"/>
    <m/>
    <s v=""/>
    <s v=""/>
    <n v="-0.43090607643242879"/>
    <n v="0"/>
    <n v="93"/>
    <n v="10"/>
    <n v="0.10752688172043011"/>
    <n v="3.68"/>
    <n v="4.4597238534926475E-2"/>
    <n v="-0.42276324292721618"/>
    <n v="3.3801211413150983E-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03"/>
    <s v="成琳"/>
    <n v="1"/>
    <x v="17"/>
    <s v="法学"/>
    <s v="法学"/>
    <x v="1"/>
    <n v="0"/>
    <n v="1"/>
    <n v="1"/>
    <n v="4.7480000000000001E-2"/>
    <n v="-7.6210694086341693E-2"/>
    <x v="5"/>
    <x v="9"/>
    <n v="543"/>
    <n v="459"/>
    <m/>
    <s v=""/>
    <s v=""/>
    <n v="1.9419099556773072"/>
    <n v="0"/>
    <n v="93"/>
    <n v="3"/>
    <n v="3.2258064516129031E-2"/>
    <n v="92.93"/>
    <n v="-0.57296405913819215"/>
    <n v="1.7688917247060105"/>
    <n v="-0.51886719053139108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04"/>
    <s v="张堰"/>
    <n v="1"/>
    <x v="17"/>
    <s v="管理学"/>
    <s v="管理科学"/>
    <x v="1"/>
    <n v="0"/>
    <n v="1"/>
    <n v="1"/>
    <n v="4.7480000000000001E-2"/>
    <n v="-7.6210694086341693E-2"/>
    <x v="0"/>
    <x v="6"/>
    <n v="496"/>
    <n v="447"/>
    <m/>
    <s v=""/>
    <s v=""/>
    <n v="0.37411806172051992"/>
    <n v="0"/>
    <n v="26"/>
    <n v="2"/>
    <n v="7.6923076923076927E-2"/>
    <n v="89.09"/>
    <n v="-0.2064991132662316"/>
    <n v="0.36890037791024971"/>
    <n v="-0.19320738502005488"/>
    <x v="1"/>
    <n v="1"/>
    <n v="7"/>
    <n v="1.618983538674559"/>
    <n v="0.44962392642274385"/>
    <n v="1"/>
    <x v="2"/>
    <n v="0"/>
    <n v="0.75715054980036878"/>
    <n v="1.219148700392868"/>
    <s v=""/>
    <s v=""/>
    <s v=""/>
    <s v=""/>
    <s v=""/>
    <x v="0"/>
    <s v="putong"/>
    <s v=""/>
    <n v="1"/>
  </r>
  <r>
    <n v="1107"/>
    <s v="杜林娜"/>
    <n v="1"/>
    <x v="84"/>
    <s v="理学"/>
    <s v="地理科学"/>
    <x v="0"/>
    <n v="0"/>
    <n v="1"/>
    <n v="1"/>
    <n v="3.5889999999999998E-2"/>
    <n v="-0.17725909261635098"/>
    <x v="4"/>
    <x v="17"/>
    <n v="432"/>
    <n v="504"/>
    <m/>
    <s v=""/>
    <s v=""/>
    <n v="0.33302713386328453"/>
    <n v="0"/>
    <n v="61"/>
    <n v="4"/>
    <n v="6.5573770491803282E-2"/>
    <n v="3.93"/>
    <n v="-0.29961725525009042"/>
    <n v="0.3523297091624063"/>
    <n v="-0.28455728037216177"/>
    <x v="4"/>
    <n v="0"/>
    <n v="1"/>
    <n v="0.59556532345549584"/>
    <n v="-0.43018544865534325"/>
    <n v="0"/>
    <x v="0"/>
    <n v="0"/>
    <n v="0"/>
    <n v="-0.67724401237451326"/>
    <s v=""/>
    <s v=""/>
    <s v=""/>
    <s v=""/>
    <s v=""/>
    <x v="0"/>
    <s v="putong"/>
    <s v=""/>
    <n v="1"/>
  </r>
  <r>
    <n v="1108"/>
    <s v="王悦"/>
    <n v="1"/>
    <x v="27"/>
    <s v="经济学"/>
    <s v="国际经济与贸易"/>
    <x v="0"/>
    <n v="0"/>
    <n v="1"/>
    <n v="1"/>
    <n v="3.5889999999999998E-2"/>
    <n v="-0.17725909261635098"/>
    <x v="0"/>
    <x v="0"/>
    <n v="465"/>
    <n v="455"/>
    <m/>
    <s v=""/>
    <s v=""/>
    <n v="-0.40034874802060089"/>
    <n v="0"/>
    <n v="98"/>
    <n v="3"/>
    <n v="3.0612244897959183E-2"/>
    <n v="3.69"/>
    <n v="-0.58646758605524285"/>
    <n v="-0.39175952484363191"/>
    <n v="-0.58196982984125467"/>
    <x v="1"/>
    <n v="0"/>
    <n v="0"/>
    <n v="0"/>
    <n v="-0.94217941872104072"/>
    <n v="0"/>
    <x v="0"/>
    <n v="1"/>
    <n v="0.2370326034603461"/>
    <n v="-8.3561683267048173E-2"/>
    <s v=""/>
    <s v=""/>
    <s v=""/>
    <s v=""/>
    <s v=""/>
    <x v="0"/>
    <s v="putong"/>
    <s v=""/>
    <n v="1"/>
  </r>
  <r>
    <n v="1109"/>
    <s v="朱媛茹"/>
    <n v="1"/>
    <x v="17"/>
    <s v="经济学"/>
    <s v="金融学"/>
    <x v="1"/>
    <n v="0"/>
    <n v="1"/>
    <n v="1"/>
    <n v="4.7480000000000001E-2"/>
    <n v="-7.6210694086341693E-2"/>
    <x v="0"/>
    <x v="2"/>
    <n v="496"/>
    <n v="534"/>
    <m/>
    <s v=""/>
    <s v=""/>
    <n v="1.7214392205896316"/>
    <n v="0"/>
    <n v="63"/>
    <n v="7"/>
    <n v="0.1111111111111111"/>
    <n v="92.39"/>
    <n v="7.4004919376503484E-2"/>
    <n v="1.5720179415628546"/>
    <n v="0.10860902018900818"/>
    <x v="4"/>
    <n v="0"/>
    <n v="0"/>
    <n v="0.42205834315120228"/>
    <n v="-0.57934545542787375"/>
    <n v="0"/>
    <x v="0"/>
    <n v="0"/>
    <n v="0"/>
    <n v="-0.67724401237451326"/>
    <s v=""/>
    <s v=""/>
    <s v=""/>
    <s v=""/>
    <s v=""/>
    <x v="0"/>
    <s v="putong"/>
    <s v=""/>
    <n v="1"/>
  </r>
  <r>
    <n v="1111"/>
    <s v="陈业明"/>
    <n v="2"/>
    <x v="17"/>
    <s v="工学"/>
    <s v="电子信息科学与技术"/>
    <x v="1"/>
    <n v="0"/>
    <n v="1"/>
    <n v="1"/>
    <n v="4.7480000000000001E-2"/>
    <n v="-7.6210694086341693E-2"/>
    <x v="8"/>
    <x v="14"/>
    <n v="515"/>
    <n v="445"/>
    <m/>
    <s v=""/>
    <s v=""/>
    <n v="0.54151250873152945"/>
    <n v="0"/>
    <n v="59"/>
    <n v="8"/>
    <n v="0.13559322033898305"/>
    <n v="89.5"/>
    <n v="0.27487433258253002"/>
    <n v="0.5183786206670874"/>
    <n v="0.28049928163728333"/>
    <x v="1"/>
    <n v="1"/>
    <n v="2"/>
    <n v="0.75144863715309129"/>
    <n v="-0.2961761074399083"/>
    <n v="1"/>
    <x v="0"/>
    <n v="0"/>
    <n v="0.41684527531374377"/>
    <n v="0.36680507755208219"/>
    <s v=""/>
    <s v=""/>
    <s v=""/>
    <s v=""/>
    <s v=""/>
    <x v="0"/>
    <s v="putong"/>
    <s v=""/>
    <n v="1"/>
  </r>
  <r>
    <n v="1112"/>
    <s v="王杉"/>
    <n v="1"/>
    <x v="17"/>
    <s v="工学"/>
    <s v="城乡规划"/>
    <x v="1"/>
    <n v="0"/>
    <n v="1"/>
    <n v="1"/>
    <n v="4.7480000000000001E-2"/>
    <n v="-7.6210694086341693E-2"/>
    <x v="1"/>
    <x v="22"/>
    <n v="518"/>
    <m/>
    <m/>
    <s v=""/>
    <s v=""/>
    <n v="0.54151250873152945"/>
    <n v="0"/>
    <n v="57"/>
    <n v="5"/>
    <n v="8.771929824561403E-2"/>
    <n v="89.5"/>
    <n v="-0.11791889243168373"/>
    <n v="0.5183786206670874"/>
    <n v="-0.1032204198791021"/>
    <x v="4"/>
    <n v="0"/>
    <n v="13"/>
    <n v="2.6776490871070182"/>
    <n v="1.3597346326150219"/>
    <n v="2"/>
    <x v="0"/>
    <n v="0"/>
    <n v="0.83369055062748754"/>
    <n v="1.4108541674786776"/>
    <s v=""/>
    <s v=""/>
    <s v=""/>
    <s v=""/>
    <s v=""/>
    <x v="0"/>
    <s v="putong"/>
    <s v=""/>
    <n v="1"/>
  </r>
  <r>
    <n v="1113"/>
    <s v="张路宽"/>
    <n v="2"/>
    <x v="159"/>
    <s v="艺术学"/>
    <s v="广播电视编导"/>
    <x v="0"/>
    <n v="0"/>
    <n v="1"/>
    <n v="1"/>
    <n v="3.5889999999999998E-2"/>
    <n v="-0.17725909261635098"/>
    <x v="0"/>
    <x v="0"/>
    <n v="490"/>
    <m/>
    <m/>
    <s v=""/>
    <s v=""/>
    <n v="0.30471060808180733"/>
    <n v="0"/>
    <n v="118"/>
    <n v="8"/>
    <n v="6.7796610169491525E-2"/>
    <n v="88.92"/>
    <n v="-0.28137942706492791"/>
    <n v="0.30692159432814514"/>
    <n v="-0.2677896734707479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14"/>
    <s v="马蕊"/>
    <n v="1"/>
    <x v="17"/>
    <s v="农学"/>
    <s v="野生动物与自然保护区管理"/>
    <x v="1"/>
    <n v="0"/>
    <n v="1"/>
    <n v="1"/>
    <n v="4.7480000000000001E-2"/>
    <n v="-7.6210694086341693E-2"/>
    <x v="9"/>
    <x v="16"/>
    <n v="588"/>
    <n v="542"/>
    <m/>
    <s v=""/>
    <s v=""/>
    <n v="0.51293296899794505"/>
    <n v="0"/>
    <n v="55"/>
    <n v="6"/>
    <n v="0.10909090909090909"/>
    <n v="89.43"/>
    <n v="5.742968108397823E-2"/>
    <n v="0.49285794507445885"/>
    <n v="6.7488073982158336E-2"/>
    <x v="1"/>
    <n v="0"/>
    <n v="3"/>
    <n v="0.52052094091288059"/>
    <n v="-0.49469939840344951"/>
    <n v="0"/>
    <x v="2"/>
    <n v="0"/>
    <n v="0.34030527448662495"/>
    <n v="0.17509961046627232"/>
    <s v=""/>
    <s v=""/>
    <s v=""/>
    <s v=""/>
    <s v=""/>
    <x v="0"/>
    <s v="putong"/>
    <s v=""/>
    <n v="1"/>
  </r>
  <r>
    <n v="1115"/>
    <s v="尚逸群"/>
    <n v="2"/>
    <x v="26"/>
    <s v="工学"/>
    <s v="遥感科学与技术"/>
    <x v="0"/>
    <n v="0"/>
    <n v="1"/>
    <n v="1"/>
    <n v="3.5889999999999998E-2"/>
    <n v="-0.17725909261635098"/>
    <x v="4"/>
    <x v="26"/>
    <n v="427"/>
    <n v="484"/>
    <m/>
    <s v=""/>
    <s v=""/>
    <n v="0.60804308956973951"/>
    <n v="0"/>
    <n v="47"/>
    <n v="2"/>
    <n v="4.2553191489361701E-2"/>
    <n v="4.0199999999999996"/>
    <n v="-0.48849518863578989"/>
    <n v="0.63136317191466862"/>
    <n v="-0.46262646050707429"/>
    <x v="4"/>
    <n v="0"/>
    <n v="6"/>
    <n v="1.4631002249769636"/>
    <n v="0.31561458520730895"/>
    <n v="0"/>
    <x v="0"/>
    <n v="0"/>
    <n v="0"/>
    <n v="-0.67724401237451326"/>
    <s v=""/>
    <s v=""/>
    <s v=""/>
    <s v=""/>
    <s v=""/>
    <x v="0"/>
    <s v="putong"/>
    <s v=""/>
    <n v="1"/>
  </r>
  <r>
    <n v="1120"/>
    <s v="武欣蕊"/>
    <n v="1"/>
    <x v="99"/>
    <s v="管理学"/>
    <s v="旅游管理"/>
    <x v="0"/>
    <n v="0"/>
    <n v="1"/>
    <n v="1"/>
    <n v="3.5889999999999998E-2"/>
    <n v="-0.17725909261635098"/>
    <x v="1"/>
    <x v="10"/>
    <n v="516"/>
    <n v="515"/>
    <m/>
    <s v=""/>
    <s v=""/>
    <n v="0.63860041798157008"/>
    <n v="0"/>
    <n v="18"/>
    <n v="1"/>
    <n v="5.5555555555555552E-2"/>
    <n v="4.03"/>
    <n v="-0.38181413366794115"/>
    <n v="0.66236688999825555"/>
    <n v="-0.35769355202125197"/>
    <x v="1"/>
    <n v="0"/>
    <n v="5"/>
    <n v="0.86753490152146773"/>
    <n v="-0.1963793848583886"/>
    <n v="1"/>
    <x v="0"/>
    <n v="0"/>
    <n v="0.41684527531374377"/>
    <n v="0.36680507755208219"/>
    <s v=""/>
    <s v=""/>
    <s v=""/>
    <s v=""/>
    <s v=""/>
    <x v="0"/>
    <s v="putong"/>
    <s v=""/>
    <n v="1"/>
  </r>
  <r>
    <n v="1121"/>
    <s v="黄培毓"/>
    <n v="1"/>
    <x v="160"/>
    <s v="文学"/>
    <s v="英语"/>
    <x v="0"/>
    <n v="0"/>
    <n v="1"/>
    <n v="1"/>
    <n v="3.5889999999999998E-2"/>
    <n v="-0.17725909261635098"/>
    <x v="6"/>
    <x v="11"/>
    <n v="511"/>
    <m/>
    <m/>
    <s v=""/>
    <s v=""/>
    <n v="1.1275176725708271"/>
    <n v="0"/>
    <n v="81"/>
    <n v="4"/>
    <n v="4.9382716049382713E-2"/>
    <n v="4.1900000000000004"/>
    <n v="-0.43246069511732388"/>
    <n v="1.1584263793356144"/>
    <n v="-0.39571120369746099"/>
    <x v="1"/>
    <n v="0"/>
    <n v="1"/>
    <n v="0.17350698030429354"/>
    <n v="-0.79301941194851033"/>
    <n v="0"/>
    <x v="0"/>
    <n v="0"/>
    <n v="0"/>
    <n v="-0.67724401237451326"/>
    <s v=""/>
    <s v=""/>
    <s v=""/>
    <s v=""/>
    <s v=""/>
    <x v="0"/>
    <s v="putong"/>
    <s v=""/>
    <n v="1"/>
  </r>
  <r>
    <n v="1123"/>
    <s v="张嘉轩"/>
    <n v="1"/>
    <x v="77"/>
    <s v="艺术学"/>
    <s v="视觉传达设计"/>
    <x v="0"/>
    <n v="0"/>
    <n v="1"/>
    <n v="1"/>
    <n v="3.5889999999999998E-2"/>
    <n v="-0.17725909261635098"/>
    <x v="3"/>
    <x v="7"/>
    <n v="534"/>
    <n v="434"/>
    <m/>
    <s v=""/>
    <s v=""/>
    <n v="-0.32812205744762329"/>
    <n v="0"/>
    <n v="91"/>
    <n v="2"/>
    <n v="2.197802197802198E-2"/>
    <n v="87.37"/>
    <n v="-0.65730916572777032"/>
    <n v="-0.25817907950868385"/>
    <n v="-0.6480892607361094"/>
    <x v="1"/>
    <n v="0"/>
    <n v="5"/>
    <n v="0.86753490152146773"/>
    <n v="-0.1963793848583886"/>
    <n v="0"/>
    <x v="0"/>
    <n v="0"/>
    <n v="0"/>
    <n v="-0.67724401237451326"/>
    <s v=""/>
    <s v=""/>
    <s v=""/>
    <s v=""/>
    <s v=""/>
    <x v="0"/>
    <s v="putong"/>
    <s v=""/>
    <n v="1"/>
  </r>
  <r>
    <n v="1124"/>
    <s v="王苗聪"/>
    <n v="1"/>
    <x v="160"/>
    <s v="文学"/>
    <s v="英语"/>
    <x v="0"/>
    <n v="0"/>
    <n v="1"/>
    <n v="1"/>
    <n v="3.5889999999999998E-2"/>
    <n v="-0.17725909261635098"/>
    <x v="6"/>
    <x v="0"/>
    <m/>
    <n v="565"/>
    <m/>
    <s v=""/>
    <s v=""/>
    <n v="1.7081069123955677"/>
    <n v="0"/>
    <n v="81"/>
    <n v="2"/>
    <n v="2.4691358024691357E-2"/>
    <n v="4.38"/>
    <n v="-0.63504694091485481"/>
    <n v="1.7474970229237259"/>
    <n v="-0.58001017535018362"/>
    <x v="4"/>
    <n v="0"/>
    <n v="1"/>
    <n v="0.59556532345549584"/>
    <n v="-0.43018544865534325"/>
    <n v="0"/>
    <x v="0"/>
    <n v="0"/>
    <n v="0"/>
    <n v="-0.67724401237451326"/>
    <s v=""/>
    <s v=""/>
    <s v=""/>
    <s v=""/>
    <s v=""/>
    <x v="0"/>
    <s v="putong"/>
    <s v=""/>
    <n v="1"/>
  </r>
  <r>
    <n v="1129"/>
    <s v="梁潇"/>
    <n v="1"/>
    <x v="111"/>
    <s v="管理学"/>
    <s v="会计学"/>
    <x v="1"/>
    <n v="0"/>
    <n v="1"/>
    <n v="1"/>
    <n v="4.7480000000000001E-2"/>
    <n v="-7.6210694086341693E-2"/>
    <x v="0"/>
    <x v="0"/>
    <n v="562"/>
    <n v="517"/>
    <m/>
    <s v=""/>
    <s v=""/>
    <n v="0.21079782021597029"/>
    <n v="0"/>
    <n v="233"/>
    <n v="2"/>
    <n v="8.5836909871244635E-3"/>
    <n v="3.89"/>
    <n v="-0.76720620855959609"/>
    <n v="0.22831483682806661"/>
    <n v="-0.74420967241114111"/>
    <x v="4"/>
    <n v="0"/>
    <n v="8"/>
    <n v="1.8101141855855505"/>
    <n v="0.61393459875236966"/>
    <n v="0"/>
    <x v="0"/>
    <n v="0"/>
    <n v="0"/>
    <n v="-0.67724401237451326"/>
    <s v=""/>
    <s v=""/>
    <s v=""/>
    <s v=""/>
    <s v=""/>
    <x v="0"/>
    <s v="putong"/>
    <s v=""/>
    <n v="1"/>
  </r>
  <r>
    <n v="1134"/>
    <s v="马逍彤"/>
    <n v="1"/>
    <x v="161"/>
    <s v="管理学"/>
    <s v="行政管理"/>
    <x v="0"/>
    <n v="0"/>
    <n v="1"/>
    <n v="1"/>
    <n v="3.5889999999999998E-2"/>
    <n v="-0.17725909261635098"/>
    <x v="0"/>
    <x v="0"/>
    <n v="433"/>
    <n v="461"/>
    <m/>
    <s v=""/>
    <s v=""/>
    <n v="0.57748576115791161"/>
    <n v="0"/>
    <n v="122"/>
    <n v="1"/>
    <n v="8.1967213114754103E-3"/>
    <n v="4.01"/>
    <n v="-0.77038119527959892"/>
    <n v="0.60035945383108436"/>
    <n v="-0.738717086285142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35"/>
    <s v="宫子惠"/>
    <n v="1"/>
    <x v="127"/>
    <s v="农学"/>
    <s v="园林"/>
    <x v="0"/>
    <n v="0"/>
    <n v="1"/>
    <n v="1"/>
    <n v="3.5889999999999998E-2"/>
    <n v="-0.17725909261635098"/>
    <x v="1"/>
    <x v="1"/>
    <n v="565"/>
    <n v="459"/>
    <m/>
    <s v=""/>
    <s v=""/>
    <n v="-0.33923409119694375"/>
    <n v="0"/>
    <n v="36"/>
    <n v="1"/>
    <n v="2.7777777777777776E-2"/>
    <n v="3.71"/>
    <n v="-0.60972366019016344"/>
    <n v="-0.32975208867646205"/>
    <n v="-0.6032563168881969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36"/>
    <s v="牟津阳"/>
    <n v="2"/>
    <x v="1"/>
    <s v="农学"/>
    <s v="园林"/>
    <x v="1"/>
    <n v="0"/>
    <n v="1"/>
    <n v="1"/>
    <n v="4.7480000000000001E-2"/>
    <n v="-7.6210694086341693E-2"/>
    <x v="1"/>
    <x v="1"/>
    <n v="526"/>
    <n v="467"/>
    <m/>
    <s v=""/>
    <s v=""/>
    <n v="0.83547348884842643"/>
    <n v="0"/>
    <n v="88"/>
    <n v="3"/>
    <n v="3.4090909090909088E-2"/>
    <n v="90.22"/>
    <n v="-0.55792604052602202"/>
    <n v="0.78087699819129186"/>
    <n v="-0.52699969033165206"/>
    <x v="4"/>
    <n v="1"/>
    <n v="2"/>
    <n v="1.1735069803042935"/>
    <n v="6.6657855853258674E-2"/>
    <n v="0"/>
    <x v="2"/>
    <n v="0"/>
    <n v="0.34030527448662495"/>
    <n v="0.17509961046627232"/>
    <s v=""/>
    <s v=""/>
    <s v=""/>
    <s v=""/>
    <s v=""/>
    <x v="0"/>
    <s v="putong"/>
    <s v=""/>
    <n v="1"/>
  </r>
  <r>
    <n v="1139"/>
    <s v="高冠群"/>
    <n v="1"/>
    <x v="145"/>
    <s v="经济学"/>
    <s v="金融学"/>
    <x v="0"/>
    <n v="0"/>
    <n v="1"/>
    <n v="1"/>
    <n v="3.5889999999999998E-2"/>
    <n v="-0.17725909261635098"/>
    <x v="0"/>
    <x v="2"/>
    <n v="545"/>
    <n v="484"/>
    <m/>
    <s v=""/>
    <s v=""/>
    <n v="2.3803681374557946"/>
    <n v="0"/>
    <n v="103"/>
    <n v="2"/>
    <n v="1.9417475728155338E-2"/>
    <n v="4.5999999999999996"/>
    <n v="-0.67831778953180311"/>
    <n v="2.4295788207625928"/>
    <n v="-0.60652537783400262"/>
    <x v="1"/>
    <n v="1"/>
    <n v="4"/>
    <n v="1.0984625977616784"/>
    <n v="2.1439061051526064E-3"/>
    <n v="0"/>
    <x v="0"/>
    <n v="0"/>
    <n v="0"/>
    <n v="-0.67724401237451326"/>
    <s v=""/>
    <s v=""/>
    <s v=""/>
    <s v=""/>
    <s v=""/>
    <x v="0"/>
    <s v="putong"/>
    <s v=""/>
    <n v="1"/>
  </r>
  <r>
    <n v="1140"/>
    <s v="盛亚祥"/>
    <n v="2"/>
    <x v="22"/>
    <s v="农学"/>
    <s v="园林"/>
    <x v="0"/>
    <n v="0"/>
    <n v="1"/>
    <n v="1"/>
    <n v="3.5889999999999998E-2"/>
    <n v="-0.17725909261635098"/>
    <x v="1"/>
    <x v="3"/>
    <n v="450"/>
    <n v="404"/>
    <m/>
    <s v=""/>
    <s v=""/>
    <n v="-0.33923409119694375"/>
    <n v="0"/>
    <n v="57"/>
    <n v="2"/>
    <n v="3.5087719298245612E-2"/>
    <n v="3.71"/>
    <n v="-0.54974746900010496"/>
    <n v="-0.32975208867646205"/>
    <n v="-0.5446655757146288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41"/>
    <s v="梅馨元"/>
    <n v="1"/>
    <x v="17"/>
    <s v="文学"/>
    <s v="英语"/>
    <x v="1"/>
    <n v="0"/>
    <n v="1"/>
    <n v="1"/>
    <n v="4.7480000000000001E-2"/>
    <n v="-7.6210694086341693E-2"/>
    <x v="6"/>
    <x v="11"/>
    <m/>
    <m/>
    <m/>
    <s v=""/>
    <s v=""/>
    <n v="1.0926893464507097"/>
    <n v="1"/>
    <n v="46"/>
    <n v="2"/>
    <n v="4.3478260869565216E-2"/>
    <n v="90.85"/>
    <n v="-0.48090523215586389"/>
    <n v="1.0105630785249695"/>
    <n v="-0.44645231417913661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42"/>
    <s v="铁宇娟"/>
    <n v="1"/>
    <x v="10"/>
    <s v="农学"/>
    <s v="动物医学"/>
    <x v="1"/>
    <n v="0"/>
    <n v="1"/>
    <n v="1"/>
    <n v="4.7480000000000001E-2"/>
    <n v="-7.6210694086341693E-2"/>
    <x v="9"/>
    <x v="16"/>
    <n v="452"/>
    <n v="387"/>
    <m/>
    <s v=""/>
    <s v=""/>
    <n v="-0.55313539007974299"/>
    <n v="0"/>
    <n v="67"/>
    <n v="2"/>
    <n v="2.9850746268656716E-2"/>
    <n v="3.64"/>
    <n v="-0.59271548656910211"/>
    <n v="-0.54677811526155584"/>
    <n v="-0.59165433329189776"/>
    <x v="3"/>
    <n v="2"/>
    <n v="7"/>
    <n v="2.8675349015214677"/>
    <n v="1.5229751507451497"/>
    <n v="1"/>
    <x v="0"/>
    <n v="0"/>
    <n v="0.41684527531374377"/>
    <n v="0.36680507755208219"/>
    <s v=""/>
    <s v=""/>
    <s v=""/>
    <s v=""/>
    <s v=""/>
    <x v="0"/>
    <s v="putong"/>
    <s v=""/>
    <n v="1"/>
  </r>
  <r>
    <n v="1150"/>
    <s v="刘静"/>
    <n v="1"/>
    <x v="49"/>
    <s v="艺术学"/>
    <s v="美术学"/>
    <x v="0"/>
    <n v="0"/>
    <n v="1"/>
    <n v="1"/>
    <n v="3.5889999999999998E-2"/>
    <n v="-0.17725909261635098"/>
    <x v="3"/>
    <x v="19"/>
    <n v="493"/>
    <m/>
    <m/>
    <s v=""/>
    <s v=""/>
    <n v="-0.68740769981272398"/>
    <n v="0"/>
    <n v="100"/>
    <n v="7"/>
    <n v="7.0000000000000007E-2"/>
    <n v="86.49"/>
    <n v="-0.26330117987638546"/>
    <n v="-0.579010429816049"/>
    <n v="-0.27059406354999171"/>
    <x v="1"/>
    <n v="2"/>
    <n v="1"/>
    <n v="0.98237633339330188"/>
    <n v="-9.7652816476367199E-2"/>
    <n v="0"/>
    <x v="0"/>
    <n v="0"/>
    <n v="0"/>
    <n v="-0.67724401237451326"/>
    <s v=""/>
    <s v=""/>
    <s v=""/>
    <s v=""/>
    <s v=""/>
    <x v="0"/>
    <s v="putong"/>
    <s v=""/>
    <n v="1"/>
  </r>
  <r>
    <n v="1151"/>
    <s v="董文煜"/>
    <n v="1"/>
    <x v="161"/>
    <s v="管理学"/>
    <s v="信息管理与信息系统"/>
    <x v="0"/>
    <n v="0"/>
    <n v="1"/>
    <n v="1"/>
    <n v="3.5889999999999998E-2"/>
    <n v="-0.17725909261635098"/>
    <x v="0"/>
    <x v="6"/>
    <n v="598"/>
    <n v="563"/>
    <m/>
    <s v=""/>
    <s v=""/>
    <n v="0.88305904527619861"/>
    <n v="0"/>
    <n v="97"/>
    <n v="1"/>
    <n v="1.0309278350515464E-2"/>
    <n v="4.1100000000000003"/>
    <n v="-0.75304820779692183"/>
    <n v="0.91039663466693499"/>
    <n v="-0.71462263193600672"/>
    <x v="4"/>
    <n v="1"/>
    <n v="4"/>
    <n v="1.5205209409128806"/>
    <n v="0.36497786939831955"/>
    <n v="2"/>
    <x v="0"/>
    <n v="0"/>
    <n v="0.83369055062748754"/>
    <n v="1.4108541674786776"/>
    <s v=""/>
    <s v=""/>
    <s v=""/>
    <s v=""/>
    <s v=""/>
    <x v="0"/>
    <s v="putong"/>
    <s v=""/>
    <n v="1"/>
  </r>
  <r>
    <n v="1154"/>
    <s v="陈天子"/>
    <n v="2"/>
    <x v="162"/>
    <s v="经济学"/>
    <s v="国际经济与贸易"/>
    <x v="0"/>
    <n v="0"/>
    <n v="1"/>
    <n v="1"/>
    <n v="3.5889999999999998E-2"/>
    <n v="-0.17725909261635098"/>
    <x v="0"/>
    <x v="0"/>
    <n v="611"/>
    <n v="586"/>
    <n v="102"/>
    <s v=""/>
    <s v=""/>
    <n v="-3.1034786668302978E-3"/>
    <n v="0"/>
    <n v="89"/>
    <n v="1"/>
    <n v="1.1235955056179775E-2"/>
    <n v="3.82"/>
    <n v="-0.74544506362474527"/>
    <n v="1.1288810242971443E-2"/>
    <n v="-0.72796451113840099"/>
    <x v="4"/>
    <n v="0"/>
    <n v="1"/>
    <n v="0.59556532345549584"/>
    <n v="-0.43018544865534325"/>
    <n v="0"/>
    <x v="2"/>
    <n v="0"/>
    <n v="0.34030527448662495"/>
    <n v="0.17509961046627232"/>
    <s v=""/>
    <s v=""/>
    <s v=""/>
    <s v=""/>
    <s v=""/>
    <x v="0"/>
    <s v="putong"/>
    <s v=""/>
    <n v="1"/>
  </r>
  <r>
    <n v="1155"/>
    <s v="岳晨"/>
    <n v="1"/>
    <x v="17"/>
    <s v="农学"/>
    <s v="林学"/>
    <x v="1"/>
    <n v="0"/>
    <n v="1"/>
    <n v="1"/>
    <n v="4.7480000000000001E-2"/>
    <n v="-7.6210694086341693E-2"/>
    <x v="7"/>
    <x v="13"/>
    <n v="598"/>
    <n v="550"/>
    <m/>
    <s v=""/>
    <s v=""/>
    <n v="1.1702623828704515"/>
    <n v="0"/>
    <n v="101"/>
    <n v="5"/>
    <n v="4.9504950495049507E-2"/>
    <n v="91.04"/>
    <n v="-0.43145779291040537"/>
    <n v="1.0798334837049723"/>
    <n v="-0.3965469644205901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57"/>
    <s v="刘羽晴"/>
    <n v="1"/>
    <x v="35"/>
    <s v="管理学"/>
    <s v="财务管理"/>
    <x v="0"/>
    <n v="0"/>
    <n v="1"/>
    <n v="1"/>
    <n v="3.5889999999999998E-2"/>
    <n v="-0.17725909261635098"/>
    <x v="0"/>
    <x v="6"/>
    <n v="565"/>
    <n v="511"/>
    <m/>
    <s v=""/>
    <s v=""/>
    <n v="-0.55313539007974299"/>
    <n v="0"/>
    <n v="63"/>
    <n v="4"/>
    <n v="6.3492063492063489E-2"/>
    <n v="3.64"/>
    <n v="-0.31669712609016337"/>
    <n v="-0.54677811526155584"/>
    <n v="-0.32201199694002253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59"/>
    <s v="杨宇哲"/>
    <n v="2"/>
    <x v="84"/>
    <s v="理学"/>
    <s v="地理科学"/>
    <x v="0"/>
    <n v="0"/>
    <n v="1"/>
    <n v="1"/>
    <n v="3.5889999999999998E-2"/>
    <n v="-0.17725909261635098"/>
    <x v="4"/>
    <x v="17"/>
    <n v="442"/>
    <n v="426"/>
    <m/>
    <s v=""/>
    <s v=""/>
    <n v="1.0664030157471687"/>
    <n v="0"/>
    <n v="60"/>
    <n v="3"/>
    <n v="0.05"/>
    <n v="4.17"/>
    <n v="-0.42739603897238559"/>
    <n v="1.0964189431684432"/>
    <n v="-0.39219591288493244"/>
    <x v="1"/>
    <n v="0"/>
    <n v="0"/>
    <n v="0"/>
    <n v="-0.94217941872104072"/>
    <n v="0"/>
    <x v="2"/>
    <n v="1"/>
    <n v="0.57733787794697111"/>
    <n v="0.76878193957373753"/>
    <s v=""/>
    <s v=""/>
    <s v=""/>
    <s v=""/>
    <s v=""/>
    <x v="0"/>
    <s v="putong"/>
    <s v=""/>
    <n v="1"/>
  </r>
  <r>
    <n v="1161"/>
    <s v="李雅琳"/>
    <n v="1"/>
    <x v="60"/>
    <s v="艺术学"/>
    <s v="数字媒体艺术"/>
    <x v="1"/>
    <n v="0"/>
    <n v="1"/>
    <n v="1"/>
    <n v="4.7480000000000001E-2"/>
    <n v="-7.6210694086341693E-2"/>
    <x v="3"/>
    <x v="19"/>
    <n v="504"/>
    <n v="417"/>
    <m/>
    <s v=""/>
    <s v=""/>
    <n v="0.14968316339231316"/>
    <n v="0"/>
    <n v="47"/>
    <n v="3"/>
    <n v="6.3829787234042548E-2"/>
    <n v="3.87"/>
    <n v="-0.31392618959749197"/>
    <n v="0.16630740066089678"/>
    <n v="-0.3028327936625231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62"/>
    <s v="王依萍"/>
    <n v="1"/>
    <x v="10"/>
    <s v="农学"/>
    <s v="园林"/>
    <x v="1"/>
    <n v="0"/>
    <n v="1"/>
    <n v="1"/>
    <n v="4.7480000000000001E-2"/>
    <n v="-7.6210694086341693E-2"/>
    <x v="1"/>
    <x v="3"/>
    <n v="490"/>
    <n v="436"/>
    <m/>
    <s v=""/>
    <s v=""/>
    <n v="-0.46146340484425802"/>
    <n v="0"/>
    <n v="67"/>
    <n v="7"/>
    <n v="0.1044776119402985"/>
    <n v="3.67"/>
    <n v="1.9578763789107126E-2"/>
    <n v="-0.45376696101080177"/>
    <n v="8.6444775462292296E-3"/>
    <x v="4"/>
    <n v="0"/>
    <n v="4"/>
    <n v="1.1160862643683764"/>
    <n v="1.7294571662248025E-2"/>
    <n v="0"/>
    <x v="0"/>
    <n v="0"/>
    <n v="0"/>
    <n v="-0.67724401237451326"/>
    <s v=""/>
    <s v=""/>
    <s v=""/>
    <s v=""/>
    <s v=""/>
    <x v="0"/>
    <s v="putong"/>
    <s v=""/>
    <n v="1"/>
  </r>
  <r>
    <n v="1163"/>
    <s v="薛志浩"/>
    <n v="2"/>
    <x v="14"/>
    <s v="管理学"/>
    <s v="财务管理"/>
    <x v="0"/>
    <n v="0"/>
    <n v="1"/>
    <n v="1"/>
    <n v="3.5889999999999998E-2"/>
    <n v="-0.17725909261635098"/>
    <x v="0"/>
    <x v="0"/>
    <n v="478"/>
    <n v="438"/>
    <m/>
    <s v=""/>
    <s v=""/>
    <n v="-0.55313539007974299"/>
    <n v="0"/>
    <n v="75"/>
    <n v="3"/>
    <n v="0.04"/>
    <n v="3.64"/>
    <n v="-0.50944346852038569"/>
    <n v="-0.54677811526155584"/>
    <n v="-0.51030589886010669"/>
    <x v="4"/>
    <n v="4"/>
    <n v="3"/>
    <n v="2.5603179902420994"/>
    <n v="1.2588677558340038"/>
    <n v="0"/>
    <x v="0"/>
    <n v="0"/>
    <n v="0"/>
    <n v="-0.67724401237451326"/>
    <s v=""/>
    <s v=""/>
    <s v=""/>
    <s v=""/>
    <s v=""/>
    <x v="0"/>
    <s v="putong"/>
    <s v=""/>
    <n v="1"/>
  </r>
  <r>
    <n v="1165"/>
    <s v="赵小玲"/>
    <n v="1"/>
    <x v="43"/>
    <s v="管理学"/>
    <s v="人力资源管理"/>
    <x v="0"/>
    <n v="0"/>
    <n v="1"/>
    <n v="1"/>
    <n v="3.5889999999999998E-2"/>
    <n v="-0.17725909261635098"/>
    <x v="0"/>
    <x v="6"/>
    <n v="448"/>
    <m/>
    <m/>
    <s v=""/>
    <s v=""/>
    <n v="-6.421813549048741E-2"/>
    <n v="0"/>
    <n v="36"/>
    <n v="2"/>
    <n v="5.5555555555555552E-2"/>
    <n v="3.8"/>
    <n v="-0.38181413366794115"/>
    <n v="-5.0718625924198409E-2"/>
    <n v="-0.37416582743906068"/>
    <x v="3"/>
    <n v="0"/>
    <n v="2"/>
    <n v="1.1911306469109917"/>
    <n v="8.1808521410354273E-2"/>
    <n v="0"/>
    <x v="0"/>
    <n v="1"/>
    <n v="0.2370326034603461"/>
    <n v="-8.3561683267048173E-2"/>
    <s v=""/>
    <s v=""/>
    <s v=""/>
    <s v=""/>
    <s v=""/>
    <x v="0"/>
    <s v="putong"/>
    <s v=""/>
    <n v="1"/>
  </r>
  <r>
    <n v="1166"/>
    <s v="武熳钰"/>
    <n v="1"/>
    <x v="96"/>
    <s v="法学"/>
    <s v="法学"/>
    <x v="0"/>
    <n v="0"/>
    <n v="1"/>
    <n v="1"/>
    <n v="3.5889999999999998E-2"/>
    <n v="-0.17725909261635098"/>
    <x v="5"/>
    <x v="9"/>
    <n v="485"/>
    <n v="527"/>
    <m/>
    <s v=""/>
    <s v=""/>
    <n v="-0.27811943437328662"/>
    <n v="0"/>
    <n v="74"/>
    <n v="1"/>
    <n v="1.3513513513513514E-2"/>
    <n v="3.73"/>
    <n v="-0.72675828191779113"/>
    <n v="-0.26774465250929219"/>
    <n v="-0.7161550670784548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67"/>
    <s v="周敏"/>
    <n v="1"/>
    <x v="109"/>
    <s v="管理学"/>
    <s v="电子商务"/>
    <x v="0"/>
    <n v="0"/>
    <n v="1"/>
    <n v="1"/>
    <n v="3.5889999999999998E-2"/>
    <n v="-0.17725909261635098"/>
    <x v="0"/>
    <x v="6"/>
    <n v="589"/>
    <n v="534"/>
    <m/>
    <s v=""/>
    <s v=""/>
    <n v="0.60804308956973951"/>
    <n v="0"/>
    <n v="67"/>
    <n v="1"/>
    <n v="1.4925373134328358E-2"/>
    <n v="4.0199999999999996"/>
    <n v="-0.71517433664074392"/>
    <n v="0.63136317191466862"/>
    <n v="-0.68406932019311395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70"/>
    <s v="赵紫美"/>
    <n v="1"/>
    <x v="32"/>
    <s v="艺术学"/>
    <s v="产品设计"/>
    <x v="0"/>
    <n v="0"/>
    <n v="1"/>
    <n v="1"/>
    <n v="3.5889999999999998E-2"/>
    <n v="-0.17725909261635098"/>
    <x v="3"/>
    <x v="7"/>
    <n v="514"/>
    <n v="429"/>
    <m/>
    <s v=""/>
    <s v=""/>
    <n v="0.42469911909876951"/>
    <n v="0"/>
    <n v="58"/>
    <n v="1"/>
    <n v="1.7241379310344827E-2"/>
    <n v="3.96"/>
    <n v="-0.69617210128479956"/>
    <n v="0.44534086341316043"/>
    <n v="-0.66980315180027661"/>
    <x v="1"/>
    <n v="5"/>
    <n v="3"/>
    <n v="2.5426943236354012"/>
    <n v="1.2437170902769081"/>
    <n v="1"/>
    <x v="1"/>
    <n v="0"/>
    <n v="1.0974558242869936"/>
    <n v="2.0714923232336533"/>
    <s v=""/>
    <s v=""/>
    <s v=""/>
    <s v=""/>
    <s v=""/>
    <x v="0"/>
    <s v="putong"/>
    <s v=""/>
    <n v="1"/>
  </r>
  <r>
    <n v="1171"/>
    <s v="盛宇宁"/>
    <n v="1"/>
    <x v="32"/>
    <s v="管理学"/>
    <s v="会计学"/>
    <x v="0"/>
    <n v="0"/>
    <n v="1"/>
    <n v="1"/>
    <n v="3.5889999999999998E-2"/>
    <n v="-0.17725909261635098"/>
    <x v="0"/>
    <x v="0"/>
    <n v="590"/>
    <n v="562"/>
    <m/>
    <s v=""/>
    <s v=""/>
    <n v="1.3719762998654528"/>
    <n v="0"/>
    <n v="241"/>
    <n v="5"/>
    <n v="2.0746887966804978E-2"/>
    <n v="4.2699999999999996"/>
    <n v="-0.66741030383271771"/>
    <n v="1.406456124004291"/>
    <n v="-0.61950398934968276"/>
    <x v="1"/>
    <n v="0"/>
    <n v="5"/>
    <n v="0.86753490152146773"/>
    <n v="-0.1963793848583886"/>
    <n v="0"/>
    <x v="0"/>
    <n v="0"/>
    <n v="0"/>
    <n v="-0.67724401237451326"/>
    <s v=""/>
    <s v=""/>
    <s v=""/>
    <s v=""/>
    <s v=""/>
    <x v="0"/>
    <s v="putong"/>
    <s v=""/>
    <n v="1"/>
  </r>
  <r>
    <n v="1173"/>
    <s v="曹雪妮"/>
    <n v="1"/>
    <x v="70"/>
    <s v="经济学"/>
    <s v="金融学"/>
    <x v="1"/>
    <n v="0"/>
    <n v="1"/>
    <n v="1"/>
    <n v="4.7480000000000001E-2"/>
    <n v="-7.6210694086341693E-2"/>
    <x v="0"/>
    <x v="2"/>
    <n v="475"/>
    <n v="439"/>
    <m/>
    <s v=""/>
    <s v=""/>
    <n v="-0.67536470372705726"/>
    <n v="0"/>
    <n v="53"/>
    <n v="4"/>
    <n v="7.5471698113207544E-2"/>
    <n v="3.6"/>
    <n v="-0.21840730333125344"/>
    <n v="-0.67079298759589556"/>
    <n v="-0.22885741263776666"/>
    <x v="2"/>
    <n v="2"/>
    <n v="5"/>
    <n v="2.9425792840640828"/>
    <n v="1.5874891004932556"/>
    <n v="0"/>
    <x v="0"/>
    <n v="0"/>
    <n v="0"/>
    <n v="-0.67724401237451326"/>
    <s v=""/>
    <s v=""/>
    <s v=""/>
    <s v=""/>
    <s v=""/>
    <x v="0"/>
    <s v="putong"/>
    <s v=""/>
    <n v="1"/>
  </r>
  <r>
    <n v="1174"/>
    <s v="张高锋"/>
    <n v="2"/>
    <x v="91"/>
    <s v="管理学"/>
    <s v="电子商务"/>
    <x v="0"/>
    <n v="0"/>
    <n v="1"/>
    <n v="1"/>
    <n v="3.5889999999999998E-2"/>
    <n v="-0.17725909261635098"/>
    <x v="0"/>
    <x v="2"/>
    <n v="501"/>
    <n v="500"/>
    <m/>
    <s v=""/>
    <s v=""/>
    <n v="0.57748576115791161"/>
    <n v="0"/>
    <n v="81"/>
    <n v="1"/>
    <n v="1.2345679012345678E-2"/>
    <n v="4.01"/>
    <n v="-0.73634006381362038"/>
    <n v="0.60035945383108436"/>
    <n v="-0.70546230495602769"/>
    <x v="4"/>
    <n v="1"/>
    <n v="0"/>
    <n v="0.82649301969570643"/>
    <n v="-0.23166215769180215"/>
    <n v="1"/>
    <x v="1"/>
    <n v="0"/>
    <n v="1.0974558242869936"/>
    <n v="2.0714923232336533"/>
    <s v=""/>
    <s v=""/>
    <s v=""/>
    <s v=""/>
    <s v=""/>
    <x v="0"/>
    <s v="putong"/>
    <s v=""/>
    <n v="1"/>
  </r>
  <r>
    <n v="1175"/>
    <s v="任禹蒙"/>
    <n v="1"/>
    <x v="1"/>
    <s v="农学"/>
    <s v="水土保持与荒漠化防治"/>
    <x v="1"/>
    <n v="0"/>
    <n v="1"/>
    <n v="1"/>
    <n v="4.7480000000000001E-2"/>
    <n v="-7.6210694086341693E-2"/>
    <x v="4"/>
    <x v="23"/>
    <n v="535"/>
    <n v="453"/>
    <m/>
    <s v=""/>
    <s v=""/>
    <n v="1.0664030157471687"/>
    <n v="0"/>
    <n v="23"/>
    <n v="3"/>
    <n v="0.13043478260869565"/>
    <n v="4.17"/>
    <n v="0.2325506769571799"/>
    <n v="1.0964189431684432"/>
    <n v="0.2525060339066601"/>
    <x v="1"/>
    <n v="0"/>
    <n v="0"/>
    <n v="0"/>
    <n v="-0.94217941872104072"/>
    <n v="0"/>
    <x v="0"/>
    <n v="2"/>
    <n v="0.47406520692069221"/>
    <n v="0.51012064584041694"/>
    <s v=""/>
    <s v=""/>
    <s v=""/>
    <s v=""/>
    <s v=""/>
    <x v="0"/>
    <s v="putong"/>
    <s v=""/>
    <n v="1"/>
  </r>
  <r>
    <n v="1176"/>
    <s v="刘子钦"/>
    <n v="2"/>
    <x v="110"/>
    <s v="工学"/>
    <s v="土木工程"/>
    <x v="1"/>
    <n v="0"/>
    <n v="1"/>
    <n v="1"/>
    <n v="4.7480000000000001E-2"/>
    <n v="-7.6210694086341693E-2"/>
    <x v="4"/>
    <x v="9"/>
    <n v="426"/>
    <m/>
    <m/>
    <s v=""/>
    <s v=""/>
    <n v="-0.79759401737437141"/>
    <n v="0"/>
    <n v="154"/>
    <n v="9"/>
    <n v="5.844155844155844E-2"/>
    <n v="3.56"/>
    <n v="-0.3581352218214765"/>
    <n v="-0.79480785993023528"/>
    <n v="-0.36822235976178885"/>
    <x v="1"/>
    <n v="0"/>
    <n v="3"/>
    <n v="0.52052094091288059"/>
    <n v="-0.49469939840344951"/>
    <n v="0"/>
    <x v="0"/>
    <n v="0"/>
    <n v="0"/>
    <n v="-0.67724401237451326"/>
    <s v=""/>
    <s v=""/>
    <s v=""/>
    <s v=""/>
    <s v=""/>
    <x v="0"/>
    <s v="putong"/>
    <s v=""/>
    <n v="1"/>
  </r>
  <r>
    <n v="1177"/>
    <s v="刘泽霖"/>
    <n v="2"/>
    <x v="17"/>
    <s v="经济学"/>
    <s v="经济学"/>
    <x v="1"/>
    <n v="0"/>
    <n v="1"/>
    <n v="1"/>
    <n v="4.7480000000000001E-2"/>
    <n v="-7.6210694086341693E-2"/>
    <x v="0"/>
    <x v="2"/>
    <n v="523"/>
    <n v="475"/>
    <m/>
    <s v=""/>
    <s v=""/>
    <n v="1.8806680848196178"/>
    <n v="0"/>
    <n v="63"/>
    <n v="6"/>
    <n v="9.5238095238095233E-2"/>
    <n v="92.78"/>
    <n v="-5.6229095779052128E-2"/>
    <n v="1.7142045627217992"/>
    <n v="-1.5332078267682465E-2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1179"/>
    <s v="张蓓蓓"/>
    <n v="1"/>
    <x v="163"/>
    <s v="文学"/>
    <s v="英语"/>
    <x v="1"/>
    <n v="0"/>
    <n v="1"/>
    <n v="1"/>
    <n v="4.7480000000000001E-2"/>
    <n v="-7.6210694086341693E-2"/>
    <x v="6"/>
    <x v="0"/>
    <n v="658"/>
    <n v="602"/>
    <m/>
    <s v=""/>
    <s v=""/>
    <n v="-6.421813549048741E-2"/>
    <n v="0"/>
    <n v="17"/>
    <n v="4"/>
    <n v="0.23529411764705882"/>
    <n v="3.8"/>
    <n v="1.0928945673582033"/>
    <n v="-5.0718625924198409E-2"/>
    <n v="1.0664771025933799"/>
    <x v="1"/>
    <n v="0"/>
    <n v="0"/>
    <n v="0"/>
    <n v="-0.94217941872104072"/>
    <n v="0"/>
    <x v="0"/>
    <n v="0"/>
    <n v="0"/>
    <n v="-0.67724401237451326"/>
    <s v=""/>
    <s v=""/>
    <s v=""/>
    <s v=""/>
    <s v=""/>
    <x v="0"/>
    <s v="putong"/>
    <s v=""/>
    <n v="1"/>
  </r>
  <r>
    <n v="736"/>
    <s v="杨正磊"/>
    <n v="2"/>
    <x v="17"/>
    <s v="工学"/>
    <s v="食品科学与工程"/>
    <x v="1"/>
    <n v="0"/>
    <n v="1"/>
    <n v="1"/>
    <n v="4.7480000000000001E-2"/>
    <n v="-7.6210694086341693E-2"/>
    <x v="13"/>
    <x v="31"/>
    <n v="532"/>
    <n v="476"/>
    <m/>
    <s v=""/>
    <n v="7"/>
    <n v="0.30062781669129279"/>
    <n v="0"/>
    <n v="78"/>
    <n v="8"/>
    <n v="0.10256410256410256"/>
    <n v="88.91"/>
    <n v="3.8789112158197107E-3"/>
    <n v="0.30327578352919599"/>
    <n v="1.0794978966258702E-2"/>
    <x v="1"/>
    <n v="0"/>
    <n v="0"/>
    <n v="0"/>
    <n v="-0.94217941872104072"/>
    <n v="0"/>
    <x v="0"/>
    <n v="0"/>
    <n v="0"/>
    <n v="-0.67724401237451326"/>
    <n v="39"/>
    <s v=""/>
    <n v="19"/>
    <n v="38"/>
    <n v="96"/>
    <x v="1"/>
    <s v="putong"/>
    <s v=""/>
    <n v="1"/>
  </r>
  <r>
    <n v="808"/>
    <s v="吴明霞"/>
    <n v="1"/>
    <x v="17"/>
    <s v="工学"/>
    <s v="食品科学与工程"/>
    <x v="1"/>
    <n v="0"/>
    <n v="1"/>
    <n v="1"/>
    <n v="4.7480000000000001E-2"/>
    <n v="-7.6210694086341693E-2"/>
    <x v="13"/>
    <x v="0"/>
    <n v="527"/>
    <m/>
    <m/>
    <s v=""/>
    <s v=""/>
    <n v="0.18630965775694336"/>
    <n v="0"/>
    <n v="78"/>
    <n v="10"/>
    <n v="0.12820512820512819"/>
    <n v="88.63"/>
    <n v="0.21425693569787102"/>
    <n v="0.20119308115867143"/>
    <n v="0.21395516065801551"/>
    <x v="1"/>
    <n v="0"/>
    <n v="0"/>
    <n v="0"/>
    <n v="-0.94217941872104072"/>
    <n v="0"/>
    <x v="0"/>
    <n v="0"/>
    <n v="0"/>
    <n v="-0.67724401237451326"/>
    <n v="39"/>
    <s v=""/>
    <n v="19"/>
    <n v="38"/>
    <n v="96"/>
    <x v="1"/>
    <s v="putong"/>
    <s v=""/>
    <n v="1"/>
  </r>
  <r>
    <n v="827"/>
    <s v="詹硕"/>
    <n v="1"/>
    <x v="17"/>
    <s v="工学"/>
    <s v="林产化工"/>
    <x v="1"/>
    <n v="0"/>
    <n v="1"/>
    <n v="1"/>
    <n v="4.7480000000000001E-2"/>
    <n v="-7.6210694086341693E-2"/>
    <x v="10"/>
    <x v="24"/>
    <n v="556"/>
    <n v="577"/>
    <n v="7"/>
    <s v=""/>
    <s v=""/>
    <n v="-0.5935034978309357"/>
    <n v="0"/>
    <n v="27"/>
    <n v="9"/>
    <n v="0.33333333333333331"/>
    <n v="86.72"/>
    <n v="1.8972811315542819"/>
    <n v="-0.49515678144025982"/>
    <n v="1.842015815764108"/>
    <x v="1"/>
    <n v="0"/>
    <n v="7"/>
    <n v="1.2145488621300549"/>
    <n v="0.10194062868667232"/>
    <n v="1"/>
    <x v="0"/>
    <n v="0"/>
    <n v="0.41684527531374377"/>
    <n v="0.36680507755208219"/>
    <s v=""/>
    <s v=""/>
    <s v=""/>
    <n v="95.3"/>
    <n v="95.3"/>
    <x v="2"/>
    <s v="2jia"/>
    <s v=""/>
    <n v="1"/>
  </r>
  <r>
    <n v="325"/>
    <s v="徐笑然"/>
    <n v="1"/>
    <x v="7"/>
    <s v="管理学"/>
    <s v="工商管理"/>
    <x v="0"/>
    <n v="0"/>
    <n v="1"/>
    <n v="1"/>
    <n v="3.5889999999999998E-2"/>
    <n v="-0.17725909261635098"/>
    <x v="0"/>
    <x v="0"/>
    <n v="464"/>
    <n v="485"/>
    <m/>
    <s v=""/>
    <s v=""/>
    <n v="-5.0492242892778809E-2"/>
    <n v="0"/>
    <n v="108"/>
    <n v="2"/>
    <n v="1.8518518518518517E-2"/>
    <n v="88.05"/>
    <n v="-0.68569350236423754"/>
    <n v="-1.0263945180270807E-2"/>
    <n v="-0.67009107959328795"/>
    <x v="1"/>
    <n v="4"/>
    <n v="0"/>
    <n v="1.6177387061780166"/>
    <n v="0.44855377222324544"/>
    <n v="0"/>
    <x v="1"/>
    <n v="1"/>
    <n v="0.91764315243359595"/>
    <n v="1.6211255624145229"/>
    <s v=""/>
    <s v=""/>
    <s v=""/>
    <n v="95"/>
    <n v="95"/>
    <x v="3"/>
    <s v="putong"/>
    <s v=""/>
    <n v="1"/>
  </r>
  <r>
    <n v="432"/>
    <s v="张依诺"/>
    <n v="1"/>
    <x v="17"/>
    <s v="工学"/>
    <s v="林产化工"/>
    <x v="1"/>
    <n v="0"/>
    <n v="1"/>
    <n v="1"/>
    <n v="4.7480000000000001E-2"/>
    <n v="-7.6210694086341693E-2"/>
    <x v="10"/>
    <x v="24"/>
    <n v="503"/>
    <n v="465"/>
    <m/>
    <s v=""/>
    <s v=""/>
    <n v="-0.10356853096943898"/>
    <n v="0"/>
    <n v="15"/>
    <n v="9"/>
    <n v="0.6"/>
    <n v="87.92"/>
    <n v="4.0852125861676161"/>
    <n v="-5.7659485566583929E-2"/>
    <n v="3.9895122413105559"/>
    <x v="1"/>
    <n v="0"/>
    <n v="0"/>
    <n v="0"/>
    <n v="-0.94217941872104072"/>
    <n v="0"/>
    <x v="0"/>
    <n v="1"/>
    <n v="0.2370326034603461"/>
    <n v="-8.3561683267048173E-2"/>
    <s v=""/>
    <s v=""/>
    <s v=""/>
    <n v="95"/>
    <n v="95"/>
    <x v="3"/>
    <s v="putong"/>
    <s v=""/>
    <n v="1"/>
  </r>
  <r>
    <n v="626"/>
    <s v="李培"/>
    <n v="1"/>
    <x v="17"/>
    <s v="法学"/>
    <s v="法学"/>
    <x v="1"/>
    <n v="0"/>
    <n v="1"/>
    <n v="1"/>
    <n v="4.7480000000000001E-2"/>
    <n v="-7.6210694086341693E-2"/>
    <x v="0"/>
    <x v="0"/>
    <n v="544"/>
    <n v="488"/>
    <m/>
    <s v=""/>
    <s v=""/>
    <n v="0.1903924491474579"/>
    <n v="0"/>
    <n v="93"/>
    <n v="23"/>
    <n v="0.24731182795698925"/>
    <n v="88.64"/>
    <n v="1.1914967913564323"/>
    <n v="0.20483889195762059"/>
    <n v="1.1687049938803198"/>
    <x v="4"/>
    <n v="1"/>
    <n v="3"/>
    <n v="1.3470139606085869"/>
    <n v="0.21581786262578903"/>
    <n v="0"/>
    <x v="0"/>
    <n v="0"/>
    <n v="0"/>
    <n v="-0.67724401237451326"/>
    <s v=""/>
    <s v=""/>
    <s v=""/>
    <n v="95"/>
    <n v="95"/>
    <x v="4"/>
    <s v="zhijiaotuan"/>
    <s v=""/>
    <n v="1"/>
  </r>
  <r>
    <n v="636"/>
    <s v="刘芳"/>
    <n v="1"/>
    <x v="17"/>
    <s v="工学"/>
    <s v="车辆工程"/>
    <x v="1"/>
    <n v="0"/>
    <n v="1"/>
    <n v="1"/>
    <n v="4.7480000000000001E-2"/>
    <n v="-7.6210694086341693E-2"/>
    <x v="11"/>
    <x v="25"/>
    <n v="540"/>
    <n v="455"/>
    <m/>
    <s v=""/>
    <s v=""/>
    <n v="1.0749627964910457E-2"/>
    <n v="0"/>
    <n v="88"/>
    <n v="11"/>
    <n v="0.125"/>
    <n v="88.2"/>
    <n v="0.1879596826376147"/>
    <n v="4.4423216803940624E-2"/>
    <n v="0.18464399027685682"/>
    <x v="1"/>
    <n v="0"/>
    <n v="4"/>
    <n v="0.69402792121717416"/>
    <n v="-0.34553939163091907"/>
    <n v="0"/>
    <x v="0"/>
    <n v="1"/>
    <n v="0.2370326034603461"/>
    <n v="-8.3561683267048173E-2"/>
    <n v="23.8"/>
    <n v="23.4"/>
    <n v="24.1"/>
    <n v="23"/>
    <n v="94.3"/>
    <x v="5"/>
    <s v="putong"/>
    <s v=""/>
    <n v="1"/>
  </r>
  <r>
    <n v="1057"/>
    <s v="段菁阳"/>
    <n v="1"/>
    <x v="29"/>
    <s v="管理学"/>
    <s v="会计学"/>
    <x v="0"/>
    <n v="0"/>
    <n v="1"/>
    <n v="1"/>
    <n v="3.5889999999999998E-2"/>
    <n v="-0.17725909261635098"/>
    <x v="0"/>
    <x v="0"/>
    <n v="536"/>
    <n v="464"/>
    <m/>
    <s v=""/>
    <s v=""/>
    <n v="-0.76703668896254362"/>
    <n v="0"/>
    <n v="256"/>
    <n v="41"/>
    <n v="0.16015625"/>
    <n v="3.57"/>
    <n v="0.47640767714230237"/>
    <n v="-0.76380414184665102"/>
    <n v="0.44775878412365755"/>
    <x v="4"/>
    <n v="4"/>
    <n v="0"/>
    <n v="2.039797049329219"/>
    <n v="0.81138773551641263"/>
    <n v="0"/>
    <x v="1"/>
    <n v="0"/>
    <n v="0.68061054897324991"/>
    <n v="1.027443233307058"/>
    <s v=""/>
    <s v=""/>
    <s v=""/>
    <n v="94"/>
    <n v="94"/>
    <x v="6"/>
    <s v="putong"/>
    <s v=""/>
    <n v="1"/>
  </r>
  <r>
    <n v="1172"/>
    <s v="杨娜"/>
    <n v="2"/>
    <x v="120"/>
    <s v="管理学"/>
    <s v="物流管理"/>
    <x v="0"/>
    <n v="0"/>
    <n v="1"/>
    <n v="1"/>
    <n v="3.5889999999999998E-2"/>
    <n v="-0.17725909261635098"/>
    <x v="0"/>
    <x v="0"/>
    <n v="442"/>
    <n v="445"/>
    <m/>
    <s v=""/>
    <s v=""/>
    <n v="0.82194438845254014"/>
    <n v="0"/>
    <n v="81"/>
    <n v="2"/>
    <n v="2.4691358024691357E-2"/>
    <n v="4.09"/>
    <n v="-0.63504694091485481"/>
    <n v="0.8483891984997638"/>
    <n v="-0.60077956609437722"/>
    <x v="1"/>
    <n v="2"/>
    <n v="3"/>
    <n v="1.3293902940018889"/>
    <n v="0.20066719706869363"/>
    <n v="0"/>
    <x v="0"/>
    <n v="0"/>
    <n v="0"/>
    <n v="-0.67724401237451326"/>
    <s v=""/>
    <s v=""/>
    <s v=""/>
    <n v="94"/>
    <n v="94"/>
    <x v="6"/>
    <s v="putong"/>
    <s v=""/>
    <n v="1"/>
  </r>
  <r>
    <n v="28"/>
    <s v="郭锐华"/>
    <n v="1"/>
    <x v="17"/>
    <s v="理学"/>
    <s v="生物科学"/>
    <x v="1"/>
    <n v="0"/>
    <n v="1"/>
    <n v="1"/>
    <n v="4.7480000000000001E-2"/>
    <n v="-7.6210694086341693E-2"/>
    <x v="13"/>
    <x v="20"/>
    <n v="532"/>
    <n v="470"/>
    <m/>
    <s v=""/>
    <s v=""/>
    <n v="0.31695898225334518"/>
    <n v="0"/>
    <n v="30"/>
    <n v="8"/>
    <n v="0.26666666666666666"/>
    <n v="88.95"/>
    <n v="1.3502982679009485"/>
    <n v="0.31785902672498745"/>
    <n v="1.3264489214297839"/>
    <x v="1"/>
    <n v="1"/>
    <n v="2"/>
    <n v="0.75144863715309129"/>
    <n v="-0.2961761074399083"/>
    <n v="0"/>
    <x v="0"/>
    <n v="0"/>
    <n v="0"/>
    <n v="-0.67724401237451326"/>
    <n v="38.4"/>
    <s v=""/>
    <n v="17.8"/>
    <n v="37.6"/>
    <n v="93.8"/>
    <x v="7"/>
    <s v="putong"/>
    <s v=""/>
    <n v="1"/>
  </r>
  <r>
    <n v="546"/>
    <s v="李显城"/>
    <n v="2"/>
    <x v="164"/>
    <s v="工学"/>
    <s v="林产化工"/>
    <x v="0"/>
    <n v="0"/>
    <n v="1"/>
    <n v="1"/>
    <n v="3.5889999999999998E-2"/>
    <n v="-0.17725909261635098"/>
    <x v="10"/>
    <x v="24"/>
    <n v="461"/>
    <n v="445"/>
    <m/>
    <s v=""/>
    <s v=""/>
    <n v="8.8568506568656058E-2"/>
    <n v="0"/>
    <n v="34"/>
    <n v="2"/>
    <n v="5.8823529411764705E-2"/>
    <n v="3.85"/>
    <n v="-0.35500124819473849"/>
    <n v="0.10429996449372692"/>
    <n v="-0.34439139018163495"/>
    <x v="1"/>
    <n v="0"/>
    <n v="1"/>
    <n v="0.17350698030429354"/>
    <n v="-0.79301941194851033"/>
    <n v="0"/>
    <x v="0"/>
    <n v="0"/>
    <n v="0"/>
    <n v="-0.67724401237451326"/>
    <s v=""/>
    <s v=""/>
    <s v=""/>
    <n v="93.5"/>
    <n v="93.5"/>
    <x v="8"/>
    <s v="putong"/>
    <s v=""/>
    <n v="1"/>
  </r>
  <r>
    <n v="1061"/>
    <s v="李晖"/>
    <n v="1"/>
    <x v="17"/>
    <s v="工学"/>
    <s v="车辆工程"/>
    <x v="1"/>
    <n v="0"/>
    <n v="1"/>
    <n v="1"/>
    <n v="4.7480000000000001E-2"/>
    <n v="-7.6210694086341693E-2"/>
    <x v="11"/>
    <x v="9"/>
    <n v="511"/>
    <n v="447"/>
    <m/>
    <s v=""/>
    <s v=""/>
    <n v="-0.6384142031265726"/>
    <n v="0"/>
    <n v="88"/>
    <n v="16"/>
    <n v="0.18181818181818182"/>
    <n v="86.61"/>
    <n v="0.6541382596148877"/>
    <n v="-0.53526070022867978"/>
    <n v="0.62666314364250131"/>
    <x v="1"/>
    <n v="1"/>
    <n v="6"/>
    <n v="1.4454765583702653"/>
    <n v="0.30046391965021335"/>
    <n v="0"/>
    <x v="2"/>
    <n v="0"/>
    <n v="0.34030527448662495"/>
    <n v="0.17509961046627232"/>
    <n v="23.2"/>
    <n v="23"/>
    <n v="24.1"/>
    <n v="23"/>
    <n v="93.3"/>
    <x v="9"/>
    <s v="zhijiaotuan"/>
    <s v=""/>
    <n v="1"/>
  </r>
  <r>
    <n v="65"/>
    <s v="于淼"/>
    <n v="1"/>
    <x v="10"/>
    <s v="农学"/>
    <s v="林学"/>
    <x v="1"/>
    <n v="0"/>
    <n v="1"/>
    <n v="1"/>
    <n v="4.7480000000000001E-2"/>
    <n v="-7.6210694086341693E-2"/>
    <x v="7"/>
    <x v="0"/>
    <n v="524"/>
    <n v="445"/>
    <m/>
    <s v=""/>
    <s v=""/>
    <n v="-3.3660807078658178E-2"/>
    <n v="0"/>
    <n v="66"/>
    <n v="6"/>
    <n v="9.0909090909090912E-2"/>
    <n v="3.81"/>
    <n v="-9.1747463548749048E-2"/>
    <n v="-1.9714907840612795E-2"/>
    <n v="-9.008351151189109E-2"/>
    <x v="3"/>
    <n v="0"/>
    <n v="5"/>
    <n v="1.7116515878238723"/>
    <n v="0.52928854172794559"/>
    <n v="0"/>
    <x v="0"/>
    <n v="1"/>
    <n v="0.2370326034603461"/>
    <n v="-8.3561683267048173E-2"/>
    <n v="94"/>
    <n v="94"/>
    <n v="91.5"/>
    <n v="92"/>
    <n v="93.1"/>
    <x v="10"/>
    <s v="putong"/>
    <s v=""/>
    <n v="1"/>
  </r>
  <r>
    <n v="996"/>
    <s v="陈简村"/>
    <n v="1"/>
    <x v="17"/>
    <s v="农学"/>
    <s v="园艺"/>
    <x v="1"/>
    <n v="0"/>
    <n v="1"/>
    <n v="1"/>
    <n v="4.7480000000000001E-2"/>
    <n v="-7.6210694086341693E-2"/>
    <x v="1"/>
    <x v="1"/>
    <n v="616"/>
    <n v="542"/>
    <m/>
    <s v=""/>
    <s v=""/>
    <n v="0.18222686636643459"/>
    <n v="0"/>
    <n v="62"/>
    <n v="12"/>
    <n v="0.19354838709677419"/>
    <n v="88.62"/>
    <n v="0.75038157873277622"/>
    <n v="0.19754727035972744"/>
    <n v="0.73761110620935877"/>
    <x v="1"/>
    <n v="0"/>
    <n v="2"/>
    <n v="0.34701396060858708"/>
    <n v="-0.64385940517597984"/>
    <n v="0"/>
    <x v="0"/>
    <n v="0"/>
    <n v="0"/>
    <n v="-0.67724401237451326"/>
    <s v=""/>
    <s v=""/>
    <n v="92.57"/>
    <n v="93.14"/>
    <n v="93.03"/>
    <x v="11"/>
    <s v="putong"/>
    <s v=""/>
    <n v="1"/>
  </r>
  <r>
    <n v="426"/>
    <s v="朱含悦"/>
    <n v="1"/>
    <x v="9"/>
    <s v="经济学"/>
    <s v="国际经济与贸易"/>
    <x v="0"/>
    <n v="0"/>
    <n v="1"/>
    <n v="1"/>
    <n v="3.5889999999999998E-2"/>
    <n v="-0.17725909261635098"/>
    <x v="0"/>
    <x v="0"/>
    <n v="505"/>
    <n v="471"/>
    <m/>
    <s v=""/>
    <s v=""/>
    <n v="0.88305904527619861"/>
    <n v="0"/>
    <n v="109"/>
    <n v="9"/>
    <n v="8.2568807339449546E-2"/>
    <n v="4.1100000000000003"/>
    <n v="-0.16017734640779827"/>
    <n v="0.91039663466693499"/>
    <n v="-0.13544708744497191"/>
    <x v="1"/>
    <n v="0"/>
    <n v="4"/>
    <n v="0.69402792121717416"/>
    <n v="-0.34553939163091907"/>
    <n v="0"/>
    <x v="2"/>
    <n v="0"/>
    <n v="0.34030527448662495"/>
    <n v="0.17509961046627232"/>
    <s v=""/>
    <s v=""/>
    <s v=""/>
    <n v="93"/>
    <n v="93"/>
    <x v="12"/>
    <s v="putong"/>
    <s v=""/>
    <n v="1"/>
  </r>
  <r>
    <n v="542"/>
    <s v="张雨润"/>
    <n v="1"/>
    <x v="160"/>
    <s v="管理学"/>
    <s v="工商管理"/>
    <x v="0"/>
    <n v="0"/>
    <n v="1"/>
    <n v="1"/>
    <n v="3.5889999999999998E-2"/>
    <n v="-0.17725909261635098"/>
    <x v="0"/>
    <x v="0"/>
    <n v="510"/>
    <n v="456"/>
    <m/>
    <s v=""/>
    <s v=""/>
    <n v="2.0136801965138544"/>
    <n v="0"/>
    <n v="84"/>
    <n v="1"/>
    <n v="1.1904761904761904E-2"/>
    <n v="4.4800000000000004"/>
    <n v="-0.7399576753457191"/>
    <n v="2.0575342037595767"/>
    <n v="-0.67533561293838673"/>
    <x v="4"/>
    <n v="1"/>
    <n v="2"/>
    <n v="1.1735069803042935"/>
    <n v="6.6657855853258674E-2"/>
    <n v="1"/>
    <x v="0"/>
    <n v="1"/>
    <n v="0.65387787877408987"/>
    <n v="0.96048740665954735"/>
    <s v=""/>
    <s v=""/>
    <s v=""/>
    <n v="93"/>
    <n v="93"/>
    <x v="12"/>
    <s v="putong"/>
    <s v=""/>
    <n v="1"/>
  </r>
  <r>
    <n v="1029"/>
    <s v="凌傲宇"/>
    <n v="2"/>
    <x v="29"/>
    <s v="农学"/>
    <s v="林学"/>
    <x v="0"/>
    <n v="0"/>
    <n v="1"/>
    <n v="1"/>
    <n v="3.5889999999999998E-2"/>
    <n v="-0.17725909261635098"/>
    <x v="13"/>
    <x v="20"/>
    <n v="474"/>
    <m/>
    <m/>
    <s v=""/>
    <s v=""/>
    <n v="-1.8059858549647132"/>
    <n v="0"/>
    <n v="156"/>
    <n v="47"/>
    <n v="0.30128205128205127"/>
    <n v="3.23"/>
    <n v="1.6343086009517178"/>
    <n v="-1.8179305566885371"/>
    <n v="1.554561876410228"/>
    <x v="2"/>
    <n v="1"/>
    <n v="3"/>
    <n v="2.1911306469109917"/>
    <n v="0.94148578921212334"/>
    <n v="1"/>
    <x v="0"/>
    <n v="0"/>
    <n v="0.41684527531374377"/>
    <n v="0.36680507755208219"/>
    <n v="38"/>
    <s v=""/>
    <n v="18.3"/>
    <n v="36.700000000000003"/>
    <n v="93"/>
    <x v="12"/>
    <s v="putong"/>
    <s v=""/>
    <n v="1"/>
  </r>
  <r>
    <n v="750"/>
    <s v="刘佳慧"/>
    <n v="1"/>
    <x v="17"/>
    <s v="工学"/>
    <s v="木材科学与工程"/>
    <x v="1"/>
    <n v="0"/>
    <n v="1"/>
    <n v="1"/>
    <n v="4.7480000000000001E-2"/>
    <n v="-7.6210694086341693E-2"/>
    <x v="10"/>
    <x v="27"/>
    <n v="584"/>
    <n v="539"/>
    <m/>
    <s v=""/>
    <s v=""/>
    <n v="0.92529489943970011"/>
    <n v="0"/>
    <n v="59"/>
    <n v="1"/>
    <n v="1.6949152542372881E-2"/>
    <n v="90.44"/>
    <n v="-0.69856974680052131"/>
    <n v="0.86108483576813188"/>
    <n v="-0.66254172594318539"/>
    <x v="1"/>
    <n v="0"/>
    <n v="3"/>
    <n v="0.52052094091288059"/>
    <n v="-0.49469939840344951"/>
    <n v="0"/>
    <x v="0"/>
    <n v="1"/>
    <n v="0.2370326034603461"/>
    <n v="-8.3561683267048173E-2"/>
    <s v=""/>
    <s v=""/>
    <s v=""/>
    <n v="92.95"/>
    <n v="92.95"/>
    <x v="13"/>
    <s v="putong"/>
    <s v=""/>
    <n v="1"/>
  </r>
  <r>
    <n v="382"/>
    <s v="梅诗意"/>
    <n v="1"/>
    <x v="17"/>
    <s v="工学"/>
    <s v="木材科学与工程"/>
    <x v="1"/>
    <n v="0"/>
    <n v="1"/>
    <n v="1"/>
    <n v="4.7480000000000001E-2"/>
    <n v="-7.6210694086341693E-2"/>
    <x v="10"/>
    <x v="27"/>
    <n v="569"/>
    <n v="516"/>
    <m/>
    <s v=""/>
    <s v=""/>
    <n v="0.91304652526816221"/>
    <n v="0"/>
    <n v="14"/>
    <n v="4"/>
    <n v="0.2857142857142857"/>
    <n v="90.41"/>
    <n v="1.5065790860876151"/>
    <n v="0.85014740337128958"/>
    <n v="1.4914155142168681"/>
    <x v="4"/>
    <n v="0"/>
    <n v="4"/>
    <n v="1.1160862643683764"/>
    <n v="1.7294571662248025E-2"/>
    <n v="0"/>
    <x v="2"/>
    <n v="0"/>
    <n v="0.34030527448662495"/>
    <n v="0.17509961046627232"/>
    <s v=""/>
    <s v=""/>
    <s v=""/>
    <n v="92.77"/>
    <n v="92.77"/>
    <x v="14"/>
    <s v="putong"/>
    <s v=""/>
    <n v="1"/>
  </r>
  <r>
    <n v="900"/>
    <s v="董泽夏"/>
    <n v="1"/>
    <x v="17"/>
    <s v="农学"/>
    <s v="林学"/>
    <x v="1"/>
    <n v="0"/>
    <n v="1"/>
    <n v="1"/>
    <n v="4.7480000000000001E-2"/>
    <n v="-7.6210694086341693E-2"/>
    <x v="7"/>
    <x v="0"/>
    <n v="436"/>
    <n v="442"/>
    <m/>
    <s v=""/>
    <s v=""/>
    <n v="0.36595247893949079"/>
    <n v="0"/>
    <n v="101"/>
    <n v="12"/>
    <n v="0.11881188118811881"/>
    <n v="89.07"/>
    <n v="0.13718775841236711"/>
    <n v="0.3616087563123514"/>
    <n v="0.14237188346385674"/>
    <x v="1"/>
    <n v="1"/>
    <n v="4"/>
    <n v="1.0984625977616784"/>
    <n v="2.1439061051526064E-3"/>
    <n v="0"/>
    <x v="2"/>
    <n v="0"/>
    <n v="0.34030527448662495"/>
    <n v="0.17509961046627232"/>
    <n v="96"/>
    <n v="93"/>
    <n v="88.5"/>
    <n v="90.25"/>
    <n v="92.75"/>
    <x v="15"/>
    <s v="putong"/>
    <s v=""/>
    <n v="1"/>
  </r>
  <r>
    <n v="1180"/>
    <s v="安法财"/>
    <n v="2"/>
    <x v="17"/>
    <s v="工学"/>
    <s v="环境工程"/>
    <x v="1"/>
    <n v="0"/>
    <n v="1"/>
    <n v="1"/>
    <n v="4.7480000000000001E-2"/>
    <n v="-7.6210694086341693E-2"/>
    <x v="2"/>
    <x v="5"/>
    <n v="534"/>
    <n v="431"/>
    <m/>
    <s v=""/>
    <s v=""/>
    <n v="0.32920735642488302"/>
    <n v="0"/>
    <n v="51"/>
    <n v="5"/>
    <n v="9.8039215686274508E-2"/>
    <n v="88.98"/>
    <n v="-3.3246622516306987E-2"/>
    <n v="0.3287964591218297"/>
    <n v="-2.4883427330466026E-2"/>
    <x v="4"/>
    <n v="0"/>
    <n v="0"/>
    <n v="0.42205834315120228"/>
    <n v="-0.57934545542787375"/>
    <n v="0"/>
    <x v="0"/>
    <n v="0"/>
    <n v="0"/>
    <n v="-0.67724401237451326"/>
    <n v="92.8"/>
    <n v="93.2"/>
    <n v="92.4"/>
    <n v="92.6"/>
    <n v="92.75"/>
    <x v="15"/>
    <s v="putong"/>
    <s v=""/>
    <n v="1"/>
  </r>
  <r>
    <n v="1094"/>
    <s v="李娜"/>
    <n v="1"/>
    <x v="17"/>
    <s v="工学"/>
    <s v="车辆工程"/>
    <x v="1"/>
    <n v="0"/>
    <n v="1"/>
    <n v="1"/>
    <n v="4.7480000000000001E-2"/>
    <n v="-7.6210694086341693E-2"/>
    <x v="11"/>
    <x v="9"/>
    <n v="469"/>
    <m/>
    <m/>
    <s v=""/>
    <s v=""/>
    <n v="-0.98953426271064415"/>
    <n v="0"/>
    <n v="88"/>
    <n v="19"/>
    <n v="0.21590909090909091"/>
    <n v="85.75"/>
    <n v="0.93384540580125142"/>
    <n v="-0.84880042893814667"/>
    <n v="0.89266628701877138"/>
    <x v="4"/>
    <n v="1"/>
    <n v="5"/>
    <n v="1.6940279212171743"/>
    <n v="0.51413787617085016"/>
    <n v="0"/>
    <x v="0"/>
    <n v="0"/>
    <n v="0"/>
    <n v="-0.67724401237451326"/>
    <n v="23.1"/>
    <n v="22.2"/>
    <n v="24"/>
    <n v="23.4"/>
    <n v="92.7"/>
    <x v="16"/>
    <s v="2jia"/>
    <s v=""/>
    <n v="1"/>
  </r>
  <r>
    <n v="704"/>
    <s v="郭涛"/>
    <n v="2"/>
    <x v="17"/>
    <s v="理学"/>
    <s v="生物科学"/>
    <x v="1"/>
    <n v="0"/>
    <n v="1"/>
    <n v="1"/>
    <n v="4.7480000000000001E-2"/>
    <n v="-7.6210694086341693E-2"/>
    <x v="13"/>
    <x v="20"/>
    <n v="492"/>
    <n v="468"/>
    <m/>
    <s v=""/>
    <s v=""/>
    <n v="-1.3773994448093294"/>
    <n v="0"/>
    <n v="30"/>
    <n v="26"/>
    <n v="0.8666666666666667"/>
    <n v="84.8"/>
    <n v="6.2731440407809513"/>
    <n v="-1.1951524548381403"/>
    <n v="6.1006263917321508"/>
    <x v="1"/>
    <n v="1"/>
    <n v="0"/>
    <n v="0.40443467654450416"/>
    <n v="-0.59449612098496918"/>
    <n v="0"/>
    <x v="0"/>
    <n v="1"/>
    <n v="0.2370326034603461"/>
    <n v="-8.3561683267048173E-2"/>
    <n v="37.200000000000003"/>
    <s v=""/>
    <n v="18.3"/>
    <n v="37"/>
    <n v="92.5"/>
    <x v="17"/>
    <s v="zhijiaotuan"/>
    <s v=""/>
    <n v="1"/>
  </r>
  <r>
    <n v="386"/>
    <s v="刘峥"/>
    <n v="1"/>
    <x v="17"/>
    <s v="工学"/>
    <s v="木材科学与工程"/>
    <x v="1"/>
    <n v="0"/>
    <n v="1"/>
    <n v="1"/>
    <n v="4.7480000000000001E-2"/>
    <n v="-7.6210694086341693E-2"/>
    <x v="10"/>
    <x v="27"/>
    <n v="444"/>
    <m/>
    <m/>
    <s v=""/>
    <s v=""/>
    <n v="-0.12806527931251468"/>
    <n v="0"/>
    <n v="12"/>
    <n v="5"/>
    <n v="0.41666666666666669"/>
    <n v="87.86"/>
    <n v="2.5810097111209491"/>
    <n v="-7.9534350360268499E-2"/>
    <n v="2.5195511433007329"/>
    <x v="2"/>
    <n v="1"/>
    <n v="10"/>
    <n v="3.4056795090410463"/>
    <n v="1.9856058366198361"/>
    <n v="1"/>
    <x v="0"/>
    <n v="1"/>
    <n v="0.65387787877408987"/>
    <n v="0.96048740665954735"/>
    <s v=""/>
    <s v=""/>
    <s v=""/>
    <n v="92.45"/>
    <n v="92.45"/>
    <x v="18"/>
    <s v="putong"/>
    <s v=""/>
    <n v="1"/>
  </r>
  <r>
    <n v="607"/>
    <s v="李楚嫣"/>
    <n v="1"/>
    <x v="17"/>
    <s v="管理学"/>
    <s v="会计学"/>
    <x v="1"/>
    <n v="0"/>
    <n v="1"/>
    <n v="1"/>
    <n v="4.7480000000000001E-2"/>
    <n v="-7.6210694086341693E-2"/>
    <x v="0"/>
    <x v="0"/>
    <n v="508"/>
    <n v="504"/>
    <m/>
    <s v=""/>
    <s v=""/>
    <n v="1.0722753894981485"/>
    <n v="0"/>
    <n v="96"/>
    <n v="12"/>
    <n v="0.125"/>
    <n v="90.8"/>
    <n v="0.1879596826376147"/>
    <n v="0.99233402453023412"/>
    <n v="0.20654072993533421"/>
    <x v="4"/>
    <n v="0"/>
    <n v="9"/>
    <n v="1.9836211658898439"/>
    <n v="0.76309460552490005"/>
    <n v="0"/>
    <x v="0"/>
    <n v="0"/>
    <n v="0"/>
    <n v="-0.67724401237451326"/>
    <s v=""/>
    <s v=""/>
    <s v=""/>
    <n v="92.43"/>
    <n v="92.43"/>
    <x v="3"/>
    <s v="putong"/>
    <s v=""/>
    <n v="1"/>
  </r>
  <r>
    <n v="723"/>
    <s v="孙娟"/>
    <n v="1"/>
    <x v="17"/>
    <s v="工学"/>
    <s v="环境科学"/>
    <x v="1"/>
    <n v="0"/>
    <n v="1"/>
    <n v="1"/>
    <n v="4.7480000000000001E-2"/>
    <n v="-7.6210694086341693E-2"/>
    <x v="2"/>
    <x v="5"/>
    <n v="488"/>
    <n v="501"/>
    <m/>
    <s v=""/>
    <s v=""/>
    <n v="0.29246223391026949"/>
    <n v="0"/>
    <n v="42"/>
    <n v="4"/>
    <n v="9.5238095238095233E-2"/>
    <n v="88.89"/>
    <n v="-5.6229095779052128E-2"/>
    <n v="0.29598416193130284"/>
    <n v="-4.8092969525942927E-2"/>
    <x v="1"/>
    <n v="0"/>
    <n v="1"/>
    <n v="0.17350698030429354"/>
    <n v="-0.79301941194851033"/>
    <n v="0"/>
    <x v="0"/>
    <n v="1"/>
    <n v="0.2370326034603461"/>
    <n v="-8.3561683267048173E-2"/>
    <n v="92.6"/>
    <n v="92.6"/>
    <n v="90.6"/>
    <n v="92.8"/>
    <n v="92.15"/>
    <x v="3"/>
    <s v="putong"/>
    <s v=""/>
    <n v="1"/>
  </r>
  <r>
    <n v="687"/>
    <s v="刘霄"/>
    <n v="2"/>
    <x v="17"/>
    <s v="工学"/>
    <s v="木材科学与工程"/>
    <x v="1"/>
    <n v="0"/>
    <n v="1"/>
    <n v="1"/>
    <n v="4.7480000000000001E-2"/>
    <n v="-7.6210694086341693E-2"/>
    <x v="10"/>
    <x v="27"/>
    <n v="510"/>
    <n v="493"/>
    <m/>
    <s v=""/>
    <s v=""/>
    <n v="-1.0058654282726966"/>
    <n v="0"/>
    <n v="57"/>
    <n v="10"/>
    <n v="0.17543859649122806"/>
    <n v="85.71"/>
    <n v="0.60179540184901836"/>
    <n v="-0.86338367213393807"/>
    <n v="0.56794976524001206"/>
    <x v="4"/>
    <n v="0"/>
    <n v="5"/>
    <n v="1.2895932446726701"/>
    <n v="0.16645457843477857"/>
    <n v="0"/>
    <x v="2"/>
    <n v="0"/>
    <n v="0.34030527448662495"/>
    <n v="0.17509961046627232"/>
    <s v=""/>
    <s v=""/>
    <s v=""/>
    <n v="92.09"/>
    <n v="92.09"/>
    <x v="19"/>
    <s v="putong"/>
    <s v=""/>
    <n v="1"/>
  </r>
  <r>
    <n v="514"/>
    <s v="孟德豪"/>
    <n v="2"/>
    <x v="17"/>
    <s v="工学"/>
    <s v="食品科学与工程"/>
    <x v="1"/>
    <n v="0"/>
    <n v="1"/>
    <n v="1"/>
    <n v="4.7480000000000001E-2"/>
    <n v="-7.6210694086341693E-2"/>
    <x v="13"/>
    <x v="31"/>
    <n v="479"/>
    <n v="491"/>
    <m/>
    <s v=""/>
    <s v=""/>
    <n v="-1.1487631269406304"/>
    <n v="0"/>
    <n v="78"/>
    <n v="29"/>
    <n v="0.37179487179487181"/>
    <n v="85.36"/>
    <n v="2.2128481682773593"/>
    <n v="-0.9909870500970912"/>
    <n v="2.1388395747329096"/>
    <x v="1"/>
    <n v="0"/>
    <n v="4"/>
    <n v="0.69402792121717416"/>
    <n v="-0.34553939163091907"/>
    <n v="0"/>
    <x v="0"/>
    <n v="0"/>
    <n v="0"/>
    <n v="-0.67724401237451326"/>
    <n v="38"/>
    <s v=""/>
    <n v="18"/>
    <n v="36"/>
    <n v="92"/>
    <x v="20"/>
    <s v="putong"/>
    <s v=""/>
    <n v="1"/>
  </r>
  <r>
    <n v="541"/>
    <s v="马琳"/>
    <n v="1"/>
    <x v="17"/>
    <s v="管理学"/>
    <s v="农林经济管理"/>
    <x v="1"/>
    <n v="0"/>
    <n v="1"/>
    <n v="1"/>
    <n v="4.7480000000000001E-2"/>
    <n v="-7.6210694086341693E-2"/>
    <x v="0"/>
    <x v="4"/>
    <n v="543"/>
    <n v="459"/>
    <m/>
    <s v=""/>
    <s v=""/>
    <n v="-0.13623086209353799"/>
    <n v="0"/>
    <n v="33"/>
    <n v="6"/>
    <n v="0.18181818181818182"/>
    <n v="87.84"/>
    <n v="0.6541382596148877"/>
    <n v="-8.6825971958161635E-2"/>
    <n v="0.63702198586555026"/>
    <x v="3"/>
    <n v="0"/>
    <n v="2"/>
    <n v="1.1911306469109917"/>
    <n v="8.1808521410354273E-2"/>
    <n v="0"/>
    <x v="0"/>
    <n v="1"/>
    <n v="0.2370326034603461"/>
    <n v="-8.3561683267048173E-2"/>
    <s v=""/>
    <s v=""/>
    <s v=""/>
    <n v="92"/>
    <n v="92"/>
    <x v="20"/>
    <s v="putong"/>
    <s v=""/>
    <n v="1"/>
  </r>
  <r>
    <n v="746"/>
    <s v="张雪儿"/>
    <n v="1"/>
    <x v="17"/>
    <s v="理学"/>
    <s v="应用心理学"/>
    <x v="1"/>
    <n v="0"/>
    <n v="1"/>
    <n v="1"/>
    <n v="4.7480000000000001E-2"/>
    <n v="-7.6210694086341693E-2"/>
    <x v="5"/>
    <x v="32"/>
    <n v="447"/>
    <m/>
    <m/>
    <s v=""/>
    <s v=""/>
    <n v="-0.64249699451708708"/>
    <n v="0"/>
    <n v="76"/>
    <n v="24"/>
    <n v="0.31578947368421051"/>
    <n v="86.6"/>
    <n v="1.7533382726981415"/>
    <n v="-0.53890651102762899"/>
    <n v="1.7003874181940761"/>
    <x v="4"/>
    <n v="0"/>
    <n v="2"/>
    <n v="0.7690723037597893"/>
    <n v="-0.28102544188281287"/>
    <n v="0"/>
    <x v="0"/>
    <n v="0"/>
    <n v="0"/>
    <n v="-0.67724401237451326"/>
    <n v="88.75"/>
    <n v="96"/>
    <n v="88"/>
    <n v="89.75"/>
    <n v="92"/>
    <x v="20"/>
    <s v="zhijiaotuan"/>
    <s v=""/>
    <n v="1"/>
  </r>
  <r>
    <n v="804"/>
    <s v="冉龙奕"/>
    <n v="1"/>
    <x v="17"/>
    <s v="理学"/>
    <s v="生物技术"/>
    <x v="1"/>
    <n v="0"/>
    <n v="1"/>
    <n v="1"/>
    <n v="4.7480000000000001E-2"/>
    <n v="-7.6210694086341693E-2"/>
    <x v="13"/>
    <x v="0"/>
    <n v="508"/>
    <m/>
    <m/>
    <s v=""/>
    <s v=""/>
    <n v="-0.95687193158654515"/>
    <n v="0"/>
    <n v="64"/>
    <n v="11"/>
    <n v="0.171875"/>
    <n v="85.83"/>
    <n v="0.57255700864386494"/>
    <n v="-0.81963394254656896"/>
    <n v="0.54039739767136585"/>
    <x v="4"/>
    <n v="0"/>
    <n v="2"/>
    <n v="0.7690723037597893"/>
    <n v="-0.28102544188281287"/>
    <n v="0"/>
    <x v="0"/>
    <n v="0"/>
    <n v="0"/>
    <n v="-0.67724401237451326"/>
    <n v="38"/>
    <s v=""/>
    <n v="18"/>
    <n v="36"/>
    <n v="92"/>
    <x v="20"/>
    <s v="2jia"/>
    <s v=""/>
    <n v="1"/>
  </r>
  <r>
    <n v="530"/>
    <s v="罗哲"/>
    <n v="1"/>
    <x v="21"/>
    <s v="工学"/>
    <s v="木材科学与工程"/>
    <x v="0"/>
    <n v="0"/>
    <n v="1"/>
    <n v="1"/>
    <n v="3.5889999999999998E-2"/>
    <n v="-0.17725909261635098"/>
    <x v="10"/>
    <x v="27"/>
    <n v="458"/>
    <m/>
    <m/>
    <s v=""/>
    <s v=""/>
    <n v="-0.49202073325608586"/>
    <n v="0"/>
    <n v="34"/>
    <n v="1"/>
    <n v="2.9411764705882353E-2"/>
    <n v="3.66"/>
    <n v="-0.59631721745356225"/>
    <n v="-0.48477067909438598"/>
    <n v="-0.59374049241746518"/>
    <x v="1"/>
    <n v="0"/>
    <n v="6"/>
    <n v="1.0410418818257612"/>
    <n v="-4.721937808585823E-2"/>
    <n v="0"/>
    <x v="2"/>
    <n v="0"/>
    <n v="0.34030527448662495"/>
    <n v="0.17509961046627232"/>
    <s v=""/>
    <s v=""/>
    <s v=""/>
    <n v="91.77"/>
    <n v="91.77"/>
    <x v="21"/>
    <s v="putong"/>
    <s v=""/>
    <n v="1"/>
  </r>
  <r>
    <n v="1164"/>
    <s v="王佳敏"/>
    <n v="1"/>
    <x v="128"/>
    <s v="经济学"/>
    <s v="国际经济与贸易"/>
    <x v="0"/>
    <n v="0"/>
    <n v="1"/>
    <n v="1"/>
    <n v="3.5889999999999998E-2"/>
    <n v="-0.17725909261635098"/>
    <x v="0"/>
    <x v="2"/>
    <n v="463"/>
    <n v="444"/>
    <m/>
    <s v=""/>
    <s v=""/>
    <n v="-1.3476259287872856"/>
    <n v="0"/>
    <n v="98"/>
    <n v="26"/>
    <n v="0.26530612244897961"/>
    <n v="3.38"/>
    <n v="1.3391353523161866"/>
    <n v="-1.352874785434764"/>
    <n v="1.2769499181341397"/>
    <x v="1"/>
    <n v="2"/>
    <n v="0"/>
    <n v="0.80886935308900831"/>
    <n v="-0.24681282324889767"/>
    <n v="2"/>
    <x v="0"/>
    <n v="0"/>
    <n v="0.83369055062748754"/>
    <n v="1.4108541674786776"/>
    <s v=""/>
    <s v=""/>
    <n v="92"/>
    <n v="91.67"/>
    <n v="91.77"/>
    <x v="3"/>
    <s v="putong"/>
    <s v=""/>
    <n v="1"/>
  </r>
  <r>
    <n v="754"/>
    <s v="王铭婕"/>
    <n v="1"/>
    <x v="17"/>
    <s v="工学"/>
    <s v="木材科学与工程"/>
    <x v="1"/>
    <n v="0"/>
    <n v="1"/>
    <n v="1"/>
    <n v="4.7480000000000001E-2"/>
    <n v="-7.6210694086341693E-2"/>
    <x v="10"/>
    <x v="27"/>
    <n v="552"/>
    <n v="513"/>
    <m/>
    <s v=""/>
    <s v=""/>
    <n v="0.1903924491474579"/>
    <n v="0"/>
    <n v="59"/>
    <n v="6"/>
    <n v="0.10169491525423729"/>
    <n v="88.64"/>
    <n v="-3.252547241198897E-3"/>
    <n v="0.20483889195762059"/>
    <n v="1.5543650042938333E-3"/>
    <x v="1"/>
    <n v="0"/>
    <n v="3"/>
    <n v="0.52052094091288059"/>
    <n v="-0.49469939840344951"/>
    <n v="0"/>
    <x v="0"/>
    <n v="1"/>
    <n v="0.2370326034603461"/>
    <n v="-8.3561683267048173E-2"/>
    <s v=""/>
    <s v=""/>
    <s v=""/>
    <n v="91.68"/>
    <n v="91.68"/>
    <x v="22"/>
    <s v="putong"/>
    <s v=""/>
    <n v="1"/>
  </r>
  <r>
    <n v="698"/>
    <s v="朱荟锦"/>
    <n v="1"/>
    <x v="17"/>
    <s v="工学"/>
    <s v="木材科学与工程"/>
    <x v="1"/>
    <n v="0"/>
    <n v="1"/>
    <n v="1"/>
    <n v="4.7480000000000001E-2"/>
    <n v="-7.6210694086341693E-2"/>
    <x v="10"/>
    <x v="9"/>
    <n v="532"/>
    <n v="479"/>
    <m/>
    <s v=""/>
    <s v=""/>
    <n v="-0.11989969653149138"/>
    <n v="0"/>
    <n v="59"/>
    <n v="11"/>
    <n v="0.1864406779661017"/>
    <n v="87.88"/>
    <n v="0.69206465231812342"/>
    <n v="-7.2242728762375363E-2"/>
    <n v="0.67440915181516392"/>
    <x v="1"/>
    <n v="0"/>
    <n v="0"/>
    <n v="0"/>
    <n v="-0.94217941872104072"/>
    <n v="0"/>
    <x v="1"/>
    <n v="0"/>
    <n v="0.68061054897324991"/>
    <n v="1.027443233307058"/>
    <s v=""/>
    <s v=""/>
    <s v=""/>
    <n v="91.59"/>
    <n v="91.59"/>
    <x v="23"/>
    <s v="putong"/>
    <s v=""/>
    <n v="1"/>
  </r>
  <r>
    <n v="370"/>
    <s v="宋中丽"/>
    <n v="1"/>
    <x v="120"/>
    <s v="管理学"/>
    <s v="农林经济管理"/>
    <x v="0"/>
    <n v="0"/>
    <n v="1"/>
    <n v="1"/>
    <n v="3.5889999999999998E-2"/>
    <n v="-0.17725909261635098"/>
    <x v="0"/>
    <x v="4"/>
    <n v="505"/>
    <n v="447"/>
    <m/>
    <s v=""/>
    <s v=""/>
    <n v="1.4636482851009391"/>
    <n v="0"/>
    <n v="28"/>
    <n v="1"/>
    <n v="3.5714285714285712E-2"/>
    <n v="4.3"/>
    <n v="-0.54460665261238572"/>
    <n v="1.4994672782550464"/>
    <n v="-0.49738854480934802"/>
    <x v="1"/>
    <n v="0"/>
    <n v="3"/>
    <n v="0.52052094091288059"/>
    <n v="-0.49469939840344951"/>
    <n v="0"/>
    <x v="0"/>
    <n v="0"/>
    <n v="0"/>
    <n v="-0.67724401237451326"/>
    <s v=""/>
    <s v=""/>
    <s v=""/>
    <n v="91.57"/>
    <n v="91.57"/>
    <x v="24"/>
    <s v="putong"/>
    <s v=""/>
    <n v="1"/>
  </r>
  <r>
    <n v="675"/>
    <s v="曹芹"/>
    <n v="1"/>
    <x v="1"/>
    <s v="农学"/>
    <s v="林学"/>
    <x v="1"/>
    <n v="0"/>
    <n v="1"/>
    <n v="1"/>
    <n v="4.7480000000000001E-2"/>
    <n v="-7.6210694086341693E-2"/>
    <x v="7"/>
    <x v="15"/>
    <n v="584"/>
    <n v="584"/>
    <n v="87"/>
    <s v=""/>
    <s v=""/>
    <n v="0.59867158819870425"/>
    <n v="0"/>
    <n v="75"/>
    <n v="5"/>
    <n v="6.6666666666666666E-2"/>
    <n v="89.64"/>
    <n v="-0.2906503230590522"/>
    <n v="0.5694199718523496"/>
    <n v="-0.27078269924659881"/>
    <x v="1"/>
    <n v="0"/>
    <n v="4"/>
    <n v="0.69402792121717416"/>
    <n v="-0.34553939163091907"/>
    <n v="0"/>
    <x v="0"/>
    <n v="0"/>
    <n v="0"/>
    <n v="-0.67724401237451326"/>
    <n v="91.1"/>
    <n v="89.5"/>
    <n v="92.8"/>
    <n v="92.1"/>
    <n v="91.47"/>
    <x v="25"/>
    <s v="putong"/>
    <s v=""/>
    <n v="1"/>
  </r>
  <r>
    <n v="396"/>
    <s v="耿金光"/>
    <n v="2"/>
    <x v="17"/>
    <s v="工学"/>
    <s v="木材科学与工程"/>
    <x v="1"/>
    <n v="0"/>
    <n v="1"/>
    <n v="1"/>
    <n v="4.7480000000000001E-2"/>
    <n v="-7.6210694086341693E-2"/>
    <x v="10"/>
    <x v="27"/>
    <m/>
    <m/>
    <m/>
    <s v=""/>
    <s v=""/>
    <n v="-0.29954251771403884"/>
    <n v="1"/>
    <n v="55"/>
    <n v="6"/>
    <n v="0.10909090909090909"/>
    <n v="87.44"/>
    <n v="5.742968108397823E-2"/>
    <n v="-0.23265840391605533"/>
    <n v="5.0728646320477459E-2"/>
    <x v="1"/>
    <n v="1"/>
    <n v="5"/>
    <n v="1.2719695780659719"/>
    <n v="0.15130391287768297"/>
    <n v="0"/>
    <x v="0"/>
    <n v="0"/>
    <n v="0"/>
    <n v="-0.67724401237451326"/>
    <s v=""/>
    <s v=""/>
    <s v=""/>
    <n v="91.32"/>
    <n v="91.32"/>
    <x v="26"/>
    <s v="putong"/>
    <s v=""/>
    <n v="1"/>
  </r>
  <r>
    <n v="751"/>
    <s v="李秋波"/>
    <n v="2"/>
    <x v="7"/>
    <s v="经济学"/>
    <s v="经济学"/>
    <x v="0"/>
    <n v="0"/>
    <n v="1"/>
    <n v="1"/>
    <n v="3.5889999999999998E-2"/>
    <n v="-0.17725909261635098"/>
    <x v="0"/>
    <x v="4"/>
    <n v="426"/>
    <n v="444"/>
    <m/>
    <s v=""/>
    <s v=""/>
    <n v="0.39044922728256654"/>
    <n v="0"/>
    <n v="88"/>
    <n v="4"/>
    <n v="4.5454545454545456E-2"/>
    <n v="89.13"/>
    <n v="-0.46469032513056741"/>
    <n v="0.38348362110603595"/>
    <n v="-0.44509750697250183"/>
    <x v="1"/>
    <n v="6"/>
    <n v="7"/>
    <n v="3.64115692139708"/>
    <n v="2.1880404151031017"/>
    <n v="1"/>
    <x v="1"/>
    <n v="0"/>
    <n v="1.0974558242869936"/>
    <n v="2.0714923232336533"/>
    <s v=""/>
    <s v=""/>
    <s v=""/>
    <n v="91.29"/>
    <n v="91.29"/>
    <x v="27"/>
    <s v="putong"/>
    <s v=""/>
    <n v="1"/>
  </r>
  <r>
    <n v="877"/>
    <s v="马丽"/>
    <n v="1"/>
    <x v="17"/>
    <s v="管理学"/>
    <s v="农村区域发展"/>
    <x v="1"/>
    <n v="0"/>
    <n v="1"/>
    <n v="1"/>
    <n v="4.7480000000000001E-2"/>
    <n v="-7.6210694086341693E-2"/>
    <x v="0"/>
    <x v="4"/>
    <n v="443"/>
    <n v="453"/>
    <m/>
    <s v=""/>
    <s v=""/>
    <n v="-0.20155552434173601"/>
    <n v="0"/>
    <n v="26"/>
    <n v="7"/>
    <n v="0.26923076923076922"/>
    <n v="87.68"/>
    <n v="1.3713360703491535"/>
    <n v="-0.14515894474131705"/>
    <n v="1.3363050355005637"/>
    <x v="1"/>
    <n v="2"/>
    <n v="2"/>
    <n v="1.1558833136975954"/>
    <n v="5.1507190296163255E-2"/>
    <n v="2"/>
    <x v="0"/>
    <n v="2"/>
    <n v="1.3077557575481797"/>
    <n v="2.5982188256936078"/>
    <s v=""/>
    <s v=""/>
    <s v=""/>
    <n v="91.29"/>
    <n v="91.29"/>
    <x v="27"/>
    <s v="putong"/>
    <s v=""/>
    <n v="1"/>
  </r>
  <r>
    <n v="508"/>
    <s v="丁佳欣"/>
    <n v="1"/>
    <x v="17"/>
    <s v="管理学"/>
    <s v="会计学"/>
    <x v="1"/>
    <n v="0"/>
    <n v="1"/>
    <n v="1"/>
    <n v="4.7480000000000001E-2"/>
    <n v="-7.6210694086341693E-2"/>
    <x v="0"/>
    <x v="0"/>
    <n v="517"/>
    <n v="536"/>
    <m/>
    <s v=""/>
    <s v=""/>
    <n v="1.1825107570419835"/>
    <n v="0"/>
    <n v="96"/>
    <n v="8"/>
    <n v="8.3333333333333329E-2"/>
    <n v="91.07"/>
    <n v="-0.15390460714571882"/>
    <n v="1.0907709161018095"/>
    <n v="-0.12515260255870092"/>
    <x v="2"/>
    <n v="2"/>
    <n v="6"/>
    <n v="3.1160862643683762"/>
    <n v="1.7366491072657859"/>
    <n v="0"/>
    <x v="0"/>
    <n v="0"/>
    <n v="0"/>
    <n v="-0.67724401237451326"/>
    <s v=""/>
    <s v=""/>
    <s v=""/>
    <n v="91.14"/>
    <n v="91.14"/>
    <x v="3"/>
    <s v="putong"/>
    <s v=""/>
    <n v="1"/>
  </r>
  <r>
    <n v="701"/>
    <s v="郑玲娜"/>
    <n v="1"/>
    <x v="42"/>
    <s v="农学"/>
    <s v="园艺"/>
    <x v="1"/>
    <n v="0"/>
    <n v="1"/>
    <n v="1"/>
    <n v="4.7480000000000001E-2"/>
    <n v="-7.6210694086341693E-2"/>
    <x v="1"/>
    <x v="1"/>
    <n v="513"/>
    <m/>
    <m/>
    <s v=""/>
    <s v=""/>
    <n v="-0.98093798784534281"/>
    <n v="0"/>
    <n v="91"/>
    <n v="12"/>
    <n v="0.13186813186813187"/>
    <n v="3.5"/>
    <n v="0.24431093919530705"/>
    <n v="-0.98083016843174486"/>
    <n v="0.21601017960912214"/>
    <x v="3"/>
    <n v="0"/>
    <n v="4"/>
    <n v="1.5381446075195786"/>
    <n v="0.38012853495541499"/>
    <n v="0"/>
    <x v="2"/>
    <n v="3"/>
    <n v="1.0514030848676632"/>
    <n v="1.9561465977886676"/>
    <s v=""/>
    <s v=""/>
    <n v="86"/>
    <n v="92.43"/>
    <n v="91.14"/>
    <x v="28"/>
    <s v="putong"/>
    <s v=""/>
    <n v="1"/>
  </r>
  <r>
    <n v="1117"/>
    <s v="王广胜"/>
    <n v="2"/>
    <x v="17"/>
    <s v="工学"/>
    <s v="计算机科学与技术"/>
    <x v="1"/>
    <n v="0"/>
    <n v="1"/>
    <n v="1"/>
    <n v="4.7480000000000001E-2"/>
    <n v="-7.6210694086341693E-2"/>
    <x v="8"/>
    <x v="14"/>
    <n v="526"/>
    <n v="473"/>
    <m/>
    <s v=""/>
    <s v=""/>
    <n v="0.25979990278617049"/>
    <n v="0"/>
    <n v="58"/>
    <n v="8"/>
    <n v="0.13793103448275862"/>
    <n v="88.81"/>
    <n v="0.29405549670830439"/>
    <n v="0.26681767553972513"/>
    <n v="0.29342630303931022"/>
    <x v="4"/>
    <n v="1"/>
    <n v="2"/>
    <n v="1.1735069803042935"/>
    <n v="6.6657855853258674E-2"/>
    <n v="0"/>
    <x v="2"/>
    <n v="1"/>
    <n v="0.57733787794697111"/>
    <n v="0.76878193957373753"/>
    <s v=""/>
    <n v="28"/>
    <n v="24.4"/>
    <n v="38.67"/>
    <n v="91.07"/>
    <x v="3"/>
    <s v="putong"/>
    <s v=""/>
    <n v="1"/>
  </r>
  <r>
    <n v="1051"/>
    <s v="张禹娆"/>
    <n v="1"/>
    <x v="17"/>
    <s v="工学"/>
    <s v="木材科学与工程"/>
    <x v="1"/>
    <n v="0"/>
    <n v="1"/>
    <n v="1"/>
    <n v="4.7480000000000001E-2"/>
    <n v="-7.6210694086341693E-2"/>
    <x v="10"/>
    <x v="27"/>
    <n v="444"/>
    <n v="461"/>
    <m/>
    <s v=""/>
    <s v=""/>
    <n v="3.5246376307986167E-2"/>
    <n v="0"/>
    <n v="59"/>
    <n v="7"/>
    <n v="0.11864406779661017"/>
    <n v="88.26"/>
    <n v="0.13581089267066554"/>
    <n v="6.6298081597625194E-2"/>
    <n v="0.13420514673487829"/>
    <x v="3"/>
    <n v="1"/>
    <n v="4"/>
    <n v="1.9425792840640828"/>
    <n v="0.72781183269148653"/>
    <n v="0"/>
    <x v="2"/>
    <n v="1"/>
    <n v="0.57733787794697111"/>
    <n v="0.76878193957373753"/>
    <s v=""/>
    <s v=""/>
    <s v=""/>
    <n v="91"/>
    <n v="91"/>
    <x v="3"/>
    <s v="putong"/>
    <s v=""/>
    <n v="1"/>
  </r>
  <r>
    <n v="988"/>
    <s v="庄玥莹"/>
    <n v="1"/>
    <x v="17"/>
    <s v="农学"/>
    <s v="园艺"/>
    <x v="1"/>
    <n v="0"/>
    <n v="1"/>
    <n v="1"/>
    <n v="4.7480000000000001E-2"/>
    <n v="-7.6210694086341693E-2"/>
    <x v="1"/>
    <x v="3"/>
    <n v="459"/>
    <m/>
    <m/>
    <s v=""/>
    <s v=""/>
    <n v="0.28021385973873164"/>
    <n v="0"/>
    <n v="62"/>
    <n v="11"/>
    <n v="0.17741935483870969"/>
    <n v="88.86"/>
    <n v="0.61804701494567948"/>
    <n v="0.28504672953446059"/>
    <n v="0.61035470835268024"/>
    <x v="1"/>
    <n v="0"/>
    <n v="1"/>
    <n v="0.17350698030429354"/>
    <n v="-0.79301941194851033"/>
    <n v="0"/>
    <x v="2"/>
    <n v="0"/>
    <n v="0.34030527448662495"/>
    <n v="0.17509961046627232"/>
    <s v=""/>
    <s v=""/>
    <n v="88"/>
    <n v="91.67"/>
    <n v="90.93"/>
    <x v="29"/>
    <s v="putong"/>
    <s v=""/>
    <n v="1"/>
  </r>
  <r>
    <n v="228"/>
    <s v="田幸"/>
    <n v="1"/>
    <x v="17"/>
    <s v="工学"/>
    <s v="环境科学"/>
    <x v="1"/>
    <n v="0"/>
    <n v="1"/>
    <n v="1"/>
    <n v="4.7480000000000001E-2"/>
    <n v="-7.6210694086341693E-2"/>
    <x v="2"/>
    <x v="5"/>
    <n v="519"/>
    <n v="505"/>
    <m/>
    <s v=""/>
    <s v=""/>
    <n v="0.19447524053797247"/>
    <n v="0"/>
    <n v="42"/>
    <n v="6"/>
    <n v="0.14285714285714285"/>
    <n v="88.65"/>
    <n v="0.33447294968761471"/>
    <n v="0.20848470275656975"/>
    <n v="0.33156262118350754"/>
    <x v="1"/>
    <n v="0"/>
    <n v="1"/>
    <n v="0.17350698030429354"/>
    <n v="-0.79301941194851033"/>
    <n v="0"/>
    <x v="0"/>
    <n v="0"/>
    <n v="0"/>
    <n v="-0.67724401237451326"/>
    <n v="91.75"/>
    <n v="91.5"/>
    <n v="88.75"/>
    <n v="91.2"/>
    <n v="90.8"/>
    <x v="30"/>
    <s v="putong"/>
    <s v=""/>
    <n v="1"/>
  </r>
  <r>
    <n v="439"/>
    <s v="欧阳筱"/>
    <n v="1"/>
    <x v="29"/>
    <s v="农学"/>
    <s v="林学"/>
    <x v="0"/>
    <n v="0"/>
    <n v="1"/>
    <n v="1"/>
    <n v="3.5889999999999998E-2"/>
    <n v="-0.17725909261635098"/>
    <x v="7"/>
    <x v="12"/>
    <n v="561"/>
    <n v="478"/>
    <m/>
    <s v=""/>
    <s v=""/>
    <n v="0.2719124770396274"/>
    <n v="0"/>
    <n v="8"/>
    <n v="1"/>
    <n v="0.125"/>
    <n v="3.91"/>
    <n v="0.1879596826376147"/>
    <n v="0.2903222729952365"/>
    <n v="0.19032425847487575"/>
    <x v="2"/>
    <n v="1"/>
    <n v="2"/>
    <n v="2.0176236666066978"/>
    <n v="0.79232578243959262"/>
    <n v="0"/>
    <x v="1"/>
    <n v="0"/>
    <n v="0.68061054897324991"/>
    <n v="1.027443233307058"/>
    <n v="88"/>
    <n v="86.2"/>
    <n v="94"/>
    <n v="91.4"/>
    <n v="90.72"/>
    <x v="3"/>
    <s v="putong"/>
    <s v=""/>
    <n v="1"/>
  </r>
  <r>
    <n v="230"/>
    <s v="赵潇涵"/>
    <n v="1"/>
    <x v="17"/>
    <s v="管理学"/>
    <s v="农林经济管理"/>
    <x v="1"/>
    <n v="0"/>
    <n v="1"/>
    <n v="1"/>
    <n v="4.7480000000000001E-2"/>
    <n v="-7.6210694086341693E-2"/>
    <x v="0"/>
    <x v="4"/>
    <n v="515"/>
    <n v="492"/>
    <m/>
    <s v=""/>
    <s v=""/>
    <n v="-7.4988991235854521E-2"/>
    <n v="0"/>
    <n v="33"/>
    <n v="5"/>
    <n v="0.15151515151515152"/>
    <n v="87.99"/>
    <n v="0.40550968522700881"/>
    <n v="-3.2138809973955379E-2"/>
    <n v="0.39540000498786654"/>
    <x v="1"/>
    <n v="0"/>
    <n v="3"/>
    <n v="0.52052094091288059"/>
    <n v="-0.49469939840344951"/>
    <n v="1"/>
    <x v="0"/>
    <n v="0"/>
    <n v="0.41684527531374377"/>
    <n v="0.36680507755208219"/>
    <s v=""/>
    <s v=""/>
    <s v=""/>
    <n v="90.71"/>
    <n v="90.71"/>
    <x v="31"/>
    <s v="putong"/>
    <s v=""/>
    <n v="1"/>
  </r>
  <r>
    <n v="1078"/>
    <s v="潘林威"/>
    <n v="2"/>
    <x v="17"/>
    <s v="工学"/>
    <s v="车辆工程"/>
    <x v="1"/>
    <n v="0"/>
    <n v="1"/>
    <n v="1"/>
    <n v="4.7480000000000001E-2"/>
    <n v="-7.6210694086341693E-2"/>
    <x v="11"/>
    <x v="9"/>
    <n v="457"/>
    <m/>
    <m/>
    <s v=""/>
    <s v=""/>
    <n v="-3.1044202029961028"/>
    <n v="0"/>
    <n v="88"/>
    <n v="46"/>
    <n v="0.52272727272727271"/>
    <n v="80.569999999999993"/>
    <n v="3.4512097214785253"/>
    <n v="-2.7373304227928457"/>
    <n v="3.3082544441458568"/>
    <x v="4"/>
    <n v="1"/>
    <n v="3"/>
    <n v="1.3470139606085869"/>
    <n v="0.21581786262578903"/>
    <n v="0"/>
    <x v="0"/>
    <n v="0"/>
    <n v="0"/>
    <n v="-0.67724401237451326"/>
    <n v="21.7"/>
    <n v="24"/>
    <n v="23"/>
    <n v="22"/>
    <n v="90.7"/>
    <x v="32"/>
    <s v="zhijiaotuan"/>
    <s v=""/>
    <n v="1"/>
  </r>
  <r>
    <n v="431"/>
    <s v="丁念繁"/>
    <n v="2"/>
    <x v="17"/>
    <s v="农学"/>
    <s v="野生动物与自然保护区管理"/>
    <x v="1"/>
    <n v="0"/>
    <n v="1"/>
    <n v="1"/>
    <n v="4.7480000000000001E-2"/>
    <n v="-7.6210694086341693E-2"/>
    <x v="9"/>
    <x v="30"/>
    <n v="544"/>
    <n v="602"/>
    <m/>
    <s v=""/>
    <s v=""/>
    <n v="9.2405455775160877E-2"/>
    <n v="0"/>
    <n v="55"/>
    <n v="9"/>
    <n v="0.16363636363636364"/>
    <n v="88.4"/>
    <n v="0.50496111498216034"/>
    <n v="0.11733943278288747"/>
    <n v="0.49600705412335711"/>
    <x v="1"/>
    <n v="0"/>
    <n v="0"/>
    <n v="0"/>
    <n v="-0.94217941872104072"/>
    <n v="0"/>
    <x v="0"/>
    <n v="0"/>
    <n v="0"/>
    <n v="-0.67724401237451326"/>
    <n v="88"/>
    <s v=""/>
    <n v="94"/>
    <n v="90"/>
    <n v="90.67"/>
    <x v="33"/>
    <s v="putong"/>
    <s v=""/>
    <n v="1"/>
  </r>
  <r>
    <n v="1005"/>
    <s v="任江珊"/>
    <n v="1"/>
    <x v="17"/>
    <s v="农学"/>
    <s v="园艺"/>
    <x v="1"/>
    <n v="0"/>
    <n v="1"/>
    <n v="1"/>
    <n v="4.7480000000000001E-2"/>
    <n v="-7.6210694086341693E-2"/>
    <x v="1"/>
    <x v="1"/>
    <n v="567"/>
    <n v="492"/>
    <m/>
    <s v=""/>
    <s v=""/>
    <n v="0.78647999216227493"/>
    <n v="0"/>
    <n v="62"/>
    <n v="3"/>
    <n v="4.8387096774193547E-2"/>
    <n v="90.1"/>
    <n v="-0.4406294953510953"/>
    <n v="0.73712726860392275"/>
    <n v="-0.4134233141037344"/>
    <x v="1"/>
    <n v="0"/>
    <n v="0"/>
    <n v="0"/>
    <n v="-0.94217941872104072"/>
    <n v="0"/>
    <x v="0"/>
    <n v="0"/>
    <n v="0"/>
    <n v="-0.67724401237451326"/>
    <s v=""/>
    <s v=""/>
    <n v="89.29"/>
    <n v="91"/>
    <n v="90.66"/>
    <x v="34"/>
    <s v="putong"/>
    <s v=""/>
    <n v="1"/>
  </r>
  <r>
    <n v="197"/>
    <s v="丁凡倬"/>
    <n v="2"/>
    <x v="52"/>
    <s v="艺术学"/>
    <s v="环境设计"/>
    <x v="0"/>
    <n v="0"/>
    <n v="1"/>
    <n v="1"/>
    <n v="3.5889999999999998E-2"/>
    <n v="-0.17725909261635098"/>
    <x v="3"/>
    <x v="7"/>
    <n v="432"/>
    <n v="405"/>
    <m/>
    <s v=""/>
    <s v=""/>
    <n v="-6.421813549048741E-2"/>
    <n v="0"/>
    <n v="35"/>
    <n v="2"/>
    <n v="5.7142857142857141E-2"/>
    <n v="3.8"/>
    <n v="-0.36879073215238561"/>
    <n v="-5.0718625924198409E-2"/>
    <n v="-0.36144326649851449"/>
    <x v="2"/>
    <n v="3"/>
    <n v="0"/>
    <n v="2.4794790590871192"/>
    <n v="1.1893723643666749"/>
    <n v="2"/>
    <x v="3"/>
    <n v="0"/>
    <n v="1.8546063740873624"/>
    <n v="3.9678850360010345"/>
    <n v="89"/>
    <s v=""/>
    <n v="87.25"/>
    <n v="92.5"/>
    <n v="90.5"/>
    <x v="35"/>
    <s v="putong"/>
    <s v=""/>
    <n v="1"/>
  </r>
  <r>
    <n v="686"/>
    <s v="梁丹晨"/>
    <n v="1"/>
    <x v="17"/>
    <s v="农学"/>
    <s v="林学"/>
    <x v="1"/>
    <n v="0"/>
    <n v="1"/>
    <n v="1"/>
    <n v="4.7480000000000001E-2"/>
    <n v="-7.6210694086341693E-2"/>
    <x v="7"/>
    <x v="0"/>
    <n v="572"/>
    <n v="477"/>
    <m/>
    <s v=""/>
    <s v=""/>
    <n v="-0.52409604419222311"/>
    <n v="0"/>
    <n v="25"/>
    <n v="5"/>
    <n v="0.2"/>
    <n v="86.89"/>
    <n v="0.80331540424761505"/>
    <n v="-0.43317799785815525"/>
    <n v="0.77475240665897172"/>
    <x v="1"/>
    <n v="0"/>
    <n v="0"/>
    <n v="0"/>
    <n v="-0.94217941872104072"/>
    <n v="0"/>
    <x v="2"/>
    <n v="0"/>
    <n v="0.34030527448662495"/>
    <n v="0.17509961046627232"/>
    <n v="89"/>
    <n v="92.5"/>
    <n v="91"/>
    <n v="90.5"/>
    <n v="90.4"/>
    <x v="3"/>
    <s v="putong"/>
    <s v=""/>
    <n v="1"/>
  </r>
  <r>
    <n v="590"/>
    <s v="赵敏娜"/>
    <n v="1"/>
    <x v="17"/>
    <s v="工学"/>
    <s v="木材科学与工程"/>
    <x v="1"/>
    <n v="0"/>
    <n v="1"/>
    <n v="1"/>
    <n v="4.7480000000000001E-2"/>
    <n v="-7.6210694086341693E-2"/>
    <x v="10"/>
    <x v="27"/>
    <n v="446"/>
    <n v="449"/>
    <m/>
    <n v="97"/>
    <s v=""/>
    <n v="-0.68332490842220939"/>
    <n v="0"/>
    <n v="59"/>
    <n v="15"/>
    <n v="0.25423728813559321"/>
    <n v="86.5"/>
    <n v="1.248318411965581"/>
    <n v="-0.57536461901709979"/>
    <n v="1.2061913339498811"/>
    <x v="1"/>
    <n v="0"/>
    <n v="3"/>
    <n v="0.52052094091288059"/>
    <n v="-0.49469939840344951"/>
    <n v="0"/>
    <x v="0"/>
    <n v="1"/>
    <n v="0.2370326034603461"/>
    <n v="-8.3561683267048173E-2"/>
    <s v=""/>
    <s v=""/>
    <s v=""/>
    <n v="90.32"/>
    <n v="90.32"/>
    <x v="3"/>
    <s v="putong"/>
    <s v=""/>
    <n v="1"/>
  </r>
  <r>
    <n v="1053"/>
    <s v="顾雪琪"/>
    <n v="1"/>
    <x v="17"/>
    <s v="农学"/>
    <s v="园艺"/>
    <x v="1"/>
    <n v="0"/>
    <n v="1"/>
    <n v="1"/>
    <n v="4.7480000000000001E-2"/>
    <n v="-7.6210694086341693E-2"/>
    <x v="1"/>
    <x v="1"/>
    <n v="517"/>
    <m/>
    <m/>
    <s v=""/>
    <s v=""/>
    <n v="0.78239720077176622"/>
    <n v="0"/>
    <n v="62"/>
    <n v="4"/>
    <n v="6.4516129032258063E-2"/>
    <n v="90.09"/>
    <n v="-0.30829493156399845"/>
    <n v="0.73348145780497875"/>
    <n v="-0.28422989696957507"/>
    <x v="1"/>
    <n v="0"/>
    <n v="0"/>
    <n v="0"/>
    <n v="-0.94217941872104072"/>
    <n v="0"/>
    <x v="0"/>
    <n v="0"/>
    <n v="0"/>
    <n v="-0.67724401237451326"/>
    <s v=""/>
    <s v=""/>
    <n v="88.71"/>
    <n v="90.71"/>
    <n v="90.31"/>
    <x v="36"/>
    <s v="putong"/>
    <s v=""/>
    <n v="1"/>
  </r>
  <r>
    <n v="966"/>
    <s v="滕雨欣"/>
    <n v="1"/>
    <x v="17"/>
    <s v="工学"/>
    <s v="风景园林"/>
    <x v="1"/>
    <n v="0"/>
    <n v="1"/>
    <n v="1"/>
    <n v="4.7480000000000001E-2"/>
    <n v="-7.6210694086341693E-2"/>
    <x v="1"/>
    <x v="3"/>
    <n v="602"/>
    <m/>
    <m/>
    <s v=""/>
    <s v=""/>
    <n v="1.0151163100309739"/>
    <n v="0"/>
    <n v="142"/>
    <n v="8"/>
    <n v="5.6338028169014086E-2"/>
    <n v="90.66"/>
    <n v="-0.37539414700534329"/>
    <n v="0.9412926733449718"/>
    <n v="-0.34497868145525101"/>
    <x v="1"/>
    <n v="0"/>
    <n v="0"/>
    <n v="0"/>
    <n v="-0.94217941872104072"/>
    <n v="0"/>
    <x v="0"/>
    <n v="0"/>
    <n v="0"/>
    <n v="-0.67724401237451326"/>
    <s v=""/>
    <s v=""/>
    <n v="89.5"/>
    <n v="90.5"/>
    <n v="90.3"/>
    <x v="37"/>
    <s v="putong"/>
    <s v=""/>
    <n v="1"/>
  </r>
  <r>
    <n v="376"/>
    <s v="王骁睿"/>
    <n v="1"/>
    <x v="25"/>
    <s v="管理学"/>
    <s v="农林经济管理"/>
    <x v="0"/>
    <n v="0"/>
    <n v="1"/>
    <n v="1"/>
    <n v="3.5889999999999998E-2"/>
    <n v="-0.17725909261635098"/>
    <x v="0"/>
    <x v="4"/>
    <n v="441"/>
    <n v="445"/>
    <m/>
    <s v=""/>
    <s v=""/>
    <n v="1.5858775987482534"/>
    <n v="0"/>
    <n v="41"/>
    <n v="1"/>
    <n v="2.4390243902439025E-2"/>
    <n v="4.34"/>
    <n v="-0.63751750488799541"/>
    <n v="1.6234821505893862"/>
    <n v="-0.58528841284646793"/>
    <x v="3"/>
    <n v="2"/>
    <n v="5"/>
    <n v="2.5205209409128804"/>
    <n v="1.2246551372000885"/>
    <n v="0"/>
    <x v="0"/>
    <n v="1"/>
    <n v="0.2370326034603461"/>
    <n v="-8.3561683267048173E-2"/>
    <s v=""/>
    <s v=""/>
    <s v=""/>
    <n v="90.29"/>
    <n v="90.29"/>
    <x v="3"/>
    <s v="putong"/>
    <s v=""/>
    <n v="1"/>
  </r>
  <r>
    <n v="332"/>
    <s v="刘文娟"/>
    <n v="1"/>
    <x v="7"/>
    <s v="工学"/>
    <s v="木材科学与工程"/>
    <x v="0"/>
    <n v="0"/>
    <n v="1"/>
    <n v="1"/>
    <n v="3.5889999999999998E-2"/>
    <n v="-0.17725909261635098"/>
    <x v="10"/>
    <x v="27"/>
    <n v="456"/>
    <m/>
    <m/>
    <s v=""/>
    <s v=""/>
    <n v="-0.31587368327608545"/>
    <n v="0"/>
    <n v="80"/>
    <n v="1"/>
    <n v="1.2500000000000001E-2"/>
    <n v="87.4"/>
    <n v="-0.7350738997773858"/>
    <n v="-0.2472416471118416"/>
    <n v="-0.72380497474081174"/>
    <x v="1"/>
    <n v="3"/>
    <n v="0"/>
    <n v="1.2133040296335125"/>
    <n v="0.1008704744871739"/>
    <n v="0"/>
    <x v="2"/>
    <n v="1"/>
    <n v="0.57733787794697111"/>
    <n v="0.76878193957373753"/>
    <s v=""/>
    <s v=""/>
    <s v=""/>
    <n v="90.27"/>
    <n v="90.27"/>
    <x v="38"/>
    <s v="putong"/>
    <s v=""/>
    <n v="1"/>
  </r>
  <r>
    <n v="174"/>
    <s v="金亦佳"/>
    <n v="1"/>
    <x v="29"/>
    <s v="农学"/>
    <s v="林学"/>
    <x v="0"/>
    <n v="0"/>
    <n v="1"/>
    <n v="1"/>
    <n v="3.5889999999999998E-2"/>
    <n v="-0.17725909261635098"/>
    <x v="1"/>
    <x v="1"/>
    <n v="543"/>
    <n v="435"/>
    <m/>
    <s v=""/>
    <s v=""/>
    <n v="-0.33923409119694375"/>
    <n v="0"/>
    <n v="156"/>
    <n v="1"/>
    <n v="6.41025641025641E-3"/>
    <n v="3.71"/>
    <n v="-0.78503868059187287"/>
    <n v="-0.32975208867646205"/>
    <n v="-0.77452156031862696"/>
    <x v="3"/>
    <n v="1"/>
    <n v="3"/>
    <n v="1.7690723037597893"/>
    <n v="0.57865182591895614"/>
    <n v="1"/>
    <x v="0"/>
    <n v="0"/>
    <n v="0.41684527531374377"/>
    <n v="0.36680507755208219"/>
    <s v=""/>
    <s v=""/>
    <n v="87.86"/>
    <n v="90.86"/>
    <n v="90.26"/>
    <x v="39"/>
    <s v="putong"/>
    <s v=""/>
    <n v="1"/>
  </r>
  <r>
    <n v="140"/>
    <s v="孔硕"/>
    <n v="1"/>
    <x v="17"/>
    <s v="管理学"/>
    <s v="电子商务"/>
    <x v="1"/>
    <n v="0"/>
    <n v="1"/>
    <n v="1"/>
    <n v="4.7480000000000001E-2"/>
    <n v="-7.6210694086341693E-2"/>
    <x v="0"/>
    <x v="6"/>
    <n v="563"/>
    <n v="526"/>
    <m/>
    <s v=""/>
    <s v=""/>
    <n v="0.35778689615846748"/>
    <n v="0"/>
    <n v="26"/>
    <n v="3"/>
    <n v="0.11538461538461539"/>
    <n v="89.05"/>
    <n v="0.10906792345684549"/>
    <n v="0.35431713471445825"/>
    <n v="0.11473318023689635"/>
    <x v="3"/>
    <n v="0"/>
    <n v="5"/>
    <n v="1.7116515878238723"/>
    <n v="0.52928854172794559"/>
    <n v="0"/>
    <x v="2"/>
    <n v="2"/>
    <n v="0.81437048140731716"/>
    <n v="1.3624642686812025"/>
    <s v=""/>
    <s v=""/>
    <s v=""/>
    <n v="90.25"/>
    <n v="90.25"/>
    <x v="40"/>
    <s v="putong"/>
    <s v=""/>
    <n v="1"/>
  </r>
  <r>
    <n v="352"/>
    <s v="杨菲宇"/>
    <n v="1"/>
    <x v="38"/>
    <s v="工学"/>
    <s v="环境工程"/>
    <x v="0"/>
    <n v="0"/>
    <n v="1"/>
    <n v="1"/>
    <n v="3.5889999999999998E-2"/>
    <n v="-0.17725909261635098"/>
    <x v="2"/>
    <x v="5"/>
    <n v="442"/>
    <m/>
    <m/>
    <s v=""/>
    <s v=""/>
    <n v="-0.73647936055071439"/>
    <n v="0"/>
    <n v="66"/>
    <n v="7"/>
    <n v="0.10606060606060606"/>
    <n v="3.58"/>
    <n v="3.256682364519041E-2"/>
    <n v="-0.73280042376306542"/>
    <n v="1.4886840230059702E-2"/>
    <x v="4"/>
    <n v="1"/>
    <n v="3"/>
    <n v="1.3470139606085869"/>
    <n v="0.21581786262578903"/>
    <n v="0"/>
    <x v="2"/>
    <n v="1"/>
    <n v="0.57733787794697111"/>
    <n v="0.76878193957373753"/>
    <n v="88.8"/>
    <n v="91"/>
    <n v="88.4"/>
    <n v="92.6"/>
    <n v="90.2"/>
    <x v="3"/>
    <s v="putong"/>
    <s v=""/>
    <n v="1"/>
  </r>
  <r>
    <n v="869"/>
    <s v="谭雅馨"/>
    <n v="1"/>
    <x v="17"/>
    <s v="管理学"/>
    <s v="农林经济管理"/>
    <x v="1"/>
    <n v="0"/>
    <n v="1"/>
    <n v="1"/>
    <n v="4.7480000000000001E-2"/>
    <n v="-7.6210694086341693E-2"/>
    <x v="0"/>
    <x v="4"/>
    <n v="558"/>
    <n v="471"/>
    <m/>
    <s v=""/>
    <s v=""/>
    <n v="1.2233386709471115"/>
    <n v="0"/>
    <n v="33"/>
    <n v="2"/>
    <n v="6.0606060606060608E-2"/>
    <n v="91.17"/>
    <n v="-0.34037603793662796"/>
    <n v="1.1272290240912854"/>
    <n v="-0.30647436100378317"/>
    <x v="1"/>
    <n v="0"/>
    <n v="10"/>
    <n v="1.7350698030429355"/>
    <n v="0.54942064900426357"/>
    <n v="0"/>
    <x v="2"/>
    <n v="1"/>
    <n v="0.57733787794697111"/>
    <n v="0.76878193957373753"/>
    <s v=""/>
    <s v=""/>
    <s v=""/>
    <n v="90.14"/>
    <n v="90.14"/>
    <x v="3"/>
    <s v="putong"/>
    <s v=""/>
    <n v="1"/>
  </r>
  <r>
    <n v="708"/>
    <s v="黄梦遥"/>
    <n v="1"/>
    <x v="17"/>
    <s v="农学"/>
    <s v="林学"/>
    <x v="1"/>
    <n v="0"/>
    <n v="1"/>
    <n v="1"/>
    <n v="4.7480000000000001E-2"/>
    <n v="-7.6210694086341693E-2"/>
    <x v="7"/>
    <x v="12"/>
    <n v="525"/>
    <n v="508"/>
    <m/>
    <s v=""/>
    <s v=""/>
    <n v="-0.67515932564118608"/>
    <n v="0"/>
    <n v="103"/>
    <n v="24"/>
    <n v="0.23300970873786409"/>
    <n v="86.52"/>
    <n v="1.0741515794546055"/>
    <n v="-0.56807299741920669"/>
    <n v="1.0362161917288204"/>
    <x v="1"/>
    <n v="0"/>
    <n v="0"/>
    <n v="0"/>
    <n v="-0.94217941872104072"/>
    <n v="0"/>
    <x v="0"/>
    <n v="0"/>
    <n v="0"/>
    <n v="-0.67724401237451326"/>
    <n v="88.2"/>
    <n v="90.2"/>
    <n v="90"/>
    <n v="92.2"/>
    <n v="90.12"/>
    <x v="41"/>
    <s v="putong"/>
    <s v=""/>
    <n v="1"/>
  </r>
  <r>
    <n v="64"/>
    <s v="于嘉俐"/>
    <n v="1"/>
    <x v="10"/>
    <s v="农学"/>
    <s v="林学"/>
    <x v="1"/>
    <n v="0"/>
    <n v="1"/>
    <n v="1"/>
    <n v="4.7480000000000001E-2"/>
    <n v="-7.6210694086341693E-2"/>
    <x v="7"/>
    <x v="13"/>
    <n v="445"/>
    <m/>
    <m/>
    <s v=""/>
    <s v=""/>
    <n v="-9.4775463902315296E-2"/>
    <n v="0"/>
    <n v="66"/>
    <n v="7"/>
    <n v="0.10606060606060606"/>
    <n v="3.79"/>
    <n v="3.256682364519041E-2"/>
    <n v="-8.1722344007782652E-2"/>
    <n v="2.9926743872406736E-2"/>
    <x v="1"/>
    <n v="0"/>
    <n v="2"/>
    <n v="0.34701396060858708"/>
    <n v="-0.64385940517597984"/>
    <n v="1"/>
    <x v="0"/>
    <n v="0"/>
    <n v="0.41684527531374377"/>
    <n v="0.36680507755208219"/>
    <n v="36.28"/>
    <n v="18.2"/>
    <n v="17.100000000000001"/>
    <n v="18.52"/>
    <n v="90.11"/>
    <x v="42"/>
    <s v="putong"/>
    <s v=""/>
    <n v="1"/>
  </r>
  <r>
    <n v="341"/>
    <s v="王静"/>
    <n v="1"/>
    <x v="17"/>
    <s v="理学"/>
    <s v="统计学"/>
    <x v="1"/>
    <n v="0"/>
    <n v="1"/>
    <n v="1"/>
    <n v="4.7480000000000001E-2"/>
    <n v="-7.6210694086341693E-2"/>
    <x v="0"/>
    <x v="0"/>
    <n v="461"/>
    <n v="437"/>
    <m/>
    <s v=""/>
    <s v=""/>
    <n v="0.54967809151255276"/>
    <n v="0"/>
    <n v="34"/>
    <n v="4"/>
    <n v="0.11764705882352941"/>
    <n v="89.52"/>
    <n v="0.12763069032290877"/>
    <n v="0.52567024226498049"/>
    <n v="0.13682540397277063"/>
    <x v="1"/>
    <n v="1"/>
    <n v="6"/>
    <n v="1.4454765583702653"/>
    <n v="0.30046391965021335"/>
    <n v="0"/>
    <x v="0"/>
    <n v="0"/>
    <n v="0"/>
    <n v="-0.67724401237451326"/>
    <s v=""/>
    <s v=""/>
    <s v=""/>
    <n v="90.1"/>
    <n v="90.1"/>
    <x v="3"/>
    <s v="putong"/>
    <s v=""/>
    <n v="1"/>
  </r>
  <r>
    <n v="1042"/>
    <s v="徐幼榕"/>
    <n v="1"/>
    <x v="17"/>
    <s v="农学"/>
    <s v="园林"/>
    <x v="1"/>
    <n v="0"/>
    <n v="1"/>
    <n v="1"/>
    <n v="4.7480000000000001E-2"/>
    <n v="-7.6210694086341693E-2"/>
    <x v="1"/>
    <x v="1"/>
    <n v="564"/>
    <m/>
    <m/>
    <s v=""/>
    <s v=""/>
    <n v="0.17814407497592005"/>
    <n v="0"/>
    <n v="185"/>
    <n v="23"/>
    <n v="0.12432432432432433"/>
    <n v="88.61"/>
    <n v="0.18241593739788503"/>
    <n v="0.19390145956077831"/>
    <n v="0.18268125295984788"/>
    <x v="1"/>
    <n v="0"/>
    <n v="0"/>
    <n v="0"/>
    <n v="-0.94217941872104072"/>
    <n v="0"/>
    <x v="0"/>
    <n v="0"/>
    <n v="0"/>
    <n v="-0.67724401237451326"/>
    <s v=""/>
    <s v=""/>
    <n v="91.57"/>
    <n v="89.71"/>
    <n v="90.09"/>
    <x v="43"/>
    <s v="putong"/>
    <s v=""/>
    <n v="1"/>
  </r>
  <r>
    <n v="1152"/>
    <s v="郭晓琪"/>
    <n v="1"/>
    <x v="10"/>
    <s v="农学"/>
    <s v="园林"/>
    <x v="1"/>
    <n v="0"/>
    <n v="1"/>
    <n v="1"/>
    <n v="4.7480000000000001E-2"/>
    <n v="-7.6210694086341693E-2"/>
    <x v="1"/>
    <x v="1"/>
    <n v="509"/>
    <n v="449"/>
    <m/>
    <s v=""/>
    <s v=""/>
    <n v="-6.421813549048741E-2"/>
    <n v="0"/>
    <n v="67"/>
    <n v="4"/>
    <n v="5.9701492537313432E-2"/>
    <n v="3.8"/>
    <n v="-0.34779778642581843"/>
    <n v="-5.0718625924198409E-2"/>
    <n v="-0.34093525781823103"/>
    <x v="1"/>
    <n v="1"/>
    <n v="6"/>
    <n v="1.4454765583702653"/>
    <n v="0.30046391965021335"/>
    <n v="1"/>
    <x v="0"/>
    <n v="0"/>
    <n v="0.41684527531374377"/>
    <n v="0.36680507755208219"/>
    <s v=""/>
    <s v=""/>
    <n v="90.43"/>
    <n v="90"/>
    <n v="90.09"/>
    <x v="3"/>
    <s v="putong"/>
    <s v=""/>
    <n v="1"/>
  </r>
  <r>
    <n v="741"/>
    <s v="常慕熙"/>
    <n v="1"/>
    <x v="165"/>
    <s v="农学"/>
    <s v="园林"/>
    <x v="0"/>
    <n v="0"/>
    <n v="1"/>
    <n v="1"/>
    <n v="3.5889999999999998E-2"/>
    <n v="-0.17725909261635098"/>
    <x v="7"/>
    <x v="0"/>
    <n v="497"/>
    <m/>
    <m/>
    <s v=""/>
    <s v=""/>
    <n v="-0.98093798784534281"/>
    <n v="0"/>
    <n v="114"/>
    <n v="2"/>
    <n v="1.7543859649122806E-2"/>
    <n v="3.5"/>
    <n v="-0.6936903278562454"/>
    <n v="-0.98083016843174486"/>
    <n v="-0.70032325817353946"/>
    <x v="1"/>
    <n v="1"/>
    <n v="9"/>
    <n v="1.9659974992831459"/>
    <n v="0.74794393996780462"/>
    <n v="0"/>
    <x v="0"/>
    <n v="1"/>
    <n v="0.2370326034603461"/>
    <n v="-8.3561683267048173E-2"/>
    <n v="88"/>
    <n v="91.75"/>
    <n v="91.25"/>
    <n v="91.25"/>
    <n v="90.05"/>
    <x v="44"/>
    <s v="putong"/>
    <s v=""/>
    <n v="1"/>
  </r>
  <r>
    <n v="117"/>
    <s v="姚铭铭"/>
    <n v="1"/>
    <x v="99"/>
    <s v="管理学"/>
    <s v="旅游管理"/>
    <x v="0"/>
    <n v="0"/>
    <n v="1"/>
    <n v="1"/>
    <n v="3.5889999999999998E-2"/>
    <n v="-0.17725909261635098"/>
    <x v="1"/>
    <x v="10"/>
    <n v="499"/>
    <m/>
    <m/>
    <s v=""/>
    <s v=""/>
    <n v="0.39414179068694166"/>
    <n v="0"/>
    <n v="19"/>
    <n v="2"/>
    <n v="0.10526315789473684"/>
    <n v="3.95"/>
    <n v="2.6023966424456681E-2"/>
    <n v="0.41433714532957616"/>
    <n v="3.4994000857164941E-2"/>
    <x v="1"/>
    <n v="1"/>
    <n v="10"/>
    <n v="2.1395044795874396"/>
    <n v="0.89710394674033511"/>
    <n v="2"/>
    <x v="2"/>
    <n v="3"/>
    <n v="1.8850936354951509"/>
    <n v="4.0442447776418584"/>
    <n v="87"/>
    <n v="87"/>
    <n v="92"/>
    <n v="92"/>
    <n v="90"/>
    <x v="45"/>
    <s v="putong"/>
    <s v=""/>
    <n v="1"/>
  </r>
  <r>
    <n v="178"/>
    <s v="刘静"/>
    <n v="1"/>
    <x v="161"/>
    <s v="工学"/>
    <s v="食品质量与安全"/>
    <x v="0"/>
    <n v="0"/>
    <n v="1"/>
    <n v="1"/>
    <n v="3.5889999999999998E-2"/>
    <n v="-0.17725909261635098"/>
    <x v="13"/>
    <x v="31"/>
    <n v="499"/>
    <n v="455"/>
    <m/>
    <s v=""/>
    <s v=""/>
    <n v="0.18024049180414106"/>
    <n v="0"/>
    <n v="61"/>
    <n v="1"/>
    <n v="1.6393442622950821E-2"/>
    <n v="3.88"/>
    <n v="-0.70312920384681188"/>
    <n v="0.19731111874448101"/>
    <n v="-0.68232903239495302"/>
    <x v="1"/>
    <n v="0"/>
    <n v="0"/>
    <n v="0"/>
    <n v="-0.94217941872104072"/>
    <n v="1"/>
    <x v="0"/>
    <n v="0"/>
    <n v="0.41684527531374377"/>
    <n v="0.36680507755208219"/>
    <n v="38"/>
    <s v=""/>
    <n v="17"/>
    <n v="35"/>
    <n v="90"/>
    <x v="45"/>
    <s v="putong"/>
    <s v=""/>
    <n v="1"/>
  </r>
  <r>
    <n v="904"/>
    <s v="凌凯莉"/>
    <n v="1"/>
    <x v="17"/>
    <s v="工学"/>
    <s v="木材科学与工程"/>
    <x v="1"/>
    <n v="0"/>
    <n v="1"/>
    <n v="1"/>
    <n v="4.7480000000000001E-2"/>
    <n v="-7.6210694086341693E-2"/>
    <x v="10"/>
    <x v="27"/>
    <n v="469"/>
    <m/>
    <m/>
    <s v=""/>
    <s v=""/>
    <n v="-1.0752728819114032"/>
    <n v="0"/>
    <n v="59"/>
    <n v="22"/>
    <n v="0.3728813559322034"/>
    <n v="85.54"/>
    <n v="2.2217624913486325"/>
    <n v="-0.92536245571603748"/>
    <n v="2.1490639050714386"/>
    <x v="1"/>
    <n v="1"/>
    <n v="1"/>
    <n v="0.57794165684879772"/>
    <n v="-0.44533611421243874"/>
    <n v="0"/>
    <x v="0"/>
    <n v="0"/>
    <n v="0"/>
    <n v="-0.67724401237451326"/>
    <s v=""/>
    <s v=""/>
    <s v=""/>
    <n v="89.86"/>
    <n v="89.86"/>
    <x v="46"/>
    <s v="putong"/>
    <s v=""/>
    <n v="1"/>
  </r>
  <r>
    <n v="714"/>
    <s v="王冕之"/>
    <n v="2"/>
    <x v="1"/>
    <s v="农学"/>
    <s v="林学"/>
    <x v="1"/>
    <n v="0"/>
    <n v="1"/>
    <n v="1"/>
    <n v="4.7480000000000001E-2"/>
    <n v="-7.6210694086341693E-2"/>
    <x v="7"/>
    <x v="13"/>
    <n v="451"/>
    <n v="524"/>
    <m/>
    <s v=""/>
    <s v=""/>
    <n v="0.33302713386328453"/>
    <n v="0"/>
    <n v="75"/>
    <n v="8"/>
    <n v="0.10666666666666667"/>
    <n v="3.93"/>
    <n v="3.7539395132948017E-2"/>
    <n v="0.3523297091624063"/>
    <n v="4.4811051387028504E-2"/>
    <x v="1"/>
    <n v="0"/>
    <n v="9"/>
    <n v="1.5615628227386418"/>
    <n v="0.40026064223173302"/>
    <n v="0"/>
    <x v="0"/>
    <n v="2"/>
    <n v="0.47406520692069221"/>
    <n v="0.51012064584041694"/>
    <n v="36.29"/>
    <n v="18.16"/>
    <n v="16.73"/>
    <n v="18.66"/>
    <n v="89.84"/>
    <x v="47"/>
    <s v="putong"/>
    <s v=""/>
    <n v="1"/>
  </r>
  <r>
    <n v="188"/>
    <s v="左佳薇"/>
    <n v="1"/>
    <x v="17"/>
    <s v="经济学"/>
    <s v="国际经济与贸易"/>
    <x v="1"/>
    <n v="0"/>
    <n v="1"/>
    <n v="1"/>
    <n v="4.7480000000000001E-2"/>
    <n v="-7.6210694086341693E-2"/>
    <x v="0"/>
    <x v="2"/>
    <n v="567"/>
    <n v="492"/>
    <m/>
    <s v=""/>
    <s v=""/>
    <n v="0.2638826941766792"/>
    <n v="0"/>
    <n v="63"/>
    <n v="7"/>
    <n v="0.1111111111111111"/>
    <n v="88.82"/>
    <n v="7.4004919376503484E-2"/>
    <n v="0.27046348633866912"/>
    <n v="7.854311227332951E-2"/>
    <x v="1"/>
    <n v="0"/>
    <n v="4"/>
    <n v="0.69402792121717416"/>
    <n v="-0.34553939163091907"/>
    <n v="0"/>
    <x v="0"/>
    <n v="0"/>
    <n v="0"/>
    <n v="-0.67724401237451326"/>
    <s v=""/>
    <s v=""/>
    <n v="89.78"/>
    <n v="89.78"/>
    <n v="89.78"/>
    <x v="48"/>
    <s v="putong"/>
    <s v=""/>
    <n v="1"/>
  </r>
  <r>
    <n v="533"/>
    <s v="沈姿伶"/>
    <n v="1"/>
    <x v="17"/>
    <s v="工学"/>
    <s v="木材科学与工程"/>
    <x v="1"/>
    <n v="0"/>
    <n v="1"/>
    <n v="1"/>
    <n v="4.7480000000000001E-2"/>
    <n v="-7.6210694086341693E-2"/>
    <x v="10"/>
    <x v="27"/>
    <n v="488"/>
    <n v="457"/>
    <m/>
    <s v=""/>
    <s v=""/>
    <n v="-0.6710765342506716"/>
    <n v="0"/>
    <n v="55"/>
    <n v="8"/>
    <n v="0.14545454545454545"/>
    <n v="86.53"/>
    <n v="0.35578397034943293"/>
    <n v="-0.56442718662025748"/>
    <n v="0.33452709262343311"/>
    <x v="1"/>
    <n v="0"/>
    <n v="6"/>
    <n v="1.0410418818257612"/>
    <n v="-4.721937808585823E-2"/>
    <n v="0"/>
    <x v="0"/>
    <n v="1"/>
    <n v="0.2370326034603461"/>
    <n v="-8.3561683267048173E-2"/>
    <s v=""/>
    <s v=""/>
    <s v=""/>
    <n v="89.73"/>
    <n v="89.73"/>
    <x v="49"/>
    <s v="putong"/>
    <s v=""/>
    <n v="1"/>
  </r>
  <r>
    <n v="316"/>
    <s v="宋莹莹"/>
    <n v="1"/>
    <x v="7"/>
    <s v="管理学"/>
    <s v="农林经济管理"/>
    <x v="0"/>
    <n v="0"/>
    <n v="1"/>
    <n v="1"/>
    <n v="3.5889999999999998E-2"/>
    <n v="-0.17725909261635098"/>
    <x v="0"/>
    <x v="4"/>
    <n v="501"/>
    <n v="519"/>
    <m/>
    <s v=""/>
    <s v=""/>
    <n v="7.1991498822593925E-2"/>
    <n v="0"/>
    <n v="90"/>
    <n v="2"/>
    <n v="2.2222222222222223E-2"/>
    <n v="88.35"/>
    <n v="-0.65530556549460794"/>
    <n v="9.911037878814688E-2"/>
    <n v="-0.6378785571816763"/>
    <x v="1"/>
    <n v="3"/>
    <n v="6"/>
    <n v="2.2543459114592737"/>
    <n v="0.99583051512235643"/>
    <n v="0"/>
    <x v="1"/>
    <n v="1"/>
    <n v="0.91764315243359595"/>
    <n v="1.6211255624145229"/>
    <s v=""/>
    <s v=""/>
    <s v=""/>
    <n v="89.71"/>
    <n v="89.71"/>
    <x v="3"/>
    <s v="putong"/>
    <s v=""/>
    <n v="1"/>
  </r>
  <r>
    <n v="660"/>
    <s v="谌玉倩"/>
    <n v="1"/>
    <x v="17"/>
    <s v="文学"/>
    <s v="日语"/>
    <x v="1"/>
    <n v="0"/>
    <n v="1"/>
    <n v="1"/>
    <n v="4.7480000000000001E-2"/>
    <n v="-7.6210694086341693E-2"/>
    <x v="6"/>
    <x v="11"/>
    <n v="456"/>
    <n v="492"/>
    <m/>
    <s v=""/>
    <s v=""/>
    <n v="0.85588744580098752"/>
    <n v="0"/>
    <n v="23"/>
    <n v="4"/>
    <n v="0.17391304347826086"/>
    <n v="90.27"/>
    <n v="0.58927863151370186"/>
    <n v="0.79910605218602726"/>
    <n v="0.59412564493123254"/>
    <x v="1"/>
    <n v="0"/>
    <n v="2"/>
    <n v="0.34701396060858708"/>
    <n v="-0.64385940517597984"/>
    <n v="0"/>
    <x v="0"/>
    <n v="0"/>
    <n v="0"/>
    <n v="-0.67724401237451326"/>
    <n v="90"/>
    <s v=""/>
    <n v="88"/>
    <n v="90"/>
    <n v="89.6"/>
    <x v="50"/>
    <s v="putong"/>
    <s v=""/>
    <n v="1"/>
  </r>
  <r>
    <n v="1089"/>
    <s v="张楠"/>
    <n v="1"/>
    <x v="17"/>
    <s v="管理学"/>
    <s v="农林经济管理"/>
    <x v="1"/>
    <n v="0"/>
    <n v="1"/>
    <n v="1"/>
    <n v="4.7480000000000001E-2"/>
    <n v="-7.6210694086341693E-2"/>
    <x v="0"/>
    <x v="4"/>
    <n v="438"/>
    <m/>
    <m/>
    <s v=""/>
    <s v=""/>
    <n v="-1.5162143520867544"/>
    <n v="0"/>
    <n v="33"/>
    <n v="12"/>
    <n v="0.36363636363636365"/>
    <n v="84.46"/>
    <n v="2.1459097059421612"/>
    <n v="-1.3191100220023493"/>
    <n v="2.0658677502266429"/>
    <x v="1"/>
    <n v="0"/>
    <n v="1"/>
    <n v="0.17350698030429354"/>
    <n v="-0.79301941194851033"/>
    <n v="1"/>
    <x v="0"/>
    <n v="0"/>
    <n v="0.41684527531374377"/>
    <n v="0.36680507755208219"/>
    <s v=""/>
    <s v=""/>
    <s v=""/>
    <n v="89.57"/>
    <n v="89.57"/>
    <x v="51"/>
    <s v="zhijiaotuan"/>
    <s v=""/>
    <n v="1"/>
  </r>
  <r>
    <n v="623"/>
    <s v="王琰"/>
    <n v="1"/>
    <x v="17"/>
    <s v="工学"/>
    <s v="木材科学与工程"/>
    <x v="1"/>
    <n v="0"/>
    <n v="1"/>
    <n v="1"/>
    <n v="4.7480000000000001E-2"/>
    <n v="-7.6210694086341693E-2"/>
    <x v="10"/>
    <x v="27"/>
    <n v="567"/>
    <n v="535"/>
    <m/>
    <s v=""/>
    <s v=""/>
    <n v="-7.4988991235854521E-2"/>
    <n v="0"/>
    <n v="59"/>
    <n v="10"/>
    <n v="0.16949152542372881"/>
    <n v="87.99"/>
    <n v="0.55300121240625888"/>
    <n v="-3.2138809973955379E-2"/>
    <n v="0.53948447788927589"/>
    <x v="3"/>
    <n v="1"/>
    <n v="5"/>
    <n v="2.1160862643683762"/>
    <n v="0.87697183946401691"/>
    <n v="0"/>
    <x v="2"/>
    <n v="0"/>
    <n v="0.34030527448662495"/>
    <n v="0.17509961046627232"/>
    <s v=""/>
    <s v=""/>
    <s v=""/>
    <n v="89.55"/>
    <n v="89.55"/>
    <x v="52"/>
    <s v="putong"/>
    <s v=""/>
    <n v="1"/>
  </r>
  <r>
    <n v="1156"/>
    <s v="武宇薇"/>
    <n v="1"/>
    <x v="17"/>
    <s v="农学"/>
    <s v="园艺"/>
    <x v="1"/>
    <n v="0"/>
    <n v="1"/>
    <n v="1"/>
    <n v="4.7480000000000001E-2"/>
    <n v="-7.6210694086341693E-2"/>
    <x v="1"/>
    <x v="1"/>
    <n v="455"/>
    <m/>
    <m/>
    <s v=""/>
    <s v=""/>
    <n v="-0.49143371306812411"/>
    <n v="0"/>
    <n v="62"/>
    <n v="19"/>
    <n v="0.30645161290322581"/>
    <n v="86.97"/>
    <n v="1.6767235252424542"/>
    <n v="-0.4040115114665776"/>
    <n v="1.6286585458944753"/>
    <x v="1"/>
    <n v="0"/>
    <n v="0"/>
    <n v="0"/>
    <n v="-0.94217941872104072"/>
    <n v="0"/>
    <x v="0"/>
    <n v="0"/>
    <n v="0"/>
    <n v="-0.67724401237451326"/>
    <s v=""/>
    <s v=""/>
    <n v="89.43"/>
    <n v="89.57"/>
    <n v="89.54"/>
    <x v="53"/>
    <s v="putong"/>
    <s v=""/>
    <n v="1"/>
  </r>
  <r>
    <n v="1026"/>
    <s v="黄佳璐"/>
    <n v="1"/>
    <x v="17"/>
    <s v="农学"/>
    <s v="园艺"/>
    <x v="1"/>
    <n v="0"/>
    <n v="1"/>
    <n v="1"/>
    <n v="4.7480000000000001E-2"/>
    <n v="-7.6210694086341693E-2"/>
    <x v="1"/>
    <x v="1"/>
    <n v="576"/>
    <n v="539"/>
    <m/>
    <s v=""/>
    <s v=""/>
    <n v="0.63541671071331773"/>
    <n v="0"/>
    <n v="62"/>
    <n v="6"/>
    <n v="9.6774193548387094E-2"/>
    <n v="89.73"/>
    <n v="-4.3625803989804791E-2"/>
    <n v="0.60223226904287652"/>
    <n v="-2.8706482502749854E-2"/>
    <x v="1"/>
    <n v="0"/>
    <n v="0"/>
    <n v="0"/>
    <n v="-0.94217941872104072"/>
    <n v="1"/>
    <x v="0"/>
    <n v="0"/>
    <n v="0.41684527531374377"/>
    <n v="0.36680507755208219"/>
    <s v=""/>
    <s v=""/>
    <n v="89.29"/>
    <n v="89.57"/>
    <n v="89.51"/>
    <x v="54"/>
    <s v="putong"/>
    <s v=""/>
    <n v="1"/>
  </r>
  <r>
    <n v="381"/>
    <s v="郭子雄"/>
    <n v="2"/>
    <x v="17"/>
    <s v="管理学"/>
    <s v="工商管理"/>
    <x v="1"/>
    <n v="0"/>
    <n v="1"/>
    <n v="1"/>
    <n v="4.7480000000000001E-2"/>
    <n v="-7.6210694086341693E-2"/>
    <x v="0"/>
    <x v="6"/>
    <n v="458"/>
    <m/>
    <m/>
    <s v=""/>
    <s v=""/>
    <n v="-3.8243868721240956E-2"/>
    <n v="0"/>
    <n v="69"/>
    <n v="7"/>
    <n v="0.10144927536231885"/>
    <n v="88.08"/>
    <n v="-5.267959413834615E-3"/>
    <n v="6.7348721657147892E-4"/>
    <n v="-5.1307119966722339E-3"/>
    <x v="1"/>
    <n v="0"/>
    <n v="7"/>
    <n v="1.2145488621300549"/>
    <n v="0.10194062868667232"/>
    <n v="0"/>
    <x v="0"/>
    <n v="0"/>
    <n v="0"/>
    <n v="-0.67724401237451326"/>
    <s v=""/>
    <s v=""/>
    <s v=""/>
    <n v="89.5"/>
    <n v="89.5"/>
    <x v="55"/>
    <s v="putong"/>
    <s v=""/>
    <n v="1"/>
  </r>
  <r>
    <n v="413"/>
    <s v="李睿贤"/>
    <n v="2"/>
    <x v="17"/>
    <s v="农学"/>
    <s v="水土保持与荒漠化防治"/>
    <x v="1"/>
    <n v="0"/>
    <n v="1"/>
    <n v="1"/>
    <n v="4.7480000000000001E-2"/>
    <n v="-7.6210694086341693E-2"/>
    <x v="4"/>
    <x v="23"/>
    <n v="448"/>
    <m/>
    <m/>
    <s v=""/>
    <s v=""/>
    <n v="-0.47510254750607173"/>
    <n v="0"/>
    <n v="66"/>
    <n v="16"/>
    <n v="0.24242424242424243"/>
    <n v="87.01"/>
    <n v="1.1513954083906455"/>
    <n v="-0.38942826827078614"/>
    <n v="1.1158023814597664"/>
    <x v="1"/>
    <n v="0"/>
    <n v="4"/>
    <n v="0.69402792121717416"/>
    <n v="-0.34553939163091907"/>
    <n v="1"/>
    <x v="0"/>
    <n v="0"/>
    <n v="0.41684527531374377"/>
    <n v="0.36680507755208219"/>
    <n v="84"/>
    <s v=""/>
    <n v="89.6"/>
    <n v="94.6"/>
    <n v="89.36"/>
    <x v="56"/>
    <s v="putong"/>
    <s v=""/>
    <n v="1"/>
  </r>
  <r>
    <n v="232"/>
    <s v="唐乐"/>
    <n v="1"/>
    <x v="17"/>
    <s v="管理学"/>
    <s v="农林经济管理"/>
    <x v="1"/>
    <n v="0"/>
    <n v="1"/>
    <n v="1"/>
    <n v="4.7480000000000001E-2"/>
    <n v="-7.6210694086341693E-2"/>
    <x v="0"/>
    <x v="0"/>
    <n v="607"/>
    <n v="546"/>
    <m/>
    <s v=""/>
    <s v=""/>
    <n v="-1.6060357626780282"/>
    <n v="0"/>
    <n v="26"/>
    <n v="20"/>
    <n v="0.76923076923076927"/>
    <n v="84.24"/>
    <n v="5.4737075477491564"/>
    <n v="-1.3993178595791893"/>
    <n v="5.3149406608398717"/>
    <x v="1"/>
    <n v="3"/>
    <n v="3"/>
    <n v="1.7338249705463931"/>
    <n v="0.54835049480476517"/>
    <n v="0"/>
    <x v="0"/>
    <n v="0"/>
    <n v="0"/>
    <n v="-0.67724401237451326"/>
    <s v=""/>
    <s v=""/>
    <s v=""/>
    <n v="89.35"/>
    <n v="89.35"/>
    <x v="57"/>
    <s v="zhijiaotuan"/>
    <s v=""/>
    <n v="1"/>
  </r>
  <r>
    <n v="1158"/>
    <s v="徐夏雨"/>
    <n v="1"/>
    <x v="17"/>
    <s v="管理学"/>
    <s v="人力资源管理"/>
    <x v="1"/>
    <n v="0"/>
    <n v="1"/>
    <n v="1"/>
    <n v="4.7480000000000001E-2"/>
    <n v="-7.6210694086341693E-2"/>
    <x v="0"/>
    <x v="0"/>
    <n v="507"/>
    <n v="480"/>
    <m/>
    <s v=""/>
    <s v=""/>
    <n v="0.45169109814025576"/>
    <n v="0"/>
    <n v="69"/>
    <n v="10"/>
    <n v="0.14492753623188406"/>
    <n v="89.28"/>
    <n v="0.35145999514268728"/>
    <n v="0.43817078309024737"/>
    <n v="0.35346301434427596"/>
    <x v="3"/>
    <n v="1"/>
    <n v="3"/>
    <n v="1.7690723037597893"/>
    <n v="0.57865182591895614"/>
    <n v="0"/>
    <x v="0"/>
    <n v="1"/>
    <n v="0.2370326034603461"/>
    <n v="-8.3561683267048173E-2"/>
    <s v=""/>
    <s v=""/>
    <s v=""/>
    <n v="89.33"/>
    <n v="89.33"/>
    <x v="58"/>
    <s v="putong"/>
    <s v=""/>
    <n v="1"/>
  </r>
  <r>
    <n v="571"/>
    <s v="张倩维"/>
    <n v="1"/>
    <x v="17"/>
    <s v="管理学"/>
    <s v="农林经济管理"/>
    <x v="1"/>
    <n v="0"/>
    <n v="1"/>
    <n v="1"/>
    <n v="4.7480000000000001E-2"/>
    <n v="-7.6210694086341693E-2"/>
    <x v="0"/>
    <x v="4"/>
    <n v="527"/>
    <n v="447"/>
    <m/>
    <s v=""/>
    <s v=""/>
    <n v="-2.2184544712548977"/>
    <n v="0"/>
    <n v="27"/>
    <n v="23"/>
    <n v="0.85185185185185186"/>
    <n v="82.74"/>
    <n v="6.1515922933024321"/>
    <n v="-1.9461894794212831"/>
    <n v="5.9645335343525137"/>
    <x v="1"/>
    <n v="1"/>
    <n v="9"/>
    <n v="1.9659974992831459"/>
    <n v="0.74794393996780462"/>
    <n v="1"/>
    <x v="2"/>
    <n v="0"/>
    <n v="0.75715054980036878"/>
    <n v="1.219148700392868"/>
    <s v=""/>
    <s v=""/>
    <s v=""/>
    <n v="89.29"/>
    <n v="89.29"/>
    <x v="3"/>
    <s v="putong"/>
    <s v=""/>
    <n v="1"/>
  </r>
  <r>
    <n v="1049"/>
    <s v="胡钧舒"/>
    <n v="1"/>
    <x v="17"/>
    <s v="农学"/>
    <s v="园林"/>
    <x v="1"/>
    <n v="0"/>
    <n v="1"/>
    <n v="1"/>
    <n v="4.7480000000000001E-2"/>
    <n v="-7.6210694086341693E-2"/>
    <x v="1"/>
    <x v="1"/>
    <n v="526"/>
    <m/>
    <m/>
    <s v=""/>
    <s v=""/>
    <n v="-0.52001325280170863"/>
    <n v="0"/>
    <n v="185"/>
    <n v="57"/>
    <n v="0.30810810810810813"/>
    <n v="86.9"/>
    <n v="1.6903146426043723"/>
    <n v="-0.42953218705920609"/>
    <n v="1.6413461808391436"/>
    <x v="1"/>
    <n v="0"/>
    <n v="0"/>
    <n v="0"/>
    <n v="-0.94217941872104072"/>
    <n v="0"/>
    <x v="0"/>
    <n v="0"/>
    <n v="0"/>
    <n v="-0.67724401237451326"/>
    <s v=""/>
    <s v=""/>
    <n v="89.29"/>
    <n v="89.29"/>
    <n v="89.29"/>
    <x v="59"/>
    <s v="putong"/>
    <s v=""/>
    <n v="1"/>
  </r>
  <r>
    <n v="979"/>
    <s v="梁苡琳"/>
    <n v="1"/>
    <x v="17"/>
    <s v="农学"/>
    <s v="园林"/>
    <x v="1"/>
    <n v="0"/>
    <n v="1"/>
    <n v="1"/>
    <n v="4.7480000000000001E-2"/>
    <n v="-7.6210694086341693E-2"/>
    <x v="1"/>
    <x v="1"/>
    <n v="602"/>
    <m/>
    <m/>
    <s v=""/>
    <s v=""/>
    <n v="-0.41794346803889704"/>
    <n v="0"/>
    <n v="194"/>
    <n v="53"/>
    <n v="0.27319587628865977"/>
    <n v="87.15"/>
    <n v="1.4038687545474089"/>
    <n v="-0.33838691708552388"/>
    <n v="1.3636226485326881"/>
    <x v="1"/>
    <n v="0"/>
    <n v="0"/>
    <n v="0"/>
    <n v="-0.94217941872104072"/>
    <n v="0"/>
    <x v="0"/>
    <n v="0"/>
    <n v="0"/>
    <n v="-0.67724401237451326"/>
    <s v=""/>
    <s v=""/>
    <n v="92.57"/>
    <n v="88.43"/>
    <n v="89.26"/>
    <x v="60"/>
    <s v="putong"/>
    <s v=""/>
    <n v="1"/>
  </r>
  <r>
    <n v="1068"/>
    <s v="丛天慈"/>
    <n v="1"/>
    <x v="17"/>
    <s v="农学"/>
    <s v="园艺"/>
    <x v="1"/>
    <n v="0"/>
    <n v="1"/>
    <n v="1"/>
    <n v="4.7480000000000001E-2"/>
    <n v="-7.6210694086341693E-2"/>
    <x v="1"/>
    <x v="1"/>
    <n v="572"/>
    <n v="531"/>
    <m/>
    <s v=""/>
    <s v=""/>
    <n v="0.61091996237024204"/>
    <n v="0"/>
    <n v="62"/>
    <n v="7"/>
    <n v="0.11290322580645161"/>
    <n v="89.67"/>
    <n v="8.870875979729205E-2"/>
    <n v="0.58035740424919191"/>
    <n v="0.10006584348413093"/>
    <x v="1"/>
    <n v="0"/>
    <n v="0"/>
    <n v="0"/>
    <n v="-0.94217941872104072"/>
    <n v="0"/>
    <x v="0"/>
    <n v="0"/>
    <n v="0"/>
    <n v="-0.67724401237451326"/>
    <s v=""/>
    <s v=""/>
    <n v="89.57"/>
    <n v="89.14"/>
    <n v="89.23"/>
    <x v="61"/>
    <s v="putong"/>
    <s v=""/>
    <n v="1"/>
  </r>
  <r>
    <n v="759"/>
    <s v="郭钰滢"/>
    <n v="1"/>
    <x v="17"/>
    <s v="农学"/>
    <s v="林学"/>
    <x v="1"/>
    <n v="0"/>
    <n v="1"/>
    <n v="1"/>
    <n v="4.7480000000000001E-2"/>
    <n v="-7.6210694086341693E-2"/>
    <x v="7"/>
    <x v="13"/>
    <n v="511"/>
    <n v="459"/>
    <m/>
    <s v=""/>
    <s v=""/>
    <n v="-6.2740617064316662E-2"/>
    <n v="0"/>
    <n v="25"/>
    <n v="4"/>
    <n v="0.16"/>
    <n v="88.02"/>
    <n v="0.47512568605561489"/>
    <n v="-2.1201377577113094E-2"/>
    <n v="0.46366053088569886"/>
    <x v="1"/>
    <n v="0"/>
    <n v="4"/>
    <n v="0.69402792121717416"/>
    <n v="-0.34553939163091907"/>
    <n v="0"/>
    <x v="0"/>
    <n v="2"/>
    <n v="0.47406520692069221"/>
    <n v="0.51012064584041694"/>
    <n v="36.4"/>
    <n v="18.27"/>
    <n v="16.11"/>
    <n v="18.39"/>
    <n v="89.17"/>
    <x v="3"/>
    <s v="putong"/>
    <s v=""/>
    <n v="1"/>
  </r>
  <r>
    <n v="1023"/>
    <s v="吴海婷"/>
    <n v="1"/>
    <x v="17"/>
    <s v="工学"/>
    <s v="城乡规划"/>
    <x v="1"/>
    <n v="0"/>
    <n v="1"/>
    <n v="1"/>
    <n v="4.7480000000000001E-2"/>
    <n v="-7.6210694086341693E-2"/>
    <x v="1"/>
    <x v="22"/>
    <n v="537"/>
    <n v="495"/>
    <m/>
    <s v=""/>
    <s v=""/>
    <n v="-0.26688018658993984"/>
    <n v="0"/>
    <n v="57"/>
    <n v="14"/>
    <n v="0.24561403508771928"/>
    <n v="87.52"/>
    <n v="1.1775668372735799"/>
    <n v="-0.20349191752447762"/>
    <n v="1.1456643800377448"/>
    <x v="1"/>
    <n v="0"/>
    <n v="11"/>
    <n v="1.9085767833472289"/>
    <n v="0.69858065577679396"/>
    <n v="0"/>
    <x v="0"/>
    <n v="1"/>
    <n v="0.2370326034603461"/>
    <n v="-8.3561683267048173E-2"/>
    <s v=""/>
    <n v="90"/>
    <s v=""/>
    <n v="88.2"/>
    <n v="89.1"/>
    <x v="62"/>
    <s v="putong"/>
    <s v=""/>
    <n v="1"/>
  </r>
  <r>
    <n v="68"/>
    <s v="高霞"/>
    <n v="1"/>
    <x v="17"/>
    <s v="农学"/>
    <s v="林学"/>
    <x v="1"/>
    <n v="0"/>
    <n v="1"/>
    <n v="1"/>
    <n v="4.7480000000000001E-2"/>
    <n v="-7.6210694086341693E-2"/>
    <x v="7"/>
    <x v="8"/>
    <n v="540"/>
    <m/>
    <m/>
    <s v=""/>
    <s v=""/>
    <n v="-1.0793556733019178"/>
    <n v="0"/>
    <n v="101"/>
    <n v="30"/>
    <n v="0.29702970297029702"/>
    <n v="85.53"/>
    <n v="1.5994191760994965"/>
    <n v="-0.92900826651498658"/>
    <n v="1.541012502175102"/>
    <x v="1"/>
    <n v="0"/>
    <n v="0"/>
    <n v="0"/>
    <n v="-0.94217941872104072"/>
    <n v="0"/>
    <x v="0"/>
    <n v="0"/>
    <n v="0"/>
    <n v="-0.67724401237451326"/>
    <n v="88.2"/>
    <n v="88.5"/>
    <n v="89.1"/>
    <n v="90.4"/>
    <n v="89.05"/>
    <x v="63"/>
    <s v="2jia"/>
    <s v=""/>
    <n v="1"/>
  </r>
  <r>
    <n v="300"/>
    <s v="毛文倩"/>
    <n v="1"/>
    <x v="108"/>
    <s v="工学"/>
    <s v="环境工程"/>
    <x v="0"/>
    <n v="0"/>
    <n v="1"/>
    <n v="1"/>
    <n v="3.5889999999999998E-2"/>
    <n v="-0.17725909261635098"/>
    <x v="2"/>
    <x v="5"/>
    <n v="460"/>
    <n v="456"/>
    <m/>
    <s v=""/>
    <s v=""/>
    <n v="0.97473103051168219"/>
    <n v="0"/>
    <n v="57"/>
    <n v="1"/>
    <n v="1.7543859649122806E-2"/>
    <n v="4.1399999999999997"/>
    <n v="-0.6936903278562454"/>
    <n v="1.0034077889176878"/>
    <n v="-0.65448736135876762"/>
    <x v="3"/>
    <n v="0"/>
    <n v="5"/>
    <n v="1.7116515878238723"/>
    <n v="0.52928854172794559"/>
    <n v="0"/>
    <x v="2"/>
    <n v="0"/>
    <n v="0.34030527448662495"/>
    <n v="0.17509961046627232"/>
    <n v="91.5"/>
    <n v="87.25"/>
    <n v="87.25"/>
    <n v="90.2"/>
    <n v="89.05"/>
    <x v="3"/>
    <s v="putong"/>
    <s v=""/>
    <n v="1"/>
  </r>
  <r>
    <n v="946"/>
    <s v="杨文静"/>
    <n v="1"/>
    <x v="17"/>
    <s v="管理学"/>
    <s v="旅游管理"/>
    <x v="1"/>
    <n v="0"/>
    <n v="1"/>
    <n v="1"/>
    <n v="4.7480000000000001E-2"/>
    <n v="-7.6210694086341693E-2"/>
    <x v="1"/>
    <x v="10"/>
    <n v="575"/>
    <n v="602"/>
    <m/>
    <s v=""/>
    <s v=""/>
    <n v="0.99878514446892719"/>
    <n v="0"/>
    <n v="53"/>
    <n v="2"/>
    <n v="3.7735849056603772E-2"/>
    <n v="90.62"/>
    <n v="-0.52802024502181955"/>
    <n v="0.92670943014918561"/>
    <n v="-0.4944159895253693"/>
    <x v="1"/>
    <n v="0"/>
    <n v="0"/>
    <n v="0"/>
    <n v="-0.94217941872104072"/>
    <n v="0"/>
    <x v="0"/>
    <n v="1"/>
    <n v="0.2370326034603461"/>
    <n v="-8.3561683267048173E-2"/>
    <n v="87"/>
    <n v="87"/>
    <n v="90"/>
    <n v="90"/>
    <n v="89"/>
    <x v="64"/>
    <s v="putong"/>
    <s v=""/>
    <n v="1"/>
  </r>
  <r>
    <n v="1065"/>
    <s v="康森卫"/>
    <n v="2"/>
    <x v="17"/>
    <s v="工学"/>
    <s v="车辆工程"/>
    <x v="1"/>
    <n v="0"/>
    <n v="1"/>
    <n v="1"/>
    <n v="4.7480000000000001E-2"/>
    <n v="-7.6210694086341693E-2"/>
    <x v="11"/>
    <x v="9"/>
    <n v="487"/>
    <n v="468"/>
    <m/>
    <s v=""/>
    <s v=""/>
    <n v="-1.133724629904485"/>
    <n v="0"/>
    <n v="80"/>
    <n v="22"/>
    <n v="0.27500000000000002"/>
    <n v="3.45"/>
    <n v="1.4186711258576155"/>
    <n v="-1.1358487588496688"/>
    <n v="1.3596617165208773"/>
    <x v="1"/>
    <n v="0"/>
    <n v="7"/>
    <n v="1.2145488621300549"/>
    <n v="0.10194062868667232"/>
    <n v="0"/>
    <x v="0"/>
    <n v="0"/>
    <n v="0"/>
    <n v="-0.67724401237451326"/>
    <n v="23"/>
    <n v="22"/>
    <n v="21"/>
    <n v="23"/>
    <n v="89"/>
    <x v="64"/>
    <s v="zhijiaotuan"/>
    <s v=""/>
    <n v="1"/>
  </r>
  <r>
    <n v="447"/>
    <s v="章毓文"/>
    <n v="1"/>
    <x v="3"/>
    <s v="农学"/>
    <s v="林学"/>
    <x v="0"/>
    <n v="0"/>
    <n v="1"/>
    <n v="1"/>
    <n v="3.5889999999999998E-2"/>
    <n v="-0.17725909261635098"/>
    <x v="7"/>
    <x v="13"/>
    <n v="564"/>
    <n v="536"/>
    <m/>
    <s v=""/>
    <s v=""/>
    <n v="-1.2253966151399713"/>
    <n v="0"/>
    <n v="71"/>
    <n v="2"/>
    <n v="2.8169014084507043E-2"/>
    <n v="3.42"/>
    <n v="-0.60651366685886454"/>
    <n v="-1.2288599131004243"/>
    <n v="-0.62088986514704458"/>
    <x v="5"/>
    <n v="2"/>
    <n v="8"/>
    <n v="4.3072169112793679"/>
    <n v="2.7606370473971809"/>
    <n v="0"/>
    <x v="0"/>
    <n v="1"/>
    <n v="0.2370326034603461"/>
    <n v="-8.3561683267048173E-2"/>
    <n v="35.659999999999997"/>
    <n v="17.670000000000002"/>
    <n v="17.27"/>
    <n v="18.34"/>
    <n v="88.92"/>
    <x v="65"/>
    <s v="putong"/>
    <s v=""/>
    <n v="1"/>
  </r>
  <r>
    <n v="583"/>
    <s v="李丽华"/>
    <n v="1"/>
    <x v="17"/>
    <s v="工学"/>
    <s v="环境工程"/>
    <x v="1"/>
    <n v="0"/>
    <n v="1"/>
    <n v="1"/>
    <n v="4.7480000000000001E-2"/>
    <n v="-7.6210694086341693E-2"/>
    <x v="2"/>
    <x v="5"/>
    <n v="513"/>
    <n v="429"/>
    <m/>
    <s v=""/>
    <s v=""/>
    <n v="0.57417483985562856"/>
    <n v="0"/>
    <n v="51"/>
    <n v="5"/>
    <n v="9.8039215686274508E-2"/>
    <n v="89.58"/>
    <n v="-3.3246622516306987E-2"/>
    <n v="0.5475451070586651"/>
    <n v="-1.9830333563125128E-2"/>
    <x v="1"/>
    <n v="0"/>
    <n v="1"/>
    <n v="0.17350698030429354"/>
    <n v="-0.79301941194851033"/>
    <n v="0"/>
    <x v="0"/>
    <n v="1"/>
    <n v="0.2370326034603461"/>
    <n v="-8.3561683267048173E-2"/>
    <n v="88.4"/>
    <n v="89.2"/>
    <n v="87.8"/>
    <n v="90.2"/>
    <n v="88.9"/>
    <x v="66"/>
    <s v="putong"/>
    <s v=""/>
    <n v="1"/>
  </r>
  <r>
    <n v="1052"/>
    <s v="孙彦琳"/>
    <n v="1"/>
    <x v="17"/>
    <s v="农学"/>
    <s v="园艺"/>
    <x v="1"/>
    <n v="0"/>
    <n v="1"/>
    <n v="1"/>
    <n v="4.7480000000000001E-2"/>
    <n v="-7.6210694086341693E-2"/>
    <x v="1"/>
    <x v="3"/>
    <n v="566"/>
    <n v="547"/>
    <m/>
    <s v=""/>
    <s v=""/>
    <n v="-0.11173411375046227"/>
    <n v="0"/>
    <n v="62"/>
    <n v="14"/>
    <n v="0.22580645161290322"/>
    <n v="87.9"/>
    <n v="1.0150507063069698"/>
    <n v="-6.4951107164477065E-2"/>
    <n v="0.99010266441577932"/>
    <x v="1"/>
    <n v="0"/>
    <n v="0"/>
    <n v="0"/>
    <n v="-0.94217941872104072"/>
    <n v="0"/>
    <x v="2"/>
    <n v="0"/>
    <n v="0.34030527448662495"/>
    <n v="0.17509961046627232"/>
    <s v=""/>
    <s v=""/>
    <n v="87.67"/>
    <n v="89.17"/>
    <n v="88.87"/>
    <x v="67"/>
    <s v="putong"/>
    <s v=""/>
    <n v="1"/>
  </r>
  <r>
    <n v="899"/>
    <s v="刘玉红"/>
    <n v="1"/>
    <x v="17"/>
    <s v="艺术学"/>
    <s v="数字媒体艺术"/>
    <x v="1"/>
    <n v="0"/>
    <n v="1"/>
    <n v="1"/>
    <n v="4.7480000000000001E-2"/>
    <n v="-7.6210694086341693E-2"/>
    <x v="3"/>
    <x v="19"/>
    <n v="442"/>
    <m/>
    <m/>
    <s v=""/>
    <s v=""/>
    <n v="-1.3978134017618904"/>
    <n v="0"/>
    <n v="29"/>
    <n v="6"/>
    <n v="0.20689655172413793"/>
    <n v="84.75"/>
    <n v="0.85989983841864948"/>
    <n v="-1.2133815088328757"/>
    <n v="0.81200703929713924"/>
    <x v="1"/>
    <n v="0"/>
    <n v="1"/>
    <n v="0.17350698030429354"/>
    <n v="-0.79301941194851033"/>
    <n v="0"/>
    <x v="0"/>
    <n v="1"/>
    <n v="0.2370326034603461"/>
    <n v="-8.3561683267048173E-2"/>
    <n v="90"/>
    <s v=""/>
    <n v="83.25"/>
    <n v="90.4"/>
    <n v="88.81"/>
    <x v="68"/>
    <s v="putong"/>
    <s v=""/>
    <n v="1"/>
  </r>
  <r>
    <n v="276"/>
    <s v="刘学森"/>
    <n v="2"/>
    <x v="166"/>
    <s v="农学"/>
    <s v="园林"/>
    <x v="1"/>
    <n v="0"/>
    <n v="1"/>
    <n v="1"/>
    <n v="4.7480000000000001E-2"/>
    <n v="-7.6210694086341693E-2"/>
    <x v="1"/>
    <x v="1"/>
    <n v="425"/>
    <n v="383"/>
    <m/>
    <s v=""/>
    <s v=""/>
    <n v="-0.21700477754962952"/>
    <n v="0"/>
    <n v="54"/>
    <n v="1"/>
    <n v="1.8518518518518517E-2"/>
    <n v="3.75"/>
    <n v="-0.68569350236423754"/>
    <n v="-0.20573721634212236"/>
    <n v="-0.67460651215712675"/>
    <x v="4"/>
    <n v="1"/>
    <n v="7"/>
    <n v="2.0410418818257612"/>
    <n v="0.81245788971591082"/>
    <n v="0"/>
    <x v="3"/>
    <n v="0"/>
    <n v="1.020915823459875"/>
    <n v="1.8797868561478439"/>
    <s v=""/>
    <s v=""/>
    <n v="83.86"/>
    <n v="89.86"/>
    <n v="88.66"/>
    <x v="69"/>
    <s v="putong"/>
    <s v=""/>
    <n v="1"/>
  </r>
  <r>
    <n v="817"/>
    <s v="苏竞琳"/>
    <n v="1"/>
    <x v="125"/>
    <s v="工学"/>
    <s v="工业设计"/>
    <x v="0"/>
    <n v="0"/>
    <n v="1"/>
    <n v="1"/>
    <n v="3.5889999999999998E-2"/>
    <n v="-0.17725909261635098"/>
    <x v="3"/>
    <x v="19"/>
    <n v="612"/>
    <n v="562"/>
    <m/>
    <s v=""/>
    <s v=""/>
    <n v="2.745384974499894E-2"/>
    <n v="0"/>
    <n v="58"/>
    <n v="1"/>
    <n v="1.7241379310344827E-2"/>
    <n v="3.83"/>
    <n v="-0.69617210128479956"/>
    <n v="4.2292528326557062E-2"/>
    <n v="-0.67911356834077719"/>
    <x v="1"/>
    <n v="1"/>
    <n v="7"/>
    <n v="1.618983538674559"/>
    <n v="0.44962392642274385"/>
    <n v="0"/>
    <x v="0"/>
    <n v="2"/>
    <n v="0.47406520692069221"/>
    <n v="0.51012064584041694"/>
    <n v="86"/>
    <s v=""/>
    <n v="91.75"/>
    <n v="89.8"/>
    <n v="88.65"/>
    <x v="70"/>
    <s v="putong"/>
    <s v=""/>
    <n v="1"/>
  </r>
  <r>
    <n v="700"/>
    <s v="陈睿绮"/>
    <n v="1"/>
    <x v="17"/>
    <s v="管理学"/>
    <s v="工商管理"/>
    <x v="1"/>
    <n v="0"/>
    <n v="1"/>
    <n v="1"/>
    <n v="4.7480000000000001E-2"/>
    <n v="-7.6210694086341693E-2"/>
    <x v="0"/>
    <x v="6"/>
    <n v="516"/>
    <n v="448"/>
    <m/>
    <s v=""/>
    <s v=""/>
    <n v="-1.2875780342180556"/>
    <n v="0"/>
    <n v="69"/>
    <n v="21"/>
    <n v="0.30434782608695654"/>
    <n v="85.02"/>
    <n v="1.6594624951832677"/>
    <n v="-1.1149446172613002"/>
    <n v="1.5953736908857983"/>
    <x v="1"/>
    <n v="0"/>
    <n v="1"/>
    <n v="0.17350698030429354"/>
    <n v="-0.79301941194851033"/>
    <n v="0"/>
    <x v="0"/>
    <n v="0"/>
    <n v="0"/>
    <n v="-0.67724401237451326"/>
    <s v=""/>
    <s v=""/>
    <s v=""/>
    <n v="88.63"/>
    <n v="88.63"/>
    <x v="71"/>
    <s v="putong"/>
    <s v=""/>
    <n v="1"/>
  </r>
  <r>
    <n v="282"/>
    <s v="张家硕"/>
    <n v="2"/>
    <x v="0"/>
    <s v="农学"/>
    <s v="林学"/>
    <x v="0"/>
    <n v="0"/>
    <n v="1"/>
    <n v="1"/>
    <n v="3.5889999999999998E-2"/>
    <n v="-0.17725909261635098"/>
    <x v="7"/>
    <x v="15"/>
    <n v="508"/>
    <n v="425"/>
    <m/>
    <s v=""/>
    <s v=""/>
    <n v="2.4359277139293125"/>
    <n v="0"/>
    <n v="91"/>
    <n v="1"/>
    <n v="1.098901098901099E-2"/>
    <n v="94.14"/>
    <n v="-0.74747117622007808"/>
    <n v="2.2100348313786302"/>
    <n v="-0.67915278744454788"/>
    <x v="1"/>
    <n v="0"/>
    <n v="9"/>
    <n v="1.5615628227386418"/>
    <n v="0.40026064223173302"/>
    <n v="0"/>
    <x v="2"/>
    <n v="0"/>
    <n v="0.34030527448662495"/>
    <n v="0.17509961046627232"/>
    <n v="88.4"/>
    <n v="89.5"/>
    <n v="87.1"/>
    <n v="89.9"/>
    <n v="88.62"/>
    <x v="3"/>
    <s v="zhibo"/>
    <s v=""/>
    <n v="1"/>
  </r>
  <r>
    <n v="294"/>
    <s v="李凌一"/>
    <n v="1"/>
    <x v="94"/>
    <s v="管理学"/>
    <s v="财务管理"/>
    <x v="0"/>
    <n v="0"/>
    <n v="1"/>
    <n v="1"/>
    <n v="3.5889999999999998E-2"/>
    <n v="-0.17725909261635098"/>
    <x v="0"/>
    <x v="0"/>
    <n v="503"/>
    <n v="463"/>
    <m/>
    <s v=""/>
    <s v=""/>
    <n v="0.45525644751059874"/>
    <n v="0"/>
    <n v="107"/>
    <n v="1"/>
    <n v="9.3457943925233638E-3"/>
    <n v="3.97"/>
    <n v="-0.76095334601332032"/>
    <n v="0.47634458149674602"/>
    <n v="-0.73237176388783776"/>
    <x v="1"/>
    <n v="1"/>
    <n v="9"/>
    <n v="1.9659974992831459"/>
    <n v="0.74794393996780462"/>
    <n v="0"/>
    <x v="0"/>
    <n v="0"/>
    <n v="0"/>
    <n v="-0.67724401237451326"/>
    <s v=""/>
    <s v=""/>
    <s v=""/>
    <n v="88.57"/>
    <n v="88.57"/>
    <x v="3"/>
    <s v="putong"/>
    <s v=""/>
    <n v="1"/>
  </r>
  <r>
    <n v="922"/>
    <s v="袁刘英"/>
    <n v="1"/>
    <x v="29"/>
    <s v="管理学"/>
    <s v="会计学"/>
    <x v="0"/>
    <n v="0"/>
    <n v="1"/>
    <n v="1"/>
    <n v="3.5889999999999998E-2"/>
    <n v="-0.17725909261635098"/>
    <x v="0"/>
    <x v="0"/>
    <n v="529"/>
    <n v="472"/>
    <m/>
    <s v=""/>
    <s v=""/>
    <n v="0.45525644751059874"/>
    <n v="0"/>
    <n v="275"/>
    <n v="2"/>
    <n v="7.2727272727272727E-3"/>
    <n v="3.97"/>
    <n v="-0.77796232885929484"/>
    <n v="0.47634458149674602"/>
    <n v="-0.74898783923007028"/>
    <x v="1"/>
    <n v="3"/>
    <n v="7"/>
    <n v="2.4278528917635676"/>
    <n v="1.1449905218948873"/>
    <n v="0"/>
    <x v="0"/>
    <n v="0"/>
    <n v="0"/>
    <n v="-0.67724401237451326"/>
    <s v=""/>
    <s v=""/>
    <s v=""/>
    <n v="88.57"/>
    <n v="88.57"/>
    <x v="72"/>
    <s v="putong"/>
    <s v=""/>
    <n v="1"/>
  </r>
  <r>
    <n v="659"/>
    <s v="郑玉琳"/>
    <n v="1"/>
    <x v="17"/>
    <s v="农学"/>
    <s v="林学"/>
    <x v="1"/>
    <n v="0"/>
    <n v="1"/>
    <n v="1"/>
    <n v="4.7480000000000001E-2"/>
    <n v="-7.6210694086341693E-2"/>
    <x v="7"/>
    <x v="13"/>
    <n v="559"/>
    <n v="489"/>
    <m/>
    <s v=""/>
    <s v=""/>
    <n v="0.83955628023894091"/>
    <n v="0"/>
    <n v="103"/>
    <n v="8"/>
    <n v="7.7669902912621352E-2"/>
    <n v="90.23"/>
    <n v="-0.20037159799005544"/>
    <n v="0.78452280899024107"/>
    <n v="-0.17762053718881057"/>
    <x v="1"/>
    <n v="0"/>
    <n v="3"/>
    <n v="0.52052094091288059"/>
    <n v="-0.49469939840344951"/>
    <n v="0"/>
    <x v="0"/>
    <n v="1"/>
    <n v="0.2370326034603461"/>
    <n v="-8.3561683267048173E-2"/>
    <n v="36.07"/>
    <n v="17.93"/>
    <n v="16.27"/>
    <n v="18.25"/>
    <n v="88.52"/>
    <x v="73"/>
    <s v="putong"/>
    <s v=""/>
    <n v="1"/>
  </r>
  <r>
    <n v="806"/>
    <s v="周欧"/>
    <n v="1"/>
    <x v="29"/>
    <s v="农学"/>
    <s v="林学"/>
    <x v="0"/>
    <n v="0"/>
    <n v="1"/>
    <n v="1"/>
    <n v="3.5889999999999998E-2"/>
    <n v="-0.17725909261635098"/>
    <x v="7"/>
    <x v="13"/>
    <n v="520"/>
    <n v="445"/>
    <m/>
    <s v=""/>
    <s v=""/>
    <n v="0.76082973162888434"/>
    <n v="0"/>
    <n v="152"/>
    <n v="1"/>
    <n v="6.5789473684210523E-3"/>
    <n v="4.07"/>
    <n v="-0.78365461464133312"/>
    <n v="0.78638176233259527"/>
    <n v="-0.7473867743332353"/>
    <x v="1"/>
    <n v="1"/>
    <n v="3"/>
    <n v="0.92495561745738475"/>
    <n v="-0.14701610066737794"/>
    <n v="0"/>
    <x v="0"/>
    <n v="0"/>
    <n v="0"/>
    <n v="-0.67724401237451326"/>
    <n v="35.799999999999997"/>
    <n v="17.920000000000002"/>
    <n v="16.399999999999999"/>
    <n v="18.399999999999999"/>
    <n v="88.52"/>
    <x v="73"/>
    <s v="putong"/>
    <s v=""/>
    <n v="1"/>
  </r>
  <r>
    <n v="237"/>
    <s v="潘旭"/>
    <n v="1"/>
    <x v="17"/>
    <s v="农学"/>
    <s v="林学"/>
    <x v="1"/>
    <n v="0"/>
    <n v="1"/>
    <n v="1"/>
    <n v="4.7480000000000001E-2"/>
    <n v="-7.6210694086341693E-2"/>
    <x v="7"/>
    <x v="15"/>
    <n v="456"/>
    <n v="373"/>
    <m/>
    <s v=""/>
    <s v=""/>
    <n v="0.52926413455999166"/>
    <n v="0"/>
    <n v="100"/>
    <n v="6"/>
    <n v="0.06"/>
    <n v="89.47"/>
    <n v="-0.34534860942438556"/>
    <n v="0.50744118827024509"/>
    <n v="-0.32564916509763958"/>
    <x v="1"/>
    <n v="0"/>
    <n v="5"/>
    <n v="0.86753490152146773"/>
    <n v="-0.1963793848583886"/>
    <n v="0"/>
    <x v="0"/>
    <n v="1"/>
    <n v="0.2370326034603461"/>
    <n v="-8.3561683267048173E-2"/>
    <n v="88.6"/>
    <n v="88.9"/>
    <n v="87.3"/>
    <n v="89.5"/>
    <n v="88.49"/>
    <x v="3"/>
    <s v="putong"/>
    <s v=""/>
    <n v="1"/>
  </r>
  <r>
    <n v="387"/>
    <s v="刘佳丽"/>
    <n v="1"/>
    <x v="70"/>
    <s v="农学"/>
    <s v="林学"/>
    <x v="1"/>
    <n v="0"/>
    <n v="1"/>
    <n v="1"/>
    <n v="4.7480000000000001E-2"/>
    <n v="-7.6210694086341693E-2"/>
    <x v="7"/>
    <x v="13"/>
    <n v="451"/>
    <m/>
    <m/>
    <s v=""/>
    <s v=""/>
    <n v="-1.2253966151399713"/>
    <n v="0"/>
    <n v="29"/>
    <n v="1"/>
    <n v="3.4482758620689655E-2"/>
    <n v="3.42"/>
    <n v="-0.55471101585721327"/>
    <n v="-1.2288599131004243"/>
    <n v="-0.57028385538353144"/>
    <x v="3"/>
    <n v="1"/>
    <n v="11"/>
    <n v="3.1571281461941378"/>
    <n v="1.7719318800991999"/>
    <n v="1"/>
    <x v="2"/>
    <n v="1"/>
    <n v="0.99418315326071482"/>
    <n v="1.8128310295003329"/>
    <n v="36.72"/>
    <n v="18.12"/>
    <n v="15.2"/>
    <n v="18.43"/>
    <n v="88.47"/>
    <x v="74"/>
    <s v="putong"/>
    <s v=""/>
    <n v="1"/>
  </r>
  <r>
    <n v="981"/>
    <s v="杨淑敏"/>
    <n v="1"/>
    <x v="17"/>
    <s v="农学"/>
    <s v="园艺"/>
    <x v="1"/>
    <n v="0"/>
    <n v="1"/>
    <n v="1"/>
    <n v="4.7480000000000001E-2"/>
    <n v="-7.6210694086341693E-2"/>
    <x v="1"/>
    <x v="1"/>
    <n v="492"/>
    <n v="438"/>
    <m/>
    <s v=""/>
    <s v=""/>
    <n v="0.41494597562564223"/>
    <n v="0"/>
    <n v="59"/>
    <n v="8"/>
    <n v="0.13559322033898305"/>
    <n v="89.19"/>
    <n v="0.27487433258253002"/>
    <n v="0.40535848589972051"/>
    <n v="0.27788851652415714"/>
    <x v="1"/>
    <n v="0"/>
    <n v="1"/>
    <n v="0.17350698030429354"/>
    <n v="-0.79301941194851033"/>
    <n v="0"/>
    <x v="0"/>
    <n v="0"/>
    <n v="0"/>
    <n v="-0.67724401237451326"/>
    <s v=""/>
    <s v=""/>
    <n v="86.29"/>
    <n v="89"/>
    <n v="88.46"/>
    <x v="75"/>
    <s v="putong"/>
    <s v=""/>
    <n v="1"/>
  </r>
  <r>
    <n v="529"/>
    <s v="马艺菲"/>
    <n v="1"/>
    <x v="128"/>
    <s v="经济学"/>
    <s v="经济统计学"/>
    <x v="0"/>
    <n v="0"/>
    <n v="1"/>
    <n v="1"/>
    <n v="3.5889999999999998E-2"/>
    <n v="-0.17725909261635098"/>
    <x v="0"/>
    <x v="0"/>
    <n v="482"/>
    <n v="430"/>
    <m/>
    <s v=""/>
    <s v=""/>
    <n v="-1.0114953162571707"/>
    <n v="0"/>
    <n v="91"/>
    <n v="6"/>
    <n v="6.5934065934065936E-2"/>
    <n v="3.49"/>
    <n v="-0.29666112375853937"/>
    <n v="-1.0118338865153291"/>
    <n v="-0.31318161457822119"/>
    <x v="2"/>
    <n v="3"/>
    <n v="3"/>
    <n v="3"/>
    <n v="1.6368523846842664"/>
    <n v="0"/>
    <x v="2"/>
    <n v="3"/>
    <n v="1.0514030848676632"/>
    <n v="1.9561465977886676"/>
    <s v=""/>
    <s v=""/>
    <s v=""/>
    <n v="88.45"/>
    <n v="88.45"/>
    <x v="76"/>
    <s v="putong"/>
    <s v=""/>
    <n v="1"/>
  </r>
  <r>
    <n v="994"/>
    <s v="赫东煜"/>
    <n v="1"/>
    <x v="48"/>
    <s v="工学"/>
    <s v="环境工程"/>
    <x v="0"/>
    <n v="0"/>
    <n v="1"/>
    <n v="1"/>
    <n v="3.5889999999999998E-2"/>
    <n v="-0.17725909261635098"/>
    <x v="2"/>
    <x v="5"/>
    <n v="515"/>
    <n v="384"/>
    <m/>
    <s v=""/>
    <s v=""/>
    <n v="2.4109254658676251"/>
    <n v="0"/>
    <n v="34"/>
    <n v="2"/>
    <n v="5.8823529411764705E-2"/>
    <n v="4.6100000000000003"/>
    <n v="-0.35500124819473849"/>
    <n v="2.4605825388461802"/>
    <n v="-0.28996126271409328"/>
    <x v="1"/>
    <n v="0"/>
    <n v="1"/>
    <n v="0.17350698030429354"/>
    <n v="-0.79301941194851033"/>
    <n v="0"/>
    <x v="0"/>
    <n v="0"/>
    <n v="0"/>
    <n v="-0.67724401237451326"/>
    <n v="87.2"/>
    <n v="87.8"/>
    <n v="88.6"/>
    <n v="90.2"/>
    <n v="88.45"/>
    <x v="3"/>
    <s v="putong"/>
    <s v=""/>
    <n v="1"/>
  </r>
  <r>
    <n v="1008"/>
    <s v="曹元"/>
    <n v="1"/>
    <x v="17"/>
    <s v="艺术学"/>
    <s v="视觉传达设计"/>
    <x v="1"/>
    <n v="0"/>
    <n v="1"/>
    <n v="1"/>
    <n v="4.7480000000000001E-2"/>
    <n v="-7.6210694086341693E-2"/>
    <x v="3"/>
    <x v="19"/>
    <n v="476"/>
    <n v="440"/>
    <m/>
    <s v=""/>
    <s v=""/>
    <n v="-1.532545517648801"/>
    <n v="0"/>
    <n v="33"/>
    <n v="11"/>
    <n v="0.33333333333333331"/>
    <n v="84.42"/>
    <n v="1.8972811315542819"/>
    <n v="-1.3336932651981357"/>
    <n v="1.8226456229893011"/>
    <x v="1"/>
    <n v="1"/>
    <n v="4"/>
    <n v="1.0984625977616784"/>
    <n v="2.1439061051526064E-3"/>
    <n v="0"/>
    <x v="0"/>
    <n v="0"/>
    <n v="0"/>
    <n v="-0.67724401237451326"/>
    <n v="91"/>
    <s v=""/>
    <n v="83.75"/>
    <n v="88.3"/>
    <n v="88.45"/>
    <x v="76"/>
    <s v="zhijiaotuan"/>
    <s v=""/>
    <n v="1"/>
  </r>
  <r>
    <n v="460"/>
    <s v="吴雪艺"/>
    <n v="1"/>
    <x v="94"/>
    <s v="管理学"/>
    <s v="财务管理"/>
    <x v="0"/>
    <n v="0"/>
    <n v="1"/>
    <n v="1"/>
    <n v="3.5889999999999998E-2"/>
    <n v="-0.17725909261635098"/>
    <x v="0"/>
    <x v="0"/>
    <n v="455"/>
    <m/>
    <m/>
    <s v=""/>
    <s v=""/>
    <n v="0.2719124770396274"/>
    <n v="0"/>
    <n v="18"/>
    <n v="4"/>
    <n v="0.22222222222222221"/>
    <n v="3.91"/>
    <n v="0.98564302546539273"/>
    <n v="0.2903222729952365"/>
    <n v="0.96958111608333208"/>
    <x v="1"/>
    <n v="1"/>
    <n v="12"/>
    <n v="2.4865184401960265"/>
    <n v="1.1954239602853958"/>
    <n v="1"/>
    <x v="0"/>
    <n v="1"/>
    <n v="0.65387787877408987"/>
    <n v="0.96048740665954735"/>
    <s v=""/>
    <s v=""/>
    <s v=""/>
    <n v="88.43"/>
    <n v="88.43"/>
    <x v="77"/>
    <s v="putong"/>
    <s v=""/>
    <n v="1"/>
  </r>
  <r>
    <n v="1149"/>
    <s v="赵一燃"/>
    <n v="1"/>
    <x v="17"/>
    <s v="农学"/>
    <s v="园林"/>
    <x v="1"/>
    <n v="0"/>
    <n v="1"/>
    <n v="1"/>
    <n v="4.7480000000000001E-2"/>
    <n v="-7.6210694086341693E-2"/>
    <x v="1"/>
    <x v="1"/>
    <n v="547"/>
    <n v="491"/>
    <m/>
    <s v=""/>
    <s v=""/>
    <n v="-8.7237365407392367E-2"/>
    <n v="0"/>
    <n v="185"/>
    <n v="33"/>
    <n v="0.17837837837837839"/>
    <n v="87.96"/>
    <n v="0.62591555657626363"/>
    <n v="-4.3076242370797664E-2"/>
    <n v="0.61046184602058651"/>
    <x v="1"/>
    <n v="0"/>
    <n v="3"/>
    <n v="0.52052094091288059"/>
    <n v="-0.49469939840344951"/>
    <n v="0"/>
    <x v="2"/>
    <n v="0"/>
    <n v="0.34030527448662495"/>
    <n v="0.17509961046627232"/>
    <s v=""/>
    <s v=""/>
    <n v="89.43"/>
    <n v="88.14"/>
    <n v="88.4"/>
    <x v="78"/>
    <s v="putong"/>
    <s v=""/>
    <n v="1"/>
  </r>
  <r>
    <n v="528"/>
    <s v="王凯清"/>
    <n v="1"/>
    <x v="7"/>
    <s v="工学"/>
    <s v="木材科学与工程"/>
    <x v="0"/>
    <n v="0"/>
    <n v="1"/>
    <n v="1"/>
    <n v="3.5889999999999998E-2"/>
    <n v="-0.17725909261635098"/>
    <x v="10"/>
    <x v="27"/>
    <n v="456"/>
    <m/>
    <m/>
    <s v=""/>
    <s v=""/>
    <n v="-0.52001325280170863"/>
    <n v="0"/>
    <n v="80"/>
    <n v="3"/>
    <n v="3.7499999999999999E-2"/>
    <n v="86.9"/>
    <n v="-0.5299553259073857"/>
    <n v="-0.42953218705920609"/>
    <n v="-0.52763555139999285"/>
    <x v="1"/>
    <n v="1"/>
    <n v="2"/>
    <n v="0.75144863715309129"/>
    <n v="-0.2961761074399083"/>
    <n v="0"/>
    <x v="2"/>
    <n v="1"/>
    <n v="0.57733787794697111"/>
    <n v="0.76878193957373753"/>
    <s v=""/>
    <s v=""/>
    <s v=""/>
    <n v="88.36"/>
    <n v="88.36"/>
    <x v="79"/>
    <s v="putong"/>
    <s v=""/>
    <n v="1"/>
  </r>
  <r>
    <n v="682"/>
    <s v="周青"/>
    <n v="1"/>
    <x v="17"/>
    <s v="农学"/>
    <s v="林学"/>
    <x v="1"/>
    <n v="0"/>
    <n v="1"/>
    <n v="1"/>
    <n v="4.7480000000000001E-2"/>
    <n v="-7.6210694086341693E-2"/>
    <x v="7"/>
    <x v="15"/>
    <n v="486"/>
    <n v="432"/>
    <m/>
    <s v=""/>
    <s v=""/>
    <n v="-0.2178866899037884"/>
    <n v="0"/>
    <n v="101"/>
    <n v="17"/>
    <n v="0.16831683168316833"/>
    <n v="87.64"/>
    <n v="0.54336315221434761"/>
    <n v="-0.15974218793710848"/>
    <n v="0.52712141885684893"/>
    <x v="1"/>
    <n v="0"/>
    <n v="1"/>
    <n v="0.17350698030429354"/>
    <n v="-0.79301941194851033"/>
    <n v="0"/>
    <x v="0"/>
    <n v="1"/>
    <n v="0.2370326034603461"/>
    <n v="-8.3561683267048173E-2"/>
    <n v="88.1"/>
    <n v="88.1"/>
    <n v="87.9"/>
    <n v="89.4"/>
    <n v="88.34"/>
    <x v="3"/>
    <s v="putong"/>
    <s v=""/>
    <n v="1"/>
  </r>
  <r>
    <n v="501"/>
    <s v="邓雯文"/>
    <n v="1"/>
    <x v="29"/>
    <s v="农学"/>
    <s v="林学"/>
    <x v="0"/>
    <n v="0"/>
    <n v="1"/>
    <n v="1"/>
    <n v="3.5889999999999998E-2"/>
    <n v="-0.17725909261635098"/>
    <x v="7"/>
    <x v="15"/>
    <n v="452"/>
    <n v="479"/>
    <m/>
    <s v=""/>
    <s v=""/>
    <n v="0.11912583498048393"/>
    <n v="0"/>
    <n v="156"/>
    <n v="4"/>
    <n v="2.564102564102564E-2"/>
    <n v="3.86"/>
    <n v="-0.6272551622303344"/>
    <n v="0.13530368257731115"/>
    <n v="-0.60964005291527779"/>
    <x v="1"/>
    <n v="0"/>
    <n v="6"/>
    <n v="1.0410418818257612"/>
    <n v="-4.721937808585823E-2"/>
    <n v="0"/>
    <x v="0"/>
    <n v="0"/>
    <n v="0"/>
    <n v="-0.67724401237451326"/>
    <n v="88"/>
    <n v="87.9"/>
    <n v="87.8"/>
    <n v="89.6"/>
    <n v="88.29"/>
    <x v="80"/>
    <s v="putong"/>
    <s v=""/>
    <n v="1"/>
  </r>
  <r>
    <n v="748"/>
    <s v="陈慧"/>
    <n v="1"/>
    <x v="67"/>
    <s v="工学"/>
    <s v="木材科学与工程"/>
    <x v="0"/>
    <n v="0"/>
    <n v="1"/>
    <n v="1"/>
    <n v="3.5889999999999998E-2"/>
    <n v="-0.17725909261635098"/>
    <x v="10"/>
    <x v="27"/>
    <n v="487"/>
    <m/>
    <m/>
    <s v=""/>
    <s v=""/>
    <n v="-1.8365431833765411"/>
    <n v="0"/>
    <n v="156"/>
    <n v="2"/>
    <n v="1.282051282051282E-2"/>
    <n v="3.22"/>
    <n v="-0.73244417447136012"/>
    <n v="-1.8489342747721214"/>
    <n v="-0.75823509578830761"/>
    <x v="1"/>
    <n v="1"/>
    <n v="7"/>
    <n v="1.618983538674559"/>
    <n v="0.44962392642274385"/>
    <n v="0"/>
    <x v="0"/>
    <n v="0"/>
    <n v="0"/>
    <n v="-0.67724401237451326"/>
    <s v=""/>
    <s v=""/>
    <s v=""/>
    <n v="88.27"/>
    <n v="88.27"/>
    <x v="81"/>
    <s v="putong"/>
    <s v=""/>
    <n v="1"/>
  </r>
  <r>
    <n v="726"/>
    <s v="郑卓尔"/>
    <n v="1"/>
    <x v="17"/>
    <s v="艺术学"/>
    <s v="环境设计"/>
    <x v="1"/>
    <n v="0"/>
    <n v="1"/>
    <n v="1"/>
    <n v="4.7480000000000001E-2"/>
    <n v="-7.6210694086341693E-2"/>
    <x v="3"/>
    <x v="19"/>
    <n v="463"/>
    <m/>
    <m/>
    <s v=""/>
    <s v=""/>
    <n v="0.36595247893949079"/>
    <n v="0"/>
    <n v="71"/>
    <n v="6"/>
    <n v="8.4507042253521125E-2"/>
    <n v="89.07"/>
    <n v="-0.1442746271518221"/>
    <n v="0.3616087563123514"/>
    <n v="-0.1325887209937997"/>
    <x v="1"/>
    <n v="0"/>
    <n v="0"/>
    <n v="0"/>
    <n v="-0.94217941872104072"/>
    <n v="0"/>
    <x v="0"/>
    <n v="0"/>
    <n v="0"/>
    <n v="-0.67724401237451326"/>
    <n v="91"/>
    <s v=""/>
    <n v="79.75"/>
    <n v="89.8"/>
    <n v="88.25"/>
    <x v="82"/>
    <s v="putong"/>
    <s v=""/>
    <n v="1"/>
  </r>
  <r>
    <n v="978"/>
    <s v="黄心言"/>
    <n v="1"/>
    <x v="17"/>
    <s v="农学"/>
    <s v="园林"/>
    <x v="1"/>
    <n v="0"/>
    <n v="1"/>
    <n v="1"/>
    <n v="4.7480000000000001E-2"/>
    <n v="-7.6210694086341693E-2"/>
    <x v="1"/>
    <x v="10"/>
    <n v="543"/>
    <m/>
    <m/>
    <s v=""/>
    <s v=""/>
    <n v="0.79056278355278953"/>
    <n v="0"/>
    <n v="185"/>
    <n v="8"/>
    <n v="4.3243243243243246E-2"/>
    <n v="90.11"/>
    <n v="-0.4828334913696829"/>
    <n v="0.74077307940287185"/>
    <n v="-0.45456817958483686"/>
    <x v="1"/>
    <n v="0"/>
    <n v="2"/>
    <n v="0.34701396060858708"/>
    <n v="-0.64385940517597984"/>
    <n v="0"/>
    <x v="0"/>
    <n v="0"/>
    <n v="0"/>
    <n v="-0.67724401237451326"/>
    <n v="85"/>
    <n v="91"/>
    <s v=""/>
    <n v="88.5"/>
    <n v="88.1"/>
    <x v="83"/>
    <s v="putong"/>
    <s v=""/>
    <n v="1"/>
  </r>
  <r>
    <n v="428"/>
    <s v="覃敏"/>
    <n v="1"/>
    <x v="17"/>
    <s v="工学"/>
    <s v="包装工程"/>
    <x v="1"/>
    <n v="0"/>
    <n v="1"/>
    <n v="1"/>
    <n v="4.7480000000000001E-2"/>
    <n v="-7.6210694086341693E-2"/>
    <x v="10"/>
    <x v="27"/>
    <n v="466"/>
    <m/>
    <m/>
    <s v=""/>
    <s v=""/>
    <n v="-2.0510600242438821"/>
    <n v="0"/>
    <n v="12"/>
    <n v="2"/>
    <n v="0.16666666666666666"/>
    <n v="83.15"/>
    <n v="0.52982397242094814"/>
    <n v="-1.7967112366644402"/>
    <n v="0.47608100909107565"/>
    <x v="1"/>
    <n v="0"/>
    <n v="1"/>
    <n v="0.17350698030429354"/>
    <n v="-0.79301941194851033"/>
    <n v="0"/>
    <x v="0"/>
    <n v="0"/>
    <n v="0"/>
    <n v="-0.67724401237451326"/>
    <s v=""/>
    <s v=""/>
    <s v=""/>
    <n v="88.09"/>
    <n v="88.09"/>
    <x v="84"/>
    <s v="putong"/>
    <s v=""/>
    <n v="1"/>
  </r>
  <r>
    <n v="405"/>
    <s v="胡鑫雨"/>
    <n v="1"/>
    <x v="17"/>
    <s v="艺术学"/>
    <s v="动画"/>
    <x v="1"/>
    <n v="0"/>
    <n v="1"/>
    <n v="1"/>
    <n v="4.7480000000000001E-2"/>
    <n v="-7.6210694086341693E-2"/>
    <x v="3"/>
    <x v="21"/>
    <n v="453"/>
    <m/>
    <m/>
    <s v=""/>
    <s v=""/>
    <n v="-1.283495242827541"/>
    <n v="0"/>
    <n v="23"/>
    <n v="3"/>
    <n v="0.13043478260869565"/>
    <n v="85.03"/>
    <n v="0.2325506769571799"/>
    <n v="-1.111298806462351"/>
    <n v="0.20150775389018874"/>
    <x v="4"/>
    <n v="1"/>
    <n v="1"/>
    <n v="1"/>
    <n v="-8.2502150919271683E-2"/>
    <n v="0"/>
    <x v="0"/>
    <n v="0"/>
    <n v="0"/>
    <n v="-0.67724401237451326"/>
    <n v="93"/>
    <s v=""/>
    <n v="76"/>
    <n v="89.2"/>
    <n v="88.08"/>
    <x v="85"/>
    <s v="putong"/>
    <s v=""/>
    <n v="1"/>
  </r>
  <r>
    <n v="955"/>
    <s v="达日罕"/>
    <n v="2"/>
    <x v="17"/>
    <s v="农学"/>
    <s v="林学"/>
    <x v="1"/>
    <n v="0"/>
    <n v="1"/>
    <n v="1"/>
    <n v="4.7480000000000001E-2"/>
    <n v="-7.6210694086341693E-2"/>
    <x v="7"/>
    <x v="15"/>
    <n v="460"/>
    <n v="423"/>
    <m/>
    <s v=""/>
    <s v=""/>
    <n v="0.28021385973873164"/>
    <n v="0"/>
    <n v="101"/>
    <n v="13"/>
    <n v="0.12871287128712872"/>
    <n v="88.86"/>
    <n v="0.21842283717276326"/>
    <n v="0.28504672953446059"/>
    <n v="0.21996184908631844"/>
    <x v="4"/>
    <n v="0"/>
    <n v="2"/>
    <n v="0.7690723037597893"/>
    <n v="-0.28102544188281287"/>
    <n v="0"/>
    <x v="0"/>
    <n v="0"/>
    <n v="0"/>
    <n v="-0.67724401237451326"/>
    <n v="88.8"/>
    <n v="87.9"/>
    <n v="87.2"/>
    <n v="88.6"/>
    <n v="88.06"/>
    <x v="86"/>
    <s v="putong"/>
    <s v=""/>
    <n v="1"/>
  </r>
  <r>
    <n v="666"/>
    <s v="冯新妍"/>
    <n v="1"/>
    <x v="22"/>
    <s v="农学"/>
    <s v="水土保持与荒漠化防治"/>
    <x v="0"/>
    <n v="0"/>
    <n v="1"/>
    <n v="1"/>
    <n v="3.5889999999999998E-2"/>
    <n v="-0.17725909261635098"/>
    <x v="4"/>
    <x v="23"/>
    <n v="520"/>
    <n v="445"/>
    <m/>
    <s v=""/>
    <s v=""/>
    <n v="0.91361637368802651"/>
    <n v="0"/>
    <n v="122"/>
    <n v="1"/>
    <n v="8.1967213114754103E-3"/>
    <n v="4.12"/>
    <n v="-0.77038119527959892"/>
    <n v="0.94140035275051925"/>
    <n v="-0.73083904152010315"/>
    <x v="4"/>
    <n v="0"/>
    <n v="1"/>
    <n v="0.59556532345549584"/>
    <n v="-0.43018544865534325"/>
    <n v="0"/>
    <x v="0"/>
    <n v="0"/>
    <n v="0"/>
    <n v="-0.67724401237451326"/>
    <n v="84"/>
    <s v=""/>
    <n v="87"/>
    <n v="92.6"/>
    <n v="88.04"/>
    <x v="87"/>
    <s v="putong"/>
    <s v=""/>
    <n v="1"/>
  </r>
  <r>
    <n v="1048"/>
    <s v="王可心"/>
    <n v="1"/>
    <x v="17"/>
    <s v="农学"/>
    <s v="林学"/>
    <x v="1"/>
    <n v="0"/>
    <n v="1"/>
    <n v="1"/>
    <n v="4.7480000000000001E-2"/>
    <n v="-7.6210694086341693E-2"/>
    <x v="7"/>
    <x v="13"/>
    <n v="602"/>
    <n v="559"/>
    <m/>
    <s v=""/>
    <s v=""/>
    <n v="0.12098499550874534"/>
    <n v="0"/>
    <n v="101"/>
    <n v="14"/>
    <n v="0.13861386138613863"/>
    <n v="88.47"/>
    <n v="0.29965791593315944"/>
    <n v="0.14286010837551602"/>
    <n v="0.29603588657857788"/>
    <x v="1"/>
    <n v="0"/>
    <n v="0"/>
    <n v="0"/>
    <n v="-0.94217941872104072"/>
    <n v="0"/>
    <x v="0"/>
    <n v="0"/>
    <n v="0"/>
    <n v="-0.67724401237451326"/>
    <n v="35.56"/>
    <n v="17.53"/>
    <n v="16.440000000000001"/>
    <n v="18.5"/>
    <n v="88.03"/>
    <x v="88"/>
    <s v="putong"/>
    <s v=""/>
    <n v="1"/>
  </r>
  <r>
    <n v="498"/>
    <s v="朱英山"/>
    <n v="1"/>
    <x v="17"/>
    <s v="管理学"/>
    <s v="工商管理"/>
    <x v="1"/>
    <n v="0"/>
    <n v="1"/>
    <n v="1"/>
    <n v="4.7480000000000001E-2"/>
    <n v="-7.6210694086341693E-2"/>
    <x v="0"/>
    <x v="6"/>
    <n v="492"/>
    <n v="420"/>
    <m/>
    <s v=""/>
    <s v=""/>
    <n v="-0.24646622963737866"/>
    <n v="0"/>
    <n v="69"/>
    <n v="10"/>
    <n v="0.14492753623188406"/>
    <n v="87.57"/>
    <n v="0.35145999514268728"/>
    <n v="-0.18526286352974222"/>
    <n v="0.33906169710735418"/>
    <x v="1"/>
    <n v="0"/>
    <n v="4"/>
    <n v="0.69402792121717416"/>
    <n v="-0.34553939163091907"/>
    <n v="0"/>
    <x v="0"/>
    <n v="1"/>
    <n v="0.2370326034603461"/>
    <n v="-8.3561683267048173E-2"/>
    <s v=""/>
    <s v=""/>
    <s v=""/>
    <n v="88"/>
    <n v="88"/>
    <x v="89"/>
    <s v="putong"/>
    <s v=""/>
    <n v="1"/>
  </r>
  <r>
    <n v="881"/>
    <s v="范玉洁"/>
    <n v="1"/>
    <x v="67"/>
    <s v="经济学"/>
    <s v="经济学"/>
    <x v="0"/>
    <n v="0"/>
    <n v="1"/>
    <n v="1"/>
    <n v="3.5889999999999998E-2"/>
    <n v="-0.17725909261635098"/>
    <x v="0"/>
    <x v="0"/>
    <n v="507"/>
    <n v="463"/>
    <m/>
    <s v=""/>
    <s v=""/>
    <n v="-1.6837565413173989"/>
    <n v="0"/>
    <n v="69"/>
    <n v="2"/>
    <n v="2.8985507246376812E-2"/>
    <n v="3.27"/>
    <n v="-0.59981455034137121"/>
    <n v="-1.6939156843541974"/>
    <n v="-0.62508828653706749"/>
    <x v="1"/>
    <n v="2"/>
    <n v="9"/>
    <n v="2.3704321758276503"/>
    <n v="1.0956272377038763"/>
    <n v="0"/>
    <x v="0"/>
    <n v="1"/>
    <n v="0.2370326034603461"/>
    <n v="-8.3561683267048173E-2"/>
    <n v="88"/>
    <s v=""/>
    <s v=""/>
    <n v="88"/>
    <n v="88"/>
    <x v="3"/>
    <s v="putong"/>
    <s v=""/>
    <n v="1"/>
  </r>
  <r>
    <n v="1020"/>
    <s v="潘瑞琦"/>
    <n v="1"/>
    <x v="17"/>
    <s v="工学"/>
    <s v="风景园林"/>
    <x v="1"/>
    <n v="0"/>
    <n v="1"/>
    <n v="1"/>
    <n v="4.7480000000000001E-2"/>
    <n v="-7.6210694086341693E-2"/>
    <x v="1"/>
    <x v="10"/>
    <n v="608"/>
    <n v="561"/>
    <m/>
    <s v=""/>
    <s v=""/>
    <n v="0.89263256831560112"/>
    <n v="0"/>
    <n v="112"/>
    <n v="8"/>
    <n v="7.1428571428571425E-2"/>
    <n v="90.36"/>
    <n v="-0.25158011851238554"/>
    <n v="0.83191834937655418"/>
    <n v="-0.22655130390415101"/>
    <x v="4"/>
    <n v="0"/>
    <n v="2"/>
    <n v="0.7690723037597893"/>
    <n v="-0.28102544188281287"/>
    <n v="0"/>
    <x v="0"/>
    <n v="1"/>
    <n v="0.2370326034603461"/>
    <n v="-8.3561683267048173E-2"/>
    <n v="88"/>
    <n v="86"/>
    <s v=""/>
    <n v="91.86"/>
    <n v="87.97"/>
    <x v="90"/>
    <s v="putong"/>
    <s v=""/>
    <n v="1"/>
  </r>
  <r>
    <n v="477"/>
    <s v="于凯丽"/>
    <n v="1"/>
    <x v="2"/>
    <s v="理学"/>
    <s v="应用心理学"/>
    <x v="0"/>
    <n v="0"/>
    <n v="1"/>
    <n v="1"/>
    <n v="3.5889999999999998E-2"/>
    <n v="-0.17725909261635098"/>
    <x v="5"/>
    <x v="18"/>
    <n v="601"/>
    <n v="558"/>
    <m/>
    <s v=""/>
    <s v=""/>
    <n v="5.8011178156826819E-2"/>
    <n v="0"/>
    <n v="59"/>
    <n v="1"/>
    <n v="1.6949152542372881E-2"/>
    <n v="3.84"/>
    <n v="-0.69856974680052131"/>
    <n v="7.3296246410141291E-2"/>
    <n v="-0.68073964235735496"/>
    <x v="4"/>
    <n v="1"/>
    <n v="2"/>
    <n v="1.1735069803042935"/>
    <n v="6.6657855853258674E-2"/>
    <n v="0"/>
    <x v="0"/>
    <n v="0"/>
    <n v="0"/>
    <n v="-0.67724401237451326"/>
    <n v="35.200000000000003"/>
    <n v="7"/>
    <n v="9.5"/>
    <n v="36.25"/>
    <n v="87.95"/>
    <x v="91"/>
    <s v="putong"/>
    <s v=""/>
    <n v="1"/>
  </r>
  <r>
    <n v="999"/>
    <s v="程自隆"/>
    <n v="2"/>
    <x v="17"/>
    <s v="工学"/>
    <s v="木材科学与工程"/>
    <x v="1"/>
    <n v="0"/>
    <n v="1"/>
    <n v="1"/>
    <n v="4.7480000000000001E-2"/>
    <n v="-7.6210694086341693E-2"/>
    <x v="10"/>
    <x v="9"/>
    <n v="522"/>
    <m/>
    <m/>
    <s v=""/>
    <s v=""/>
    <n v="-1.1650942925026828"/>
    <n v="0"/>
    <n v="59"/>
    <n v="24"/>
    <n v="0.40677966101694918"/>
    <n v="85.32"/>
    <n v="2.4998893711723618"/>
    <n v="-1.0055702932928825"/>
    <n v="2.4189132529232147"/>
    <x v="1"/>
    <n v="0"/>
    <n v="0"/>
    <n v="0"/>
    <n v="-0.94217941872104072"/>
    <n v="0"/>
    <x v="0"/>
    <n v="0"/>
    <n v="0"/>
    <n v="-0.67724401237451326"/>
    <s v=""/>
    <s v=""/>
    <s v=""/>
    <n v="87.9"/>
    <n v="87.9"/>
    <x v="92"/>
    <s v="2jia"/>
    <s v=""/>
    <n v="1"/>
  </r>
  <r>
    <n v="1003"/>
    <s v="郭林繁"/>
    <n v="1"/>
    <x v="17"/>
    <s v="工学"/>
    <s v="风景园林"/>
    <x v="1"/>
    <n v="0"/>
    <n v="1"/>
    <n v="1"/>
    <n v="4.7480000000000001E-2"/>
    <n v="-7.6210694086341693E-2"/>
    <x v="1"/>
    <x v="3"/>
    <n v="469"/>
    <m/>
    <m/>
    <s v=""/>
    <s v=""/>
    <n v="-0.87521610377629477"/>
    <n v="0"/>
    <n v="142"/>
    <n v="64"/>
    <n v="0.45070422535211269"/>
    <n v="86.03"/>
    <n v="2.8602791309439541"/>
    <n v="-0.74671772656762203"/>
    <n v="2.7769575035354368"/>
    <x v="1"/>
    <n v="0"/>
    <n v="0"/>
    <n v="0"/>
    <n v="-0.94217941872104072"/>
    <n v="0"/>
    <x v="0"/>
    <n v="0"/>
    <n v="0"/>
    <n v="-0.67724401237451326"/>
    <s v=""/>
    <s v=""/>
    <n v="86.17"/>
    <n v="88.33"/>
    <n v="87.9"/>
    <x v="92"/>
    <s v="zhijiaotuan"/>
    <s v=""/>
    <n v="1"/>
  </r>
  <r>
    <n v="1153"/>
    <s v="杨婷婷"/>
    <n v="1"/>
    <x v="17"/>
    <s v="工学"/>
    <s v="城乡规划"/>
    <x v="1"/>
    <n v="0"/>
    <n v="1"/>
    <n v="1"/>
    <n v="4.7480000000000001E-2"/>
    <n v="-7.6210694086341693E-2"/>
    <x v="1"/>
    <x v="22"/>
    <n v="482"/>
    <m/>
    <m/>
    <s v=""/>
    <s v=""/>
    <n v="0.41086318423513346"/>
    <n v="0"/>
    <n v="57"/>
    <n v="7"/>
    <n v="0.12280701754385964"/>
    <n v="89.18"/>
    <n v="0.16996682528059709"/>
    <n v="0.40171267510077657"/>
    <n v="0.17532015441144325"/>
    <x v="3"/>
    <n v="0"/>
    <n v="4"/>
    <n v="1.5381446075195786"/>
    <n v="0.38012853495541499"/>
    <n v="0"/>
    <x v="0"/>
    <n v="0"/>
    <n v="0"/>
    <n v="-0.67724401237451326"/>
    <s v=""/>
    <n v="88"/>
    <s v=""/>
    <n v="87.8"/>
    <n v="87.9"/>
    <x v="92"/>
    <s v="putong"/>
    <s v=""/>
    <n v="1"/>
  </r>
  <r>
    <n v="943"/>
    <s v="陈思雅"/>
    <n v="1"/>
    <x v="17"/>
    <s v="管理学"/>
    <s v="市场营销"/>
    <x v="1"/>
    <n v="0"/>
    <n v="1"/>
    <n v="1"/>
    <n v="4.7480000000000001E-2"/>
    <n v="-7.6210694086341693E-2"/>
    <x v="0"/>
    <x v="2"/>
    <n v="562"/>
    <n v="443"/>
    <m/>
    <s v=""/>
    <s v=""/>
    <n v="0.42719434979718007"/>
    <n v="0"/>
    <n v="53"/>
    <n v="6"/>
    <n v="0.11320754716981132"/>
    <n v="89.22"/>
    <n v="9.1205638359312793E-2"/>
    <n v="0.41629591829656282"/>
    <n v="9.8715223825863271E-2"/>
    <x v="4"/>
    <n v="1"/>
    <n v="4"/>
    <n v="1.5205209409128806"/>
    <n v="0.36497786939831955"/>
    <n v="1"/>
    <x v="2"/>
    <n v="0"/>
    <n v="0.75715054980036878"/>
    <n v="1.219148700392868"/>
    <s v=""/>
    <s v=""/>
    <n v="90.5"/>
    <n v="86.78"/>
    <n v="87.89"/>
    <x v="3"/>
    <s v="putong"/>
    <s v=""/>
    <n v="1"/>
  </r>
  <r>
    <n v="928"/>
    <s v="陈婉哲"/>
    <n v="1"/>
    <x v="17"/>
    <s v="管理学"/>
    <s v="工商管理"/>
    <x v="1"/>
    <n v="0"/>
    <n v="1"/>
    <n v="1"/>
    <n v="4.7480000000000001E-2"/>
    <n v="-7.6210694086341693E-2"/>
    <x v="0"/>
    <x v="6"/>
    <n v="531"/>
    <m/>
    <m/>
    <s v=""/>
    <s v=""/>
    <n v="-0.47918533889658627"/>
    <n v="0"/>
    <n v="69"/>
    <n v="14"/>
    <n v="0.20289855072463769"/>
    <n v="87"/>
    <n v="0.8270972678847166"/>
    <n v="-0.39307407906973529"/>
    <n v="0.79891130977006874"/>
    <x v="1"/>
    <n v="0"/>
    <n v="0"/>
    <n v="0"/>
    <n v="-0.94217941872104072"/>
    <n v="0"/>
    <x v="0"/>
    <n v="0"/>
    <n v="0"/>
    <n v="-0.67724401237451326"/>
    <s v=""/>
    <s v=""/>
    <s v=""/>
    <n v="87.88"/>
    <n v="87.88"/>
    <x v="93"/>
    <s v="2jia"/>
    <s v=""/>
    <n v="1"/>
  </r>
  <r>
    <n v="209"/>
    <s v="高源"/>
    <n v="1"/>
    <x v="64"/>
    <s v="文学"/>
    <s v="日语"/>
    <x v="0"/>
    <n v="0"/>
    <n v="1"/>
    <n v="1"/>
    <n v="3.5889999999999998E-2"/>
    <n v="-0.17725909261635098"/>
    <x v="0"/>
    <x v="2"/>
    <n v="482"/>
    <n v="482"/>
    <m/>
    <s v=""/>
    <s v=""/>
    <n v="1.0969603441589963"/>
    <n v="0"/>
    <n v="40"/>
    <n v="5"/>
    <n v="0.125"/>
    <n v="4.18"/>
    <n v="0.1879596826376147"/>
    <n v="1.1274226612520275"/>
    <n v="0.20966127744360763"/>
    <x v="4"/>
    <n v="2"/>
    <n v="7"/>
    <n v="2.4454765583702658"/>
    <n v="1.1601411874519827"/>
    <n v="0"/>
    <x v="0"/>
    <n v="2"/>
    <n v="0.47406520692069221"/>
    <n v="0.51012064584041694"/>
    <s v=""/>
    <s v=""/>
    <n v="94"/>
    <n v="85.22"/>
    <n v="87.86"/>
    <x v="3"/>
    <s v="putong"/>
    <s v=""/>
    <n v="1"/>
  </r>
  <r>
    <n v="215"/>
    <s v="艾遒一"/>
    <n v="2"/>
    <x v="0"/>
    <s v="农学"/>
    <s v="林学"/>
    <x v="0"/>
    <n v="0"/>
    <n v="1"/>
    <n v="1"/>
    <n v="3.5889999999999998E-2"/>
    <n v="-0.17725909261635098"/>
    <x v="7"/>
    <x v="15"/>
    <n v="485"/>
    <n v="432"/>
    <m/>
    <s v=""/>
    <s v=""/>
    <n v="-2.2032311243184837"/>
    <n v="0"/>
    <n v="31"/>
    <n v="8"/>
    <n v="0.25806451612903225"/>
    <n v="3.1"/>
    <n v="1.2797198338811635"/>
    <n v="-2.2209788917751405"/>
    <n v="1.1988536933185028"/>
    <x v="1"/>
    <n v="0"/>
    <n v="0"/>
    <n v="0"/>
    <n v="-0.94217941872104072"/>
    <n v="0"/>
    <x v="0"/>
    <n v="0"/>
    <n v="0"/>
    <n v="-0.67724401237451326"/>
    <n v="88.2"/>
    <n v="87.1"/>
    <n v="87.1"/>
    <n v="89.1"/>
    <n v="87.82"/>
    <x v="94"/>
    <s v="putong"/>
    <s v=""/>
    <n v="1"/>
  </r>
  <r>
    <n v="444"/>
    <s v="曹漫"/>
    <n v="1"/>
    <x v="167"/>
    <s v="农学"/>
    <s v="林学"/>
    <x v="1"/>
    <n v="0"/>
    <n v="1"/>
    <n v="1"/>
    <n v="4.7480000000000001E-2"/>
    <n v="-7.6210694086341693E-2"/>
    <x v="7"/>
    <x v="13"/>
    <n v="447"/>
    <m/>
    <m/>
    <s v=""/>
    <s v=""/>
    <n v="-0.82815134578620064"/>
    <n v="0"/>
    <n v="65"/>
    <n v="6"/>
    <n v="9.2307692307692313E-2"/>
    <n v="3.55"/>
    <n v="-8.0272298577000772E-2"/>
    <n v="-0.82581157801382088"/>
    <n v="-9.7494255931991319E-2"/>
    <x v="4"/>
    <n v="0"/>
    <n v="5"/>
    <n v="1.2895932446726701"/>
    <n v="0.16645457843477857"/>
    <n v="0"/>
    <x v="0"/>
    <n v="0"/>
    <n v="0"/>
    <n v="-0.67724401237451326"/>
    <n v="35.93"/>
    <n v="17.850000000000001"/>
    <n v="15.73"/>
    <n v="18.25"/>
    <n v="87.76"/>
    <x v="95"/>
    <s v="putong"/>
    <s v=""/>
    <n v="1"/>
  </r>
  <r>
    <n v="472"/>
    <s v="马冠秋"/>
    <n v="1"/>
    <x v="17"/>
    <s v="工学"/>
    <s v="环境科学"/>
    <x v="1"/>
    <n v="0"/>
    <n v="1"/>
    <n v="1"/>
    <n v="4.7480000000000001E-2"/>
    <n v="-7.6210694086341693E-2"/>
    <x v="2"/>
    <x v="5"/>
    <n v="524"/>
    <m/>
    <m/>
    <s v=""/>
    <s v=""/>
    <n v="-1.2385845375319042"/>
    <n v="0"/>
    <n v="42"/>
    <n v="17"/>
    <n v="0.40476190476190477"/>
    <n v="85.14"/>
    <n v="2.4833341997542826"/>
    <n v="-1.0711948876739312"/>
    <n v="2.4012245778346908"/>
    <x v="1"/>
    <n v="0"/>
    <n v="3"/>
    <n v="0.52052094091288059"/>
    <n v="-0.49469939840344951"/>
    <n v="0"/>
    <x v="2"/>
    <n v="1"/>
    <n v="0.57733787794697111"/>
    <n v="0.76878193957373753"/>
    <n v="85"/>
    <n v="88.2"/>
    <n v="88.6"/>
    <n v="89.2"/>
    <n v="87.75"/>
    <x v="96"/>
    <s v="zhijiaotuan"/>
    <s v=""/>
    <n v="1"/>
  </r>
  <r>
    <n v="926"/>
    <s v="朱梓宁"/>
    <n v="1"/>
    <x v="17"/>
    <s v="农学"/>
    <s v="园林"/>
    <x v="1"/>
    <n v="0"/>
    <n v="1"/>
    <n v="1"/>
    <n v="4.7480000000000001E-2"/>
    <n v="-7.6210694086341693E-2"/>
    <x v="1"/>
    <x v="3"/>
    <n v="520"/>
    <n v="520"/>
    <m/>
    <s v=""/>
    <s v=""/>
    <n v="-0.92012680907193156"/>
    <n v="0"/>
    <n v="185"/>
    <n v="84"/>
    <n v="0.45405405405405408"/>
    <n v="85.92"/>
    <n v="2.8877636143859946"/>
    <n v="-0.78682164535604204"/>
    <n v="2.8028806948859533"/>
    <x v="4"/>
    <n v="0"/>
    <n v="0"/>
    <n v="0.42205834315120228"/>
    <n v="-0.57934545542787375"/>
    <n v="0"/>
    <x v="0"/>
    <n v="0"/>
    <n v="0"/>
    <n v="-0.67724401237451326"/>
    <s v=""/>
    <s v=""/>
    <n v="86.33"/>
    <n v="88"/>
    <n v="87.67"/>
    <x v="97"/>
    <s v="zhijiaotuan"/>
    <s v=""/>
    <n v="1"/>
  </r>
  <r>
    <n v="433"/>
    <s v="刘佳荣"/>
    <n v="1"/>
    <x v="17"/>
    <s v="农学"/>
    <s v="林学"/>
    <x v="1"/>
    <n v="0"/>
    <n v="1"/>
    <n v="1"/>
    <n v="4.7480000000000001E-2"/>
    <n v="-7.6210694086341693E-2"/>
    <x v="7"/>
    <x v="15"/>
    <n v="488"/>
    <m/>
    <m/>
    <s v=""/>
    <s v=""/>
    <n v="-0.14847923626507584"/>
    <n v="0"/>
    <n v="101"/>
    <n v="17"/>
    <n v="0.16831683168316833"/>
    <n v="87.81"/>
    <n v="0.54336315221434761"/>
    <n v="-9.7763404355003913E-2"/>
    <n v="0.52855312875759564"/>
    <x v="1"/>
    <n v="0"/>
    <n v="3"/>
    <n v="0.52052094091288059"/>
    <n v="-0.49469939840344951"/>
    <n v="0"/>
    <x v="0"/>
    <n v="0"/>
    <n v="0"/>
    <n v="-0.67724401237451326"/>
    <n v="88.9"/>
    <n v="87.7"/>
    <n v="86"/>
    <n v="88.4"/>
    <n v="87.63"/>
    <x v="98"/>
    <s v="putong"/>
    <s v=""/>
    <n v="1"/>
  </r>
  <r>
    <n v="936"/>
    <s v="谢沛渝"/>
    <n v="1"/>
    <x v="17"/>
    <s v="管理学"/>
    <s v="市场营销"/>
    <x v="1"/>
    <n v="0"/>
    <n v="1"/>
    <n v="1"/>
    <n v="4.7480000000000001E-2"/>
    <n v="-7.6210694086341693E-2"/>
    <x v="0"/>
    <x v="6"/>
    <n v="442"/>
    <m/>
    <m/>
    <s v=""/>
    <s v=""/>
    <n v="-0.5730895408783746"/>
    <n v="0"/>
    <n v="53"/>
    <n v="13"/>
    <n v="0.24528301886792453"/>
    <n v="86.77"/>
    <n v="1.1748509342762943"/>
    <n v="-0.47692772744552442"/>
    <n v="1.1366948471905203"/>
    <x v="1"/>
    <n v="0"/>
    <n v="3"/>
    <n v="0.52052094091288059"/>
    <n v="-0.49469939840344951"/>
    <n v="0"/>
    <x v="0"/>
    <n v="0"/>
    <n v="0"/>
    <n v="-0.67724401237451326"/>
    <s v=""/>
    <s v=""/>
    <s v=""/>
    <n v="87.63"/>
    <n v="87.63"/>
    <x v="98"/>
    <s v="2jia"/>
    <s v=""/>
    <n v="1"/>
  </r>
  <r>
    <n v="740"/>
    <s v="章慧青"/>
    <n v="1"/>
    <x v="3"/>
    <s v="农学"/>
    <s v="林学"/>
    <x v="0"/>
    <n v="0"/>
    <n v="1"/>
    <n v="1"/>
    <n v="3.5889999999999998E-2"/>
    <n v="-0.17725909261635098"/>
    <x v="7"/>
    <x v="15"/>
    <n v="487"/>
    <n v="448"/>
    <m/>
    <s v=""/>
    <s v=""/>
    <n v="1.0052883589235129"/>
    <n v="0"/>
    <n v="71"/>
    <n v="1"/>
    <n v="1.4084507042253521E-2"/>
    <n v="4.1500000000000004"/>
    <n v="-0.72207342678562525"/>
    <n v="1.0344115070012747"/>
    <n v="-0.68149862481514778"/>
    <x v="1"/>
    <n v="1"/>
    <n v="26"/>
    <n v="4.9156161644561358"/>
    <n v="3.2836640551008216"/>
    <n v="0"/>
    <x v="2"/>
    <n v="0"/>
    <n v="0.34030527448662495"/>
    <n v="0.17509961046627232"/>
    <n v="86.9"/>
    <n v="88.3"/>
    <n v="87.6"/>
    <n v="87.7"/>
    <n v="87.62"/>
    <x v="99"/>
    <s v="putong"/>
    <s v=""/>
    <n v="1"/>
  </r>
  <r>
    <n v="1054"/>
    <s v="王宜昕"/>
    <n v="1"/>
    <x v="17"/>
    <s v="管理学"/>
    <s v="电子商务"/>
    <x v="1"/>
    <n v="0"/>
    <n v="1"/>
    <n v="1"/>
    <n v="4.7480000000000001E-2"/>
    <n v="-7.6210694086341693E-2"/>
    <x v="0"/>
    <x v="0"/>
    <n v="427"/>
    <n v="427"/>
    <m/>
    <s v=""/>
    <s v=""/>
    <n v="-0.16889319321763699"/>
    <n v="0"/>
    <n v="26"/>
    <n v="2"/>
    <n v="7.6923076923076927E-2"/>
    <n v="87.76"/>
    <n v="-0.2064991132662316"/>
    <n v="-0.11599245834973934"/>
    <n v="-0.20440840953766062"/>
    <x v="1"/>
    <n v="1"/>
    <n v="5"/>
    <n v="1.2719695780659719"/>
    <n v="0.15130391287768297"/>
    <n v="0"/>
    <x v="3"/>
    <n v="0"/>
    <n v="1.020915823459875"/>
    <n v="1.8797868561478439"/>
    <s v=""/>
    <s v=""/>
    <s v=""/>
    <n v="87.58"/>
    <n v="87.58"/>
    <x v="3"/>
    <s v="putong"/>
    <s v=""/>
    <n v="1"/>
  </r>
  <r>
    <n v="711"/>
    <s v="赵佳菲"/>
    <n v="1"/>
    <x v="7"/>
    <s v="管理学"/>
    <s v="农林经济管理"/>
    <x v="0"/>
    <n v="0"/>
    <n v="1"/>
    <n v="1"/>
    <n v="3.5889999999999998E-2"/>
    <n v="-0.17725909261635098"/>
    <x v="0"/>
    <x v="4"/>
    <n v="439"/>
    <m/>
    <m/>
    <s v=""/>
    <s v=""/>
    <n v="-0.85071935543321908"/>
    <n v="0"/>
    <n v="90"/>
    <n v="5"/>
    <n v="5.5555555555555552E-2"/>
    <n v="86.09"/>
    <n v="-0.38181413366794115"/>
    <n v="-0.72484286177393753"/>
    <n v="-0.38973809728718967"/>
    <x v="1"/>
    <n v="0"/>
    <n v="5"/>
    <n v="0.86753490152146773"/>
    <n v="-0.1963793848583886"/>
    <n v="1"/>
    <x v="0"/>
    <n v="0"/>
    <n v="0.41684527531374377"/>
    <n v="0.36680507755208219"/>
    <s v=""/>
    <s v=""/>
    <s v=""/>
    <n v="87.57"/>
    <n v="87.57"/>
    <x v="100"/>
    <s v="putong"/>
    <s v=""/>
    <n v="1"/>
  </r>
  <r>
    <n v="648"/>
    <s v="高晓惠"/>
    <n v="1"/>
    <x v="128"/>
    <s v="理学"/>
    <s v="统计学"/>
    <x v="0"/>
    <n v="0"/>
    <n v="1"/>
    <n v="1"/>
    <n v="3.5889999999999998E-2"/>
    <n v="-0.17725909261635098"/>
    <x v="0"/>
    <x v="0"/>
    <n v="484"/>
    <n v="528"/>
    <m/>
    <s v=""/>
    <s v=""/>
    <n v="-0.24756210596145742"/>
    <n v="0"/>
    <n v="50"/>
    <n v="1"/>
    <n v="0.02"/>
    <n v="3.74"/>
    <n v="-0.67353832761638566"/>
    <n v="-0.2367409344257066"/>
    <n v="-0.66344830783368103"/>
    <x v="2"/>
    <n v="2"/>
    <n v="0"/>
    <n v="2.075044382542615"/>
    <n v="0.8416890666306035"/>
    <n v="1"/>
    <x v="2"/>
    <n v="0"/>
    <n v="0.75715054980036878"/>
    <n v="1.219148700392868"/>
    <s v=""/>
    <s v=""/>
    <s v=""/>
    <n v="87.55"/>
    <n v="87.55"/>
    <x v="3"/>
    <s v="putong"/>
    <s v=""/>
    <n v="1"/>
  </r>
  <r>
    <n v="752"/>
    <s v="刘娇"/>
    <n v="1"/>
    <x v="17"/>
    <s v="工学"/>
    <s v="木材科学与工程"/>
    <x v="1"/>
    <n v="0"/>
    <n v="1"/>
    <n v="1"/>
    <n v="4.7480000000000001E-2"/>
    <n v="-7.6210694086341693E-2"/>
    <x v="10"/>
    <x v="27"/>
    <n v="493"/>
    <m/>
    <m/>
    <s v=""/>
    <s v=""/>
    <n v="-0.38528113691479798"/>
    <n v="0"/>
    <n v="59"/>
    <n v="12"/>
    <n v="0.20338983050847459"/>
    <n v="87.23"/>
    <n v="0.83112809222998796"/>
    <n v="-0.30922043069394617"/>
    <n v="0.80478604135044507"/>
    <x v="1"/>
    <n v="0"/>
    <n v="4"/>
    <n v="0.69402792121717416"/>
    <n v="-0.34553939163091907"/>
    <n v="0"/>
    <x v="0"/>
    <n v="0"/>
    <n v="0"/>
    <n v="-0.67724401237451326"/>
    <s v=""/>
    <s v=""/>
    <s v=""/>
    <n v="87.5"/>
    <n v="87.5"/>
    <x v="101"/>
    <s v="putong"/>
    <s v=""/>
    <n v="1"/>
  </r>
  <r>
    <n v="496"/>
    <s v="孟德惠"/>
    <n v="1"/>
    <x v="110"/>
    <s v="理学"/>
    <s v="生态学"/>
    <x v="1"/>
    <n v="0"/>
    <n v="1"/>
    <n v="1"/>
    <n v="4.7480000000000001E-2"/>
    <n v="-7.6210694086341693E-2"/>
    <x v="7"/>
    <x v="15"/>
    <n v="467"/>
    <n v="451"/>
    <m/>
    <s v=""/>
    <s v=""/>
    <n v="-0.91982333102168568"/>
    <n v="0"/>
    <n v="19"/>
    <n v="1"/>
    <n v="5.2631578947368418E-2"/>
    <n v="3.52"/>
    <n v="-0.40580461014396457"/>
    <n v="-0.918822732264575"/>
    <n v="-0.41765532876495065"/>
    <x v="1"/>
    <n v="0"/>
    <n v="4"/>
    <n v="0.69402792121717416"/>
    <n v="-0.34553939163091907"/>
    <n v="0"/>
    <x v="0"/>
    <n v="1"/>
    <n v="0.2370326034603461"/>
    <n v="-8.3561683267048173E-2"/>
    <n v="87.5"/>
    <n v="87.3"/>
    <n v="87.2"/>
    <n v="88"/>
    <n v="87.48"/>
    <x v="3"/>
    <s v="putong"/>
    <s v=""/>
    <n v="1"/>
  </r>
  <r>
    <n v="815"/>
    <s v="李春瑜"/>
    <n v="1"/>
    <x v="17"/>
    <s v="工学"/>
    <s v="木材科学与工程"/>
    <x v="1"/>
    <n v="0"/>
    <n v="1"/>
    <n v="1"/>
    <n v="4.7480000000000001E-2"/>
    <n v="-7.6210694086341693E-2"/>
    <x v="10"/>
    <x v="27"/>
    <n v="463"/>
    <m/>
    <m/>
    <s v=""/>
    <s v=""/>
    <n v="-2.2225372626454063"/>
    <n v="0"/>
    <n v="56"/>
    <n v="19"/>
    <n v="0.3392857142857143"/>
    <n v="82.73"/>
    <n v="1.9461188872376156"/>
    <n v="-1.9498352902202269"/>
    <n v="1.8561223457383393"/>
    <x v="1"/>
    <n v="0"/>
    <n v="3"/>
    <n v="0.52052094091288059"/>
    <n v="-0.49469939840344951"/>
    <n v="0"/>
    <x v="0"/>
    <n v="0"/>
    <n v="0"/>
    <n v="-0.67724401237451326"/>
    <s v=""/>
    <s v=""/>
    <s v=""/>
    <n v="87.45"/>
    <n v="87.45"/>
    <x v="102"/>
    <s v="2jia"/>
    <s v=""/>
    <n v="1"/>
  </r>
  <r>
    <n v="1035"/>
    <s v="伊慧敏"/>
    <n v="1"/>
    <x v="17"/>
    <s v="工学"/>
    <s v="城乡规划"/>
    <x v="1"/>
    <n v="0"/>
    <n v="1"/>
    <n v="1"/>
    <n v="4.7480000000000001E-2"/>
    <n v="-7.6210694086341693E-2"/>
    <x v="1"/>
    <x v="22"/>
    <n v="448"/>
    <n v="510"/>
    <m/>
    <s v=""/>
    <s v=""/>
    <n v="-0.83438818987117247"/>
    <n v="0"/>
    <n v="57"/>
    <n v="20"/>
    <n v="0.35087719298245612"/>
    <n v="86.13"/>
    <n v="2.0412239904104226"/>
    <n v="-0.71025961857815123"/>
    <n v="1.9776647190427863"/>
    <x v="1"/>
    <n v="0"/>
    <n v="2"/>
    <n v="0.34701396060858708"/>
    <n v="-0.64385940517597984"/>
    <n v="0"/>
    <x v="0"/>
    <n v="3"/>
    <n v="0.71109781038103836"/>
    <n v="1.1038029749478822"/>
    <s v=""/>
    <n v="89"/>
    <s v=""/>
    <n v="85.9"/>
    <n v="87.45"/>
    <x v="102"/>
    <s v="putong"/>
    <s v=""/>
    <n v="1"/>
  </r>
  <r>
    <n v="713"/>
    <s v="郭明嘉"/>
    <n v="1"/>
    <x v="17"/>
    <s v="农学"/>
    <s v="水土保持与荒漠化防治"/>
    <x v="1"/>
    <n v="0"/>
    <n v="1"/>
    <n v="1"/>
    <n v="4.7480000000000001E-2"/>
    <n v="-7.6210694086341693E-2"/>
    <x v="4"/>
    <x v="23"/>
    <n v="543"/>
    <n v="515"/>
    <m/>
    <s v=""/>
    <s v=""/>
    <n v="-0.54042720975427549"/>
    <n v="0"/>
    <n v="66"/>
    <n v="17"/>
    <n v="0.25757575757575757"/>
    <n v="86.85"/>
    <n v="1.2757096955845848"/>
    <n v="-0.44776124105394671"/>
    <n v="1.2358975169482347"/>
    <x v="1"/>
    <n v="0"/>
    <n v="5"/>
    <n v="0.86753490152146773"/>
    <n v="-0.1963793848583886"/>
    <n v="0"/>
    <x v="0"/>
    <n v="0"/>
    <n v="0"/>
    <n v="-0.67724401237451326"/>
    <n v="82"/>
    <s v=""/>
    <n v="86.6"/>
    <n v="93.2"/>
    <n v="87.4"/>
    <x v="103"/>
    <s v="2jia"/>
    <s v=""/>
    <n v="1"/>
  </r>
  <r>
    <n v="1101"/>
    <s v="王君岩"/>
    <n v="1"/>
    <x v="17"/>
    <s v="管理学"/>
    <s v="信息管理与信息系统"/>
    <x v="1"/>
    <n v="0"/>
    <n v="1"/>
    <n v="1"/>
    <n v="4.7480000000000001E-2"/>
    <n v="-7.6210694086341693E-2"/>
    <x v="0"/>
    <x v="6"/>
    <n v="448"/>
    <n v="431"/>
    <m/>
    <s v=""/>
    <s v=""/>
    <n v="-0.78539469318502098"/>
    <n v="0"/>
    <n v="30"/>
    <n v="6"/>
    <n v="0.2"/>
    <n v="86.25"/>
    <n v="0.80331540424761505"/>
    <n v="-0.66650988899078212"/>
    <n v="0.76936243997380804"/>
    <x v="2"/>
    <n v="0"/>
    <n v="3"/>
    <n v="1.7866959703664873"/>
    <n v="0.59380249147605157"/>
    <n v="0"/>
    <x v="0"/>
    <n v="0"/>
    <n v="0"/>
    <n v="-0.67724401237451326"/>
    <s v=""/>
    <s v=""/>
    <s v=""/>
    <n v="87.38"/>
    <n v="87.38"/>
    <x v="104"/>
    <s v="putong"/>
    <s v=""/>
    <n v="1"/>
  </r>
  <r>
    <n v="656"/>
    <s v="孟昭阳"/>
    <n v="1"/>
    <x v="11"/>
    <s v="农学"/>
    <s v="园林"/>
    <x v="1"/>
    <n v="0"/>
    <n v="1"/>
    <n v="1"/>
    <n v="4.7480000000000001E-2"/>
    <n v="-7.6210694086341693E-2"/>
    <x v="1"/>
    <x v="1"/>
    <n v="457"/>
    <n v="423"/>
    <m/>
    <s v=""/>
    <s v=""/>
    <n v="0.69971507480522588"/>
    <n v="0"/>
    <n v="87"/>
    <n v="2"/>
    <n v="2.2988505747126436E-2"/>
    <n v="4.05"/>
    <n v="-0.6490184061422708"/>
    <n v="0.72437432616542408"/>
    <n v="-0.61729303402596303"/>
    <x v="1"/>
    <n v="2"/>
    <n v="5"/>
    <n v="1.676404254610476"/>
    <n v="0.49898721061375451"/>
    <n v="0"/>
    <x v="0"/>
    <n v="3"/>
    <n v="0.71109781038103836"/>
    <n v="1.1038029749478822"/>
    <s v=""/>
    <s v=""/>
    <n v="91.71"/>
    <n v="88.57"/>
    <n v="87.2"/>
    <x v="105"/>
    <s v="putong"/>
    <s v=""/>
    <n v="1"/>
  </r>
  <r>
    <n v="1034"/>
    <s v="徐金楠"/>
    <n v="1"/>
    <x v="17"/>
    <s v="管理学"/>
    <s v="人力资源管理"/>
    <x v="1"/>
    <n v="0"/>
    <n v="1"/>
    <n v="1"/>
    <n v="4.7480000000000001E-2"/>
    <n v="-7.6210694086341693E-2"/>
    <x v="0"/>
    <x v="0"/>
    <n v="510"/>
    <n v="465"/>
    <m/>
    <s v=""/>
    <s v=""/>
    <n v="0.45169109814025576"/>
    <n v="0"/>
    <n v="70"/>
    <n v="11"/>
    <n v="0.15714285714285714"/>
    <n v="89.28"/>
    <n v="0.45168356332761483"/>
    <n v="0.43817078309024737"/>
    <n v="0.45137141810413167"/>
    <x v="1"/>
    <n v="0"/>
    <n v="3"/>
    <n v="0.52052094091288059"/>
    <n v="-0.49469939840344951"/>
    <n v="1"/>
    <x v="0"/>
    <n v="0"/>
    <n v="0.41684527531374377"/>
    <n v="0.36680507755208219"/>
    <s v=""/>
    <s v=""/>
    <s v=""/>
    <n v="87.2"/>
    <n v="87.2"/>
    <x v="105"/>
    <s v="putong"/>
    <s v=""/>
    <n v="1"/>
  </r>
  <r>
    <n v="10001"/>
    <s v="柳金昊"/>
    <n v="2"/>
    <x v="17"/>
    <s v="农学"/>
    <s v="林学"/>
    <x v="1"/>
    <n v="0"/>
    <n v="1"/>
    <n v="1"/>
    <n v="4.7480000000000001E-2"/>
    <n v="-7.6210694086341693E-2"/>
    <x v="4"/>
    <x v="23"/>
    <n v="545"/>
    <n v="490"/>
    <m/>
    <s v=""/>
    <s v=""/>
    <n v="0.45169109814025576"/>
    <n v="0"/>
    <n v="19"/>
    <n v="1"/>
    <n v="5.2631578947368418E-2"/>
    <n v="89.28"/>
    <n v="-0.40580461014396457"/>
    <n v="0.43817078309024737"/>
    <n v="-0.38630877856025425"/>
    <x v="1"/>
    <n v="1"/>
    <n v="4"/>
    <n v="1.0984625977616784"/>
    <n v="2.1439061051526064E-3"/>
    <n v="0"/>
    <x v="2"/>
    <n v="1"/>
    <n v="0.57733787794697111"/>
    <n v="0.76878193957373753"/>
    <n v="85"/>
    <s v=""/>
    <n v="85.6"/>
    <n v="90.2"/>
    <n v="87.2"/>
    <x v="105"/>
    <s v="putong"/>
    <s v=""/>
    <n v="1"/>
  </r>
  <r>
    <n v="343"/>
    <s v="张赫垚"/>
    <n v="1"/>
    <x v="17"/>
    <s v="工学"/>
    <s v="给排水科学与工程"/>
    <x v="1"/>
    <n v="0"/>
    <n v="1"/>
    <n v="1"/>
    <n v="4.7480000000000001E-2"/>
    <n v="-7.6210694086341693E-2"/>
    <x v="2"/>
    <x v="9"/>
    <n v="561"/>
    <n v="459"/>
    <m/>
    <s v=""/>
    <s v=""/>
    <n v="-1.5856218057254612"/>
    <n v="0"/>
    <n v="27"/>
    <n v="9"/>
    <n v="0.33333333333333331"/>
    <n v="84.29"/>
    <n v="1.8972811315542819"/>
    <n v="-1.3810888055844488"/>
    <n v="1.8215507860063773"/>
    <x v="1"/>
    <n v="0"/>
    <n v="0"/>
    <n v="0"/>
    <n v="-0.94217941872104072"/>
    <n v="0"/>
    <x v="0"/>
    <n v="0"/>
    <n v="0"/>
    <n v="-0.67724401237451326"/>
    <n v="86"/>
    <n v="87.75"/>
    <n v="87"/>
    <n v="88"/>
    <n v="87.19"/>
    <x v="106"/>
    <s v="zhijiaotuan"/>
    <s v=""/>
    <n v="1"/>
  </r>
  <r>
    <n v="903"/>
    <s v="王明茹"/>
    <n v="1"/>
    <x v="17"/>
    <s v="艺术学"/>
    <s v="产品设计"/>
    <x v="1"/>
    <n v="0"/>
    <n v="1"/>
    <n v="1"/>
    <n v="4.7480000000000001E-2"/>
    <n v="-7.6210694086341693E-2"/>
    <x v="3"/>
    <x v="19"/>
    <n v="430"/>
    <m/>
    <m/>
    <s v=""/>
    <s v=""/>
    <n v="-0.2505490210278874"/>
    <n v="0"/>
    <n v="32"/>
    <n v="4"/>
    <n v="0.125"/>
    <n v="87.56"/>
    <n v="0.1879596826376147"/>
    <n v="-0.18890867432868619"/>
    <n v="0.17925402359169315"/>
    <x v="1"/>
    <n v="1"/>
    <n v="3"/>
    <n v="0.92495561745738475"/>
    <n v="-0.14701610066737794"/>
    <n v="1"/>
    <x v="1"/>
    <n v="2"/>
    <n v="1.5715210312076859"/>
    <n v="3.2588569814485839"/>
    <n v="90"/>
    <s v=""/>
    <n v="88.25"/>
    <n v="83.5"/>
    <n v="87.05"/>
    <x v="107"/>
    <s v="putong"/>
    <s v=""/>
    <n v="1"/>
  </r>
  <r>
    <n v="972"/>
    <s v="向珩"/>
    <n v="1"/>
    <x v="17"/>
    <s v="农学"/>
    <s v="园林"/>
    <x v="1"/>
    <n v="0"/>
    <n v="1"/>
    <n v="1"/>
    <n v="4.7480000000000001E-2"/>
    <n v="-7.6210694086341693E-2"/>
    <x v="1"/>
    <x v="1"/>
    <n v="492"/>
    <m/>
    <m/>
    <s v=""/>
    <s v=""/>
    <n v="-1.0630245077398712"/>
    <n v="0"/>
    <n v="185"/>
    <n v="93"/>
    <n v="0.50270270270270268"/>
    <n v="85.57"/>
    <n v="3.2869132716465348"/>
    <n v="-0.91442502331920028"/>
    <n v="3.1898623570328262"/>
    <x v="1"/>
    <n v="0"/>
    <n v="0"/>
    <n v="0"/>
    <n v="-0.94217941872104072"/>
    <n v="0"/>
    <x v="0"/>
    <n v="1"/>
    <n v="0.2370326034603461"/>
    <n v="-8.3561683267048173E-2"/>
    <s v=""/>
    <s v=""/>
    <n v="88.29"/>
    <n v="86.71"/>
    <n v="87.03"/>
    <x v="108"/>
    <s v="putong"/>
    <s v=""/>
    <n v="1"/>
  </r>
  <r>
    <n v="397"/>
    <s v="洪越"/>
    <n v="1"/>
    <x v="17"/>
    <s v="艺术学"/>
    <s v="环境设计"/>
    <x v="1"/>
    <n v="0"/>
    <n v="1"/>
    <n v="1"/>
    <n v="4.7480000000000001E-2"/>
    <n v="-7.6210694086341693E-2"/>
    <x v="3"/>
    <x v="19"/>
    <n v="482"/>
    <m/>
    <m/>
    <s v=""/>
    <s v=""/>
    <n v="-2.1912703159188553E-2"/>
    <n v="0"/>
    <n v="71"/>
    <n v="11"/>
    <n v="0.15492957746478872"/>
    <n v="88.12"/>
    <n v="0.43352417248198094"/>
    <n v="1.5256730412362921E-2"/>
    <n v="0.42386219457017277"/>
    <x v="1"/>
    <n v="1"/>
    <n v="4"/>
    <n v="1.0984625977616784"/>
    <n v="2.1439061051526064E-3"/>
    <n v="0"/>
    <x v="0"/>
    <n v="2"/>
    <n v="0.47406520692069221"/>
    <n v="0.51012064584041694"/>
    <n v="89"/>
    <s v=""/>
    <n v="80.5"/>
    <n v="88.9"/>
    <n v="87"/>
    <x v="109"/>
    <s v="putong"/>
    <s v=""/>
    <n v="1"/>
  </r>
  <r>
    <n v="950"/>
    <s v="张家荣"/>
    <n v="2"/>
    <x v="17"/>
    <s v="管理学"/>
    <s v="旅游管理"/>
    <x v="1"/>
    <n v="0"/>
    <n v="1"/>
    <n v="1"/>
    <n v="4.7480000000000001E-2"/>
    <n v="-7.6210694086341693E-2"/>
    <x v="1"/>
    <x v="10"/>
    <n v="555"/>
    <n v="540"/>
    <m/>
    <s v=""/>
    <s v=""/>
    <n v="8.423987299413177E-2"/>
    <n v="0"/>
    <n v="53"/>
    <n v="7"/>
    <n v="0.13207547169811321"/>
    <n v="88.38"/>
    <n v="0.24601210920459585"/>
    <n v="0.11004781118498916"/>
    <n v="0.24287133392034294"/>
    <x v="1"/>
    <n v="0"/>
    <n v="0"/>
    <n v="0"/>
    <n v="-0.94217941872104072"/>
    <n v="0"/>
    <x v="0"/>
    <n v="0"/>
    <n v="0"/>
    <n v="-0.67724401237451326"/>
    <n v="83"/>
    <n v="83"/>
    <n v="92"/>
    <n v="90"/>
    <n v="87"/>
    <x v="109"/>
    <s v="putong"/>
    <s v=""/>
    <n v="1"/>
  </r>
  <r>
    <n v="705"/>
    <s v="张潇"/>
    <n v="1"/>
    <x v="17"/>
    <s v="农学"/>
    <s v="林学"/>
    <x v="1"/>
    <n v="0"/>
    <n v="1"/>
    <n v="1"/>
    <n v="4.7480000000000001E-2"/>
    <n v="-7.6210694086341693E-2"/>
    <x v="7"/>
    <x v="15"/>
    <n v="484"/>
    <n v="510"/>
    <m/>
    <s v=""/>
    <s v=""/>
    <n v="-0.48735092167760957"/>
    <n v="0"/>
    <n v="100"/>
    <n v="22"/>
    <n v="0.22"/>
    <n v="86.98"/>
    <n v="0.96741026334361513"/>
    <n v="-0.40036570066762844"/>
    <n v="0.93581463857495539"/>
    <x v="1"/>
    <n v="0"/>
    <n v="2"/>
    <n v="0.34701396060858708"/>
    <n v="-0.64385940517597984"/>
    <n v="1"/>
    <x v="0"/>
    <n v="0"/>
    <n v="0.41684527531374377"/>
    <n v="0.36680507755208219"/>
    <n v="86.5"/>
    <n v="86.2"/>
    <n v="87.4"/>
    <n v="87.6"/>
    <n v="86.96"/>
    <x v="110"/>
    <s v="putong"/>
    <s v=""/>
    <n v="1"/>
  </r>
  <r>
    <n v="868"/>
    <s v="吴怡"/>
    <n v="1"/>
    <x v="17"/>
    <s v="艺术学"/>
    <s v="环境设计"/>
    <x v="1"/>
    <n v="0"/>
    <n v="1"/>
    <n v="1"/>
    <n v="4.7480000000000001E-2"/>
    <n v="-7.6210694086341693E-2"/>
    <x v="3"/>
    <x v="19"/>
    <n v="447"/>
    <m/>
    <m/>
    <s v=""/>
    <s v=""/>
    <n v="-0.92420960046244616"/>
    <n v="0"/>
    <n v="70"/>
    <n v="26"/>
    <n v="0.37142857142857144"/>
    <n v="85.91"/>
    <n v="2.2098427679276158"/>
    <n v="-0.79046745615499125"/>
    <n v="2.1405356017513073"/>
    <x v="1"/>
    <n v="1"/>
    <n v="0"/>
    <n v="0.40443467654450416"/>
    <n v="-0.59449612098496918"/>
    <n v="0"/>
    <x v="0"/>
    <n v="0"/>
    <n v="0"/>
    <n v="-0.67724401237451326"/>
    <n v="92"/>
    <s v=""/>
    <n v="76.25"/>
    <n v="87"/>
    <n v="86.85"/>
    <x v="111"/>
    <s v="putong"/>
    <s v=""/>
    <n v="1"/>
  </r>
  <r>
    <n v="650"/>
    <s v="罗焕颜"/>
    <n v="1"/>
    <x v="17"/>
    <s v="农学"/>
    <s v="林学"/>
    <x v="1"/>
    <n v="0"/>
    <n v="1"/>
    <n v="1"/>
    <n v="4.7480000000000001E-2"/>
    <n v="-7.6210694086341693E-2"/>
    <x v="7"/>
    <x v="13"/>
    <n v="506"/>
    <m/>
    <m/>
    <s v=""/>
    <s v=""/>
    <n v="-5.5815375971419489E-3"/>
    <n v="0"/>
    <n v="100"/>
    <n v="15"/>
    <n v="0.15"/>
    <n v="88.16"/>
    <n v="0.39307825650761474"/>
    <n v="2.9839973608149183E-2"/>
    <n v="0.38468745217263706"/>
    <x v="4"/>
    <n v="1"/>
    <n v="4"/>
    <n v="1.5205209409128806"/>
    <n v="0.36497786939831955"/>
    <n v="0"/>
    <x v="0"/>
    <n v="1"/>
    <n v="0.2370326034603461"/>
    <n v="-8.3561683267048173E-2"/>
    <n v="36"/>
    <n v="17.78"/>
    <n v="15.18"/>
    <n v="17.84"/>
    <n v="86.81"/>
    <x v="3"/>
    <s v="putong"/>
    <s v=""/>
    <n v="1"/>
  </r>
  <r>
    <n v="579"/>
    <s v="欧阳宇桢"/>
    <n v="1"/>
    <x v="51"/>
    <s v="法学"/>
    <s v="思想政治教育"/>
    <x v="0"/>
    <n v="0"/>
    <n v="1"/>
    <n v="1"/>
    <n v="3.5889999999999998E-2"/>
    <n v="-0.17725909261635098"/>
    <x v="14"/>
    <x v="33"/>
    <n v="496"/>
    <n v="471"/>
    <m/>
    <s v=""/>
    <s v=""/>
    <n v="1.3719762998654528"/>
    <n v="0"/>
    <n v="184"/>
    <n v="6"/>
    <n v="3.2608695652173912E-2"/>
    <n v="4.2699999999999996"/>
    <n v="-0.57008722079499441"/>
    <n v="1.406456124004291"/>
    <n v="-0.52442906953013091"/>
    <x v="1"/>
    <n v="0"/>
    <n v="1"/>
    <n v="0.17350698030429354"/>
    <n v="-0.79301941194851033"/>
    <n v="0"/>
    <x v="0"/>
    <n v="0"/>
    <n v="0"/>
    <n v="-0.67724401237451326"/>
    <n v="33.200000000000003"/>
    <s v=""/>
    <n v="17.600000000000001"/>
    <n v="36"/>
    <n v="86.8"/>
    <x v="112"/>
    <s v="putong"/>
    <s v=""/>
    <n v="1"/>
  </r>
  <r>
    <n v="555"/>
    <s v="郝国宝"/>
    <n v="2"/>
    <x v="168"/>
    <s v="农学"/>
    <s v="林学"/>
    <x v="0"/>
    <n v="0"/>
    <n v="1"/>
    <n v="1"/>
    <n v="3.5889999999999998E-2"/>
    <n v="-0.17725909261635098"/>
    <x v="7"/>
    <x v="13"/>
    <n v="616"/>
    <n v="534"/>
    <m/>
    <s v=""/>
    <s v=""/>
    <n v="2.9915147056923659"/>
    <n v="0"/>
    <n v="57"/>
    <n v="1"/>
    <n v="1.7543859649122806E-2"/>
    <n v="4.8"/>
    <n v="-0.6936903278562454"/>
    <n v="3.0496531824342914"/>
    <n v="-0.60721909276853403"/>
    <x v="3"/>
    <n v="0"/>
    <n v="1"/>
    <n v="1.017623666606698"/>
    <n v="-6.7351485362176264E-2"/>
    <n v="0"/>
    <x v="0"/>
    <n v="1"/>
    <n v="0.2370326034603461"/>
    <n v="-8.3561683267048173E-2"/>
    <n v="34.950000000000003"/>
    <n v="17.399999999999999"/>
    <n v="16.36"/>
    <n v="18.07"/>
    <n v="86.78"/>
    <x v="113"/>
    <s v="putong"/>
    <s v=""/>
    <n v="1"/>
  </r>
  <r>
    <n v="718"/>
    <s v="徐玥"/>
    <n v="1"/>
    <x v="17"/>
    <s v="管理学"/>
    <s v="信息管理与信息系统"/>
    <x v="1"/>
    <n v="0"/>
    <n v="1"/>
    <n v="1"/>
    <n v="4.7480000000000001E-2"/>
    <n v="-7.6210694086341693E-2"/>
    <x v="0"/>
    <x v="6"/>
    <n v="626"/>
    <n v="635"/>
    <m/>
    <s v=""/>
    <s v=""/>
    <n v="-2.1041363123205481"/>
    <n v="0"/>
    <n v="31"/>
    <n v="15"/>
    <n v="0.4838709677419355"/>
    <n v="83.02"/>
    <n v="3.1324037269005194"/>
    <n v="-1.8441067770507584"/>
    <n v="3.0174463342592448"/>
    <x v="1"/>
    <n v="1"/>
    <n v="4"/>
    <n v="1.0984625977616784"/>
    <n v="2.1439061051526064E-3"/>
    <n v="0"/>
    <x v="0"/>
    <n v="0"/>
    <n v="0"/>
    <n v="-0.67724401237451326"/>
    <s v=""/>
    <s v=""/>
    <s v=""/>
    <n v="86.75"/>
    <n v="86.75"/>
    <x v="114"/>
    <s v="zhijiaotuan"/>
    <s v=""/>
    <n v="1"/>
  </r>
  <r>
    <n v="956"/>
    <s v="胡英强"/>
    <n v="2"/>
    <x v="17"/>
    <s v="工学"/>
    <s v="电子信息科学与技术"/>
    <x v="1"/>
    <n v="0"/>
    <n v="1"/>
    <n v="1"/>
    <n v="4.7480000000000001E-2"/>
    <n v="-7.6210694086341693E-2"/>
    <x v="8"/>
    <x v="14"/>
    <n v="538"/>
    <n v="505"/>
    <m/>
    <s v=""/>
    <s v=""/>
    <n v="-0.89971285211937047"/>
    <n v="0"/>
    <n v="59"/>
    <n v="14"/>
    <n v="0.23728813559322035"/>
    <n v="85.97"/>
    <n v="1.109254972053717"/>
    <n v="-0.76859259136130664"/>
    <n v="1.06587669333883"/>
    <x v="1"/>
    <n v="0"/>
    <n v="0"/>
    <n v="0"/>
    <n v="-0.94217941872104072"/>
    <n v="0"/>
    <x v="0"/>
    <n v="0"/>
    <n v="0"/>
    <n v="-0.67724401237451326"/>
    <s v=""/>
    <n v="23"/>
    <n v="26.4"/>
    <n v="37.33"/>
    <n v="86.73"/>
    <x v="115"/>
    <s v="2jia"/>
    <s v=""/>
    <n v="1"/>
  </r>
  <r>
    <n v="265"/>
    <s v="罗洪兴"/>
    <n v="2"/>
    <x v="17"/>
    <s v="工学"/>
    <s v="环境科学"/>
    <x v="1"/>
    <n v="0"/>
    <n v="1"/>
    <n v="1"/>
    <n v="4.7480000000000001E-2"/>
    <n v="-7.6210694086341693E-2"/>
    <x v="2"/>
    <x v="5"/>
    <n v="549"/>
    <n v="472"/>
    <m/>
    <s v=""/>
    <s v=""/>
    <n v="-0.44652300777248727"/>
    <n v="0"/>
    <n v="42"/>
    <n v="8"/>
    <n v="0.19047619047619047"/>
    <n v="87.08"/>
    <n v="0.72517499515428152"/>
    <n v="-0.36390759267815759"/>
    <n v="0.70001718737535223"/>
    <x v="1"/>
    <n v="0"/>
    <n v="5"/>
    <n v="0.86753490152146773"/>
    <n v="-0.1963793848583886"/>
    <n v="0"/>
    <x v="0"/>
    <n v="0"/>
    <n v="0"/>
    <n v="-0.67724401237451326"/>
    <n v="86.2"/>
    <n v="88"/>
    <n v="83.4"/>
    <n v="89.2"/>
    <n v="86.7"/>
    <x v="116"/>
    <s v="2jia"/>
    <s v=""/>
    <n v="1"/>
  </r>
  <r>
    <n v="597"/>
    <s v="付冬媛"/>
    <n v="1"/>
    <x v="17"/>
    <s v="管理学"/>
    <s v="物业管理"/>
    <x v="1"/>
    <n v="0"/>
    <n v="1"/>
    <n v="1"/>
    <n v="4.7480000000000001E-2"/>
    <n v="-7.6210694086341693E-2"/>
    <x v="0"/>
    <x v="6"/>
    <n v="560"/>
    <n v="495"/>
    <m/>
    <s v=""/>
    <s v=""/>
    <n v="-0.34853601440019022"/>
    <n v="0"/>
    <n v="22"/>
    <n v="3"/>
    <n v="0.13636363636363635"/>
    <n v="87.32"/>
    <n v="0.2811953980330692"/>
    <n v="-0.27640813350342447"/>
    <n v="0.2683147564545762"/>
    <x v="1"/>
    <n v="0"/>
    <n v="3"/>
    <n v="0.52052094091288059"/>
    <n v="-0.49469939840344951"/>
    <n v="3"/>
    <x v="1"/>
    <n v="0"/>
    <n v="1.9311463749144813"/>
    <n v="4.1595905030868447"/>
    <s v=""/>
    <s v=""/>
    <s v=""/>
    <n v="86.63"/>
    <n v="86.63"/>
    <x v="117"/>
    <s v="putong"/>
    <s v=""/>
    <n v="1"/>
  </r>
  <r>
    <n v="1043"/>
    <s v="许贺艳"/>
    <n v="1"/>
    <x v="30"/>
    <s v="管理学"/>
    <s v="工商管理"/>
    <x v="0"/>
    <n v="0"/>
    <n v="1"/>
    <n v="1"/>
    <n v="3.5889999999999998E-2"/>
    <n v="-0.17725909261635098"/>
    <x v="0"/>
    <x v="6"/>
    <n v="476"/>
    <n v="437"/>
    <m/>
    <s v=""/>
    <s v=""/>
    <n v="-0.20972110712276509"/>
    <n v="0"/>
    <n v="45"/>
    <n v="2"/>
    <n v="4.4444444444444446E-2"/>
    <n v="87.66"/>
    <n v="-0.47297794427683004"/>
    <n v="-0.15245056633921536"/>
    <n v="-0.46557376184647115"/>
    <x v="1"/>
    <n v="1"/>
    <n v="6"/>
    <n v="1.4454765583702653"/>
    <n v="0.30046391965021335"/>
    <n v="0"/>
    <x v="2"/>
    <n v="1"/>
    <n v="0.57733787794697111"/>
    <n v="0.76878193957373753"/>
    <s v=""/>
    <s v=""/>
    <s v=""/>
    <n v="86.63"/>
    <n v="86.63"/>
    <x v="117"/>
    <s v="putong"/>
    <s v=""/>
    <n v="1"/>
  </r>
  <r>
    <n v="451"/>
    <s v="贾晨"/>
    <n v="1"/>
    <x v="94"/>
    <s v="管理学"/>
    <s v="财务管理"/>
    <x v="0"/>
    <n v="0"/>
    <n v="1"/>
    <n v="1"/>
    <n v="3.5889999999999998E-2"/>
    <n v="-0.17725909261635098"/>
    <x v="0"/>
    <x v="0"/>
    <n v="466"/>
    <n v="466"/>
    <m/>
    <s v=""/>
    <s v=""/>
    <n v="-0.33923409119694375"/>
    <n v="0"/>
    <n v="51"/>
    <n v="3"/>
    <n v="5.8823529411764705E-2"/>
    <n v="3.71"/>
    <n v="-0.35500124819473849"/>
    <n v="-0.32975208867646205"/>
    <n v="-0.35441799260986628"/>
    <x v="4"/>
    <n v="0"/>
    <n v="7"/>
    <n v="1.636607205281257"/>
    <n v="0.46477459197983928"/>
    <n v="0"/>
    <x v="1"/>
    <n v="0"/>
    <n v="0.68061054897324991"/>
    <n v="1.027443233307058"/>
    <s v=""/>
    <s v=""/>
    <s v=""/>
    <n v="86.57"/>
    <n v="86.57"/>
    <x v="118"/>
    <s v="putong"/>
    <s v=""/>
    <n v="1"/>
  </r>
  <r>
    <n v="227"/>
    <s v="程艳"/>
    <n v="1"/>
    <x v="17"/>
    <s v="管理学"/>
    <s v="市场营销"/>
    <x v="1"/>
    <n v="0"/>
    <n v="1"/>
    <n v="1"/>
    <n v="4.7480000000000001E-2"/>
    <n v="-7.6210694086341693E-2"/>
    <x v="0"/>
    <x v="6"/>
    <n v="596"/>
    <n v="516"/>
    <m/>
    <s v=""/>
    <s v=""/>
    <n v="-0.13214807070302922"/>
    <n v="0"/>
    <n v="53"/>
    <n v="8"/>
    <n v="0.15094339622641509"/>
    <n v="87.85"/>
    <n v="0.40081858004987891"/>
    <n v="-8.3180161159217655E-2"/>
    <n v="0.38963820912794878"/>
    <x v="1"/>
    <n v="0"/>
    <n v="0"/>
    <n v="0"/>
    <n v="-0.94217941872104072"/>
    <n v="0"/>
    <x v="0"/>
    <n v="0"/>
    <n v="0"/>
    <n v="-0.67724401237451326"/>
    <s v=""/>
    <s v=""/>
    <s v=""/>
    <n v="86.5"/>
    <n v="86.5"/>
    <x v="119"/>
    <s v="putong"/>
    <s v=""/>
    <n v="1"/>
  </r>
  <r>
    <n v="89"/>
    <s v="王含章"/>
    <n v="1"/>
    <x v="3"/>
    <s v="工学"/>
    <s v="木材科学与工程"/>
    <x v="0"/>
    <n v="0"/>
    <n v="1"/>
    <n v="1"/>
    <n v="3.5889999999999998E-2"/>
    <n v="-0.17725909261635098"/>
    <x v="10"/>
    <x v="27"/>
    <n v="492"/>
    <n v="516"/>
    <m/>
    <s v=""/>
    <s v=""/>
    <n v="-0.43090607643242879"/>
    <n v="0"/>
    <n v="55"/>
    <n v="1"/>
    <n v="1.8181818181818181E-2"/>
    <n v="3.68"/>
    <n v="-0.68845604207965849"/>
    <n v="-0.42276324292721618"/>
    <n v="-0.68231853841923706"/>
    <x v="0"/>
    <n v="1"/>
    <n v="9"/>
    <n v="3.6542308718879548"/>
    <n v="2.1992797931404726"/>
    <n v="1"/>
    <x v="0"/>
    <n v="0"/>
    <n v="0.41684527531374377"/>
    <n v="0.36680507755208219"/>
    <s v=""/>
    <s v=""/>
    <s v=""/>
    <n v="86.45"/>
    <n v="86.45"/>
    <x v="120"/>
    <s v="putong"/>
    <s v=""/>
    <n v="1"/>
  </r>
  <r>
    <n v="54"/>
    <s v="石鑫"/>
    <n v="1"/>
    <x v="22"/>
    <s v="工学"/>
    <s v="森林工程"/>
    <x v="0"/>
    <n v="0"/>
    <n v="1"/>
    <n v="1"/>
    <n v="3.5889999999999998E-2"/>
    <n v="-0.17725909261635098"/>
    <x v="11"/>
    <x v="9"/>
    <n v="464"/>
    <n v="428"/>
    <m/>
    <s v=""/>
    <s v=""/>
    <n v="8.8568506568656058E-2"/>
    <n v="0"/>
    <n v="34"/>
    <n v="1"/>
    <n v="2.9411764705882353E-2"/>
    <n v="3.85"/>
    <n v="-0.59631721745356225"/>
    <n v="0.10429996449372692"/>
    <n v="-0.58013296055057983"/>
    <x v="2"/>
    <n v="1"/>
    <n v="4"/>
    <n v="2.3646376272152851"/>
    <n v="1.0906457959846536"/>
    <n v="0"/>
    <x v="0"/>
    <n v="0"/>
    <n v="0"/>
    <n v="-0.67724401237451326"/>
    <n v="22.2"/>
    <n v="21"/>
    <n v="22.2"/>
    <n v="21"/>
    <n v="86.4"/>
    <x v="121"/>
    <s v="putong"/>
    <s v=""/>
    <n v="1"/>
  </r>
  <r>
    <n v="1095"/>
    <s v="李阳"/>
    <n v="2"/>
    <x v="17"/>
    <s v="农学"/>
    <s v="水土保持与荒漠化防治"/>
    <x v="1"/>
    <n v="0"/>
    <n v="1"/>
    <n v="1"/>
    <n v="4.7480000000000001E-2"/>
    <n v="-7.6210694086341693E-2"/>
    <x v="4"/>
    <x v="23"/>
    <n v="541"/>
    <m/>
    <m/>
    <s v=""/>
    <s v=""/>
    <n v="-0.49143371306812411"/>
    <n v="0"/>
    <n v="18"/>
    <n v="8"/>
    <n v="0.44444444444444442"/>
    <n v="86.97"/>
    <n v="2.8089192376431713"/>
    <n v="-0.4040115114665776"/>
    <n v="2.7347005373387359"/>
    <x v="1"/>
    <n v="0"/>
    <n v="0"/>
    <n v="0"/>
    <n v="-0.94217941872104072"/>
    <n v="1"/>
    <x v="0"/>
    <n v="0"/>
    <n v="0.41684527531374377"/>
    <n v="0.36680507755208219"/>
    <n v="78"/>
    <s v=""/>
    <n v="89.8"/>
    <n v="93"/>
    <n v="86.36"/>
    <x v="122"/>
    <s v="putong"/>
    <s v=""/>
    <n v="1"/>
  </r>
  <r>
    <n v="637"/>
    <s v="李媛珍"/>
    <n v="1"/>
    <x v="169"/>
    <s v="经济学"/>
    <s v="金融学"/>
    <x v="0"/>
    <n v="0"/>
    <n v="1"/>
    <n v="1"/>
    <n v="3.5889999999999998E-2"/>
    <n v="-0.17725909261635098"/>
    <x v="0"/>
    <x v="0"/>
    <n v="552"/>
    <n v="517"/>
    <m/>
    <s v=""/>
    <s v=""/>
    <n v="0.82194438845254014"/>
    <n v="0"/>
    <n v="43"/>
    <n v="5"/>
    <n v="0.11627906976744186"/>
    <n v="4.09"/>
    <n v="0.11640669175273094"/>
    <n v="0.8483891984997638"/>
    <n v="0.13331548765858739"/>
    <x v="1"/>
    <n v="1"/>
    <n v="4"/>
    <n v="1.0984625977616784"/>
    <n v="2.1439061051526064E-3"/>
    <n v="0"/>
    <x v="2"/>
    <n v="6"/>
    <n v="1.7625008952487016"/>
    <n v="3.7371935851110631"/>
    <s v=""/>
    <s v=""/>
    <s v=""/>
    <n v="86.35"/>
    <n v="86.35"/>
    <x v="3"/>
    <s v="putong"/>
    <s v=""/>
    <n v="1"/>
  </r>
  <r>
    <n v="890"/>
    <s v="董航"/>
    <n v="2"/>
    <x v="17"/>
    <s v="艺术学"/>
    <s v="视觉传达设计"/>
    <x v="1"/>
    <n v="0"/>
    <n v="1"/>
    <n v="1"/>
    <n v="4.7480000000000001E-2"/>
    <n v="-7.6210694086341693E-2"/>
    <x v="3"/>
    <x v="19"/>
    <n v="469"/>
    <n v="434"/>
    <m/>
    <s v=""/>
    <s v=""/>
    <n v="-0.65066257729811039"/>
    <n v="0"/>
    <n v="33"/>
    <n v="4"/>
    <n v="0.12121212121212122"/>
    <n v="86.58"/>
    <n v="0.15688111083912987"/>
    <n v="-0.54619813262552208"/>
    <n v="0.14063998031509642"/>
    <x v="4"/>
    <n v="3"/>
    <n v="2"/>
    <n v="1.982376333393302"/>
    <n v="0.76202445132540197"/>
    <n v="0"/>
    <x v="2"/>
    <n v="0"/>
    <n v="0.34030527448662495"/>
    <n v="0.17509961046627232"/>
    <n v="85"/>
    <s v=""/>
    <n v="91.25"/>
    <n v="85.3"/>
    <n v="86.35"/>
    <x v="123"/>
    <s v="putong"/>
    <s v=""/>
    <n v="1"/>
  </r>
  <r>
    <n v="544"/>
    <s v="魏雨成"/>
    <n v="1"/>
    <x v="17"/>
    <s v="艺术学"/>
    <s v="产品设计"/>
    <x v="1"/>
    <n v="0"/>
    <n v="1"/>
    <n v="1"/>
    <n v="4.7480000000000001E-2"/>
    <n v="-7.6210694086341693E-2"/>
    <x v="3"/>
    <x v="19"/>
    <n v="457"/>
    <m/>
    <m/>
    <s v=""/>
    <s v=""/>
    <n v="-0.32403926605711453"/>
    <n v="0"/>
    <n v="32"/>
    <n v="5"/>
    <n v="0.15625"/>
    <n v="87.38"/>
    <n v="0.44435789997511482"/>
    <n v="-0.25453326870973991"/>
    <n v="0.42821351397849466"/>
    <x v="1"/>
    <n v="5"/>
    <n v="5"/>
    <n v="2.8897082842439885"/>
    <n v="1.5420371038219691"/>
    <n v="0"/>
    <x v="0"/>
    <n v="0"/>
    <n v="0"/>
    <n v="-0.67724401237451326"/>
    <n v="92"/>
    <s v=""/>
    <n v="73"/>
    <n v="87.3"/>
    <n v="86.3"/>
    <x v="124"/>
    <s v="putong"/>
    <s v=""/>
    <n v="1"/>
  </r>
  <r>
    <n v="992"/>
    <s v="来昕"/>
    <n v="1"/>
    <x v="17"/>
    <s v="农学"/>
    <s v="园林"/>
    <x v="1"/>
    <n v="0"/>
    <n v="1"/>
    <n v="1"/>
    <n v="4.7480000000000001E-2"/>
    <n v="-7.6210694086341693E-2"/>
    <x v="1"/>
    <x v="10"/>
    <n v="622"/>
    <n v="565"/>
    <m/>
    <s v=""/>
    <s v=""/>
    <n v="0.91304652526816221"/>
    <n v="0"/>
    <n v="185"/>
    <n v="6"/>
    <n v="3.2432432432432434E-2"/>
    <n v="90.41"/>
    <n v="-0.57153341520535861"/>
    <n v="0.85014740337128958"/>
    <n v="-0.53869258829623801"/>
    <x v="1"/>
    <n v="0"/>
    <n v="0"/>
    <n v="0"/>
    <n v="-0.94217941872104072"/>
    <n v="0"/>
    <x v="0"/>
    <n v="0"/>
    <n v="0"/>
    <n v="-0.67724401237451326"/>
    <n v="78"/>
    <n v="92"/>
    <s v=""/>
    <n v="91.29"/>
    <n v="86.26"/>
    <x v="125"/>
    <s v="putong"/>
    <s v=""/>
    <n v="1"/>
  </r>
  <r>
    <n v="897"/>
    <s v="张旖璇"/>
    <n v="1"/>
    <x v="17"/>
    <s v="农学"/>
    <s v="林学"/>
    <x v="1"/>
    <n v="0"/>
    <n v="1"/>
    <n v="1"/>
    <n v="4.7480000000000001E-2"/>
    <n v="-7.6210694086341693E-2"/>
    <x v="4"/>
    <x v="23"/>
    <n v="506"/>
    <n v="509"/>
    <m/>
    <s v=""/>
    <s v=""/>
    <n v="-2.0510600242438821"/>
    <n v="0"/>
    <n v="19"/>
    <n v="5"/>
    <n v="0.26315789473684209"/>
    <n v="83.15"/>
    <n v="1.3215096961297204"/>
    <n v="-1.7967112366644402"/>
    <n v="1.2494787925821751"/>
    <x v="1"/>
    <n v="0"/>
    <n v="3"/>
    <n v="0.52052094091288059"/>
    <n v="-0.49469939840344951"/>
    <n v="0"/>
    <x v="0"/>
    <n v="0"/>
    <n v="0"/>
    <n v="-0.67724401237451326"/>
    <n v="75"/>
    <s v=""/>
    <n v="91.8"/>
    <n v="94.6"/>
    <n v="86.2"/>
    <x v="126"/>
    <s v="putong"/>
    <s v=""/>
    <n v="1"/>
  </r>
  <r>
    <n v="1096"/>
    <s v="毛月婷"/>
    <n v="1"/>
    <x v="17"/>
    <s v="农学"/>
    <s v="园林"/>
    <x v="1"/>
    <n v="0"/>
    <n v="1"/>
    <n v="1"/>
    <n v="4.7480000000000001E-2"/>
    <n v="-7.6210694086341693E-2"/>
    <x v="1"/>
    <x v="10"/>
    <n v="583"/>
    <n v="541"/>
    <m/>
    <s v=""/>
    <s v=""/>
    <n v="1.3948159093486356"/>
    <n v="0"/>
    <n v="194"/>
    <n v="3"/>
    <n v="1.5463917525773196E-2"/>
    <n v="91.59"/>
    <n v="-0.71075571833918982"/>
    <n v="1.2803530776470724"/>
    <n v="-0.66476110515190712"/>
    <x v="1"/>
    <n v="0"/>
    <n v="0"/>
    <n v="0"/>
    <n v="-0.94217941872104072"/>
    <n v="0"/>
    <x v="0"/>
    <n v="0"/>
    <n v="0"/>
    <n v="-0.67724401237451326"/>
    <n v="78"/>
    <n v="91"/>
    <s v=""/>
    <n v="92.86"/>
    <n v="86.17"/>
    <x v="127"/>
    <s v="putong"/>
    <s v=""/>
    <n v="1"/>
  </r>
  <r>
    <n v="688"/>
    <s v="李玘"/>
    <n v="1"/>
    <x v="7"/>
    <s v="理学"/>
    <s v="自然地理与资源环境"/>
    <x v="0"/>
    <n v="0"/>
    <n v="1"/>
    <n v="1"/>
    <n v="3.5889999999999998E-2"/>
    <n v="-0.17725909261635098"/>
    <x v="2"/>
    <x v="5"/>
    <n v="546"/>
    <n v="444"/>
    <m/>
    <s v=""/>
    <s v=""/>
    <n v="-0.21700477754962952"/>
    <n v="0"/>
    <n v="65"/>
    <n v="2"/>
    <n v="3.0769230769230771E-2"/>
    <n v="3.75"/>
    <n v="-0.58517955733392413"/>
    <n v="-0.20573721634212236"/>
    <n v="-0.57641443925701352"/>
    <x v="1"/>
    <n v="1"/>
    <n v="0"/>
    <n v="0.40443467654450416"/>
    <n v="-0.59449612098496918"/>
    <n v="0"/>
    <x v="0"/>
    <n v="1"/>
    <n v="0.2370326034603461"/>
    <n v="-8.3561683267048173E-2"/>
    <n v="84.2"/>
    <n v="90.4"/>
    <n v="81.599999999999994"/>
    <n v="88.4"/>
    <n v="86.15"/>
    <x v="3"/>
    <s v="putong"/>
    <s v=""/>
    <n v="1"/>
  </r>
  <r>
    <n v="267"/>
    <s v="周冰洁"/>
    <n v="1"/>
    <x v="19"/>
    <s v="农学"/>
    <s v="林学"/>
    <x v="0"/>
    <n v="0"/>
    <n v="1"/>
    <n v="1"/>
    <n v="3.5889999999999998E-2"/>
    <n v="-0.17725909261635098"/>
    <x v="7"/>
    <x v="13"/>
    <n v="454"/>
    <n v="456"/>
    <m/>
    <s v=""/>
    <s v=""/>
    <n v="-0.70592203213888649"/>
    <n v="0"/>
    <n v="115"/>
    <n v="3"/>
    <n v="2.6086956521739129E-2"/>
    <n v="3.59"/>
    <n v="-0.62359641397847265"/>
    <n v="-0.70179670567948116"/>
    <n v="-0.62540284071676588"/>
    <x v="1"/>
    <n v="0"/>
    <n v="0"/>
    <n v="0"/>
    <n v="-0.94217941872104072"/>
    <n v="0"/>
    <x v="0"/>
    <n v="0"/>
    <n v="0"/>
    <n v="-0.67724401237451326"/>
    <n v="35.28"/>
    <n v="17.36"/>
    <n v="15.7"/>
    <n v="17.73"/>
    <n v="86.07"/>
    <x v="128"/>
    <s v="putong"/>
    <s v=""/>
    <n v="1"/>
  </r>
  <r>
    <n v="810"/>
    <s v="张金钰"/>
    <n v="1"/>
    <x v="22"/>
    <s v="农学"/>
    <s v="林学"/>
    <x v="0"/>
    <n v="0"/>
    <n v="1"/>
    <n v="1"/>
    <n v="3.5889999999999998E-2"/>
    <n v="-0.17725909261635098"/>
    <x v="7"/>
    <x v="15"/>
    <n v="498"/>
    <n v="483"/>
    <m/>
    <s v=""/>
    <s v=""/>
    <n v="-0.52257806166791509"/>
    <n v="0"/>
    <n v="25"/>
    <n v="4"/>
    <n v="0.16"/>
    <n v="3.65"/>
    <n v="0.47512568605561489"/>
    <n v="-0.51577439717797158"/>
    <n v="0.45223589413291904"/>
    <x v="4"/>
    <n v="0"/>
    <n v="1"/>
    <n v="0.59556532345549584"/>
    <n v="-0.43018544865534325"/>
    <n v="0"/>
    <x v="0"/>
    <n v="1"/>
    <n v="0.2370326034603461"/>
    <n v="-8.3561683267048173E-2"/>
    <n v="85.8"/>
    <n v="86.3"/>
    <n v="85.4"/>
    <n v="86.9"/>
    <n v="86.05"/>
    <x v="129"/>
    <s v="putong"/>
    <s v=""/>
    <n v="1"/>
  </r>
  <r>
    <n v="737"/>
    <s v="宫舒"/>
    <n v="1"/>
    <x v="82"/>
    <s v="经济学"/>
    <s v="金融工程"/>
    <x v="0"/>
    <n v="0"/>
    <n v="1"/>
    <n v="1"/>
    <n v="3.5889999999999998E-2"/>
    <n v="-0.17725909261635098"/>
    <x v="0"/>
    <x v="0"/>
    <n v="540"/>
    <n v="440"/>
    <m/>
    <s v=""/>
    <s v=""/>
    <n v="8.8568506568656058E-2"/>
    <n v="0"/>
    <n v="93"/>
    <n v="1"/>
    <n v="1.0752688172043012E-2"/>
    <n v="3.85"/>
    <n v="-0.7494101441876545"/>
    <n v="0.10429996449372692"/>
    <n v="-0.72968944067711461"/>
    <x v="3"/>
    <n v="1"/>
    <n v="6"/>
    <n v="2.2895932446726697"/>
    <n v="1.0261318462365472"/>
    <n v="1"/>
    <x v="0"/>
    <n v="0"/>
    <n v="0.41684527531374377"/>
    <n v="0.36680507755208219"/>
    <s v=""/>
    <s v=""/>
    <s v=""/>
    <n v="86"/>
    <n v="86"/>
    <x v="3"/>
    <s v="putong"/>
    <s v=""/>
    <n v="1"/>
  </r>
  <r>
    <n v="291"/>
    <s v="潘玉梅"/>
    <n v="1"/>
    <x v="27"/>
    <s v="农学"/>
    <s v="农学"/>
    <x v="0"/>
    <n v="0"/>
    <n v="1"/>
    <n v="1"/>
    <n v="3.5889999999999998E-2"/>
    <n v="-0.17725909261635098"/>
    <x v="7"/>
    <x v="15"/>
    <n v="442"/>
    <m/>
    <m/>
    <s v=""/>
    <s v=""/>
    <n v="0.21079782021597029"/>
    <n v="0"/>
    <n v="59"/>
    <n v="1"/>
    <n v="1.6949152542372881E-2"/>
    <n v="3.89"/>
    <n v="-0.69856974680052131"/>
    <n v="0.22831483682806661"/>
    <n v="-0.67715871291870089"/>
    <x v="2"/>
    <n v="3"/>
    <n v="14"/>
    <n v="4.9085767833472289"/>
    <n v="3.2776124591821012"/>
    <n v="0"/>
    <x v="0"/>
    <n v="2"/>
    <n v="0.47406520692069221"/>
    <n v="0.51012064584041694"/>
    <n v="85"/>
    <n v="86.4"/>
    <n v="85.8"/>
    <n v="86.8"/>
    <n v="85.99"/>
    <x v="130"/>
    <s v="putong"/>
    <s v=""/>
    <n v="1"/>
  </r>
  <r>
    <n v="837"/>
    <s v="武再辰"/>
    <n v="2"/>
    <x v="17"/>
    <s v="工学"/>
    <s v="风景园林"/>
    <x v="1"/>
    <n v="0"/>
    <n v="1"/>
    <n v="1"/>
    <n v="4.7480000000000001E-2"/>
    <n v="-7.6210694086341693E-2"/>
    <x v="1"/>
    <x v="10"/>
    <n v="501"/>
    <m/>
    <m/>
    <s v=""/>
    <s v=""/>
    <n v="-0.47918533889658627"/>
    <n v="0"/>
    <n v="145"/>
    <n v="54"/>
    <n v="0.3724137931034483"/>
    <n v="87"/>
    <n v="2.217926258523478"/>
    <n v="-0.39307407906973529"/>
    <n v="2.157612150725075"/>
    <x v="1"/>
    <n v="0"/>
    <n v="0"/>
    <n v="0"/>
    <n v="-0.94217941872104072"/>
    <n v="0"/>
    <x v="0"/>
    <n v="0"/>
    <n v="0"/>
    <n v="-0.67724401237451326"/>
    <n v="87"/>
    <n v="85"/>
    <s v=""/>
    <n v="85.93"/>
    <n v="85.99"/>
    <x v="130"/>
    <s v="putong"/>
    <s v=""/>
    <n v="1"/>
  </r>
  <r>
    <n v="690"/>
    <s v="张睿峰"/>
    <n v="1"/>
    <x v="17"/>
    <s v="法学"/>
    <s v="法学"/>
    <x v="1"/>
    <n v="0"/>
    <n v="1"/>
    <n v="1"/>
    <n v="4.7480000000000001E-2"/>
    <n v="-7.6210694086341693E-2"/>
    <x v="5"/>
    <x v="9"/>
    <n v="534"/>
    <n v="452"/>
    <m/>
    <s v=""/>
    <s v=""/>
    <n v="0.67216183322792555"/>
    <n v="0"/>
    <n v="93"/>
    <n v="16"/>
    <n v="0.17204301075268819"/>
    <n v="89.82"/>
    <n v="0.57393549368331398"/>
    <n v="0.63504456623339822"/>
    <n v="0.57534711325922083"/>
    <x v="1"/>
    <n v="0"/>
    <n v="2"/>
    <n v="0.34701396060858708"/>
    <n v="-0.64385940517597984"/>
    <n v="0"/>
    <x v="1"/>
    <n v="0"/>
    <n v="0.68061054897324991"/>
    <n v="1.027443233307058"/>
    <n v="32.799999999999997"/>
    <n v="8.6300000000000008"/>
    <n v="8.83"/>
    <n v="35.72"/>
    <n v="85.98"/>
    <x v="131"/>
    <s v="putong"/>
    <s v=""/>
    <n v="1"/>
  </r>
  <r>
    <n v="574"/>
    <s v="李文君"/>
    <n v="1"/>
    <x v="29"/>
    <s v="艺术学"/>
    <s v="环境设计"/>
    <x v="0"/>
    <n v="0"/>
    <n v="1"/>
    <n v="1"/>
    <n v="3.5889999999999998E-2"/>
    <n v="-0.17725909261635098"/>
    <x v="3"/>
    <x v="19"/>
    <n v="495"/>
    <m/>
    <m/>
    <s v=""/>
    <s v=""/>
    <n v="-9.6643289876506989E-3"/>
    <n v="0"/>
    <n v="185"/>
    <n v="4"/>
    <n v="2.1621621621621623E-2"/>
    <n v="147.5"/>
    <n v="-0.66023333904103432"/>
    <n v="1.1288810242971443E-2"/>
    <n v="-0.64472117739257373"/>
    <x v="1"/>
    <n v="0"/>
    <n v="2"/>
    <n v="0.34701396060858708"/>
    <n v="-0.64385940517597984"/>
    <n v="0"/>
    <x v="0"/>
    <n v="0"/>
    <n v="0"/>
    <n v="-0.67724401237451326"/>
    <n v="84"/>
    <s v=""/>
    <n v="83.75"/>
    <n v="89"/>
    <n v="85.95"/>
    <x v="132"/>
    <s v="putong"/>
    <s v=""/>
    <n v="1"/>
  </r>
  <r>
    <n v="964"/>
    <s v="何思娴"/>
    <n v="1"/>
    <x v="17"/>
    <s v="工学"/>
    <s v="风景园林"/>
    <x v="1"/>
    <n v="0"/>
    <n v="1"/>
    <n v="1"/>
    <n v="4.7480000000000001E-2"/>
    <n v="-7.6210694086341693E-2"/>
    <x v="1"/>
    <x v="10"/>
    <n v="616"/>
    <n v="580"/>
    <m/>
    <s v=""/>
    <s v=""/>
    <n v="1.5009684855019561"/>
    <n v="0"/>
    <n v="142"/>
    <n v="2"/>
    <n v="1.4084507042253521E-2"/>
    <n v="91.85"/>
    <n v="-0.72207342678562525"/>
    <n v="1.3751441584196986"/>
    <n v="-0.67362770056738219"/>
    <x v="1"/>
    <n v="0"/>
    <n v="1"/>
    <n v="0.17350698030429354"/>
    <n v="-0.79301941194851033"/>
    <n v="0"/>
    <x v="0"/>
    <n v="0"/>
    <n v="0"/>
    <n v="-0.67724401237451326"/>
    <n v="79"/>
    <n v="90"/>
    <s v=""/>
    <n v="91.71"/>
    <n v="85.94"/>
    <x v="133"/>
    <s v="putong"/>
    <s v=""/>
    <n v="1"/>
  </r>
  <r>
    <n v="1016"/>
    <s v="贾舒婷"/>
    <n v="1"/>
    <x v="17"/>
    <s v="农学"/>
    <s v="园林"/>
    <x v="1"/>
    <n v="0"/>
    <n v="1"/>
    <n v="1"/>
    <n v="4.7480000000000001E-2"/>
    <n v="-7.6210694086341693E-2"/>
    <x v="1"/>
    <x v="10"/>
    <n v="497"/>
    <m/>
    <m/>
    <s v=""/>
    <s v=""/>
    <n v="0.28429665112924618"/>
    <n v="0"/>
    <n v="194"/>
    <n v="19"/>
    <n v="9.7938144329896906E-2"/>
    <n v="88.87"/>
    <n v="-3.4075887015478201E-2"/>
    <n v="0.28869254033340974"/>
    <n v="-2.6619936343718887E-2"/>
    <x v="1"/>
    <n v="0"/>
    <n v="0"/>
    <n v="0"/>
    <n v="-0.94217941872104072"/>
    <n v="0"/>
    <x v="0"/>
    <n v="0"/>
    <n v="0"/>
    <n v="-0.67724401237451326"/>
    <n v="84"/>
    <n v="87"/>
    <s v=""/>
    <n v="87.07"/>
    <n v="85.81"/>
    <x v="134"/>
    <s v="putong"/>
    <s v=""/>
    <n v="1"/>
  </r>
  <r>
    <n v="954"/>
    <s v="李木子"/>
    <n v="2"/>
    <x v="17"/>
    <s v="农学"/>
    <s v="水土保持与荒漠化防治"/>
    <x v="1"/>
    <n v="0"/>
    <n v="1"/>
    <n v="1"/>
    <n v="4.7480000000000001E-2"/>
    <n v="-7.6210694086341693E-2"/>
    <x v="4"/>
    <x v="23"/>
    <n v="482"/>
    <m/>
    <m/>
    <s v=""/>
    <s v=""/>
    <n v="0.33737293920590633"/>
    <n v="0"/>
    <n v="66"/>
    <n v="8"/>
    <n v="0.12121212121212122"/>
    <n v="89"/>
    <n v="0.15688111083912987"/>
    <n v="0.33608808071972285"/>
    <n v="0.16102079184337156"/>
    <x v="1"/>
    <n v="0"/>
    <n v="0"/>
    <n v="0"/>
    <n v="-0.94217941872104072"/>
    <n v="1"/>
    <x v="0"/>
    <n v="0"/>
    <n v="0.41684527531374377"/>
    <n v="0.36680507755208219"/>
    <n v="82"/>
    <s v=""/>
    <n v="82.6"/>
    <n v="91.2"/>
    <n v="85.8"/>
    <x v="135"/>
    <s v="putong"/>
    <s v=""/>
    <n v="1"/>
  </r>
  <r>
    <n v="649"/>
    <s v="梁梦娇"/>
    <n v="1"/>
    <x v="94"/>
    <s v="工学"/>
    <s v="木材科学与工程"/>
    <x v="0"/>
    <n v="0"/>
    <n v="1"/>
    <n v="1"/>
    <n v="3.5889999999999998E-2"/>
    <n v="-0.17725909261635098"/>
    <x v="10"/>
    <x v="9"/>
    <n v="446"/>
    <m/>
    <m/>
    <s v=""/>
    <s v=""/>
    <n v="-0.91982333102168568"/>
    <n v="0"/>
    <n v="34"/>
    <n v="1"/>
    <n v="2.9411764705882353E-2"/>
    <n v="3.52"/>
    <n v="-0.59631721745356225"/>
    <n v="-0.918822732264575"/>
    <n v="-0.60376709484569657"/>
    <x v="1"/>
    <n v="2"/>
    <n v="6"/>
    <n v="1.8499112349147695"/>
    <n v="0.64814721738628489"/>
    <n v="0"/>
    <x v="0"/>
    <n v="1"/>
    <n v="0.2370326034603461"/>
    <n v="-8.3561683267048173E-2"/>
    <s v=""/>
    <s v=""/>
    <s v=""/>
    <n v="85.77"/>
    <n v="85.77"/>
    <x v="136"/>
    <s v="putong"/>
    <s v=""/>
    <n v="1"/>
  </r>
  <r>
    <n v="41"/>
    <s v="宋春阳"/>
    <n v="1"/>
    <x v="17"/>
    <s v="农学"/>
    <s v="水土保持与荒漠化防治"/>
    <x v="1"/>
    <n v="0"/>
    <n v="1"/>
    <n v="1"/>
    <n v="4.7480000000000001E-2"/>
    <n v="-7.6210694086341693E-2"/>
    <x v="4"/>
    <x v="23"/>
    <n v="429"/>
    <m/>
    <m/>
    <s v=""/>
    <s v=""/>
    <n v="-0.73231840510836088"/>
    <n v="0"/>
    <n v="19"/>
    <n v="8"/>
    <n v="0.42105263157894735"/>
    <n v="86.38"/>
    <n v="2.6169954258349839"/>
    <n v="-0.61911434860446901"/>
    <n v="2.5422412900454328"/>
    <x v="1"/>
    <n v="0"/>
    <n v="5"/>
    <n v="0.86753490152146773"/>
    <n v="-0.1963793848583886"/>
    <n v="2"/>
    <x v="0"/>
    <n v="0"/>
    <n v="0.83369055062748754"/>
    <n v="1.4108541674786776"/>
    <n v="74"/>
    <s v=""/>
    <n v="92.8"/>
    <n v="94"/>
    <n v="85.76"/>
    <x v="137"/>
    <s v="putong"/>
    <s v=""/>
    <n v="1"/>
  </r>
  <r>
    <n v="603"/>
    <s v="谭朝雪"/>
    <n v="1"/>
    <x v="58"/>
    <s v="理学"/>
    <s v="地理科学"/>
    <x v="0"/>
    <n v="0"/>
    <n v="1"/>
    <n v="1"/>
    <n v="3.5889999999999998E-2"/>
    <n v="-0.17725909261635098"/>
    <x v="7"/>
    <x v="26"/>
    <n v="453"/>
    <m/>
    <m/>
    <s v=""/>
    <s v=""/>
    <n v="-0.61425004690340013"/>
    <n v="0"/>
    <n v="81"/>
    <n v="1"/>
    <n v="1.2345679012345678E-2"/>
    <n v="3.62"/>
    <n v="-0.73634006381362038"/>
    <n v="-0.6087855514287257"/>
    <n v="-0.73339355457752931"/>
    <x v="4"/>
    <n v="0"/>
    <n v="5"/>
    <n v="1.2895932446726701"/>
    <n v="0.16645457843477857"/>
    <n v="0"/>
    <x v="0"/>
    <n v="0"/>
    <n v="0"/>
    <n v="-0.67724401237451326"/>
    <n v="84.2"/>
    <n v="85.2"/>
    <n v="86.8"/>
    <n v="87"/>
    <n v="85.7333"/>
    <x v="138"/>
    <s v="putong"/>
    <s v=""/>
    <n v="1"/>
  </r>
  <r>
    <n v="572"/>
    <s v="李潇鸿"/>
    <n v="1"/>
    <x v="9"/>
    <s v="经济学"/>
    <s v="经济学"/>
    <x v="0"/>
    <n v="0"/>
    <n v="1"/>
    <n v="1"/>
    <n v="3.5889999999999998E-2"/>
    <n v="-0.17725909261635098"/>
    <x v="0"/>
    <x v="2"/>
    <n v="535"/>
    <n v="509"/>
    <m/>
    <s v=""/>
    <s v=""/>
    <n v="0.97473103051168219"/>
    <n v="0"/>
    <n v="113"/>
    <n v="8"/>
    <n v="7.0796460176991149E-2"/>
    <n v="4.1399999999999997"/>
    <n v="-0.2567664288504386"/>
    <n v="1.0034077889176878"/>
    <n v="-0.22765640441999488"/>
    <x v="4"/>
    <n v="0"/>
    <n v="2"/>
    <n v="0.7690723037597893"/>
    <n v="-0.28102544188281287"/>
    <n v="0"/>
    <x v="0"/>
    <n v="0"/>
    <n v="0"/>
    <n v="-0.67724401237451326"/>
    <s v=""/>
    <s v=""/>
    <n v="85"/>
    <n v="86"/>
    <n v="85.7"/>
    <x v="3"/>
    <s v="putong"/>
    <s v=""/>
    <n v="1"/>
  </r>
  <r>
    <n v="99"/>
    <s v="李旭"/>
    <n v="1"/>
    <x v="6"/>
    <s v="理学"/>
    <s v="统计学"/>
    <x v="0"/>
    <n v="0"/>
    <n v="1"/>
    <n v="1"/>
    <n v="3.5889999999999998E-2"/>
    <n v="-0.17725909261635098"/>
    <x v="0"/>
    <x v="0"/>
    <n v="516"/>
    <n v="517"/>
    <m/>
    <s v=""/>
    <s v=""/>
    <n v="0.33302713386328453"/>
    <n v="0"/>
    <n v="103"/>
    <n v="1"/>
    <n v="9.7087378640776691E-3"/>
    <n v="3.93"/>
    <n v="-0.75797548812209459"/>
    <n v="0.3523297091624063"/>
    <n v="-0.73232743806482259"/>
    <x v="3"/>
    <n v="2"/>
    <n v="0"/>
    <n v="1.6529860393914129"/>
    <n v="0.47885510333743647"/>
    <n v="0"/>
    <x v="0"/>
    <n v="0"/>
    <n v="0"/>
    <n v="-0.67724401237451326"/>
    <s v=""/>
    <s v=""/>
    <s v=""/>
    <n v="85.63"/>
    <n v="85.63"/>
    <x v="3"/>
    <s v="putong"/>
    <s v=""/>
    <n v="1"/>
  </r>
  <r>
    <n v="920"/>
    <s v="董寰宇"/>
    <n v="1"/>
    <x v="17"/>
    <s v="艺术学"/>
    <s v="视觉传达设计"/>
    <x v="1"/>
    <n v="0"/>
    <n v="1"/>
    <n v="1"/>
    <n v="4.7480000000000001E-2"/>
    <n v="-7.6210694086341693E-2"/>
    <x v="3"/>
    <x v="19"/>
    <n v="447"/>
    <m/>
    <m/>
    <s v=""/>
    <s v=""/>
    <n v="-0.69149049120323269"/>
    <n v="0"/>
    <n v="33"/>
    <n v="5"/>
    <n v="0.15151515151515152"/>
    <n v="86.48"/>
    <n v="0.40550968522700881"/>
    <n v="-0.58265624061499299"/>
    <n v="0.38268305234005856"/>
    <x v="1"/>
    <n v="0"/>
    <n v="4"/>
    <n v="0.69402792121717416"/>
    <n v="-0.34553939163091907"/>
    <n v="2"/>
    <x v="0"/>
    <n v="0"/>
    <n v="0.83369055062748754"/>
    <n v="1.4108541674786776"/>
    <n v="89"/>
    <s v=""/>
    <n v="77.5"/>
    <n v="86.3"/>
    <n v="85.6"/>
    <x v="139"/>
    <s v="putong"/>
    <s v=""/>
    <n v="1"/>
  </r>
  <r>
    <n v="235"/>
    <s v="李春豫"/>
    <n v="1"/>
    <x v="17"/>
    <s v="理学"/>
    <s v="统计学"/>
    <x v="1"/>
    <n v="0"/>
    <n v="1"/>
    <n v="1"/>
    <n v="4.7480000000000001E-2"/>
    <n v="-7.6210694086341693E-2"/>
    <x v="0"/>
    <x v="0"/>
    <n v="513"/>
    <n v="426"/>
    <m/>
    <s v=""/>
    <s v=""/>
    <n v="1.0749627964910457E-2"/>
    <n v="0"/>
    <n v="34"/>
    <n v="11"/>
    <n v="0.3235294117647059"/>
    <n v="88.2"/>
    <n v="1.8168424751346743"/>
    <n v="4.4423216803940624E-2"/>
    <n v="1.7758995902672343"/>
    <x v="1"/>
    <n v="0"/>
    <n v="7"/>
    <n v="1.2145488621300549"/>
    <n v="0.10194062868667232"/>
    <n v="0"/>
    <x v="0"/>
    <n v="2"/>
    <n v="0.47406520692069221"/>
    <n v="0.51012064584041694"/>
    <s v=""/>
    <s v=""/>
    <s v=""/>
    <n v="85.58"/>
    <n v="85.58"/>
    <x v="140"/>
    <s v="2jia"/>
    <s v=""/>
    <n v="1"/>
  </r>
  <r>
    <n v="1119"/>
    <s v="宗鸣"/>
    <n v="2"/>
    <x v="17"/>
    <s v="农学"/>
    <s v="林学"/>
    <x v="1"/>
    <n v="0"/>
    <n v="1"/>
    <n v="1"/>
    <n v="4.7480000000000001E-2"/>
    <n v="-7.6210694086341693E-2"/>
    <x v="7"/>
    <x v="13"/>
    <n v="446"/>
    <m/>
    <m/>
    <s v=""/>
    <s v=""/>
    <n v="-0.83438818987117247"/>
    <n v="0"/>
    <n v="25"/>
    <n v="10"/>
    <n v="0.4"/>
    <n v="86.13"/>
    <n v="2.4442639952076157"/>
    <n v="-0.71025961857815123"/>
    <n v="2.3713944997291647"/>
    <x v="1"/>
    <n v="0"/>
    <n v="4"/>
    <n v="0.69402792121717416"/>
    <n v="-0.34553939163091907"/>
    <n v="0"/>
    <x v="0"/>
    <n v="0"/>
    <n v="0"/>
    <n v="-0.67724401237451326"/>
    <n v="34.96"/>
    <n v="17.440000000000001"/>
    <n v="15.2"/>
    <n v="17.8"/>
    <n v="85.4"/>
    <x v="141"/>
    <s v="2jia"/>
    <s v=""/>
    <n v="1"/>
  </r>
  <r>
    <n v="281"/>
    <s v="祁萌"/>
    <n v="1"/>
    <x v="7"/>
    <s v="农学"/>
    <s v="林学"/>
    <x v="0"/>
    <n v="0"/>
    <n v="1"/>
    <n v="1"/>
    <n v="3.5889999999999998E-2"/>
    <n v="-0.17725909261635098"/>
    <x v="7"/>
    <x v="15"/>
    <n v="457"/>
    <n v="322"/>
    <m/>
    <s v=""/>
    <s v=""/>
    <n v="-1.5366283090393156"/>
    <n v="0"/>
    <n v="64"/>
    <n v="2"/>
    <n v="3.125E-2"/>
    <n v="84.41"/>
    <n v="-0.58123496937488572"/>
    <n v="-1.3373390759970849"/>
    <n v="-0.59870097423785862"/>
    <x v="1"/>
    <n v="1"/>
    <n v="1"/>
    <n v="0.57794165684879772"/>
    <n v="-0.44533611421243874"/>
    <n v="0"/>
    <x v="1"/>
    <n v="0"/>
    <n v="0.68061054897324991"/>
    <n v="1.027443233307058"/>
    <n v="85"/>
    <n v="85.9"/>
    <n v="83.3"/>
    <n v="87.9"/>
    <n v="85.38"/>
    <x v="142"/>
    <s v="putong"/>
    <s v=""/>
    <n v="1"/>
  </r>
  <r>
    <n v="334"/>
    <s v="李帆"/>
    <n v="1"/>
    <x v="70"/>
    <s v="农学"/>
    <s v="林学"/>
    <x v="1"/>
    <n v="0"/>
    <n v="1"/>
    <n v="1"/>
    <n v="4.7480000000000001E-2"/>
    <n v="-7.6210694086341693E-2"/>
    <x v="7"/>
    <x v="13"/>
    <n v="516"/>
    <n v="426"/>
    <m/>
    <s v=""/>
    <s v=""/>
    <n v="-1.4087405856109427"/>
    <n v="0"/>
    <n v="29"/>
    <n v="2"/>
    <n v="6.8965517241379309E-2"/>
    <n v="3.36"/>
    <n v="-0.2717888450020407"/>
    <n v="-1.4148822216019339"/>
    <n v="-0.29819430200149821"/>
    <x v="4"/>
    <n v="0"/>
    <n v="7"/>
    <n v="1.636607205281257"/>
    <n v="0.46477459197983928"/>
    <n v="1"/>
    <x v="0"/>
    <n v="1"/>
    <n v="0.65387787877408987"/>
    <n v="0.96048740665954735"/>
    <n v="35.64"/>
    <n v="17.510000000000002"/>
    <n v="14.44"/>
    <n v="17.78"/>
    <n v="85.38"/>
    <x v="142"/>
    <s v="putong"/>
    <s v=""/>
    <n v="1"/>
  </r>
  <r>
    <n v="695"/>
    <s v="黄嘉琪"/>
    <n v="1"/>
    <x v="17"/>
    <s v="艺术学"/>
    <s v="环境设计"/>
    <x v="1"/>
    <n v="0"/>
    <n v="1"/>
    <n v="1"/>
    <n v="4.7480000000000001E-2"/>
    <n v="-7.6210694086341693E-2"/>
    <x v="3"/>
    <x v="19"/>
    <n v="517"/>
    <m/>
    <m/>
    <s v=""/>
    <s v=""/>
    <n v="0.46393947231179361"/>
    <n v="0"/>
    <n v="71"/>
    <n v="5"/>
    <n v="7.0422535211267609E-2"/>
    <n v="89.31"/>
    <n v="-0.2598343870785827"/>
    <n v="0.44910821548708968"/>
    <n v="-0.24345781295931565"/>
    <x v="1"/>
    <n v="1"/>
    <n v="9"/>
    <n v="1.9659974992831459"/>
    <n v="0.74794393996780462"/>
    <n v="0"/>
    <x v="0"/>
    <n v="0"/>
    <n v="0"/>
    <n v="-0.67724401237451326"/>
    <n v="90"/>
    <s v=""/>
    <n v="77"/>
    <n v="84.8"/>
    <n v="85.3"/>
    <x v="143"/>
    <s v="putong"/>
    <s v=""/>
    <n v="1"/>
  </r>
  <r>
    <n v="1128"/>
    <s v="张驰"/>
    <n v="1"/>
    <x v="17"/>
    <s v="农学"/>
    <s v="园林"/>
    <x v="1"/>
    <n v="0"/>
    <n v="1"/>
    <n v="1"/>
    <n v="4.7480000000000001E-2"/>
    <n v="-7.6210694086341693E-2"/>
    <x v="1"/>
    <x v="10"/>
    <n v="565"/>
    <n v="580"/>
    <n v="90"/>
    <s v=""/>
    <s v=""/>
    <n v="1.2274214623376261"/>
    <n v="0"/>
    <n v="185"/>
    <n v="4"/>
    <n v="2.1621621621621623E-2"/>
    <n v="91.18"/>
    <n v="-0.66023333904103432"/>
    <n v="1.1308748348902347"/>
    <n v="-0.61885874022322196"/>
    <x v="3"/>
    <n v="1"/>
    <n v="7"/>
    <n v="2.4631002249769636"/>
    <n v="1.1752918530090779"/>
    <n v="0"/>
    <x v="0"/>
    <n v="3"/>
    <n v="0.71109781038103836"/>
    <n v="1.1038029749478822"/>
    <n v="81"/>
    <n v="86"/>
    <s v=""/>
    <n v="91.93"/>
    <n v="85.19"/>
    <x v="144"/>
    <s v="putong"/>
    <s v=""/>
    <n v="1"/>
  </r>
  <r>
    <n v="971"/>
    <s v="陶薪宇"/>
    <n v="1"/>
    <x v="17"/>
    <s v="农学"/>
    <s v="园林"/>
    <x v="1"/>
    <n v="0"/>
    <n v="1"/>
    <n v="1"/>
    <n v="4.7480000000000001E-2"/>
    <n v="-7.6210694086341693E-2"/>
    <x v="1"/>
    <x v="1"/>
    <n v="499"/>
    <m/>
    <m/>
    <s v=""/>
    <s v=""/>
    <n v="-0.6384142031265726"/>
    <n v="0"/>
    <n v="185"/>
    <n v="66"/>
    <n v="0.35675675675675678"/>
    <n v="86.61"/>
    <n v="2.0894642998649129"/>
    <n v="-0.53526070022867978"/>
    <n v="2.028833152362751"/>
    <x v="1"/>
    <n v="0"/>
    <n v="3"/>
    <n v="0.52052094091288059"/>
    <n v="-0.49469939840344951"/>
    <n v="0"/>
    <x v="0"/>
    <n v="0"/>
    <n v="0"/>
    <n v="-0.67724401237451326"/>
    <s v=""/>
    <s v=""/>
    <n v="83.43"/>
    <n v="85.57"/>
    <n v="85.14"/>
    <x v="145"/>
    <s v="putong"/>
    <s v=""/>
    <n v="1"/>
  </r>
  <r>
    <n v="793"/>
    <s v="陈修华"/>
    <n v="1"/>
    <x v="21"/>
    <s v="理学"/>
    <s v="地理信息科学"/>
    <x v="0"/>
    <n v="0"/>
    <n v="1"/>
    <n v="1"/>
    <n v="3.5889999999999998E-2"/>
    <n v="-0.17725909261635098"/>
    <x v="7"/>
    <x v="26"/>
    <n v="441"/>
    <n v="436"/>
    <m/>
    <s v=""/>
    <s v=""/>
    <n v="-0.21700477754962952"/>
    <n v="0"/>
    <n v="61"/>
    <n v="7"/>
    <n v="0.11475409836065574"/>
    <n v="3.75"/>
    <n v="0.10389469334663108"/>
    <n v="-0.20573721634212236"/>
    <n v="9.6742196232820876E-2"/>
    <x v="4"/>
    <n v="0"/>
    <n v="6"/>
    <n v="1.4631002249769636"/>
    <n v="0.31561458520730895"/>
    <n v="0"/>
    <x v="0"/>
    <n v="1"/>
    <n v="0.2370326034603461"/>
    <n v="-8.3561683267048173E-2"/>
    <n v="83.8"/>
    <n v="84.8"/>
    <n v="86.4"/>
    <n v="85.4"/>
    <n v="85.013300000000001"/>
    <x v="3"/>
    <s v="putong"/>
    <s v=""/>
    <n v="1"/>
  </r>
  <r>
    <n v="959"/>
    <s v="张琳"/>
    <n v="1"/>
    <x v="17"/>
    <s v="管理学"/>
    <s v="旅游管理"/>
    <x v="1"/>
    <n v="0"/>
    <n v="1"/>
    <n v="1"/>
    <n v="4.7480000000000001E-2"/>
    <n v="-7.6210694086341693E-2"/>
    <x v="1"/>
    <x v="10"/>
    <n v="492"/>
    <m/>
    <m/>
    <s v=""/>
    <s v=""/>
    <n v="-0.28729414354250099"/>
    <n v="0"/>
    <n v="53"/>
    <n v="11"/>
    <n v="0.20754716981132076"/>
    <n v="87.47"/>
    <n v="0.86523799258572831"/>
    <n v="-0.22172097151921305"/>
    <n v="0.84012924051490412"/>
    <x v="1"/>
    <n v="0"/>
    <n v="0"/>
    <n v="0"/>
    <n v="-0.94217941872104072"/>
    <n v="0"/>
    <x v="0"/>
    <n v="0"/>
    <n v="0"/>
    <n v="-0.67724401237451326"/>
    <n v="79"/>
    <n v="79"/>
    <n v="90"/>
    <n v="90"/>
    <n v="85"/>
    <x v="146"/>
    <s v="putong"/>
    <s v=""/>
    <n v="1"/>
  </r>
  <r>
    <n v="703"/>
    <s v="管凝"/>
    <n v="1"/>
    <x v="52"/>
    <s v="农学"/>
    <s v="水土保持与荒漠化防治"/>
    <x v="0"/>
    <n v="0"/>
    <n v="1"/>
    <n v="1"/>
    <n v="3.5889999999999998E-2"/>
    <n v="-0.17725909261635098"/>
    <x v="4"/>
    <x v="23"/>
    <n v="475"/>
    <n v="491"/>
    <m/>
    <s v=""/>
    <s v=""/>
    <n v="-1.0726099730808278"/>
    <n v="0"/>
    <n v="30"/>
    <n v="4"/>
    <n v="0.13333333333333333"/>
    <n v="3.47"/>
    <n v="0.2563325405942814"/>
    <n v="-1.073841322682499"/>
    <n v="0.22560552435258779"/>
    <x v="4"/>
    <n v="1"/>
    <n v="6"/>
    <n v="1.8675349015214677"/>
    <n v="0.66329788294338043"/>
    <n v="0"/>
    <x v="0"/>
    <n v="1"/>
    <n v="0.2370326034603461"/>
    <n v="-8.3561683267048173E-2"/>
    <n v="75"/>
    <s v=""/>
    <n v="88"/>
    <n v="93.4"/>
    <n v="84.96"/>
    <x v="147"/>
    <s v="putong"/>
    <s v=""/>
    <n v="1"/>
  </r>
  <r>
    <n v="1009"/>
    <s v="张晓颖"/>
    <n v="1"/>
    <x v="17"/>
    <s v="农学"/>
    <s v="园林"/>
    <x v="1"/>
    <n v="0"/>
    <n v="1"/>
    <n v="1"/>
    <n v="4.7480000000000001E-2"/>
    <n v="-7.6210694086341693E-2"/>
    <x v="1"/>
    <x v="10"/>
    <n v="556"/>
    <n v="529"/>
    <m/>
    <s v=""/>
    <s v=""/>
    <n v="-0.68740769981272398"/>
    <n v="0"/>
    <n v="185"/>
    <n v="71"/>
    <n v="0.38378378378378381"/>
    <n v="86.49"/>
    <n v="2.3112141094541023"/>
    <n v="-0.579010429816049"/>
    <n v="2.2444499225969619"/>
    <x v="1"/>
    <n v="0"/>
    <n v="1"/>
    <n v="0.17350698030429354"/>
    <n v="-0.79301941194851033"/>
    <n v="0"/>
    <x v="0"/>
    <n v="0"/>
    <n v="0"/>
    <n v="-0.67724401237451326"/>
    <n v="86"/>
    <n v="82"/>
    <s v=""/>
    <n v="88.79"/>
    <n v="84.96"/>
    <x v="147"/>
    <s v="zhijiaotuan"/>
    <s v=""/>
    <n v="1"/>
  </r>
  <r>
    <n v="788"/>
    <s v="安小勇"/>
    <n v="2"/>
    <x v="167"/>
    <s v="农学"/>
    <s v="林学"/>
    <x v="1"/>
    <n v="0"/>
    <n v="1"/>
    <n v="1"/>
    <n v="4.7480000000000001E-2"/>
    <n v="-7.6210694086341693E-2"/>
    <x v="10"/>
    <x v="9"/>
    <n v="582"/>
    <n v="498"/>
    <m/>
    <s v=""/>
    <s v=""/>
    <n v="-2.2032311243184837"/>
    <n v="0"/>
    <n v="65"/>
    <n v="17"/>
    <n v="0.26153846153846155"/>
    <n v="3.1"/>
    <n v="1.3082226630045384"/>
    <n v="-2.2209788917751405"/>
    <n v="1.2266981070891276"/>
    <x v="3"/>
    <n v="0"/>
    <n v="1"/>
    <n v="1.017623666606698"/>
    <n v="-6.7351485362176264E-2"/>
    <n v="0"/>
    <x v="0"/>
    <n v="0"/>
    <n v="0"/>
    <n v="-0.67724401237451326"/>
    <s v=""/>
    <s v=""/>
    <s v=""/>
    <n v="84.95"/>
    <n v="84.95"/>
    <x v="148"/>
    <s v="putong"/>
    <s v=""/>
    <n v="1"/>
  </r>
  <r>
    <n v="883"/>
    <s v="薛雨"/>
    <n v="1"/>
    <x v="17"/>
    <s v="艺术学"/>
    <s v="视觉传达设计"/>
    <x v="1"/>
    <n v="0"/>
    <n v="1"/>
    <n v="1"/>
    <n v="4.7480000000000001E-2"/>
    <n v="-7.6210694086341693E-2"/>
    <x v="3"/>
    <x v="7"/>
    <n v="526"/>
    <m/>
    <m/>
    <s v=""/>
    <s v=""/>
    <n v="0.20672361470951031"/>
    <n v="0"/>
    <n v="33"/>
    <n v="1"/>
    <n v="3.0303030303030304E-2"/>
    <n v="88.68"/>
    <n v="-0.58900461232450685"/>
    <n v="0.21942213515341202"/>
    <n v="-0.57032995445776691"/>
    <x v="1"/>
    <n v="1"/>
    <n v="3"/>
    <n v="0.92495561745738475"/>
    <n v="-0.14701610066737794"/>
    <n v="0"/>
    <x v="2"/>
    <n v="0"/>
    <n v="0.34030527448662495"/>
    <n v="0.17509961046627232"/>
    <n v="82"/>
    <s v=""/>
    <n v="78.5"/>
    <n v="91"/>
    <n v="84.9"/>
    <x v="149"/>
    <s v="putong"/>
    <s v=""/>
    <n v="1"/>
  </r>
  <r>
    <n v="976"/>
    <s v="王诗"/>
    <n v="1"/>
    <x v="17"/>
    <s v="农学"/>
    <s v="园林"/>
    <x v="1"/>
    <n v="0"/>
    <n v="1"/>
    <n v="1"/>
    <n v="4.7480000000000001E-2"/>
    <n v="-7.6210694086341693E-2"/>
    <x v="1"/>
    <x v="10"/>
    <n v="518"/>
    <n v="427"/>
    <m/>
    <n v="90"/>
    <s v=""/>
    <n v="0.46393947231179361"/>
    <n v="0"/>
    <n v="185"/>
    <n v="14"/>
    <n v="7.567567567567568E-2"/>
    <n v="89.31"/>
    <n v="-0.21673371986265574"/>
    <n v="0.44910821548708968"/>
    <n v="-0.20135277115607664"/>
    <x v="1"/>
    <n v="0"/>
    <n v="3"/>
    <n v="0.52052094091288059"/>
    <n v="-0.49469939840344951"/>
    <n v="0"/>
    <x v="2"/>
    <n v="0"/>
    <n v="0.34030527448662495"/>
    <n v="0.17509961046627232"/>
    <n v="80"/>
    <n v="89"/>
    <s v=""/>
    <n v="86.36"/>
    <n v="84.87"/>
    <x v="150"/>
    <s v="putong"/>
    <s v=""/>
    <n v="1"/>
  </r>
  <r>
    <n v="879"/>
    <s v="许佳诺"/>
    <n v="1"/>
    <x v="132"/>
    <s v="工学"/>
    <s v="木材科学与工程"/>
    <x v="2"/>
    <n v="1"/>
    <n v="1"/>
    <n v="1"/>
    <n v="0.91662999999999994"/>
    <n v="7.5015473371783292"/>
    <x v="10"/>
    <x v="27"/>
    <n v="536"/>
    <n v="432"/>
    <m/>
    <s v=""/>
    <s v=""/>
    <n v="-1.434558524276504"/>
    <n v="0"/>
    <n v="84"/>
    <n v="9"/>
    <n v="0.10714285714285714"/>
    <n v="84.66"/>
    <n v="4.1446415587614582E-2"/>
    <n v="-1.2461938060234026"/>
    <n v="1.1701926468400084E-2"/>
    <x v="1"/>
    <n v="0"/>
    <n v="5"/>
    <n v="0.86753490152146773"/>
    <n v="-0.1963793848583886"/>
    <n v="0"/>
    <x v="0"/>
    <n v="1"/>
    <n v="0.2370326034603461"/>
    <n v="-8.3561683267048173E-2"/>
    <s v=""/>
    <s v=""/>
    <s v=""/>
    <n v="84.79"/>
    <n v="84.79"/>
    <x v="151"/>
    <s v="putong"/>
    <s v=""/>
    <n v="1"/>
  </r>
  <r>
    <n v="760"/>
    <s v="马心怡"/>
    <n v="1"/>
    <x v="17"/>
    <s v="农学"/>
    <s v="水土保持与荒漠化防治"/>
    <x v="1"/>
    <n v="0"/>
    <n v="1"/>
    <n v="1"/>
    <n v="4.7480000000000001E-2"/>
    <n v="-7.6210694086341693E-2"/>
    <x v="4"/>
    <x v="23"/>
    <n v="526"/>
    <n v="476"/>
    <m/>
    <s v=""/>
    <s v=""/>
    <n v="-0.95278914019603056"/>
    <n v="0"/>
    <n v="18"/>
    <n v="10"/>
    <n v="0.55555555555555558"/>
    <n v="85.84"/>
    <n v="3.7205573437320609"/>
    <n v="-0.81598813174761975"/>
    <n v="3.6157631432484805"/>
    <x v="1"/>
    <n v="0"/>
    <n v="1"/>
    <n v="0.17350698030429354"/>
    <n v="-0.79301941194851033"/>
    <n v="0"/>
    <x v="0"/>
    <n v="0"/>
    <n v="0"/>
    <n v="-0.67724401237451326"/>
    <n v="76"/>
    <s v=""/>
    <n v="89"/>
    <n v="91.4"/>
    <n v="84.76"/>
    <x v="152"/>
    <s v="putong"/>
    <s v=""/>
    <n v="1"/>
  </r>
  <r>
    <n v="1145"/>
    <s v="孙傲"/>
    <n v="1"/>
    <x v="17"/>
    <s v="农学"/>
    <s v="园林"/>
    <x v="1"/>
    <n v="0"/>
    <n v="1"/>
    <n v="1"/>
    <n v="4.7480000000000001E-2"/>
    <n v="-7.6210694086341693E-2"/>
    <x v="1"/>
    <x v="10"/>
    <n v="521"/>
    <n v="490"/>
    <m/>
    <s v=""/>
    <s v=""/>
    <n v="-5.5815375971419489E-3"/>
    <n v="0"/>
    <n v="185"/>
    <n v="29"/>
    <n v="0.15675675675675677"/>
    <n v="88.16"/>
    <n v="0.44851570890491221"/>
    <n v="2.9839973608149183E-2"/>
    <n v="0.43884429941955694"/>
    <x v="1"/>
    <n v="0"/>
    <n v="0"/>
    <n v="0"/>
    <n v="-0.94217941872104072"/>
    <n v="0"/>
    <x v="0"/>
    <n v="0"/>
    <n v="0"/>
    <n v="-0.67724401237451326"/>
    <n v="78"/>
    <n v="89"/>
    <s v=""/>
    <n v="89.64"/>
    <n v="84.73"/>
    <x v="153"/>
    <s v="putong"/>
    <s v=""/>
    <n v="1"/>
  </r>
  <r>
    <n v="507"/>
    <s v="严倩"/>
    <n v="1"/>
    <x v="17"/>
    <s v="工学"/>
    <s v="木材科学与工程"/>
    <x v="1"/>
    <n v="0"/>
    <n v="1"/>
    <n v="1"/>
    <n v="4.7480000000000001E-2"/>
    <n v="-7.6210694086341693E-2"/>
    <x v="10"/>
    <x v="27"/>
    <n v="484"/>
    <n v="430"/>
    <m/>
    <s v=""/>
    <s v=""/>
    <n v="-0.53226162697324642"/>
    <n v="0"/>
    <n v="55"/>
    <n v="7"/>
    <n v="0.12727272727272726"/>
    <n v="86.87"/>
    <n v="0.20660682571670552"/>
    <n v="-0.4404696194560484"/>
    <n v="0.19165935983321492"/>
    <x v="1"/>
    <n v="1"/>
    <n v="4"/>
    <n v="1.0984625977616784"/>
    <n v="2.1439061051526064E-3"/>
    <n v="0"/>
    <x v="2"/>
    <n v="1"/>
    <n v="0.57733787794697111"/>
    <n v="0.76878193957373753"/>
    <s v=""/>
    <s v=""/>
    <s v=""/>
    <n v="84.71"/>
    <n v="84.71"/>
    <x v="154"/>
    <s v="putong"/>
    <s v=""/>
    <n v="1"/>
  </r>
  <r>
    <n v="925"/>
    <s v="黄静"/>
    <n v="1"/>
    <x v="17"/>
    <s v="艺术学"/>
    <s v="视觉传达设计"/>
    <x v="1"/>
    <n v="0"/>
    <n v="1"/>
    <n v="1"/>
    <n v="4.7480000000000001E-2"/>
    <n v="-7.6210694086341693E-2"/>
    <x v="3"/>
    <x v="19"/>
    <n v="454"/>
    <m/>
    <m/>
    <s v=""/>
    <s v=""/>
    <n v="-0.87521610377629477"/>
    <n v="0"/>
    <n v="33"/>
    <n v="8"/>
    <n v="0.24242424242424243"/>
    <n v="86.03"/>
    <n v="1.1513954083906455"/>
    <n v="-0.74671772656762203"/>
    <n v="1.1075489949731097"/>
    <x v="1"/>
    <n v="0"/>
    <n v="0"/>
    <n v="0"/>
    <n v="-0.94217941872104072"/>
    <n v="0"/>
    <x v="0"/>
    <n v="0"/>
    <n v="0"/>
    <n v="-0.67724401237451326"/>
    <n v="84"/>
    <s v=""/>
    <n v="80.75"/>
    <n v="86.8"/>
    <n v="84.45"/>
    <x v="155"/>
    <s v="putong"/>
    <s v=""/>
    <n v="1"/>
  </r>
  <r>
    <n v="115"/>
    <s v="何艳玲"/>
    <n v="1"/>
    <x v="25"/>
    <s v="农学"/>
    <s v="林学"/>
    <x v="0"/>
    <n v="0"/>
    <n v="1"/>
    <n v="1"/>
    <n v="3.5889999999999998E-2"/>
    <n v="-0.17725909261635098"/>
    <x v="7"/>
    <x v="12"/>
    <n v="501"/>
    <n v="446"/>
    <m/>
    <s v=""/>
    <s v=""/>
    <n v="0.57748576115791161"/>
    <n v="0"/>
    <n v="57"/>
    <n v="3"/>
    <n v="5.2631578947368418E-2"/>
    <n v="4.01"/>
    <n v="-0.40580461014396457"/>
    <n v="0.60035945383108436"/>
    <n v="-0.38256222026614095"/>
    <x v="4"/>
    <n v="2"/>
    <n v="5"/>
    <n v="2.0984625977616784"/>
    <n v="0.8618211739069217"/>
    <n v="0"/>
    <x v="0"/>
    <n v="0"/>
    <n v="0"/>
    <n v="-0.67724401237451326"/>
    <n v="86.8"/>
    <n v="83"/>
    <n v="83.8"/>
    <n v="84.8"/>
    <n v="84.44"/>
    <x v="156"/>
    <s v="putong"/>
    <s v=""/>
    <n v="1"/>
  </r>
  <r>
    <n v="828"/>
    <s v="徐凌飞"/>
    <n v="1"/>
    <x v="17"/>
    <s v="工学"/>
    <s v="电气工程及其自动化"/>
    <x v="1"/>
    <n v="0"/>
    <n v="1"/>
    <n v="1"/>
    <n v="4.7480000000000001E-2"/>
    <n v="-7.6210694086341693E-2"/>
    <x v="11"/>
    <x v="9"/>
    <n v="476"/>
    <m/>
    <m/>
    <s v=""/>
    <s v=""/>
    <n v="-1.2059222064078052"/>
    <n v="0"/>
    <n v="64"/>
    <n v="17"/>
    <n v="0.265625"/>
    <n v="85.22"/>
    <n v="1.3417516606563651"/>
    <n v="-1.0420284012823535"/>
    <n v="1.2866863412255807"/>
    <x v="1"/>
    <n v="0"/>
    <n v="3"/>
    <n v="0.52052094091288059"/>
    <n v="-0.49469939840344951"/>
    <n v="0"/>
    <x v="2"/>
    <n v="0"/>
    <n v="0.34030527448662495"/>
    <n v="0.17509961046627232"/>
    <n v="20"/>
    <n v="20"/>
    <n v="23"/>
    <n v="21.38"/>
    <n v="84.38"/>
    <x v="157"/>
    <s v="2jia"/>
    <s v=""/>
    <n v="1"/>
  </r>
  <r>
    <n v="967"/>
    <s v="张欣栾"/>
    <n v="1"/>
    <x v="17"/>
    <s v="管理学"/>
    <s v="工商管理"/>
    <x v="1"/>
    <n v="0"/>
    <n v="1"/>
    <n v="1"/>
    <n v="4.7480000000000001E-2"/>
    <n v="-7.6210694086341693E-2"/>
    <x v="0"/>
    <x v="6"/>
    <n v="491"/>
    <n v="432"/>
    <m/>
    <s v=""/>
    <s v=""/>
    <n v="-0.73231840510836088"/>
    <n v="0"/>
    <n v="69"/>
    <n v="15"/>
    <n v="0.21739130434782608"/>
    <n v="86.38"/>
    <n v="0.9460065860702237"/>
    <n v="-0.61911434860446901"/>
    <n v="0.90985229247923838"/>
    <x v="1"/>
    <n v="1"/>
    <n v="4"/>
    <n v="1.0984625977616784"/>
    <n v="2.1439061051526064E-3"/>
    <n v="0"/>
    <x v="0"/>
    <n v="0"/>
    <n v="0"/>
    <n v="-0.67724401237451326"/>
    <s v=""/>
    <s v=""/>
    <s v=""/>
    <n v="84.38"/>
    <n v="84.38"/>
    <x v="157"/>
    <s v="zhijiaotuan"/>
    <s v=""/>
    <n v="1"/>
  </r>
  <r>
    <n v="1011"/>
    <s v="杨凌"/>
    <n v="1"/>
    <x v="17"/>
    <s v="农学"/>
    <s v="园林"/>
    <x v="1"/>
    <n v="0"/>
    <n v="1"/>
    <n v="1"/>
    <n v="4.7480000000000001E-2"/>
    <n v="-7.6210694086341693E-2"/>
    <x v="1"/>
    <x v="10"/>
    <n v="463"/>
    <n v="479"/>
    <m/>
    <s v=""/>
    <s v=""/>
    <n v="0.1577301180233589"/>
    <n v="0"/>
    <n v="195"/>
    <n v="24"/>
    <n v="0.12307692307692308"/>
    <n v="88.56"/>
    <n v="0.17218133080146089"/>
    <n v="0.17567240556604288"/>
    <n v="0.17226197462852275"/>
    <x v="1"/>
    <n v="0"/>
    <n v="0"/>
    <n v="0"/>
    <n v="-0.94217941872104072"/>
    <n v="0"/>
    <x v="0"/>
    <n v="0"/>
    <n v="0"/>
    <n v="-0.67724401237451326"/>
    <n v="88"/>
    <n v="79"/>
    <s v=""/>
    <n v="87.79"/>
    <n v="84.36"/>
    <x v="158"/>
    <s v="putong"/>
    <s v=""/>
    <n v="1"/>
  </r>
  <r>
    <n v="918"/>
    <s v="王雨"/>
    <n v="1"/>
    <x v="22"/>
    <s v="农学"/>
    <s v="水土保持与荒漠化防治"/>
    <x v="0"/>
    <n v="0"/>
    <n v="1"/>
    <n v="1"/>
    <n v="3.5889999999999998E-2"/>
    <n v="-0.17725909261635098"/>
    <x v="4"/>
    <x v="23"/>
    <n v="430"/>
    <n v="426"/>
    <m/>
    <s v=""/>
    <s v=""/>
    <n v="0.11912583498048393"/>
    <n v="0"/>
    <n v="122"/>
    <n v="3"/>
    <n v="2.4590163934426229E-2"/>
    <n v="3.86"/>
    <n v="-0.63587721241402506"/>
    <n v="0.13530368257731115"/>
    <n v="-0.61806293373972521"/>
    <x v="1"/>
    <n v="1"/>
    <n v="2"/>
    <n v="0.75144863715309129"/>
    <n v="-0.2961761074399083"/>
    <n v="0"/>
    <x v="0"/>
    <n v="0"/>
    <n v="0"/>
    <n v="-0.67724401237451326"/>
    <n v="73"/>
    <s v=""/>
    <n v="90"/>
    <n v="92.6"/>
    <n v="84.24"/>
    <x v="159"/>
    <s v="putong"/>
    <s v=""/>
    <n v="1"/>
  </r>
  <r>
    <n v="60"/>
    <s v="方小雨"/>
    <n v="1"/>
    <x v="17"/>
    <s v="管理学"/>
    <s v="旅游管理"/>
    <x v="1"/>
    <n v="0"/>
    <n v="1"/>
    <n v="1"/>
    <n v="4.7480000000000001E-2"/>
    <n v="-7.6210694086341693E-2"/>
    <x v="1"/>
    <x v="10"/>
    <n v="580"/>
    <n v="538"/>
    <m/>
    <s v=""/>
    <s v=""/>
    <n v="0.23122036305258023"/>
    <n v="0"/>
    <n v="53"/>
    <n v="6"/>
    <n v="0.11320754716981132"/>
    <n v="88.74"/>
    <n v="9.1205638359312793E-2"/>
    <n v="0.24129699994709142"/>
    <n v="9.467274881199049E-2"/>
    <x v="4"/>
    <n v="0"/>
    <n v="2"/>
    <n v="0.7690723037597893"/>
    <n v="-0.28102544188281287"/>
    <n v="0"/>
    <x v="0"/>
    <n v="0"/>
    <n v="0"/>
    <n v="-0.67724401237451326"/>
    <n v="79"/>
    <n v="79"/>
    <n v="89"/>
    <n v="90"/>
    <n v="84"/>
    <x v="160"/>
    <s v="putong"/>
    <s v=""/>
    <n v="1"/>
  </r>
  <r>
    <n v="1100"/>
    <s v="张婧怡"/>
    <n v="1"/>
    <x v="98"/>
    <s v="经济学"/>
    <s v="经济统计学"/>
    <x v="1"/>
    <n v="0"/>
    <n v="1"/>
    <n v="1"/>
    <n v="4.7480000000000001E-2"/>
    <n v="-7.6210694086341693E-2"/>
    <x v="0"/>
    <x v="2"/>
    <n v="530"/>
    <n v="517"/>
    <m/>
    <s v=""/>
    <s v=""/>
    <n v="9.648824716566963E-2"/>
    <n v="0"/>
    <n v="46"/>
    <n v="8"/>
    <n v="0.17391304347826086"/>
    <n v="88.41"/>
    <n v="0.58927863151370186"/>
    <n v="0.12098524358183145"/>
    <n v="0.57846105425247563"/>
    <x v="4"/>
    <n v="0"/>
    <n v="2"/>
    <n v="0.7690723037597893"/>
    <n v="-0.28102544188281287"/>
    <n v="0"/>
    <x v="0"/>
    <n v="1"/>
    <n v="0.2370326034603461"/>
    <n v="-8.3561683267048173E-2"/>
    <s v=""/>
    <s v=""/>
    <n v="84"/>
    <n v="84"/>
    <n v="84"/>
    <x v="160"/>
    <s v="putong"/>
    <s v=""/>
    <n v="1"/>
  </r>
  <r>
    <n v="1014"/>
    <s v="张雅茹"/>
    <n v="1"/>
    <x v="17"/>
    <s v="农学"/>
    <s v="园林"/>
    <x v="1"/>
    <n v="0"/>
    <n v="1"/>
    <n v="1"/>
    <n v="4.7480000000000001E-2"/>
    <n v="-7.6210694086341693E-2"/>
    <x v="1"/>
    <x v="10"/>
    <n v="468"/>
    <m/>
    <m/>
    <s v=""/>
    <s v=""/>
    <n v="0.13731616107079775"/>
    <n v="0"/>
    <n v="185"/>
    <n v="25"/>
    <n v="0.13513513513513514"/>
    <n v="88.51"/>
    <n v="0.27111586123356074"/>
    <n v="0.15744335157130745"/>
    <n v="0.26849002626036272"/>
    <x v="1"/>
    <n v="0"/>
    <n v="0"/>
    <n v="0"/>
    <n v="-0.94217941872104072"/>
    <n v="0"/>
    <x v="0"/>
    <n v="0"/>
    <n v="0"/>
    <n v="-0.67724401237451326"/>
    <n v="75"/>
    <n v="90"/>
    <s v=""/>
    <n v="89.64"/>
    <n v="83.93"/>
    <x v="161"/>
    <s v="putong"/>
    <s v=""/>
    <n v="1"/>
  </r>
  <r>
    <n v="44"/>
    <s v="崔冉冉"/>
    <n v="1"/>
    <x v="52"/>
    <s v="农学"/>
    <s v="水土保持与荒漠化防治"/>
    <x v="0"/>
    <n v="0"/>
    <n v="1"/>
    <n v="1"/>
    <n v="3.5889999999999998E-2"/>
    <n v="-0.17725909261635098"/>
    <x v="4"/>
    <x v="23"/>
    <n v="531"/>
    <n v="513"/>
    <m/>
    <s v=""/>
    <s v=""/>
    <n v="0.54692843274608371"/>
    <n v="0"/>
    <n v="30"/>
    <n v="1"/>
    <n v="3.3333333333333333E-2"/>
    <n v="4"/>
    <n v="-0.56414175488571894"/>
    <n v="0.56935573574750009"/>
    <n v="-0.53795796285209152"/>
    <x v="4"/>
    <n v="0"/>
    <n v="6"/>
    <n v="1.4631002249769636"/>
    <n v="0.31561458520730895"/>
    <n v="0"/>
    <x v="0"/>
    <n v="1"/>
    <n v="0.2370326034603461"/>
    <n v="-8.3561683267048173E-2"/>
    <n v="74"/>
    <s v=""/>
    <n v="88.6"/>
    <n v="91.4"/>
    <n v="83.88"/>
    <x v="162"/>
    <s v="putong"/>
    <s v=""/>
    <n v="1"/>
  </r>
  <r>
    <n v="855"/>
    <s v="杨宇辰"/>
    <n v="1"/>
    <x v="17"/>
    <s v="农学"/>
    <s v="森林保护"/>
    <x v="1"/>
    <n v="0"/>
    <n v="1"/>
    <n v="1"/>
    <n v="4.7480000000000001E-2"/>
    <n v="-7.6210694086341693E-2"/>
    <x v="7"/>
    <x v="28"/>
    <n v="490"/>
    <n v="439"/>
    <m/>
    <s v=""/>
    <s v=""/>
    <n v="-1.348819905075739"/>
    <n v="0"/>
    <n v="25"/>
    <n v="7"/>
    <n v="0.28000000000000003"/>
    <n v="84.87"/>
    <n v="1.4596948406316155"/>
    <n v="-1.1696317792455064"/>
    <n v="1.3989573957124541"/>
    <x v="1"/>
    <n v="0"/>
    <n v="2"/>
    <n v="0.34701396060858708"/>
    <n v="-0.64385940517597984"/>
    <n v="0"/>
    <x v="0"/>
    <n v="1"/>
    <n v="0.2370326034603461"/>
    <n v="-8.3561683267048173E-2"/>
    <n v="72"/>
    <n v="90.7"/>
    <n v="92.5"/>
    <n v="92.2"/>
    <n v="83.88"/>
    <x v="162"/>
    <s v="putong"/>
    <s v=""/>
    <n v="1"/>
  </r>
  <r>
    <n v="1132"/>
    <s v="王军力"/>
    <n v="1"/>
    <x v="17"/>
    <s v="法学"/>
    <s v="法学"/>
    <x v="1"/>
    <n v="0"/>
    <n v="1"/>
    <n v="1"/>
    <n v="4.7480000000000001E-2"/>
    <n v="-7.6210694086341693E-2"/>
    <x v="5"/>
    <x v="9"/>
    <n v="439"/>
    <m/>
    <m/>
    <n v="89"/>
    <s v=""/>
    <n v="0.25979990278617049"/>
    <n v="0"/>
    <n v="93"/>
    <n v="22"/>
    <n v="0.23655913978494625"/>
    <n v="88.81"/>
    <n v="1.1032737488317013"/>
    <n v="0.26681767553972513"/>
    <n v="1.0839516135386567"/>
    <x v="1"/>
    <n v="3"/>
    <n v="14"/>
    <n v="3.6424017538936222"/>
    <n v="2.1891105693026001"/>
    <n v="0"/>
    <x v="0"/>
    <n v="0"/>
    <n v="0"/>
    <n v="-0.67724401237451326"/>
    <n v="33.4"/>
    <n v="8.42"/>
    <n v="8.3699999999999992"/>
    <n v="34.68"/>
    <n v="83.87"/>
    <x v="163"/>
    <s v="2jia"/>
    <s v=""/>
    <n v="1"/>
  </r>
  <r>
    <n v="909"/>
    <s v="刘畅"/>
    <n v="1"/>
    <x v="17"/>
    <s v="艺术学"/>
    <s v="环境设计"/>
    <x v="1"/>
    <n v="0"/>
    <n v="1"/>
    <n v="1"/>
    <n v="4.7480000000000001E-2"/>
    <n v="-7.6210694086341693E-2"/>
    <x v="3"/>
    <x v="19"/>
    <n v="436"/>
    <m/>
    <m/>
    <s v=""/>
    <s v=""/>
    <n v="-0.21380389851327386"/>
    <n v="0"/>
    <n v="71"/>
    <n v="16"/>
    <n v="0.22535211267605634"/>
    <n v="87.65"/>
    <n v="1.0113229721157841"/>
    <n v="-0.15609637713815933"/>
    <n v="0.98435558514801813"/>
    <x v="1"/>
    <n v="0"/>
    <n v="1"/>
    <n v="0.17350698030429354"/>
    <n v="-0.79301941194851033"/>
    <n v="1"/>
    <x v="0"/>
    <n v="0"/>
    <n v="0.41684527531374377"/>
    <n v="0.36680507755208219"/>
    <n v="85"/>
    <s v=""/>
    <n v="78.5"/>
    <n v="85.3"/>
    <n v="83.8"/>
    <x v="164"/>
    <s v="putong"/>
    <s v=""/>
    <n v="1"/>
  </r>
  <r>
    <n v="1000"/>
    <s v="王振坤"/>
    <n v="2"/>
    <x v="17"/>
    <s v="工学"/>
    <s v="风景园林"/>
    <x v="1"/>
    <n v="0"/>
    <n v="1"/>
    <n v="1"/>
    <n v="4.7480000000000001E-2"/>
    <n v="-7.6210694086341693E-2"/>
    <x v="1"/>
    <x v="10"/>
    <n v="573"/>
    <m/>
    <m/>
    <s v=""/>
    <s v=""/>
    <n v="-9.6643289876506989E-3"/>
    <n v="0"/>
    <n v="142"/>
    <n v="31"/>
    <n v="0.21830985915492956"/>
    <n v="88.15"/>
    <n v="0.95354309215240374"/>
    <n v="2.6194162809205206E-2"/>
    <n v="0.9321213318845758"/>
    <x v="1"/>
    <n v="0"/>
    <n v="0"/>
    <n v="0"/>
    <n v="-0.94217941872104072"/>
    <n v="0"/>
    <x v="0"/>
    <n v="0"/>
    <n v="0"/>
    <n v="-0.67724401237451326"/>
    <n v="75"/>
    <n v="90"/>
    <s v=""/>
    <n v="88.86"/>
    <n v="83.77"/>
    <x v="165"/>
    <s v="putong"/>
    <s v=""/>
    <n v="1"/>
  </r>
  <r>
    <n v="559"/>
    <s v="刘璐"/>
    <n v="1"/>
    <x v="17"/>
    <s v="工学"/>
    <s v="环境工程"/>
    <x v="1"/>
    <n v="0"/>
    <n v="1"/>
    <n v="1"/>
    <n v="4.7480000000000001E-2"/>
    <n v="-7.6210694086341693E-2"/>
    <x v="2"/>
    <x v="5"/>
    <n v="429"/>
    <m/>
    <m/>
    <s v=""/>
    <s v=""/>
    <n v="7.6074290213108478E-2"/>
    <n v="0"/>
    <n v="53"/>
    <n v="6"/>
    <n v="0.11320754716981132"/>
    <n v="88.36"/>
    <n v="9.1205638359312793E-2"/>
    <n v="0.10275618958709604"/>
    <n v="9.1472456092674598E-2"/>
    <x v="4"/>
    <n v="3"/>
    <n v="3"/>
    <n v="2.1558833136975952"/>
    <n v="0.91118445809793214"/>
    <n v="1"/>
    <x v="0"/>
    <n v="0"/>
    <n v="0.41684527531374377"/>
    <n v="0.36680507755208219"/>
    <n v="87.25"/>
    <n v="86.75"/>
    <n v="75.25"/>
    <n v="85.8"/>
    <n v="83.76"/>
    <x v="166"/>
    <s v="putong"/>
    <s v=""/>
    <n v="1"/>
  </r>
  <r>
    <n v="229"/>
    <s v="罗宇"/>
    <n v="1"/>
    <x v="17"/>
    <s v="管理学"/>
    <s v="物业管理"/>
    <x v="1"/>
    <n v="0"/>
    <n v="1"/>
    <n v="1"/>
    <n v="4.7480000000000001E-2"/>
    <n v="-7.6210694086341693E-2"/>
    <x v="0"/>
    <x v="6"/>
    <n v="449"/>
    <n v="483"/>
    <m/>
    <s v=""/>
    <s v=""/>
    <n v="-0.6588281600791337"/>
    <n v="0"/>
    <n v="22"/>
    <n v="4"/>
    <n v="0.18181818181818182"/>
    <n v="86.56"/>
    <n v="0.6541382596148877"/>
    <n v="-0.55348975422341529"/>
    <n v="0.62624205249522291"/>
    <x v="1"/>
    <n v="0"/>
    <n v="3"/>
    <n v="0.52052094091288059"/>
    <n v="-0.49469939840344951"/>
    <n v="0"/>
    <x v="0"/>
    <n v="0"/>
    <n v="0"/>
    <n v="-0.67724401237451326"/>
    <s v=""/>
    <s v=""/>
    <s v=""/>
    <n v="83.75"/>
    <n v="83.75"/>
    <x v="167"/>
    <s v="putong"/>
    <s v=""/>
    <n v="1"/>
  </r>
  <r>
    <n v="266"/>
    <s v="桑硕"/>
    <n v="1"/>
    <x v="95"/>
    <s v="经济学"/>
    <s v="国际经济与贸易"/>
    <x v="0"/>
    <n v="0"/>
    <n v="1"/>
    <n v="1"/>
    <n v="3.5889999999999998E-2"/>
    <n v="-0.17725909261635098"/>
    <x v="0"/>
    <x v="2"/>
    <n v="487"/>
    <n v="458"/>
    <m/>
    <s v=""/>
    <s v=""/>
    <n v="-0.91982333102168568"/>
    <n v="0"/>
    <n v="134"/>
    <n v="5"/>
    <n v="3.7313432835820892E-2"/>
    <n v="3.52"/>
    <n v="-0.53148606153328115"/>
    <n v="-0.918822732264575"/>
    <n v="-0.54043353862717403"/>
    <x v="1"/>
    <n v="0"/>
    <n v="1"/>
    <n v="0.17350698030429354"/>
    <n v="-0.79301941194851033"/>
    <n v="1"/>
    <x v="0"/>
    <n v="0"/>
    <n v="0.41684527531374377"/>
    <n v="0.36680507755208219"/>
    <s v=""/>
    <s v=""/>
    <n v="90.5"/>
    <n v="80.7"/>
    <n v="83.69"/>
    <x v="3"/>
    <s v="putong"/>
    <s v=""/>
    <n v="1"/>
  </r>
  <r>
    <n v="619"/>
    <s v="李敏"/>
    <n v="1"/>
    <x v="17"/>
    <s v="文学"/>
    <s v="英语"/>
    <x v="1"/>
    <n v="0"/>
    <n v="1"/>
    <n v="1"/>
    <n v="4.7480000000000001E-2"/>
    <n v="-7.6210694086341693E-2"/>
    <x v="6"/>
    <x v="11"/>
    <m/>
    <m/>
    <m/>
    <s v=""/>
    <s v=""/>
    <n v="0.40678039284461892"/>
    <n v="1"/>
    <n v="46"/>
    <n v="7"/>
    <n v="0.15217391304347827"/>
    <n v="89.17"/>
    <n v="0.41091465423544099"/>
    <n v="0.39806686430182742"/>
    <n v="0.41061787028797447"/>
    <x v="4"/>
    <n v="0"/>
    <n v="0"/>
    <n v="0.42205834315120228"/>
    <n v="-0.57934545542787375"/>
    <n v="0"/>
    <x v="0"/>
    <n v="1"/>
    <n v="0.2370326034603461"/>
    <n v="-8.3561683267048173E-2"/>
    <n v="77"/>
    <s v=""/>
    <n v="86"/>
    <n v="89.1"/>
    <n v="83.64"/>
    <x v="3"/>
    <s v="putong"/>
    <s v=""/>
    <n v="1"/>
  </r>
  <r>
    <n v="849"/>
    <s v="李秉坤"/>
    <n v="2"/>
    <x v="17"/>
    <s v="工学"/>
    <s v="环境工程"/>
    <x v="1"/>
    <n v="0"/>
    <n v="1"/>
    <n v="1"/>
    <n v="4.7480000000000001E-2"/>
    <n v="-7.6210694086341693E-2"/>
    <x v="2"/>
    <x v="9"/>
    <n v="435"/>
    <m/>
    <m/>
    <s v=""/>
    <s v=""/>
    <n v="-0.35670159718121353"/>
    <n v="0"/>
    <n v="51"/>
    <n v="11"/>
    <n v="0.21568627450980393"/>
    <n v="87.3"/>
    <n v="0.93201725451898776"/>
    <n v="-0.28369975510131762"/>
    <n v="0.9039341915967587"/>
    <x v="1"/>
    <n v="0"/>
    <n v="2"/>
    <n v="0.34701396060858708"/>
    <n v="-0.64385940517597984"/>
    <n v="0"/>
    <x v="0"/>
    <n v="1"/>
    <n v="0.2370326034603461"/>
    <n v="-8.3561683267048173E-2"/>
    <n v="85.6"/>
    <n v="86.8"/>
    <n v="80.400000000000006"/>
    <n v="81.599999999999994"/>
    <n v="83.6"/>
    <x v="168"/>
    <s v="2jia"/>
    <s v=""/>
    <n v="1"/>
  </r>
  <r>
    <n v="743"/>
    <s v="鞠婉迪"/>
    <n v="1"/>
    <x v="30"/>
    <s v="工学"/>
    <s v="工业设计"/>
    <x v="0"/>
    <n v="0"/>
    <n v="1"/>
    <n v="1"/>
    <n v="3.5889999999999998E-2"/>
    <n v="-0.17725909261635098"/>
    <x v="3"/>
    <x v="19"/>
    <n v="555"/>
    <n v="506"/>
    <m/>
    <s v=""/>
    <s v=""/>
    <n v="-0.43835742499146396"/>
    <n v="0"/>
    <n v="33"/>
    <n v="2"/>
    <n v="6.0606060606060608E-2"/>
    <n v="87.1"/>
    <n v="-0.34037603793662796"/>
    <n v="-0.35661597108026444"/>
    <n v="-0.340751180392246"/>
    <x v="3"/>
    <n v="4"/>
    <n v="6"/>
    <n v="3.5028972743061826"/>
    <n v="2.0691817394447622"/>
    <n v="0"/>
    <x v="0"/>
    <n v="0"/>
    <n v="0"/>
    <n v="-0.67724401237451326"/>
    <n v="85"/>
    <s v=""/>
    <n v="82.25"/>
    <n v="82.8"/>
    <n v="83.55"/>
    <x v="169"/>
    <s v="putong"/>
    <s v=""/>
    <n v="1"/>
  </r>
  <r>
    <n v="1007"/>
    <s v="王泽鑫"/>
    <n v="2"/>
    <x v="17"/>
    <s v="工学"/>
    <s v="风景园林"/>
    <x v="1"/>
    <n v="0"/>
    <n v="1"/>
    <n v="1"/>
    <n v="4.7480000000000001E-2"/>
    <n v="-7.6210694086341693E-2"/>
    <x v="1"/>
    <x v="10"/>
    <n v="518"/>
    <m/>
    <m/>
    <s v=""/>
    <s v=""/>
    <n v="-0.43427463360094942"/>
    <n v="0"/>
    <n v="142"/>
    <n v="49"/>
    <n v="0.34507042253521125"/>
    <n v="87.11"/>
    <n v="1.9935809314932491"/>
    <n v="-0.35297016028131528"/>
    <n v="1.9393756012732566"/>
    <x v="1"/>
    <n v="0"/>
    <n v="0"/>
    <n v="0"/>
    <n v="-0.94217941872104072"/>
    <n v="0"/>
    <x v="0"/>
    <n v="0"/>
    <n v="0"/>
    <n v="-0.67724401237451326"/>
    <n v="75"/>
    <n v="91"/>
    <s v=""/>
    <n v="85.64"/>
    <n v="83.53"/>
    <x v="170"/>
    <s v="putong"/>
    <s v=""/>
    <n v="1"/>
  </r>
  <r>
    <n v="1060"/>
    <s v="赵一鸣"/>
    <n v="1"/>
    <x v="17"/>
    <s v="艺术学"/>
    <s v="数字媒体艺术"/>
    <x v="1"/>
    <n v="0"/>
    <n v="1"/>
    <n v="1"/>
    <n v="4.7480000000000001E-2"/>
    <n v="-7.6210694086341693E-2"/>
    <x v="3"/>
    <x v="21"/>
    <n v="475"/>
    <m/>
    <m/>
    <s v=""/>
    <s v=""/>
    <n v="-1.0262793852252576"/>
    <n v="0"/>
    <n v="29"/>
    <n v="7"/>
    <n v="0.2413793103448276"/>
    <n v="85.66"/>
    <n v="1.1428220092738224"/>
    <n v="-0.88161272612867347"/>
    <n v="1.0960575668860246"/>
    <x v="1"/>
    <n v="0"/>
    <n v="3"/>
    <n v="0.52052094091288059"/>
    <n v="-0.49469939840344951"/>
    <n v="0"/>
    <x v="0"/>
    <n v="0"/>
    <n v="0"/>
    <n v="-0.67724401237451326"/>
    <n v="85"/>
    <s v=""/>
    <n v="72.75"/>
    <n v="87.4"/>
    <n v="83.51"/>
    <x v="171"/>
    <s v="2jia"/>
    <s v=""/>
    <n v="1"/>
  </r>
  <r>
    <n v="609"/>
    <s v="魏鸾葳"/>
    <n v="1"/>
    <x v="17"/>
    <s v="农学"/>
    <s v="林学"/>
    <x v="1"/>
    <n v="0"/>
    <n v="1"/>
    <n v="1"/>
    <n v="4.7480000000000001E-2"/>
    <n v="-7.6210694086341693E-2"/>
    <x v="4"/>
    <x v="23"/>
    <n v="515"/>
    <n v="463"/>
    <m/>
    <s v=""/>
    <s v=""/>
    <n v="0.48027063787384022"/>
    <n v="0"/>
    <n v="18"/>
    <n v="4"/>
    <n v="0.22222222222222221"/>
    <n v="89.35"/>
    <n v="0.98564302546539273"/>
    <n v="0.46369145868287592"/>
    <n v="0.97358594427271661"/>
    <x v="1"/>
    <n v="0"/>
    <n v="3"/>
    <n v="0.52052094091288059"/>
    <n v="-0.49469939840344951"/>
    <n v="0"/>
    <x v="0"/>
    <n v="0"/>
    <n v="0"/>
    <n v="-0.67724401237451326"/>
    <n v="73"/>
    <s v=""/>
    <n v="86.4"/>
    <n v="92"/>
    <n v="83.28"/>
    <x v="172"/>
    <s v="putong"/>
    <s v=""/>
    <n v="1"/>
  </r>
  <r>
    <n v="717"/>
    <s v="庞永琦"/>
    <n v="1"/>
    <x v="170"/>
    <s v="农学"/>
    <s v="园林"/>
    <x v="0"/>
    <n v="0"/>
    <n v="1"/>
    <n v="1"/>
    <n v="3.5889999999999998E-2"/>
    <n v="-0.17725909261635098"/>
    <x v="7"/>
    <x v="26"/>
    <n v="435"/>
    <m/>
    <m/>
    <s v=""/>
    <s v=""/>
    <n v="-9.6643289876506989E-3"/>
    <n v="0"/>
    <n v="38"/>
    <n v="1"/>
    <n v="2.6315789473684209E-2"/>
    <n v="456.55"/>
    <n v="-0.62171889842817518"/>
    <n v="1.1288810242971443E-2"/>
    <n v="-0.6070964203578717"/>
    <x v="1"/>
    <n v="1"/>
    <n v="5"/>
    <n v="1.2719695780659719"/>
    <n v="0.15130391287768297"/>
    <n v="0"/>
    <x v="0"/>
    <n v="2"/>
    <n v="0.47406520692069221"/>
    <n v="0.51012064584041694"/>
    <n v="81.400000000000006"/>
    <n v="81.599999999999994"/>
    <n v="83.8"/>
    <n v="86.4"/>
    <n v="83.2667"/>
    <x v="173"/>
    <s v="putong"/>
    <s v=""/>
    <n v="1"/>
  </r>
  <r>
    <n v="354"/>
    <s v="周炳秀"/>
    <n v="1"/>
    <x v="81"/>
    <s v="农学"/>
    <s v="林学"/>
    <x v="1"/>
    <n v="0"/>
    <n v="1"/>
    <n v="1"/>
    <n v="4.7480000000000001E-2"/>
    <n v="-7.6210694086341693E-2"/>
    <x v="7"/>
    <x v="13"/>
    <n v="466"/>
    <n v="443"/>
    <m/>
    <s v=""/>
    <s v=""/>
    <n v="-1.6837565413173989"/>
    <n v="0"/>
    <n v="82"/>
    <n v="8"/>
    <n v="9.7560975609756101E-2"/>
    <n v="3.27"/>
    <n v="-3.7170459414824407E-2"/>
    <n v="-1.6939156843541974"/>
    <n v="-7.5441274110923925E-2"/>
    <x v="1"/>
    <n v="1"/>
    <n v="3"/>
    <n v="0.92495561745738475"/>
    <n v="-0.14701610066737794"/>
    <n v="0"/>
    <x v="0"/>
    <n v="0"/>
    <n v="0"/>
    <n v="-0.67724401237451326"/>
    <n v="33.72"/>
    <n v="16.38"/>
    <n v="15.3"/>
    <n v="17.8"/>
    <n v="83.2"/>
    <x v="174"/>
    <s v="putong"/>
    <s v=""/>
    <n v="1"/>
  </r>
  <r>
    <n v="220"/>
    <s v="陈欣"/>
    <n v="1"/>
    <x v="32"/>
    <s v="管理学"/>
    <s v="市场营销"/>
    <x v="0"/>
    <n v="0"/>
    <n v="1"/>
    <n v="1"/>
    <n v="3.5889999999999998E-2"/>
    <n v="-0.17725909261635098"/>
    <x v="0"/>
    <x v="6"/>
    <n v="503"/>
    <n v="447"/>
    <m/>
    <s v=""/>
    <s v=""/>
    <n v="0.79138706004071224"/>
    <n v="0"/>
    <n v="46"/>
    <n v="1"/>
    <n v="2.1739130434782608E-2"/>
    <n v="4.08"/>
    <n v="-0.65926920943412481"/>
    <n v="0.81738548041617953"/>
    <n v="-0.62515848609858271"/>
    <x v="3"/>
    <n v="1"/>
    <n v="4"/>
    <n v="1.9425792840640828"/>
    <n v="0.72781183269148653"/>
    <n v="0"/>
    <x v="0"/>
    <n v="1"/>
    <n v="0.2370326034603461"/>
    <n v="-8.3561683267048173E-2"/>
    <s v=""/>
    <s v=""/>
    <s v=""/>
    <n v="83.13"/>
    <n v="83.13"/>
    <x v="175"/>
    <s v="putong"/>
    <s v=""/>
    <n v="1"/>
  </r>
  <r>
    <n v="739"/>
    <s v="李宛璐"/>
    <n v="1"/>
    <x v="17"/>
    <s v="工学"/>
    <s v="数字媒体技术"/>
    <x v="1"/>
    <n v="0"/>
    <n v="1"/>
    <n v="1"/>
    <n v="4.7480000000000001E-2"/>
    <n v="-7.6210694086341693E-2"/>
    <x v="8"/>
    <x v="9"/>
    <n v="486"/>
    <n v="479"/>
    <m/>
    <s v=""/>
    <s v=""/>
    <n v="-1.5529594746013622"/>
    <n v="0"/>
    <n v="59"/>
    <n v="7"/>
    <n v="0.11864406779661017"/>
    <n v="84.37"/>
    <n v="0.13581089267066554"/>
    <n v="-1.3519223191928711"/>
    <n v="0.10144425547661784"/>
    <x v="1"/>
    <n v="0"/>
    <n v="6"/>
    <n v="1.0410418818257612"/>
    <n v="-4.721937808585823E-2"/>
    <n v="1"/>
    <x v="0"/>
    <n v="0"/>
    <n v="0.41684527531374377"/>
    <n v="0.36680507755208219"/>
    <s v=""/>
    <n v="22"/>
    <n v="23.8"/>
    <n v="37.33"/>
    <n v="83.13"/>
    <x v="175"/>
    <s v="putong"/>
    <s v=""/>
    <n v="1"/>
  </r>
  <r>
    <n v="1050"/>
    <s v="冯悦"/>
    <n v="1"/>
    <x v="17"/>
    <s v="农学"/>
    <s v="园林"/>
    <x v="1"/>
    <n v="0"/>
    <n v="1"/>
    <n v="1"/>
    <n v="4.7480000000000001E-2"/>
    <n v="-7.6210694086341693E-2"/>
    <x v="1"/>
    <x v="10"/>
    <n v="539"/>
    <m/>
    <m/>
    <s v=""/>
    <s v=""/>
    <n v="-0.43427463360094942"/>
    <n v="0"/>
    <n v="185"/>
    <n v="55"/>
    <n v="0.29729729729729731"/>
    <n v="87.11"/>
    <n v="1.6016147187686964"/>
    <n v="-0.35297016028131528"/>
    <n v="1.5564638080626412"/>
    <x v="1"/>
    <n v="0"/>
    <n v="0"/>
    <n v="0"/>
    <n v="-0.94217941872104072"/>
    <n v="0"/>
    <x v="0"/>
    <n v="0"/>
    <n v="0"/>
    <n v="-0.67724401237451326"/>
    <n v="80"/>
    <n v="84"/>
    <s v=""/>
    <n v="87.5"/>
    <n v="83.1"/>
    <x v="176"/>
    <s v="putong"/>
    <s v=""/>
    <n v="1"/>
  </r>
  <r>
    <n v="348"/>
    <s v="齐晓雯"/>
    <n v="1"/>
    <x v="7"/>
    <s v="理学"/>
    <s v="生态学"/>
    <x v="0"/>
    <n v="0"/>
    <n v="1"/>
    <n v="1"/>
    <n v="3.5889999999999998E-2"/>
    <n v="-0.17725909261635098"/>
    <x v="9"/>
    <x v="16"/>
    <n v="525"/>
    <m/>
    <m/>
    <s v=""/>
    <s v=""/>
    <n v="-1.0385277593967956"/>
    <n v="0"/>
    <n v="29"/>
    <n v="1"/>
    <n v="3.4482758620689655E-2"/>
    <n v="85.63"/>
    <n v="-0.55471101585721327"/>
    <n v="-0.89255015852551578"/>
    <n v="-0.5625151000528511"/>
    <x v="4"/>
    <n v="0"/>
    <n v="11"/>
    <n v="2.3306351264984313"/>
    <n v="1.0614146190699612"/>
    <n v="0"/>
    <x v="0"/>
    <n v="0"/>
    <n v="0"/>
    <n v="-0.67724401237451326"/>
    <n v="70"/>
    <s v=""/>
    <s v=""/>
    <n v="91.75"/>
    <n v="83.05"/>
    <x v="177"/>
    <s v="putong"/>
    <s v=""/>
    <n v="1"/>
  </r>
  <r>
    <n v="225"/>
    <s v="王琪"/>
    <n v="1"/>
    <x v="7"/>
    <s v="农学"/>
    <s v="园林"/>
    <x v="0"/>
    <n v="0"/>
    <n v="1"/>
    <n v="1"/>
    <n v="3.5889999999999998E-2"/>
    <n v="-0.17725909261635098"/>
    <x v="1"/>
    <x v="1"/>
    <n v="479"/>
    <n v="437"/>
    <m/>
    <s v=""/>
    <s v=""/>
    <n v="0.28429665112924618"/>
    <n v="0"/>
    <n v="54"/>
    <n v="1"/>
    <n v="1.8518518518518517E-2"/>
    <n v="88.87"/>
    <n v="-0.68569350236423754"/>
    <n v="0.28869254033340974"/>
    <n v="-0.66318518477792188"/>
    <x v="1"/>
    <n v="0"/>
    <n v="3"/>
    <n v="0.52052094091288059"/>
    <n v="-0.49469939840344951"/>
    <n v="0"/>
    <x v="0"/>
    <n v="1"/>
    <n v="0.2370326034603461"/>
    <n v="-8.3561683267048173E-2"/>
    <s v=""/>
    <s v=""/>
    <n v="80.14"/>
    <n v="83.71"/>
    <n v="83"/>
    <x v="178"/>
    <s v="putong"/>
    <s v=""/>
    <n v="1"/>
  </r>
  <r>
    <n v="286"/>
    <s v="张倩"/>
    <n v="1"/>
    <x v="30"/>
    <s v="经济学"/>
    <s v="国际经济与贸易"/>
    <x v="0"/>
    <n v="0"/>
    <n v="1"/>
    <n v="1"/>
    <n v="3.5889999999999998E-2"/>
    <n v="-0.17725909261635098"/>
    <x v="0"/>
    <x v="2"/>
    <n v="622"/>
    <n v="573"/>
    <m/>
    <s v=""/>
    <s v=""/>
    <n v="1.2804977504142863"/>
    <n v="0"/>
    <n v="56"/>
    <n v="3"/>
    <n v="5.3571428571428568E-2"/>
    <n v="91.31"/>
    <n v="-0.3980933855623856"/>
    <n v="1.1782703752765478"/>
    <n v="-0.36167938268700622"/>
    <x v="4"/>
    <n v="0"/>
    <n v="0"/>
    <n v="0.42205834315120228"/>
    <n v="-0.57934545542787375"/>
    <n v="0"/>
    <x v="0"/>
    <n v="1"/>
    <n v="0.2370326034603461"/>
    <n v="-8.3561683267048173E-2"/>
    <s v=""/>
    <s v=""/>
    <n v="83"/>
    <n v="83"/>
    <n v="83"/>
    <x v="178"/>
    <s v="putong"/>
    <s v=""/>
    <n v="1"/>
  </r>
  <r>
    <n v="112"/>
    <s v="黄靖涵"/>
    <n v="1"/>
    <x v="67"/>
    <s v="农学"/>
    <s v="水土保持与荒漠化防治"/>
    <x v="0"/>
    <n v="0"/>
    <n v="1"/>
    <n v="1"/>
    <n v="3.5889999999999998E-2"/>
    <n v="-0.17725909261635098"/>
    <x v="4"/>
    <x v="23"/>
    <n v="497"/>
    <m/>
    <m/>
    <s v=""/>
    <s v=""/>
    <n v="-1.0114953162571707"/>
    <n v="0"/>
    <n v="35"/>
    <n v="2"/>
    <n v="5.7142857142857141E-2"/>
    <n v="3.49"/>
    <n v="-0.36879073215238561"/>
    <n v="-1.0118338865153291"/>
    <n v="-0.3836450290181696"/>
    <x v="4"/>
    <n v="1"/>
    <n v="1"/>
    <n v="1"/>
    <n v="-8.2502150919271683E-2"/>
    <n v="2"/>
    <x v="0"/>
    <n v="0"/>
    <n v="0.83369055062748754"/>
    <n v="1.4108541674786776"/>
    <n v="68"/>
    <s v=""/>
    <n v="91.2"/>
    <n v="93.8"/>
    <n v="82.96"/>
    <x v="179"/>
    <s v="putong"/>
    <s v=""/>
    <n v="1"/>
  </r>
  <r>
    <n v="356"/>
    <s v="陈海利"/>
    <n v="1"/>
    <x v="32"/>
    <s v="工学"/>
    <s v="工业设计"/>
    <x v="0"/>
    <n v="0"/>
    <n v="1"/>
    <n v="1"/>
    <n v="3.5889999999999998E-2"/>
    <n v="-0.17725909261635098"/>
    <x v="3"/>
    <x v="19"/>
    <n v="468"/>
    <n v="446"/>
    <m/>
    <s v=""/>
    <s v=""/>
    <n v="0.11912583498048393"/>
    <n v="0"/>
    <n v="27"/>
    <n v="1"/>
    <n v="3.7037037037037035E-2"/>
    <n v="3.86"/>
    <n v="-0.53375381801608934"/>
    <n v="0.13530368257731115"/>
    <n v="-0.51829858975238174"/>
    <x v="1"/>
    <n v="0"/>
    <n v="6"/>
    <n v="1.0410418818257612"/>
    <n v="-4.721937808585823E-2"/>
    <n v="0"/>
    <x v="2"/>
    <n v="2"/>
    <n v="0.81437048140731716"/>
    <n v="1.3624642686812025"/>
    <n v="83"/>
    <s v=""/>
    <n v="76.75"/>
    <n v="86"/>
    <n v="82.95"/>
    <x v="3"/>
    <s v="putong"/>
    <s v=""/>
    <n v="1"/>
  </r>
  <r>
    <n v="947"/>
    <s v="所翟"/>
    <n v="2"/>
    <x v="17"/>
    <s v="法学"/>
    <s v="法学"/>
    <x v="1"/>
    <n v="0"/>
    <n v="1"/>
    <n v="1"/>
    <n v="4.7480000000000001E-2"/>
    <n v="-7.6210694086341693E-2"/>
    <x v="5"/>
    <x v="9"/>
    <n v="461"/>
    <m/>
    <m/>
    <s v=""/>
    <s v=""/>
    <n v="-0.11173411375046227"/>
    <n v="0"/>
    <n v="93"/>
    <n v="28"/>
    <n v="0.30107526881720431"/>
    <n v="87.9"/>
    <n v="1.6326120039800884"/>
    <n v="-6.4951107164477065E-2"/>
    <n v="1.5933982961126489"/>
    <x v="1"/>
    <n v="1"/>
    <n v="2"/>
    <n v="0.75144863715309129"/>
    <n v="-0.2961761074399083"/>
    <n v="0"/>
    <x v="0"/>
    <n v="0"/>
    <n v="0"/>
    <n v="-0.67724401237451326"/>
    <n v="33.6"/>
    <n v="8.0299999999999994"/>
    <n v="8.1300000000000008"/>
    <n v="33.119999999999997"/>
    <n v="82.88"/>
    <x v="180"/>
    <s v="2jia"/>
    <s v=""/>
    <n v="1"/>
  </r>
  <r>
    <n v="554"/>
    <s v="孙媛军"/>
    <n v="1"/>
    <x v="17"/>
    <s v="艺术学"/>
    <s v="环境设计"/>
    <x v="1"/>
    <n v="0"/>
    <n v="1"/>
    <n v="1"/>
    <n v="4.7480000000000001E-2"/>
    <n v="-7.6210694086341693E-2"/>
    <x v="3"/>
    <x v="19"/>
    <n v="521"/>
    <m/>
    <m/>
    <s v=""/>
    <s v=""/>
    <n v="0.13731616107079775"/>
    <n v="0"/>
    <n v="71"/>
    <n v="10"/>
    <n v="0.14084507042253522"/>
    <n v="88.51"/>
    <n v="0.31796441255522045"/>
    <n v="0.15744335157130745"/>
    <n v="0.31425637604649209"/>
    <x v="1"/>
    <n v="1"/>
    <n v="4"/>
    <n v="1.0984625977616784"/>
    <n v="2.1439061051526064E-3"/>
    <n v="0"/>
    <x v="0"/>
    <n v="0"/>
    <n v="0"/>
    <n v="-0.67724401237451326"/>
    <n v="87"/>
    <s v=""/>
    <n v="69.25"/>
    <n v="85.5"/>
    <n v="82.85"/>
    <x v="181"/>
    <s v="putong"/>
    <s v=""/>
    <n v="1"/>
  </r>
  <r>
    <n v="933"/>
    <s v="杨彧哲"/>
    <n v="2"/>
    <x v="17"/>
    <s v="工学"/>
    <s v="土木工程"/>
    <x v="1"/>
    <n v="0"/>
    <n v="1"/>
    <n v="1"/>
    <n v="4.7480000000000001E-2"/>
    <n v="-7.6210694086341693E-2"/>
    <x v="4"/>
    <x v="9"/>
    <n v="441"/>
    <n v="501"/>
    <m/>
    <s v=""/>
    <s v=""/>
    <n v="-0.7119044481557939"/>
    <n v="0"/>
    <n v="86"/>
    <n v="13"/>
    <n v="0.15116279069767441"/>
    <n v="86.43"/>
    <n v="0.40261865529226587"/>
    <n v="-0.60088529460972839"/>
    <n v="0.37943771404952981"/>
    <x v="1"/>
    <n v="1"/>
    <n v="6"/>
    <n v="1.4454765583702653"/>
    <n v="0.30046391965021335"/>
    <n v="0"/>
    <x v="0"/>
    <n v="0"/>
    <n v="0"/>
    <n v="-0.67724401237451326"/>
    <n v="73.33"/>
    <s v=""/>
    <n v="90.25"/>
    <n v="88.66"/>
    <n v="82.84"/>
    <x v="182"/>
    <s v="2jia"/>
    <s v=""/>
    <n v="1"/>
  </r>
  <r>
    <n v="206"/>
    <s v="李立言"/>
    <n v="1"/>
    <x v="9"/>
    <s v="理学"/>
    <s v="应用心理学"/>
    <x v="0"/>
    <n v="0"/>
    <n v="1"/>
    <n v="1"/>
    <n v="3.5889999999999998E-2"/>
    <n v="-0.17725909261635098"/>
    <x v="5"/>
    <x v="18"/>
    <n v="522"/>
    <n v="535"/>
    <m/>
    <s v=""/>
    <s v=""/>
    <n v="1.4330909566891112"/>
    <n v="0"/>
    <n v="41"/>
    <n v="3"/>
    <n v="7.3170731707317069E-2"/>
    <n v="4.29"/>
    <n v="-0.23728614123921482"/>
    <n v="1.4684635601714624"/>
    <n v="-0.19788332313662815"/>
    <x v="1"/>
    <n v="1"/>
    <n v="6"/>
    <n v="1.4454765583702653"/>
    <n v="0.30046391965021335"/>
    <n v="1"/>
    <x v="0"/>
    <n v="2"/>
    <n v="0.89091048223443603"/>
    <n v="1.5541697357670126"/>
    <n v="34.799999999999997"/>
    <n v="7"/>
    <n v="7.5"/>
    <n v="33.5"/>
    <n v="82.8"/>
    <x v="183"/>
    <s v="putong"/>
    <s v=""/>
    <n v="1"/>
  </r>
  <r>
    <n v="668"/>
    <s v="蒋瑶钰"/>
    <n v="1"/>
    <x v="22"/>
    <s v="农学"/>
    <s v="水土保持与荒漠化防治"/>
    <x v="0"/>
    <n v="0"/>
    <n v="1"/>
    <n v="1"/>
    <n v="3.5889999999999998E-2"/>
    <n v="-0.17725909261635098"/>
    <x v="4"/>
    <x v="23"/>
    <n v="451"/>
    <m/>
    <m/>
    <s v=""/>
    <s v=""/>
    <n v="-1.4087405856109427"/>
    <n v="0"/>
    <n v="114"/>
    <n v="11"/>
    <n v="9.6491228070175433E-2"/>
    <n v="3.36"/>
    <n v="-4.5947463003613527E-2"/>
    <n v="-1.4148822216019339"/>
    <n v="-7.7569855927234727E-2"/>
    <x v="1"/>
    <n v="2"/>
    <n v="0"/>
    <n v="0.80886935308900831"/>
    <n v="-0.24681282324889767"/>
    <n v="0"/>
    <x v="0"/>
    <n v="0"/>
    <n v="0"/>
    <n v="-0.67724401237451326"/>
    <n v="76"/>
    <s v=""/>
    <n v="81.8"/>
    <n v="90"/>
    <n v="82.76"/>
    <x v="184"/>
    <s v="putong"/>
    <s v=""/>
    <n v="1"/>
  </r>
  <r>
    <n v="1022"/>
    <s v="姜天姿"/>
    <n v="1"/>
    <x v="17"/>
    <s v="工学"/>
    <s v="风景园林"/>
    <x v="1"/>
    <n v="0"/>
    <n v="1"/>
    <n v="1"/>
    <n v="4.7480000000000001E-2"/>
    <n v="-7.6210694086341693E-2"/>
    <x v="1"/>
    <x v="10"/>
    <n v="645"/>
    <n v="521"/>
    <m/>
    <s v=""/>
    <s v=""/>
    <n v="1.0641098067171253"/>
    <n v="0"/>
    <n v="142"/>
    <n v="6"/>
    <n v="4.2253521126760563E-2"/>
    <n v="90.78"/>
    <n v="-0.49095390693210395"/>
    <n v="0.98504240293234102"/>
    <n v="-0.45685839217423529"/>
    <x v="4"/>
    <n v="0"/>
    <n v="4"/>
    <n v="1.1160862643683764"/>
    <n v="1.7294571662248025E-2"/>
    <n v="0"/>
    <x v="0"/>
    <n v="0"/>
    <n v="0"/>
    <n v="-0.67724401237451326"/>
    <n v="72"/>
    <n v="88"/>
    <s v=""/>
    <n v="93.43"/>
    <n v="82.69"/>
    <x v="3"/>
    <s v="putong"/>
    <s v=""/>
    <n v="1"/>
  </r>
  <r>
    <n v="1130"/>
    <s v="陈潇"/>
    <n v="1"/>
    <x v="17"/>
    <s v="理学"/>
    <s v="自然地理与资源环境"/>
    <x v="1"/>
    <n v="0"/>
    <n v="1"/>
    <n v="1"/>
    <n v="4.7480000000000001E-2"/>
    <n v="-7.6210694086341693E-2"/>
    <x v="4"/>
    <x v="23"/>
    <n v="467"/>
    <m/>
    <m/>
    <s v=""/>
    <s v=""/>
    <n v="-1.9694041964336377"/>
    <n v="0"/>
    <n v="50"/>
    <n v="24"/>
    <n v="0.48"/>
    <n v="83.35"/>
    <n v="3.100643431591616"/>
    <n v="-1.7237950206854984"/>
    <n v="2.9891989033440147"/>
    <x v="1"/>
    <n v="0"/>
    <n v="0"/>
    <n v="0"/>
    <n v="-0.94217941872104072"/>
    <n v="0"/>
    <x v="0"/>
    <n v="0"/>
    <n v="0"/>
    <n v="-0.67724401237451326"/>
    <n v="75"/>
    <s v=""/>
    <n v="84.2"/>
    <n v="89.6"/>
    <n v="82.68"/>
    <x v="185"/>
    <s v="2jia"/>
    <s v=""/>
    <n v="1"/>
  </r>
  <r>
    <n v="952"/>
    <s v="郭梦鸽"/>
    <n v="1"/>
    <x v="139"/>
    <s v="农学"/>
    <s v="园林"/>
    <x v="0"/>
    <n v="0"/>
    <n v="1"/>
    <n v="1"/>
    <n v="3.5889999999999998E-2"/>
    <n v="-0.17725909261635098"/>
    <x v="1"/>
    <x v="1"/>
    <n v="440"/>
    <m/>
    <m/>
    <s v=""/>
    <s v=""/>
    <n v="-0.47510254750607173"/>
    <n v="0"/>
    <n v="60"/>
    <n v="1"/>
    <n v="1.6666666666666666E-2"/>
    <n v="87.01"/>
    <n v="-0.70088747079905245"/>
    <n v="-0.38942826827078614"/>
    <n v="-0.69369276322064943"/>
    <x v="4"/>
    <n v="0"/>
    <n v="0"/>
    <n v="0.42205834315120228"/>
    <n v="-0.57934545542787375"/>
    <n v="1"/>
    <x v="0"/>
    <n v="0"/>
    <n v="0.41684527531374377"/>
    <n v="0.36680507755208219"/>
    <s v=""/>
    <s v=""/>
    <n v="79.569999999999993"/>
    <n v="83.43"/>
    <n v="82.66"/>
    <x v="186"/>
    <s v="putong"/>
    <s v=""/>
    <n v="1"/>
  </r>
  <r>
    <n v="663"/>
    <s v="黄佳雯"/>
    <n v="1"/>
    <x v="17"/>
    <s v="管理学"/>
    <s v="人力资源管理"/>
    <x v="1"/>
    <n v="0"/>
    <n v="1"/>
    <n v="1"/>
    <n v="4.7480000000000001E-2"/>
    <n v="-7.6210694086341693E-2"/>
    <x v="6"/>
    <x v="0"/>
    <n v="546"/>
    <n v="558"/>
    <m/>
    <s v=""/>
    <s v=""/>
    <n v="1.8398401709144956"/>
    <n v="0"/>
    <n v="69"/>
    <n v="1"/>
    <n v="1.4492753623188406E-2"/>
    <n v="92.68"/>
    <n v="-0.71872386852687853"/>
    <n v="1.6777464547323282"/>
    <n v="-0.66336540405959088"/>
    <x v="4"/>
    <n v="0"/>
    <n v="6"/>
    <n v="1.4631002249769636"/>
    <n v="0.31561458520730895"/>
    <n v="0"/>
    <x v="0"/>
    <n v="0"/>
    <n v="0"/>
    <n v="-0.67724401237451326"/>
    <s v=""/>
    <n v="78"/>
    <s v=""/>
    <n v="87.3"/>
    <n v="82.65"/>
    <x v="187"/>
    <s v="putong"/>
    <s v=""/>
    <n v="1"/>
  </r>
  <r>
    <n v="838"/>
    <s v="段雅萍"/>
    <n v="1"/>
    <x v="17"/>
    <s v="文学"/>
    <s v="英语"/>
    <x v="1"/>
    <n v="0"/>
    <n v="1"/>
    <n v="1"/>
    <n v="4.7480000000000001E-2"/>
    <n v="-7.6210694086341693E-2"/>
    <x v="6"/>
    <x v="0"/>
    <m/>
    <m/>
    <m/>
    <s v=""/>
    <s v=""/>
    <n v="0.10873662133720749"/>
    <n v="1"/>
    <n v="46"/>
    <n v="11"/>
    <n v="0.2391304347826087"/>
    <n v="88.44"/>
    <n v="1.1243705633484846"/>
    <n v="0.13192267597867374"/>
    <n v="1.1014450171502419"/>
    <x v="4"/>
    <n v="0"/>
    <n v="0"/>
    <n v="0.42205834315120228"/>
    <n v="-0.57934545542787375"/>
    <n v="0"/>
    <x v="0"/>
    <n v="0"/>
    <n v="0"/>
    <n v="-0.67724401237451326"/>
    <s v=""/>
    <n v="75"/>
    <s v=""/>
    <n v="90.3"/>
    <n v="82.65"/>
    <x v="187"/>
    <s v="putong"/>
    <s v=""/>
    <n v="1"/>
  </r>
  <r>
    <n v="10000"/>
    <s v="张濯"/>
    <n v="1"/>
    <x v="171"/>
    <s v="理学"/>
    <s v="应用心理学"/>
    <x v="0"/>
    <n v="0"/>
    <n v="1"/>
    <n v="1"/>
    <n v="3.5889999999999998E-2"/>
    <n v="-0.17725909261635098"/>
    <x v="5"/>
    <x v="18"/>
    <n v="608"/>
    <n v="569"/>
    <m/>
    <s v=""/>
    <n v="7"/>
    <n v="-1.3170686003754564"/>
    <n v="0"/>
    <n v="45"/>
    <n v="3"/>
    <n v="6.6666666666666666E-2"/>
    <n v="3.39"/>
    <n v="-0.2906503230590522"/>
    <n v="-1.3218710673511784"/>
    <n v="-0.31447152225220032"/>
    <x v="1"/>
    <n v="0"/>
    <n v="2"/>
    <n v="0.34701396060858708"/>
    <n v="-0.64385940517597984"/>
    <n v="0"/>
    <x v="0"/>
    <n v="1"/>
    <n v="0.2370326034603461"/>
    <n v="-8.3561683267048173E-2"/>
    <n v="32.4"/>
    <n v="8"/>
    <n v="8"/>
    <n v="34.25"/>
    <n v="82.65"/>
    <x v="187"/>
    <s v="putong"/>
    <s v=""/>
    <n v="1"/>
  </r>
  <r>
    <n v="980"/>
    <s v="梅子钰"/>
    <n v="1"/>
    <x v="17"/>
    <s v="农学"/>
    <s v="园林"/>
    <x v="1"/>
    <n v="0"/>
    <n v="1"/>
    <n v="1"/>
    <n v="4.7480000000000001E-2"/>
    <n v="-7.6210694086341693E-2"/>
    <x v="1"/>
    <x v="10"/>
    <n v="445"/>
    <m/>
    <m/>
    <s v=""/>
    <s v=""/>
    <n v="4.3411959089009466E-2"/>
    <n v="0"/>
    <n v="185"/>
    <n v="28"/>
    <n v="0.15135135135135136"/>
    <n v="88.28"/>
    <n v="0.40416574698707436"/>
    <n v="7.358970319551833E-2"/>
    <n v="0.39652944037548943"/>
    <x v="1"/>
    <n v="0"/>
    <n v="0"/>
    <n v="0"/>
    <n v="-0.94217941872104072"/>
    <n v="0"/>
    <x v="0"/>
    <n v="0"/>
    <n v="0"/>
    <n v="-0.67724401237451326"/>
    <n v="79"/>
    <n v="84"/>
    <s v=""/>
    <n v="86.79"/>
    <n v="82.56"/>
    <x v="188"/>
    <s v="putong"/>
    <s v=""/>
    <n v="1"/>
  </r>
  <r>
    <n v="1110"/>
    <s v="蒋雨萌"/>
    <n v="1"/>
    <x v="149"/>
    <s v="农学"/>
    <s v="园林"/>
    <x v="0"/>
    <n v="0"/>
    <n v="1"/>
    <n v="1"/>
    <n v="3.5889999999999998E-2"/>
    <n v="-0.17725909261635098"/>
    <x v="1"/>
    <x v="3"/>
    <n v="497"/>
    <n v="424"/>
    <m/>
    <s v=""/>
    <s v=""/>
    <n v="8.8568506568656058E-2"/>
    <n v="0"/>
    <n v="46"/>
    <n v="1"/>
    <n v="2.1739130434782608E-2"/>
    <n v="3.85"/>
    <n v="-0.65926920943412481"/>
    <n v="0.10429996449372692"/>
    <n v="-0.64163076151639142"/>
    <x v="1"/>
    <n v="0"/>
    <n v="0"/>
    <n v="0"/>
    <n v="-0.94217941872104072"/>
    <n v="0"/>
    <x v="0"/>
    <n v="0"/>
    <n v="0"/>
    <n v="-0.67724401237451326"/>
    <s v=""/>
    <s v=""/>
    <n v="83"/>
    <n v="82.33"/>
    <n v="82.47"/>
    <x v="189"/>
    <s v="putong"/>
    <s v=""/>
    <n v="1"/>
  </r>
  <r>
    <n v="1160"/>
    <s v="黄守邦"/>
    <n v="2"/>
    <x v="17"/>
    <s v="农学"/>
    <s v="园林"/>
    <x v="1"/>
    <n v="0"/>
    <n v="1"/>
    <n v="1"/>
    <n v="4.7480000000000001E-2"/>
    <n v="-7.6210694086341693E-2"/>
    <x v="1"/>
    <x v="10"/>
    <n v="433"/>
    <m/>
    <m/>
    <s v=""/>
    <s v=""/>
    <n v="0.70074137296151584"/>
    <n v="0"/>
    <n v="194"/>
    <n v="10"/>
    <n v="5.1546391752577317E-2"/>
    <n v="89.89"/>
    <n v="-0.41470829213506605"/>
    <n v="0.66056524182603193"/>
    <n v="-0.38986947350056467"/>
    <x v="4"/>
    <n v="0"/>
    <n v="9"/>
    <n v="1.9836211658898439"/>
    <n v="0.76309460552490005"/>
    <n v="0"/>
    <x v="2"/>
    <n v="3"/>
    <n v="1.0514030848676632"/>
    <n v="1.9561465977886676"/>
    <n v="81"/>
    <n v="79"/>
    <s v=""/>
    <n v="91.29"/>
    <n v="82.26"/>
    <x v="190"/>
    <s v="putong"/>
    <s v=""/>
    <n v="1"/>
  </r>
  <r>
    <n v="634"/>
    <s v="高雅弘"/>
    <n v="1"/>
    <x v="17"/>
    <s v="工学"/>
    <s v="环境工程"/>
    <x v="1"/>
    <n v="0"/>
    <n v="1"/>
    <n v="1"/>
    <n v="4.7480000000000001E-2"/>
    <n v="-7.6210694086341693E-2"/>
    <x v="2"/>
    <x v="9"/>
    <n v="431"/>
    <m/>
    <m/>
    <s v=""/>
    <s v=""/>
    <n v="-3.1411653255107108"/>
    <n v="0"/>
    <n v="51"/>
    <n v="32"/>
    <n v="0.62745098039215685"/>
    <n v="80.48"/>
    <n v="4.3104408241425185"/>
    <n v="-2.7701427199833675"/>
    <n v="4.1468793442732101"/>
    <x v="1"/>
    <n v="1"/>
    <n v="0"/>
    <n v="0.40443467654450416"/>
    <n v="-0.59449612098496918"/>
    <n v="0"/>
    <x v="0"/>
    <n v="0"/>
    <n v="0"/>
    <n v="-0.67724401237451326"/>
    <n v="78.25"/>
    <n v="84.75"/>
    <n v="84.25"/>
    <n v="81.400000000000006"/>
    <n v="82.16"/>
    <x v="191"/>
    <s v="zhijiaotuan"/>
    <s v=""/>
    <n v="1"/>
  </r>
  <r>
    <n v="617"/>
    <s v="关茗月"/>
    <n v="1"/>
    <x v="17"/>
    <s v="艺术学"/>
    <s v="环境设计"/>
    <x v="1"/>
    <n v="0"/>
    <n v="1"/>
    <n v="1"/>
    <n v="4.7480000000000001E-2"/>
    <n v="-7.6210694086341693E-2"/>
    <x v="3"/>
    <x v="19"/>
    <n v="490"/>
    <m/>
    <m/>
    <s v=""/>
    <s v=""/>
    <n v="-0.32812205744762329"/>
    <n v="0"/>
    <n v="71"/>
    <n v="20"/>
    <n v="0.28169014084507044"/>
    <n v="87.37"/>
    <n v="1.4735620118228265"/>
    <n v="-0.25817907950868385"/>
    <n v="1.4335587926130686"/>
    <x v="1"/>
    <n v="1"/>
    <n v="6"/>
    <n v="1.4454765583702653"/>
    <n v="0.30046391965021335"/>
    <n v="0"/>
    <x v="0"/>
    <n v="0"/>
    <n v="0"/>
    <n v="-0.67724401237451326"/>
    <n v="82"/>
    <s v=""/>
    <n v="74.5"/>
    <n v="86"/>
    <n v="82.1"/>
    <x v="3"/>
    <s v="putong"/>
    <s v=""/>
    <n v="1"/>
  </r>
  <r>
    <n v="961"/>
    <s v="金爱博"/>
    <n v="2"/>
    <x v="17"/>
    <s v="工学"/>
    <s v="风景园林"/>
    <x v="1"/>
    <n v="0"/>
    <n v="1"/>
    <n v="1"/>
    <n v="4.7480000000000001E-2"/>
    <n v="-7.6210694086341693E-2"/>
    <x v="1"/>
    <x v="10"/>
    <n v="480"/>
    <m/>
    <m/>
    <s v=""/>
    <s v=""/>
    <n v="0.14548174385182105"/>
    <n v="0"/>
    <n v="142"/>
    <n v="60"/>
    <n v="0.42253521126760563"/>
    <n v="88.53"/>
    <n v="2.6291596110904325"/>
    <n v="0.1647349731692006"/>
    <n v="2.5722314019544523"/>
    <x v="1"/>
    <n v="0"/>
    <n v="0"/>
    <n v="0"/>
    <n v="-0.94217941872104072"/>
    <n v="0"/>
    <x v="0"/>
    <n v="0"/>
    <n v="0"/>
    <n v="-0.67724401237451326"/>
    <n v="72"/>
    <n v="90"/>
    <s v=""/>
    <n v="86.36"/>
    <n v="82.07"/>
    <x v="192"/>
    <s v="putong"/>
    <s v=""/>
    <n v="1"/>
  </r>
  <r>
    <n v="74"/>
    <s v="郑少莹"/>
    <n v="1"/>
    <x v="144"/>
    <s v="理学"/>
    <s v="心理学"/>
    <x v="2"/>
    <n v="1"/>
    <n v="1"/>
    <n v="1"/>
    <n v="0.91662999999999994"/>
    <n v="7.5015473371783292"/>
    <x v="5"/>
    <x v="18"/>
    <n v="552"/>
    <n v="608"/>
    <m/>
    <s v=""/>
    <s v=""/>
    <n v="1.0052883589235129"/>
    <n v="0"/>
    <n v="143"/>
    <n v="19"/>
    <n v="0.13286713286713286"/>
    <n v="4.1500000000000004"/>
    <n v="0.25250748560369862"/>
    <n v="1.0344115070012747"/>
    <n v="0.27056946849798263"/>
    <x v="1"/>
    <n v="0"/>
    <n v="4"/>
    <n v="0.69402792121717416"/>
    <n v="-0.34553939163091907"/>
    <n v="0"/>
    <x v="0"/>
    <n v="1"/>
    <n v="0.2370326034603461"/>
    <n v="-8.3561683267048173E-2"/>
    <n v="34"/>
    <n v="9"/>
    <n v="8.5"/>
    <n v="30.5"/>
    <n v="82"/>
    <x v="193"/>
    <s v="putong"/>
    <s v=""/>
    <n v="1"/>
  </r>
  <r>
    <n v="1033"/>
    <s v="李珈莹"/>
    <n v="1"/>
    <x v="17"/>
    <s v="农学"/>
    <s v="园林"/>
    <x v="1"/>
    <n v="0"/>
    <n v="1"/>
    <n v="1"/>
    <n v="4.7480000000000001E-2"/>
    <n v="-7.6210694086341693E-2"/>
    <x v="1"/>
    <x v="10"/>
    <n v="452"/>
    <m/>
    <m/>
    <s v=""/>
    <s v=""/>
    <n v="-0.53634441836376101"/>
    <n v="0"/>
    <n v="185"/>
    <n v="59"/>
    <n v="0.31891891891891894"/>
    <n v="86.86"/>
    <n v="1.7790145664400479"/>
    <n v="-0.44411543025499756"/>
    <n v="1.7276602635163922"/>
    <x v="1"/>
    <n v="0"/>
    <n v="0"/>
    <n v="0"/>
    <n v="-0.94217941872104072"/>
    <n v="0"/>
    <x v="0"/>
    <n v="0"/>
    <n v="0"/>
    <n v="-0.67724401237451326"/>
    <n v="74"/>
    <n v="86"/>
    <s v=""/>
    <n v="89.64"/>
    <n v="81.93"/>
    <x v="194"/>
    <s v="putong"/>
    <s v=""/>
    <n v="1"/>
  </r>
  <r>
    <n v="785"/>
    <s v="徐若凡"/>
    <n v="1"/>
    <x v="120"/>
    <s v="工学"/>
    <s v="风景园林"/>
    <x v="0"/>
    <n v="0"/>
    <n v="1"/>
    <n v="1"/>
    <n v="3.5889999999999998E-2"/>
    <n v="-0.17725909261635098"/>
    <x v="1"/>
    <x v="3"/>
    <n v="499"/>
    <n v="383"/>
    <m/>
    <s v=""/>
    <s v=""/>
    <n v="0.97473103051168219"/>
    <n v="0"/>
    <n v="91"/>
    <n v="1"/>
    <n v="1.098901098901099E-2"/>
    <n v="4.1399999999999997"/>
    <n v="-0.74747117622007808"/>
    <n v="1.0034077889176878"/>
    <n v="-0.70702587212539569"/>
    <x v="1"/>
    <n v="1"/>
    <n v="5"/>
    <n v="1.2719695780659719"/>
    <n v="0.15130391287768297"/>
    <n v="0"/>
    <x v="0"/>
    <n v="3"/>
    <n v="0.71109781038103836"/>
    <n v="1.1038029749478822"/>
    <n v="87"/>
    <n v="78"/>
    <s v=""/>
    <n v="79.569999999999993"/>
    <n v="81.91"/>
    <x v="195"/>
    <s v="putong"/>
    <s v=""/>
    <n v="1"/>
  </r>
  <r>
    <n v="24"/>
    <s v="王艺莎"/>
    <n v="1"/>
    <x v="137"/>
    <s v="管理学"/>
    <s v="信息管理与信息系统"/>
    <x v="0"/>
    <n v="0"/>
    <n v="1"/>
    <n v="1"/>
    <n v="3.5889999999999998E-2"/>
    <n v="-0.17725909261635098"/>
    <x v="8"/>
    <x v="14"/>
    <n v="564"/>
    <n v="581"/>
    <m/>
    <s v=""/>
    <s v=""/>
    <n v="-6.421813549048741E-2"/>
    <n v="0"/>
    <n v="89"/>
    <n v="2"/>
    <n v="2.247191011235955E-2"/>
    <n v="3.8"/>
    <n v="-0.65325694053710481"/>
    <n v="-5.0718625924198409E-2"/>
    <n v="-0.63933830546954673"/>
    <x v="4"/>
    <n v="0"/>
    <n v="6"/>
    <n v="1.4631002249769636"/>
    <n v="0.31561458520730895"/>
    <n v="0"/>
    <x v="0"/>
    <n v="5"/>
    <n v="1.1851630173017305"/>
    <n v="2.2911676331628121"/>
    <s v=""/>
    <n v="18"/>
    <n v="25.47"/>
    <n v="38.33"/>
    <n v="81.8"/>
    <x v="196"/>
    <s v="putong"/>
    <s v=""/>
    <n v="1"/>
  </r>
  <r>
    <n v="366"/>
    <s v="路亚欣"/>
    <n v="1"/>
    <x v="9"/>
    <s v="经济学"/>
    <s v="经济学"/>
    <x v="0"/>
    <n v="0"/>
    <n v="1"/>
    <n v="1"/>
    <n v="3.5889999999999998E-2"/>
    <n v="-0.17725909261635098"/>
    <x v="0"/>
    <x v="2"/>
    <n v="533"/>
    <n v="517"/>
    <m/>
    <s v=""/>
    <s v=""/>
    <n v="1.2497469862181412"/>
    <n v="0"/>
    <n v="113"/>
    <n v="3"/>
    <n v="2.6548672566371681E-2"/>
    <n v="4.2300000000000004"/>
    <n v="-0.61980815251415566"/>
    <n v="1.2824412516699542"/>
    <n v="-0.57586619127750271"/>
    <x v="1"/>
    <n v="0"/>
    <n v="4"/>
    <n v="0.69402792121717416"/>
    <n v="-0.34553939163091907"/>
    <n v="0"/>
    <x v="0"/>
    <n v="3"/>
    <n v="0.71109781038103836"/>
    <n v="1.1038029749478822"/>
    <s v=""/>
    <s v=""/>
    <n v="81.78"/>
    <n v="81.78"/>
    <n v="81.78"/>
    <x v="197"/>
    <s v="putong"/>
    <s v=""/>
    <n v="1"/>
  </r>
  <r>
    <n v="1010"/>
    <s v="张若彤"/>
    <n v="1"/>
    <x v="17"/>
    <s v="农学"/>
    <s v="园林"/>
    <x v="1"/>
    <n v="0"/>
    <n v="1"/>
    <n v="1"/>
    <n v="4.7480000000000001E-2"/>
    <n v="-7.6210694086341693E-2"/>
    <x v="1"/>
    <x v="3"/>
    <n v="492"/>
    <n v="528"/>
    <m/>
    <s v=""/>
    <s v=""/>
    <n v="0.43944272396871792"/>
    <n v="0"/>
    <n v="183"/>
    <n v="4"/>
    <n v="2.185792349726776E-2"/>
    <n v="89.25"/>
    <n v="-0.6582945428916207"/>
    <n v="0.42723335069340512"/>
    <n v="-0.63321884854980659"/>
    <x v="1"/>
    <n v="0"/>
    <n v="4"/>
    <n v="0.69402792121717416"/>
    <n v="-0.34553939163091907"/>
    <n v="0"/>
    <x v="0"/>
    <n v="0"/>
    <n v="0"/>
    <n v="-0.67724401237451326"/>
    <n v="73"/>
    <n v="87"/>
    <s v=""/>
    <n v="88.57"/>
    <n v="81.709999999999994"/>
    <x v="198"/>
    <s v="putong"/>
    <s v=""/>
    <n v="1"/>
  </r>
  <r>
    <n v="1083"/>
    <s v="芦旭蓉"/>
    <n v="1"/>
    <x v="150"/>
    <s v="理学"/>
    <s v="应用心理学"/>
    <x v="0"/>
    <n v="0"/>
    <n v="1"/>
    <n v="1"/>
    <n v="3.5889999999999998E-2"/>
    <n v="-0.17725909261635098"/>
    <x v="5"/>
    <x v="18"/>
    <n v="498"/>
    <m/>
    <m/>
    <s v=""/>
    <s v=""/>
    <n v="-0.98093798784534281"/>
    <n v="0"/>
    <n v="56"/>
    <n v="5"/>
    <n v="8.9285714285714288E-2"/>
    <n v="3.5"/>
    <n v="-0.10506685146238542"/>
    <n v="-0.98083016843174486"/>
    <n v="-0.12529698408437764"/>
    <x v="1"/>
    <n v="0"/>
    <n v="3"/>
    <n v="0.52052094091288059"/>
    <n v="-0.49469939840344951"/>
    <n v="0"/>
    <x v="0"/>
    <n v="1"/>
    <n v="0.2370326034603461"/>
    <n v="-8.3561683267048173E-2"/>
    <n v="31.2"/>
    <n v="6"/>
    <n v="7"/>
    <n v="37.25"/>
    <n v="81.45"/>
    <x v="3"/>
    <s v="putong"/>
    <s v=""/>
    <n v="1"/>
  </r>
  <r>
    <n v="931"/>
    <s v="朱慕瑶"/>
    <n v="1"/>
    <x v="17"/>
    <s v="工学"/>
    <s v="风景园林"/>
    <x v="1"/>
    <n v="0"/>
    <n v="1"/>
    <n v="1"/>
    <n v="4.7480000000000001E-2"/>
    <n v="-7.6210694086341693E-2"/>
    <x v="1"/>
    <x v="3"/>
    <n v="505"/>
    <n v="547"/>
    <m/>
    <s v=""/>
    <s v=""/>
    <n v="0.73340370408561484"/>
    <n v="0"/>
    <n v="142"/>
    <n v="11"/>
    <n v="7.746478873239436E-2"/>
    <n v="89.97"/>
    <n v="-0.20205450711520245"/>
    <n v="0.68973172821760964"/>
    <n v="-0.1814542450790145"/>
    <x v="1"/>
    <n v="0"/>
    <n v="1"/>
    <n v="0.17350698030429354"/>
    <n v="-0.79301941194851033"/>
    <n v="0"/>
    <x v="0"/>
    <n v="0"/>
    <n v="0"/>
    <n v="-0.67724401237451326"/>
    <n v="69"/>
    <n v="90"/>
    <s v=""/>
    <n v="88.71"/>
    <n v="81.34"/>
    <x v="199"/>
    <s v="putong"/>
    <s v=""/>
    <n v="1"/>
  </r>
  <r>
    <n v="304"/>
    <s v="张娇娇"/>
    <n v="1"/>
    <x v="26"/>
    <s v="管理学"/>
    <s v="旅游管理"/>
    <x v="0"/>
    <n v="0"/>
    <n v="1"/>
    <n v="1"/>
    <n v="3.5889999999999998E-2"/>
    <n v="-0.17725909261635098"/>
    <x v="1"/>
    <x v="10"/>
    <n v="527"/>
    <n v="521"/>
    <m/>
    <s v=""/>
    <s v=""/>
    <n v="5.8011178156826819E-2"/>
    <n v="0"/>
    <n v="86"/>
    <n v="3"/>
    <n v="3.4883720930232558E-2"/>
    <n v="3.84"/>
    <n v="-0.55142122317285081"/>
    <n v="7.3296246410141291E-2"/>
    <n v="-0.5369902496254837"/>
    <x v="3"/>
    <n v="0"/>
    <n v="10"/>
    <n v="2.5791864893453402"/>
    <n v="1.2750885755905979"/>
    <n v="0"/>
    <x v="0"/>
    <n v="2"/>
    <n v="0.47406520692069221"/>
    <n v="0.51012064584041694"/>
    <n v="75"/>
    <n v="75"/>
    <n v="86"/>
    <n v="86"/>
    <n v="81"/>
    <x v="200"/>
    <s v="putong"/>
    <s v=""/>
    <n v="1"/>
  </r>
  <r>
    <n v="694"/>
    <s v="周鑫"/>
    <n v="1"/>
    <x v="17"/>
    <s v="工学"/>
    <s v="风景园林"/>
    <x v="1"/>
    <n v="0"/>
    <n v="1"/>
    <n v="1"/>
    <n v="4.7480000000000001E-2"/>
    <n v="-7.6210694086341693E-2"/>
    <x v="1"/>
    <x v="3"/>
    <n v="526"/>
    <n v="493"/>
    <m/>
    <s v=""/>
    <s v=""/>
    <n v="-0.36894997135275143"/>
    <n v="0"/>
    <n v="142"/>
    <n v="43"/>
    <n v="0.30281690140845069"/>
    <n v="87.27"/>
    <n v="1.6469016517129673"/>
    <n v="-0.29463718749815987"/>
    <n v="1.6020521045271903"/>
    <x v="1"/>
    <n v="0"/>
    <n v="0"/>
    <n v="0"/>
    <n v="-0.94217941872104072"/>
    <n v="0"/>
    <x v="0"/>
    <n v="0"/>
    <n v="0"/>
    <n v="-0.67724401237451326"/>
    <n v="75"/>
    <n v="85"/>
    <s v=""/>
    <n v="84.86"/>
    <n v="80.97"/>
    <x v="201"/>
    <s v="putong"/>
    <s v=""/>
    <n v="1"/>
  </r>
  <r>
    <n v="1080"/>
    <s v="黄思懿"/>
    <n v="1"/>
    <x v="17"/>
    <s v="工学"/>
    <s v="风景园林"/>
    <x v="1"/>
    <n v="0"/>
    <n v="1"/>
    <n v="1"/>
    <n v="4.7480000000000001E-2"/>
    <n v="-7.6210694086341693E-2"/>
    <x v="1"/>
    <x v="3"/>
    <n v="556"/>
    <n v="577"/>
    <m/>
    <s v=""/>
    <s v=""/>
    <n v="0.13731616107079775"/>
    <n v="0"/>
    <n v="145"/>
    <n v="25"/>
    <n v="0.17241379310344829"/>
    <n v="88.51"/>
    <n v="0.57697766756347701"/>
    <n v="0.15744335157130745"/>
    <n v="0.56728642486405789"/>
    <x v="1"/>
    <n v="0"/>
    <n v="0"/>
    <n v="0"/>
    <n v="-0.94217941872104072"/>
    <n v="0"/>
    <x v="0"/>
    <n v="0"/>
    <n v="0"/>
    <n v="-0.67724401237451326"/>
    <n v="76"/>
    <n v="83"/>
    <s v=""/>
    <n v="86.79"/>
    <n v="80.959999999999994"/>
    <x v="202"/>
    <s v="zhijiaotuan"/>
    <s v=""/>
    <n v="1"/>
  </r>
  <r>
    <n v="989"/>
    <s v="王宏伟"/>
    <n v="2"/>
    <x v="17"/>
    <s v="农学"/>
    <s v="园林"/>
    <x v="1"/>
    <n v="0"/>
    <n v="1"/>
    <n v="1"/>
    <n v="4.7480000000000001E-2"/>
    <n v="-7.6210694086341693E-2"/>
    <x v="1"/>
    <x v="3"/>
    <n v="442"/>
    <n v="438"/>
    <m/>
    <s v=""/>
    <s v=""/>
    <n v="-0.17297598460815156"/>
    <n v="0"/>
    <n v="185"/>
    <n v="38"/>
    <n v="0.20540540540540542"/>
    <n v="87.75"/>
    <n v="0.84766536616545296"/>
    <n v="-0.11963826914868848"/>
    <n v="0.82532065218969619"/>
    <x v="1"/>
    <n v="0"/>
    <n v="2"/>
    <n v="0.34701396060858708"/>
    <n v="-0.64385940517597984"/>
    <n v="0"/>
    <x v="0"/>
    <n v="0"/>
    <n v="0"/>
    <n v="-0.67724401237451326"/>
    <n v="78"/>
    <n v="80"/>
    <s v=""/>
    <n v="88.57"/>
    <n v="80.91"/>
    <x v="203"/>
    <s v="putong"/>
    <s v=""/>
    <n v="1"/>
  </r>
  <r>
    <n v="658"/>
    <s v="李正仁"/>
    <n v="2"/>
    <x v="172"/>
    <s v="工学"/>
    <s v="石油工程"/>
    <x v="1"/>
    <n v="0"/>
    <n v="1"/>
    <n v="1"/>
    <n v="4.7480000000000001E-2"/>
    <n v="-7.6210694086341693E-2"/>
    <x v="5"/>
    <x v="18"/>
    <n v="553"/>
    <n v="458"/>
    <m/>
    <s v=""/>
    <s v=""/>
    <n v="-2.7532630357313979"/>
    <n v="0"/>
    <n v="49"/>
    <n v="12"/>
    <n v="0.24489795918367346"/>
    <n v="2.92"/>
    <n v="1.1716916185447579"/>
    <n v="-2.7790458172796693"/>
    <n v="1.0804295837772138"/>
    <x v="1"/>
    <n v="0"/>
    <n v="6"/>
    <n v="1.0410418818257612"/>
    <n v="-4.721937808585823E-2"/>
    <n v="1"/>
    <x v="0"/>
    <n v="0"/>
    <n v="0.41684527531374377"/>
    <n v="0.36680507755208219"/>
    <n v="32.4"/>
    <n v="6"/>
    <n v="8"/>
    <n v="34.5"/>
    <n v="80.900000000000006"/>
    <x v="204"/>
    <s v="putong"/>
    <s v=""/>
    <n v="1"/>
  </r>
  <r>
    <n v="1055"/>
    <s v="王楚真"/>
    <n v="1"/>
    <x v="17"/>
    <s v="农学"/>
    <s v="园林"/>
    <x v="1"/>
    <n v="0"/>
    <n v="1"/>
    <n v="1"/>
    <n v="4.7480000000000001E-2"/>
    <n v="-7.6210694086341693E-2"/>
    <x v="1"/>
    <x v="3"/>
    <n v="603"/>
    <m/>
    <m/>
    <s v=""/>
    <s v=""/>
    <n v="-0.15256202765559038"/>
    <n v="0"/>
    <n v="185"/>
    <n v="38"/>
    <n v="0.20540540540540542"/>
    <n v="87.8"/>
    <n v="0.84766536616545296"/>
    <n v="-0.10140921515395307"/>
    <n v="0.82574174333697459"/>
    <x v="1"/>
    <n v="0"/>
    <n v="0"/>
    <n v="0"/>
    <n v="-0.94217941872104072"/>
    <n v="0"/>
    <x v="0"/>
    <n v="0"/>
    <n v="0"/>
    <n v="-0.67724401237451326"/>
    <n v="70"/>
    <n v="88"/>
    <s v=""/>
    <n v="88.29"/>
    <n v="80.86"/>
    <x v="205"/>
    <s v="putong"/>
    <s v=""/>
    <n v="1"/>
  </r>
  <r>
    <n v="643"/>
    <s v="赵晨"/>
    <n v="1"/>
    <x v="17"/>
    <s v="法学"/>
    <s v="法学"/>
    <x v="1"/>
    <n v="0"/>
    <n v="1"/>
    <n v="1"/>
    <n v="4.7480000000000001E-2"/>
    <n v="-7.6210694086341693E-2"/>
    <x v="5"/>
    <x v="9"/>
    <n v="554"/>
    <n v="530"/>
    <m/>
    <s v=""/>
    <s v=""/>
    <n v="1.3376568298814611"/>
    <n v="0"/>
    <n v="93"/>
    <n v="8"/>
    <n v="8.6021505376344093E-2"/>
    <n v="91.45"/>
    <n v="-0.13184884651453593"/>
    <n v="1.2293117264618101"/>
    <n v="-0.10040603727878233"/>
    <x v="1"/>
    <n v="0"/>
    <n v="2"/>
    <n v="0.34701396060858708"/>
    <n v="-0.64385940517597984"/>
    <n v="0"/>
    <x v="0"/>
    <n v="0"/>
    <n v="0"/>
    <n v="-0.67724401237451326"/>
    <n v="33.200000000000003"/>
    <n v="8.02"/>
    <n v="7.85"/>
    <n v="31.72"/>
    <n v="80.790000000000006"/>
    <x v="3"/>
    <s v="putong"/>
    <s v=""/>
    <n v="1"/>
  </r>
  <r>
    <n v="891"/>
    <s v="曹敏娜"/>
    <n v="1"/>
    <x v="17"/>
    <s v="工学"/>
    <s v="木材科学与工程"/>
    <x v="1"/>
    <n v="0"/>
    <n v="1"/>
    <n v="1"/>
    <n v="4.7480000000000001E-2"/>
    <n v="-7.6210694086341693E-2"/>
    <x v="10"/>
    <x v="27"/>
    <n v="497"/>
    <n v="481"/>
    <m/>
    <s v=""/>
    <s v=""/>
    <n v="3.5246376307986167E-2"/>
    <n v="0"/>
    <n v="59"/>
    <n v="8"/>
    <n v="0.13559322033898305"/>
    <n v="88.26"/>
    <n v="0.27487433258253002"/>
    <n v="6.6298081597625194E-2"/>
    <n v="0.27005622118477873"/>
    <x v="1"/>
    <n v="0"/>
    <n v="1"/>
    <n v="0.17350698030429354"/>
    <n v="-0.79301941194851033"/>
    <n v="0"/>
    <x v="2"/>
    <n v="0"/>
    <n v="0.34030527448662495"/>
    <n v="0.17509961046627232"/>
    <s v=""/>
    <s v=""/>
    <s v=""/>
    <n v="80.69"/>
    <n v="80.69"/>
    <x v="206"/>
    <s v="putong"/>
    <s v=""/>
    <n v="1"/>
  </r>
  <r>
    <n v="977"/>
    <s v="叶杨飞"/>
    <n v="2"/>
    <x v="17"/>
    <s v="农学"/>
    <s v="园林"/>
    <x v="1"/>
    <n v="0"/>
    <n v="1"/>
    <n v="1"/>
    <n v="4.7480000000000001E-2"/>
    <n v="-7.6210694086341693E-2"/>
    <x v="1"/>
    <x v="3"/>
    <n v="528"/>
    <m/>
    <m/>
    <s v=""/>
    <s v=""/>
    <n v="-0.22196948129430297"/>
    <n v="0"/>
    <n v="185"/>
    <n v="42"/>
    <n v="0.22702702702702704"/>
    <n v="87.63"/>
    <n v="1.0250652138368044"/>
    <n v="-0.16338799873605764"/>
    <n v="0.99761194462637126"/>
    <x v="1"/>
    <n v="0"/>
    <n v="2"/>
    <n v="0.34701396060858708"/>
    <n v="-0.64385940517597984"/>
    <n v="0"/>
    <x v="2"/>
    <n v="0"/>
    <n v="0.34030527448662495"/>
    <n v="0.17509961046627232"/>
    <n v="75"/>
    <n v="82"/>
    <s v=""/>
    <n v="88.07"/>
    <n v="80.41"/>
    <x v="207"/>
    <s v="putong"/>
    <s v=""/>
    <n v="1"/>
  </r>
  <r>
    <n v="987"/>
    <s v="陶培元"/>
    <n v="2"/>
    <x v="17"/>
    <s v="农学"/>
    <s v="园林"/>
    <x v="1"/>
    <n v="0"/>
    <n v="1"/>
    <n v="1"/>
    <n v="4.7480000000000001E-2"/>
    <n v="-7.6210694086341693E-2"/>
    <x v="1"/>
    <x v="3"/>
    <n v="459"/>
    <m/>
    <m/>
    <s v=""/>
    <s v=""/>
    <n v="-0.95687193158654515"/>
    <n v="0"/>
    <n v="185"/>
    <n v="87"/>
    <n v="0.4702702702702703"/>
    <n v="85.83"/>
    <n v="3.020813500139508"/>
    <n v="-0.81963394254656896"/>
    <n v="2.9320991642134597"/>
    <x v="1"/>
    <n v="1"/>
    <n v="2"/>
    <n v="0.75144863715309129"/>
    <n v="-0.2961761074399083"/>
    <n v="0"/>
    <x v="0"/>
    <n v="0"/>
    <n v="0"/>
    <n v="-0.67724401237451326"/>
    <n v="80"/>
    <n v="79"/>
    <s v=""/>
    <n v="84"/>
    <n v="80.400000000000006"/>
    <x v="208"/>
    <s v="2jia"/>
    <s v=""/>
    <n v="1"/>
  </r>
  <r>
    <n v="136"/>
    <s v="牛一鸣"/>
    <n v="1"/>
    <x v="3"/>
    <s v="农学"/>
    <s v="林学"/>
    <x v="0"/>
    <n v="0"/>
    <n v="1"/>
    <n v="1"/>
    <n v="3.5889999999999998E-2"/>
    <n v="-0.17725909261635098"/>
    <x v="7"/>
    <x v="28"/>
    <n v="494"/>
    <n v="476"/>
    <m/>
    <s v=""/>
    <s v=""/>
    <n v="-0.61425004690340013"/>
    <n v="0"/>
    <n v="71"/>
    <n v="1"/>
    <n v="1.4084507042253521E-2"/>
    <n v="3.62"/>
    <n v="-0.72207342678562525"/>
    <n v="-0.6087855514287257"/>
    <n v="-0.71945647686488079"/>
    <x v="0"/>
    <n v="8"/>
    <n v="18"/>
    <n v="8.0468364304381268"/>
    <n v="5.9755029382457483"/>
    <n v="0"/>
    <x v="2"/>
    <n v="2"/>
    <n v="0.81437048140731716"/>
    <n v="1.3624642686812025"/>
    <n v="60"/>
    <n v="91.1"/>
    <n v="96.5"/>
    <n v="93"/>
    <n v="80.12"/>
    <x v="209"/>
    <s v="putong"/>
    <s v=""/>
    <n v="1"/>
  </r>
  <r>
    <n v="233"/>
    <s v="魏思佳"/>
    <n v="1"/>
    <x v="17"/>
    <s v="文学"/>
    <s v="日语"/>
    <x v="1"/>
    <n v="0"/>
    <n v="1"/>
    <n v="1"/>
    <n v="4.7480000000000001E-2"/>
    <n v="-7.6210694086341693E-2"/>
    <x v="6"/>
    <x v="11"/>
    <m/>
    <n v="477"/>
    <m/>
    <s v=""/>
    <s v=""/>
    <n v="0.66399625044690225"/>
    <n v="0"/>
    <n v="23"/>
    <n v="5"/>
    <n v="0.21739130434782608"/>
    <n v="89.8"/>
    <n v="0.9460065860702237"/>
    <n v="0.62775294463550502"/>
    <n v="0.93865492695308173"/>
    <x v="4"/>
    <n v="0"/>
    <n v="0"/>
    <n v="0.42205834315120228"/>
    <n v="-0.57934545542787375"/>
    <n v="1"/>
    <x v="0"/>
    <n v="0"/>
    <n v="0.41684527531374377"/>
    <n v="0.36680507755208219"/>
    <n v="87"/>
    <s v=""/>
    <n v="82"/>
    <n v="72.2"/>
    <n v="80.08"/>
    <x v="3"/>
    <s v="putong"/>
    <s v=""/>
    <n v="1"/>
  </r>
  <r>
    <n v="958"/>
    <s v="沈子晗"/>
    <n v="2"/>
    <x v="17"/>
    <s v="农学"/>
    <s v="园林"/>
    <x v="1"/>
    <n v="0"/>
    <n v="1"/>
    <n v="1"/>
    <n v="4.7480000000000001E-2"/>
    <n v="-7.6210694086341693E-2"/>
    <x v="1"/>
    <x v="3"/>
    <n v="588"/>
    <n v="526"/>
    <m/>
    <s v=""/>
    <s v=""/>
    <n v="-2.1912703159188553E-2"/>
    <n v="0"/>
    <n v="194"/>
    <n v="30"/>
    <n v="0.15463917525773196"/>
    <n v="88.12"/>
    <n v="0.43114149701957361"/>
    <n v="1.5256730412362921E-2"/>
    <n v="0.42153455891094704"/>
    <x v="1"/>
    <n v="0"/>
    <n v="7"/>
    <n v="1.2145488621300549"/>
    <n v="0.10194062868667232"/>
    <n v="0"/>
    <x v="0"/>
    <n v="0"/>
    <n v="0"/>
    <n v="-0.67724401237451326"/>
    <n v="76"/>
    <n v="82"/>
    <s v=""/>
    <n v="84.07"/>
    <n v="80.010000000000005"/>
    <x v="210"/>
    <s v="putong"/>
    <s v=""/>
    <n v="1"/>
  </r>
  <r>
    <n v="602"/>
    <s v="范子燕"/>
    <n v="1"/>
    <x v="173"/>
    <s v="文学"/>
    <s v="英语"/>
    <x v="0"/>
    <n v="0"/>
    <n v="1"/>
    <n v="1"/>
    <n v="3.5889999999999998E-2"/>
    <n v="-0.17725909261635098"/>
    <x v="6"/>
    <x v="0"/>
    <n v="557"/>
    <n v="510"/>
    <m/>
    <s v=""/>
    <s v=""/>
    <n v="-0.52257806166791509"/>
    <n v="0"/>
    <n v="42"/>
    <n v="1"/>
    <n v="2.3809523809523808E-2"/>
    <n v="3.65"/>
    <n v="-0.64228216397905236"/>
    <n v="-0.51577439717797158"/>
    <n v="-0.63935983456594747"/>
    <x v="2"/>
    <n v="1"/>
    <n v="9"/>
    <n v="3.2321725287367524"/>
    <n v="1.8364458298473054"/>
    <n v="0"/>
    <x v="0"/>
    <n v="0"/>
    <n v="0"/>
    <n v="-0.67724401237451326"/>
    <s v=""/>
    <n v="74"/>
    <s v=""/>
    <n v="86"/>
    <n v="80"/>
    <x v="211"/>
    <s v="putong"/>
    <s v=""/>
    <n v="1"/>
  </r>
  <r>
    <n v="716"/>
    <s v="解晓晨"/>
    <n v="1"/>
    <x v="17"/>
    <s v="理学"/>
    <s v="应用心理学"/>
    <x v="1"/>
    <n v="0"/>
    <n v="1"/>
    <n v="1"/>
    <n v="4.7480000000000001E-2"/>
    <n v="-7.6210694086341693E-2"/>
    <x v="5"/>
    <x v="18"/>
    <n v="535"/>
    <n v="470"/>
    <m/>
    <s v=""/>
    <s v=""/>
    <n v="0.85180465441047881"/>
    <n v="0"/>
    <n v="74"/>
    <n v="9"/>
    <n v="0.12162162162162163"/>
    <n v="90.26"/>
    <n v="0.1602409564389661"/>
    <n v="0.79546024138708338"/>
    <n v="0.17491452192126761"/>
    <x v="3"/>
    <n v="1"/>
    <n v="7"/>
    <n v="2.4631002249769636"/>
    <n v="1.1752918530090779"/>
    <n v="1"/>
    <x v="2"/>
    <n v="0"/>
    <n v="0.75715054980036878"/>
    <n v="1.219148700392868"/>
    <n v="34.4"/>
    <n v="7"/>
    <n v="9"/>
    <n v="29.5"/>
    <n v="79.900000000000006"/>
    <x v="3"/>
    <s v="putong"/>
    <s v=""/>
    <n v="1"/>
  </r>
  <r>
    <n v="885"/>
    <s v="王攸"/>
    <n v="1"/>
    <x v="17"/>
    <s v="艺术学"/>
    <s v="产品设计"/>
    <x v="1"/>
    <n v="0"/>
    <n v="1"/>
    <n v="1"/>
    <n v="4.7480000000000001E-2"/>
    <n v="-7.6210694086341693E-2"/>
    <x v="3"/>
    <x v="19"/>
    <n v="433"/>
    <m/>
    <n v="5"/>
    <s v=""/>
    <s v=""/>
    <n v="-0.19747273295122725"/>
    <n v="0"/>
    <n v="31"/>
    <n v="3"/>
    <n v="9.6774193548387094E-2"/>
    <n v="87.69"/>
    <n v="-4.3625803989804791E-2"/>
    <n v="-0.14151313394237305"/>
    <n v="-4.588700131170912E-2"/>
    <x v="1"/>
    <n v="0"/>
    <n v="4"/>
    <n v="0.69402792121717416"/>
    <n v="-0.34553939163091907"/>
    <n v="0"/>
    <x v="0"/>
    <n v="2"/>
    <n v="0.47406520692069221"/>
    <n v="0.51012064584041694"/>
    <n v="88"/>
    <s v=""/>
    <n v="81"/>
    <n v="71.3"/>
    <n v="79.900000000000006"/>
    <x v="3"/>
    <s v="putong"/>
    <s v=""/>
    <n v="1"/>
  </r>
  <r>
    <n v="1038"/>
    <s v="武萌萌"/>
    <n v="1"/>
    <x v="17"/>
    <s v="工学"/>
    <s v="风景园林"/>
    <x v="1"/>
    <n v="0"/>
    <n v="1"/>
    <n v="1"/>
    <n v="4.7480000000000001E-2"/>
    <n v="-7.6210694086341693E-2"/>
    <x v="1"/>
    <x v="3"/>
    <n v="540"/>
    <n v="494"/>
    <m/>
    <s v=""/>
    <s v=""/>
    <n v="-0.5485927925352988"/>
    <n v="0"/>
    <n v="142"/>
    <n v="57"/>
    <n v="0.40140845070422537"/>
    <n v="86.83"/>
    <n v="2.4558199712002917"/>
    <n v="-0.45505286265183986"/>
    <n v="2.3885788087383073"/>
    <x v="1"/>
    <n v="0"/>
    <n v="3"/>
    <n v="0.52052094091288059"/>
    <n v="-0.49469939840344951"/>
    <n v="0"/>
    <x v="0"/>
    <n v="0"/>
    <n v="0"/>
    <n v="-0.67724401237451326"/>
    <n v="78"/>
    <n v="80"/>
    <s v=""/>
    <n v="83.5"/>
    <n v="79.900000000000006"/>
    <x v="212"/>
    <s v="zhijiaotuan"/>
    <s v=""/>
    <n v="1"/>
  </r>
  <r>
    <n v="975"/>
    <s v="诸葛依然"/>
    <n v="1"/>
    <x v="17"/>
    <s v="工学"/>
    <s v="风景园林"/>
    <x v="1"/>
    <n v="0"/>
    <n v="1"/>
    <n v="1"/>
    <n v="4.7480000000000001E-2"/>
    <n v="-7.6210694086341693E-2"/>
    <x v="1"/>
    <x v="3"/>
    <n v="543"/>
    <n v="526"/>
    <m/>
    <s v=""/>
    <s v=""/>
    <n v="1.2355870451186495"/>
    <n v="0"/>
    <n v="142"/>
    <n v="4"/>
    <n v="2.8169014084507043E-2"/>
    <n v="91.2"/>
    <n v="-0.60651366685886454"/>
    <n v="1.1381664564881278"/>
    <n v="-0.56621155600954909"/>
    <x v="1"/>
    <n v="0"/>
    <n v="0"/>
    <n v="0"/>
    <n v="-0.94217941872104072"/>
    <n v="0"/>
    <x v="0"/>
    <n v="0"/>
    <n v="0"/>
    <n v="-0.67724401237451326"/>
    <n v="76"/>
    <n v="80"/>
    <s v=""/>
    <n v="87.29"/>
    <n v="79.86"/>
    <x v="213"/>
    <s v="putong"/>
    <s v=""/>
    <n v="1"/>
  </r>
  <r>
    <n v="1015"/>
    <s v="李梦姣"/>
    <n v="1"/>
    <x v="17"/>
    <s v="农学"/>
    <s v="园林"/>
    <x v="1"/>
    <n v="0"/>
    <n v="1"/>
    <n v="1"/>
    <n v="4.7480000000000001E-2"/>
    <n v="-7.6210694086341693E-2"/>
    <x v="1"/>
    <x v="3"/>
    <n v="542"/>
    <m/>
    <m/>
    <s v=""/>
    <s v=""/>
    <n v="0.48843622065486936"/>
    <n v="0"/>
    <n v="185"/>
    <n v="13"/>
    <n v="7.0270270270270274E-2"/>
    <n v="89.37"/>
    <n v="-0.26108368178049357"/>
    <n v="0.47098308028077424"/>
    <n v="-0.2441729395768783"/>
    <x v="1"/>
    <n v="0"/>
    <n v="0"/>
    <n v="0"/>
    <n v="-0.94217941872104072"/>
    <n v="0"/>
    <x v="0"/>
    <n v="0"/>
    <n v="0"/>
    <n v="-0.67724401237451326"/>
    <n v="72"/>
    <n v="83"/>
    <s v=""/>
    <n v="89.21"/>
    <n v="79.84"/>
    <x v="214"/>
    <s v="putong"/>
    <s v=""/>
    <n v="1"/>
  </r>
  <r>
    <n v="1138"/>
    <s v="苏滢"/>
    <n v="1"/>
    <x v="174"/>
    <s v="农学"/>
    <s v="野生动物与自然保护区管理"/>
    <x v="0"/>
    <n v="0"/>
    <n v="1"/>
    <n v="1"/>
    <n v="3.5889999999999998E-2"/>
    <n v="-0.17725909261635098"/>
    <x v="9"/>
    <x v="30"/>
    <n v="436"/>
    <n v="489"/>
    <m/>
    <s v=""/>
    <s v=""/>
    <n v="-3.1034786668302978E-3"/>
    <n v="0"/>
    <n v="58"/>
    <n v="5"/>
    <n v="8.6206896551724144E-2"/>
    <n v="3.82"/>
    <n v="-0.13032775957445436"/>
    <n v="1.1288810242971443E-2"/>
    <n v="-0.12705641681167182"/>
    <x v="3"/>
    <n v="1"/>
    <n v="3"/>
    <n v="1.7690723037597893"/>
    <n v="0.57865182591895614"/>
    <n v="1"/>
    <x v="0"/>
    <n v="0"/>
    <n v="0.41684527531374377"/>
    <n v="0.36680507755208219"/>
    <n v="84"/>
    <s v=""/>
    <n v="74.33"/>
    <n v="81"/>
    <n v="79.78"/>
    <x v="3"/>
    <s v="putong"/>
    <s v=""/>
    <n v="1"/>
  </r>
  <r>
    <n v="772"/>
    <s v="利姗姗"/>
    <n v="1"/>
    <x v="17"/>
    <s v="文学"/>
    <s v="英语"/>
    <x v="1"/>
    <n v="0"/>
    <n v="1"/>
    <n v="1"/>
    <n v="4.7480000000000001E-2"/>
    <n v="-7.6210694086341693E-2"/>
    <x v="6"/>
    <x v="11"/>
    <m/>
    <m/>
    <m/>
    <s v=""/>
    <s v=""/>
    <n v="-1.0303621766157665"/>
    <n v="1"/>
    <n v="46"/>
    <n v="19"/>
    <n v="0.41304347826086957"/>
    <n v="85.65"/>
    <n v="2.5512823815745724"/>
    <n v="-0.88525853692761747"/>
    <n v="2.4718982863571717"/>
    <x v="1"/>
    <n v="0"/>
    <n v="1"/>
    <n v="0.17350698030429354"/>
    <n v="-0.79301941194851033"/>
    <n v="0"/>
    <x v="0"/>
    <n v="0"/>
    <n v="0"/>
    <n v="-0.67724401237451326"/>
    <n v="73"/>
    <s v=""/>
    <n v="68.3"/>
    <n v="92.2"/>
    <n v="79.739999999999995"/>
    <x v="215"/>
    <s v="zhijiaotuan"/>
    <s v=""/>
    <n v="1"/>
  </r>
  <r>
    <n v="585"/>
    <s v="黄艺璇"/>
    <n v="1"/>
    <x v="52"/>
    <s v="农学"/>
    <s v="园林"/>
    <x v="0"/>
    <n v="0"/>
    <n v="1"/>
    <n v="1"/>
    <n v="3.5889999999999998E-2"/>
    <n v="-0.17725909261635098"/>
    <x v="1"/>
    <x v="3"/>
    <n v="500"/>
    <n v="457"/>
    <m/>
    <s v=""/>
    <s v=""/>
    <n v="-0.49202073325608586"/>
    <n v="0"/>
    <n v="127"/>
    <n v="11"/>
    <n v="8.6614173228346455E-2"/>
    <n v="3.66"/>
    <n v="-0.12698615913128311"/>
    <n v="-0.48477067909438598"/>
    <n v="-0.13525098154243079"/>
    <x v="1"/>
    <n v="0"/>
    <n v="5"/>
    <n v="0.86753490152146773"/>
    <n v="-0.1963793848583886"/>
    <n v="0"/>
    <x v="0"/>
    <n v="0"/>
    <n v="0"/>
    <n v="-0.67724401237451326"/>
    <s v=""/>
    <s v=""/>
    <n v="80"/>
    <n v="79.5"/>
    <n v="79.599999999999994"/>
    <x v="216"/>
    <s v="putong"/>
    <s v=""/>
    <n v="1"/>
  </r>
  <r>
    <n v="719"/>
    <s v="赵昌丽"/>
    <n v="1"/>
    <x v="17"/>
    <s v="农学"/>
    <s v="林学"/>
    <x v="1"/>
    <n v="0"/>
    <n v="1"/>
    <n v="1"/>
    <n v="4.7480000000000001E-2"/>
    <n v="-7.6210694086341693E-2"/>
    <x v="9"/>
    <x v="30"/>
    <n v="467"/>
    <m/>
    <m/>
    <s v=""/>
    <s v=""/>
    <n v="-1.2794124514370264"/>
    <n v="0"/>
    <n v="101"/>
    <n v="35"/>
    <n v="0.34653465346534651"/>
    <n v="85.04"/>
    <n v="2.0055945699014766"/>
    <n v="-1.107652995663402"/>
    <n v="1.9336785511369279"/>
    <x v="1"/>
    <n v="0"/>
    <n v="0"/>
    <n v="0"/>
    <n v="-0.94217941872104072"/>
    <n v="0"/>
    <x v="0"/>
    <n v="0"/>
    <n v="0"/>
    <n v="-0.67724401237451326"/>
    <n v="88"/>
    <s v=""/>
    <n v="75.67"/>
    <n v="75"/>
    <n v="79.56"/>
    <x v="217"/>
    <s v="2jia"/>
    <s v=""/>
    <n v="1"/>
  </r>
  <r>
    <n v="1093"/>
    <s v="苗晨松"/>
    <n v="1"/>
    <x v="17"/>
    <s v="工学"/>
    <s v="风景园林"/>
    <x v="1"/>
    <n v="0"/>
    <n v="1"/>
    <n v="1"/>
    <n v="4.7480000000000001E-2"/>
    <n v="-7.6210694086341693E-2"/>
    <x v="1"/>
    <x v="3"/>
    <n v="457"/>
    <m/>
    <m/>
    <s v=""/>
    <s v=""/>
    <n v="0.25979990278617049"/>
    <n v="0"/>
    <n v="145"/>
    <n v="19"/>
    <n v="0.1310344827586207"/>
    <n v="88.81"/>
    <n v="0.23747106253726999"/>
    <n v="0.26681767553972513"/>
    <n v="0.23814896929762672"/>
    <x v="1"/>
    <n v="0"/>
    <n v="0"/>
    <n v="0"/>
    <n v="-0.94217941872104072"/>
    <n v="0"/>
    <x v="0"/>
    <n v="0"/>
    <n v="0"/>
    <n v="-0.67724401237451326"/>
    <n v="70"/>
    <n v="85"/>
    <s v=""/>
    <n v="87.57"/>
    <n v="79.510000000000005"/>
    <x v="218"/>
    <s v="putong"/>
    <s v=""/>
    <n v="1"/>
  </r>
  <r>
    <n v="1098"/>
    <s v="任冬琪"/>
    <n v="1"/>
    <x v="17"/>
    <s v="工学"/>
    <s v="风景园林"/>
    <x v="1"/>
    <n v="0"/>
    <n v="1"/>
    <n v="1"/>
    <n v="4.7480000000000001E-2"/>
    <n v="-7.6210694086341693E-2"/>
    <x v="1"/>
    <x v="3"/>
    <n v="590"/>
    <m/>
    <m/>
    <s v=""/>
    <s v=""/>
    <n v="0.36186968754898208"/>
    <n v="0"/>
    <n v="145"/>
    <n v="14"/>
    <n v="9.6551724137931033E-2"/>
    <n v="89.06"/>
    <n v="-4.5451108317902666E-2"/>
    <n v="0.3579629455134074"/>
    <n v="-3.6132243674399406E-2"/>
    <x v="1"/>
    <n v="0"/>
    <n v="0"/>
    <n v="0"/>
    <n v="-0.94217941872104072"/>
    <n v="0"/>
    <x v="0"/>
    <n v="0"/>
    <n v="0"/>
    <n v="-0.67724401237451326"/>
    <n v="67"/>
    <n v="89"/>
    <s v=""/>
    <n v="85.5"/>
    <n v="79.5"/>
    <x v="219"/>
    <s v="putong"/>
    <s v=""/>
    <n v="1"/>
  </r>
  <r>
    <n v="159"/>
    <s v="吴帅"/>
    <n v="2"/>
    <x v="17"/>
    <s v="工学"/>
    <s v="环境工程"/>
    <x v="1"/>
    <n v="0"/>
    <n v="1"/>
    <n v="1"/>
    <n v="4.7480000000000001E-2"/>
    <n v="-7.6210694086341693E-2"/>
    <x v="2"/>
    <x v="9"/>
    <n v="427"/>
    <m/>
    <m/>
    <s v=""/>
    <s v=""/>
    <n v="-1.9040795341854337"/>
    <n v="0"/>
    <n v="51"/>
    <n v="24"/>
    <n v="0.47058823529411764"/>
    <n v="83.51"/>
    <n v="3.0234223214287925"/>
    <n v="-1.6654620479023379"/>
    <n v="2.9151090924972434"/>
    <x v="1"/>
    <n v="0"/>
    <n v="2"/>
    <n v="0.34701396060858708"/>
    <n v="-0.64385940517597984"/>
    <n v="0"/>
    <x v="0"/>
    <n v="0"/>
    <n v="0"/>
    <n v="-0.67724401237451326"/>
    <n v="79.8"/>
    <n v="80.2"/>
    <n v="78.599999999999994"/>
    <n v="79.2"/>
    <n v="79.45"/>
    <x v="220"/>
    <s v="2jia"/>
    <s v=""/>
    <n v="1"/>
  </r>
  <r>
    <n v="1137"/>
    <s v="田欢"/>
    <n v="1"/>
    <x v="10"/>
    <s v="农学"/>
    <s v="野生动物与自然保护区管理"/>
    <x v="1"/>
    <n v="0"/>
    <n v="1"/>
    <n v="1"/>
    <n v="4.7480000000000001E-2"/>
    <n v="-7.6210694086341693E-2"/>
    <x v="9"/>
    <x v="30"/>
    <n v="441"/>
    <n v="453"/>
    <m/>
    <s v=""/>
    <s v=""/>
    <n v="-0.33923409119694375"/>
    <n v="0"/>
    <n v="58"/>
    <n v="8"/>
    <n v="0.13793103448275862"/>
    <n v="3.71"/>
    <n v="0.29405549670830439"/>
    <n v="-0.32975208867646205"/>
    <n v="0.2796455414859163"/>
    <x v="4"/>
    <n v="0"/>
    <n v="4"/>
    <n v="1.1160862643683764"/>
    <n v="1.7294571662248025E-2"/>
    <n v="1"/>
    <x v="0"/>
    <n v="4"/>
    <n v="1.3649756891551281"/>
    <n v="2.7415343939819428"/>
    <n v="85"/>
    <s v=""/>
    <n v="76.67"/>
    <n v="76.67"/>
    <n v="79.45"/>
    <x v="3"/>
    <s v="putong"/>
    <s v=""/>
    <n v="1"/>
  </r>
  <r>
    <n v="612"/>
    <s v="王璐"/>
    <n v="1"/>
    <x v="19"/>
    <s v="农学"/>
    <s v="林学"/>
    <x v="0"/>
    <n v="0"/>
    <n v="1"/>
    <n v="1"/>
    <n v="3.5889999999999998E-2"/>
    <n v="-0.17725909261635098"/>
    <x v="7"/>
    <x v="28"/>
    <n v="523"/>
    <n v="454"/>
    <m/>
    <s v=""/>
    <s v=""/>
    <n v="-0.40034874802060089"/>
    <n v="0"/>
    <n v="115"/>
    <n v="1"/>
    <n v="8.6956521739130436E-3"/>
    <n v="3.69"/>
    <n v="-0.76628759580108141"/>
    <n v="-0.39175952484363191"/>
    <n v="-0.75763599736196441"/>
    <x v="3"/>
    <n v="0"/>
    <n v="1"/>
    <n v="1.017623666606698"/>
    <n v="-6.7351485362176264E-2"/>
    <n v="0"/>
    <x v="0"/>
    <n v="0"/>
    <n v="0"/>
    <n v="-0.67724401237451326"/>
    <n v="67"/>
    <n v="88.2"/>
    <n v="85"/>
    <n v="90"/>
    <n v="79.44"/>
    <x v="221"/>
    <s v="putong"/>
    <s v=""/>
    <n v="1"/>
  </r>
  <r>
    <n v="1102"/>
    <s v="徐雨杉"/>
    <n v="1"/>
    <x v="17"/>
    <s v="工学"/>
    <s v="风景园林"/>
    <x v="1"/>
    <n v="0"/>
    <n v="1"/>
    <n v="1"/>
    <n v="4.7480000000000001E-2"/>
    <n v="-7.6210694086341693E-2"/>
    <x v="1"/>
    <x v="3"/>
    <n v="608"/>
    <n v="539"/>
    <m/>
    <s v=""/>
    <s v=""/>
    <n v="4.749475047952402E-2"/>
    <n v="0"/>
    <n v="142"/>
    <n v="29"/>
    <n v="0.20422535211267606"/>
    <n v="88.29"/>
    <n v="0.83798333222564325"/>
    <n v="7.7235513994467486E-2"/>
    <n v="0.82041005762450314"/>
    <x v="1"/>
    <n v="0"/>
    <n v="0"/>
    <n v="0"/>
    <n v="-0.94217941872104072"/>
    <n v="0"/>
    <x v="0"/>
    <n v="0"/>
    <n v="0"/>
    <n v="-0.67724401237451326"/>
    <n v="73"/>
    <n v="81"/>
    <s v=""/>
    <n v="89.21"/>
    <n v="79.44"/>
    <x v="221"/>
    <s v="putong"/>
    <s v=""/>
    <n v="1"/>
  </r>
  <r>
    <n v="769"/>
    <s v="肖佳敏"/>
    <n v="1"/>
    <x v="17"/>
    <s v="农学"/>
    <s v="林学"/>
    <x v="1"/>
    <n v="0"/>
    <n v="1"/>
    <n v="1"/>
    <n v="4.7480000000000001E-2"/>
    <n v="-7.6210694086341693E-2"/>
    <x v="9"/>
    <x v="30"/>
    <n v="496"/>
    <n v="517"/>
    <m/>
    <s v=""/>
    <s v=""/>
    <n v="-0.1852243587796894"/>
    <n v="0"/>
    <n v="103"/>
    <n v="18"/>
    <n v="0.17475728155339806"/>
    <n v="87.72"/>
    <n v="0.59620538791285771"/>
    <n v="-0.13057570154553078"/>
    <n v="0.57941674474636895"/>
    <x v="1"/>
    <n v="0"/>
    <n v="0"/>
    <n v="0"/>
    <n v="-0.94217941872104072"/>
    <n v="0"/>
    <x v="0"/>
    <n v="0"/>
    <n v="0"/>
    <n v="-0.67724401237451326"/>
    <n v="82"/>
    <s v=""/>
    <n v="77.67"/>
    <n v="78.33"/>
    <n v="79.33"/>
    <x v="222"/>
    <s v="putong"/>
    <s v=""/>
    <n v="1"/>
  </r>
  <r>
    <n v="1002"/>
    <s v="孙瑾璐"/>
    <n v="1"/>
    <x v="17"/>
    <s v="工学"/>
    <s v="风景园林"/>
    <x v="1"/>
    <n v="0"/>
    <n v="1"/>
    <n v="1"/>
    <n v="4.7480000000000001E-2"/>
    <n v="-7.6210694086341693E-2"/>
    <x v="1"/>
    <x v="3"/>
    <n v="533"/>
    <n v="458"/>
    <m/>
    <s v=""/>
    <s v=""/>
    <n v="5.5660333260547319E-2"/>
    <n v="0"/>
    <n v="142"/>
    <n v="28"/>
    <n v="0.19718309859154928"/>
    <n v="88.31"/>
    <n v="0.78020345226226273"/>
    <n v="8.4527135592360608E-2"/>
    <n v="0.76413332934718803"/>
    <x v="1"/>
    <n v="0"/>
    <n v="3"/>
    <n v="0.52052094091288059"/>
    <n v="-0.49469939840344951"/>
    <n v="0"/>
    <x v="0"/>
    <n v="0"/>
    <n v="0"/>
    <n v="-0.67724401237451326"/>
    <n v="69"/>
    <n v="87"/>
    <s v=""/>
    <n v="83.14"/>
    <n v="79.03"/>
    <x v="223"/>
    <s v="putong"/>
    <s v=""/>
    <n v="1"/>
  </r>
  <r>
    <n v="1105"/>
    <s v="王艺霏"/>
    <n v="1"/>
    <x v="17"/>
    <s v="理学"/>
    <s v="应用心理学"/>
    <x v="1"/>
    <n v="0"/>
    <n v="1"/>
    <n v="1"/>
    <n v="4.7480000000000001E-2"/>
    <n v="-7.6210694086341693E-2"/>
    <x v="5"/>
    <x v="18"/>
    <n v="596"/>
    <n v="541"/>
    <m/>
    <s v=""/>
    <s v=""/>
    <n v="0.83139069745791183"/>
    <n v="0"/>
    <n v="74"/>
    <n v="9"/>
    <n v="0.12162162162162163"/>
    <n v="90.21"/>
    <n v="0.1602409564389661"/>
    <n v="0.77723118739234276"/>
    <n v="0.1744934307739891"/>
    <x v="1"/>
    <n v="2"/>
    <n v="7"/>
    <n v="2.0234182152190634"/>
    <n v="0.79730722415881561"/>
    <n v="0"/>
    <x v="0"/>
    <n v="0"/>
    <n v="0"/>
    <n v="-0.67724401237451326"/>
    <n v="32"/>
    <n v="9"/>
    <n v="9"/>
    <n v="29"/>
    <n v="79"/>
    <x v="3"/>
    <s v="putong"/>
    <s v=""/>
    <n v="1"/>
  </r>
  <r>
    <n v="1169"/>
    <s v="黄思博"/>
    <n v="2"/>
    <x v="17"/>
    <s v="农学"/>
    <s v="野生动物与自然保护区管理"/>
    <x v="1"/>
    <n v="0"/>
    <n v="1"/>
    <n v="1"/>
    <n v="4.7480000000000001E-2"/>
    <n v="-7.6210694086341693E-2"/>
    <x v="9"/>
    <x v="30"/>
    <n v="459"/>
    <m/>
    <m/>
    <s v=""/>
    <s v=""/>
    <n v="0.15364732663284433"/>
    <n v="0"/>
    <n v="54"/>
    <n v="8"/>
    <n v="0.14814814814814814"/>
    <n v="88.55"/>
    <n v="0.37788428807279989"/>
    <n v="0.17202659476709373"/>
    <n v="0.37312897535743805"/>
    <x v="1"/>
    <n v="0"/>
    <n v="3"/>
    <n v="0.52052094091288059"/>
    <n v="-0.49469939840344951"/>
    <n v="0"/>
    <x v="2"/>
    <n v="0"/>
    <n v="0.34030527448662495"/>
    <n v="0.17509961046627232"/>
    <n v="82"/>
    <s v=""/>
    <n v="73.33"/>
    <n v="81.67"/>
    <n v="79"/>
    <x v="224"/>
    <s v="2jia"/>
    <s v=""/>
    <n v="1"/>
  </r>
  <r>
    <n v="203"/>
    <s v="宋怡蒙"/>
    <n v="1"/>
    <x v="162"/>
    <s v="文学"/>
    <s v="英语"/>
    <x v="0"/>
    <n v="0"/>
    <n v="1"/>
    <n v="1"/>
    <n v="3.5889999999999998E-2"/>
    <n v="-0.17725909261635098"/>
    <x v="6"/>
    <x v="11"/>
    <n v="572"/>
    <n v="600"/>
    <m/>
    <s v=""/>
    <s v=""/>
    <n v="-0.27811943437328662"/>
    <n v="0"/>
    <n v="64"/>
    <n v="4"/>
    <n v="6.25E-2"/>
    <n v="3.73"/>
    <n v="-0.32483675203738555"/>
    <n v="-0.26774465250929219"/>
    <n v="-0.32351792453828659"/>
    <x v="1"/>
    <n v="0"/>
    <n v="6"/>
    <n v="1.0410418818257612"/>
    <n v="-4.721937808585823E-2"/>
    <n v="0"/>
    <x v="0"/>
    <n v="3"/>
    <n v="0.71109781038103836"/>
    <n v="1.1038029749478822"/>
    <n v="60"/>
    <s v=""/>
    <n v="94"/>
    <n v="90.2"/>
    <n v="78.88"/>
    <x v="3"/>
    <s v="putong"/>
    <s v=""/>
    <n v="1"/>
  </r>
  <r>
    <n v="556"/>
    <s v="陈家齐"/>
    <n v="2"/>
    <x v="3"/>
    <s v="理学"/>
    <s v="生态学"/>
    <x v="0"/>
    <n v="0"/>
    <n v="1"/>
    <n v="1"/>
    <n v="3.5889999999999998E-2"/>
    <n v="-0.17725909261635098"/>
    <x v="9"/>
    <x v="16"/>
    <n v="470"/>
    <m/>
    <m/>
    <s v=""/>
    <s v=""/>
    <n v="-1.2253966151399713"/>
    <n v="0"/>
    <n v="33"/>
    <n v="4"/>
    <n v="0.12121212121212122"/>
    <n v="3.42"/>
    <n v="0.15688111083912987"/>
    <n v="-1.2288599131004243"/>
    <n v="0.12487049318612617"/>
    <x v="1"/>
    <n v="0"/>
    <n v="2"/>
    <n v="0.34701396060858708"/>
    <n v="-0.64385940517597984"/>
    <n v="0"/>
    <x v="0"/>
    <n v="0"/>
    <n v="0"/>
    <n v="-0.67724401237451326"/>
    <n v="60"/>
    <s v=""/>
    <s v=""/>
    <n v="91.75"/>
    <n v="78.849999999999994"/>
    <x v="3"/>
    <s v="putong"/>
    <s v=""/>
    <n v="1"/>
  </r>
  <r>
    <n v="1036"/>
    <s v="张文琛"/>
    <n v="1"/>
    <x v="17"/>
    <s v="农学"/>
    <s v="园林"/>
    <x v="1"/>
    <n v="0"/>
    <n v="1"/>
    <n v="1"/>
    <n v="4.7480000000000001E-2"/>
    <n v="-7.6210694086341693E-2"/>
    <x v="1"/>
    <x v="3"/>
    <n v="525"/>
    <n v="459"/>
    <m/>
    <s v=""/>
    <s v=""/>
    <n v="0.12915057828976864"/>
    <n v="0"/>
    <n v="185"/>
    <n v="26"/>
    <n v="0.14054054054054055"/>
    <n v="88.49"/>
    <n v="0.31546582315139859"/>
    <n v="0.15015172997340914"/>
    <n v="0.31164706759898703"/>
    <x v="1"/>
    <n v="0"/>
    <n v="0"/>
    <n v="0"/>
    <n v="-0.94217941872104072"/>
    <n v="0"/>
    <x v="0"/>
    <n v="0"/>
    <n v="0"/>
    <n v="-0.67724401237451326"/>
    <n v="68"/>
    <n v="85"/>
    <s v=""/>
    <n v="87.57"/>
    <n v="78.709999999999994"/>
    <x v="225"/>
    <s v="putong"/>
    <s v=""/>
    <n v="1"/>
  </r>
  <r>
    <n v="1047"/>
    <s v="李昊霖"/>
    <n v="2"/>
    <x v="17"/>
    <s v="农学"/>
    <s v="园林"/>
    <x v="1"/>
    <n v="0"/>
    <n v="1"/>
    <n v="1"/>
    <n v="4.7480000000000001E-2"/>
    <n v="-7.6210694086341693E-2"/>
    <x v="1"/>
    <x v="3"/>
    <n v="454"/>
    <m/>
    <m/>
    <s v=""/>
    <s v=""/>
    <n v="-0.35670159718121353"/>
    <n v="0"/>
    <n v="185"/>
    <n v="48"/>
    <n v="0.25945945945945947"/>
    <n v="87.3"/>
    <n v="1.2911649853438314"/>
    <n v="-0.28369975510131762"/>
    <n v="1.2547856098395485"/>
    <x v="1"/>
    <n v="0"/>
    <n v="0"/>
    <n v="0"/>
    <n v="-0.94217941872104072"/>
    <n v="0"/>
    <x v="0"/>
    <n v="0"/>
    <n v="0"/>
    <n v="-0.67724401237451326"/>
    <n v="74"/>
    <n v="80"/>
    <s v=""/>
    <n v="85.5"/>
    <n v="78.7"/>
    <x v="226"/>
    <s v="2jia"/>
    <s v=""/>
    <n v="1"/>
  </r>
  <r>
    <n v="1019"/>
    <s v="翁嘉蔚"/>
    <n v="1"/>
    <x v="17"/>
    <s v="农学"/>
    <s v="园林"/>
    <x v="1"/>
    <n v="0"/>
    <n v="1"/>
    <n v="1"/>
    <n v="4.7480000000000001E-2"/>
    <n v="-7.6210694086341693E-2"/>
    <x v="1"/>
    <x v="3"/>
    <n v="615"/>
    <n v="594"/>
    <m/>
    <s v=""/>
    <s v=""/>
    <n v="0.65991345905639354"/>
    <n v="0"/>
    <n v="185"/>
    <n v="8"/>
    <n v="4.3243243243243246E-2"/>
    <n v="89.79"/>
    <n v="-0.4828334913696829"/>
    <n v="0.62410713383656113"/>
    <n v="-0.45726316292741864"/>
    <x v="1"/>
    <n v="0"/>
    <n v="0"/>
    <n v="0"/>
    <n v="-0.94217941872104072"/>
    <n v="0"/>
    <x v="0"/>
    <n v="0"/>
    <n v="0"/>
    <n v="-0.67724401237451326"/>
    <n v="69"/>
    <n v="82"/>
    <s v=""/>
    <n v="90.93"/>
    <n v="78.59"/>
    <x v="227"/>
    <s v="putong"/>
    <s v=""/>
    <n v="1"/>
  </r>
  <r>
    <n v="973"/>
    <s v="才敏琪"/>
    <n v="1"/>
    <x v="17"/>
    <s v="农学"/>
    <s v="园林"/>
    <x v="1"/>
    <n v="0"/>
    <n v="1"/>
    <n v="1"/>
    <n v="4.7480000000000001E-2"/>
    <n v="-7.6210694086341693E-2"/>
    <x v="1"/>
    <x v="3"/>
    <n v="518"/>
    <m/>
    <m/>
    <s v=""/>
    <s v=""/>
    <n v="-2.1912703159188553E-2"/>
    <n v="0"/>
    <n v="185"/>
    <n v="30"/>
    <n v="0.16216216216216217"/>
    <n v="88.12"/>
    <n v="0.49286567082275007"/>
    <n v="1.5256730412362921E-2"/>
    <n v="0.48183290429927012"/>
    <x v="1"/>
    <n v="0"/>
    <n v="2"/>
    <n v="0.34701396060858708"/>
    <n v="-0.64385940517597984"/>
    <n v="0"/>
    <x v="2"/>
    <n v="0"/>
    <n v="0.34030527448662495"/>
    <n v="0.17509961046627232"/>
    <n v="73"/>
    <n v="79"/>
    <s v=""/>
    <n v="88.79"/>
    <n v="78.56"/>
    <x v="228"/>
    <s v="putong"/>
    <s v=""/>
    <n v="1"/>
  </r>
  <r>
    <n v="709"/>
    <s v="马妹"/>
    <n v="1"/>
    <x v="17"/>
    <s v="农学"/>
    <s v="森林保护"/>
    <x v="1"/>
    <n v="0"/>
    <n v="1"/>
    <n v="1"/>
    <n v="4.7480000000000001E-2"/>
    <n v="-7.6210694086341693E-2"/>
    <x v="7"/>
    <x v="28"/>
    <n v="473"/>
    <m/>
    <m/>
    <n v="102"/>
    <s v=""/>
    <n v="-0.2954597263235243"/>
    <n v="0"/>
    <n v="25"/>
    <n v="5"/>
    <n v="0.2"/>
    <n v="87.45"/>
    <n v="0.80331540424761505"/>
    <n v="-0.22901259311710617"/>
    <n v="0.77946862750849"/>
    <x v="4"/>
    <n v="0"/>
    <n v="1"/>
    <n v="0.59556532345549584"/>
    <n v="-0.43018544865534325"/>
    <n v="1"/>
    <x v="0"/>
    <n v="0"/>
    <n v="0.41684527531374377"/>
    <n v="0.36680507755208219"/>
    <n v="63"/>
    <n v="89.8"/>
    <n v="85"/>
    <n v="91.7"/>
    <n v="78.5"/>
    <x v="229"/>
    <s v="putong"/>
    <s v=""/>
    <n v="1"/>
  </r>
  <r>
    <n v="1062"/>
    <s v="李祎"/>
    <n v="1"/>
    <x v="78"/>
    <s v="文学"/>
    <s v="英语"/>
    <x v="0"/>
    <n v="0"/>
    <n v="1"/>
    <n v="1"/>
    <n v="3.5889999999999998E-2"/>
    <n v="-0.17725909261635098"/>
    <x v="6"/>
    <x v="0"/>
    <n v="595"/>
    <n v="629"/>
    <m/>
    <s v=""/>
    <s v=""/>
    <n v="2.3803681374557946"/>
    <n v="0"/>
    <n v="56"/>
    <n v="3"/>
    <n v="5.3571428571428568E-2"/>
    <n v="9.1999999999999993"/>
    <n v="-0.3980933855623856"/>
    <n v="1.4298313204039099"/>
    <n v="-0.35586832485456416"/>
    <x v="1"/>
    <n v="1"/>
    <n v="5"/>
    <n v="1.2719695780659719"/>
    <n v="0.15130391287768297"/>
    <n v="0"/>
    <x v="0"/>
    <n v="0"/>
    <n v="0"/>
    <n v="-0.67724401237451326"/>
    <s v=""/>
    <n v="66"/>
    <s v=""/>
    <n v="91"/>
    <n v="78.5"/>
    <x v="229"/>
    <s v="putong"/>
    <s v=""/>
    <n v="1"/>
  </r>
  <r>
    <n v="1044"/>
    <s v="宋思远"/>
    <n v="2"/>
    <x v="17"/>
    <s v="农学"/>
    <s v="园艺"/>
    <x v="1"/>
    <n v="0"/>
    <n v="1"/>
    <n v="1"/>
    <n v="4.7480000000000001E-2"/>
    <n v="-7.6210694086341693E-2"/>
    <x v="1"/>
    <x v="3"/>
    <n v="432"/>
    <m/>
    <m/>
    <s v=""/>
    <s v=""/>
    <n v="-1.6876915904882728"/>
    <n v="0"/>
    <n v="52"/>
    <n v="26"/>
    <n v="0.5"/>
    <n v="84.04"/>
    <n v="3.2647382906876161"/>
    <n v="-1.4722340755581311"/>
    <n v="3.1553142290273395"/>
    <x v="1"/>
    <n v="0"/>
    <n v="3"/>
    <n v="0.52052094091288059"/>
    <n v="-0.49469939840344951"/>
    <n v="0"/>
    <x v="0"/>
    <n v="0"/>
    <n v="0"/>
    <n v="-0.67724401237451326"/>
    <n v="82"/>
    <n v="72"/>
    <s v=""/>
    <n v="84.36"/>
    <n v="78.47"/>
    <x v="230"/>
    <s v="2jia"/>
    <s v=""/>
    <n v="1"/>
  </r>
  <r>
    <n v="414"/>
    <s v="刘畅"/>
    <n v="1"/>
    <x v="7"/>
    <s v="管理学"/>
    <s v="会计学"/>
    <x v="0"/>
    <n v="0"/>
    <n v="1"/>
    <n v="1"/>
    <n v="3.5889999999999998E-2"/>
    <n v="-0.17725909261635098"/>
    <x v="0"/>
    <x v="0"/>
    <n v="534"/>
    <n v="421"/>
    <m/>
    <s v=""/>
    <s v=""/>
    <n v="1.0396130583740495"/>
    <n v="0"/>
    <n v="118"/>
    <n v="2"/>
    <n v="1.6949152542372881E-2"/>
    <n v="90.72"/>
    <n v="-0.69856974680052131"/>
    <n v="0.96316753813865641"/>
    <n v="-0.6601836155184263"/>
    <x v="1"/>
    <n v="1"/>
    <n v="5"/>
    <n v="1.2719695780659719"/>
    <n v="0.15130391287768297"/>
    <n v="0"/>
    <x v="2"/>
    <n v="0"/>
    <n v="0.34030527448662495"/>
    <n v="0.17509961046627232"/>
    <s v=""/>
    <s v=""/>
    <s v=""/>
    <n v="78.430000000000007"/>
    <n v="78.430000000000007"/>
    <x v="231"/>
    <s v="putong"/>
    <s v=""/>
    <n v="1"/>
  </r>
  <r>
    <n v="254"/>
    <s v="杨铮"/>
    <n v="1"/>
    <x v="87"/>
    <s v="理学"/>
    <s v="心理学"/>
    <x v="1"/>
    <n v="0"/>
    <n v="1"/>
    <n v="1"/>
    <n v="4.7480000000000001E-2"/>
    <n v="-7.6210694086341693E-2"/>
    <x v="5"/>
    <x v="18"/>
    <n v="428"/>
    <n v="473"/>
    <m/>
    <s v=""/>
    <s v=""/>
    <n v="-0.79759401737437141"/>
    <n v="0"/>
    <n v="52"/>
    <n v="11"/>
    <n v="0.21153846153846154"/>
    <n v="3.56"/>
    <n v="0.89798551526453807"/>
    <n v="-0.79480785993023528"/>
    <n v="0.85888198829753881"/>
    <x v="1"/>
    <n v="0"/>
    <n v="5"/>
    <n v="0.86753490152146773"/>
    <n v="-0.1963793848583886"/>
    <n v="1"/>
    <x v="0"/>
    <n v="0"/>
    <n v="0.41684527531374377"/>
    <n v="0.36680507755208219"/>
    <n v="33.6"/>
    <n v="8"/>
    <n v="7.5"/>
    <n v="29.25"/>
    <n v="78.349999999999994"/>
    <x v="3"/>
    <s v="putong"/>
    <s v=""/>
    <n v="1"/>
  </r>
  <r>
    <n v="442"/>
    <s v="郑子潇"/>
    <n v="1"/>
    <x v="99"/>
    <s v="理学"/>
    <s v="地理科学"/>
    <x v="0"/>
    <n v="0"/>
    <n v="1"/>
    <n v="1"/>
    <n v="3.5889999999999998E-2"/>
    <n v="-0.17725909261635098"/>
    <x v="9"/>
    <x v="16"/>
    <n v="516"/>
    <n v="483"/>
    <m/>
    <s v=""/>
    <s v=""/>
    <n v="-0.27811943437328662"/>
    <n v="0"/>
    <n v="52"/>
    <n v="3"/>
    <n v="5.7692307692307696E-2"/>
    <n v="3.73"/>
    <n v="-0.36428263162777014"/>
    <n v="-0.26774465250929219"/>
    <n v="-0.36205260431013325"/>
    <x v="1"/>
    <n v="1"/>
    <n v="9"/>
    <n v="1.9659974992831459"/>
    <n v="0.74794393996780462"/>
    <n v="0"/>
    <x v="0"/>
    <n v="1"/>
    <n v="0.2370326034603461"/>
    <n v="-8.3561683267048173E-2"/>
    <n v="60"/>
    <s v=""/>
    <s v=""/>
    <n v="91.25"/>
    <n v="78.25"/>
    <x v="232"/>
    <s v="putong"/>
    <s v=""/>
    <n v="1"/>
  </r>
  <r>
    <n v="49"/>
    <s v="刘浩琳"/>
    <n v="1"/>
    <x v="132"/>
    <s v="工学"/>
    <s v="风景园林"/>
    <x v="2"/>
    <n v="1"/>
    <n v="1"/>
    <n v="1"/>
    <n v="0.91662999999999994"/>
    <n v="7.5015473371783292"/>
    <x v="1"/>
    <x v="3"/>
    <n v="513"/>
    <n v="513"/>
    <m/>
    <s v=""/>
    <s v=""/>
    <n v="-0.36979141960877165"/>
    <n v="0"/>
    <n v="65"/>
    <n v="2"/>
    <n v="3.0769230769230771E-2"/>
    <n v="3.7"/>
    <n v="-0.58517955733392413"/>
    <n v="-0.36075580676004632"/>
    <n v="-0.57999536869566748"/>
    <x v="5"/>
    <n v="1"/>
    <n v="7"/>
    <n v="3.7292752544305703"/>
    <n v="2.2637937428885793"/>
    <n v="0"/>
    <x v="2"/>
    <n v="1"/>
    <n v="0.57733787794697111"/>
    <n v="0.76878193957373753"/>
    <n v="77"/>
    <n v="76"/>
    <s v=""/>
    <n v="84.71"/>
    <n v="78.14"/>
    <x v="233"/>
    <s v="putong"/>
    <s v=""/>
    <n v="1"/>
  </r>
  <r>
    <n v="1027"/>
    <s v="陆青梅"/>
    <n v="1"/>
    <x v="17"/>
    <s v="工学"/>
    <s v="风景园林"/>
    <x v="1"/>
    <n v="0"/>
    <n v="1"/>
    <n v="1"/>
    <n v="4.7480000000000001E-2"/>
    <n v="-7.6210694086341693E-2"/>
    <x v="1"/>
    <x v="3"/>
    <n v="550"/>
    <n v="500"/>
    <m/>
    <s v=""/>
    <s v=""/>
    <n v="-0.65474536868862498"/>
    <n v="0"/>
    <n v="142"/>
    <n v="61"/>
    <n v="0.42957746478873238"/>
    <n v="86.57"/>
    <n v="2.6869394910538129"/>
    <n v="-0.54984394342447129"/>
    <n v="2.6121697937173645"/>
    <x v="1"/>
    <n v="0"/>
    <n v="0"/>
    <n v="0"/>
    <n v="-0.94217941872104072"/>
    <n v="0"/>
    <x v="0"/>
    <n v="0"/>
    <n v="0"/>
    <n v="-0.67724401237451326"/>
    <n v="78"/>
    <n v="74"/>
    <s v=""/>
    <n v="86.36"/>
    <n v="78.069999999999993"/>
    <x v="234"/>
    <s v="2jia"/>
    <s v=""/>
    <n v="1"/>
  </r>
  <r>
    <n v="1024"/>
    <s v="程思雅"/>
    <n v="1"/>
    <x v="17"/>
    <s v="农学"/>
    <s v="园林"/>
    <x v="1"/>
    <n v="0"/>
    <n v="1"/>
    <n v="1"/>
    <n v="4.7480000000000001E-2"/>
    <n v="-7.6210694086341693E-2"/>
    <x v="1"/>
    <x v="3"/>
    <n v="483"/>
    <m/>
    <m/>
    <s v=""/>
    <s v=""/>
    <n v="-0.12806527931251468"/>
    <n v="0"/>
    <n v="185"/>
    <n v="37"/>
    <n v="0.2"/>
    <n v="87.86"/>
    <n v="0.80331540424761505"/>
    <n v="-7.9534350360268499E-2"/>
    <n v="0.78292157491617298"/>
    <x v="1"/>
    <n v="0"/>
    <n v="0"/>
    <n v="0"/>
    <n v="-0.94217941872104072"/>
    <n v="0"/>
    <x v="0"/>
    <n v="0"/>
    <n v="0"/>
    <n v="-0.67724401237451326"/>
    <n v="70"/>
    <n v="83"/>
    <s v=""/>
    <n v="83.93"/>
    <n v="77.989999999999995"/>
    <x v="235"/>
    <s v="putong"/>
    <s v=""/>
    <n v="1"/>
  </r>
  <r>
    <n v="308"/>
    <s v="李诗璇"/>
    <n v="1"/>
    <x v="10"/>
    <s v="工学"/>
    <s v="风景园林"/>
    <x v="1"/>
    <n v="0"/>
    <n v="1"/>
    <n v="1"/>
    <n v="4.7480000000000001E-2"/>
    <n v="-7.6210694086341693E-2"/>
    <x v="1"/>
    <x v="3"/>
    <n v="493"/>
    <m/>
    <m/>
    <s v=""/>
    <s v=""/>
    <n v="-0.12533279231414454"/>
    <n v="0"/>
    <n v="107"/>
    <n v="2"/>
    <n v="1.8691588785046728E-2"/>
    <n v="3.78"/>
    <n v="-0.6842735053142549"/>
    <n v="-0.11272606209136826"/>
    <n v="-0.67107075937580618"/>
    <x v="2"/>
    <n v="4"/>
    <n v="15"/>
    <n v="5.4865184401960265"/>
    <n v="3.7744557636907032"/>
    <n v="1"/>
    <x v="0"/>
    <n v="4"/>
    <n v="1.3649756891551281"/>
    <n v="2.7415343939819428"/>
    <n v="73"/>
    <n v="83"/>
    <s v=""/>
    <n v="77.430000000000007"/>
    <n v="77.89"/>
    <x v="3"/>
    <s v="putong"/>
    <s v=""/>
    <n v="1"/>
  </r>
  <r>
    <n v="985"/>
    <s v="卢紫薇"/>
    <n v="1"/>
    <x v="17"/>
    <s v="工学"/>
    <s v="风景园林"/>
    <x v="1"/>
    <n v="0"/>
    <n v="1"/>
    <n v="1"/>
    <n v="4.7480000000000001E-2"/>
    <n v="-7.6210694086341693E-2"/>
    <x v="1"/>
    <x v="3"/>
    <n v="517"/>
    <n v="443"/>
    <m/>
    <s v=""/>
    <s v=""/>
    <n v="0.54559530012204405"/>
    <n v="0"/>
    <n v="142"/>
    <n v="13"/>
    <n v="9.154929577464789E-2"/>
    <n v="89.51"/>
    <n v="-8.6494747188441745E-2"/>
    <n v="0.5220244314660365"/>
    <n v="-7.2437954161523294E-2"/>
    <x v="1"/>
    <n v="0"/>
    <n v="0"/>
    <n v="0"/>
    <n v="-0.94217941872104072"/>
    <n v="0"/>
    <x v="0"/>
    <n v="0"/>
    <n v="0"/>
    <n v="-0.67724401237451326"/>
    <n v="66"/>
    <n v="86"/>
    <s v=""/>
    <n v="85.36"/>
    <n v="77.87"/>
    <x v="236"/>
    <s v="putong"/>
    <s v=""/>
    <n v="1"/>
  </r>
  <r>
    <n v="962"/>
    <s v="刘键"/>
    <n v="1"/>
    <x v="17"/>
    <s v="农学"/>
    <s v="园林"/>
    <x v="1"/>
    <n v="0"/>
    <n v="1"/>
    <n v="1"/>
    <n v="4.7480000000000001E-2"/>
    <n v="-7.6210694086341693E-2"/>
    <x v="1"/>
    <x v="3"/>
    <n v="575"/>
    <n v="525"/>
    <m/>
    <s v=""/>
    <s v=""/>
    <n v="0.30471060808180733"/>
    <n v="0"/>
    <n v="185"/>
    <n v="19"/>
    <n v="0.10270270270270271"/>
    <n v="88.92"/>
    <n v="5.0160897265335777E-3"/>
    <n v="0.30692159432814514"/>
    <n v="1.1990106882830805E-2"/>
    <x v="1"/>
    <n v="0"/>
    <n v="1"/>
    <n v="0.17350698030429354"/>
    <n v="-0.79301941194851033"/>
    <n v="0"/>
    <x v="0"/>
    <n v="0"/>
    <n v="0"/>
    <n v="-0.67724401237451326"/>
    <n v="71"/>
    <n v="79"/>
    <s v=""/>
    <n v="89.29"/>
    <n v="77.86"/>
    <x v="237"/>
    <s v="putong"/>
    <s v=""/>
    <n v="1"/>
  </r>
  <r>
    <n v="599"/>
    <s v="汪莹"/>
    <n v="1"/>
    <x v="3"/>
    <s v="农学"/>
    <s v="林学"/>
    <x v="0"/>
    <n v="0"/>
    <n v="1"/>
    <n v="1"/>
    <n v="3.5889999999999998E-2"/>
    <n v="-0.17725909261635098"/>
    <x v="7"/>
    <x v="28"/>
    <n v="504"/>
    <n v="484"/>
    <m/>
    <s v=""/>
    <s v=""/>
    <n v="-0.79759401737437141"/>
    <n v="0"/>
    <n v="71"/>
    <n v="4"/>
    <n v="5.6338028169014086E-2"/>
    <n v="3.56"/>
    <n v="-0.37539414700534329"/>
    <n v="-0.79480785993023528"/>
    <n v="-0.38508260377390835"/>
    <x v="1"/>
    <n v="0"/>
    <n v="0"/>
    <n v="0"/>
    <n v="-0.94217941872104072"/>
    <n v="0"/>
    <x v="0"/>
    <n v="0"/>
    <n v="0"/>
    <n v="-0.67724401237451326"/>
    <n v="60.5"/>
    <n v="88.9"/>
    <n v="88.5"/>
    <n v="90.4"/>
    <n v="77.760000000000005"/>
    <x v="238"/>
    <s v="putong"/>
    <s v=""/>
    <n v="1"/>
  </r>
  <r>
    <n v="33"/>
    <s v="蒋泓"/>
    <n v="1"/>
    <x v="23"/>
    <s v="理学"/>
    <s v="应用心理学"/>
    <x v="0"/>
    <n v="0"/>
    <n v="1"/>
    <n v="1"/>
    <n v="3.5889999999999998E-2"/>
    <n v="-0.17725909261635098"/>
    <x v="5"/>
    <x v="18"/>
    <n v="560"/>
    <n v="520"/>
    <m/>
    <s v=""/>
    <s v=""/>
    <n v="-0.88926600260985778"/>
    <n v="0"/>
    <n v="58"/>
    <n v="5"/>
    <n v="8.6206896551724144E-2"/>
    <n v="3.53"/>
    <n v="-0.13032775957445436"/>
    <n v="-0.88781901418099074"/>
    <n v="-0.14782580755586533"/>
    <x v="1"/>
    <n v="0"/>
    <n v="2"/>
    <n v="0.34701396060858708"/>
    <n v="-0.64385940517597984"/>
    <n v="0"/>
    <x v="0"/>
    <n v="1"/>
    <n v="0.2370326034603461"/>
    <n v="-8.3561683267048173E-2"/>
    <n v="32"/>
    <n v="8"/>
    <n v="8"/>
    <n v="29.75"/>
    <n v="77.75"/>
    <x v="239"/>
    <s v="putong"/>
    <s v=""/>
    <n v="1"/>
  </r>
  <r>
    <n v="995"/>
    <s v="陈子璇"/>
    <n v="1"/>
    <x v="17"/>
    <s v="工学"/>
    <s v="风景园林"/>
    <x v="1"/>
    <n v="0"/>
    <n v="1"/>
    <n v="1"/>
    <n v="4.7480000000000001E-2"/>
    <n v="-7.6210694086341693E-2"/>
    <x v="1"/>
    <x v="3"/>
    <n v="487"/>
    <n v="426"/>
    <m/>
    <s v=""/>
    <s v=""/>
    <n v="-0.1443964448745671"/>
    <n v="0"/>
    <n v="142"/>
    <n v="35"/>
    <n v="0.24647887323943662"/>
    <n v="87.82"/>
    <n v="1.1846626120059249"/>
    <n v="-9.4117593556059947E-2"/>
    <n v="1.1551227892574429"/>
    <x v="1"/>
    <n v="0"/>
    <n v="0"/>
    <n v="0"/>
    <n v="-0.94217941872104072"/>
    <n v="0"/>
    <x v="0"/>
    <n v="0"/>
    <n v="0"/>
    <n v="-0.67724401237451326"/>
    <n v="71"/>
    <n v="80"/>
    <s v=""/>
    <n v="86"/>
    <n v="77.599999999999994"/>
    <x v="240"/>
    <s v="2jia"/>
    <s v=""/>
    <n v="1"/>
  </r>
  <r>
    <n v="986"/>
    <s v="王世豪"/>
    <n v="2"/>
    <x v="17"/>
    <s v="农学"/>
    <s v="园林"/>
    <x v="1"/>
    <n v="0"/>
    <n v="1"/>
    <n v="1"/>
    <n v="4.7480000000000001E-2"/>
    <n v="-7.6210694086341693E-2"/>
    <x v="1"/>
    <x v="3"/>
    <n v="435"/>
    <m/>
    <m/>
    <s v=""/>
    <s v=""/>
    <n v="-0.19747273295122725"/>
    <n v="0"/>
    <n v="185"/>
    <n v="41"/>
    <n v="0.22162162162162163"/>
    <n v="87.69"/>
    <n v="0.98071525191896658"/>
    <n v="-0.14151313394237305"/>
    <n v="0.95479177620556954"/>
    <x v="1"/>
    <n v="0"/>
    <n v="2"/>
    <n v="0.34701396060858708"/>
    <n v="-0.64385940517597984"/>
    <n v="0"/>
    <x v="0"/>
    <n v="0"/>
    <n v="0"/>
    <n v="-0.67724401237451326"/>
    <n v="67"/>
    <n v="84"/>
    <s v=""/>
    <n v="85.43"/>
    <n v="77.489999999999995"/>
    <x v="241"/>
    <s v="putong"/>
    <s v=""/>
    <n v="1"/>
  </r>
  <r>
    <n v="937"/>
    <s v="曾祎珣"/>
    <n v="1"/>
    <x v="17"/>
    <s v="农学"/>
    <s v="林学"/>
    <x v="1"/>
    <n v="0"/>
    <n v="1"/>
    <n v="1"/>
    <n v="4.7480000000000001E-2"/>
    <n v="-7.6210694086341693E-2"/>
    <x v="9"/>
    <x v="16"/>
    <n v="451"/>
    <m/>
    <m/>
    <s v=""/>
    <s v=""/>
    <n v="-1.2345017461413896"/>
    <n v="0"/>
    <n v="103"/>
    <n v="33"/>
    <n v="0.32038834951456313"/>
    <n v="85.15"/>
    <n v="1.7910708667672273"/>
    <n v="-1.067549076874982"/>
    <n v="1.7250367460690921"/>
    <x v="1"/>
    <n v="0"/>
    <n v="3"/>
    <n v="0.52052094091288059"/>
    <n v="-0.49469939840344951"/>
    <n v="1"/>
    <x v="0"/>
    <n v="0"/>
    <n v="0.41684527531374377"/>
    <n v="0.36680507755208219"/>
    <n v="64"/>
    <s v=""/>
    <s v=""/>
    <n v="86.25"/>
    <n v="77.349999999999994"/>
    <x v="242"/>
    <s v="2jia"/>
    <s v=""/>
    <n v="1"/>
  </r>
  <r>
    <n v="624"/>
    <s v="那馨文"/>
    <n v="1"/>
    <x v="5"/>
    <s v="管理学"/>
    <s v="工业工程"/>
    <x v="1"/>
    <n v="0"/>
    <n v="1"/>
    <n v="1"/>
    <n v="4.7480000000000001E-2"/>
    <n v="-7.6210694086341693E-2"/>
    <x v="5"/>
    <x v="18"/>
    <n v="496"/>
    <m/>
    <m/>
    <s v=""/>
    <s v=""/>
    <n v="-1.0726099730808278"/>
    <n v="0"/>
    <n v="104"/>
    <n v="3"/>
    <n v="2.8846153846153848E-2"/>
    <n v="3.47"/>
    <n v="-0.60095790917007808"/>
    <n v="-1.073841322682499"/>
    <n v="-0.61188151602221497"/>
    <x v="1"/>
    <n v="1"/>
    <n v="5"/>
    <n v="1.2719695780659719"/>
    <n v="0.15130391287768297"/>
    <n v="1"/>
    <x v="0"/>
    <n v="2"/>
    <n v="0.89091048223443603"/>
    <n v="1.5541697357670126"/>
    <n v="34"/>
    <n v="6"/>
    <n v="8"/>
    <n v="29.25"/>
    <n v="77.25"/>
    <x v="243"/>
    <s v="putong"/>
    <s v=""/>
    <n v="1"/>
  </r>
  <r>
    <n v="1092"/>
    <s v="徐安琪"/>
    <n v="1"/>
    <x v="17"/>
    <s v="工学"/>
    <s v="风景园林"/>
    <x v="1"/>
    <n v="0"/>
    <n v="1"/>
    <n v="1"/>
    <n v="4.7480000000000001E-2"/>
    <n v="-7.6210694086341693E-2"/>
    <x v="1"/>
    <x v="3"/>
    <n v="544"/>
    <n v="539"/>
    <m/>
    <s v=""/>
    <s v=""/>
    <n v="0.18222686636643459"/>
    <n v="0"/>
    <n v="145"/>
    <n v="23"/>
    <n v="0.15862068965517243"/>
    <n v="88.62"/>
    <n v="0.46380879922140805"/>
    <n v="0.19754727035972744"/>
    <n v="0.45765815790470327"/>
    <x v="1"/>
    <n v="0"/>
    <n v="0"/>
    <n v="0"/>
    <n v="-0.94217941872104072"/>
    <n v="0"/>
    <x v="0"/>
    <n v="0"/>
    <n v="0"/>
    <n v="-0.67724401237451326"/>
    <n v="64"/>
    <n v="84"/>
    <s v=""/>
    <n v="90.21"/>
    <n v="77.239999999999995"/>
    <x v="244"/>
    <s v="putong"/>
    <s v=""/>
    <n v="1"/>
  </r>
  <r>
    <n v="677"/>
    <s v="朱亚琳"/>
    <n v="1"/>
    <x v="17"/>
    <s v="理学"/>
    <s v="应用心理学"/>
    <x v="1"/>
    <n v="0"/>
    <n v="1"/>
    <n v="1"/>
    <n v="4.7480000000000001E-2"/>
    <n v="-7.6210694086341693E-2"/>
    <x v="5"/>
    <x v="18"/>
    <n v="472"/>
    <n v="470"/>
    <m/>
    <s v=""/>
    <s v=""/>
    <n v="0.63133391932280325"/>
    <n v="0"/>
    <n v="74"/>
    <n v="10"/>
    <n v="0.13513513513513514"/>
    <n v="89.72"/>
    <n v="0.27111586123356074"/>
    <n v="0.59858645824392731"/>
    <n v="0.27868043202450021"/>
    <x v="3"/>
    <n v="1"/>
    <n v="2"/>
    <n v="1.5955653234554958"/>
    <n v="0.42949181914642581"/>
    <n v="0"/>
    <x v="2"/>
    <n v="0"/>
    <n v="0.34030527448662495"/>
    <n v="0.17509961046627232"/>
    <n v="31.2"/>
    <n v="8"/>
    <n v="8"/>
    <n v="30"/>
    <n v="77.2"/>
    <x v="3"/>
    <s v="putong"/>
    <s v=""/>
    <n v="1"/>
  </r>
  <r>
    <n v="81"/>
    <s v="欧阳潇琳"/>
    <n v="1"/>
    <x v="85"/>
    <s v="理学"/>
    <s v="应用心理学"/>
    <x v="0"/>
    <n v="0"/>
    <n v="1"/>
    <n v="1"/>
    <n v="3.5889999999999998E-2"/>
    <n v="-0.17725909261635098"/>
    <x v="5"/>
    <x v="18"/>
    <n v="524"/>
    <n v="523"/>
    <m/>
    <s v=""/>
    <s v=""/>
    <n v="1.4330909566891112"/>
    <n v="0"/>
    <n v="66"/>
    <n v="1"/>
    <n v="1.5151515151515152E-2"/>
    <n v="4.29"/>
    <n v="-0.71331889951844629"/>
    <n v="1.4684635601714624"/>
    <n v="-0.66291972469960936"/>
    <x v="4"/>
    <n v="0"/>
    <n v="4"/>
    <n v="1.1160862643683764"/>
    <n v="1.7294571662248025E-2"/>
    <n v="0"/>
    <x v="0"/>
    <n v="0"/>
    <n v="0"/>
    <n v="-0.67724401237451326"/>
    <n v="34.4"/>
    <n v="6"/>
    <n v="8"/>
    <n v="28.75"/>
    <n v="77.150000000000006"/>
    <x v="245"/>
    <s v="putong"/>
    <s v=""/>
    <n v="1"/>
  </r>
  <r>
    <n v="310"/>
    <s v="李妍"/>
    <n v="1"/>
    <x v="64"/>
    <s v="文学"/>
    <s v="商务英语"/>
    <x v="0"/>
    <n v="0"/>
    <n v="1"/>
    <n v="1"/>
    <n v="3.5889999999999998E-2"/>
    <n v="-0.17725909261635098"/>
    <x v="6"/>
    <x v="0"/>
    <n v="505"/>
    <n v="557"/>
    <m/>
    <s v=""/>
    <s v=""/>
    <n v="1.0969603441589963"/>
    <n v="0"/>
    <n v="41"/>
    <n v="3"/>
    <n v="7.3170731707317069E-2"/>
    <n v="4.18"/>
    <n v="-0.23728614123921482"/>
    <n v="1.1274226612520275"/>
    <n v="-0.2057613679016671"/>
    <x v="4"/>
    <n v="3"/>
    <n v="6"/>
    <n v="2.676404254610476"/>
    <n v="1.3586644784155235"/>
    <n v="1"/>
    <x v="0"/>
    <n v="1"/>
    <n v="0.65387787877408987"/>
    <n v="0.96048740665954735"/>
    <s v=""/>
    <n v="67"/>
    <s v=""/>
    <n v="87.3"/>
    <n v="77.150000000000006"/>
    <x v="3"/>
    <s v="putong"/>
    <s v=""/>
    <n v="1"/>
  </r>
  <r>
    <n v="618"/>
    <s v="李怡菲"/>
    <n v="1"/>
    <x v="17"/>
    <s v="文学"/>
    <s v="商务英语"/>
    <x v="1"/>
    <n v="0"/>
    <n v="1"/>
    <n v="1"/>
    <n v="4.7480000000000001E-2"/>
    <n v="-7.6210694086341693E-2"/>
    <x v="6"/>
    <x v="0"/>
    <n v="525"/>
    <m/>
    <m/>
    <s v=""/>
    <s v=""/>
    <n v="-8.7237365407392367E-2"/>
    <n v="0"/>
    <n v="51"/>
    <n v="20"/>
    <n v="0.39215686274509803"/>
    <n v="87.96"/>
    <n v="2.3799130700719293"/>
    <n v="-4.3076242370797664E-2"/>
    <n v="2.3239420169545024"/>
    <x v="1"/>
    <n v="0"/>
    <n v="1"/>
    <n v="0.17350698030429354"/>
    <n v="-0.79301941194851033"/>
    <n v="0"/>
    <x v="0"/>
    <n v="0"/>
    <n v="0"/>
    <n v="-0.67724401237451326"/>
    <s v=""/>
    <n v="68"/>
    <s v=""/>
    <n v="86.3"/>
    <n v="77.150000000000006"/>
    <x v="245"/>
    <s v="2jia"/>
    <s v=""/>
    <n v="1"/>
  </r>
  <r>
    <n v="301"/>
    <s v="李悦"/>
    <n v="1"/>
    <x v="6"/>
    <s v="文学"/>
    <s v="英语"/>
    <x v="0"/>
    <n v="0"/>
    <n v="1"/>
    <n v="1"/>
    <n v="3.5889999999999998E-2"/>
    <n v="-0.17725909261635098"/>
    <x v="6"/>
    <x v="0"/>
    <n v="575"/>
    <n v="514"/>
    <m/>
    <s v=""/>
    <s v=""/>
    <n v="-0.61425004690340013"/>
    <n v="0"/>
    <n v="63"/>
    <n v="1"/>
    <n v="1.5873015873015872E-2"/>
    <n v="3.62"/>
    <n v="-0.70739917155683019"/>
    <n v="-0.6087855514287257"/>
    <n v="-0.70512119693187092"/>
    <x v="1"/>
    <n v="1"/>
    <n v="12"/>
    <n v="2.4865184401960265"/>
    <n v="1.1954239602853958"/>
    <n v="0"/>
    <x v="0"/>
    <n v="1"/>
    <n v="0.2370326034603461"/>
    <n v="-8.3561683267048173E-2"/>
    <s v=""/>
    <n v="65"/>
    <s v=""/>
    <n v="89"/>
    <n v="77"/>
    <x v="3"/>
    <s v="putong"/>
    <s v=""/>
    <n v="1"/>
  </r>
  <r>
    <n v="982"/>
    <s v="黄瑞琦"/>
    <n v="1"/>
    <x v="17"/>
    <s v="工学"/>
    <s v="风景园林"/>
    <x v="1"/>
    <n v="0"/>
    <n v="1"/>
    <n v="1"/>
    <n v="4.7480000000000001E-2"/>
    <n v="-7.6210694086341693E-2"/>
    <x v="1"/>
    <x v="3"/>
    <n v="532"/>
    <m/>
    <m/>
    <s v=""/>
    <s v=""/>
    <n v="0.19447524053797247"/>
    <n v="0"/>
    <n v="142"/>
    <n v="21"/>
    <n v="0.14788732394366197"/>
    <n v="88.65"/>
    <n v="0.3757442925186007"/>
    <n v="0.20848470275656975"/>
    <n v="0.37188059599509776"/>
    <x v="1"/>
    <n v="0"/>
    <n v="0"/>
    <n v="0"/>
    <n v="-0.94217941872104072"/>
    <n v="0"/>
    <x v="0"/>
    <n v="0"/>
    <n v="0"/>
    <n v="-0.67724401237451326"/>
    <n v="69"/>
    <n v="79"/>
    <s v=""/>
    <n v="88.29"/>
    <n v="76.86"/>
    <x v="246"/>
    <s v="putong"/>
    <s v=""/>
    <n v="1"/>
  </r>
  <r>
    <n v="768"/>
    <s v="季林"/>
    <n v="1"/>
    <x v="17"/>
    <s v="理学"/>
    <s v="自然地理与资源环境"/>
    <x v="1"/>
    <n v="0"/>
    <n v="1"/>
    <n v="1"/>
    <n v="4.7480000000000001E-2"/>
    <n v="-7.6210694086341693E-2"/>
    <x v="4"/>
    <x v="26"/>
    <n v="498"/>
    <n v="435"/>
    <m/>
    <s v=""/>
    <s v=""/>
    <n v="-0.83030539848065787"/>
    <n v="0"/>
    <n v="50"/>
    <n v="12"/>
    <n v="0.24"/>
    <n v="86.14"/>
    <n v="1.1315051224396149"/>
    <n v="-0.70661380777920213"/>
    <n v="1.0890445751515603"/>
    <x v="1"/>
    <n v="0"/>
    <n v="2"/>
    <n v="0.34701396060858708"/>
    <n v="-0.64385940517597984"/>
    <n v="1"/>
    <x v="0"/>
    <n v="0"/>
    <n v="0.41684527531374377"/>
    <n v="0.36680507755208219"/>
    <n v="63"/>
    <s v=""/>
    <n v="76.5"/>
    <n v="90.8"/>
    <n v="76.8"/>
    <x v="247"/>
    <s v="zhijiaotuan"/>
    <s v=""/>
    <n v="1"/>
  </r>
  <r>
    <n v="907"/>
    <s v="王荔"/>
    <n v="1"/>
    <x v="17"/>
    <s v="理学"/>
    <s v="应用心理学"/>
    <x v="1"/>
    <n v="0"/>
    <n v="1"/>
    <n v="1"/>
    <n v="4.7480000000000001E-2"/>
    <n v="-7.6210694086341693E-2"/>
    <x v="5"/>
    <x v="18"/>
    <n v="501"/>
    <n v="490"/>
    <m/>
    <s v=""/>
    <s v=""/>
    <n v="-0.26688018658993984"/>
    <n v="0"/>
    <n v="76"/>
    <n v="20"/>
    <n v="0.26315789473684209"/>
    <n v="87.52"/>
    <n v="1.3215096961297204"/>
    <n v="-0.20349191752447762"/>
    <n v="1.2862821588543083"/>
    <x v="1"/>
    <n v="3"/>
    <n v="6"/>
    <n v="2.2543459114592737"/>
    <n v="0.99583051512235643"/>
    <n v="1"/>
    <x v="0"/>
    <n v="0"/>
    <n v="0.41684527531374377"/>
    <n v="0.36680507755208219"/>
    <n v="33.6"/>
    <n v="6"/>
    <n v="7"/>
    <n v="29.75"/>
    <n v="76.349999999999994"/>
    <x v="248"/>
    <s v="2jia"/>
    <s v=""/>
    <n v="1"/>
  </r>
  <r>
    <n v="1125"/>
    <s v="杨德菲"/>
    <n v="1"/>
    <x v="52"/>
    <s v="工学"/>
    <s v="风景园林"/>
    <x v="0"/>
    <n v="0"/>
    <n v="1"/>
    <n v="1"/>
    <n v="3.5889999999999998E-2"/>
    <n v="-0.17725909261635098"/>
    <x v="1"/>
    <x v="3"/>
    <n v="583"/>
    <n v="531"/>
    <n v="89"/>
    <s v=""/>
    <s v=""/>
    <n v="-1.0114953162571707"/>
    <n v="0"/>
    <n v="138"/>
    <n v="8"/>
    <n v="5.7971014492753624E-2"/>
    <n v="3.49"/>
    <n v="-0.36199591397035658"/>
    <n v="-1.0118338865153291"/>
    <n v="-0.37700717113614546"/>
    <x v="2"/>
    <n v="1"/>
    <n v="5"/>
    <n v="2.5381446075195786"/>
    <n v="1.2398058027571841"/>
    <n v="0"/>
    <x v="0"/>
    <n v="9"/>
    <n v="2.1332934311431151"/>
    <n v="4.665896949592673"/>
    <n v="78"/>
    <n v="72"/>
    <s v=""/>
    <n v="81.5"/>
    <n v="76.3"/>
    <x v="249"/>
    <s v="putong"/>
    <s v=""/>
    <n v="1"/>
  </r>
  <r>
    <n v="625"/>
    <s v="王志蒙"/>
    <n v="1"/>
    <x v="17"/>
    <s v="理学"/>
    <s v="应用心理学"/>
    <x v="1"/>
    <n v="0"/>
    <n v="1"/>
    <n v="1"/>
    <n v="4.7480000000000001E-2"/>
    <n v="-7.6210694086341693E-2"/>
    <x v="5"/>
    <x v="18"/>
    <n v="478"/>
    <n v="552"/>
    <m/>
    <s v=""/>
    <s v=""/>
    <n v="0.56192646568409066"/>
    <n v="0"/>
    <n v="74"/>
    <n v="13"/>
    <n v="0.17567567567567569"/>
    <n v="89.55"/>
    <n v="0.60374057561734473"/>
    <n v="0.5366076746618228"/>
    <n v="0.60218980560527213"/>
    <x v="1"/>
    <n v="2"/>
    <n v="11"/>
    <n v="2.7174461364362372"/>
    <n v="1.393947251248937"/>
    <n v="0"/>
    <x v="2"/>
    <n v="1"/>
    <n v="0.57733787794697111"/>
    <n v="0.76878193957373753"/>
    <n v="33.200000000000003"/>
    <n v="6"/>
    <n v="7.5"/>
    <n v="29.5"/>
    <n v="76.2"/>
    <x v="3"/>
    <s v="putong"/>
    <s v=""/>
    <n v="1"/>
  </r>
  <r>
    <n v="924"/>
    <s v="郭子萱"/>
    <n v="1"/>
    <x v="17"/>
    <s v="理学"/>
    <s v="自然地理与资源环境"/>
    <x v="1"/>
    <n v="0"/>
    <n v="1"/>
    <n v="1"/>
    <n v="4.7480000000000001E-2"/>
    <n v="-7.6210694086341693E-2"/>
    <x v="4"/>
    <x v="17"/>
    <n v="469"/>
    <m/>
    <m/>
    <s v=""/>
    <s v=""/>
    <n v="-1.618284136849566"/>
    <n v="0"/>
    <n v="51"/>
    <n v="19"/>
    <n v="0.37254901960784315"/>
    <n v="84.21"/>
    <n v="2.2190357572327137"/>
    <n v="-1.4102552919760316"/>
    <n v="2.1351991339959917"/>
    <x v="1"/>
    <n v="0"/>
    <n v="0"/>
    <n v="0"/>
    <n v="-0.94217941872104072"/>
    <n v="0"/>
    <x v="0"/>
    <n v="0"/>
    <n v="0"/>
    <n v="-0.67724401237451326"/>
    <n v="61"/>
    <s v=""/>
    <n v="77"/>
    <n v="91"/>
    <n v="76.2"/>
    <x v="250"/>
    <s v="2jia"/>
    <s v=""/>
    <n v="1"/>
  </r>
  <r>
    <n v="960"/>
    <s v="雷蒙"/>
    <n v="1"/>
    <x v="17"/>
    <s v="工学"/>
    <s v="风景园林"/>
    <x v="1"/>
    <n v="0"/>
    <n v="1"/>
    <n v="1"/>
    <n v="4.7480000000000001E-2"/>
    <n v="-7.6210694086341693E-2"/>
    <x v="1"/>
    <x v="3"/>
    <n v="475"/>
    <m/>
    <m/>
    <s v=""/>
    <s v=""/>
    <n v="0.17406128358540551"/>
    <n v="0"/>
    <n v="142"/>
    <n v="24"/>
    <n v="0.16901408450704225"/>
    <n v="88.6"/>
    <n v="0.54908393240874165"/>
    <n v="0.19025564876182915"/>
    <n v="0.54079499905649786"/>
    <x v="1"/>
    <n v="0"/>
    <n v="0"/>
    <n v="0"/>
    <n v="-0.94217941872104072"/>
    <n v="0"/>
    <x v="0"/>
    <n v="0"/>
    <n v="0"/>
    <n v="-0.67724401237451326"/>
    <n v="69"/>
    <n v="78"/>
    <s v=""/>
    <n v="86.5"/>
    <n v="76.099999999999994"/>
    <x v="251"/>
    <s v="putong"/>
    <s v=""/>
    <n v="1"/>
  </r>
  <r>
    <n v="11"/>
    <s v="高欣悦"/>
    <n v="1"/>
    <x v="7"/>
    <s v="工学"/>
    <s v="风景园林"/>
    <x v="0"/>
    <n v="0"/>
    <n v="1"/>
    <n v="1"/>
    <n v="3.5889999999999998E-2"/>
    <n v="-0.17725909261635098"/>
    <x v="1"/>
    <x v="3"/>
    <n v="442"/>
    <n v="478"/>
    <m/>
    <s v=""/>
    <s v=""/>
    <n v="1.0110335186404651"/>
    <n v="0"/>
    <n v="121"/>
    <n v="1"/>
    <n v="8.2644628099173556E-3"/>
    <n v="90.65"/>
    <n v="-0.76982539369750969"/>
    <n v="0.93764686254602791"/>
    <n v="-0.73038278457828398"/>
    <x v="1"/>
    <n v="1"/>
    <n v="10"/>
    <n v="2.1395044795874396"/>
    <n v="0.89710394674033511"/>
    <n v="0"/>
    <x v="2"/>
    <n v="0"/>
    <n v="0.34030527448662495"/>
    <n v="0.17509961046627232"/>
    <n v="69"/>
    <n v="86"/>
    <s v=""/>
    <n v="68.930000000000007"/>
    <n v="75.790000000000006"/>
    <x v="252"/>
    <s v="putong"/>
    <s v=""/>
    <n v="1"/>
  </r>
  <r>
    <n v="738"/>
    <s v="顾骧"/>
    <n v="2"/>
    <x v="17"/>
    <s v="农学"/>
    <s v="园林"/>
    <x v="1"/>
    <n v="0"/>
    <n v="1"/>
    <n v="1"/>
    <n v="4.7480000000000001E-2"/>
    <n v="-7.6210694086341693E-2"/>
    <x v="1"/>
    <x v="3"/>
    <n v="606"/>
    <n v="516"/>
    <m/>
    <s v=""/>
    <s v=""/>
    <n v="0.31695898225334518"/>
    <n v="0"/>
    <n v="194"/>
    <n v="17"/>
    <n v="8.7628865979381437E-2"/>
    <n v="88.95"/>
    <n v="-0.1186608659309422"/>
    <n v="0.31785902672498745"/>
    <n v="-0.10857725641059023"/>
    <x v="1"/>
    <n v="0"/>
    <n v="2"/>
    <n v="0.34701396060858708"/>
    <n v="-0.64385940517597984"/>
    <n v="0"/>
    <x v="0"/>
    <n v="0"/>
    <n v="0"/>
    <n v="-0.67724401237451326"/>
    <n v="65"/>
    <n v="81"/>
    <s v=""/>
    <n v="85.57"/>
    <n v="75.510000000000005"/>
    <x v="253"/>
    <s v="putong"/>
    <s v=""/>
    <n v="1"/>
  </r>
  <r>
    <n v="361"/>
    <s v="裴姣姣"/>
    <n v="1"/>
    <x v="9"/>
    <s v="理学"/>
    <s v="应用心理学"/>
    <x v="0"/>
    <n v="0"/>
    <n v="1"/>
    <n v="1"/>
    <n v="3.5889999999999998E-2"/>
    <n v="-0.17725909261635098"/>
    <x v="5"/>
    <x v="18"/>
    <n v="591"/>
    <n v="484"/>
    <m/>
    <s v=""/>
    <s v=""/>
    <n v="1.5858775987482534"/>
    <n v="0"/>
    <n v="41"/>
    <n v="1"/>
    <n v="2.4390243902439025E-2"/>
    <n v="4.34"/>
    <n v="-0.63751750488799541"/>
    <n v="1.6234821505893862"/>
    <n v="-0.58528841284646793"/>
    <x v="4"/>
    <n v="2"/>
    <n v="4"/>
    <n v="1.924955617457385"/>
    <n v="0.71266116713439132"/>
    <n v="0"/>
    <x v="0"/>
    <n v="2"/>
    <n v="0.47406520692069221"/>
    <n v="0.51012064584041694"/>
    <n v="31.2"/>
    <n v="7"/>
    <n v="7.5"/>
    <n v="29.75"/>
    <n v="75.45"/>
    <x v="3"/>
    <s v="putong"/>
    <s v=""/>
    <n v="1"/>
  </r>
  <r>
    <n v="1004"/>
    <s v="冯源"/>
    <n v="1"/>
    <x v="17"/>
    <s v="工学"/>
    <s v="风景园林"/>
    <x v="1"/>
    <n v="0"/>
    <n v="1"/>
    <n v="1"/>
    <n v="4.7480000000000001E-2"/>
    <n v="-7.6210694086341693E-2"/>
    <x v="1"/>
    <x v="3"/>
    <n v="556"/>
    <n v="569"/>
    <m/>
    <s v=""/>
    <s v=""/>
    <n v="0.32104177364385394"/>
    <n v="0"/>
    <n v="142"/>
    <n v="17"/>
    <n v="0.11971830985915492"/>
    <n v="88.96"/>
    <n v="0.14462477266507942"/>
    <n v="0.32150483752393139"/>
    <n v="0.14871070216331891"/>
    <x v="1"/>
    <n v="0"/>
    <n v="0"/>
    <n v="0"/>
    <n v="-0.94217941872104072"/>
    <n v="0"/>
    <x v="0"/>
    <n v="0"/>
    <n v="0"/>
    <n v="-0.67724401237451326"/>
    <n v="66"/>
    <n v="79"/>
    <s v=""/>
    <n v="85.86"/>
    <n v="75.17"/>
    <x v="254"/>
    <s v="putong"/>
    <s v=""/>
    <n v="1"/>
  </r>
  <r>
    <n v="858"/>
    <s v="郝亚帆"/>
    <n v="2"/>
    <x v="54"/>
    <s v="管理学"/>
    <s v="财务管理"/>
    <x v="0"/>
    <n v="0"/>
    <n v="1"/>
    <n v="1"/>
    <n v="3.5889999999999998E-2"/>
    <n v="-0.17725909261635098"/>
    <x v="0"/>
    <x v="0"/>
    <n v="488"/>
    <n v="451"/>
    <m/>
    <s v=""/>
    <s v=""/>
    <n v="1.1886323293944827"/>
    <n v="0"/>
    <n v="130"/>
    <n v="2"/>
    <n v="1.5384615384615385E-2"/>
    <n v="4.21"/>
    <n v="-0.71140637202315493"/>
    <n v="1.220433815502783"/>
    <n v="-0.66678086369130585"/>
    <x v="2"/>
    <n v="1"/>
    <n v="0"/>
    <n v="1.6706097059981109"/>
    <n v="0.4940057688945319"/>
    <n v="0"/>
    <x v="0"/>
    <n v="0"/>
    <n v="0"/>
    <n v="-0.67724401237451326"/>
    <s v=""/>
    <s v=""/>
    <s v=""/>
    <n v="75.14"/>
    <n v="75.14"/>
    <x v="3"/>
    <s v="putong"/>
    <s v=""/>
    <n v="1"/>
  </r>
  <r>
    <n v="983"/>
    <s v="李曾莲"/>
    <n v="1"/>
    <x v="17"/>
    <s v="工学"/>
    <s v="风景园林"/>
    <x v="1"/>
    <n v="0"/>
    <n v="1"/>
    <n v="1"/>
    <n v="4.7480000000000001E-2"/>
    <n v="-7.6210694086341693E-2"/>
    <x v="1"/>
    <x v="3"/>
    <n v="543"/>
    <m/>
    <m/>
    <s v=""/>
    <s v=""/>
    <n v="4.749475047952402E-2"/>
    <n v="0"/>
    <n v="142"/>
    <n v="29"/>
    <n v="0.20422535211267606"/>
    <n v="88.29"/>
    <n v="0.83798333222564325"/>
    <n v="7.7235513994467486E-2"/>
    <n v="0.82041005762450314"/>
    <x v="1"/>
    <n v="0"/>
    <n v="1"/>
    <n v="0.17350698030429354"/>
    <n v="-0.79301941194851033"/>
    <n v="0"/>
    <x v="0"/>
    <n v="0"/>
    <n v="0"/>
    <n v="-0.67724401237451326"/>
    <n v="59"/>
    <n v="86"/>
    <s v=""/>
    <n v="85.29"/>
    <n v="75.06"/>
    <x v="255"/>
    <s v="putong"/>
    <s v=""/>
    <n v="1"/>
  </r>
  <r>
    <n v="1147"/>
    <s v="白靖怡"/>
    <n v="1"/>
    <x v="7"/>
    <s v="农学"/>
    <s v="园林"/>
    <x v="0"/>
    <n v="0"/>
    <n v="1"/>
    <n v="1"/>
    <n v="3.5889999999999998E-2"/>
    <n v="-0.17725909261635098"/>
    <x v="1"/>
    <x v="3"/>
    <n v="497"/>
    <n v="443"/>
    <m/>
    <s v=""/>
    <s v=""/>
    <n v="0.31695898225334518"/>
    <n v="0"/>
    <n v="100"/>
    <n v="2"/>
    <n v="0.02"/>
    <n v="88.95"/>
    <n v="-0.67353832761638566"/>
    <n v="0.31785902672498745"/>
    <n v="-0.65063704873109995"/>
    <x v="1"/>
    <n v="0"/>
    <n v="7"/>
    <n v="1.2145488621300549"/>
    <n v="0.10194062868667232"/>
    <n v="0"/>
    <x v="1"/>
    <n v="1"/>
    <n v="0.91764315243359595"/>
    <n v="1.6211255624145229"/>
    <s v=""/>
    <s v=""/>
    <n v="74.5"/>
    <n v="75.2"/>
    <n v="75.06"/>
    <x v="255"/>
    <s v="putong"/>
    <s v=""/>
    <n v="1"/>
  </r>
  <r>
    <n v="176"/>
    <s v="武晓婷"/>
    <n v="1"/>
    <x v="21"/>
    <s v="工学"/>
    <s v="风景园林"/>
    <x v="0"/>
    <n v="0"/>
    <n v="1"/>
    <n v="1"/>
    <n v="3.5889999999999998E-2"/>
    <n v="-0.17725909261635098"/>
    <x v="1"/>
    <x v="3"/>
    <n v="476"/>
    <n v="452"/>
    <m/>
    <s v=""/>
    <s v=""/>
    <n v="1.0886065550602009"/>
    <n v="0"/>
    <n v="82"/>
    <n v="1"/>
    <n v="1.2195121951219513E-2"/>
    <n v="90.84"/>
    <n v="-0.73757534580019068"/>
    <n v="1.0069172677260256"/>
    <n v="-0.69727756642773508"/>
    <x v="1"/>
    <n v="0"/>
    <n v="7"/>
    <n v="1.2145488621300549"/>
    <n v="0.10194062868667232"/>
    <n v="0"/>
    <x v="0"/>
    <n v="0"/>
    <n v="0"/>
    <n v="-0.67724401237451326"/>
    <n v="73"/>
    <n v="72"/>
    <s v=""/>
    <n v="84.29"/>
    <n v="74.86"/>
    <x v="256"/>
    <s v="putong"/>
    <s v=""/>
    <n v="1"/>
  </r>
  <r>
    <n v="107"/>
    <s v="王悦"/>
    <n v="1"/>
    <x v="155"/>
    <s v="农学"/>
    <s v="园艺"/>
    <x v="0"/>
    <n v="0"/>
    <n v="1"/>
    <n v="1"/>
    <n v="3.5889999999999998E-2"/>
    <n v="-0.17725909261635098"/>
    <x v="1"/>
    <x v="3"/>
    <n v="481"/>
    <n v="429"/>
    <m/>
    <s v=""/>
    <s v=""/>
    <n v="-0.33923409119694375"/>
    <n v="0"/>
    <n v="73"/>
    <n v="1"/>
    <n v="1.3698630136986301E-2"/>
    <n v="3.71"/>
    <n v="-0.72523944760553649"/>
    <n v="-0.32975208867646205"/>
    <n v="-0.71610368961427495"/>
    <x v="3"/>
    <n v="0"/>
    <n v="1"/>
    <n v="1.017623666606698"/>
    <n v="-6.7351485362176264E-2"/>
    <n v="0"/>
    <x v="0"/>
    <n v="0"/>
    <n v="0"/>
    <n v="-0.67724401237451326"/>
    <s v=""/>
    <s v=""/>
    <n v="77.2"/>
    <n v="74.17"/>
    <n v="74.77"/>
    <x v="257"/>
    <s v="putong"/>
    <s v=""/>
    <n v="1"/>
  </r>
  <r>
    <n v="990"/>
    <s v="余卉"/>
    <n v="1"/>
    <x v="17"/>
    <s v="农学"/>
    <s v="园林"/>
    <x v="1"/>
    <n v="0"/>
    <n v="1"/>
    <n v="1"/>
    <n v="4.7480000000000001E-2"/>
    <n v="-7.6210694086341693E-2"/>
    <x v="1"/>
    <x v="3"/>
    <n v="434"/>
    <m/>
    <m/>
    <s v=""/>
    <s v=""/>
    <n v="-0.6792421170316949"/>
    <n v="0"/>
    <n v="185"/>
    <n v="69"/>
    <n v="0.37297297297297299"/>
    <n v="86.51"/>
    <n v="2.2225141856184267"/>
    <n v="-0.57171880821815069"/>
    <n v="2.1579674034608018"/>
    <x v="1"/>
    <n v="0"/>
    <n v="0"/>
    <n v="0"/>
    <n v="-0.94217941872104072"/>
    <n v="0"/>
    <x v="0"/>
    <n v="0"/>
    <n v="0"/>
    <n v="-0.67724401237451326"/>
    <n v="60"/>
    <n v="86"/>
    <s v=""/>
    <n v="81.5"/>
    <n v="74.7"/>
    <x v="258"/>
    <s v="zhijiaotuan"/>
    <s v=""/>
    <n v="1"/>
  </r>
  <r>
    <n v="997"/>
    <s v="姜卓君"/>
    <n v="1"/>
    <x v="17"/>
    <s v="农学"/>
    <s v="园林"/>
    <x v="1"/>
    <n v="0"/>
    <n v="1"/>
    <n v="1"/>
    <n v="4.7480000000000001E-2"/>
    <n v="-7.6210694086341693E-2"/>
    <x v="1"/>
    <x v="3"/>
    <n v="561"/>
    <n v="471"/>
    <m/>
    <s v=""/>
    <s v=""/>
    <n v="-0.97728588853910636"/>
    <n v="0"/>
    <n v="185"/>
    <n v="89"/>
    <n v="0.48108108108108111"/>
    <n v="85.78"/>
    <n v="3.1095134239751836"/>
    <n v="-0.83786299654130436"/>
    <n v="3.018329028661253"/>
    <x v="4"/>
    <n v="1"/>
    <n v="1"/>
    <n v="1"/>
    <n v="-8.2502150919271683E-2"/>
    <n v="0"/>
    <x v="0"/>
    <n v="0"/>
    <n v="0"/>
    <n v="-0.67724401237451326"/>
    <n v="61"/>
    <n v="83"/>
    <s v=""/>
    <n v="84.57"/>
    <n v="74.510000000000005"/>
    <x v="259"/>
    <s v="zhijiaotuan"/>
    <s v=""/>
    <n v="1"/>
  </r>
  <r>
    <n v="52"/>
    <s v="张清然"/>
    <n v="1"/>
    <x v="7"/>
    <s v="农学"/>
    <s v="园林"/>
    <x v="0"/>
    <n v="0"/>
    <n v="1"/>
    <n v="1"/>
    <n v="3.5889999999999998E-2"/>
    <n v="-0.17725909261635098"/>
    <x v="1"/>
    <x v="3"/>
    <n v="516"/>
    <n v="568"/>
    <m/>
    <s v=""/>
    <s v=""/>
    <n v="0.77831440938125163"/>
    <n v="0"/>
    <n v="100"/>
    <n v="1"/>
    <n v="0.01"/>
    <n v="90.08"/>
    <n v="-0.75558575716438581"/>
    <n v="0.72983564700602965"/>
    <n v="-0.7212725227280492"/>
    <x v="3"/>
    <n v="2"/>
    <n v="4"/>
    <n v="2.3470139606085869"/>
    <n v="1.0754951304275582"/>
    <n v="0"/>
    <x v="0"/>
    <n v="1"/>
    <n v="0.2370326034603461"/>
    <n v="-8.3561683267048173E-2"/>
    <n v="67"/>
    <n v="78"/>
    <s v=""/>
    <n v="81.64"/>
    <n v="74.33"/>
    <x v="260"/>
    <s v="putong"/>
    <s v=""/>
    <n v="1"/>
  </r>
  <r>
    <n v="596"/>
    <s v="赵子月"/>
    <n v="1"/>
    <x v="17"/>
    <s v="文学"/>
    <s v="商务英语"/>
    <x v="1"/>
    <n v="0"/>
    <n v="1"/>
    <n v="1"/>
    <n v="4.7480000000000001E-2"/>
    <n v="-7.6210694086341693E-2"/>
    <x v="6"/>
    <x v="11"/>
    <m/>
    <m/>
    <m/>
    <s v=""/>
    <s v=""/>
    <n v="0.56600925707460525"/>
    <n v="1"/>
    <n v="51"/>
    <n v="11"/>
    <n v="0.21568627450980393"/>
    <n v="89.56"/>
    <n v="0.93201725451898776"/>
    <n v="0.5402534854607719"/>
    <n v="0.92296751145374301"/>
    <x v="1"/>
    <n v="0"/>
    <n v="1"/>
    <n v="0.17350698030429354"/>
    <n v="-0.79301941194851033"/>
    <n v="0"/>
    <x v="0"/>
    <n v="0"/>
    <n v="0"/>
    <n v="-0.67724401237451326"/>
    <n v="58"/>
    <s v=""/>
    <n v="86"/>
    <n v="84.4"/>
    <n v="74.16"/>
    <x v="3"/>
    <s v="putong"/>
    <s v=""/>
    <n v="1"/>
  </r>
  <r>
    <n v="965"/>
    <s v="樊红"/>
    <n v="1"/>
    <x v="17"/>
    <s v="工学"/>
    <s v="风景园林"/>
    <x v="1"/>
    <n v="0"/>
    <n v="1"/>
    <n v="1"/>
    <n v="4.7480000000000001E-2"/>
    <n v="-7.6210694086341693E-2"/>
    <x v="1"/>
    <x v="3"/>
    <n v="506"/>
    <m/>
    <m/>
    <s v=""/>
    <s v=""/>
    <n v="-0.47101975611556296"/>
    <n v="0"/>
    <n v="142"/>
    <n v="53"/>
    <n v="0.37323943661971831"/>
    <n v="87.02"/>
    <n v="2.2247004513467705"/>
    <n v="-0.38578245747184214"/>
    <n v="2.1643982961530606"/>
    <x v="1"/>
    <n v="0"/>
    <n v="2"/>
    <n v="0.34701396060858708"/>
    <n v="-0.64385940517597984"/>
    <n v="0"/>
    <x v="0"/>
    <n v="0"/>
    <n v="0"/>
    <n v="-0.67724401237451326"/>
    <n v="64"/>
    <n v="79"/>
    <s v=""/>
    <n v="84.57"/>
    <n v="74.11"/>
    <x v="261"/>
    <s v="putong"/>
    <s v=""/>
    <n v="1"/>
  </r>
  <r>
    <n v="778"/>
    <s v="窦文静"/>
    <n v="1"/>
    <x v="175"/>
    <s v="理学"/>
    <s v="应用心理学"/>
    <x v="0"/>
    <n v="0"/>
    <n v="1"/>
    <n v="1"/>
    <n v="3.5889999999999998E-2"/>
    <n v="-0.17725909261635098"/>
    <x v="5"/>
    <x v="18"/>
    <n v="437"/>
    <n v="404"/>
    <m/>
    <s v=""/>
    <s v=""/>
    <n v="-0.88926600260985778"/>
    <n v="0"/>
    <n v="47"/>
    <n v="1"/>
    <n v="2.1276595744680851E-2"/>
    <n v="3.53"/>
    <n v="-0.66306418767408781"/>
    <n v="-0.88781901418099074"/>
    <n v="-0.66825602416639718"/>
    <x v="3"/>
    <n v="3"/>
    <n v="6"/>
    <n v="3.0984625977616784"/>
    <n v="1.7214984417086907"/>
    <n v="0"/>
    <x v="2"/>
    <n v="2"/>
    <n v="0.81437048140731716"/>
    <n v="1.3624642686812025"/>
    <n v="30.8"/>
    <n v="6"/>
    <n v="7"/>
    <n v="30"/>
    <n v="73.8"/>
    <x v="262"/>
    <s v="putong"/>
    <s v=""/>
    <n v="1"/>
  </r>
  <r>
    <n v="500"/>
    <s v="闫少勇"/>
    <n v="2"/>
    <x v="148"/>
    <s v="文学"/>
    <s v="英语"/>
    <x v="1"/>
    <n v="0"/>
    <n v="1"/>
    <n v="1"/>
    <n v="4.7480000000000001E-2"/>
    <n v="-7.6210694086341693E-2"/>
    <x v="6"/>
    <x v="11"/>
    <n v="611"/>
    <n v="557"/>
    <m/>
    <s v=""/>
    <s v=""/>
    <n v="-0.12533279231414454"/>
    <n v="0"/>
    <n v="51"/>
    <n v="9"/>
    <n v="0.17647058823529413"/>
    <n v="3.78"/>
    <n v="0.61026262884055615"/>
    <n v="-0.11272606209136826"/>
    <n v="0.59356159008002873"/>
    <x v="1"/>
    <n v="1"/>
    <n v="2"/>
    <n v="0.75144863715309129"/>
    <n v="-0.2961761074399083"/>
    <n v="0"/>
    <x v="0"/>
    <n v="0"/>
    <n v="0"/>
    <n v="-0.67724401237451326"/>
    <n v="59"/>
    <s v=""/>
    <n v="75"/>
    <n v="87.3"/>
    <n v="73.52"/>
    <x v="263"/>
    <s v="putong"/>
    <s v=""/>
    <n v="1"/>
  </r>
  <r>
    <n v="1064"/>
    <s v="张旭婷"/>
    <n v="1"/>
    <x v="17"/>
    <s v="农学"/>
    <s v="园林"/>
    <x v="1"/>
    <n v="0"/>
    <n v="1"/>
    <n v="1"/>
    <n v="4.7480000000000001E-2"/>
    <n v="-7.6210694086341693E-2"/>
    <x v="1"/>
    <x v="3"/>
    <n v="434"/>
    <m/>
    <m/>
    <s v=""/>
    <s v=""/>
    <n v="-1.7489334613459622"/>
    <n v="0"/>
    <n v="185"/>
    <n v="121"/>
    <n v="0.65405405405405403"/>
    <n v="83.89"/>
    <n v="4.5287122053459949"/>
    <n v="-1.5269212375423424"/>
    <n v="4.3888270728152747"/>
    <x v="4"/>
    <n v="0"/>
    <n v="1"/>
    <n v="0.59556532345549584"/>
    <n v="-0.43018544865534325"/>
    <n v="0"/>
    <x v="0"/>
    <n v="0"/>
    <n v="0"/>
    <n v="-0.67724401237451326"/>
    <n v="64"/>
    <n v="78"/>
    <s v=""/>
    <n v="83.21"/>
    <n v="73.44"/>
    <x v="264"/>
    <s v="zhijiaotuan"/>
    <s v=""/>
    <n v="1"/>
  </r>
  <r>
    <n v="968"/>
    <s v="刘思瑶"/>
    <n v="1"/>
    <x v="17"/>
    <s v="农学"/>
    <s v="园林"/>
    <x v="1"/>
    <n v="0"/>
    <n v="1"/>
    <n v="1"/>
    <n v="4.7480000000000001E-2"/>
    <n v="-7.6210694086341693E-2"/>
    <x v="1"/>
    <x v="3"/>
    <n v="460"/>
    <m/>
    <m/>
    <s v=""/>
    <s v=""/>
    <n v="-0.74048398788938419"/>
    <n v="0"/>
    <n v="185"/>
    <n v="75"/>
    <n v="0.40540540540540543"/>
    <n v="86.36"/>
    <n v="2.488613957125454"/>
    <n v="-0.62640597020236211"/>
    <n v="2.4166569968041816"/>
    <x v="1"/>
    <n v="0"/>
    <n v="1"/>
    <n v="0.17350698030429354"/>
    <n v="-0.79301941194851033"/>
    <n v="0"/>
    <x v="0"/>
    <n v="0"/>
    <n v="0"/>
    <n v="-0.67724401237451326"/>
    <n v="60"/>
    <n v="81"/>
    <s v=""/>
    <n v="84.93"/>
    <n v="73.39"/>
    <x v="265"/>
    <s v="2jia"/>
    <s v=""/>
    <n v="1"/>
  </r>
  <r>
    <n v="935"/>
    <s v="樊星"/>
    <n v="1"/>
    <x v="17"/>
    <s v="工学"/>
    <s v="风景园林"/>
    <x v="1"/>
    <n v="0"/>
    <n v="1"/>
    <n v="1"/>
    <n v="4.7480000000000001E-2"/>
    <n v="-7.6210694086341693E-2"/>
    <x v="1"/>
    <x v="3"/>
    <n v="570"/>
    <n v="445"/>
    <m/>
    <s v=""/>
    <s v=""/>
    <n v="-3.0078285940217657E-2"/>
    <n v="0"/>
    <n v="142"/>
    <n v="32"/>
    <n v="0.22535211267605634"/>
    <n v="88.1"/>
    <n v="1.0113229721157841"/>
    <n v="7.9651088144646089E-3"/>
    <n v="0.9881454054735237"/>
    <x v="1"/>
    <n v="0"/>
    <n v="2"/>
    <n v="0.34701396060858708"/>
    <n v="-0.64385940517597984"/>
    <n v="0"/>
    <x v="0"/>
    <n v="0"/>
    <n v="0"/>
    <n v="-0.67724401237451326"/>
    <n v="65"/>
    <n v="78"/>
    <s v=""/>
    <n v="77.569999999999993"/>
    <n v="72.709999999999994"/>
    <x v="266"/>
    <s v="putong"/>
    <s v=""/>
    <n v="1"/>
  </r>
  <r>
    <n v="83"/>
    <s v="张哲溪"/>
    <n v="1"/>
    <x v="132"/>
    <s v="农学"/>
    <s v="园林"/>
    <x v="2"/>
    <n v="1"/>
    <n v="1"/>
    <n v="1"/>
    <n v="0.91662999999999994"/>
    <n v="7.5015473371783292"/>
    <x v="1"/>
    <x v="3"/>
    <n v="550"/>
    <n v="435"/>
    <m/>
    <s v=""/>
    <s v=""/>
    <n v="-0.30867676278511452"/>
    <n v="0"/>
    <n v="61"/>
    <n v="1"/>
    <n v="1.6393442622950821E-2"/>
    <n v="3.72"/>
    <n v="-0.70312920384681188"/>
    <n v="-0.29874837059287646"/>
    <n v="-0.69378800659864592"/>
    <x v="0"/>
    <n v="2"/>
    <n v="16"/>
    <n v="5.2732144105625141"/>
    <n v="3.5910831382842576"/>
    <n v="0"/>
    <x v="0"/>
    <n v="0"/>
    <n v="0"/>
    <n v="-0.67724401237451326"/>
    <n v="62"/>
    <n v="78"/>
    <s v=""/>
    <n v="82.5"/>
    <n v="72.5"/>
    <x v="267"/>
    <s v="putong"/>
    <s v=""/>
    <n v="1"/>
  </r>
  <r>
    <n v="383"/>
    <s v="李岚彬"/>
    <n v="1"/>
    <x v="0"/>
    <s v="工学"/>
    <s v="风景园林"/>
    <x v="0"/>
    <n v="0"/>
    <n v="1"/>
    <n v="1"/>
    <n v="3.5889999999999998E-2"/>
    <n v="-0.17725909261635098"/>
    <x v="1"/>
    <x v="3"/>
    <n v="485"/>
    <n v="455"/>
    <m/>
    <s v=""/>
    <s v=""/>
    <n v="1.5417963994070842"/>
    <n v="0"/>
    <n v="106"/>
    <n v="2"/>
    <n v="1.8867924528301886E-2"/>
    <n v="91.95"/>
    <n v="-0.68282671586710275"/>
    <n v="1.4116022664091745"/>
    <n v="-0.63444540637652069"/>
    <x v="3"/>
    <n v="1"/>
    <n v="5"/>
    <n v="2.1160862643683762"/>
    <n v="0.87697183946401691"/>
    <n v="1"/>
    <x v="2"/>
    <n v="2"/>
    <n v="1.2312157567210611"/>
    <n v="2.4065133586077985"/>
    <n v="63"/>
    <n v="78"/>
    <s v=""/>
    <n v="79.290000000000006"/>
    <n v="72.260000000000005"/>
    <x v="268"/>
    <s v="putong"/>
    <s v=""/>
    <n v="1"/>
  </r>
  <r>
    <n v="25"/>
    <s v="王紫鹤"/>
    <n v="1"/>
    <x v="36"/>
    <s v="工学"/>
    <s v="风景园林"/>
    <x v="0"/>
    <n v="0"/>
    <n v="1"/>
    <n v="1"/>
    <n v="3.5889999999999998E-2"/>
    <n v="-0.17725909261635098"/>
    <x v="1"/>
    <x v="3"/>
    <n v="566"/>
    <n v="473"/>
    <m/>
    <s v=""/>
    <s v=""/>
    <n v="0.61091996237024204"/>
    <n v="0"/>
    <n v="60"/>
    <n v="1"/>
    <n v="1.6666666666666666E-2"/>
    <n v="89.67"/>
    <n v="-0.70088747079905245"/>
    <n v="0.58035740424919191"/>
    <n v="-0.67129071418543795"/>
    <x v="1"/>
    <n v="1"/>
    <n v="3"/>
    <n v="0.92495561745738475"/>
    <n v="-0.14701610066737794"/>
    <n v="0"/>
    <x v="0"/>
    <n v="0"/>
    <n v="0"/>
    <n v="-0.67724401237451326"/>
    <n v="63"/>
    <n v="78"/>
    <s v=""/>
    <n v="79.14"/>
    <n v="72.23"/>
    <x v="269"/>
    <s v="putong"/>
    <s v=""/>
    <n v="1"/>
  </r>
  <r>
    <n v="362"/>
    <s v="何思雨"/>
    <n v="1"/>
    <x v="92"/>
    <s v="理学"/>
    <s v="应用心理学"/>
    <x v="0"/>
    <n v="0"/>
    <n v="1"/>
    <n v="1"/>
    <n v="3.5889999999999998E-2"/>
    <n v="-0.17725909261635098"/>
    <x v="5"/>
    <x v="18"/>
    <n v="521"/>
    <n v="504"/>
    <m/>
    <s v=""/>
    <s v=""/>
    <n v="8.8568506568656058E-2"/>
    <n v="0"/>
    <n v="67"/>
    <n v="4"/>
    <n v="5.9701492537313432E-2"/>
    <n v="3.85"/>
    <n v="-0.34779778642581843"/>
    <n v="0.10429996449372692"/>
    <n v="-0.33735432837957696"/>
    <x v="1"/>
    <n v="1"/>
    <n v="5"/>
    <n v="1.2719695780659719"/>
    <n v="0.15130391287768297"/>
    <n v="0"/>
    <x v="2"/>
    <n v="0"/>
    <n v="0.34030527448662495"/>
    <n v="0.17509961046627232"/>
    <n v="30"/>
    <n v="6"/>
    <n v="7"/>
    <n v="29"/>
    <n v="72"/>
    <x v="3"/>
    <s v="putong"/>
    <s v=""/>
    <n v="1"/>
  </r>
  <r>
    <n v="111"/>
    <s v="蒙秀扬"/>
    <n v="2"/>
    <x v="17"/>
    <s v="工学"/>
    <s v="计算机科学与技术"/>
    <x v="1"/>
    <n v="0"/>
    <n v="1"/>
    <n v="1"/>
    <n v="4.7480000000000001E-2"/>
    <n v="-7.6210694086341693E-2"/>
    <x v="8"/>
    <x v="9"/>
    <n v="553"/>
    <n v="455"/>
    <m/>
    <s v=""/>
    <s v=""/>
    <n v="-0.85071935543321908"/>
    <n v="0"/>
    <n v="60"/>
    <n v="22"/>
    <n v="0.36666666666666664"/>
    <n v="86.09"/>
    <n v="2.1707725633809485"/>
    <n v="-0.72484286177393753"/>
    <n v="2.1038838470598704"/>
    <x v="1"/>
    <n v="0"/>
    <n v="3"/>
    <n v="0.52052094091288059"/>
    <n v="-0.49469939840344951"/>
    <n v="1"/>
    <x v="0"/>
    <n v="0"/>
    <n v="0.41684527531374377"/>
    <n v="0.36680507755208219"/>
    <s v=""/>
    <n v="23"/>
    <n v="18.13"/>
    <n v="30.67"/>
    <n v="71.8"/>
    <x v="270"/>
    <s v="2jia"/>
    <s v=""/>
    <n v="1"/>
  </r>
  <r>
    <n v="797"/>
    <s v="李姝杰"/>
    <n v="1"/>
    <x v="30"/>
    <s v="法学"/>
    <s v="法学"/>
    <x v="0"/>
    <n v="0"/>
    <n v="1"/>
    <n v="1"/>
    <n v="3.5889999999999998E-2"/>
    <n v="-0.17725909261635098"/>
    <x v="5"/>
    <x v="9"/>
    <n v="500"/>
    <n v="425"/>
    <m/>
    <s v=""/>
    <s v=""/>
    <n v="-0.17297598460815156"/>
    <n v="0"/>
    <n v="146"/>
    <n v="9"/>
    <n v="6.1643835616438353E-2"/>
    <n v="87.75"/>
    <n v="-0.33186136073156364"/>
    <n v="-0.11963826914868848"/>
    <n v="-0.32695900731599919"/>
    <x v="4"/>
    <n v="2"/>
    <n v="12"/>
    <n v="3.3130114598917331"/>
    <n v="1.9059412213146345"/>
    <n v="0"/>
    <x v="0"/>
    <n v="0"/>
    <n v="0"/>
    <n v="-0.67724401237451326"/>
    <n v="26"/>
    <n v="7.67"/>
    <n v="7.71"/>
    <n v="30.08"/>
    <n v="71.459999999999994"/>
    <x v="3"/>
    <s v="putong"/>
    <s v=""/>
    <n v="1"/>
  </r>
  <r>
    <n v="1076"/>
    <s v="孟月"/>
    <n v="1"/>
    <x v="17"/>
    <s v="文学"/>
    <s v="商务英语"/>
    <x v="1"/>
    <n v="0"/>
    <n v="1"/>
    <n v="1"/>
    <n v="4.7480000000000001E-2"/>
    <n v="-7.6210694086341693E-2"/>
    <x v="6"/>
    <x v="11"/>
    <n v="580"/>
    <m/>
    <m/>
    <s v=""/>
    <s v=""/>
    <n v="0.14956453524233559"/>
    <n v="0"/>
    <n v="51"/>
    <n v="9"/>
    <n v="0.17647058823529413"/>
    <n v="88.54"/>
    <n v="0.61026262884055615"/>
    <n v="0.16838078396814976"/>
    <n v="0.60005515822400357"/>
    <x v="4"/>
    <n v="1"/>
    <n v="0"/>
    <n v="0.82649301969570643"/>
    <n v="-0.23166215769180215"/>
    <n v="1"/>
    <x v="0"/>
    <n v="0"/>
    <n v="0.41684527531374377"/>
    <n v="0.36680507755208219"/>
    <n v="55"/>
    <s v=""/>
    <n v="68.3"/>
    <n v="88"/>
    <n v="70.83"/>
    <x v="3"/>
    <s v="putong"/>
    <s v=""/>
    <n v="1"/>
  </r>
  <r>
    <n v="638"/>
    <s v="岳玲真"/>
    <n v="1"/>
    <x v="7"/>
    <s v="文学"/>
    <s v="英语"/>
    <x v="0"/>
    <n v="0"/>
    <n v="1"/>
    <n v="1"/>
    <n v="3.5889999999999998E-2"/>
    <n v="-0.17725909261635098"/>
    <x v="6"/>
    <x v="11"/>
    <m/>
    <n v="563"/>
    <m/>
    <s v=""/>
    <s v=""/>
    <n v="0.24755152861463262"/>
    <n v="0"/>
    <n v="72"/>
    <n v="2"/>
    <n v="2.7777777777777776E-2"/>
    <n v="88.78"/>
    <n v="-0.60972366019016344"/>
    <n v="0.25588024314288288"/>
    <n v="-0.58972821002317"/>
    <x v="1"/>
    <n v="0"/>
    <n v="2"/>
    <n v="0.34701396060858708"/>
    <n v="-0.64385940517597984"/>
    <n v="0"/>
    <x v="0"/>
    <n v="0"/>
    <n v="0"/>
    <n v="-0.67724401237451326"/>
    <n v="67"/>
    <s v=""/>
    <n v="43.3"/>
    <n v="86.7"/>
    <n v="70.14"/>
    <x v="3"/>
    <s v="putong"/>
    <s v=""/>
    <n v="1"/>
  </r>
  <r>
    <n v="1116"/>
    <s v="刘芊池"/>
    <n v="1"/>
    <x v="17"/>
    <s v="管理学"/>
    <s v="旅游管理"/>
    <x v="1"/>
    <n v="0"/>
    <n v="1"/>
    <n v="1"/>
    <n v="4.7480000000000001E-2"/>
    <n v="-7.6210694086341693E-2"/>
    <x v="1"/>
    <x v="3"/>
    <n v="503"/>
    <m/>
    <m/>
    <s v=""/>
    <s v=""/>
    <n v="-1.4223101501049662"/>
    <n v="0"/>
    <n v="53"/>
    <n v="25"/>
    <n v="0.47169811320754718"/>
    <n v="84.69"/>
    <n v="3.0325285844196914"/>
    <n v="-1.2352563736265603"/>
    <n v="2.9339427518888228"/>
    <x v="1"/>
    <n v="0"/>
    <n v="0"/>
    <n v="0"/>
    <n v="-0.94217941872104072"/>
    <n v="0"/>
    <x v="0"/>
    <n v="0"/>
    <n v="0"/>
    <n v="-0.67724401237451326"/>
    <n v="61"/>
    <n v="70"/>
    <s v=""/>
    <n v="86.29"/>
    <n v="69.66"/>
    <x v="271"/>
    <s v="2jia"/>
    <s v=""/>
    <n v="1"/>
  </r>
  <r>
    <n v="211"/>
    <s v="杨旭"/>
    <n v="1"/>
    <x v="9"/>
    <s v="管理学"/>
    <s v="旅游管理"/>
    <x v="0"/>
    <n v="0"/>
    <n v="1"/>
    <n v="1"/>
    <n v="3.5889999999999998E-2"/>
    <n v="-0.17725909261635098"/>
    <x v="1"/>
    <x v="10"/>
    <n v="429"/>
    <n v="435"/>
    <m/>
    <s v=""/>
    <s v=""/>
    <n v="0.79138706004071224"/>
    <n v="0"/>
    <n v="47"/>
    <n v="4"/>
    <n v="8.5106382978723402E-2"/>
    <n v="4.08"/>
    <n v="-0.13935719055919399"/>
    <n v="0.81738548041617953"/>
    <n v="-0.11725643485966285"/>
    <x v="1"/>
    <n v="0"/>
    <n v="5"/>
    <n v="0.86753490152146773"/>
    <n v="-0.1963793848583886"/>
    <n v="1"/>
    <x v="0"/>
    <n v="0"/>
    <n v="0.41684527531374377"/>
    <n v="0.36680507755208219"/>
    <n v="55"/>
    <n v="55"/>
    <n v="80"/>
    <n v="81"/>
    <n v="68"/>
    <x v="3"/>
    <s v="putong"/>
    <s v=""/>
    <n v="1"/>
  </r>
  <r>
    <n v="1039"/>
    <s v="杨扬"/>
    <n v="1"/>
    <x v="17"/>
    <s v="管理学"/>
    <s v="旅游管理"/>
    <x v="1"/>
    <n v="0"/>
    <n v="1"/>
    <n v="1"/>
    <n v="4.7480000000000001E-2"/>
    <n v="-7.6210694086341693E-2"/>
    <x v="1"/>
    <x v="3"/>
    <n v="477"/>
    <m/>
    <m/>
    <s v=""/>
    <s v=""/>
    <n v="-0.78947748457553557"/>
    <n v="0"/>
    <n v="53"/>
    <n v="16"/>
    <n v="0.30188679245283018"/>
    <n v="86.24"/>
    <n v="1.6392703468121435"/>
    <n v="-0.67015569978973122"/>
    <n v="1.5859226051356401"/>
    <x v="1"/>
    <n v="0"/>
    <n v="2"/>
    <n v="0.34701396060858708"/>
    <n v="-0.64385940517597984"/>
    <n v="0"/>
    <x v="0"/>
    <n v="0"/>
    <n v="0"/>
    <n v="-0.67724401237451326"/>
    <n v="56"/>
    <n v="70"/>
    <s v=""/>
    <n v="84.21"/>
    <n v="67.239999999999995"/>
    <x v="272"/>
    <s v="2jia"/>
    <s v=""/>
    <n v="1"/>
  </r>
  <r>
    <n v="32"/>
    <s v="解晓冉"/>
    <n v="1"/>
    <x v="176"/>
    <s v="艺术学"/>
    <s v="环境设计"/>
    <x v="2"/>
    <n v="1"/>
    <n v="1"/>
    <n v="1"/>
    <n v="0.91662999999999994"/>
    <n v="7.5015473371783292"/>
    <x v="1"/>
    <x v="3"/>
    <n v="432"/>
    <m/>
    <m/>
    <s v=""/>
    <s v=""/>
    <n v="-0.2178866899037884"/>
    <n v="0"/>
    <n v="27"/>
    <n v="1"/>
    <n v="3.7037037037037035E-2"/>
    <n v="87.64"/>
    <n v="-0.53375381801608934"/>
    <n v="-0.15974218793710848"/>
    <n v="-0.52511414936126488"/>
    <x v="3"/>
    <n v="1"/>
    <n v="2"/>
    <n v="1.5955653234554958"/>
    <n v="0.42949181914642581"/>
    <n v="0"/>
    <x v="0"/>
    <n v="0"/>
    <n v="0"/>
    <n v="-0.67724401237451326"/>
    <n v="53"/>
    <n v="72"/>
    <s v=""/>
    <n v="84"/>
    <n v="66.8"/>
    <x v="273"/>
    <s v="putong"/>
    <s v=""/>
    <n v="1"/>
  </r>
  <r>
    <n v="963"/>
    <s v="陈瑶"/>
    <n v="1"/>
    <x v="17"/>
    <s v="工学"/>
    <s v="风景园林"/>
    <x v="1"/>
    <n v="0"/>
    <n v="1"/>
    <n v="1"/>
    <n v="4.7480000000000001E-2"/>
    <n v="-7.6210694086341693E-2"/>
    <x v="1"/>
    <x v="3"/>
    <n v="590"/>
    <n v="559"/>
    <m/>
    <s v=""/>
    <s v=""/>
    <n v="0.33737293920590633"/>
    <n v="0"/>
    <n v="142"/>
    <n v="16"/>
    <n v="0.11267605633802817"/>
    <n v="89"/>
    <n v="8.6844892701699178E-2"/>
    <n v="0.33608808071972285"/>
    <n v="9.2602410344915523E-2"/>
    <x v="1"/>
    <n v="0"/>
    <n v="3"/>
    <n v="0.52052094091288059"/>
    <n v="-0.49469939840344951"/>
    <n v="0"/>
    <x v="0"/>
    <n v="0"/>
    <n v="0"/>
    <n v="-0.67724401237451326"/>
    <n v="52"/>
    <n v="70"/>
    <s v=""/>
    <n v="83.79"/>
    <n v="65.56"/>
    <x v="274"/>
    <s v="putong"/>
    <s v=""/>
    <n v="1"/>
  </r>
  <r>
    <n v="126"/>
    <s v="邵壮"/>
    <n v="2"/>
    <x v="3"/>
    <s v="农学"/>
    <s v="园林"/>
    <x v="0"/>
    <n v="0"/>
    <n v="1"/>
    <n v="1"/>
    <n v="3.5889999999999998E-2"/>
    <n v="-0.17725909261635098"/>
    <x v="1"/>
    <x v="3"/>
    <n v="586"/>
    <n v="513"/>
    <m/>
    <s v=""/>
    <s v=""/>
    <n v="-1.0114953162571707"/>
    <n v="0"/>
    <n v="108"/>
    <n v="1"/>
    <n v="9.2592592592592587E-3"/>
    <n v="3.49"/>
    <n v="-0.76166334453831175"/>
    <n v="-1.0118338865153291"/>
    <n v="-0.76744228405798087"/>
    <x v="4"/>
    <n v="4"/>
    <n v="6"/>
    <n v="3.0808389311549802"/>
    <n v="1.7063477761515951"/>
    <n v="0"/>
    <x v="0"/>
    <n v="0"/>
    <n v="0"/>
    <n v="-0.67724401237451326"/>
    <n v="49"/>
    <n v="75"/>
    <s v=""/>
    <n v="72.290000000000006"/>
    <n v="64.06"/>
    <x v="275"/>
    <s v="putong"/>
    <s v=""/>
    <n v="1"/>
  </r>
  <r>
    <n v="43"/>
    <s v="李绍芃"/>
    <n v="2"/>
    <x v="21"/>
    <s v="农学"/>
    <s v="园林"/>
    <x v="0"/>
    <n v="0"/>
    <n v="1"/>
    <n v="1"/>
    <n v="3.5889999999999998E-2"/>
    <n v="-0.17725909261635098"/>
    <x v="1"/>
    <x v="3"/>
    <n v="521"/>
    <m/>
    <m/>
    <s v=""/>
    <s v=""/>
    <n v="0.42469911909876951"/>
    <n v="0"/>
    <n v="109"/>
    <n v="1"/>
    <n v="9.1743119266055051E-3"/>
    <n v="3.96"/>
    <n v="-0.76236031556743167"/>
    <n v="0.44534086341316043"/>
    <n v="-0.73446241833297998"/>
    <x v="4"/>
    <n v="3"/>
    <n v="4"/>
    <n v="2.3293902940018891"/>
    <n v="1.060344464870463"/>
    <n v="1"/>
    <x v="0"/>
    <n v="1"/>
    <n v="0.65387787877408987"/>
    <n v="0.96048740665954735"/>
    <n v="44"/>
    <n v="70"/>
    <s v=""/>
    <n v="83.57"/>
    <n v="62.31"/>
    <x v="276"/>
    <s v="putong"/>
    <s v=""/>
    <n v="1"/>
  </r>
  <r>
    <n v="1012"/>
    <s v="高映歆"/>
    <n v="1"/>
    <x v="17"/>
    <s v="农学"/>
    <s v="园林"/>
    <x v="1"/>
    <n v="0"/>
    <n v="1"/>
    <n v="1"/>
    <n v="4.7480000000000001E-2"/>
    <n v="-7.6210694086341693E-2"/>
    <x v="1"/>
    <x v="3"/>
    <n v="480"/>
    <n v="520"/>
    <m/>
    <s v=""/>
    <s v=""/>
    <n v="0.10873662133720749"/>
    <n v="0"/>
    <n v="185"/>
    <n v="25"/>
    <n v="0.13513513513513514"/>
    <n v="88.44"/>
    <n v="0.27111586123356074"/>
    <n v="0.13192267597867374"/>
    <n v="0.26790049865417287"/>
    <x v="1"/>
    <n v="0"/>
    <n v="3"/>
    <n v="0.52052094091288059"/>
    <n v="-0.49469939840344951"/>
    <n v="0"/>
    <x v="0"/>
    <n v="0"/>
    <n v="0"/>
    <n v="-0.67724401237451326"/>
    <n v="71"/>
    <n v="83"/>
    <s v=""/>
    <s v=""/>
    <n v="61.6"/>
    <x v="3"/>
    <s v="putong"/>
    <s v=""/>
    <n v="1"/>
  </r>
  <r>
    <n v="644"/>
    <s v="郭宇萱"/>
    <n v="1"/>
    <x v="32"/>
    <s v="管理学"/>
    <s v="信息管理与信息系统"/>
    <x v="0"/>
    <n v="0"/>
    <n v="1"/>
    <n v="1"/>
    <n v="3.5889999999999998E-2"/>
    <n v="-0.17725909261635098"/>
    <x v="0"/>
    <x v="2"/>
    <n v="430"/>
    <n v="479"/>
    <m/>
    <s v=""/>
    <s v=""/>
    <n v="-0.88926600260985778"/>
    <n v="0"/>
    <n v="52"/>
    <n v="4"/>
    <n v="7.6923076923076927E-2"/>
    <n v="3.53"/>
    <n v="-0.2064991132662316"/>
    <n v="-0.88781901418099074"/>
    <n v="-0.22223760297736253"/>
    <x v="1"/>
    <n v="1"/>
    <n v="8"/>
    <n v="1.7924905189788525"/>
    <n v="0.59878393319527423"/>
    <n v="1"/>
    <x v="5"/>
    <n v="0"/>
    <n v="1.7780663732602435"/>
    <n v="3.7761795689152247"/>
    <s v=""/>
    <s v=""/>
    <n v="61"/>
    <n v="55"/>
    <n v="56.8"/>
    <x v="3"/>
    <s v="putong"/>
    <s v=""/>
    <n v="1"/>
  </r>
  <r>
    <n v="412"/>
    <s v="金碧洁"/>
    <n v="1"/>
    <x v="177"/>
    <s v="理学"/>
    <s v="生态学"/>
    <x v="0"/>
    <n v="0"/>
    <n v="1"/>
    <n v="1"/>
    <n v="3.5889999999999998E-2"/>
    <n v="-0.17725909261635098"/>
    <x v="9"/>
    <x v="16"/>
    <n v="495"/>
    <n v="507"/>
    <m/>
    <s v=""/>
    <s v=""/>
    <n v="-1.5004125708464275"/>
    <n v="0"/>
    <n v="29"/>
    <n v="3"/>
    <n v="0.10344827586206896"/>
    <n v="3.33"/>
    <n v="1.1133325853131844E-2"/>
    <n v="-1.507893375852688"/>
    <n v="-2.3956190956272595E-2"/>
    <x v="1"/>
    <n v="1"/>
    <n v="0"/>
    <n v="0.40443467654450416"/>
    <n v="-0.59449612098496918"/>
    <n v="0"/>
    <x v="2"/>
    <n v="0"/>
    <n v="0.34030527448662495"/>
    <n v="0.17509961046627232"/>
    <s v=""/>
    <s v=""/>
    <s v=""/>
    <n v="87.75"/>
    <n v="52.65"/>
    <x v="3"/>
    <s v="putong"/>
    <s v=""/>
    <n v="1"/>
  </r>
  <r>
    <n v="245"/>
    <s v="郝又佳"/>
    <n v="1"/>
    <x v="11"/>
    <s v="工学"/>
    <s v="风景园林"/>
    <x v="1"/>
    <n v="0"/>
    <n v="1"/>
    <n v="1"/>
    <n v="4.7480000000000001E-2"/>
    <n v="-7.6210694086341693E-2"/>
    <x v="1"/>
    <x v="3"/>
    <n v="569"/>
    <n v="521"/>
    <m/>
    <s v=""/>
    <s v=""/>
    <n v="0.45525644751059874"/>
    <n v="0"/>
    <n v="92"/>
    <n v="1"/>
    <n v="1.0869565217391304E-2"/>
    <n v="3.97"/>
    <n v="-0.74845119807325522"/>
    <n v="0.47634458149674602"/>
    <n v="-0.72015841556518823"/>
    <x v="4"/>
    <n v="2"/>
    <n v="4"/>
    <n v="1.924955617457385"/>
    <n v="0.71266116713439132"/>
    <n v="0"/>
    <x v="0"/>
    <n v="1"/>
    <n v="0.2370326034603461"/>
    <n v="-8.3561683267048173E-2"/>
    <s v=""/>
    <n v="70"/>
    <s v=""/>
    <s v=""/>
    <n v="28"/>
    <x v="3"/>
    <s v="putong"/>
    <s v=""/>
    <n v="1"/>
  </r>
  <r>
    <n v="645"/>
    <s v="徐凡迪"/>
    <n v="1"/>
    <x v="17"/>
    <s v="法学"/>
    <s v="法学"/>
    <x v="1"/>
    <n v="0"/>
    <n v="1"/>
    <n v="1"/>
    <n v="4.7480000000000001E-2"/>
    <n v="-7.6210694086341693E-2"/>
    <x v="5"/>
    <x v="9"/>
    <n v="574"/>
    <n v="547"/>
    <n v="7"/>
    <s v=""/>
    <s v=""/>
    <n v="0.91712931665867681"/>
    <n v="0"/>
    <n v="93"/>
    <n v="12"/>
    <n v="0.12903225806451613"/>
    <n v="90.42"/>
    <n v="0.22104332358438888"/>
    <n v="0.85379321417023868"/>
    <n v="0.235659846056922"/>
    <x v="1"/>
    <n v="0"/>
    <n v="0"/>
    <n v="0"/>
    <n v="-0.94217941872104072"/>
    <n v="0"/>
    <x v="0"/>
    <n v="2"/>
    <n v="0.47406520692069221"/>
    <n v="0.51012064584041694"/>
    <n v="16.8"/>
    <s v=""/>
    <s v=""/>
    <n v="6.72"/>
    <n v="23.52"/>
    <x v="3"/>
    <s v="putong"/>
    <s v=""/>
    <n v="1"/>
  </r>
  <r>
    <n v="560"/>
    <s v="张银燕"/>
    <n v="1"/>
    <x v="127"/>
    <s v="农学"/>
    <s v="林学"/>
    <x v="0"/>
    <n v="0"/>
    <n v="1"/>
    <n v="1"/>
    <n v="3.5889999999999998E-2"/>
    <n v="-0.17725909261635098"/>
    <x v="7"/>
    <x v="13"/>
    <n v="516"/>
    <n v="490"/>
    <m/>
    <s v=""/>
    <s v=""/>
    <n v="-0.98093798784534281"/>
    <n v="0"/>
    <n v="27"/>
    <n v="3"/>
    <n v="0.1111111111111111"/>
    <n v="3.5"/>
    <n v="7.4004919376503484E-2"/>
    <n v="-0.98083016843174486"/>
    <n v="4.9638228848132945E-2"/>
    <x v="1"/>
    <n v="0"/>
    <n v="5"/>
    <n v="0.86753490152146773"/>
    <n v="-0.1963793848583886"/>
    <n v="0"/>
    <x v="0"/>
    <n v="1"/>
    <n v="0.2370326034603461"/>
    <n v="-8.3561683267048173E-2"/>
    <n v="1"/>
    <n v="1"/>
    <n v="1"/>
    <n v="1"/>
    <n v="1"/>
    <x v="3"/>
    <s v="putong"/>
    <s v="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7">
  <r>
    <n v="2"/>
    <s v="林璟芳"/>
    <x v="0"/>
    <n v="125300"/>
    <s v="会计"/>
    <n v="0.78510411199729047"/>
    <n v="-0.50481566934329458"/>
    <n v="1.3387811190100076"/>
    <x v="0"/>
    <n v="0"/>
    <s v="不予录取"/>
    <n v="1"/>
    <n v="0.245"/>
    <n v="0.78835"/>
    <n v="0.51091419891535328"/>
    <n v="159"/>
    <n v="76"/>
    <n v="12"/>
  </r>
  <r>
    <n v="3"/>
    <s v="陶新"/>
    <x v="1"/>
    <n v="97300"/>
    <s v="风景园林学（农学）"/>
    <n v="-0.52019106001611171"/>
    <n v="0.32715069637165239"/>
    <n v="-0.55686837692659297"/>
    <x v="0"/>
    <n v="0"/>
    <s v="不予录取"/>
    <n v="1"/>
    <n v="-0.18187999999999999"/>
    <n v="-0.23846000000000001"/>
    <n v="-0.20957011755706392"/>
    <n v="607"/>
    <n v="148"/>
    <n v="29"/>
  </r>
  <r>
    <n v="5"/>
    <s v="田宇"/>
    <x v="0"/>
    <n v="20200"/>
    <s v="应用经济学"/>
    <n v="0.39903089210600312"/>
    <n v="0.2488600961390332"/>
    <n v="1.7992594655303227"/>
    <x v="0"/>
    <n v="0"/>
    <s v="不予录取"/>
    <n v="1"/>
    <n v="0.36493999999999999"/>
    <n v="1.5723800000000001"/>
    <n v="0.95585826693356812"/>
    <n v="73"/>
    <n v="36"/>
    <n v="9"/>
  </r>
  <r>
    <n v="6"/>
    <s v="张晓涵"/>
    <x v="1"/>
    <n v="95300"/>
    <s v="风景园林"/>
    <n v="-2.3811205870169754E-2"/>
    <n v="0.17685542249056344"/>
    <n v="8.2117546882047671E-2"/>
    <x v="0"/>
    <n v="0"/>
    <s v="不予录取"/>
    <n v="1"/>
    <n v="8.0299999999999996E-2"/>
    <n v="0.14657999999999999"/>
    <n v="0.11273727450834567"/>
    <n v="354"/>
    <n v="93"/>
    <n v="46"/>
  </r>
  <r>
    <n v="9"/>
    <s v="冯梦媛"/>
    <x v="0"/>
    <n v="25200"/>
    <s v="应用统计"/>
    <n v="-0.28119335246436256"/>
    <n v="4.2220103112356241E-3"/>
    <n v="0.32576661256735284"/>
    <x v="0"/>
    <n v="0"/>
    <s v="不予录取"/>
    <n v="1"/>
    <n v="-0.22721"/>
    <n v="0.34722999999999998"/>
    <n v="5.3919571040646985E-2"/>
    <n v="388"/>
    <n v="176"/>
    <n v="11"/>
  </r>
  <r>
    <n v="11"/>
    <s v="高欣悦"/>
    <x v="1"/>
    <n v="95300"/>
    <s v="风景园林"/>
    <n v="0.14164874551181028"/>
    <n v="0.31984238393102193"/>
    <n v="0.44200615397026305"/>
    <x v="1"/>
    <n v="75.790000000000006"/>
    <s v="录取"/>
    <n v="1"/>
    <n v="0.27255000000000001"/>
    <n v="0.47888999999999998"/>
    <n v="0.37353230570386309"/>
    <n v="222"/>
    <n v="59"/>
    <n v="32"/>
  </r>
  <r>
    <n v="12"/>
    <s v="王菁"/>
    <x v="1"/>
    <n v="95300"/>
    <s v="风景园林"/>
    <n v="0.68558093267388431"/>
    <n v="-0.58244510721309461"/>
    <n v="-0.25436977220751578"/>
    <x v="0"/>
    <n v="0"/>
    <s v="不予录取"/>
    <n v="1"/>
    <n v="0.19803999999999999"/>
    <n v="-0.60397000000000001"/>
    <n v="-0.19446178829870706"/>
    <n v="591"/>
    <n v="144"/>
    <n v="74"/>
  </r>
  <r>
    <n v="13"/>
    <s v="谢欣圆"/>
    <x v="0"/>
    <n v="120300"/>
    <s v="农林经济管理"/>
    <n v="1.1527928928461362"/>
    <n v="0.23875677803550333"/>
    <n v="0.40213423031553297"/>
    <x v="0"/>
    <n v="0"/>
    <s v="不予录取"/>
    <n v="1"/>
    <n v="0.99897999999999998"/>
    <n v="0.18704000000000001"/>
    <n v="0.60161849329652706"/>
    <n v="132"/>
    <n v="65"/>
    <n v="9"/>
  </r>
  <r>
    <n v="14"/>
    <s v="郝迪"/>
    <x v="2"/>
    <n v="83000"/>
    <s v="环境科学与工程"/>
    <n v="-0.99952906603420033"/>
    <n v="0.21248760072415954"/>
    <n v="0.43447696895180182"/>
    <x v="0"/>
    <n v="0"/>
    <s v="不予录取"/>
    <n v="1"/>
    <n v="-0.65988000000000002"/>
    <n v="0.68398000000000003"/>
    <n v="-2.1981092217048591E-3"/>
    <n v="428"/>
    <n v="3"/>
    <n v="3"/>
  </r>
  <r>
    <n v="15"/>
    <s v="李超楠"/>
    <x v="0"/>
    <n v="120200"/>
    <s v="工商管理"/>
    <n v="1.1527928928461362"/>
    <n v="0.3578432666125802"/>
    <n v="-0.3842261896423903"/>
    <x v="0"/>
    <n v="0"/>
    <s v="不予录取"/>
    <n v="1"/>
    <n v="1.10432"/>
    <n v="-0.44886999999999999"/>
    <n v="0.3441925046225498"/>
    <n v="240"/>
    <n v="114"/>
    <n v="38"/>
  </r>
  <r>
    <n v="16"/>
    <s v="裴颖洁"/>
    <x v="0"/>
    <n v="120200"/>
    <s v="工商管理"/>
    <n v="0.16003318455425392"/>
    <n v="-4.5349181427966463E-2"/>
    <n v="-0.5908570912970792"/>
    <x v="0"/>
    <n v="0"/>
    <s v="不予录取"/>
    <n v="1"/>
    <n v="0.12327"/>
    <n v="-0.56677999999999995"/>
    <n v="-0.21443883033319136"/>
    <n v="615"/>
    <n v="266"/>
    <n v="92"/>
  </r>
  <r>
    <n v="18"/>
    <s v="林悦"/>
    <x v="1"/>
    <n v="97300"/>
    <s v="风景园林学（农学）"/>
    <n v="0.30404659334375195"/>
    <n v="-3.3517193438018435E-2"/>
    <n v="-6.7617030647425927E-2"/>
    <x v="0"/>
    <n v="0"/>
    <s v="不予录取"/>
    <n v="1"/>
    <n v="0.21573000000000001"/>
    <n v="-0.13969000000000001"/>
    <n v="4.1788296533551358E-2"/>
    <n v="395"/>
    <n v="106"/>
    <n v="18"/>
  </r>
  <r>
    <n v="19"/>
    <s v="刘婧"/>
    <x v="3"/>
    <n v="130500"/>
    <s v="设计学"/>
    <n v="-1.8071017929870721"/>
    <n v="0.24360782924184735"/>
    <n v="-0.88141358741165265"/>
    <x v="0"/>
    <n v="0"/>
    <s v="不予录取"/>
    <n v="1"/>
    <n v="-1.19703"/>
    <n v="-0.26684999999999998"/>
    <n v="-0.74180211825327447"/>
    <n v="872"/>
    <n v="77"/>
    <n v="21"/>
  </r>
  <r>
    <n v="20"/>
    <s v="张希颖"/>
    <x v="1"/>
    <n v="95300"/>
    <s v="风景园林"/>
    <n v="0.12917668781744124"/>
    <n v="0.44042933600681494"/>
    <n v="-0.18639234346654338"/>
    <x v="0"/>
    <n v="0"/>
    <s v="不予录取"/>
    <n v="1"/>
    <n v="0.36191000000000001"/>
    <n v="-1.6449999999999999E-2"/>
    <n v="0.17674151504258198"/>
    <n v="318"/>
    <n v="80"/>
    <n v="39"/>
  </r>
  <r>
    <n v="21"/>
    <s v="韩雪娇"/>
    <x v="0"/>
    <n v="120200"/>
    <s v="工商管理"/>
    <n v="-1.4764469901968658"/>
    <n v="-0.11250616203600247"/>
    <n v="-0.83548276443666269"/>
    <x v="0"/>
    <n v="0"/>
    <s v="不予录取"/>
    <n v="1"/>
    <n v="-1.15282"/>
    <n v="-0.44144"/>
    <n v="-0.80467231835022723"/>
    <n v="890"/>
    <n v="352"/>
    <n v="121"/>
  </r>
  <r>
    <n v="23"/>
    <s v="张梦真"/>
    <x v="0"/>
    <n v="120200"/>
    <s v="工商管理"/>
    <n v="-0.22604003533703529"/>
    <n v="7.273722730279554E-2"/>
    <n v="-0.30733610195704408"/>
    <x v="0"/>
    <n v="0"/>
    <s v="不予录取"/>
    <n v="1"/>
    <n v="-0.11615"/>
    <n v="-0.18784000000000001"/>
    <n v="-0.15123491565333888"/>
    <n v="555"/>
    <n v="247"/>
    <n v="82"/>
  </r>
  <r>
    <n v="24"/>
    <s v="王艺莎"/>
    <x v="4"/>
    <n v="81200"/>
    <s v="计算机科学与技术"/>
    <n v="2.0352459668833678"/>
    <n v="0.22087281180060658"/>
    <n v="1.0853289386262248"/>
    <x v="2"/>
    <n v="81.8"/>
    <s v="录取"/>
    <n v="1"/>
    <n v="1.63025"/>
    <n v="0.57689000000000001"/>
    <n v="1.114738118948235"/>
    <n v="52"/>
    <n v="1"/>
    <n v="1"/>
  </r>
  <r>
    <n v="25"/>
    <s v="王紫鹤"/>
    <x v="1"/>
    <n v="95300"/>
    <s v="风景园林"/>
    <n v="0.35173838576001853"/>
    <n v="0.26450835740923462"/>
    <n v="-0.55686837692659297"/>
    <x v="3"/>
    <n v="72.23"/>
    <s v="录取"/>
    <n v="1"/>
    <n v="0.44716"/>
    <n v="-0.45738000000000001"/>
    <n v="4.4802733286212005E-3"/>
    <n v="414"/>
    <n v="108"/>
    <n v="54"/>
  </r>
  <r>
    <n v="26"/>
    <s v="齐聪聪"/>
    <x v="0"/>
    <n v="120200"/>
    <s v="工商管理"/>
    <n v="-0.92004274534042285"/>
    <n v="0.40591746950240953"/>
    <n v="0.68179418727660313"/>
    <x v="0"/>
    <n v="0"/>
    <s v="不予录取"/>
    <n v="1"/>
    <n v="-0.49884000000000001"/>
    <n v="0.95760000000000001"/>
    <n v="0.21393827527059381"/>
    <n v="301"/>
    <n v="144"/>
    <n v="50"/>
  </r>
  <r>
    <n v="27"/>
    <s v="黄舒漫"/>
    <x v="5"/>
    <n v="95400"/>
    <s v="林业"/>
    <n v="-1.0631181225892226"/>
    <n v="-0.1732501787332198"/>
    <n v="0.17397919283202748"/>
    <x v="0"/>
    <n v="0"/>
    <s v="不予录取"/>
    <n v="1"/>
    <n v="-0.9194"/>
    <n v="0.31929999999999997"/>
    <n v="-0.31318316334508489"/>
    <n v="684"/>
    <n v="15"/>
    <n v="1"/>
  </r>
  <r>
    <n v="28"/>
    <s v="郭锐华"/>
    <x v="6"/>
    <n v="90701"/>
    <s v="林木遗传育种"/>
    <n v="-5.4267668277279283E-3"/>
    <n v="-0.85579023158894896"/>
    <n v="-0.60279919990158304"/>
    <x v="4"/>
    <n v="93.8"/>
    <s v="录取"/>
    <n v="1"/>
    <n v="-0.47110000000000002"/>
    <n v="-0.86087000000000002"/>
    <n v="-0.66185251184547211"/>
    <n v="847"/>
    <n v="6"/>
    <n v="2"/>
  </r>
  <r>
    <n v="29"/>
    <s v="许诗凯"/>
    <x v="1"/>
    <n v="95300"/>
    <s v="风景园林"/>
    <n v="0.19680206263913758"/>
    <n v="0.3488690444596006"/>
    <n v="1.0556375748716946"/>
    <x v="0"/>
    <n v="0"/>
    <s v="不予录取"/>
    <n v="1"/>
    <n v="0.30296000000000001"/>
    <n v="1.0110699999999999"/>
    <n v="0.64950735141980465"/>
    <n v="121"/>
    <n v="34"/>
    <n v="21"/>
  </r>
  <r>
    <n v="30"/>
    <s v="柴剑云"/>
    <x v="0"/>
    <n v="25200"/>
    <s v="应用统计"/>
    <n v="0.39903089210600312"/>
    <n v="0.33178749346210124"/>
    <n v="-0.88141358741165265"/>
    <x v="0"/>
    <n v="0"/>
    <s v="不予录取"/>
    <n v="1"/>
    <n v="0.53720000000000001"/>
    <n v="-0.72319"/>
    <n v="-7.9631871116080138E-2"/>
    <n v="493"/>
    <n v="223"/>
    <n v="15"/>
  </r>
  <r>
    <n v="31"/>
    <s v="陈赛赛"/>
    <x v="1"/>
    <n v="95300"/>
    <s v="风景园林"/>
    <n v="0.74833523391240686"/>
    <n v="0.35310332231240082"/>
    <n v="1.8722590995667923"/>
    <x v="0"/>
    <n v="0"/>
    <s v="不予录取"/>
    <n v="1"/>
    <n v="0.68835000000000002"/>
    <n v="1.59924"/>
    <n v="1.1341374015827848"/>
    <n v="50"/>
    <n v="16"/>
    <n v="12"/>
  </r>
  <r>
    <n v="32"/>
    <s v="解晓冉"/>
    <x v="1"/>
    <n v="95300"/>
    <s v="风景园林"/>
    <n v="-1.7784950088332208"/>
    <n v="6.40882424836522"/>
    <n v="-0.2054094995723959"/>
    <x v="5"/>
    <n v="66.8"/>
    <s v="录取"/>
    <n v="1"/>
    <n v="2.3588800000000001"/>
    <n v="2.7525200000000001"/>
    <n v="2.5515264806497466"/>
    <n v="12"/>
    <n v="6"/>
    <n v="6"/>
  </r>
  <r>
    <n v="33"/>
    <s v="蒋泓"/>
    <x v="7"/>
    <n v="45400"/>
    <s v="应用心理"/>
    <n v="0.91379518529438686"/>
    <n v="-0.13148981221002543"/>
    <n v="-0.49105939385700398"/>
    <x v="6"/>
    <n v="77.75"/>
    <s v="录取"/>
    <n v="1"/>
    <n v="0.64393"/>
    <n v="-0.68200000000000005"/>
    <n v="-4.9769913827816632E-3"/>
    <n v="431"/>
    <n v="24"/>
    <n v="7"/>
  </r>
  <r>
    <n v="35"/>
    <s v="王娜"/>
    <x v="1"/>
    <n v="95300"/>
    <s v="风景园林"/>
    <n v="0.57430008370259567"/>
    <n v="0.1944154592185596"/>
    <n v="0.28874844853673659"/>
    <x v="0"/>
    <n v="0"/>
    <s v="不予录取"/>
    <n v="1"/>
    <n v="0.53722000000000003"/>
    <n v="0.19983000000000001"/>
    <n v="0.37210213569144929"/>
    <n v="225"/>
    <n v="60"/>
    <n v="33"/>
  </r>
  <r>
    <n v="36"/>
    <s v="张璐璐"/>
    <x v="0"/>
    <n v="125300"/>
    <s v="会计"/>
    <n v="1.9800926497560398"/>
    <n v="0.29649762433731908"/>
    <n v="-0.88141358741165265"/>
    <x v="0"/>
    <n v="0"/>
    <s v="不予录取"/>
    <n v="1"/>
    <n v="1.7231099999999999"/>
    <n v="-1.0891900000000001"/>
    <n v="0.34677706246498913"/>
    <n v="238"/>
    <n v="113"/>
    <n v="21"/>
  </r>
  <r>
    <n v="37"/>
    <s v="曲益良"/>
    <x v="3"/>
    <n v="130500"/>
    <s v="设计学"/>
    <n v="-1.4923442543356213"/>
    <n v="-0.97335059488124831"/>
    <n v="-7.1623087761834417E-2"/>
    <x v="0"/>
    <n v="0"/>
    <s v="不予录取"/>
    <n v="1"/>
    <n v="-1.69821"/>
    <n v="-0.11491999999999999"/>
    <n v="-0.92335163614486115"/>
    <n v="913"/>
    <n v="84"/>
    <n v="24"/>
  </r>
  <r>
    <n v="38"/>
    <s v="郭慧娴"/>
    <x v="0"/>
    <n v="125300"/>
    <s v="会计"/>
    <n v="1.5204816736949818"/>
    <n v="6.6350550316742867"/>
    <n v="-0.40713379939711941"/>
    <x v="0"/>
    <n v="0"/>
    <s v="不予录取"/>
    <n v="1"/>
    <n v="5.0161100000000003"/>
    <n v="1.93224"/>
    <n v="3.5068713497578159"/>
    <n v="5"/>
    <n v="1"/>
    <n v="1"/>
  </r>
  <r>
    <n v="39"/>
    <s v="李天欣"/>
    <x v="7"/>
    <n v="30100"/>
    <s v="法学"/>
    <n v="0.19680206263913758"/>
    <n v="0.13770523138834068"/>
    <n v="-0.88141358741165265"/>
    <x v="0"/>
    <n v="0"/>
    <s v="不予录取"/>
    <n v="1"/>
    <n v="0.27066000000000001"/>
    <n v="-0.75492999999999999"/>
    <n v="-0.2312613090376317"/>
    <n v="627"/>
    <n v="37"/>
    <n v="9"/>
  </r>
  <r>
    <n v="40"/>
    <s v="常甜甜"/>
    <x v="0"/>
    <n v="120300"/>
    <s v="农林经济管理"/>
    <n v="0.38064645306356126"/>
    <n v="0.26719598625815238"/>
    <n v="0.28519652893944059"/>
    <x v="0"/>
    <n v="0"/>
    <s v="不予录取"/>
    <n v="1"/>
    <n v="0.43171999999999999"/>
    <n v="0.26865"/>
    <n v="0.35191392947984423"/>
    <n v="235"/>
    <n v="111"/>
    <n v="11"/>
  </r>
  <r>
    <n v="41"/>
    <s v="宋春阳"/>
    <x v="5"/>
    <n v="90707"/>
    <s v="水土保持与荒漠化防治"/>
    <n v="-1.8261868012494873"/>
    <n v="-1.6168018863967817"/>
    <n v="1.2683368808495499"/>
    <x v="7"/>
    <n v="85.76"/>
    <s v="录取"/>
    <n v="1"/>
    <n v="-2.3871699999999998"/>
    <n v="0.86875999999999998"/>
    <n v="-0.79372559459930747"/>
    <n v="885"/>
    <n v="25"/>
    <n v="16"/>
  </r>
  <r>
    <n v="42"/>
    <s v="张超凡"/>
    <x v="1"/>
    <n v="83400"/>
    <s v="风景园林学（工学）"/>
    <n v="-9.3385010125135962E-2"/>
    <n v="0.12538407645162852"/>
    <n v="7.8634589281473793E-2"/>
    <x v="0"/>
    <n v="0"/>
    <s v="不予录取"/>
    <n v="1"/>
    <n v="-2.3900000000000002E-3"/>
    <n v="0.13869000000000001"/>
    <n v="6.6654216771837749E-2"/>
    <n v="382"/>
    <n v="102"/>
    <n v="32"/>
  </r>
  <r>
    <n v="43"/>
    <s v="李绍芃"/>
    <x v="1"/>
    <n v="95300"/>
    <s v="风景园林"/>
    <n v="-0.36363850048397972"/>
    <n v="0.3269281444867837"/>
    <n v="1.3198035036309652"/>
    <x v="8"/>
    <n v="62.31"/>
    <s v="录取"/>
    <n v="1"/>
    <n v="-0.14957999999999999"/>
    <n v="1.35663"/>
    <n v="0.58755559500928378"/>
    <n v="136"/>
    <n v="40"/>
    <n v="24"/>
  </r>
  <r>
    <n v="44"/>
    <s v="崔冉冉"/>
    <x v="5"/>
    <n v="90707"/>
    <s v="水土保持与荒漠化防治"/>
    <n v="0.78510411199729047"/>
    <n v="0.22554730559234293"/>
    <n v="-0.10864125179245059"/>
    <x v="9"/>
    <n v="83.88"/>
    <s v="录取"/>
    <n v="1"/>
    <n v="0.73448999999999998"/>
    <n v="-0.17996000000000001"/>
    <n v="0.28696034287633232"/>
    <n v="267"/>
    <n v="3"/>
    <n v="3"/>
  </r>
  <r>
    <n v="46"/>
    <s v="赵新意"/>
    <x v="1"/>
    <n v="95300"/>
    <s v="风景园林"/>
    <n v="-0.52019106001611171"/>
    <n v="0.14952357296372049"/>
    <n v="1.7750367142697345"/>
    <x v="0"/>
    <n v="0"/>
    <s v="不予录取"/>
    <n v="1"/>
    <n v="-0.39273000000000002"/>
    <n v="1.71672"/>
    <n v="0.63962981761662285"/>
    <n v="126"/>
    <n v="36"/>
    <n v="22"/>
  </r>
  <r>
    <n v="47"/>
    <s v="郭嘉瑞"/>
    <x v="0"/>
    <n v="120200"/>
    <s v="工商管理"/>
    <n v="0.60125972157286856"/>
    <n v="0.37514858578619709"/>
    <n v="-0.69769029551169293"/>
    <x v="0"/>
    <n v="0"/>
    <s v="不予录取"/>
    <n v="1"/>
    <n v="0.70804999999999996"/>
    <n v="-0.59148999999999996"/>
    <n v="7.2058211910447728E-2"/>
    <n v="379"/>
    <n v="174"/>
    <n v="59"/>
  </r>
  <r>
    <n v="48"/>
    <s v="邱敏"/>
    <x v="8"/>
    <n v="50200"/>
    <s v="外国语言文学"/>
    <n v="0.95056406337927235"/>
    <n v="0.18894000773348876"/>
    <n v="-0.58292103980698384"/>
    <x v="0"/>
    <n v="0"/>
    <s v="不予录取"/>
    <n v="1"/>
    <n v="0.86155999999999999"/>
    <n v="-0.64322999999999997"/>
    <n v="0.12511934961657409"/>
    <n v="351"/>
    <n v="17"/>
    <n v="7"/>
  </r>
  <r>
    <n v="49"/>
    <s v="刘浩琳"/>
    <x v="1"/>
    <n v="95300"/>
    <s v="风景园林"/>
    <n v="0.78510411199729047"/>
    <n v="6.4273896916435254"/>
    <n v="1.5961804834729296"/>
    <x v="10"/>
    <n v="78.14"/>
    <s v="录取"/>
    <n v="1"/>
    <n v="4.2420499999999999"/>
    <n v="3.75387"/>
    <n v="4.0031358679920919"/>
    <n v="1"/>
    <n v="1"/>
    <n v="1"/>
  </r>
  <r>
    <n v="50"/>
    <s v="关惠嫦"/>
    <x v="1"/>
    <n v="83400"/>
    <s v="风景园林学（工学）"/>
    <n v="-9.7348962039938855E-2"/>
    <n v="0.16324223433151966"/>
    <n v="2.5115758271083464"/>
    <x v="0"/>
    <n v="0"/>
    <s v="不予录取"/>
    <n v="1"/>
    <n v="-9.6329999999999999E-2"/>
    <n v="2.2677399999999999"/>
    <n v="1.0606402405996489"/>
    <n v="59"/>
    <n v="20"/>
    <n v="4"/>
  </r>
  <r>
    <n v="51"/>
    <s v="范雯婧"/>
    <x v="9"/>
    <n v="90301"/>
    <s v="土壤学"/>
    <n v="-0.40988442576145712"/>
    <n v="0.1777104266363996"/>
    <n v="2.424461530255409E-2"/>
    <x v="0"/>
    <n v="0"/>
    <s v="不予录取"/>
    <n v="1"/>
    <n v="-0.21107999999999999"/>
    <n v="0.18260999999999999"/>
    <n v="-1.8409049469061502E-2"/>
    <n v="446"/>
    <n v="18"/>
    <n v="2"/>
  </r>
  <r>
    <n v="52"/>
    <s v="张清然"/>
    <x v="1"/>
    <n v="95300"/>
    <s v="风景园林"/>
    <n v="1.7962482593316162"/>
    <n v="0.3023236870801303"/>
    <n v="0.37169743554234264"/>
    <x v="11"/>
    <n v="74.33"/>
    <s v="录取"/>
    <n v="1"/>
    <n v="1.5281"/>
    <n v="4.2479999999999997E-2"/>
    <n v="0.80104110206565349"/>
    <n v="87"/>
    <n v="27"/>
    <n v="18"/>
  </r>
  <r>
    <n v="53"/>
    <s v="刘伊哲"/>
    <x v="0"/>
    <n v="95138"/>
    <s v="农村发展"/>
    <n v="0.84025742912461776"/>
    <n v="-0.17082804762820344"/>
    <n v="-0.88141358741165265"/>
    <x v="0"/>
    <n v="0"/>
    <s v="不予录取"/>
    <n v="1"/>
    <n v="0.58318000000000003"/>
    <n v="-1.02024"/>
    <n v="-0.20152993802310809"/>
    <n v="599"/>
    <n v="261"/>
    <n v="3"/>
  </r>
  <r>
    <n v="54"/>
    <s v="石鑫"/>
    <x v="10"/>
    <s v="0829Z1"/>
    <s v="林业装备与信息化"/>
    <n v="-0.77757320661030371"/>
    <n v="0.20238264211318727"/>
    <n v="8.5146996542177625E-2"/>
    <x v="12"/>
    <n v="86.4"/>
    <s v="录取"/>
    <n v="1"/>
    <n v="-0.48018"/>
    <n v="0.32713999999999999"/>
    <n v="-8.5079510318684076E-2"/>
    <n v="497"/>
    <n v="1"/>
    <n v="1"/>
  </r>
  <r>
    <n v="55"/>
    <s v="何柳燕"/>
    <x v="1"/>
    <n v="83400"/>
    <s v="风景园林学（工学）"/>
    <n v="-0.37953576462273525"/>
    <n v="0.29703970401924223"/>
    <n v="1.1343364823068232"/>
    <x v="0"/>
    <n v="0"/>
    <s v="不予录取"/>
    <n v="1"/>
    <n v="-0.17039000000000001"/>
    <n v="1.18726"/>
    <n v="0.49404068401109669"/>
    <n v="170"/>
    <n v="46"/>
    <n v="12"/>
  </r>
  <r>
    <n v="57"/>
    <s v="张靖"/>
    <x v="9"/>
    <n v="90702"/>
    <s v="森林培育"/>
    <n v="-0.20765559629459346"/>
    <n v="0.40078348674382691"/>
    <n v="1.4514681112389536"/>
    <x v="0"/>
    <n v="0"/>
    <s v="不予录取"/>
    <n v="1"/>
    <n v="6.0400000000000002E-3"/>
    <n v="1.4654700000000001"/>
    <n v="0.7202815741658859"/>
    <n v="107"/>
    <n v="4"/>
    <n v="2"/>
  </r>
  <r>
    <n v="58"/>
    <s v="彭子岳"/>
    <x v="1"/>
    <n v="95300"/>
    <s v="风景园林"/>
    <n v="0.36226201402111768"/>
    <n v="-4.0067051204382413E-2"/>
    <n v="-0.35817352676199948"/>
    <x v="0"/>
    <n v="0"/>
    <s v="不予录取"/>
    <n v="1"/>
    <n v="0.26983000000000001"/>
    <n v="-0.40760999999999997"/>
    <n v="-6.1707526296525109E-2"/>
    <n v="481"/>
    <n v="123"/>
    <n v="62"/>
  </r>
  <r>
    <n v="60"/>
    <s v="方小雨"/>
    <x v="1"/>
    <n v="83400"/>
    <s v="风景园林学（工学）"/>
    <n v="1.2447150880583486"/>
    <n v="-0.14514377769064674"/>
    <n v="-0.5908570912970792"/>
    <x v="13"/>
    <n v="84"/>
    <s v="录取"/>
    <n v="1"/>
    <n v="0.89315"/>
    <n v="-0.84775999999999996"/>
    <n v="4.1152782674652277E-2"/>
    <n v="396"/>
    <n v="107"/>
    <n v="34"/>
  </r>
  <r>
    <n v="62"/>
    <s v="李燕妮"/>
    <x v="0"/>
    <n v="120200"/>
    <s v="工商管理"/>
    <n v="0.17841762359669577"/>
    <n v="0.22317113052468476"/>
    <n v="-0.41907590800162314"/>
    <x v="0"/>
    <n v="0"/>
    <s v="不予录取"/>
    <n v="1"/>
    <n v="0.28461999999999998"/>
    <n v="-0.31545000000000001"/>
    <n v="-9.0528321397553395E-3"/>
    <n v="434"/>
    <n v="197"/>
    <n v="64"/>
  </r>
  <r>
    <n v="63"/>
    <s v="李天淋"/>
    <x v="0"/>
    <n v="120200"/>
    <s v="工商管理"/>
    <n v="1.8330171374165019"/>
    <n v="-0.19878425763786001"/>
    <n v="7.6234337597803792E-2"/>
    <x v="0"/>
    <n v="0"/>
    <s v="不予录取"/>
    <n v="1"/>
    <n v="1.28006"/>
    <n v="-0.42054999999999998"/>
    <n v="0.44778550691554436"/>
    <n v="183"/>
    <n v="89"/>
    <n v="30"/>
  </r>
  <r>
    <n v="64"/>
    <s v="于嘉俐"/>
    <x v="9"/>
    <n v="90702"/>
    <s v="森林培育"/>
    <n v="-1.571830575029399"/>
    <n v="-0.11586105974187944"/>
    <n v="0.17049623523145369"/>
    <x v="14"/>
    <n v="90.11"/>
    <s v="录取"/>
    <n v="1"/>
    <n v="-1.2741800000000001"/>
    <n v="0.45224999999999999"/>
    <n v="-0.42926926026790585"/>
    <n v="753"/>
    <n v="46"/>
    <n v="16"/>
  </r>
  <r>
    <n v="65"/>
    <s v="于淼"/>
    <x v="9"/>
    <s v="0907Z2"/>
    <s v="城市林业"/>
    <n v="-0.31594670806771313"/>
    <n v="-3.9831332972044664E-2"/>
    <n v="4.4122775397153077E-2"/>
    <x v="15"/>
    <n v="93.1"/>
    <s v="录取"/>
    <n v="1"/>
    <n v="-0.26613999999999999"/>
    <n v="9.2920000000000003E-2"/>
    <n v="-9.0416889182761112E-2"/>
    <n v="503"/>
    <n v="26"/>
    <n v="2"/>
  </r>
  <r>
    <n v="66"/>
    <s v="吝杰"/>
    <x v="0"/>
    <n v="25400"/>
    <s v="国际商务"/>
    <n v="1.5388661127374255"/>
    <n v="0.20022432144612184"/>
    <n v="0.16997313571761913"/>
    <x v="0"/>
    <n v="0"/>
    <s v="不予录取"/>
    <n v="1"/>
    <n v="1.28203"/>
    <n v="-0.11581"/>
    <n v="0.597930425486634"/>
    <n v="133"/>
    <n v="66"/>
    <n v="6"/>
  </r>
  <r>
    <n v="68"/>
    <s v="高霞"/>
    <x v="9"/>
    <n v="95400"/>
    <s v="林业"/>
    <n v="-6.1590481847624945E-2"/>
    <n v="-1.0537392839347695"/>
    <n v="-0.88141358741165265"/>
    <x v="16"/>
    <n v="89.05"/>
    <s v="录取"/>
    <n v="1"/>
    <n v="-0.61551"/>
    <n v="-1.16866"/>
    <n v="-0.88622029562901938"/>
    <n v="906"/>
    <n v="60"/>
    <n v="2"/>
  </r>
  <r>
    <n v="70"/>
    <s v="李祉宣"/>
    <x v="1"/>
    <n v="95300"/>
    <s v="风景园林"/>
    <n v="1.7895838846152642E-2"/>
    <n v="9.6300598408876489E-2"/>
    <n v="0.72062054148033294"/>
    <x v="0"/>
    <n v="0"/>
    <s v="不予录取"/>
    <n v="1"/>
    <n v="3.5929999999999997E-2"/>
    <n v="0.66002000000000005"/>
    <n v="0.34135816306447564"/>
    <n v="241"/>
    <n v="64"/>
    <n v="35"/>
  </r>
  <r>
    <n v="71"/>
    <s v="王雪"/>
    <x v="1"/>
    <n v="97300"/>
    <s v="风景园林学（农学）"/>
    <n v="-0.57534437714343811"/>
    <n v="0.40868951544325011"/>
    <n v="1.8617010944648695"/>
    <x v="0"/>
    <n v="0"/>
    <s v="不予录取"/>
    <n v="1"/>
    <n v="-0.28894999999999998"/>
    <n v="1.90679"/>
    <n v="0.78563993857807635"/>
    <n v="92"/>
    <n v="29"/>
    <n v="5"/>
  </r>
  <r>
    <n v="74"/>
    <s v="郑少莹"/>
    <x v="7"/>
    <n v="45400"/>
    <s v="应用心理"/>
    <n v="2.5316258210293094"/>
    <n v="6.084799024217121"/>
    <n v="-0.39919774790702406"/>
    <x v="17"/>
    <n v="82"/>
    <s v="录取"/>
    <n v="1"/>
    <n v="5.4690000000000003"/>
    <n v="1.49634"/>
    <n v="3.5247896356619721"/>
    <n v="4"/>
    <n v="1"/>
    <n v="1"/>
  </r>
  <r>
    <n v="76"/>
    <s v="张雨晴"/>
    <x v="3"/>
    <n v="130500"/>
    <s v="设计学"/>
    <n v="-1.6195223674456656"/>
    <n v="0.30129448485272875"/>
    <n v="-0.88141358741165265"/>
    <x v="0"/>
    <n v="0"/>
    <s v="不予录取"/>
    <n v="1"/>
    <n v="-1.0205500000000001"/>
    <n v="-0.2858"/>
    <n v="-0.66096509588100527"/>
    <n v="844"/>
    <n v="68"/>
    <n v="19"/>
  </r>
  <r>
    <n v="78"/>
    <s v="何书涵"/>
    <x v="4"/>
    <n v="81200"/>
    <s v="计算机科学与技术"/>
    <n v="0.33584112162126301"/>
    <n v="-0.15915676933975501"/>
    <n v="1.6646810117277364"/>
    <x v="0"/>
    <n v="0"/>
    <s v="不予录取"/>
    <n v="1"/>
    <n v="8.7010000000000004E-2"/>
    <n v="1.3081700000000001"/>
    <n v="0.68464280233270058"/>
    <n v="116"/>
    <n v="2"/>
    <n v="2"/>
  </r>
  <r>
    <n v="79"/>
    <s v="李雨柔"/>
    <x v="1"/>
    <n v="83400"/>
    <s v="风景园林学（工学）"/>
    <n v="1.1895617709310216"/>
    <n v="0.26148828286639025"/>
    <n v="-0.88141358741165265"/>
    <x v="0"/>
    <n v="0"/>
    <s v="不予录取"/>
    <n v="1"/>
    <n v="1.0996999999999999"/>
    <n v="-0.92701999999999996"/>
    <n v="0.10782804780394806"/>
    <n v="356"/>
    <n v="94"/>
    <n v="30"/>
  </r>
  <r>
    <n v="80"/>
    <s v="陈艺"/>
    <x v="1"/>
    <n v="95300"/>
    <s v="风景园林"/>
    <n v="0.22456027264997433"/>
    <n v="8.1229636126625454E-2"/>
    <n v="-9.4530697516563483E-2"/>
    <x v="0"/>
    <n v="0"/>
    <s v="不予录取"/>
    <n v="1"/>
    <n v="0.22269"/>
    <n v="-9.9979999999999999E-2"/>
    <n v="6.4776068714425233E-2"/>
    <n v="383"/>
    <n v="103"/>
    <n v="52"/>
  </r>
  <r>
    <n v="81"/>
    <s v="欧阳潇琳"/>
    <x v="7"/>
    <n v="45400"/>
    <s v="应用心理"/>
    <n v="0.96894850242171426"/>
    <n v="0.40623670968212899"/>
    <n v="-0.49899544534709933"/>
    <x v="18"/>
    <n v="77.150000000000006"/>
    <s v="录取"/>
    <n v="1"/>
    <n v="0.99736000000000002"/>
    <n v="-0.48848000000000003"/>
    <n v="0.270193434588408"/>
    <n v="276"/>
    <n v="15"/>
    <n v="5"/>
  </r>
  <r>
    <n v="83"/>
    <s v="张哲溪"/>
    <x v="1"/>
    <n v="95300"/>
    <s v="风景园林"/>
    <n v="9.7382159539930221E-2"/>
    <n v="6.4998095566310026"/>
    <n v="1.0217644639667405"/>
    <x v="19"/>
    <n v="72.5"/>
    <s v="录取"/>
    <n v="1"/>
    <n v="3.7858499999999999"/>
    <n v="3.4367200000000002"/>
    <n v="3.6149866075875274"/>
    <n v="3"/>
    <n v="2"/>
    <n v="2"/>
  </r>
  <r>
    <n v="84"/>
    <s v="刘星宇"/>
    <x v="3"/>
    <n v="130500"/>
    <s v="设计学"/>
    <n v="-2.3811205870169754E-2"/>
    <n v="0.21883511684602436"/>
    <n v="1.0950559905859811"/>
    <x v="0"/>
    <n v="0"/>
    <s v="不予录取"/>
    <n v="1"/>
    <n v="5.7610000000000001E-2"/>
    <n v="1.0429999999999999"/>
    <n v="0.53985752455912384"/>
    <n v="148"/>
    <n v="11"/>
    <n v="5"/>
  </r>
  <r>
    <n v="85"/>
    <s v="杨晓阳"/>
    <x v="0"/>
    <n v="25400"/>
    <s v="国际商务"/>
    <n v="1.5756349908223088"/>
    <n v="0.31734875319220279"/>
    <n v="2.8003318633684735"/>
    <x v="0"/>
    <n v="0"/>
    <s v="不予录取"/>
    <n v="1"/>
    <n v="1.2558499999999999"/>
    <n v="2.2069999999999999"/>
    <n v="1.7213405499187231"/>
    <n v="21"/>
    <n v="8"/>
    <n v="1"/>
  </r>
  <r>
    <n v="86"/>
    <s v="温傲"/>
    <x v="0"/>
    <n v="120200"/>
    <s v="工商管理"/>
    <n v="-0.99818647511961112"/>
    <n v="-0.29542206074764199"/>
    <n v="0.3355798162272835"/>
    <x v="0"/>
    <n v="0"/>
    <s v="不予录取"/>
    <n v="1"/>
    <n v="-0.94799999999999995"/>
    <n v="0.39688000000000001"/>
    <n v="-0.28981892364538453"/>
    <n v="670"/>
    <n v="292"/>
    <n v="101"/>
  </r>
  <r>
    <n v="87"/>
    <s v="欧琳琳"/>
    <x v="4"/>
    <n v="85400"/>
    <s v="电子信息"/>
    <n v="-1.0949126508667335"/>
    <n v="-0.66351796775108818"/>
    <n v="1.3938864426655619"/>
    <x v="0"/>
    <n v="0"/>
    <s v="不予录取"/>
    <n v="1"/>
    <n v="-1.2837499999999999"/>
    <n v="1.1920500000000001"/>
    <n v="-7.2099362888319307E-2"/>
    <n v="488"/>
    <n v="8"/>
    <n v="3"/>
  </r>
  <r>
    <n v="88"/>
    <s v="李芳"/>
    <x v="0"/>
    <n v="120200"/>
    <s v="工商管理"/>
    <n v="-4.2195644912611588E-2"/>
    <n v="0.23203009281180514"/>
    <n v="0.4733039527322"/>
    <x v="0"/>
    <n v="0"/>
    <s v="不予录取"/>
    <n v="1"/>
    <n v="8.004E-2"/>
    <n v="0.51227"/>
    <n v="0.29157233495386614"/>
    <n v="262"/>
    <n v="127"/>
    <n v="43"/>
  </r>
  <r>
    <n v="89"/>
    <s v="王含章"/>
    <x v="11"/>
    <n v="82902"/>
    <s v="木材科学与技术"/>
    <n v="0.84025742912461776"/>
    <n v="0.20991456627357666"/>
    <n v="1.4735441382748473"/>
    <x v="20"/>
    <n v="86.45"/>
    <s v="录取"/>
    <n v="1"/>
    <n v="0.69416999999999995"/>
    <n v="1.1758200000000001"/>
    <n v="0.92988836552421072"/>
    <n v="77"/>
    <n v="3"/>
    <n v="3"/>
  </r>
  <r>
    <n v="90"/>
    <s v="宋立金"/>
    <x v="9"/>
    <n v="90704"/>
    <s v="森林经理学"/>
    <n v="0.80348855103973416"/>
    <n v="-0.77704393095443869"/>
    <n v="0.21642705820644365"/>
    <x v="0"/>
    <n v="0"/>
    <s v="不予录取"/>
    <n v="1"/>
    <n v="0.15362999999999999"/>
    <n v="-0.29826999999999998"/>
    <n v="-6.7528786214867326E-2"/>
    <n v="486"/>
    <n v="23"/>
    <n v="9"/>
  </r>
  <r>
    <n v="91"/>
    <s v="赵君"/>
    <x v="0"/>
    <n v="120300"/>
    <s v="农林经济管理"/>
    <n v="4.9726550299599361E-2"/>
    <n v="0.36044471900909414"/>
    <n v="0.2847423914223281"/>
    <x v="0"/>
    <n v="0"/>
    <s v="不予录取"/>
    <n v="1"/>
    <n v="0.23319000000000001"/>
    <n v="0.37881999999999999"/>
    <n v="0.30446097596032562"/>
    <n v="256"/>
    <n v="122"/>
    <n v="13"/>
  </r>
  <r>
    <n v="92"/>
    <s v="吴雨情"/>
    <x v="12"/>
    <n v="71300"/>
    <s v="生态学"/>
    <n v="1.1711773318885796"/>
    <n v="0.14805140987597032"/>
    <n v="0.13243250174983706"/>
    <x v="0"/>
    <n v="0"/>
    <s v="不予录取"/>
    <n v="1"/>
    <n v="0.97306000000000004"/>
    <n v="-8.7190000000000004E-2"/>
    <n v="0.45417616931995336"/>
    <n v="181"/>
    <n v="2"/>
    <n v="1"/>
  </r>
  <r>
    <n v="93"/>
    <s v="李婉媛"/>
    <x v="9"/>
    <n v="90301"/>
    <s v="土壤学"/>
    <n v="-0.52019106001611171"/>
    <n v="-0.16453315537874513"/>
    <n v="2.5599297535223463E-2"/>
    <x v="0"/>
    <n v="0"/>
    <s v="不予录取"/>
    <n v="1"/>
    <n v="-0.49323"/>
    <n v="7.2980000000000003E-2"/>
    <n v="-0.21612817140358484"/>
    <n v="617"/>
    <n v="35"/>
    <n v="5"/>
  </r>
  <r>
    <n v="94"/>
    <s v="严畅"/>
    <x v="5"/>
    <n v="70501"/>
    <s v="自然地理学"/>
    <n v="0.17841762359669577"/>
    <n v="-0.45752844690570588"/>
    <n v="-0.648730022876573"/>
    <x v="0"/>
    <n v="0"/>
    <s v="不予录取"/>
    <n v="1"/>
    <n v="-9.8379999999999995E-2"/>
    <n v="-0.78417000000000003"/>
    <n v="-0.43400399645561816"/>
    <n v="758"/>
    <n v="18"/>
    <n v="3"/>
  </r>
  <r>
    <n v="95"/>
    <s v="徐萍萍"/>
    <x v="7"/>
    <n v="40200"/>
    <s v="心理学"/>
    <n v="1.0241018195490414"/>
    <n v="0.17535206624044322"/>
    <n v="0.51840256341168633"/>
    <x v="0"/>
    <n v="0"/>
    <s v="不予录取"/>
    <n v="1"/>
    <n v="0.85873999999999995"/>
    <n v="0.29160000000000003"/>
    <n v="0.58118303161341034"/>
    <n v="138"/>
    <n v="7"/>
    <n v="5"/>
  </r>
  <r>
    <n v="96"/>
    <s v="方瀚琨"/>
    <x v="0"/>
    <n v="125300"/>
    <s v="会计"/>
    <n v="1.1160240147612523"/>
    <n v="0.41794026160045666"/>
    <n v="-0.20405481733972633"/>
    <x v="0"/>
    <n v="0"/>
    <s v="不予录取"/>
    <n v="1"/>
    <n v="1.10266"/>
    <n v="-0.26041999999999998"/>
    <n v="0.43557188689143317"/>
    <n v="188"/>
    <n v="92"/>
    <n v="16"/>
  </r>
  <r>
    <n v="98"/>
    <s v="杨雨荷"/>
    <x v="1"/>
    <n v="95300"/>
    <s v="风景园林"/>
    <n v="0.65641303870019407"/>
    <n v="-2.5455313890466798E-2"/>
    <n v="0.68179418727660313"/>
    <x v="0"/>
    <n v="0"/>
    <s v="不予录取"/>
    <n v="1"/>
    <n v="0.45449000000000001"/>
    <n v="0.43597000000000002"/>
    <n v="0.44542635600641878"/>
    <n v="184"/>
    <n v="50"/>
    <n v="29"/>
  </r>
  <r>
    <n v="99"/>
    <s v="李旭"/>
    <x v="0"/>
    <n v="25200"/>
    <s v="应用统计"/>
    <n v="0.85864186816705956"/>
    <n v="0.3161584292913362"/>
    <n v="-0.11051840396228604"/>
    <x v="21"/>
    <n v="0"/>
    <s v="不予录取"/>
    <n v="1"/>
    <n v="0.84309000000000001"/>
    <n v="-0.16213"/>
    <n v="0.35113772056005993"/>
    <n v="236"/>
    <n v="112"/>
    <n v="8"/>
  </r>
  <r>
    <n v="100"/>
    <s v="季洁"/>
    <x v="0"/>
    <n v="20200"/>
    <s v="应用经济学"/>
    <n v="-0.13411784012482433"/>
    <n v="0.27738987842244234"/>
    <n v="-0.60279919990158304"/>
    <x v="0"/>
    <n v="0"/>
    <s v="不予录取"/>
    <n v="1"/>
    <n v="8.6040000000000005E-2"/>
    <n v="-0.38400000000000001"/>
    <n v="-0.14399645911138798"/>
    <n v="548"/>
    <n v="244"/>
    <n v="57"/>
  </r>
  <r>
    <n v="101"/>
    <s v="梁娟"/>
    <x v="3"/>
    <n v="135108"/>
    <s v="艺术设计"/>
    <n v="-0.95183727361793391"/>
    <n v="0.21315749496214173"/>
    <n v="1.2671750783563491"/>
    <x v="0"/>
    <n v="0"/>
    <s v="不予录取"/>
    <n v="1"/>
    <n v="-0.66171999999999997"/>
    <n v="1.39689"/>
    <n v="0.34575884242042043"/>
    <n v="239"/>
    <n v="17"/>
    <n v="8"/>
  </r>
  <r>
    <n v="103"/>
    <s v="何雨"/>
    <x v="0"/>
    <n v="120200"/>
    <s v="工商管理"/>
    <n v="3.3793102984908154E-2"/>
    <n v="7.9687260455724565E-2"/>
    <n v="-0.5908570912970792"/>
    <x v="0"/>
    <n v="0"/>
    <s v="不予录取"/>
    <n v="1"/>
    <n v="9.9269999999999997E-2"/>
    <n v="-0.48920999999999998"/>
    <n v="-0.18873071367940941"/>
    <n v="588"/>
    <n v="257"/>
    <n v="88"/>
  </r>
  <r>
    <n v="104"/>
    <s v="解宇尘"/>
    <x v="1"/>
    <n v="95300"/>
    <s v="风景园林"/>
    <n v="0.12326430646936848"/>
    <n v="0.18231133514211725"/>
    <n v="1.3676114787757909"/>
    <x v="0"/>
    <n v="0"/>
    <s v="不予录取"/>
    <n v="1"/>
    <n v="0.13607"/>
    <n v="1.23254"/>
    <n v="0.67267981261565746"/>
    <n v="117"/>
    <n v="33"/>
    <n v="20"/>
  </r>
  <r>
    <n v="105"/>
    <s v="孟威"/>
    <x v="3"/>
    <n v="135108"/>
    <s v="艺术设计"/>
    <n v="-1.2061934998380222"/>
    <n v="-0.13934722207283917"/>
    <n v="0.63586336430161317"/>
    <x v="0"/>
    <n v="0"/>
    <s v="不予录取"/>
    <n v="1"/>
    <n v="-1.03037"/>
    <n v="0.76575000000000004"/>
    <n v="-0.15135313986225388"/>
    <n v="556"/>
    <n v="37"/>
    <n v="22"/>
  </r>
  <r>
    <n v="106"/>
    <s v="尚紫微"/>
    <x v="1"/>
    <n v="83400"/>
    <s v="风景园林学（工学）"/>
    <n v="1.5572505517798672"/>
    <n v="0.22176282155132482"/>
    <n v="-0.51396700361173298"/>
    <x v="0"/>
    <n v="0"/>
    <s v="不予录取"/>
    <n v="1"/>
    <n v="1.34023"/>
    <n v="-0.70543999999999996"/>
    <n v="0.33908396283211423"/>
    <n v="242"/>
    <n v="65"/>
    <n v="19"/>
  </r>
  <r>
    <n v="107"/>
    <s v="王悦"/>
    <x v="1"/>
    <n v="95300"/>
    <s v="风景园林"/>
    <n v="-0.75918876756786091"/>
    <n v="0.23685119409169242"/>
    <n v="-0.43809306410747567"/>
    <x v="22"/>
    <n v="74.77"/>
    <s v="录取"/>
    <n v="1"/>
    <n v="-0.42196"/>
    <n v="-0.11779000000000001"/>
    <n v="-0.27309992475552958"/>
    <n v="657"/>
    <n v="156"/>
    <n v="77"/>
  </r>
  <r>
    <n v="109"/>
    <s v="彭心喻"/>
    <x v="2"/>
    <n v="83000"/>
    <s v="环境科学与工程"/>
    <n v="0.16003318455425392"/>
    <n v="-1.9672526132926664"/>
    <n v="-0.83548276443666269"/>
    <x v="0"/>
    <n v="0"/>
    <s v="不予录取"/>
    <n v="1"/>
    <n v="-0.97685"/>
    <n v="-1.5394399999999999"/>
    <n v="-1.2521802091981018"/>
    <n v="948"/>
    <n v="23"/>
    <n v="19"/>
  </r>
  <r>
    <n v="110"/>
    <s v="邢超"/>
    <x v="12"/>
    <n v="90701"/>
    <s v="林木遗传育种"/>
    <n v="-0.53850840601029049"/>
    <n v="-2.5298076436670365"/>
    <n v="-0.83548276443666269"/>
    <x v="0"/>
    <n v="0"/>
    <s v="不予录取"/>
    <n v="1"/>
    <n v="-1.8351500000000001"/>
    <n v="-1.6064099999999999"/>
    <n v="-1.7232051875220429"/>
    <n v="972"/>
    <n v="20"/>
    <n v="3"/>
  </r>
  <r>
    <n v="111"/>
    <s v="蒙秀扬"/>
    <x v="4"/>
    <n v="85400"/>
    <s v="电子信息"/>
    <n v="0.14507395195619677"/>
    <n v="-1.3685196621768125"/>
    <n v="0.21642705820644365"/>
    <x v="23"/>
    <n v="71.8"/>
    <s v="录取"/>
    <n v="1"/>
    <n v="-0.69077999999999995"/>
    <n v="-0.38562000000000002"/>
    <n v="-0.54143542110792442"/>
    <n v="798"/>
    <n v="14"/>
    <n v="4"/>
  </r>
  <r>
    <n v="112"/>
    <s v="黄靖涵"/>
    <x v="5"/>
    <n v="90707"/>
    <s v="水土保持与荒漠化防治"/>
    <n v="-0.7451728398141122"/>
    <n v="-2.8659015936092352E-3"/>
    <n v="1.4700611806742732"/>
    <x v="24"/>
    <n v="82.96"/>
    <s v="录取"/>
    <n v="1"/>
    <n v="-0.63836999999999999"/>
    <n v="1.4416500000000001"/>
    <n v="0.3795868455469093"/>
    <n v="221"/>
    <n v="1"/>
    <n v="1"/>
  </r>
  <r>
    <n v="113"/>
    <s v="温雅茹"/>
    <x v="0"/>
    <n v="125300"/>
    <s v="会计"/>
    <n v="-0.18927115725214982"/>
    <n v="0.29251804573487877"/>
    <n v="-0.88141358741165265"/>
    <x v="0"/>
    <n v="0"/>
    <s v="不予录取"/>
    <n v="1"/>
    <n v="6.5629999999999994E-2"/>
    <n v="-0.60772999999999999"/>
    <n v="-0.26391078399124374"/>
    <n v="651"/>
    <n v="284"/>
    <n v="57"/>
  </r>
  <r>
    <n v="115"/>
    <s v="何艳玲"/>
    <x v="9"/>
    <n v="90301"/>
    <s v="土壤学"/>
    <n v="-0.44665330384634261"/>
    <n v="0.13905561870196936"/>
    <n v="-7.9559139251929825E-2"/>
    <x v="25"/>
    <n v="84.44"/>
    <s v="录取"/>
    <n v="1"/>
    <n v="-0.25668000000000002"/>
    <n v="8.5349999999999995E-2"/>
    <n v="-8.9291330716815512E-2"/>
    <n v="501"/>
    <n v="24"/>
    <n v="3"/>
  </r>
  <r>
    <n v="116"/>
    <s v="方会琳"/>
    <x v="0"/>
    <n v="20200"/>
    <s v="应用经济学"/>
    <n v="-0.40988442576145712"/>
    <n v="-0.3376599443078811"/>
    <n v="-0.88141358741165265"/>
    <x v="0"/>
    <n v="0"/>
    <s v="不予录取"/>
    <n v="1"/>
    <n v="-0.46714"/>
    <n v="-0.80786999999999998"/>
    <n v="-0.63389245237218805"/>
    <n v="835"/>
    <n v="338"/>
    <n v="74"/>
  </r>
  <r>
    <n v="117"/>
    <s v="姚铭铭"/>
    <x v="1"/>
    <n v="83400"/>
    <s v="风景园林学（工学）"/>
    <n v="-0.71337831153660114"/>
    <n v="-0.12298422004185422"/>
    <n v="3.257580150170523"/>
    <x v="26"/>
    <n v="90"/>
    <s v="录取"/>
    <n v="1"/>
    <n v="-0.76646999999999998"/>
    <n v="2.9396599999999999"/>
    <n v="1.0473012156550259"/>
    <n v="61"/>
    <n v="21"/>
    <n v="5"/>
  </r>
  <r>
    <n v="118"/>
    <s v="丁一书"/>
    <x v="1"/>
    <n v="95300"/>
    <s v="风景园林"/>
    <n v="0.52772196540309946"/>
    <n v="9.1168939678401395E-2"/>
    <n v="1.0870509770991637"/>
    <x v="0"/>
    <n v="0"/>
    <s v="不予录取"/>
    <n v="1"/>
    <n v="0.40495999999999999"/>
    <n v="0.86275000000000002"/>
    <n v="0.62900133821930537"/>
    <n v="128"/>
    <n v="38"/>
    <n v="23"/>
  </r>
  <r>
    <n v="119"/>
    <s v="张君"/>
    <x v="0"/>
    <n v="125300"/>
    <s v="会计"/>
    <n v="-0.42722755703900178"/>
    <n v="0.16959730216168037"/>
    <n v="0.49096642660538298"/>
    <x v="0"/>
    <n v="0"/>
    <s v="不予录取"/>
    <n v="1"/>
    <n v="-0.25064999999999998"/>
    <n v="0.58865000000000001"/>
    <n v="0.16010142569183033"/>
    <n v="326"/>
    <n v="155"/>
    <n v="34"/>
  </r>
  <r>
    <n v="120"/>
    <s v="文小梅"/>
    <x v="0"/>
    <n v="120200"/>
    <s v="工商管理"/>
    <n v="0.23357094072402304"/>
    <n v="0.44678901000817117"/>
    <n v="2.6454383016576291"/>
    <x v="0"/>
    <n v="0"/>
    <s v="不予录取"/>
    <n v="1"/>
    <n v="0.31392999999999999"/>
    <n v="2.4224800000000002"/>
    <n v="1.3458493597551637"/>
    <n v="35"/>
    <n v="16"/>
    <n v="9"/>
  </r>
  <r>
    <n v="121"/>
    <s v="孙振喆"/>
    <x v="3"/>
    <s v="1305Z1"/>
    <s v="动画艺术学"/>
    <n v="2.0903992840106929"/>
    <n v="0.44976200589569437"/>
    <n v="-0.23232316644153336"/>
    <x v="0"/>
    <n v="0"/>
    <s v="不予录取"/>
    <n v="1"/>
    <n v="1.8657999999999999"/>
    <n v="-0.48934"/>
    <n v="0.71320008018127323"/>
    <n v="108"/>
    <n v="7"/>
    <n v="1"/>
  </r>
  <r>
    <n v="122"/>
    <s v="柴家玉"/>
    <x v="0"/>
    <n v="120200"/>
    <s v="工商管理"/>
    <n v="0.19680206263913758"/>
    <n v="0.2468187651902693"/>
    <n v="-0.88141358741165265"/>
    <x v="0"/>
    <n v="0"/>
    <s v="不予录取"/>
    <n v="1"/>
    <n v="0.33376"/>
    <n v="-0.71177000000000001"/>
    <n v="-0.17791989765707067"/>
    <n v="578"/>
    <n v="255"/>
    <n v="86"/>
  </r>
  <r>
    <n v="124"/>
    <s v="王思维"/>
    <x v="0"/>
    <n v="120200"/>
    <s v="工商管理"/>
    <n v="-0.48342218193122627"/>
    <n v="0.24042155858771969"/>
    <n v="0.71444603869454104"/>
    <x v="0"/>
    <n v="0"/>
    <s v="不予录取"/>
    <n v="1"/>
    <n v="-0.26293"/>
    <n v="0.82328999999999997"/>
    <n v="0.26866348697126169"/>
    <n v="277"/>
    <n v="131"/>
    <n v="45"/>
  </r>
  <r>
    <n v="125"/>
    <s v="刘嘉欢"/>
    <x v="0"/>
    <n v="125300"/>
    <s v="会计"/>
    <n v="-1.4128579336418439"/>
    <n v="0.15915501944960733"/>
    <n v="-0.49899544534709933"/>
    <x v="0"/>
    <n v="0"/>
    <s v="不予录取"/>
    <n v="1"/>
    <n v="-0.96279999999999999"/>
    <n v="-5.5879999999999999E-2"/>
    <n v="-0.51895550698387372"/>
    <n v="790"/>
    <n v="326"/>
    <n v="66"/>
  </r>
  <r>
    <n v="126"/>
    <s v="邵壮"/>
    <x v="1"/>
    <n v="95300"/>
    <s v="风景园林"/>
    <n v="0.78510411199729047"/>
    <n v="0.21996141888800277"/>
    <n v="0.33987716684323971"/>
    <x v="27"/>
    <n v="64.06"/>
    <s v="录取"/>
    <n v="1"/>
    <n v="0.71045999999999998"/>
    <n v="0.2074"/>
    <n v="0.46426363134930043"/>
    <n v="179"/>
    <n v="47"/>
    <n v="27"/>
  </r>
  <r>
    <n v="127"/>
    <s v="罗昀"/>
    <x v="0"/>
    <n v="20200"/>
    <s v="应用经济学"/>
    <n v="0.43579977019088678"/>
    <n v="0.33987656753544476"/>
    <n v="-0.88141358741165265"/>
    <x v="0"/>
    <n v="0"/>
    <s v="不予录取"/>
    <n v="1"/>
    <n v="0.56993000000000005"/>
    <n v="-0.72818000000000005"/>
    <n v="-6.536194948745612E-2"/>
    <n v="482"/>
    <n v="218"/>
    <n v="51"/>
  </r>
  <r>
    <n v="129"/>
    <s v="李苑漠"/>
    <x v="3"/>
    <n v="130500"/>
    <s v="设计学"/>
    <n v="-0.92464871894984191"/>
    <n v="0.22091339681031741"/>
    <n v="0.64675990345511636"/>
    <x v="0"/>
    <n v="0"/>
    <s v="不予录取"/>
    <n v="1"/>
    <n v="-0.60772000000000004"/>
    <n v="0.85502"/>
    <n v="0.1081414803008077"/>
    <n v="355"/>
    <n v="22"/>
    <n v="10"/>
  </r>
  <r>
    <n v="130"/>
    <s v="陈夏月"/>
    <x v="3"/>
    <n v="135108"/>
    <s v="艺术设计"/>
    <n v="-1.8261868012494873"/>
    <n v="4.8451911116638977E-2"/>
    <n v="-0.648730022876573"/>
    <x v="0"/>
    <n v="0"/>
    <s v="不予录取"/>
    <n v="1"/>
    <n v="-1.33524"/>
    <n v="-0.13769000000000001"/>
    <n v="-0.74916187556624392"/>
    <n v="875"/>
    <n v="78"/>
    <n v="51"/>
  </r>
  <r>
    <n v="131"/>
    <s v="于琦"/>
    <x v="1"/>
    <n v="97300"/>
    <s v="风景园林学（农学）"/>
    <n v="0.96894850242171426"/>
    <n v="0.38940962463305157"/>
    <n v="0.6478054729061169"/>
    <x v="0"/>
    <n v="0"/>
    <s v="不予录取"/>
    <n v="1"/>
    <n v="0.93445"/>
    <n v="0.50095000000000001"/>
    <n v="0.72229613006385263"/>
    <n v="105"/>
    <n v="32"/>
    <n v="6"/>
  </r>
  <r>
    <n v="132"/>
    <s v="张娟"/>
    <x v="0"/>
    <n v="25200"/>
    <s v="应用统计"/>
    <n v="0.47256864827577222"/>
    <n v="-3.857231968980495E-2"/>
    <n v="0.80140108281455558"/>
    <x v="0"/>
    <n v="0"/>
    <s v="不予录取"/>
    <n v="1"/>
    <n v="0.30109000000000002"/>
    <n v="0.5756"/>
    <n v="0.43543454172127294"/>
    <n v="189"/>
    <n v="93"/>
    <n v="6"/>
  </r>
  <r>
    <n v="133"/>
    <s v="王云静"/>
    <x v="1"/>
    <n v="95300"/>
    <s v="风景园林"/>
    <n v="-0.2046658590964246"/>
    <n v="0.36950704290636227"/>
    <n v="-0.5908570912970792"/>
    <x v="0"/>
    <n v="0"/>
    <s v="不予录取"/>
    <n v="1"/>
    <n v="8.4930000000000005E-2"/>
    <n v="-0.32147999999999999"/>
    <n v="-0.11396608830622752"/>
    <n v="523"/>
    <n v="130"/>
    <n v="66"/>
  </r>
  <r>
    <n v="134"/>
    <s v="韩雪"/>
    <x v="0"/>
    <n v="95138"/>
    <s v="农村发展"/>
    <n v="-0.7040354504405345"/>
    <n v="0.11774502395575404"/>
    <n v="-0.30030059518250574"/>
    <x v="0"/>
    <n v="0"/>
    <s v="不予录取"/>
    <n v="1"/>
    <n v="-0.45513999999999999"/>
    <n v="-5.7500000000000002E-2"/>
    <n v="-0.26053592885487975"/>
    <n v="646"/>
    <n v="282"/>
    <n v="5"/>
  </r>
  <r>
    <n v="136"/>
    <s v="牛一鸣"/>
    <x v="9"/>
    <n v="90703"/>
    <s v="森林保护学"/>
    <n v="0.10487986742692665"/>
    <n v="0.21904218548370513"/>
    <n v="3.508486424558523"/>
    <x v="28"/>
    <n v="80.12"/>
    <s v="录取"/>
    <n v="1"/>
    <n v="4.4010000000000001E-2"/>
    <n v="3.1106799999999999"/>
    <n v="1.5448310111120758"/>
    <n v="23"/>
    <n v="2"/>
    <n v="1"/>
  </r>
  <r>
    <n v="137"/>
    <s v="曲芸"/>
    <x v="7"/>
    <n v="40200"/>
    <s v="心理学"/>
    <n v="-0.29957779150680436"/>
    <n v="0.21201710337936858"/>
    <n v="0.46000716189502666"/>
    <x v="0"/>
    <n v="0"/>
    <s v="不予录取"/>
    <n v="1"/>
    <n v="-0.12728999999999999"/>
    <n v="0.55012000000000005"/>
    <n v="0.20423284436780989"/>
    <n v="307"/>
    <n v="17"/>
    <n v="11"/>
  </r>
  <r>
    <n v="138"/>
    <s v="高帷雅"/>
    <x v="0"/>
    <n v="20200"/>
    <s v="应用经济学"/>
    <n v="-0.2046658590964246"/>
    <n v="7.2656140260901975E-2"/>
    <n v="-0.88141358741165265"/>
    <x v="0"/>
    <n v="0"/>
    <s v="不予录取"/>
    <n v="1"/>
    <n v="-7.3270000000000002E-2"/>
    <n v="-0.69127000000000005"/>
    <n v="-0.37571773153526888"/>
    <n v="726"/>
    <n v="311"/>
    <n v="69"/>
  </r>
  <r>
    <n v="139"/>
    <s v="王紫雯"/>
    <x v="0"/>
    <n v="20200"/>
    <s v="应用经济学"/>
    <n v="-0.39543302876149072"/>
    <n v="0.326811726701978"/>
    <n v="1.7334504824607335"/>
    <x v="0"/>
    <n v="0"/>
    <s v="不予录取"/>
    <n v="1"/>
    <n v="-0.19309000000000001"/>
    <n v="1.72295"/>
    <n v="0.74461542318905583"/>
    <n v="100"/>
    <n v="49"/>
    <n v="11"/>
  </r>
  <r>
    <n v="140"/>
    <s v="孔硕"/>
    <x v="0"/>
    <n v="120200"/>
    <s v="工商管理"/>
    <n v="1.0241018195490414"/>
    <n v="-0.15013950315580332"/>
    <n v="1.0199740930737482"/>
    <x v="29"/>
    <n v="90.25"/>
    <s v="录取"/>
    <n v="1"/>
    <n v="0.64724000000000004"/>
    <n v="0.59850999999999999"/>
    <n v="0.6233916537901073"/>
    <n v="129"/>
    <n v="64"/>
    <n v="21"/>
  </r>
  <r>
    <n v="141"/>
    <s v="王楠"/>
    <x v="1"/>
    <n v="95300"/>
    <s v="风景园林"/>
    <n v="-0.7040354504405345"/>
    <n v="0.30243998674666667"/>
    <n v="1.9354283097444329"/>
    <x v="0"/>
    <n v="0"/>
    <s v="不予录取"/>
    <n v="1"/>
    <n v="-0.45200000000000001"/>
    <n v="1.95746"/>
    <n v="0.72718399874590445"/>
    <n v="104"/>
    <n v="31"/>
    <n v="19"/>
  </r>
  <r>
    <n v="142"/>
    <s v="何颖霞"/>
    <x v="1"/>
    <n v="95300"/>
    <s v="风景园林"/>
    <n v="-0.79595764565274552"/>
    <n v="0.34316991803337032"/>
    <n v="-0.30921325412687961"/>
    <x v="0"/>
    <n v="0"/>
    <s v="不予录取"/>
    <n v="1"/>
    <n v="-0.39450000000000002"/>
    <n v="4.4389999999999999E-2"/>
    <n v="-0.17970827687133634"/>
    <n v="580"/>
    <n v="143"/>
    <n v="73"/>
  </r>
  <r>
    <n v="143"/>
    <s v="张文萍"/>
    <x v="1"/>
    <n v="83400"/>
    <s v="风景园林学（工学）"/>
    <n v="0.54250555542508461"/>
    <n v="0.12535683688037177"/>
    <n v="-0.39919774790702406"/>
    <x v="0"/>
    <n v="0"/>
    <s v="不予录取"/>
    <n v="1"/>
    <n v="0.50492999999999999"/>
    <n v="-0.41794999999999999"/>
    <n v="5.3274720907331832E-2"/>
    <n v="389"/>
    <n v="104"/>
    <n v="33"/>
  </r>
  <r>
    <n v="144"/>
    <s v="张梦迪"/>
    <x v="0"/>
    <n v="120200"/>
    <s v="工商管理"/>
    <n v="0.24045753678872986"/>
    <n v="-0.3888943313420285"/>
    <n v="-0.68271873724705912"/>
    <x v="0"/>
    <n v="0"/>
    <s v="不予录取"/>
    <n v="1"/>
    <n v="-9.7800000000000005E-3"/>
    <n v="-0.80035999999999996"/>
    <n v="-0.39668797345817608"/>
    <n v="735"/>
    <n v="312"/>
    <n v="108"/>
  </r>
  <r>
    <n v="145"/>
    <s v="陈瑞琦"/>
    <x v="1"/>
    <n v="83400"/>
    <s v="风景园林学（工学）"/>
    <n v="0.45418420923333047"/>
    <n v="-2.9064219179776207E-2"/>
    <n v="4.4122775397153077E-2"/>
    <x v="0"/>
    <n v="0"/>
    <s v="不予录取"/>
    <n v="1"/>
    <n v="0.32768000000000003"/>
    <n v="-7.4300000000000005E-2"/>
    <n v="0.13095194316739905"/>
    <n v="344"/>
    <n v="90"/>
    <n v="28"/>
  </r>
  <r>
    <n v="146"/>
    <s v="曹颖"/>
    <x v="0"/>
    <n v="20200"/>
    <s v="应用经济学"/>
    <n v="-0.44665330384634261"/>
    <n v="0.33332119307079061"/>
    <n v="-0.88141358741165265"/>
    <x v="0"/>
    <n v="0"/>
    <s v="不予录取"/>
    <n v="1"/>
    <n v="-0.10715"/>
    <n v="-0.53427999999999998"/>
    <n v="-0.31618640707226436"/>
    <n v="687"/>
    <n v="301"/>
    <n v="65"/>
  </r>
  <r>
    <n v="147"/>
    <s v="董帆"/>
    <x v="0"/>
    <n v="120200"/>
    <s v="工商管理"/>
    <n v="0.67479747774263765"/>
    <n v="0.17804993891294407"/>
    <n v="-0.88141358741165265"/>
    <x v="0"/>
    <n v="0"/>
    <s v="不予录取"/>
    <n v="1"/>
    <n v="0.65869"/>
    <n v="-0.84540000000000004"/>
    <n v="-7.7408072046735499E-2"/>
    <n v="492"/>
    <n v="222"/>
    <n v="71"/>
  </r>
  <r>
    <n v="150"/>
    <s v="付海英"/>
    <x v="0"/>
    <n v="120200"/>
    <s v="工商管理"/>
    <n v="-9.7348962039938855E-2"/>
    <n v="0.20314269670226234"/>
    <n v="1.6552452532695281"/>
    <x v="0"/>
    <n v="0"/>
    <s v="不予录取"/>
    <n v="1"/>
    <n v="-3.3550000000000003E-2"/>
    <n v="1.53973"/>
    <n v="0.73640949364046571"/>
    <n v="102"/>
    <n v="51"/>
    <n v="17"/>
  </r>
  <r>
    <n v="151"/>
    <s v="王芳桃"/>
    <x v="0"/>
    <n v="120200"/>
    <s v="工商管理"/>
    <n v="3.134211125715753E-2"/>
    <n v="0.29275357509995514"/>
    <n v="-0.31224270378700958"/>
    <x v="0"/>
    <n v="0"/>
    <s v="不予录取"/>
    <n v="1"/>
    <n v="0.2077"/>
    <n v="-0.16239000000000001"/>
    <n v="2.6578833391767549E-2"/>
    <n v="403"/>
    <n v="186"/>
    <n v="62"/>
  </r>
  <r>
    <n v="152"/>
    <s v="那丽杰"/>
    <x v="7"/>
    <n v="45400"/>
    <s v="应用心理"/>
    <n v="-1.8420840653882427"/>
    <n v="0.33142397081360642"/>
    <n v="0.4719492704995305"/>
    <x v="0"/>
    <n v="0"/>
    <s v="不予录取"/>
    <n v="1"/>
    <n v="-1.23569"/>
    <n v="0.95116999999999996"/>
    <n v="-0.16544591232165365"/>
    <n v="569"/>
    <n v="30"/>
    <n v="8"/>
  </r>
  <r>
    <n v="154"/>
    <s v="刘潇璐"/>
    <x v="0"/>
    <n v="25400"/>
    <s v="国际商务"/>
    <n v="2.3477814306048859"/>
    <n v="0.11132766654408759"/>
    <n v="1.5263654432889322"/>
    <x v="0"/>
    <n v="0"/>
    <s v="不予录取"/>
    <n v="1"/>
    <n v="1.78491"/>
    <n v="0.84704000000000002"/>
    <n v="1.3259186505259182"/>
    <n v="39"/>
    <n v="19"/>
    <n v="2"/>
  </r>
  <r>
    <n v="155"/>
    <s v="阚梅"/>
    <x v="0"/>
    <n v="120200"/>
    <s v="工商管理"/>
    <n v="1.1344084538036943"/>
    <n v="0.35942869096583724"/>
    <n v="0.63620126877652539"/>
    <x v="0"/>
    <n v="0"/>
    <s v="不予录取"/>
    <n v="1"/>
    <n v="1.04389"/>
    <n v="0.44217000000000001"/>
    <n v="0.74940966178090296"/>
    <n v="98"/>
    <n v="47"/>
    <n v="16"/>
  </r>
  <r>
    <n v="156"/>
    <s v="田鑫"/>
    <x v="0"/>
    <n v="120200"/>
    <s v="工商管理"/>
    <n v="0.95583442303272803"/>
    <n v="0.18544909765066342"/>
    <n v="-0.39216224113248571"/>
    <x v="0"/>
    <n v="0"/>
    <s v="不予录取"/>
    <n v="1"/>
    <n v="0.85470999999999997"/>
    <n v="-0.48010000000000003"/>
    <n v="0.20145715771748829"/>
    <n v="308"/>
    <n v="147"/>
    <n v="51"/>
  </r>
  <r>
    <n v="159"/>
    <s v="吴帅"/>
    <x v="2"/>
    <n v="85700"/>
    <s v="资源与环境"/>
    <n v="-1.8579813295269982"/>
    <n v="-1.8948598524270917"/>
    <n v="-0.78955194146167285"/>
    <x v="30"/>
    <n v="79.45"/>
    <s v="录取"/>
    <n v="1"/>
    <n v="-2.47681"/>
    <n v="-1.0215799999999999"/>
    <n v="-1.7646238958542566"/>
    <n v="973"/>
    <n v="25"/>
    <n v="6"/>
  </r>
  <r>
    <n v="160"/>
    <s v="刘慧慧"/>
    <x v="4"/>
    <n v="81200"/>
    <s v="计算机科学与技术"/>
    <n v="-0.42826886480390081"/>
    <n v="0.20503462305713366"/>
    <n v="-0.78955194146167285"/>
    <x v="0"/>
    <n v="0"/>
    <s v="不予录取"/>
    <n v="1"/>
    <n v="-0.17157"/>
    <n v="-0.50932999999999995"/>
    <n v="-0.33686894142937279"/>
    <n v="706"/>
    <n v="11"/>
    <n v="8"/>
  </r>
  <r>
    <n v="162"/>
    <s v="张傲然"/>
    <x v="8"/>
    <n v="50200"/>
    <s v="外国语言文学"/>
    <n v="2.6235480162415206"/>
    <n v="0.16190117973168669"/>
    <n v="-0.78955194146167285"/>
    <x v="0"/>
    <n v="0"/>
    <s v="不予录取"/>
    <n v="1"/>
    <n v="2.1319499999999998"/>
    <n v="-1.20591"/>
    <n v="0.49840924727781144"/>
    <n v="168"/>
    <n v="5"/>
    <n v="2"/>
  </r>
  <r>
    <n v="163"/>
    <s v="曹淑慧"/>
    <x v="0"/>
    <n v="120200"/>
    <s v="工商管理"/>
    <n v="-0.33634666959168802"/>
    <n v="0.4088878614541851"/>
    <n v="-0.60279919990158304"/>
    <x v="0"/>
    <n v="0"/>
    <s v="不予录取"/>
    <n v="1"/>
    <n v="7.79E-3"/>
    <n v="-0.28695999999999999"/>
    <n v="-0.13645994962786487"/>
    <n v="539"/>
    <n v="240"/>
    <n v="77"/>
  </r>
  <r>
    <n v="164"/>
    <s v="李枫园"/>
    <x v="0"/>
    <n v="120200"/>
    <s v="工商管理"/>
    <n v="-0.7040354504405345"/>
    <n v="0.44062108507021719"/>
    <n v="-0.25134032254738575"/>
    <x v="0"/>
    <n v="0"/>
    <s v="不予录取"/>
    <n v="1"/>
    <n v="-0.27068999999999999"/>
    <n v="0.11273"/>
    <n v="-8.3045163065934E-2"/>
    <n v="495"/>
    <n v="224"/>
    <n v="72"/>
  </r>
  <r>
    <n v="165"/>
    <s v="肖菲"/>
    <x v="0"/>
    <n v="120200"/>
    <s v="工商管理"/>
    <n v="0.73327272509015085"/>
    <n v="0.3635764562524143"/>
    <n v="-0.88141358741165265"/>
    <x v="0"/>
    <n v="0"/>
    <s v="不予录取"/>
    <n v="1"/>
    <n v="0.81059999999999999"/>
    <n v="-0.78503999999999996"/>
    <n v="2.9697575490394201E-2"/>
    <n v="402"/>
    <n v="185"/>
    <n v="61"/>
  </r>
  <r>
    <n v="166"/>
    <s v="韦姝宇"/>
    <x v="1"/>
    <n v="83400"/>
    <s v="风景园林学（工学）"/>
    <n v="2.7706235285810585"/>
    <n v="3.2074406849021728E-2"/>
    <n v="0.79754005043559051"/>
    <x v="0"/>
    <n v="0"/>
    <s v="不予录取"/>
    <n v="1"/>
    <n v="2.0954899999999999"/>
    <n v="8.8499999999999995E-2"/>
    <n v="1.1132738629223797"/>
    <n v="53"/>
    <n v="17"/>
    <n v="2"/>
  </r>
  <r>
    <n v="167"/>
    <s v="王宝玲"/>
    <x v="0"/>
    <n v="20200"/>
    <s v="应用经济学"/>
    <n v="-0.52019106001611171"/>
    <n v="6.1730729695922658E-3"/>
    <n v="-0.88141358741165265"/>
    <x v="0"/>
    <n v="0"/>
    <s v="不予录取"/>
    <n v="1"/>
    <n v="-0.35244999999999999"/>
    <n v="-0.64731000000000005"/>
    <n v="-0.49675378336648773"/>
    <n v="785"/>
    <n v="324"/>
    <n v="72"/>
  </r>
  <r>
    <n v="168"/>
    <s v="赵明慧"/>
    <x v="0"/>
    <n v="125300"/>
    <s v="会计"/>
    <n v="0.19680206263913758"/>
    <n v="0.35215075034227694"/>
    <n v="-0.58292103980698384"/>
    <x v="0"/>
    <n v="0"/>
    <s v="不予录取"/>
    <n v="1"/>
    <n v="0.38084000000000001"/>
    <n v="-0.41083999999999998"/>
    <n v="-6.6063108444039519E-3"/>
    <n v="432"/>
    <n v="196"/>
    <n v="44"/>
  </r>
  <r>
    <n v="169"/>
    <s v="肖雅方"/>
    <x v="1"/>
    <n v="97300"/>
    <s v="风景园林学（农学）"/>
    <n v="-0.63389199084282355"/>
    <n v="0.16574702292597288"/>
    <n v="-0.19256684625233511"/>
    <x v="0"/>
    <n v="0"/>
    <s v="不予录取"/>
    <n v="1"/>
    <n v="-0.37885999999999997"/>
    <n v="3.9440000000000003E-2"/>
    <n v="-0.17414497394627351"/>
    <n v="572"/>
    <n v="139"/>
    <n v="26"/>
  </r>
  <r>
    <n v="171"/>
    <s v="吴双"/>
    <x v="1"/>
    <n v="97300"/>
    <s v="风景园林学（农学）"/>
    <n v="-1.4577974511806684"/>
    <n v="0.35487933402464428"/>
    <n v="4.0642333270133468"/>
    <x v="0"/>
    <n v="0"/>
    <s v="不予录取"/>
    <n v="1"/>
    <n v="-1.0954900000000001"/>
    <n v="3.9950600000000001"/>
    <n v="1.3958130740564123"/>
    <n v="30"/>
    <n v="11"/>
    <n v="2"/>
  </r>
  <r>
    <n v="173"/>
    <s v="王小雨"/>
    <x v="1"/>
    <n v="83400"/>
    <s v="风景园林学（工学）"/>
    <n v="-1.3810634053643329"/>
    <n v="-3.4856843477572196E-2"/>
    <n v="1.7269374456233613"/>
    <x v="0"/>
    <n v="0"/>
    <s v="不予录取"/>
    <n v="1"/>
    <n v="-1.1539600000000001"/>
    <n v="1.7937000000000001"/>
    <n v="0.28861779989846376"/>
    <n v="265"/>
    <n v="70"/>
    <n v="21"/>
  </r>
  <r>
    <n v="174"/>
    <s v="金亦佳"/>
    <x v="1"/>
    <n v="97300"/>
    <s v="风景园林学（农学）"/>
    <n v="-1.3898689431358389E-2"/>
    <n v="0.27076779309379256"/>
    <n v="0.80056950009572059"/>
    <x v="31"/>
    <n v="90.26"/>
    <s v="录取"/>
    <n v="1"/>
    <n v="0.10886"/>
    <n v="0.80554999999999999"/>
    <n v="0.44981843055551202"/>
    <n v="182"/>
    <n v="49"/>
    <n v="8"/>
  </r>
  <r>
    <n v="175"/>
    <s v="赵懿真"/>
    <x v="0"/>
    <n v="20200"/>
    <s v="应用经济学"/>
    <n v="-0.31796223054924616"/>
    <n v="0.24047231737289138"/>
    <n v="1.6867276174937189"/>
    <x v="0"/>
    <n v="0"/>
    <s v="不予录取"/>
    <n v="1"/>
    <n v="-0.18174000000000001"/>
    <n v="1.63097"/>
    <n v="0.70539596671730942"/>
    <n v="111"/>
    <n v="56"/>
    <n v="14"/>
  </r>
  <r>
    <n v="176"/>
    <s v="武晓婷"/>
    <x v="1"/>
    <n v="95300"/>
    <s v="风景园林"/>
    <n v="-0.33634666959168802"/>
    <n v="0.30469842584021839"/>
    <n v="-0.55989782658672294"/>
    <x v="32"/>
    <n v="74.86"/>
    <s v="录取"/>
    <n v="1"/>
    <n v="-5.4449999999999998E-2"/>
    <n v="-0.29089999999999999"/>
    <n v="-0.17016806815779015"/>
    <n v="570"/>
    <n v="138"/>
    <n v="70"/>
  </r>
  <r>
    <n v="177"/>
    <s v="王奕鑫"/>
    <x v="3"/>
    <n v="135108"/>
    <s v="艺术设计"/>
    <n v="-1.8579813295269982"/>
    <n v="0.16811011455557262"/>
    <n v="0.95030407762519409"/>
    <x v="0"/>
    <n v="0"/>
    <s v="不予录取"/>
    <n v="1"/>
    <n v="-1.3644400000000001"/>
    <n v="1.3056099999999999"/>
    <n v="-5.7723874456723973E-2"/>
    <n v="478"/>
    <n v="29"/>
    <n v="14"/>
  </r>
  <r>
    <n v="178"/>
    <s v="刘静"/>
    <x v="6"/>
    <n v="83203"/>
    <s v="农产品加工及贮藏工程"/>
    <n v="-0.28119335246436256"/>
    <n v="0.27124642814319699"/>
    <n v="7.8634589281473793E-2"/>
    <x v="26"/>
    <n v="90"/>
    <s v="录取"/>
    <n v="1"/>
    <n v="-6.1330000000000003E-2"/>
    <n v="0.2382"/>
    <n v="8.5259270269836707E-2"/>
    <n v="371"/>
    <n v="1"/>
    <n v="1"/>
  </r>
  <r>
    <n v="179"/>
    <s v="张文君"/>
    <x v="0"/>
    <n v="120200"/>
    <s v="工商管理"/>
    <n v="-0.41133029290024625"/>
    <n v="0.29448835502311799"/>
    <n v="-0.68271873724705912"/>
    <x v="0"/>
    <n v="0"/>
    <s v="不予录取"/>
    <n v="1"/>
    <n v="-0.11187"/>
    <n v="-0.38492999999999999"/>
    <n v="-0.24550491516669987"/>
    <n v="638"/>
    <n v="278"/>
    <n v="97"/>
  </r>
  <r>
    <n v="180"/>
    <s v="黄华尔琦"/>
    <x v="2"/>
    <n v="85700"/>
    <s v="资源与环境"/>
    <n v="-1.7308032164169542"/>
    <n v="-1.3365914671744168"/>
    <n v="-0.78955194146167285"/>
    <x v="0"/>
    <n v="0"/>
    <s v="不予录取"/>
    <n v="1"/>
    <n v="-2.0569199999999999"/>
    <n v="-0.82908000000000004"/>
    <n v="-1.4560180215400249"/>
    <n v="964"/>
    <n v="24"/>
    <n v="5"/>
  </r>
  <r>
    <n v="181"/>
    <s v="童雅琦"/>
    <x v="1"/>
    <n v="95300"/>
    <s v="风景园林"/>
    <n v="-1.4923442543356213"/>
    <n v="0.13654456262980072"/>
    <n v="-0.88141358741165265"/>
    <x v="0"/>
    <n v="0"/>
    <s v="不予录取"/>
    <n v="1"/>
    <n v="-1.0187900000000001"/>
    <n v="-0.37928000000000001"/>
    <n v="-0.70581532557585791"/>
    <n v="859"/>
    <n v="199"/>
    <n v="101"/>
  </r>
  <r>
    <n v="182"/>
    <s v="潘翼帆"/>
    <x v="3"/>
    <n v="135108"/>
    <s v="艺术设计"/>
    <n v="-0.79595764565274552"/>
    <n v="0.16650987870693415"/>
    <n v="-0.88141358741165265"/>
    <x v="0"/>
    <n v="0"/>
    <s v="不予录取"/>
    <n v="1"/>
    <n v="-0.47012999999999999"/>
    <n v="-0.52249000000000001"/>
    <n v="-0.49575485958444437"/>
    <n v="784"/>
    <n v="61"/>
    <n v="40"/>
  </r>
  <r>
    <n v="183"/>
    <s v="于梦晴"/>
    <x v="1"/>
    <n v="95300"/>
    <s v="风景园林"/>
    <n v="1.5756349908223088"/>
    <n v="0.22314566470041416"/>
    <n v="0.76908713587152988"/>
    <x v="0"/>
    <n v="0"/>
    <s v="不予录取"/>
    <n v="1"/>
    <n v="1.29556"/>
    <n v="0.40544000000000002"/>
    <n v="0.85993738706444423"/>
    <n v="83"/>
    <n v="26"/>
    <n v="17"/>
  </r>
  <r>
    <n v="184"/>
    <s v="田娅倩"/>
    <x v="0"/>
    <n v="20200"/>
    <s v="应用经济学"/>
    <n v="1.1711773318885796"/>
    <n v="7.4865785510831548E-2"/>
    <n v="0.72155050746580152"/>
    <x v="0"/>
    <n v="0"/>
    <s v="不予录取"/>
    <n v="1"/>
    <n v="0.90342"/>
    <n v="0.39556000000000002"/>
    <n v="0.6548745227548517"/>
    <n v="120"/>
    <n v="60"/>
    <n v="15"/>
  </r>
  <r>
    <n v="185"/>
    <s v="尚金亮"/>
    <x v="3"/>
    <n v="135108"/>
    <s v="艺术设计"/>
    <n v="-1.4287551977805995"/>
    <n v="-0.34739697349905868"/>
    <n v="-0.3842261896423903"/>
    <x v="0"/>
    <n v="0"/>
    <s v="不予录取"/>
    <n v="1"/>
    <n v="-1.2732000000000001"/>
    <n v="-0.15301000000000001"/>
    <n v="-0.72498167574677541"/>
    <n v="866"/>
    <n v="74"/>
    <n v="49"/>
  </r>
  <r>
    <n v="186"/>
    <s v="彭烨春"/>
    <x v="0"/>
    <n v="25400"/>
    <s v="国际商务"/>
    <n v="1.9617082107135981"/>
    <n v="-0.51223029744688398"/>
    <n v="-0.88141358741165265"/>
    <x v="0"/>
    <n v="0"/>
    <s v="不予录取"/>
    <n v="1"/>
    <n v="1.2413799999999999"/>
    <n v="-1.4049799999999999"/>
    <n v="-5.3742295834424116E-2"/>
    <n v="474"/>
    <n v="216"/>
    <n v="14"/>
  </r>
  <r>
    <n v="187"/>
    <s v="周玥姮"/>
    <x v="1"/>
    <n v="97300"/>
    <s v="风景园林学（农学）"/>
    <n v="-1.7784950088332208"/>
    <n v="0.29928987342942176"/>
    <n v="5.3977468165231741"/>
    <x v="0"/>
    <n v="0"/>
    <s v="不予录取"/>
    <n v="0"/>
    <n v="-1.4341600000000001"/>
    <n v="5.2027400000000004"/>
    <n v="0"/>
    <n v="417"/>
    <n v="113"/>
    <n v="20"/>
  </r>
  <r>
    <n v="188"/>
    <s v="左佳薇"/>
    <x v="0"/>
    <n v="20200"/>
    <s v="应用经济学"/>
    <n v="0.39903089210600312"/>
    <n v="-0.13406272833536315"/>
    <n v="-0.69769029551169293"/>
    <x v="33"/>
    <n v="89.78"/>
    <s v="录取"/>
    <n v="1"/>
    <n v="0.25927"/>
    <n v="-0.74787000000000003"/>
    <n v="-0.23362192287771955"/>
    <n v="630"/>
    <n v="274"/>
    <n v="61"/>
  </r>
  <r>
    <n v="189"/>
    <s v="冯凯昕"/>
    <x v="0"/>
    <n v="125300"/>
    <s v="会计"/>
    <n v="6.8110989342041184E-2"/>
    <n v="0.22144336226421416"/>
    <n v="-0.88141358741165265"/>
    <x v="0"/>
    <n v="0"/>
    <s v="不予录取"/>
    <n v="1"/>
    <n v="0.22090000000000001"/>
    <n v="-0.69315000000000004"/>
    <n v="-0.22643389807413028"/>
    <n v="622"/>
    <n v="270"/>
    <n v="55"/>
  </r>
  <r>
    <n v="190"/>
    <s v="张晴"/>
    <x v="0"/>
    <n v="120300"/>
    <s v="农林经济管理"/>
    <n v="-5.4267668277279283E-3"/>
    <n v="-0.20738058335910955"/>
    <n v="-0.88141358741165265"/>
    <x v="0"/>
    <n v="0"/>
    <s v="不予录取"/>
    <n v="1"/>
    <n v="-8.3199999999999996E-2"/>
    <n v="-0.84638999999999998"/>
    <n v="-0.45670337254110333"/>
    <n v="768"/>
    <n v="322"/>
    <n v="32"/>
  </r>
  <r>
    <n v="191"/>
    <s v="郭丹妮"/>
    <x v="0"/>
    <n v="120200"/>
    <s v="工商管理"/>
    <n v="0.71156635582752137"/>
    <n v="0.29027386093809998"/>
    <n v="-0.11354785362241593"/>
    <x v="0"/>
    <n v="0"/>
    <s v="不予录取"/>
    <n v="1"/>
    <n v="0.71604000000000001"/>
    <n v="-0.14224999999999999"/>
    <n v="0.29599491343138201"/>
    <n v="260"/>
    <n v="125"/>
    <n v="42"/>
  </r>
  <r>
    <n v="192"/>
    <s v="李夏琴"/>
    <x v="0"/>
    <n v="120200"/>
    <s v="工商管理"/>
    <n v="0.43579977019088678"/>
    <n v="-0.30875543759201451"/>
    <n v="-0.5908570912970792"/>
    <x v="0"/>
    <n v="0"/>
    <s v="不予录取"/>
    <n v="1"/>
    <n v="0.18135000000000001"/>
    <n v="-0.73236000000000001"/>
    <n v="-0.26581750288202349"/>
    <n v="653"/>
    <n v="286"/>
    <n v="98"/>
  </r>
  <r>
    <n v="193"/>
    <s v="马婕"/>
    <x v="1"/>
    <n v="95300"/>
    <s v="风景园林"/>
    <n v="-9.7348962039938855E-2"/>
    <n v="6.224790215743807E-2"/>
    <n v="-0.88141358741165265"/>
    <x v="0"/>
    <n v="0"/>
    <s v="不予录取"/>
    <n v="1"/>
    <n v="2.5899999999999999E-3"/>
    <n v="-0.71928000000000003"/>
    <n v="-0.35069146272389085"/>
    <n v="711"/>
    <n v="166"/>
    <n v="83"/>
  </r>
  <r>
    <n v="194"/>
    <s v="蔡正语"/>
    <x v="3"/>
    <n v="130500"/>
    <s v="设计学"/>
    <n v="-0.68158378325909008"/>
    <n v="-0.4756045262617804"/>
    <n v="-0.88141358741165265"/>
    <x v="0"/>
    <n v="0"/>
    <s v="不予录取"/>
    <n v="1"/>
    <n v="-0.75421000000000005"/>
    <n v="-0.80193000000000003"/>
    <n v="-0.77756405460981071"/>
    <n v="884"/>
    <n v="81"/>
    <n v="22"/>
  </r>
  <r>
    <n v="195"/>
    <s v="越源"/>
    <x v="0"/>
    <n v="125300"/>
    <s v="会计"/>
    <n v="-0.28415217979020219"/>
    <n v="0.41725744189257979"/>
    <n v="-0.12548996222691969"/>
    <x v="0"/>
    <n v="0"/>
    <s v="不予录取"/>
    <n v="1"/>
    <n v="3.032E-2"/>
    <n v="0.11931"/>
    <n v="7.3871494545831029E-2"/>
    <n v="378"/>
    <n v="173"/>
    <n v="37"/>
  </r>
  <r>
    <n v="196"/>
    <s v="杨汞"/>
    <x v="9"/>
    <n v="90702"/>
    <s v="森林培育"/>
    <n v="0.22456027264997433"/>
    <n v="-1.302691652038924"/>
    <n v="-0.20405481733972633"/>
    <x v="0"/>
    <n v="0"/>
    <s v="不予录取"/>
    <n v="1"/>
    <n v="-0.57257000000000002"/>
    <n v="-0.74250000000000005"/>
    <n v="-0.65573333821972213"/>
    <n v="841"/>
    <n v="56"/>
    <n v="18"/>
  </r>
  <r>
    <n v="197"/>
    <s v="丁凡倬"/>
    <x v="3"/>
    <n v="130500"/>
    <s v="设计学"/>
    <n v="-1.2004153045864765"/>
    <n v="5.95308373703178E-2"/>
    <n v="4.2271018513644298"/>
    <x v="34"/>
    <n v="90.5"/>
    <s v="录取"/>
    <n v="1"/>
    <n v="-1.0774699999999999"/>
    <n v="3.9624000000000001"/>
    <n v="1.3890304024800251"/>
    <n v="32"/>
    <n v="2"/>
    <n v="2"/>
  </r>
  <r>
    <n v="199"/>
    <s v="范希冉"/>
    <x v="3"/>
    <n v="135108"/>
    <s v="艺术设计"/>
    <n v="-0.95183727361793391"/>
    <n v="-0.21284917448719159"/>
    <n v="-0.88141358741165265"/>
    <x v="0"/>
    <n v="0"/>
    <s v="不予录取"/>
    <n v="1"/>
    <n v="-0.80845"/>
    <n v="-0.63783000000000001"/>
    <n v="-0.72494897741982589"/>
    <n v="865"/>
    <n v="73"/>
    <n v="48"/>
  </r>
  <r>
    <n v="200"/>
    <s v="马旭辉"/>
    <x v="0"/>
    <n v="120200"/>
    <s v="工商管理"/>
    <n v="-7.8964522997497053E-2"/>
    <n v="0.14106322540224658"/>
    <n v="-0.88141358741165265"/>
    <x v="0"/>
    <n v="0"/>
    <s v="不予录取"/>
    <n v="1"/>
    <n v="6.2199999999999998E-2"/>
    <n v="-0.69220000000000004"/>
    <n v="-0.30700156742751916"/>
    <n v="680"/>
    <n v="298"/>
    <n v="103"/>
  </r>
  <r>
    <n v="201"/>
    <s v="陶梦梦"/>
    <x v="0"/>
    <n v="20200"/>
    <s v="应用经济学"/>
    <n v="0.52772196540309946"/>
    <n v="-3.9185115186475647E-2"/>
    <n v="-0.88141358741165265"/>
    <x v="0"/>
    <n v="0"/>
    <s v="不予录取"/>
    <n v="1"/>
    <n v="0.42085"/>
    <n v="-0.89858000000000005"/>
    <n v="-0.22487590682779907"/>
    <n v="621"/>
    <n v="269"/>
    <n v="60"/>
  </r>
  <r>
    <n v="202"/>
    <s v="郭盼"/>
    <x v="8"/>
    <n v="50200"/>
    <s v="外国语言文学"/>
    <n v="1.2998684051856741"/>
    <n v="-0.1480158188177717"/>
    <n v="-0.49899544534709933"/>
    <x v="0"/>
    <n v="0"/>
    <s v="不予录取"/>
    <n v="1"/>
    <n v="0.92930999999999997"/>
    <n v="-0.78139000000000003"/>
    <n v="9.2097484890963671E-2"/>
    <n v="364"/>
    <n v="18"/>
    <n v="8"/>
  </r>
  <r>
    <n v="203"/>
    <s v="宋怡蒙"/>
    <x v="8"/>
    <n v="50200"/>
    <s v="外国语言文学"/>
    <n v="2.3845503086897715"/>
    <n v="1.5274837887184504E-2"/>
    <n v="0.28964899325229349"/>
    <x v="21"/>
    <n v="0"/>
    <s v="不予录取"/>
    <n v="1"/>
    <n v="1.8147599999999999"/>
    <n v="-0.27332000000000001"/>
    <n v="0.79285860960491228"/>
    <n v="91"/>
    <n v="3"/>
    <n v="1"/>
  </r>
  <r>
    <n v="204"/>
    <s v="魏琳"/>
    <x v="0"/>
    <n v="125300"/>
    <s v="会计"/>
    <n v="0.95056406337927235"/>
    <n v="0.34875599735019963"/>
    <n v="-0.88141358741165265"/>
    <x v="0"/>
    <n v="0"/>
    <s v="不予录取"/>
    <n v="1"/>
    <n v="0.96782000000000001"/>
    <n v="-0.83928000000000003"/>
    <n v="8.3429553952452551E-2"/>
    <n v="372"/>
    <n v="170"/>
    <n v="36"/>
  </r>
  <r>
    <n v="206"/>
    <s v="李立言"/>
    <x v="7"/>
    <n v="40200"/>
    <s v="心理学"/>
    <n v="1.1895617709310216"/>
    <n v="0.13624307651781345"/>
    <n v="1.1379573639008411"/>
    <x v="35"/>
    <n v="82.8"/>
    <s v="录取"/>
    <n v="1"/>
    <n v="0.93362999999999996"/>
    <n v="0.77742999999999995"/>
    <n v="0.85718609115564892"/>
    <n v="84"/>
    <n v="3"/>
    <n v="1"/>
  </r>
  <r>
    <n v="207"/>
    <s v="张哲"/>
    <x v="0"/>
    <n v="125300"/>
    <s v="会计"/>
    <n v="0.19680206263913758"/>
    <n v="-0.32497763879388492"/>
    <n v="0.4733039527322"/>
    <x v="0"/>
    <n v="0"/>
    <s v="不予录取"/>
    <n v="1"/>
    <n v="-5.9729999999999998E-2"/>
    <n v="0.23874000000000001"/>
    <n v="8.6340508788562628E-2"/>
    <n v="369"/>
    <n v="169"/>
    <n v="35"/>
  </r>
  <r>
    <n v="208"/>
    <s v="赵雅婷"/>
    <x v="3"/>
    <n v="130500"/>
    <s v="设计学"/>
    <n v="-7.8964522997497053E-2"/>
    <n v="0.15018653730573311"/>
    <n v="1.1529289221654748"/>
    <x v="0"/>
    <n v="0"/>
    <s v="不予录取"/>
    <n v="1"/>
    <n v="-2.6849999999999999E-2"/>
    <n v="1.07839"/>
    <n v="0.51405182977676467"/>
    <n v="158"/>
    <n v="14"/>
    <n v="7"/>
  </r>
  <r>
    <n v="209"/>
    <s v="高源"/>
    <x v="0"/>
    <n v="20200"/>
    <s v="应用经济学"/>
    <n v="0.21518650168157941"/>
    <n v="-0.14138961644992118"/>
    <n v="0.60928760190738784"/>
    <x v="21"/>
    <n v="0"/>
    <s v="不予录取"/>
    <n v="1"/>
    <n v="5.416E-2"/>
    <n v="0.42537000000000003"/>
    <n v="0.23582929194693714"/>
    <n v="290"/>
    <n v="139"/>
    <n v="31"/>
  </r>
  <r>
    <n v="210"/>
    <s v="白静"/>
    <x v="1"/>
    <n v="83400"/>
    <s v="风景园林学（工学）"/>
    <n v="-1.4923442543356213"/>
    <n v="6.4650584893282259"/>
    <n v="-0.88141358741165265"/>
    <x v="0"/>
    <n v="0"/>
    <s v="不予录取"/>
    <n v="0"/>
    <n v="2.64107"/>
    <n v="2.1238899999999998"/>
    <n v="0"/>
    <n v="417"/>
    <n v="113"/>
    <n v="36"/>
  </r>
  <r>
    <n v="211"/>
    <s v="杨旭"/>
    <x v="1"/>
    <n v="83400"/>
    <s v="风景园林学（工学）"/>
    <n v="-0.64888213331320732"/>
    <n v="1.1125149765771591E-2"/>
    <n v="0.30828870415642357"/>
    <x v="21"/>
    <n v="0"/>
    <s v="不予录取"/>
    <n v="1"/>
    <n v="-0.50294000000000005"/>
    <n v="0.41665000000000002"/>
    <n v="-5.2894839089776879E-2"/>
    <n v="472"/>
    <n v="121"/>
    <n v="37"/>
  </r>
  <r>
    <n v="212"/>
    <s v="刘洋"/>
    <x v="1"/>
    <n v="83300"/>
    <s v="城乡规划学"/>
    <n v="6.5587631262419205E-2"/>
    <n v="-0.11499661414516094"/>
    <n v="-0.88141358741165265"/>
    <x v="0"/>
    <n v="0"/>
    <s v="不予录取"/>
    <n v="1"/>
    <n v="2.4410000000000001E-2"/>
    <n v="-0.82567000000000002"/>
    <n v="-0.39161713207686299"/>
    <n v="734"/>
    <n v="173"/>
    <n v="6"/>
  </r>
  <r>
    <n v="214"/>
    <s v="魏佳祺"/>
    <x v="1"/>
    <n v="95300"/>
    <s v="风景园林"/>
    <n v="-1.1267071791442445"/>
    <n v="0.17852216704157889"/>
    <n v="1.3810833300723113"/>
    <x v="0"/>
    <n v="0"/>
    <s v="不予录取"/>
    <n v="1"/>
    <n v="-0.82045000000000001"/>
    <n v="1.5210600000000001"/>
    <n v="0.32547943020574016"/>
    <n v="247"/>
    <n v="66"/>
    <n v="36"/>
  </r>
  <r>
    <n v="215"/>
    <s v="艾遒一"/>
    <x v="9"/>
    <n v="90704"/>
    <s v="森林经理学"/>
    <n v="-0.7040354504405345"/>
    <n v="-1.0024645012920008"/>
    <n v="-0.88141358741165265"/>
    <x v="36"/>
    <n v="87.82"/>
    <s v="录取"/>
    <n v="1"/>
    <n v="-1.07603"/>
    <n v="-1.0053300000000001"/>
    <n v="-1.0414295879942661"/>
    <n v="927"/>
    <n v="61"/>
    <n v="19"/>
  </r>
  <r>
    <n v="216"/>
    <s v="张倩"/>
    <x v="8"/>
    <n v="50200"/>
    <s v="外国语言文学"/>
    <n v="1.5572505517798672"/>
    <n v="0.26967865429066418"/>
    <n v="-0.83548276443666269"/>
    <x v="0"/>
    <n v="0"/>
    <s v="不予录取"/>
    <n v="0"/>
    <n v="1.3828499999999999"/>
    <n v="-0.96575"/>
    <n v="0"/>
    <n v="417"/>
    <n v="21"/>
    <n v="11"/>
  </r>
  <r>
    <n v="217"/>
    <s v="庞文君"/>
    <x v="1"/>
    <n v="95300"/>
    <s v="风景园林"/>
    <n v="-0.8511109627800727"/>
    <n v="0.23570584271178133"/>
    <n v="0.63407236383195253"/>
    <x v="0"/>
    <n v="0"/>
    <s v="不予录取"/>
    <n v="1"/>
    <n v="-0.54247000000000001"/>
    <n v="0.83348"/>
    <n v="0.13091666052743234"/>
    <n v="346"/>
    <n v="91"/>
    <n v="45"/>
  </r>
  <r>
    <n v="218"/>
    <s v="毛丽敏"/>
    <x v="0"/>
    <n v="120200"/>
    <s v="工商管理"/>
    <n v="0.14164874551181028"/>
    <n v="0.32316163939847431"/>
    <n v="0.58753228964295323"/>
    <x v="0"/>
    <n v="0"/>
    <s v="不予录取"/>
    <n v="1"/>
    <n v="0.26772000000000001"/>
    <n v="0.60660000000000003"/>
    <n v="0.43356706676807749"/>
    <n v="192"/>
    <n v="95"/>
    <n v="32"/>
  </r>
  <r>
    <n v="219"/>
    <s v="林豆豆"/>
    <x v="0"/>
    <n v="120200"/>
    <s v="工商管理"/>
    <n v="0.93217962433682877"/>
    <n v="0.22639464710714902"/>
    <n v="-2.8721714446974422E-2"/>
    <x v="0"/>
    <n v="0"/>
    <s v="不予录取"/>
    <n v="1"/>
    <n v="0.84348999999999996"/>
    <n v="-0.14296"/>
    <n v="0.36072371395960201"/>
    <n v="228"/>
    <n v="108"/>
    <n v="37"/>
  </r>
  <r>
    <n v="220"/>
    <s v="陈欣"/>
    <x v="0"/>
    <n v="120200"/>
    <s v="工商管理"/>
    <n v="-0.42826886480390081"/>
    <n v="0.30600597983565669"/>
    <n v="0.18494469398225291"/>
    <x v="37"/>
    <n v="83.13"/>
    <s v="录取"/>
    <n v="1"/>
    <n v="-0.15837000000000001"/>
    <n v="0.37702999999999998"/>
    <n v="0.10365348780579763"/>
    <n v="360"/>
    <n v="166"/>
    <n v="57"/>
  </r>
  <r>
    <n v="221"/>
    <s v="孙冯菲"/>
    <x v="0"/>
    <n v="120200"/>
    <s v="工商管理"/>
    <n v="0.19276574437246333"/>
    <n v="0.19461898946335682"/>
    <n v="1.0900804267592936"/>
    <x v="0"/>
    <n v="0"/>
    <s v="不予录取"/>
    <n v="1"/>
    <n v="0.20907999999999999"/>
    <n v="0.98087999999999997"/>
    <n v="0.58679708608239567"/>
    <n v="137"/>
    <n v="68"/>
    <n v="22"/>
  </r>
  <r>
    <n v="223"/>
    <s v="杨晓珙"/>
    <x v="0"/>
    <n v="20200"/>
    <s v="应用经济学"/>
    <n v="-0.66726657235565001"/>
    <n v="4.1319133776171683E-2"/>
    <n v="-0.5908570912970792"/>
    <x v="0"/>
    <n v="0"/>
    <s v="不予录取"/>
    <n v="1"/>
    <n v="-0.45782"/>
    <n v="-0.34828999999999999"/>
    <n v="-0.404216278260424"/>
    <n v="741"/>
    <n v="315"/>
    <n v="70"/>
  </r>
  <r>
    <n v="224"/>
    <s v="杨青"/>
    <x v="0"/>
    <n v="120300"/>
    <s v="农林经济管理"/>
    <n v="8.6495428384484832E-2"/>
    <n v="0.17978783697000711"/>
    <n v="-0.88141358741165265"/>
    <x v="0"/>
    <n v="0"/>
    <s v="不予录取"/>
    <n v="1"/>
    <n v="0.21084"/>
    <n v="-0.71372000000000002"/>
    <n v="-0.24163746710072523"/>
    <n v="635"/>
    <n v="277"/>
    <n v="26"/>
  </r>
  <r>
    <n v="225"/>
    <s v="王琪"/>
    <x v="1"/>
    <n v="97300"/>
    <s v="风景园林学（农学）"/>
    <n v="-0.61211325522832272"/>
    <n v="0.24263832149468648"/>
    <n v="-0.44512857088201396"/>
    <x v="38"/>
    <n v="83"/>
    <s v="录取"/>
    <n v="1"/>
    <n v="-0.30607000000000001"/>
    <n v="-0.15436"/>
    <n v="-0.23182348648670609"/>
    <n v="628"/>
    <n v="153"/>
    <n v="31"/>
  </r>
  <r>
    <n v="226"/>
    <s v="安倩仪"/>
    <x v="1"/>
    <n v="83400"/>
    <s v="风景园林学（工学）"/>
    <n v="0.41741533114844498"/>
    <n v="0.38984051865509523"/>
    <n v="6.1280039122584198E-3"/>
    <x v="0"/>
    <n v="0"/>
    <s v="不予录取"/>
    <n v="1"/>
    <n v="0.54364000000000001"/>
    <n v="6.658E-2"/>
    <n v="0.31016796956923082"/>
    <n v="254"/>
    <n v="68"/>
    <n v="20"/>
  </r>
  <r>
    <n v="227"/>
    <s v="程艳"/>
    <x v="0"/>
    <n v="120200"/>
    <s v="工商管理"/>
    <n v="0.84025742912461776"/>
    <n v="-0.33549163782995639"/>
    <n v="-0.88141358741165265"/>
    <x v="39"/>
    <n v="86.5"/>
    <s v="录取"/>
    <n v="1"/>
    <n v="0.48794999999999999"/>
    <n v="-1.0853699999999999"/>
    <n v="-0.2820290695454194"/>
    <n v="667"/>
    <n v="291"/>
    <n v="100"/>
  </r>
  <r>
    <n v="228"/>
    <s v="田幸"/>
    <x v="2"/>
    <n v="83000"/>
    <s v="环境科学与工程"/>
    <n v="0.63802859965775227"/>
    <n v="-0.28460968455050301"/>
    <n v="-0.83548276443666269"/>
    <x v="40"/>
    <n v="90.8"/>
    <s v="录取"/>
    <n v="1"/>
    <n v="0.36094999999999999"/>
    <n v="-0.98031999999999997"/>
    <n v="-0.29546435093254048"/>
    <n v="672"/>
    <n v="10"/>
    <n v="8"/>
  </r>
  <r>
    <n v="229"/>
    <s v="罗宇"/>
    <x v="0"/>
    <n v="120200"/>
    <s v="工商管理"/>
    <n v="0.23357094072402304"/>
    <n v="-0.50053759854241819"/>
    <n v="-0.74362111848668289"/>
    <x v="41"/>
    <n v="83.75"/>
    <s v="录取"/>
    <n v="1"/>
    <n v="-7.6780000000000001E-2"/>
    <n v="-0.89588000000000001"/>
    <n v="-0.47764559369019205"/>
    <n v="774"/>
    <n v="323"/>
    <n v="111"/>
  </r>
  <r>
    <n v="230"/>
    <s v="赵潇涵"/>
    <x v="0"/>
    <n v="120300"/>
    <s v="农林经济管理"/>
    <n v="0.39903089210600312"/>
    <n v="-0.33583314215076693"/>
    <n v="0.21642705820644365"/>
    <x v="42"/>
    <n v="90.71"/>
    <s v="录取"/>
    <n v="1"/>
    <n v="0.1002"/>
    <n v="-3.3700000000000001E-2"/>
    <n v="3.4669658167358411E-2"/>
    <n v="399"/>
    <n v="182"/>
    <n v="19"/>
  </r>
  <r>
    <n v="232"/>
    <s v="唐乐"/>
    <x v="0"/>
    <n v="25200"/>
    <s v="应用统计"/>
    <n v="1.391790600397887"/>
    <n v="-3.2725062874682189"/>
    <n v="-0.18336289380641352"/>
    <x v="43"/>
    <n v="89.35"/>
    <s v="录取"/>
    <n v="1"/>
    <n v="-0.82213000000000003"/>
    <n v="-1.76356"/>
    <n v="-1.2828636050149647"/>
    <n v="951"/>
    <n v="360"/>
    <n v="21"/>
  </r>
  <r>
    <n v="233"/>
    <s v="魏思佳"/>
    <x v="8"/>
    <n v="50200"/>
    <s v="外国语言文学"/>
    <n v="0.12326430646936848"/>
    <n v="-0.61240562627664508"/>
    <n v="0.27732943944606731"/>
    <x v="21"/>
    <n v="0"/>
    <s v="不予录取"/>
    <n v="1"/>
    <n v="-0.27296999999999999"/>
    <n v="-2.879E-2"/>
    <n v="-0.15346888820989973"/>
    <n v="558"/>
    <n v="25"/>
    <n v="13"/>
  </r>
  <r>
    <n v="234"/>
    <s v="胡添铁"/>
    <x v="8"/>
    <n v="55101"/>
    <s v="英语笔译"/>
    <n v="-4.2195644912611588E-2"/>
    <n v="-2.6695203401889374"/>
    <n v="7.8634589281473793E-2"/>
    <x v="0"/>
    <n v="0"/>
    <s v="不予录取"/>
    <n v="1"/>
    <n v="-1.5796600000000001"/>
    <n v="-0.97819999999999996"/>
    <n v="-1.2853069051631023"/>
    <n v="952"/>
    <n v="37"/>
    <n v="18"/>
  </r>
  <r>
    <n v="235"/>
    <s v="李春豫"/>
    <x v="0"/>
    <n v="25200"/>
    <s v="应用统计"/>
    <n v="-0.49081661359402384"/>
    <n v="-1.1328263301673791"/>
    <n v="3.7087268622614689E-2"/>
    <x v="44"/>
    <n v="85.58"/>
    <s v="录取"/>
    <n v="1"/>
    <n v="-1.0313300000000001"/>
    <n v="-0.30658000000000002"/>
    <n v="-0.67663907211943997"/>
    <n v="851"/>
    <n v="343"/>
    <n v="20"/>
  </r>
  <r>
    <n v="236"/>
    <s v="赵雪蕊"/>
    <x v="1"/>
    <n v="95300"/>
    <s v="风景园林"/>
    <n v="-1.8579813295269982"/>
    <n v="9.3170663657134667E-2"/>
    <n v="0.18191524432212297"/>
    <x v="0"/>
    <n v="0"/>
    <s v="不予录取"/>
    <n v="1"/>
    <n v="-1.37215"/>
    <n v="0.60855999999999999"/>
    <n v="-0.4027952324769864"/>
    <n v="738"/>
    <n v="174"/>
    <n v="87"/>
  </r>
  <r>
    <n v="237"/>
    <s v="潘旭"/>
    <x v="9"/>
    <n v="90704"/>
    <s v="森林经理学"/>
    <n v="-1.3969606695030883"/>
    <n v="0.114551471048568"/>
    <n v="-0.35326692493203404"/>
    <x v="21"/>
    <n v="0"/>
    <s v="不予录取"/>
    <n v="1"/>
    <n v="-0.98321999999999998"/>
    <n v="4.9520000000000002E-2"/>
    <n v="-0.47779949795188748"/>
    <n v="775"/>
    <n v="50"/>
    <n v="14"/>
  </r>
  <r>
    <n v="241"/>
    <s v="王术娜"/>
    <x v="0"/>
    <n v="120200"/>
    <s v="工商管理"/>
    <n v="0.25635480092748542"/>
    <n v="0.29711756180786314"/>
    <n v="-0.88141358741165265"/>
    <x v="0"/>
    <n v="0"/>
    <s v="不予录取"/>
    <n v="1"/>
    <n v="0.40828999999999999"/>
    <n v="-0.70513000000000003"/>
    <n v="-0.13661510233980434"/>
    <n v="540"/>
    <n v="241"/>
    <n v="78"/>
  </r>
  <r>
    <n v="242"/>
    <s v="李素科"/>
    <x v="0"/>
    <n v="20200"/>
    <s v="应用经济学"/>
    <n v="0.38064645306356126"/>
    <n v="0.28347696637551023"/>
    <n v="-6.6262348414756492E-2"/>
    <x v="0"/>
    <n v="0"/>
    <s v="不予录取"/>
    <n v="1"/>
    <n v="0.45744000000000001"/>
    <n v="-3.0179999999999998E-2"/>
    <n v="0.21879993066144371"/>
    <n v="298"/>
    <n v="142"/>
    <n v="33"/>
  </r>
  <r>
    <n v="243"/>
    <s v="孙晓薇"/>
    <x v="0"/>
    <n v="20200"/>
    <s v="应用经济学"/>
    <n v="2.1271681620955785"/>
    <n v="0.30639343265789398"/>
    <n v="-0.88141358741165265"/>
    <x v="0"/>
    <n v="0"/>
    <s v="不予录取"/>
    <n v="1"/>
    <n v="1.84104"/>
    <n v="-1.11802"/>
    <n v="0.39288306718972066"/>
    <n v="213"/>
    <n v="102"/>
    <n v="26"/>
  </r>
  <r>
    <n v="244"/>
    <s v="刘丽"/>
    <x v="0"/>
    <n v="120200"/>
    <s v="工商管理"/>
    <n v="0.67479747774263765"/>
    <n v="0.34201558897100454"/>
    <n v="0.29668450002683189"/>
    <x v="0"/>
    <n v="0"/>
    <s v="不予录取"/>
    <n v="1"/>
    <n v="0.69889000000000001"/>
    <n v="0.24271999999999999"/>
    <n v="0.47564148593132111"/>
    <n v="176"/>
    <n v="87"/>
    <n v="28"/>
  </r>
  <r>
    <n v="245"/>
    <s v="郝又佳"/>
    <x v="1"/>
    <n v="95300"/>
    <s v="风景园林"/>
    <n v="0.93217962433682877"/>
    <n v="0.37680895003638248"/>
    <n v="0.17300258537774915"/>
    <x v="21"/>
    <n v="0"/>
    <s v="不予录取"/>
    <n v="1"/>
    <n v="0.92112000000000005"/>
    <n v="9.1749999999999998E-2"/>
    <n v="0.51522829271293535"/>
    <n v="157"/>
    <n v="45"/>
    <n v="26"/>
  </r>
  <r>
    <n v="246"/>
    <s v="杨霞"/>
    <x v="0"/>
    <n v="120300"/>
    <s v="农林经济管理"/>
    <n v="-1.6672141598619321"/>
    <n v="6.1194208495471324E-2"/>
    <n v="-0.53699021683199388"/>
    <x v="0"/>
    <n v="0"/>
    <s v="不予录取"/>
    <n v="1"/>
    <n v="-1.2117599999999999"/>
    <n v="-7.0989999999999998E-2"/>
    <n v="-0.65346987264807654"/>
    <n v="840"/>
    <n v="339"/>
    <n v="34"/>
  </r>
  <r>
    <n v="247"/>
    <s v="李瑶珂"/>
    <x v="2"/>
    <n v="85700"/>
    <s v="资源与环境"/>
    <n v="-0.39543302876149072"/>
    <n v="0.22147287827074882"/>
    <n v="-0.648730022876573"/>
    <x v="0"/>
    <n v="0"/>
    <s v="不予录取"/>
    <n v="1"/>
    <n v="-0.14354"/>
    <n v="-0.38782"/>
    <n v="-0.26309005155248461"/>
    <n v="649"/>
    <n v="9"/>
    <n v="2"/>
  </r>
  <r>
    <n v="249"/>
    <s v="马王钰青"/>
    <x v="0"/>
    <n v="120300"/>
    <s v="农林经济管理"/>
    <n v="-0.61211325522832272"/>
    <n v="5.7819351723529165E-2"/>
    <n v="-0.46500673097661316"/>
    <x v="0"/>
    <n v="0"/>
    <s v="不予录取"/>
    <n v="1"/>
    <n v="-0.41203000000000001"/>
    <n v="-0.24473"/>
    <n v="-0.33015377753098629"/>
    <n v="697"/>
    <n v="305"/>
    <n v="30"/>
  </r>
  <r>
    <n v="251"/>
    <s v="王瑾"/>
    <x v="1"/>
    <n v="95300"/>
    <s v="风景园林"/>
    <n v="0.27225206506624089"/>
    <n v="6.153347732103267"/>
    <n v="-0.17747968452216953"/>
    <x v="0"/>
    <n v="0"/>
    <s v="不予录取"/>
    <n v="1"/>
    <n v="3.7745099999999998"/>
    <n v="2.2191100000000001"/>
    <n v="3.0133009358738554"/>
    <n v="8"/>
    <n v="4"/>
    <n v="4"/>
  </r>
  <r>
    <n v="254"/>
    <s v="杨铮"/>
    <x v="7"/>
    <n v="40200"/>
    <s v="心理学"/>
    <n v="4.9726550299599361E-2"/>
    <n v="-0.65474442517248777"/>
    <n v="0.30828870415642357"/>
    <x v="21"/>
    <n v="0"/>
    <s v="不予录取"/>
    <n v="1"/>
    <n v="-0.35499999999999998"/>
    <n v="-2.2799999999999999E-3"/>
    <n v="-0.18237967011792874"/>
    <n v="583"/>
    <n v="33"/>
    <n v="17"/>
  </r>
  <r>
    <n v="255"/>
    <s v="李晓阳"/>
    <x v="3"/>
    <n v="130500"/>
    <s v="设计学"/>
    <n v="-1.4764469901968658"/>
    <n v="0.21696535541990589"/>
    <n v="-0.88141358741165265"/>
    <x v="0"/>
    <n v="0"/>
    <s v="不予录取"/>
    <n v="1"/>
    <n v="-0.96014999999999995"/>
    <n v="-0.35100999999999999"/>
    <n v="-0.6620383314119842"/>
    <n v="848"/>
    <n v="69"/>
    <n v="20"/>
  </r>
  <r>
    <n v="256"/>
    <s v="吴梦婷"/>
    <x v="0"/>
    <n v="120200"/>
    <s v="工商管理"/>
    <n v="6.5587631262419205E-2"/>
    <n v="0.24230255125049263"/>
    <n v="-0.6058286495617129"/>
    <x v="0"/>
    <n v="0"/>
    <s v="不予录取"/>
    <n v="1"/>
    <n v="0.21826000000000001"/>
    <n v="-0.44496999999999998"/>
    <n v="-0.10632318606170932"/>
    <n v="516"/>
    <n v="231"/>
    <n v="75"/>
  </r>
  <r>
    <n v="257"/>
    <s v="张鹤麟"/>
    <x v="4"/>
    <n v="81200"/>
    <s v="计算机科学与技术"/>
    <n v="-0.81434208469518832"/>
    <n v="-0.22218111597904613"/>
    <n v="-0.4041043497369895"/>
    <x v="0"/>
    <n v="0"/>
    <s v="不予录取"/>
    <n v="1"/>
    <n v="-0.73107999999999995"/>
    <n v="-0.25756000000000001"/>
    <n v="-0.49934043715763671"/>
    <n v="789"/>
    <n v="13"/>
    <n v="10"/>
  </r>
  <r>
    <n v="258"/>
    <s v="赵园园"/>
    <x v="0"/>
    <n v="120200"/>
    <s v="工商管理"/>
    <n v="-0.8087618963691342"/>
    <n v="-0.19567113110969483"/>
    <n v="1.2787103204892187"/>
    <x v="0"/>
    <n v="0"/>
    <s v="不予录取"/>
    <n v="1"/>
    <n v="-0.78952"/>
    <n v="1.2133400000000001"/>
    <n v="0.19067492489114665"/>
    <n v="312"/>
    <n v="150"/>
    <n v="52"/>
  </r>
  <r>
    <n v="259"/>
    <s v="郑晓慧"/>
    <x v="0"/>
    <n v="120200"/>
    <s v="工商管理"/>
    <n v="1.722710503161847"/>
    <n v="0.33200591374315097"/>
    <n v="1.9052316657561896"/>
    <x v="0"/>
    <n v="0"/>
    <s v="不予录取"/>
    <n v="1"/>
    <n v="1.41805"/>
    <n v="1.4025799999999999"/>
    <n v="1.4104790187591414"/>
    <n v="28"/>
    <n v="11"/>
    <n v="7"/>
  </r>
  <r>
    <n v="260"/>
    <s v="郑磊"/>
    <x v="7"/>
    <n v="40200"/>
    <s v="心理学"/>
    <n v="-0.48342218193122627"/>
    <n v="0.18702626828254298"/>
    <n v="-5.4774377327365224E-2"/>
    <x v="0"/>
    <n v="0"/>
    <s v="不予录取"/>
    <n v="1"/>
    <n v="-0.25813999999999998"/>
    <n v="0.13403999999999999"/>
    <n v="-6.6208039881065148E-2"/>
    <n v="483"/>
    <n v="26"/>
    <n v="13"/>
  </r>
  <r>
    <n v="261"/>
    <s v="田春蕾"/>
    <x v="0"/>
    <n v="120200"/>
    <s v="工商管理"/>
    <n v="-0.18927115725214982"/>
    <n v="9.6363404227576444E-2"/>
    <n v="-0.88141358741165265"/>
    <x v="0"/>
    <n v="0"/>
    <s v="不予录取"/>
    <n v="1"/>
    <n v="-4.7809999999999998E-2"/>
    <n v="-0.68532000000000004"/>
    <n v="-0.35980587917645512"/>
    <n v="718"/>
    <n v="307"/>
    <n v="106"/>
  </r>
  <r>
    <n v="262"/>
    <s v="江美玉"/>
    <x v="0"/>
    <n v="125300"/>
    <s v="会计"/>
    <n v="-0.39149998671901531"/>
    <n v="0.16973711530577751"/>
    <n v="-0.18639234346654338"/>
    <x v="0"/>
    <n v="0"/>
    <s v="不予录取"/>
    <n v="1"/>
    <n v="-0.19189999999999999"/>
    <n v="-7.5900000000000004E-3"/>
    <n v="-0.10169912394940872"/>
    <n v="513"/>
    <n v="230"/>
    <n v="50"/>
  </r>
  <r>
    <n v="263"/>
    <s v="宋艳伶"/>
    <x v="0"/>
    <n v="120300"/>
    <s v="农林经济管理"/>
    <n v="0.10487986742692665"/>
    <n v="0.10414438711228693"/>
    <n v="3.1887417174408039"/>
    <x v="0"/>
    <n v="0"/>
    <s v="不予录取"/>
    <n v="1"/>
    <n v="-7.6099999999999996E-3"/>
    <n v="2.7875100000000002"/>
    <n v="1.3603150863573801"/>
    <n v="34"/>
    <n v="15"/>
    <n v="1"/>
  </r>
  <r>
    <n v="265"/>
    <s v="罗洪兴"/>
    <x v="2"/>
    <n v="83000"/>
    <s v="环境科学与工程"/>
    <n v="8.1484895401174706E-2"/>
    <n v="-0.53221375915752234"/>
    <n v="-0.65175947253670286"/>
    <x v="45"/>
    <n v="86.7"/>
    <s v="录取"/>
    <n v="1"/>
    <n v="-0.21539"/>
    <n v="-0.79476000000000002"/>
    <n v="-0.49893230132619537"/>
    <n v="787"/>
    <n v="16"/>
    <n v="14"/>
  </r>
  <r>
    <n v="266"/>
    <s v="桑硕"/>
    <x v="0"/>
    <n v="20200"/>
    <s v="应用经济学"/>
    <n v="-0.22604003533703529"/>
    <n v="9.4380389372404533E-2"/>
    <n v="0.12456541225646374"/>
    <x v="21"/>
    <n v="0"/>
    <s v="不予录取"/>
    <n v="1"/>
    <n v="-0.12366000000000001"/>
    <n v="0.19586000000000001"/>
    <n v="3.2712328770467806E-2"/>
    <n v="400"/>
    <n v="183"/>
    <n v="40"/>
  </r>
  <r>
    <n v="267"/>
    <s v="周冰洁"/>
    <x v="9"/>
    <n v="90702"/>
    <s v="森林培育"/>
    <n v="-0.26280891342191892"/>
    <n v="0.15821888496506417"/>
    <n v="-0.88141358741165265"/>
    <x v="46"/>
    <n v="86.07"/>
    <s v="录取"/>
    <n v="1"/>
    <n v="-6.8150000000000002E-2"/>
    <n v="-0.64448000000000005"/>
    <n v="-0.35020453254971118"/>
    <n v="710"/>
    <n v="45"/>
    <n v="15"/>
  </r>
  <r>
    <n v="269"/>
    <s v="王楚涵"/>
    <x v="3"/>
    <n v="135108"/>
    <s v="艺术设计"/>
    <n v="-0.53857549905855362"/>
    <n v="0.1454445527449047"/>
    <n v="-0.20405481733972633"/>
    <x v="0"/>
    <n v="0"/>
    <s v="不予录取"/>
    <n v="1"/>
    <n v="-0.31735000000000002"/>
    <n v="2.1000000000000001E-4"/>
    <n v="-0.1619368905722654"/>
    <n v="564"/>
    <n v="38"/>
    <n v="23"/>
  </r>
  <r>
    <n v="270"/>
    <s v="王立亚"/>
    <x v="1"/>
    <n v="95300"/>
    <s v="风景园林"/>
    <n v="0.36226201402111768"/>
    <n v="0.33358613957589661"/>
    <n v="2.3699223258044109"/>
    <x v="0"/>
    <n v="0"/>
    <s v="不予录取"/>
    <n v="1"/>
    <n v="0.35942000000000002"/>
    <n v="2.10975"/>
    <n v="1.2160273429419532"/>
    <n v="46"/>
    <n v="14"/>
    <n v="11"/>
  </r>
  <r>
    <n v="271"/>
    <s v="余林冰"/>
    <x v="1"/>
    <n v="95300"/>
    <s v="风景园林"/>
    <n v="0.74833523391240686"/>
    <n v="-0.29537726339826043"/>
    <n v="-5.4774377327365224E-2"/>
    <x v="0"/>
    <n v="0"/>
    <s v="不予录取"/>
    <n v="1"/>
    <n v="0.40267999999999998"/>
    <n v="-0.33102999999999999"/>
    <n v="4.3604069409802389E-2"/>
    <n v="394"/>
    <n v="105"/>
    <n v="53"/>
  </r>
  <r>
    <n v="272"/>
    <s v="李晓慧"/>
    <x v="0"/>
    <n v="20200"/>
    <s v="应用经济学"/>
    <n v="-2.3811205870169754E-2"/>
    <n v="0.34418487278199839"/>
    <n v="-0.40713379939711941"/>
    <x v="0"/>
    <n v="0"/>
    <s v="不予录取"/>
    <n v="1"/>
    <n v="0.19975999999999999"/>
    <n v="-0.21218999999999999"/>
    <n v="-1.8473511423203921E-3"/>
    <n v="426"/>
    <n v="194"/>
    <n v="44"/>
  </r>
  <r>
    <n v="274"/>
    <s v="张梓桐"/>
    <x v="0"/>
    <n v="20200"/>
    <s v="应用经济学"/>
    <n v="-0.33184397220646866"/>
    <n v="0.22417321612109867"/>
    <n v="-0.46500673097661316"/>
    <x v="0"/>
    <n v="0"/>
    <s v="不予录取"/>
    <n v="1"/>
    <n v="-0.10199"/>
    <n v="-0.24134"/>
    <n v="-0.17018755888258852"/>
    <n v="571"/>
    <n v="254"/>
    <n v="58"/>
  </r>
  <r>
    <n v="276"/>
    <s v="刘学森"/>
    <x v="1"/>
    <n v="97300"/>
    <s v="风景园林学（农学）"/>
    <n v="-1.6048729635202068"/>
    <n v="0.28047419809961555"/>
    <n v="1.8576260753537392"/>
    <x v="47"/>
    <n v="88.66"/>
    <s v="录取"/>
    <n v="1"/>
    <n v="-1.14842"/>
    <n v="2.0817700000000001"/>
    <n v="0.43242731056296141"/>
    <n v="193"/>
    <n v="51"/>
    <n v="9"/>
  </r>
  <r>
    <n v="277"/>
    <s v="刘佳琪"/>
    <x v="3"/>
    <n v="135108"/>
    <s v="艺术设计"/>
    <n v="-0.96141759703472651"/>
    <n v="0.20973956731999793"/>
    <n v="-0.88141358741165265"/>
    <x v="0"/>
    <n v="0"/>
    <s v="不予录取"/>
    <n v="1"/>
    <n v="-0.57137000000000004"/>
    <n v="-0.46855000000000002"/>
    <n v="-0.52105013631641373"/>
    <n v="792"/>
    <n v="62"/>
    <n v="41"/>
  </r>
  <r>
    <n v="278"/>
    <s v="张颖秋"/>
    <x v="0"/>
    <n v="120200"/>
    <s v="工商管理"/>
    <n v="0.74833523391240686"/>
    <n v="0.16697947625455872"/>
    <n v="-0.83548276443666269"/>
    <x v="0"/>
    <n v="0"/>
    <s v="不予录取"/>
    <n v="1"/>
    <n v="0.70626999999999995"/>
    <n v="-0.82625999999999999"/>
    <n v="-4.3746540468844013E-2"/>
    <n v="465"/>
    <n v="213"/>
    <n v="69"/>
  </r>
  <r>
    <n v="279"/>
    <s v="张韵"/>
    <x v="0"/>
    <n v="125300"/>
    <s v="会计"/>
    <n v="-0.83272652373763101"/>
    <n v="0.34315138969371733"/>
    <n v="0.16203708422752397"/>
    <x v="0"/>
    <n v="0"/>
    <s v="不予录取"/>
    <n v="1"/>
    <n v="-0.44441999999999998"/>
    <n v="0.46189000000000002"/>
    <n v="-8.7403953441822708E-4"/>
    <n v="424"/>
    <n v="193"/>
    <n v="43"/>
  </r>
  <r>
    <n v="280"/>
    <s v="韦立娜"/>
    <x v="3"/>
    <n v="135108"/>
    <s v="艺术设计"/>
    <n v="-1.6990086881394431"/>
    <n v="0.1261607249291633"/>
    <n v="0.6785801721542194"/>
    <x v="0"/>
    <n v="0"/>
    <s v="不予录取"/>
    <n v="1"/>
    <n v="-1.25481"/>
    <n v="1.0176000000000001"/>
    <n v="-0.14269794560184421"/>
    <n v="545"/>
    <n v="35"/>
    <n v="20"/>
  </r>
  <r>
    <n v="281"/>
    <s v="祁萌"/>
    <x v="9"/>
    <n v="90704"/>
    <s v="森林经理学"/>
    <n v="-1.3810634053643329"/>
    <n v="0.10950995073857883"/>
    <n v="0.70598751726727971"/>
    <x v="48"/>
    <n v="85.38"/>
    <s v="录取"/>
    <n v="1"/>
    <n v="-1.0231300000000001"/>
    <n v="0.96403000000000005"/>
    <n v="-5.0618617803196028E-2"/>
    <n v="468"/>
    <n v="20"/>
    <n v="7"/>
  </r>
  <r>
    <n v="282"/>
    <s v="张家硕"/>
    <x v="9"/>
    <n v="90704"/>
    <s v="森林经理学"/>
    <n v="-0.57030293428780154"/>
    <n v="0.36497725786884816"/>
    <n v="0.20932258943518325"/>
    <x v="21"/>
    <n v="0"/>
    <s v="不予录取"/>
    <n v="1"/>
    <n v="-0.23376"/>
    <n v="0.45316000000000001"/>
    <n v="0.10241701577056131"/>
    <n v="361"/>
    <n v="16"/>
    <n v="5"/>
  </r>
  <r>
    <n v="283"/>
    <s v="孟本琦"/>
    <x v="0"/>
    <n v="120200"/>
    <s v="工商管理"/>
    <n v="-1.7625977446944652"/>
    <n v="0.3548857519236483"/>
    <n v="0.50548384735290419"/>
    <x v="0"/>
    <n v="0"/>
    <s v="不予录取"/>
    <n v="1"/>
    <n v="-1.16303"/>
    <n v="0.97187999999999997"/>
    <n v="-0.11821011888032228"/>
    <n v="525"/>
    <n v="233"/>
    <n v="76"/>
  </r>
  <r>
    <n v="285"/>
    <s v="李紫葳"/>
    <x v="1"/>
    <n v="83400"/>
    <s v="风景园林学（工学）"/>
    <n v="0.16003318455425392"/>
    <n v="-0.10167588840531773"/>
    <n v="4.2482363104250638"/>
    <x v="0"/>
    <n v="0"/>
    <s v="不予录取"/>
    <n v="1"/>
    <n v="-0.13369"/>
    <n v="3.6140699999999999"/>
    <n v="1.7004548387356297"/>
    <n v="22"/>
    <n v="9"/>
    <n v="1"/>
  </r>
  <r>
    <n v="286"/>
    <s v="张倩"/>
    <x v="0"/>
    <n v="20200"/>
    <s v="应用经济学"/>
    <n v="1.8881704545438291"/>
    <n v="0.11993870862468836"/>
    <n v="-0.3842261896423903"/>
    <x v="38"/>
    <n v="83"/>
    <s v="录取"/>
    <n v="1"/>
    <n v="1.5278099999999999"/>
    <n v="-0.70670999999999995"/>
    <n v="0.43424122156927347"/>
    <n v="191"/>
    <n v="94"/>
    <n v="23"/>
  </r>
  <r>
    <n v="287"/>
    <s v="王曼如"/>
    <x v="0"/>
    <n v="120300"/>
    <s v="农林经济管理"/>
    <n v="1.0424862585914834"/>
    <n v="9.3121028835818794E-4"/>
    <n v="-0.88141358741165265"/>
    <x v="0"/>
    <n v="0"/>
    <s v="不予录取"/>
    <n v="1"/>
    <n v="0.83679999999999999"/>
    <n v="-0.99733000000000005"/>
    <n v="-6.081886382003665E-2"/>
    <n v="480"/>
    <n v="217"/>
    <n v="20"/>
  </r>
  <r>
    <n v="288"/>
    <s v="王伊凡"/>
    <x v="1"/>
    <n v="97300"/>
    <s v="风景园林学（农学）"/>
    <n v="0.16003318455425392"/>
    <n v="-0.6525408327861969"/>
    <n v="-0.11219317138974645"/>
    <x v="0"/>
    <n v="0"/>
    <s v="不予录取"/>
    <n v="1"/>
    <n v="-0.25007000000000001"/>
    <n v="-0.39118999999999998"/>
    <n v="-0.31913379267679154"/>
    <n v="689"/>
    <n v="161"/>
    <n v="34"/>
  </r>
  <r>
    <n v="289"/>
    <s v="陈瑾琳"/>
    <x v="9"/>
    <n v="90702"/>
    <s v="森林培育"/>
    <n v="0.27225206506624089"/>
    <n v="0.12608399426054237"/>
    <n v="-1.86567580123061E-2"/>
    <x v="0"/>
    <n v="0"/>
    <s v="不予录取"/>
    <n v="1"/>
    <n v="0.28149999999999997"/>
    <n v="-2.6950000000000002E-2"/>
    <n v="0.13054530292547947"/>
    <n v="347"/>
    <n v="15"/>
    <n v="8"/>
  </r>
  <r>
    <n v="290"/>
    <s v="林华嘉"/>
    <x v="0"/>
    <n v="125300"/>
    <s v="会计"/>
    <n v="2.8625457237932697"/>
    <n v="0.16745694244710829"/>
    <n v="-0.88141358741165265"/>
    <x v="0"/>
    <n v="0"/>
    <s v="不予录取"/>
    <n v="1"/>
    <n v="2.3217699999999999"/>
    <n v="-1.3367199999999999"/>
    <n v="0.53131368714487737"/>
    <n v="153"/>
    <n v="74"/>
    <n v="11"/>
  </r>
  <r>
    <n v="291"/>
    <s v="潘玉梅"/>
    <x v="9"/>
    <n v="90704"/>
    <s v="森林经理学"/>
    <n v="-1.6195223674456656"/>
    <n v="0.27142133810734498"/>
    <n v="1.5149458046215944"/>
    <x v="49"/>
    <n v="85.99"/>
    <s v="录取"/>
    <n v="1"/>
    <n v="-1.1489400000000001"/>
    <n v="1.7838099999999999"/>
    <n v="0.2863408813269574"/>
    <n v="268"/>
    <n v="11"/>
    <n v="3"/>
  </r>
  <r>
    <n v="292"/>
    <s v="周李清"/>
    <x v="0"/>
    <n v="20200"/>
    <s v="应用经济学"/>
    <n v="-0.37311554767657351"/>
    <n v="0.42908837017202572"/>
    <n v="-0.88141358741165265"/>
    <x v="0"/>
    <n v="0"/>
    <s v="不予录取"/>
    <n v="1"/>
    <n v="4.3400000000000001E-3"/>
    <n v="-0.51278000000000001"/>
    <n v="-0.24873729924193888"/>
    <n v="639"/>
    <n v="279"/>
    <n v="62"/>
  </r>
  <r>
    <n v="293"/>
    <s v="师常然"/>
    <x v="0"/>
    <n v="120300"/>
    <s v="农林经济管理"/>
    <n v="4.9726550299599361E-2"/>
    <n v="0.13775012421832142"/>
    <n v="-0.55989782658672294"/>
    <x v="0"/>
    <n v="0"/>
    <s v="不予录取"/>
    <n v="1"/>
    <n v="0.14357"/>
    <n v="-0.44290000000000002"/>
    <n v="-0.14344702445548402"/>
    <n v="546"/>
    <n v="243"/>
    <n v="24"/>
  </r>
  <r>
    <n v="294"/>
    <s v="李凌一"/>
    <x v="0"/>
    <n v="125300"/>
    <s v="会计"/>
    <n v="-0.13411784012482433"/>
    <n v="0.32889106491179843"/>
    <n v="-0.28128343907665326"/>
    <x v="21"/>
    <n v="0"/>
    <s v="不予录取"/>
    <n v="1"/>
    <n v="0.10092"/>
    <n v="-8.4360000000000004E-2"/>
    <n v="1.0244408254280558E-2"/>
    <n v="411"/>
    <n v="191"/>
    <n v="42"/>
  </r>
  <r>
    <n v="295"/>
    <s v="石江华"/>
    <x v="0"/>
    <n v="120200"/>
    <s v="工商管理"/>
    <n v="1.1895617709310216"/>
    <n v="-3.0269847260394053E-2"/>
    <n v="-0.16954363303207426"/>
    <x v="0"/>
    <n v="0"/>
    <s v="不予录取"/>
    <n v="1"/>
    <n v="0.89797000000000005"/>
    <n v="-0.42409999999999998"/>
    <n v="0.25095208344525427"/>
    <n v="284"/>
    <n v="134"/>
    <n v="48"/>
  </r>
  <r>
    <n v="297"/>
    <s v="杨光"/>
    <x v="5"/>
    <n v="90707"/>
    <s v="水土保持与荒漠化防治"/>
    <n v="0.71156635582752137"/>
    <n v="8.1060464481419944E-2"/>
    <n v="-2.0331525439766542E-2"/>
    <x v="0"/>
    <n v="0"/>
    <s v="不予录取"/>
    <n v="1"/>
    <n v="0.59072999999999998"/>
    <n v="-0.14402999999999999"/>
    <n v="0.23114020190476675"/>
    <n v="293"/>
    <n v="5"/>
    <n v="4"/>
  </r>
  <r>
    <n v="298"/>
    <s v="孟秋赟"/>
    <x v="0"/>
    <n v="120200"/>
    <s v="工商管理"/>
    <n v="0.56449084348798317"/>
    <n v="0.22409314405480482"/>
    <n v="3.7332523864602973"/>
    <x v="0"/>
    <n v="0"/>
    <s v="不予录取"/>
    <n v="1"/>
    <n v="0.38718000000000002"/>
    <n v="3.2055699999999998"/>
    <n v="1.7664933690642175"/>
    <n v="20"/>
    <n v="7"/>
    <n v="6"/>
  </r>
  <r>
    <n v="299"/>
    <s v="雷永旺"/>
    <x v="3"/>
    <n v="135108"/>
    <s v="艺术设计"/>
    <n v="-1.60362510330691"/>
    <n v="0.11003975315839787"/>
    <n v="0.80140108281455558"/>
    <x v="0"/>
    <n v="0"/>
    <s v="不予录取"/>
    <n v="1"/>
    <n v="-1.1970499999999999"/>
    <n v="1.09667"/>
    <n v="-7.4508882237739563E-2"/>
    <n v="489"/>
    <n v="30"/>
    <n v="15"/>
  </r>
  <r>
    <n v="300"/>
    <s v="毛文倩"/>
    <x v="2"/>
    <n v="83000"/>
    <s v="环境科学与工程"/>
    <n v="-0.26280891342191892"/>
    <n v="0.34540736695536051"/>
    <n v="0.42298899786441058"/>
    <x v="21"/>
    <n v="0"/>
    <s v="不予录取"/>
    <n v="1"/>
    <n v="-2.0379999999999999E-2"/>
    <n v="0.56254000000000004"/>
    <n v="0.26489966289083966"/>
    <n v="278"/>
    <n v="2"/>
    <n v="2"/>
  </r>
  <r>
    <n v="301"/>
    <s v="李悦"/>
    <x v="8"/>
    <n v="55101"/>
    <s v="英语笔译"/>
    <n v="0.80348855103973416"/>
    <n v="0.21071932237335"/>
    <n v="0.15500157745298548"/>
    <x v="21"/>
    <n v="0"/>
    <s v="不予录取"/>
    <n v="1"/>
    <n v="0.72772000000000003"/>
    <n v="3.9070000000000001E-2"/>
    <n v="0.39069632634018947"/>
    <n v="214"/>
    <n v="11"/>
    <n v="8"/>
  </r>
  <r>
    <n v="302"/>
    <s v="孙福悦"/>
    <x v="0"/>
    <n v="120200"/>
    <s v="工商管理"/>
    <n v="0.47256864827577222"/>
    <n v="6.2800569471152187E-2"/>
    <n v="0.56032732927226792"/>
    <x v="0"/>
    <n v="0"/>
    <s v="不予录取"/>
    <n v="1"/>
    <n v="0.37090000000000001"/>
    <n v="0.40631"/>
    <n v="0.3882295698602975"/>
    <n v="216"/>
    <n v="104"/>
    <n v="34"/>
  </r>
  <r>
    <n v="303"/>
    <s v="邹雨馨"/>
    <x v="3"/>
    <n v="130500"/>
    <s v="设计学"/>
    <n v="-0.68158378325909008"/>
    <n v="0.22487754915427594"/>
    <n v="1.202633996242586"/>
    <x v="0"/>
    <n v="0"/>
    <s v="不予录取"/>
    <n v="1"/>
    <n v="-0.44574999999999998"/>
    <n v="1.28529"/>
    <n v="0.40141686277801258"/>
    <n v="209"/>
    <n v="16"/>
    <n v="8"/>
  </r>
  <r>
    <n v="304"/>
    <s v="张娇娇"/>
    <x v="1"/>
    <n v="83400"/>
    <s v="风景园林学（工学）"/>
    <n v="0.93217962433682877"/>
    <n v="0.17415786215306348"/>
    <n v="0.57226943787677154"/>
    <x v="50"/>
    <n v="81"/>
    <s v="录取"/>
    <n v="1"/>
    <n v="0.78541000000000005"/>
    <n v="0.35838999999999999"/>
    <n v="0.57642742666635849"/>
    <n v="140"/>
    <n v="41"/>
    <n v="10"/>
  </r>
  <r>
    <n v="305"/>
    <s v="顾颖"/>
    <x v="3"/>
    <n v="135108"/>
    <s v="艺术设计"/>
    <n v="-1.4128579336418439"/>
    <n v="-1.571068640895968E-2"/>
    <n v="0.23087551695724293"/>
    <x v="0"/>
    <n v="0"/>
    <s v="不予录取"/>
    <n v="1"/>
    <n v="-1.0977699999999999"/>
    <n v="0.50890999999999997"/>
    <n v="-0.31146462572316214"/>
    <n v="682"/>
    <n v="47"/>
    <n v="28"/>
  </r>
  <r>
    <n v="306"/>
    <s v="刘柯妤"/>
    <x v="0"/>
    <n v="120200"/>
    <s v="工商管理"/>
    <n v="-9.7348962039938855E-2"/>
    <n v="0.2851817133577878"/>
    <n v="0.81146603924922367"/>
    <x v="0"/>
    <n v="0"/>
    <s v="不予录取"/>
    <n v="1"/>
    <n v="5.3019999999999998E-2"/>
    <n v="0.83930000000000005"/>
    <n v="0.43782356367564923"/>
    <n v="187"/>
    <n v="91"/>
    <n v="31"/>
  </r>
  <r>
    <n v="307"/>
    <s v="刘海宇"/>
    <x v="0"/>
    <n v="25200"/>
    <s v="应用统计"/>
    <n v="-0.20765559629459346"/>
    <n v="2.6552762289934459E-2"/>
    <n v="-0.88141358741165265"/>
    <x v="0"/>
    <n v="0"/>
    <s v="不予录取"/>
    <n v="1"/>
    <n v="-0.10221"/>
    <n v="-0.70884000000000003"/>
    <n v="-0.39909328055216858"/>
    <n v="736"/>
    <n v="313"/>
    <n v="18"/>
  </r>
  <r>
    <n v="308"/>
    <s v="李诗璇"/>
    <x v="1"/>
    <n v="95300"/>
    <s v="风景园林"/>
    <n v="-0.8087618963691342"/>
    <n v="0.28795156496794777"/>
    <n v="3.3046626410591382"/>
    <x v="21"/>
    <n v="0"/>
    <s v="不予录取"/>
    <n v="1"/>
    <n v="-0.60377999999999998"/>
    <n v="3.1643300000000001"/>
    <n v="1.2403240803808449"/>
    <n v="43"/>
    <n v="13"/>
    <n v="10"/>
  </r>
  <r>
    <n v="309"/>
    <s v="赵晓丽"/>
    <x v="0"/>
    <n v="125300"/>
    <s v="会计"/>
    <n v="1.5572505517798672"/>
    <n v="0.28610807832798629"/>
    <n v="-0.1714207852019097"/>
    <x v="0"/>
    <n v="0"/>
    <s v="不予录取"/>
    <n v="1"/>
    <n v="1.3615600000000001"/>
    <n v="-0.38246000000000002"/>
    <n v="0.50804075606449906"/>
    <n v="162"/>
    <n v="79"/>
    <n v="14"/>
  </r>
  <r>
    <n v="310"/>
    <s v="李妍"/>
    <x v="8"/>
    <n v="55101"/>
    <s v="英语笔译"/>
    <n v="1.5940194298647525"/>
    <n v="9.9798963494634629E-2"/>
    <n v="1.4116651495809451"/>
    <x v="21"/>
    <n v="0"/>
    <s v="不予录取"/>
    <n v="1"/>
    <n v="1.2084600000000001"/>
    <n v="0.91069"/>
    <n v="1.0627320695481279"/>
    <n v="57"/>
    <n v="1"/>
    <n v="1"/>
  </r>
  <r>
    <n v="312"/>
    <s v="曲艺璇"/>
    <x v="1"/>
    <n v="97300"/>
    <s v="风景园林学（农学）"/>
    <n v="-0.29957779150680436"/>
    <n v="0.20890404085156514"/>
    <n v="0.61109642165716982"/>
    <x v="0"/>
    <n v="0"/>
    <s v="不予录取"/>
    <n v="1"/>
    <n v="-0.1361"/>
    <n v="0.68011999999999995"/>
    <n v="0.26335612853352286"/>
    <n v="279"/>
    <n v="72"/>
    <n v="12"/>
  </r>
  <r>
    <n v="313"/>
    <s v="刘永馨"/>
    <x v="0"/>
    <n v="120200"/>
    <s v="工商管理"/>
    <n v="0.28872425785134853"/>
    <n v="0.29198225497277885"/>
    <n v="1.0860743696448849"/>
    <x v="0"/>
    <n v="0"/>
    <s v="不予录取"/>
    <n v="1"/>
    <n v="0.33878999999999998"/>
    <n v="0.99453999999999998"/>
    <n v="0.65971249183535996"/>
    <n v="119"/>
    <n v="59"/>
    <n v="20"/>
  </r>
  <r>
    <n v="314"/>
    <s v="魏雪寒"/>
    <x v="2"/>
    <n v="83000"/>
    <s v="环境科学与工程"/>
    <n v="0.21518650168157941"/>
    <n v="0.21647641846875923"/>
    <n v="-0.45306462237210937"/>
    <x v="0"/>
    <n v="0"/>
    <s v="不予录取"/>
    <n v="1"/>
    <n v="0.31037999999999999"/>
    <n v="-0.35581000000000002"/>
    <n v="-1.5651803028286032E-2"/>
    <n v="444"/>
    <n v="4"/>
    <n v="4"/>
  </r>
  <r>
    <n v="315"/>
    <s v="冯至纯"/>
    <x v="0"/>
    <n v="125300"/>
    <s v="会计"/>
    <n v="1.4469439175252126"/>
    <n v="0.29894725855591425"/>
    <n v="-0.88141358741165265"/>
    <x v="0"/>
    <n v="0"/>
    <s v="不予录取"/>
    <n v="1"/>
    <n v="1.3177399999999999"/>
    <n v="-0.96950999999999998"/>
    <n v="0.19836528486400695"/>
    <n v="309"/>
    <n v="148"/>
    <n v="30"/>
  </r>
  <r>
    <n v="316"/>
    <s v="宋莹莹"/>
    <x v="0"/>
    <n v="120300"/>
    <s v="农林经济管理"/>
    <n v="0.89541074625194506"/>
    <n v="0.2167889960587866"/>
    <n v="1.6076396628670779"/>
    <x v="21"/>
    <n v="0"/>
    <s v="不予录取"/>
    <n v="1"/>
    <n v="0.73399999999999999"/>
    <n v="1.28274"/>
    <n v="1.0025520521078695"/>
    <n v="67"/>
    <n v="31"/>
    <n v="5"/>
  </r>
  <r>
    <n v="317"/>
    <s v="李莹洁"/>
    <x v="3"/>
    <n v="135108"/>
    <s v="艺术设计"/>
    <n v="-0.53857549905855362"/>
    <n v="8.6300540903649067E-2"/>
    <n v="-0.648730022876573"/>
    <x v="0"/>
    <n v="0"/>
    <s v="不予录取"/>
    <n v="1"/>
    <n v="-0.33093"/>
    <n v="-0.40942000000000001"/>
    <n v="-0.36934281949547448"/>
    <n v="722"/>
    <n v="49"/>
    <n v="29"/>
  </r>
  <r>
    <n v="318"/>
    <s v="李文秀"/>
    <x v="0"/>
    <n v="20200"/>
    <s v="应用经济学"/>
    <n v="1.4653283565676563"/>
    <n v="0.17515358446738827"/>
    <n v="-0.88141358741165265"/>
    <x v="0"/>
    <n v="0"/>
    <s v="不予录取"/>
    <n v="1"/>
    <n v="1.2601800000000001"/>
    <n v="-1.02257"/>
    <n v="0.14300757417130266"/>
    <n v="337"/>
    <n v="160"/>
    <n v="36"/>
  </r>
  <r>
    <n v="319"/>
    <s v="蔡佳宁"/>
    <x v="3"/>
    <s v="1305Z1"/>
    <s v="动画艺术学"/>
    <n v="-0.6020974625653126"/>
    <n v="6.5844703992670353E-2"/>
    <n v="0.73599896621660055"/>
    <x v="0"/>
    <n v="0"/>
    <s v="不予录取"/>
    <n v="1"/>
    <n v="-0.45544000000000001"/>
    <n v="0.79937999999999998"/>
    <n v="0.15866592635127194"/>
    <n v="328"/>
    <n v="21"/>
    <n v="2"/>
  </r>
  <r>
    <n v="320"/>
    <s v="胡景晔"/>
    <x v="0"/>
    <n v="120200"/>
    <s v="工商管理"/>
    <n v="1.4653283565676563"/>
    <n v="-5.2476335824026415E-2"/>
    <n v="1.490770923487708"/>
    <x v="0"/>
    <n v="0"/>
    <s v="不予录取"/>
    <n v="1"/>
    <n v="1.01854"/>
    <n v="0.94782"/>
    <n v="0.9839298000417892"/>
    <n v="68"/>
    <n v="32"/>
    <n v="13"/>
  </r>
  <r>
    <n v="322"/>
    <s v="郑丽瑶"/>
    <x v="1"/>
    <n v="95300"/>
    <s v="风景园林"/>
    <n v="-7.8964522997497053E-2"/>
    <n v="0.13464011124537026"/>
    <n v="-5.1629324201703429E-2"/>
    <x v="0"/>
    <n v="0"/>
    <s v="不予录取"/>
    <n v="0"/>
    <n v="2.001E-2"/>
    <n v="2.5989999999999999E-2"/>
    <n v="0"/>
    <n v="417"/>
    <n v="113"/>
    <n v="55"/>
  </r>
  <r>
    <n v="323"/>
    <s v="董璟仪"/>
    <x v="0"/>
    <n v="120200"/>
    <s v="工商管理"/>
    <n v="-1.0901086703318228"/>
    <n v="0.22632178639629114"/>
    <n v="1.7486755681843431"/>
    <x v="0"/>
    <n v="0"/>
    <s v="不予录取"/>
    <n v="1"/>
    <n v="-0.78193000000000001"/>
    <n v="1.8511"/>
    <n v="0.50666862550859049"/>
    <n v="164"/>
    <n v="80"/>
    <n v="26"/>
  </r>
  <r>
    <n v="325"/>
    <s v="徐笑然"/>
    <x v="0"/>
    <n v="95138"/>
    <s v="农村发展"/>
    <n v="0.27033981880890673"/>
    <n v="0.22905460664059243"/>
    <n v="1.518807466577228"/>
    <x v="21"/>
    <n v="0"/>
    <s v="不予录取"/>
    <n v="1"/>
    <n v="0.26829999999999998"/>
    <n v="1.34961"/>
    <n v="0.79749054463819025"/>
    <n v="89"/>
    <n v="42"/>
    <n v="1"/>
  </r>
  <r>
    <n v="326"/>
    <s v="鄢载颖"/>
    <x v="0"/>
    <n v="125300"/>
    <s v="会计"/>
    <n v="0.49095308731821408"/>
    <n v="0.36258226989630599"/>
    <n v="-0.1934673909678922"/>
    <x v="0"/>
    <n v="0"/>
    <s v="不予录取"/>
    <n v="1"/>
    <n v="0.59323999999999999"/>
    <n v="-0.13394"/>
    <n v="0.23735983589350029"/>
    <n v="288"/>
    <n v="137"/>
    <n v="26"/>
  </r>
  <r>
    <n v="332"/>
    <s v="刘文娟"/>
    <x v="11"/>
    <n v="82902"/>
    <s v="木材科学与技术"/>
    <n v="-1.3969606695030883"/>
    <n v="0.2462943291240875"/>
    <n v="0.65469595494521171"/>
    <x v="51"/>
    <n v="90.27"/>
    <s v="录取"/>
    <n v="1"/>
    <n v="-0.95377000000000001"/>
    <n v="0.97711999999999999"/>
    <n v="-8.7970220968684124E-3"/>
    <n v="433"/>
    <n v="9"/>
    <n v="8"/>
  </r>
  <r>
    <n v="333"/>
    <s v="潘祺"/>
    <x v="1"/>
    <n v="97300"/>
    <s v="风景园林学（农学）"/>
    <n v="0.58287528253042498"/>
    <n v="0.13193867474229112"/>
    <n v="3.8888145879513218"/>
    <x v="0"/>
    <n v="0"/>
    <s v="不予录取"/>
    <n v="1"/>
    <n v="0.3407"/>
    <n v="3.3001399999999999"/>
    <n v="1.7890429039073399"/>
    <n v="19"/>
    <n v="8"/>
    <n v="1"/>
  </r>
  <r>
    <n v="334"/>
    <s v="李帆"/>
    <x v="9"/>
    <n v="90702"/>
    <s v="森林培育"/>
    <n v="-0.44312482117775731"/>
    <n v="-2.4409269993092664E-2"/>
    <n v="0.89733774787566589"/>
    <x v="48"/>
    <n v="85.38"/>
    <s v="录取"/>
    <n v="1"/>
    <n v="-0.39382"/>
    <n v="0.86841999999999997"/>
    <n v="0.22391725672019056"/>
    <n v="296"/>
    <n v="13"/>
    <n v="6"/>
  </r>
  <r>
    <n v="335"/>
    <s v="许茜婷"/>
    <x v="9"/>
    <s v="0907Z2"/>
    <s v="城市林业"/>
    <n v="-1.3969606695030883"/>
    <n v="6.5304371508762866"/>
    <n v="-0.88141358741165265"/>
    <x v="0"/>
    <n v="0"/>
    <s v="不予录取"/>
    <n v="1"/>
    <n v="2.7516600000000002"/>
    <n v="2.1285099999999999"/>
    <n v="2.4466918707019372"/>
    <n v="13"/>
    <n v="1"/>
    <n v="1"/>
  </r>
  <r>
    <n v="336"/>
    <s v="宁晓旭"/>
    <x v="0"/>
    <n v="120200"/>
    <s v="工商管理"/>
    <n v="-0.29957779150680436"/>
    <n v="0.29010984638634607"/>
    <n v="1.1669705144446396"/>
    <x v="0"/>
    <n v="0"/>
    <s v="不予录取"/>
    <n v="1"/>
    <n v="-0.11491"/>
    <n v="1.19506"/>
    <n v="0.52618620530623972"/>
    <n v="154"/>
    <n v="75"/>
    <n v="24"/>
  </r>
  <r>
    <n v="340"/>
    <s v="胡犟"/>
    <x v="0"/>
    <n v="125300"/>
    <s v="会计"/>
    <n v="-0.5018066209736699"/>
    <n v="-0.31761267884835281"/>
    <n v="-0.74362111848668289"/>
    <x v="0"/>
    <n v="0"/>
    <s v="不予录取"/>
    <n v="1"/>
    <n v="-0.53207000000000004"/>
    <n v="-0.65978999999999999"/>
    <n v="-0.59457586451728883"/>
    <n v="819"/>
    <n v="335"/>
    <n v="69"/>
  </r>
  <r>
    <n v="341"/>
    <s v="王静"/>
    <x v="0"/>
    <n v="25200"/>
    <s v="应用统计"/>
    <n v="-0.61211325522832272"/>
    <n v="-0.15288204305814279"/>
    <n v="-0.41907590800162314"/>
    <x v="21"/>
    <n v="0"/>
    <s v="不予录取"/>
    <n v="1"/>
    <n v="-0.53600999999999999"/>
    <n v="-0.28817999999999999"/>
    <n v="-0.414722586882871"/>
    <n v="745"/>
    <n v="316"/>
    <n v="19"/>
  </r>
  <r>
    <n v="343"/>
    <s v="张赫垚"/>
    <x v="2"/>
    <n v="85700"/>
    <s v="资源与环境"/>
    <n v="0.27225206506624089"/>
    <n v="-1.2432202116128968"/>
    <n v="-0.88141358741165265"/>
    <x v="52"/>
    <n v="87.19"/>
    <s v="录取"/>
    <n v="1"/>
    <n v="-0.47038000000000002"/>
    <n v="-1.3179399999999999"/>
    <n v="-0.88517385006477745"/>
    <n v="905"/>
    <n v="20"/>
    <n v="3"/>
  </r>
  <r>
    <n v="346"/>
    <s v="刘思琪"/>
    <x v="0"/>
    <n v="120200"/>
    <s v="工商管理"/>
    <n v="1.9984770887984817"/>
    <n v="0.36902966330767994"/>
    <n v="0.53239751422204162"/>
    <x v="0"/>
    <n v="0"/>
    <s v="不予录取"/>
    <n v="1"/>
    <n v="1.7135199999999999"/>
    <n v="0.16341"/>
    <n v="0.95489984930398775"/>
    <n v="74"/>
    <n v="37"/>
    <n v="14"/>
  </r>
  <r>
    <n v="347"/>
    <s v="张博珺"/>
    <x v="1"/>
    <n v="95300"/>
    <s v="风景园林"/>
    <n v="0.67479747774263765"/>
    <n v="-0.23586794196897937"/>
    <n v="2.4618312427998692"/>
    <x v="0"/>
    <n v="0"/>
    <s v="不予录取"/>
    <n v="1"/>
    <n v="0.26429999999999998"/>
    <n v="1.8947499999999999"/>
    <n v="1.0622383557955972"/>
    <n v="58"/>
    <n v="19"/>
    <n v="13"/>
  </r>
  <r>
    <n v="348"/>
    <s v="齐晓雯"/>
    <x v="12"/>
    <n v="71300"/>
    <s v="生态学"/>
    <n v="-0.30004944392895766"/>
    <n v="0.11467615835951922"/>
    <n v="-0.17747968452216953"/>
    <x v="53"/>
    <n v="83.05"/>
    <s v="录取"/>
    <n v="1"/>
    <n v="-0.15437999999999999"/>
    <n v="-4.199E-2"/>
    <n v="-9.9376601056231612E-2"/>
    <n v="511"/>
    <n v="10"/>
    <n v="6"/>
  </r>
  <r>
    <n v="349"/>
    <s v="张欣迪"/>
    <x v="1"/>
    <n v="95300"/>
    <s v="风景园林"/>
    <n v="8.6495428384484832E-2"/>
    <n v="0.16290629563898132"/>
    <n v="-0.26140527898205412"/>
    <x v="0"/>
    <n v="0"/>
    <s v="不予录取"/>
    <n v="1"/>
    <n v="0.17233000000000001"/>
    <n v="-0.18187"/>
    <n v="-1.0146383653595842E-3"/>
    <n v="425"/>
    <n v="114"/>
    <n v="56"/>
  </r>
  <r>
    <n v="350"/>
    <s v="吴月丰"/>
    <x v="0"/>
    <n v="120300"/>
    <s v="农林经济管理"/>
    <n v="-0.59372881618588091"/>
    <n v="0.37467965833968464"/>
    <n v="0.32326026242105721"/>
    <x v="0"/>
    <n v="0"/>
    <s v="不予录取"/>
    <n v="1"/>
    <n v="-0.25130999999999998"/>
    <n v="0.56118000000000001"/>
    <n v="0.14632067539658675"/>
    <n v="336"/>
    <n v="159"/>
    <n v="16"/>
  </r>
  <r>
    <n v="351"/>
    <s v="王盈盈"/>
    <x v="0"/>
    <n v="120300"/>
    <s v="农林经济管理"/>
    <n v="-6.1590481847624945E-2"/>
    <n v="0.24971688778211379"/>
    <n v="-6.2710428817460612E-2"/>
    <x v="0"/>
    <n v="0"/>
    <s v="不予录取"/>
    <n v="1"/>
    <n v="0.10033"/>
    <n v="5.8020000000000002E-2"/>
    <n v="7.9623586535182492E-2"/>
    <n v="374"/>
    <n v="171"/>
    <n v="17"/>
  </r>
  <r>
    <n v="352"/>
    <s v="杨菲宇"/>
    <x v="2"/>
    <n v="83000"/>
    <s v="环境科学与工程"/>
    <n v="-1.6195223674456656"/>
    <n v="-0.21559671013314716"/>
    <n v="0.61767779091459563"/>
    <x v="21"/>
    <n v="0"/>
    <s v="不予录取"/>
    <n v="1"/>
    <n v="-1.3889800000000001"/>
    <n v="0.81183000000000005"/>
    <n v="-0.31190881546903709"/>
    <n v="683"/>
    <n v="12"/>
    <n v="10"/>
  </r>
  <r>
    <n v="354"/>
    <s v="周炳秀"/>
    <x v="9"/>
    <n v="90702"/>
    <s v="森林培育"/>
    <n v="-0.5018066209736699"/>
    <n v="-0.17238778666947702"/>
    <n v="-0.55686837692659297"/>
    <x v="54"/>
    <n v="83.2"/>
    <s v="录取"/>
    <n v="1"/>
    <n v="-0.45673999999999998"/>
    <n v="-0.44013999999999998"/>
    <n v="-0.44861599944419822"/>
    <n v="764"/>
    <n v="47"/>
    <n v="17"/>
  </r>
  <r>
    <n v="355"/>
    <s v="吴燕"/>
    <x v="7"/>
    <n v="40200"/>
    <s v="心理学"/>
    <n v="0.87634810233895055"/>
    <n v="7.2905026670961742E-2"/>
    <n v="0.55186880784500669"/>
    <x v="0"/>
    <n v="0"/>
    <s v="不予录取"/>
    <n v="1"/>
    <n v="0.68520999999999999"/>
    <n v="0.31304999999999999"/>
    <n v="0.50307578031041156"/>
    <n v="165"/>
    <n v="9"/>
    <n v="6"/>
  </r>
  <r>
    <n v="356"/>
    <s v="陈海利"/>
    <x v="3"/>
    <n v="135108"/>
    <s v="艺术设计"/>
    <n v="-0.44665330384634261"/>
    <n v="0.16965919608885338"/>
    <n v="0.66851521571955108"/>
    <x v="21"/>
    <n v="0"/>
    <s v="不予录取"/>
    <n v="1"/>
    <n v="-0.27367000000000002"/>
    <n v="0.74722"/>
    <n v="0.22595114020556736"/>
    <n v="295"/>
    <n v="19"/>
    <n v="10"/>
  </r>
  <r>
    <n v="357"/>
    <s v="梁宇超"/>
    <x v="0"/>
    <n v="20200"/>
    <s v="应用经济学"/>
    <n v="1.410175039440329"/>
    <n v="0.32178377285955262"/>
    <n v="2.1216579517906884"/>
    <x v="0"/>
    <n v="0"/>
    <s v="不予录取"/>
    <n v="1"/>
    <n v="1.16364"/>
    <n v="1.65611"/>
    <n v="1.4046536478141971"/>
    <n v="29"/>
    <n v="12"/>
    <n v="2"/>
  </r>
  <r>
    <n v="358"/>
    <s v="刘昊"/>
    <x v="3"/>
    <n v="135108"/>
    <s v="艺术设计"/>
    <n v="-1.5681040854353221"/>
    <n v="0.18305621854028933"/>
    <n v="-0.88141358741165265"/>
    <x v="0"/>
    <n v="0"/>
    <s v="不予录取"/>
    <n v="1"/>
    <n v="-1.04969"/>
    <n v="-0.34401999999999999"/>
    <n v="-0.70433677878237355"/>
    <n v="858"/>
    <n v="71"/>
    <n v="46"/>
  </r>
  <r>
    <n v="359"/>
    <s v="李美凝"/>
    <x v="1"/>
    <n v="95300"/>
    <s v="风景园林"/>
    <n v="-0.28119335246436256"/>
    <n v="0.36008789902186561"/>
    <n v="-0.88141358741165265"/>
    <x v="0"/>
    <n v="0"/>
    <s v="不予录取"/>
    <n v="1"/>
    <n v="3.4569999999999997E-2"/>
    <n v="-0.56054000000000004"/>
    <n v="-0.25667541992549164"/>
    <n v="644"/>
    <n v="155"/>
    <n v="76"/>
  </r>
  <r>
    <n v="360"/>
    <s v="王佳慧"/>
    <x v="3"/>
    <n v="135108"/>
    <s v="艺术设计"/>
    <n v="-1.3810634053643329"/>
    <n v="0.24713164322857351"/>
    <n v="-0.88141358741165265"/>
    <x v="0"/>
    <n v="0"/>
    <s v="不予录取"/>
    <n v="1"/>
    <n v="-0.86992999999999998"/>
    <n v="-0.36031999999999997"/>
    <n v="-0.62052807691312561"/>
    <n v="830"/>
    <n v="66"/>
    <n v="44"/>
  </r>
  <r>
    <n v="361"/>
    <s v="裴姣姣"/>
    <x v="7"/>
    <n v="45400"/>
    <s v="应用心理"/>
    <n v="0.74916998922890632"/>
    <n v="0.36845039479667296"/>
    <n v="0.47149513298241796"/>
    <x v="21"/>
    <n v="0"/>
    <s v="不予录取"/>
    <n v="1"/>
    <n v="0.76282000000000005"/>
    <n v="0.38846000000000003"/>
    <n v="0.57960910553795597"/>
    <n v="139"/>
    <n v="8"/>
    <n v="2"/>
  </r>
  <r>
    <n v="362"/>
    <s v="何思雨"/>
    <x v="7"/>
    <n v="40200"/>
    <s v="心理学"/>
    <n v="0.61964416061531047"/>
    <n v="6.1428762515367004E-2"/>
    <n v="0.21235203909531325"/>
    <x v="21"/>
    <n v="0"/>
    <s v="不予录取"/>
    <n v="1"/>
    <n v="0.49845"/>
    <n v="7.077E-2"/>
    <n v="0.28914442423462172"/>
    <n v="264"/>
    <n v="13"/>
    <n v="8"/>
  </r>
  <r>
    <n v="363"/>
    <s v="陆思源"/>
    <x v="3"/>
    <n v="130500"/>
    <s v="设计学"/>
    <n v="-1.7943922729719763"/>
    <n v="4.8947135319436725E-3"/>
    <n v="0.16506653388765385"/>
    <x v="0"/>
    <n v="0"/>
    <s v="不予录取"/>
    <n v="1"/>
    <n v="-1.3738999999999999"/>
    <n v="0.54484999999999995"/>
    <n v="-0.43486830925032821"/>
    <n v="759"/>
    <n v="56"/>
    <n v="17"/>
  </r>
  <r>
    <n v="364"/>
    <s v="王鑫雅"/>
    <x v="3"/>
    <n v="135108"/>
    <s v="艺术设计"/>
    <n v="-1.5559333108906435"/>
    <n v="1.2450673654405782E-2"/>
    <n v="2.7349871067774503"/>
    <x v="0"/>
    <n v="0"/>
    <s v="不予录取"/>
    <n v="1"/>
    <n v="-1.3067599999999999"/>
    <n v="2.7269199999999998"/>
    <n v="0.66731340734495681"/>
    <n v="118"/>
    <n v="9"/>
    <n v="4"/>
  </r>
  <r>
    <n v="366"/>
    <s v="路亚欣"/>
    <x v="0"/>
    <n v="20200"/>
    <s v="应用经济学"/>
    <n v="0.85864186816705956"/>
    <n v="0.33332119307079061"/>
    <n v="0.19778734730231359"/>
    <x v="55"/>
    <n v="81.78"/>
    <s v="录取"/>
    <n v="1"/>
    <n v="0.83872000000000002"/>
    <n v="0.11244999999999999"/>
    <n v="0.48328518773119788"/>
    <n v="172"/>
    <n v="84"/>
    <n v="21"/>
  </r>
  <r>
    <n v="367"/>
    <s v="杨宁"/>
    <x v="4"/>
    <n v="81200"/>
    <s v="计算机科学与技术"/>
    <n v="-0.31796223054924616"/>
    <n v="-0.14921686115376315"/>
    <n v="-0.65175947253670286"/>
    <x v="0"/>
    <n v="0"/>
    <s v="不予录取"/>
    <n v="1"/>
    <n v="-0.29866999999999999"/>
    <n v="-0.55432999999999999"/>
    <n v="-0.42378939651182335"/>
    <n v="749"/>
    <n v="12"/>
    <n v="9"/>
  </r>
  <r>
    <n v="369"/>
    <s v="李培欣"/>
    <x v="0"/>
    <n v="125300"/>
    <s v="会计"/>
    <n v="0.45418420923333047"/>
    <n v="0.13043100303476626"/>
    <n v="0.14604937778180122"/>
    <x v="0"/>
    <n v="0"/>
    <s v="不予录取"/>
    <n v="1"/>
    <n v="0.41519"/>
    <n v="7.732E-2"/>
    <n v="0.24983722483200441"/>
    <n v="286"/>
    <n v="135"/>
    <n v="25"/>
  </r>
  <r>
    <n v="370"/>
    <s v="宋中丽"/>
    <x v="0"/>
    <n v="120300"/>
    <s v="农林经济管理"/>
    <n v="-0.42826886480390081"/>
    <n v="0.31386052959444305"/>
    <n v="-0.74362111848668289"/>
    <x v="56"/>
    <n v="91.57"/>
    <s v="录取"/>
    <n v="1"/>
    <n v="-0.11076999999999999"/>
    <n v="-0.42638999999999999"/>
    <n v="-0.26523367803747822"/>
    <n v="652"/>
    <n v="285"/>
    <n v="27"/>
  </r>
  <r>
    <n v="371"/>
    <s v="郝甜云"/>
    <x v="3"/>
    <n v="135108"/>
    <s v="艺术设计"/>
    <n v="-1.2856798205317996"/>
    <n v="0.31262070297526229"/>
    <n v="0.18494469398225291"/>
    <x v="0"/>
    <n v="0"/>
    <s v="不予录取"/>
    <n v="1"/>
    <n v="-0.80872999999999995"/>
    <n v="0.57055999999999996"/>
    <n v="-0.13370875140893046"/>
    <n v="533"/>
    <n v="33"/>
    <n v="18"/>
  </r>
  <r>
    <n v="372"/>
    <s v="赵思棋"/>
    <x v="0"/>
    <n v="25400"/>
    <s v="国际商务"/>
    <n v="-0.18927115725214982"/>
    <n v="0.22838160233916494"/>
    <n v="-0.44512857088201396"/>
    <x v="0"/>
    <n v="0"/>
    <s v="不予录取"/>
    <n v="1"/>
    <n v="8.3099999999999997E-3"/>
    <n v="-0.25414999999999999"/>
    <n v="-0.12013730035395899"/>
    <n v="526"/>
    <n v="234"/>
    <n v="15"/>
  </r>
  <r>
    <n v="376"/>
    <s v="王骁睿"/>
    <x v="0"/>
    <n v="120300"/>
    <s v="农林经济管理"/>
    <n v="-0.46503774288878441"/>
    <n v="0.36845039479667296"/>
    <n v="0.41762825851733248"/>
    <x v="21"/>
    <n v="0"/>
    <s v="不予录取"/>
    <n v="1"/>
    <n v="-0.16109999999999999"/>
    <n v="0.61202000000000001"/>
    <n v="0.21726309094586901"/>
    <n v="299"/>
    <n v="143"/>
    <n v="15"/>
  </r>
  <r>
    <n v="378"/>
    <s v="姜雨杉"/>
    <x v="0"/>
    <n v="25200"/>
    <s v="应用统计"/>
    <n v="0.16003318455425392"/>
    <n v="-8.1646696694938764E-2"/>
    <n v="0.35421952713141353"/>
    <x v="0"/>
    <n v="0"/>
    <s v="不予录取"/>
    <n v="1"/>
    <n v="5.8459999999999998E-2"/>
    <n v="0.23974000000000001"/>
    <n v="0.14717800125034555"/>
    <n v="335"/>
    <n v="158"/>
    <n v="9"/>
  </r>
  <r>
    <n v="379"/>
    <s v="刚艳洁"/>
    <x v="7"/>
    <n v="30100"/>
    <s v="法学"/>
    <n v="-0.15697406668015804"/>
    <n v="9.4468741890985919E-2"/>
    <n v="-0.83548276443666269"/>
    <x v="0"/>
    <n v="0"/>
    <s v="不予录取"/>
    <n v="1"/>
    <n v="-2.639E-2"/>
    <n v="-0.65336000000000005"/>
    <n v="-0.33322762822114488"/>
    <n v="702"/>
    <n v="40"/>
    <n v="10"/>
  </r>
  <r>
    <n v="380"/>
    <s v="毕明慧"/>
    <x v="0"/>
    <n v="125300"/>
    <s v="会计"/>
    <n v="1.3366372832705598"/>
    <n v="0.37659312012983426"/>
    <n v="-0.88141358741165265"/>
    <x v="0"/>
    <n v="0"/>
    <s v="不予录取"/>
    <n v="1"/>
    <n v="1.2784800000000001"/>
    <n v="-0.91422999999999999"/>
    <n v="0.20537293622216932"/>
    <n v="306"/>
    <n v="146"/>
    <n v="29"/>
  </r>
  <r>
    <n v="381"/>
    <s v="郭子雄"/>
    <x v="0"/>
    <n v="120200"/>
    <s v="工商管理"/>
    <n v="-1.3651661412255773"/>
    <n v="-0.10135964873929451"/>
    <n v="-0.55989782658672294"/>
    <x v="57"/>
    <n v="89.5"/>
    <s v="录取"/>
    <n v="1"/>
    <n v="-1.0742499999999999"/>
    <n v="-0.22244"/>
    <n v="-0.6573762100338878"/>
    <n v="842"/>
    <n v="340"/>
    <n v="116"/>
  </r>
  <r>
    <n v="382"/>
    <s v="梅诗意"/>
    <x v="11"/>
    <n v="82902"/>
    <s v="木材科学与技术"/>
    <n v="0.84025742912461776"/>
    <n v="-0.92024308507157615"/>
    <n v="0.17836332472482705"/>
    <x v="58"/>
    <n v="92.77"/>
    <s v="录取"/>
    <n v="1"/>
    <n v="0.10063999999999999"/>
    <n v="-0.39616000000000001"/>
    <n v="-0.14249273952543945"/>
    <n v="544"/>
    <n v="14"/>
    <n v="12"/>
  </r>
  <r>
    <n v="383"/>
    <s v="李岚彬"/>
    <x v="1"/>
    <n v="95300"/>
    <s v="风景园林"/>
    <n v="-0.28119335246436256"/>
    <n v="0.29203411158018444"/>
    <n v="2.1667750113269646"/>
    <x v="59"/>
    <n v="72.260000000000005"/>
    <s v="录取"/>
    <n v="1"/>
    <n v="-0.14613000000000001"/>
    <n v="2.06013"/>
    <n v="0.93360840158090985"/>
    <n v="76"/>
    <n v="23"/>
    <n v="15"/>
  </r>
  <r>
    <n v="384"/>
    <s v="苗宇"/>
    <x v="0"/>
    <n v="20200"/>
    <s v="应用经济学"/>
    <n v="0.52772196540309946"/>
    <n v="0.36105342742995383"/>
    <n v="-0.88141358741165265"/>
    <x v="0"/>
    <n v="0"/>
    <s v="不予录取"/>
    <n v="1"/>
    <n v="0.65230999999999995"/>
    <n v="-0.74026999999999998"/>
    <n v="-2.9215343011949373E-2"/>
    <n v="455"/>
    <n v="206"/>
    <n v="46"/>
  </r>
  <r>
    <n v="386"/>
    <s v="刘峥"/>
    <x v="11"/>
    <n v="82902"/>
    <s v="木材科学与技术"/>
    <n v="-1.5877278391681544"/>
    <n v="-1.5718747585279391"/>
    <n v="1.6192726586899127"/>
    <x v="60"/>
    <n v="92.45"/>
    <s v="录取"/>
    <n v="1"/>
    <n v="-2.1955200000000001"/>
    <n v="1.13825"/>
    <n v="-0.56398088355933129"/>
    <n v="810"/>
    <n v="24"/>
    <n v="19"/>
  </r>
  <r>
    <n v="387"/>
    <s v="刘佳丽"/>
    <x v="9"/>
    <n v="90702"/>
    <s v="森林培育"/>
    <n v="-1.4764469901968658"/>
    <n v="0.14599626930272872"/>
    <n v="2.1438674015722357"/>
    <x v="61"/>
    <n v="88.47"/>
    <s v="录取"/>
    <n v="1"/>
    <n v="-1.14147"/>
    <n v="2.2486100000000002"/>
    <n v="0.51762709663929507"/>
    <n v="156"/>
    <n v="6"/>
    <n v="3"/>
  </r>
  <r>
    <n v="389"/>
    <s v="刘昕妍"/>
    <x v="0"/>
    <n v="20200"/>
    <s v="应用经济学"/>
    <n v="-0.37311554767657351"/>
    <n v="-0.45846446836268967"/>
    <n v="-0.10070520030235522"/>
    <x v="0"/>
    <n v="0"/>
    <s v="不予录取"/>
    <n v="1"/>
    <n v="-0.54515000000000002"/>
    <n v="-0.18573000000000001"/>
    <n v="-0.3692507060381775"/>
    <n v="721"/>
    <n v="308"/>
    <n v="68"/>
  </r>
  <r>
    <n v="391"/>
    <s v="耿佳慧"/>
    <x v="0"/>
    <n v="125300"/>
    <s v="会计"/>
    <n v="0.14164874551181028"/>
    <n v="0.14174190209191603"/>
    <n v="-0.648730022876573"/>
    <x v="0"/>
    <n v="0"/>
    <s v="不予录取"/>
    <n v="1"/>
    <n v="0.22012999999999999"/>
    <n v="-0.53895000000000004"/>
    <n v="-0.15136194830710661"/>
    <n v="557"/>
    <n v="248"/>
    <n v="52"/>
  </r>
  <r>
    <n v="392"/>
    <s v="周钰"/>
    <x v="1"/>
    <n v="95300"/>
    <s v="风景园林"/>
    <n v="-0.17088671820970799"/>
    <n v="-0.69925061502111796"/>
    <n v="0.62572944587022294"/>
    <x v="0"/>
    <n v="0"/>
    <s v="不予录取"/>
    <n v="1"/>
    <n v="-0.56377999999999995"/>
    <n v="0.30496000000000001"/>
    <n v="-0.13862070826221765"/>
    <n v="542"/>
    <n v="133"/>
    <n v="68"/>
  </r>
  <r>
    <n v="394"/>
    <s v="常思佳"/>
    <x v="0"/>
    <n v="20200"/>
    <s v="应用经济学"/>
    <n v="0.87702630720950325"/>
    <n v="0.17679503366256816"/>
    <n v="-0.78955194146167285"/>
    <x v="0"/>
    <n v="0"/>
    <s v="不予录取"/>
    <n v="1"/>
    <n v="0.80801000000000001"/>
    <n v="-0.81113999999999997"/>
    <n v="1.5601837353834023E-2"/>
    <n v="408"/>
    <n v="189"/>
    <n v="42"/>
  </r>
  <r>
    <n v="395"/>
    <s v="杨培"/>
    <x v="3"/>
    <n v="135108"/>
    <s v="艺术设计"/>
    <n v="-6.0580083955055215E-2"/>
    <n v="0.29407108806516735"/>
    <n v="1.0517075804960079"/>
    <x v="0"/>
    <n v="0"/>
    <s v="不予录取"/>
    <n v="1"/>
    <n v="7.5079999999999994E-2"/>
    <n v="1.0432900000000001"/>
    <n v="0.54891967338149295"/>
    <n v="144"/>
    <n v="10"/>
    <n v="5"/>
  </r>
  <r>
    <n v="396"/>
    <s v="耿金光"/>
    <x v="11"/>
    <n v="82902"/>
    <s v="木材科学与技术"/>
    <n v="-4.2195644912611588E-2"/>
    <n v="-0.14752207430934225"/>
    <n v="-0.46500673097661316"/>
    <x v="62"/>
    <n v="91.32"/>
    <s v="录取"/>
    <n v="1"/>
    <n v="-9.5949999999999994E-2"/>
    <n v="-0.45284999999999997"/>
    <n v="-0.27061601194973695"/>
    <n v="655"/>
    <n v="16"/>
    <n v="14"/>
  </r>
  <r>
    <n v="397"/>
    <s v="洪越"/>
    <x v="3"/>
    <n v="135108"/>
    <s v="艺术设计"/>
    <n v="-0.98363180189544497"/>
    <n v="-0.34956872868280225"/>
    <n v="8.6047541257734561E-2"/>
    <x v="63"/>
    <n v="87"/>
    <s v="录取"/>
    <n v="1"/>
    <n v="-0.95664000000000005"/>
    <n v="0.15548999999999999"/>
    <n v="-0.41236622059495381"/>
    <n v="743"/>
    <n v="52"/>
    <n v="32"/>
  </r>
  <r>
    <n v="398"/>
    <s v="郑成霞"/>
    <x v="3"/>
    <n v="135108"/>
    <s v="艺术设计"/>
    <n v="-0.64888213331320732"/>
    <n v="0.15648471057007615"/>
    <n v="-0.88141358741165265"/>
    <x v="0"/>
    <n v="0"/>
    <s v="不予录取"/>
    <n v="1"/>
    <n v="-0.36370999999999998"/>
    <n v="-0.55920000000000003"/>
    <n v="-0.45938234148516127"/>
    <n v="770"/>
    <n v="59"/>
    <n v="38"/>
  </r>
  <r>
    <n v="399"/>
    <s v="刘会芳"/>
    <x v="8"/>
    <n v="55101"/>
    <s v="英语笔译"/>
    <n v="0.43579977019088678"/>
    <n v="0.36962427480055421"/>
    <n v="0.1694506657804532"/>
    <x v="0"/>
    <n v="0"/>
    <s v="不予录取"/>
    <n v="1"/>
    <n v="0.53841000000000006"/>
    <n v="0.19635"/>
    <n v="0.37100664878810019"/>
    <n v="226"/>
    <n v="12"/>
    <n v="9"/>
  </r>
  <r>
    <n v="402"/>
    <s v="魏婧冉"/>
    <x v="0"/>
    <n v="20200"/>
    <s v="应用经济学"/>
    <n v="0.87702630720950325"/>
    <n v="0.40790740111396168"/>
    <n v="0.75599335935339995"/>
    <x v="0"/>
    <n v="0"/>
    <s v="不予录取"/>
    <n v="1"/>
    <n v="0.86999000000000004"/>
    <n v="0.62270000000000003"/>
    <n v="0.74896686159974657"/>
    <n v="99"/>
    <n v="48"/>
    <n v="10"/>
  </r>
  <r>
    <n v="403"/>
    <s v="王姝洁"/>
    <x v="0"/>
    <n v="20200"/>
    <s v="应用经济学"/>
    <n v="0.56449084348798317"/>
    <n v="0.31346987653221947"/>
    <n v="-0.88141358741165265"/>
    <x v="0"/>
    <n v="0"/>
    <s v="不予录取"/>
    <n v="1"/>
    <n v="0.65285000000000004"/>
    <n v="-0.76727999999999996"/>
    <n v="-4.2158247548837138E-2"/>
    <n v="463"/>
    <n v="211"/>
    <n v="49"/>
  </r>
  <r>
    <n v="404"/>
    <s v="董若男"/>
    <x v="0"/>
    <n v="120200"/>
    <s v="工商管理"/>
    <n v="-0.44665330384634261"/>
    <n v="0.22144607024464719"/>
    <n v="-0.69769029551169293"/>
    <x v="0"/>
    <n v="0"/>
    <s v="不予录取"/>
    <n v="1"/>
    <n v="-0.18037"/>
    <n v="-0.41896"/>
    <n v="-0.29713537907281523"/>
    <n v="674"/>
    <n v="294"/>
    <n v="102"/>
  </r>
  <r>
    <n v="405"/>
    <s v="胡鑫雨"/>
    <x v="3"/>
    <s v="1305Z1"/>
    <s v="动画艺术学"/>
    <n v="-1.444652461919355"/>
    <n v="-0.28676910372393305"/>
    <n v="-0.4500351727119794"/>
    <x v="64"/>
    <n v="88.08"/>
    <s v="录取"/>
    <n v="1"/>
    <n v="-1.2472099999999999"/>
    <n v="-0.18265000000000001"/>
    <n v="-0.72621686556118792"/>
    <n v="867"/>
    <n v="75"/>
    <n v="6"/>
  </r>
  <r>
    <n v="406"/>
    <s v="孙怡晨"/>
    <x v="8"/>
    <n v="55101"/>
    <s v="英语笔译"/>
    <n v="-4.2195644912611588E-2"/>
    <n v="-0.1100238300689439"/>
    <n v="0.12804836985703755"/>
    <x v="0"/>
    <n v="0"/>
    <s v="不予录取"/>
    <n v="1"/>
    <n v="-0.10176"/>
    <n v="7.7100000000000002E-2"/>
    <n v="-1.4226340999355686E-2"/>
    <n v="440"/>
    <n v="23"/>
    <n v="11"/>
  </r>
  <r>
    <n v="407"/>
    <s v="高小雪"/>
    <x v="12"/>
    <n v="71300"/>
    <s v="生态学"/>
    <n v="-1.0313235943117116"/>
    <n v="0.12989923718894877"/>
    <n v="-0.20405481733972633"/>
    <x v="0"/>
    <n v="0"/>
    <s v="不予录取"/>
    <n v="1"/>
    <n v="-0.70228999999999997"/>
    <n v="0.10378"/>
    <n v="-0.30780125734848834"/>
    <n v="681"/>
    <n v="14"/>
    <n v="10"/>
  </r>
  <r>
    <n v="408"/>
    <s v="吕美琪"/>
    <x v="1"/>
    <n v="97300"/>
    <s v="风景园林学（农学）"/>
    <n v="0.73327272509015085"/>
    <n v="-0.46563959940507144"/>
    <n v="1.40640554023538E-2"/>
    <x v="0"/>
    <n v="0"/>
    <s v="不予录取"/>
    <n v="1"/>
    <n v="0.28953000000000001"/>
    <n v="-0.33522999999999997"/>
    <n v="-1.6226059472450753E-2"/>
    <n v="445"/>
    <n v="116"/>
    <n v="21"/>
  </r>
  <r>
    <n v="409"/>
    <s v="周涵"/>
    <x v="0"/>
    <n v="120200"/>
    <s v="工商管理"/>
    <n v="6.8110989342041184E-2"/>
    <n v="0.26172836230547375"/>
    <n v="-0.6058286495617129"/>
    <x v="0"/>
    <n v="0"/>
    <s v="不予录取"/>
    <n v="1"/>
    <n v="0.23141999999999999"/>
    <n v="-0.43785000000000002"/>
    <n v="-9.6119147709723948E-2"/>
    <n v="508"/>
    <n v="229"/>
    <n v="74"/>
  </r>
  <r>
    <n v="410"/>
    <s v="薛楚婕"/>
    <x v="8"/>
    <n v="55101"/>
    <s v="英语笔译"/>
    <n v="2.6603168943264044"/>
    <n v="-0.45321970491037183"/>
    <n v="-0.88141358741165265"/>
    <x v="0"/>
    <n v="0"/>
    <s v="不予录取"/>
    <n v="1"/>
    <n v="1.80853"/>
    <n v="-1.5371900000000001"/>
    <n v="0.17114258195440168"/>
    <n v="322"/>
    <n v="14"/>
    <n v="10"/>
  </r>
  <r>
    <n v="411"/>
    <s v="陈雅静"/>
    <x v="12"/>
    <n v="71300"/>
    <s v="生态学"/>
    <n v="0.47256864827577222"/>
    <n v="-6.4249349453630381E-2"/>
    <n v="-0.88141358741165265"/>
    <x v="0"/>
    <n v="0"/>
    <s v="不予录取"/>
    <n v="1"/>
    <n v="0.36426999999999998"/>
    <n v="-0.89620999999999995"/>
    <n v="-0.25260591690222606"/>
    <n v="642"/>
    <n v="13"/>
    <n v="9"/>
  </r>
  <r>
    <n v="412"/>
    <s v="金碧洁"/>
    <x v="12"/>
    <n v="71300"/>
    <s v="生态学"/>
    <n v="0.67479747774263765"/>
    <n v="-0.24485394192130144"/>
    <n v="-1.7302075779636564E-2"/>
    <x v="21"/>
    <n v="0"/>
    <s v="不予录取"/>
    <n v="1"/>
    <n v="0.37406"/>
    <n v="-0.26212999999999997"/>
    <n v="6.2710125687018323E-2"/>
    <n v="385"/>
    <n v="9"/>
    <n v="5"/>
  </r>
  <r>
    <n v="413"/>
    <s v="李睿贤"/>
    <x v="5"/>
    <n v="90707"/>
    <s v="水土保持与荒漠化防治"/>
    <n v="-1.5241387826131323"/>
    <n v="-0.77511468673175676"/>
    <n v="0.26235788118143361"/>
    <x v="65"/>
    <n v="89.36"/>
    <s v="录取"/>
    <n v="1"/>
    <n v="-1.62331"/>
    <n v="0.26066"/>
    <n v="-0.70129955860760451"/>
    <n v="857"/>
    <n v="23"/>
    <n v="14"/>
  </r>
  <r>
    <n v="414"/>
    <s v="刘畅"/>
    <x v="0"/>
    <n v="125300"/>
    <s v="会计"/>
    <n v="-0.15697406668015804"/>
    <n v="0.28058758471620499"/>
    <n v="0.21235203909531325"/>
    <x v="66"/>
    <n v="78.430000000000007"/>
    <s v="录取"/>
    <n v="1"/>
    <n v="3.2649999999999998E-2"/>
    <n v="0.33038000000000001"/>
    <n v="0.17835835454691845"/>
    <n v="317"/>
    <n v="153"/>
    <n v="32"/>
  </r>
  <r>
    <n v="415"/>
    <s v="冯嘉欣"/>
    <x v="1"/>
    <n v="83400"/>
    <s v="风景园林学（工学）"/>
    <n v="0.19680206263913758"/>
    <n v="0.19589490828867903"/>
    <n v="-0.74362111848668289"/>
    <x v="0"/>
    <n v="0"/>
    <s v="不予录取"/>
    <n v="1"/>
    <n v="0.29792999999999997"/>
    <n v="-0.61223000000000005"/>
    <n v="-0.14750014131737915"/>
    <n v="550"/>
    <n v="135"/>
    <n v="41"/>
  </r>
  <r>
    <n v="416"/>
    <s v="李伟军"/>
    <x v="0"/>
    <n v="25400"/>
    <s v="国际商务"/>
    <n v="-0.33184397220646866"/>
    <n v="0.17903566710996996"/>
    <n v="-0.50790810429147315"/>
    <x v="0"/>
    <n v="0"/>
    <s v="不予录取"/>
    <n v="1"/>
    <n v="-0.12609999999999999"/>
    <n v="-0.29644999999999999"/>
    <n v="-0.20946888522173632"/>
    <n v="606"/>
    <n v="263"/>
    <n v="17"/>
  </r>
  <r>
    <n v="419"/>
    <s v="程思敏"/>
    <x v="1"/>
    <n v="97300"/>
    <s v="风景园林学（农学）"/>
    <n v="0.65641303870019407"/>
    <n v="-1.619295523118955"/>
    <n v="-0.88141358741165265"/>
    <x v="0"/>
    <n v="0"/>
    <s v="不予录取"/>
    <n v="1"/>
    <n v="-0.39476"/>
    <n v="-1.55223"/>
    <n v="-0.96122306767010945"/>
    <n v="916"/>
    <n v="214"/>
    <n v="41"/>
  </r>
  <r>
    <n v="421"/>
    <s v="王一婷"/>
    <x v="1"/>
    <n v="95300"/>
    <s v="风景园林"/>
    <n v="3.134211125715753E-2"/>
    <n v="0.11501080324738543"/>
    <n v="2.0722613609185769"/>
    <x v="0"/>
    <n v="0"/>
    <s v="不予录取"/>
    <n v="1"/>
    <n v="-5.6600000000000001E-3"/>
    <n v="1.83843"/>
    <n v="0.89683326415351772"/>
    <n v="78"/>
    <n v="24"/>
    <n v="16"/>
  </r>
  <r>
    <n v="423"/>
    <s v="黄雨红"/>
    <x v="0"/>
    <n v="20200"/>
    <s v="应用经济学"/>
    <n v="0.63802859965775227"/>
    <n v="0.2003938626907493"/>
    <n v="-0.88141358741165265"/>
    <x v="0"/>
    <n v="0"/>
    <s v="不予录取"/>
    <n v="1"/>
    <n v="0.64356000000000002"/>
    <n v="-0.82838000000000001"/>
    <n v="-7.6803938440167696E-2"/>
    <n v="490"/>
    <n v="220"/>
    <n v="52"/>
  </r>
  <r>
    <n v="424"/>
    <s v="王宵寅"/>
    <x v="1"/>
    <n v="95300"/>
    <s v="风景园林"/>
    <n v="-1.0631181225892226"/>
    <n v="0.12081002936970082"/>
    <n v="-0.88141358741165265"/>
    <x v="0"/>
    <n v="0"/>
    <s v="不予录取"/>
    <n v="1"/>
    <n v="-0.70040000000000002"/>
    <n v="-0.48108000000000001"/>
    <n v="-0.59306531313864852"/>
    <n v="818"/>
    <n v="190"/>
    <n v="96"/>
  </r>
  <r>
    <n v="425"/>
    <s v="赵嘉琪"/>
    <x v="0"/>
    <n v="120200"/>
    <s v="工商管理"/>
    <n v="1.0608706976339251"/>
    <n v="0.2575378094677121"/>
    <n v="-0.49899544534709933"/>
    <x v="0"/>
    <n v="0"/>
    <s v="不予录取"/>
    <n v="1"/>
    <n v="0.98150000000000004"/>
    <n v="-0.56776000000000004"/>
    <n v="0.22329583728425467"/>
    <n v="297"/>
    <n v="141"/>
    <n v="49"/>
  </r>
  <r>
    <n v="426"/>
    <s v="朱含悦"/>
    <x v="0"/>
    <n v="25400"/>
    <s v="国际商务"/>
    <n v="1.2957672214715707E-2"/>
    <n v="3.2873114429299403E-2"/>
    <n v="-2.0331525439766542E-2"/>
    <x v="67"/>
    <n v="93"/>
    <s v="录取"/>
    <n v="1"/>
    <n v="2.9839999999999998E-2"/>
    <n v="-7.5399999999999998E-3"/>
    <n v="1.1546316820730824E-2"/>
    <n v="410"/>
    <n v="190"/>
    <n v="12"/>
  </r>
  <r>
    <n v="428"/>
    <s v="覃敏"/>
    <x v="11"/>
    <n v="82902"/>
    <s v="木材科学与技术"/>
    <n v="-1.2379880281155331"/>
    <n v="-0.48651808226505255"/>
    <n v="-0.83548276443666269"/>
    <x v="68"/>
    <n v="88.09"/>
    <s v="录取"/>
    <n v="1"/>
    <n v="-1.1871799999999999"/>
    <n v="-0.64246999999999999"/>
    <n v="-0.92060022031621969"/>
    <n v="912"/>
    <n v="28"/>
    <n v="22"/>
  </r>
  <r>
    <n v="429"/>
    <s v="孟亚子"/>
    <x v="11"/>
    <n v="82903"/>
    <s v="林产化学加工工程"/>
    <n v="-1.4287551977805995"/>
    <n v="-0.13884531644820899"/>
    <n v="-0.69769029551169293"/>
    <x v="0"/>
    <n v="0"/>
    <s v="不予录取"/>
    <n v="1"/>
    <n v="-1.13805"/>
    <n v="-0.34278999999999998"/>
    <n v="-0.74885164566223639"/>
    <n v="874"/>
    <n v="26"/>
    <n v="3"/>
  </r>
  <r>
    <n v="430"/>
    <s v="曹文华"/>
    <x v="0"/>
    <n v="120200"/>
    <s v="工商管理"/>
    <n v="6.8110989342041184E-2"/>
    <n v="-6.9278219812218933E-2"/>
    <n v="-2.8721714446974422E-2"/>
    <x v="0"/>
    <n v="0"/>
    <s v="不予录取"/>
    <n v="1"/>
    <n v="1.323E-2"/>
    <n v="-6.7510000000000001E-2"/>
    <n v="-2.6283964149122339E-2"/>
    <n v="450"/>
    <n v="202"/>
    <n v="67"/>
  </r>
  <r>
    <n v="431"/>
    <s v="丁念繁"/>
    <x v="12"/>
    <n v="90705"/>
    <s v="野生动植物保护与利用"/>
    <n v="2.4213191867746549"/>
    <n v="-0.38544759789435379"/>
    <n v="-0.88141358741165265"/>
    <x v="69"/>
    <n v="90.67"/>
    <s v="录取"/>
    <n v="1"/>
    <n v="1.66537"/>
    <n v="-1.4571700000000001"/>
    <n v="0.13720634364378897"/>
    <n v="339"/>
    <n v="7"/>
    <n v="4"/>
  </r>
  <r>
    <n v="432"/>
    <s v="张依诺"/>
    <x v="11"/>
    <n v="82903"/>
    <s v="林产化学加工工程"/>
    <n v="-9.7348962039938855E-2"/>
    <n v="-2.4240263148786014"/>
    <n v="-0.58292103980698384"/>
    <x v="21"/>
    <n v="0"/>
    <s v="不予录取"/>
    <n v="1"/>
    <n v="-1.44909"/>
    <n v="-1.44343"/>
    <n v="-1.4463200094490458"/>
    <n v="961"/>
    <n v="32"/>
    <n v="4"/>
  </r>
  <r>
    <n v="433"/>
    <s v="刘佳荣"/>
    <x v="9"/>
    <n v="90704"/>
    <s v="森林经理学"/>
    <n v="-0.88824821706291179"/>
    <n v="-0.41700190196767362"/>
    <n v="-0.74362111848668289"/>
    <x v="70"/>
    <n v="87.63"/>
    <s v="录取"/>
    <n v="1"/>
    <n v="-0.88439000000000001"/>
    <n v="-0.61306000000000005"/>
    <n v="-0.75160174272254932"/>
    <n v="877"/>
    <n v="58"/>
    <n v="18"/>
  </r>
  <r>
    <n v="434"/>
    <s v="李哲"/>
    <x v="0"/>
    <n v="20200"/>
    <s v="应用经济学"/>
    <n v="-0.29957779150680436"/>
    <n v="0.17496629614236645"/>
    <n v="2.3865865012720713"/>
    <x v="0"/>
    <n v="0"/>
    <s v="不予录取"/>
    <n v="1"/>
    <n v="-0.23805000000000001"/>
    <n v="2.2088399999999999"/>
    <n v="0.95945215180636578"/>
    <n v="72"/>
    <n v="35"/>
    <n v="8"/>
  </r>
  <r>
    <n v="435"/>
    <s v="张茜"/>
    <x v="3"/>
    <s v="1305Z1"/>
    <s v="动画艺术学"/>
    <n v="-0.31796223054924616"/>
    <n v="0.23003555685321875"/>
    <n v="-2.2662815126714527E-2"/>
    <x v="0"/>
    <n v="0"/>
    <s v="不予录取"/>
    <n v="1"/>
    <n v="-0.10851"/>
    <n v="0.1421"/>
    <n v="1.4137938511413801E-2"/>
    <n v="409"/>
    <n v="25"/>
    <n v="3"/>
  </r>
  <r>
    <n v="436"/>
    <s v="李方圆"/>
    <x v="0"/>
    <n v="20200"/>
    <s v="应用经济学"/>
    <n v="8.1484895401174706E-2"/>
    <n v="0.30309288775062571"/>
    <n v="1.0571372818398077"/>
    <x v="0"/>
    <n v="0"/>
    <s v="不予录取"/>
    <n v="1"/>
    <n v="0.18842999999999999"/>
    <n v="1.0199499999999999"/>
    <n v="0.59537391217832802"/>
    <n v="134"/>
    <n v="67"/>
    <n v="16"/>
  </r>
  <r>
    <n v="437"/>
    <s v="安琪"/>
    <x v="0"/>
    <n v="125300"/>
    <s v="会计"/>
    <n v="0.49095308731821408"/>
    <n v="0.46247633835126029"/>
    <n v="1.0764162796818511"/>
    <x v="0"/>
    <n v="0"/>
    <s v="不予录取"/>
    <n v="1"/>
    <n v="0.59213000000000005"/>
    <n v="1.0085599999999999"/>
    <n v="0.79592985249713921"/>
    <n v="90"/>
    <n v="43"/>
    <n v="7"/>
  </r>
  <r>
    <n v="438"/>
    <s v="尹呈启"/>
    <x v="0"/>
    <n v="125300"/>
    <s v="会计"/>
    <n v="-0.58620019842655702"/>
    <n v="0.30303520101202985"/>
    <n v="-0.88141358741165265"/>
    <x v="0"/>
    <n v="0"/>
    <s v="不予录取"/>
    <n v="1"/>
    <n v="-0.23114000000000001"/>
    <n v="-0.51519000000000004"/>
    <n v="-0.37015339505273975"/>
    <n v="724"/>
    <n v="309"/>
    <n v="63"/>
  </r>
  <r>
    <n v="439"/>
    <s v="欧阳筱"/>
    <x v="9"/>
    <n v="90301"/>
    <s v="土壤学"/>
    <n v="0.27225206506624089"/>
    <n v="-0.2258736966400173"/>
    <n v="1.3480028907360504"/>
    <x v="21"/>
    <n v="0"/>
    <s v="不予录取"/>
    <n v="1"/>
    <n v="1.4590000000000001E-2"/>
    <n v="1.02088"/>
    <n v="0.50706593489745255"/>
    <n v="163"/>
    <n v="7"/>
    <n v="1"/>
  </r>
  <r>
    <n v="440"/>
    <s v="张荣"/>
    <x v="0"/>
    <n v="120200"/>
    <s v="工商管理"/>
    <n v="-0.7040354504405345"/>
    <n v="0.30207988560734361"/>
    <n v="-0.88141358741165265"/>
    <x v="0"/>
    <n v="0"/>
    <s v="不予录取"/>
    <n v="1"/>
    <n v="-0.3216"/>
    <n v="-0.48932999999999999"/>
    <n v="-0.40368666344726645"/>
    <n v="739"/>
    <n v="314"/>
    <n v="109"/>
  </r>
  <r>
    <n v="441"/>
    <s v="李嘉琳"/>
    <x v="1"/>
    <n v="95300"/>
    <s v="风景园林"/>
    <n v="0.91379518529438686"/>
    <n v="-4.4901235905723673E-4"/>
    <n v="-0.88141358741165265"/>
    <x v="0"/>
    <n v="0"/>
    <s v="不予录取"/>
    <n v="1"/>
    <n v="0.73782000000000003"/>
    <n v="-0.96921999999999997"/>
    <n v="-9.7601319805769179E-2"/>
    <n v="509"/>
    <n v="124"/>
    <n v="63"/>
  </r>
  <r>
    <n v="442"/>
    <s v="郑子潇"/>
    <x v="12"/>
    <n v="71300"/>
    <s v="生态学"/>
    <n v="0.23357094072402304"/>
    <n v="3.7647534216883112E-2"/>
    <n v="1.7209108528015583E-2"/>
    <x v="71"/>
    <n v="78.25"/>
    <s v="录取"/>
    <n v="1"/>
    <n v="0.19918"/>
    <n v="-2.2169999999999999E-2"/>
    <n v="9.085183596224633E-2"/>
    <n v="366"/>
    <n v="8"/>
    <n v="4"/>
  </r>
  <r>
    <n v="443"/>
    <s v="陈彦光"/>
    <x v="0"/>
    <n v="20200"/>
    <s v="应用经济学"/>
    <n v="0.25195537976646493"/>
    <n v="0.20672175609410676"/>
    <n v="-0.63678791427206916"/>
    <x v="0"/>
    <n v="0"/>
    <s v="不予录取"/>
    <n v="1"/>
    <n v="0.34131"/>
    <n v="-0.52742999999999995"/>
    <n v="-8.3849291737782258E-2"/>
    <n v="496"/>
    <n v="225"/>
    <n v="53"/>
  </r>
  <r>
    <n v="444"/>
    <s v="曹漫"/>
    <x v="9"/>
    <n v="90702"/>
    <s v="森林培育"/>
    <n v="-1.5400360467518879"/>
    <n v="-0.10155810678792475"/>
    <n v="-0.45306462237210937"/>
    <x v="72"/>
    <n v="87.76"/>
    <s v="录取"/>
    <n v="1"/>
    <n v="-1.2127399999999999"/>
    <n v="-9.0789999999999996E-2"/>
    <n v="-0.6636603359288108"/>
    <n v="849"/>
    <n v="57"/>
    <n v="19"/>
  </r>
  <r>
    <n v="445"/>
    <s v="吴慧娇"/>
    <x v="7"/>
    <n v="40200"/>
    <s v="心理学"/>
    <n v="1.3550217223130014"/>
    <n v="0.31248894920875731"/>
    <n v="0.58724099614140546"/>
    <x v="0"/>
    <n v="0"/>
    <s v="不予录取"/>
    <n v="1"/>
    <n v="1.1873400000000001"/>
    <n v="0.33195999999999998"/>
    <n v="0.76871906051676653"/>
    <n v="95"/>
    <n v="4"/>
    <n v="2"/>
  </r>
  <r>
    <n v="446"/>
    <s v="王爽"/>
    <x v="1"/>
    <n v="97300"/>
    <s v="风景园林学（农学）"/>
    <n v="0.27033981880890673"/>
    <n v="0.33268320451160743"/>
    <n v="0.69759732826007181"/>
    <x v="0"/>
    <n v="0"/>
    <s v="不予录取"/>
    <n v="1"/>
    <n v="0.36631000000000002"/>
    <n v="0.67730999999999997"/>
    <n v="0.51851266101532145"/>
    <n v="155"/>
    <n v="44"/>
    <n v="7"/>
  </r>
  <r>
    <n v="447"/>
    <s v="章毓文"/>
    <x v="9"/>
    <n v="90702"/>
    <s v="森林培育"/>
    <n v="1.2079462099734635"/>
    <n v="0.12036862665040507"/>
    <n v="1.151505277936083"/>
    <x v="73"/>
    <n v="88.92"/>
    <s v="录取"/>
    <n v="1"/>
    <n v="0.93784999999999996"/>
    <n v="0.77881999999999996"/>
    <n v="0.86002109588017173"/>
    <n v="82"/>
    <n v="3"/>
    <n v="1"/>
  </r>
  <r>
    <n v="448"/>
    <s v="尚锦"/>
    <x v="0"/>
    <n v="20200"/>
    <s v="应用经济学"/>
    <n v="-7.8964522997497053E-2"/>
    <n v="0.116205085628724"/>
    <n v="3.6190240495495432"/>
    <x v="0"/>
    <n v="0"/>
    <s v="不予录取"/>
    <n v="1"/>
    <n v="-0.16086"/>
    <n v="3.20695"/>
    <n v="1.4873382115563007"/>
    <n v="24"/>
    <n v="9"/>
    <n v="1"/>
  </r>
  <r>
    <n v="449"/>
    <s v="薛佳安"/>
    <x v="0"/>
    <n v="120200"/>
    <s v="工商管理"/>
    <n v="2.2190903573077891"/>
    <n v="0.29398192249089117"/>
    <n v="3.4676940094257849"/>
    <x v="0"/>
    <n v="0"/>
    <s v="不予录取"/>
    <n v="1"/>
    <n v="1.7023299999999999"/>
    <n v="2.6341399999999999"/>
    <n v="2.1583555998735902"/>
    <n v="17"/>
    <n v="5"/>
    <n v="4"/>
  </r>
  <r>
    <n v="451"/>
    <s v="贾晨"/>
    <x v="0"/>
    <n v="125300"/>
    <s v="会计"/>
    <n v="-7.8964522997497053E-2"/>
    <n v="2.686153506805869E-2"/>
    <n v="0.99351456372172331"/>
    <x v="74"/>
    <n v="86.57"/>
    <s v="录取"/>
    <n v="1"/>
    <n v="-9.078E-2"/>
    <n v="0.89115"/>
    <n v="0.38977420878062552"/>
    <n v="215"/>
    <n v="103"/>
    <n v="19"/>
  </r>
  <r>
    <n v="452"/>
    <s v="徐琳琳"/>
    <x v="1"/>
    <n v="83400"/>
    <s v="风景园林学（工学）"/>
    <n v="1.4469439175252126"/>
    <n v="0.3667558480328158"/>
    <n v="-0.88141358741165265"/>
    <x v="0"/>
    <n v="0"/>
    <s v="不予录取"/>
    <n v="1"/>
    <n v="1.3569599999999999"/>
    <n v="-0.94269000000000003"/>
    <n v="0.23151675432834778"/>
    <n v="292"/>
    <n v="75"/>
    <n v="24"/>
  </r>
  <r>
    <n v="453"/>
    <s v="赵兴"/>
    <x v="0"/>
    <n v="20200"/>
    <s v="应用经济学"/>
    <n v="-0.5018066209736699"/>
    <n v="0.26633640390833441"/>
    <n v="-0.648730022876573"/>
    <x v="0"/>
    <n v="0"/>
    <s v="不予录取"/>
    <n v="1"/>
    <n v="-0.19875999999999999"/>
    <n v="-0.34638999999999998"/>
    <n v="-0.27100977120801245"/>
    <n v="656"/>
    <n v="287"/>
    <n v="64"/>
  </r>
  <r>
    <n v="455"/>
    <s v="张博"/>
    <x v="1"/>
    <n v="95300"/>
    <s v="风景园林"/>
    <n v="0.25195537976646493"/>
    <n v="0.15360703372701626"/>
    <n v="-0.88141358741165265"/>
    <x v="0"/>
    <n v="0"/>
    <s v="不予录取"/>
    <n v="1"/>
    <n v="0.32194"/>
    <n v="-0.76092000000000004"/>
    <n v="-0.20800911095514765"/>
    <n v="605"/>
    <n v="147"/>
    <n v="75"/>
  </r>
  <r>
    <n v="458"/>
    <s v="孙凌宵"/>
    <x v="0"/>
    <n v="125300"/>
    <s v="会计"/>
    <n v="0.4789164988700626"/>
    <n v="-0.23775594831228852"/>
    <n v="-0.78955194146167285"/>
    <x v="0"/>
    <n v="0"/>
    <s v="不予录取"/>
    <n v="1"/>
    <n v="0.26451999999999998"/>
    <n v="-0.88646000000000003"/>
    <n v="-0.29876687709136535"/>
    <n v="675"/>
    <n v="295"/>
    <n v="60"/>
  </r>
  <r>
    <n v="459"/>
    <s v="白政文"/>
    <x v="0"/>
    <n v="20200"/>
    <s v="应用经济学"/>
    <n v="-0.85645368878540074"/>
    <n v="0.19270317580182864"/>
    <n v="-0.69466084585156285"/>
    <x v="0"/>
    <n v="0"/>
    <s v="不予录取"/>
    <n v="1"/>
    <n v="-0.50980000000000003"/>
    <n v="-0.33645000000000003"/>
    <n v="-0.42496292190673329"/>
    <n v="750"/>
    <n v="318"/>
    <n v="71"/>
  </r>
  <r>
    <n v="460"/>
    <s v="吴雪艺"/>
    <x v="0"/>
    <n v="125300"/>
    <s v="会计"/>
    <n v="-1.4128579336418439"/>
    <n v="-0.67829933352947813"/>
    <n v="1.115049754146112"/>
    <x v="75"/>
    <n v="88.43"/>
    <s v="录取"/>
    <n v="1"/>
    <n v="-1.5219499999999999"/>
    <n v="1.0147999999999999"/>
    <n v="-0.28047057771505934"/>
    <n v="664"/>
    <n v="290"/>
    <n v="58"/>
  </r>
  <r>
    <n v="461"/>
    <s v="黎梦娜"/>
    <x v="1"/>
    <n v="95300"/>
    <s v="风景园林"/>
    <n v="0.60609461198010672"/>
    <n v="0.16613371731032162"/>
    <n v="-0.74362111848668289"/>
    <x v="0"/>
    <n v="0"/>
    <s v="不予录取"/>
    <n v="1"/>
    <n v="0.59299999999999997"/>
    <n v="-0.71513000000000004"/>
    <n v="-4.7195713678367765E-2"/>
    <n v="466"/>
    <n v="119"/>
    <n v="60"/>
  </r>
  <r>
    <n v="462"/>
    <s v="刘灿灿"/>
    <x v="1"/>
    <n v="95300"/>
    <s v="风景园林"/>
    <n v="1.2998684051856741"/>
    <n v="8.6047084072592331E-2"/>
    <n v="0.13598442134713296"/>
    <x v="0"/>
    <n v="0"/>
    <s v="不予录取"/>
    <n v="1"/>
    <n v="1.0352300000000001"/>
    <n v="-0.13728000000000001"/>
    <n v="0.46140639206728468"/>
    <n v="180"/>
    <n v="48"/>
    <n v="28"/>
  </r>
  <r>
    <n v="463"/>
    <s v="曾钊"/>
    <x v="0"/>
    <n v="120200"/>
    <s v="工商管理"/>
    <n v="-1.015426330172956"/>
    <n v="-0.18037192167199195"/>
    <n v="4.0161557798136629"/>
    <x v="0"/>
    <n v="0"/>
    <s v="不予录取"/>
    <n v="1"/>
    <n v="-1.0652900000000001"/>
    <n v="3.6430899999999999"/>
    <n v="1.2389799841521507"/>
    <n v="44"/>
    <n v="23"/>
    <n v="12"/>
  </r>
  <r>
    <n v="465"/>
    <s v="兰倩"/>
    <x v="0"/>
    <n v="125300"/>
    <s v="会计"/>
    <n v="-0.39149998671901531"/>
    <n v="0.33406440482117694"/>
    <n v="-0.63678791427206916"/>
    <x v="0"/>
    <n v="0"/>
    <s v="不予录取"/>
    <n v="1"/>
    <n v="-7.5980000000000006E-2"/>
    <n v="-0.33378999999999998"/>
    <n v="-0.20215160140308686"/>
    <n v="602"/>
    <n v="262"/>
    <n v="54"/>
  </r>
  <r>
    <n v="466"/>
    <s v="陈姝含"/>
    <x v="0"/>
    <n v="120200"/>
    <s v="工商管理"/>
    <n v="0.36226201402111768"/>
    <n v="0.19779356544932863"/>
    <n v="-0.88141358741165265"/>
    <x v="0"/>
    <n v="0"/>
    <s v="不予录取"/>
    <n v="1"/>
    <n v="0.43165999999999999"/>
    <n v="-0.76800000000000002"/>
    <n v="-0.15545075342006578"/>
    <n v="560"/>
    <n v="249"/>
    <n v="83"/>
  </r>
  <r>
    <n v="467"/>
    <s v="杨柳"/>
    <x v="1"/>
    <n v="83400"/>
    <s v="风景园林学（工学）"/>
    <n v="-1.7784950088332208"/>
    <n v="0.14538507828247374"/>
    <n v="0.53992669924050285"/>
    <x v="0"/>
    <n v="0"/>
    <s v="不予录取"/>
    <n v="1"/>
    <n v="-1.2979099999999999"/>
    <n v="0.92247000000000001"/>
    <n v="-0.21126130397042023"/>
    <n v="612"/>
    <n v="149"/>
    <n v="43"/>
  </r>
  <r>
    <n v="468"/>
    <s v="胡璇钰"/>
    <x v="0"/>
    <n v="20200"/>
    <s v="应用经济学"/>
    <n v="0.41741533114844498"/>
    <n v="0.27510040820283449"/>
    <n v="0.41407633892003676"/>
    <x v="0"/>
    <n v="0"/>
    <s v="不予录取"/>
    <n v="1"/>
    <n v="0.45837"/>
    <n v="0.37552999999999997"/>
    <n v="0.4178283008408063"/>
    <n v="200"/>
    <n v="97"/>
    <n v="24"/>
  </r>
  <r>
    <n v="469"/>
    <s v="张曼玉"/>
    <x v="3"/>
    <n v="130500"/>
    <s v="设计学"/>
    <n v="-1.8579813295269982"/>
    <n v="-0.11178650035176625"/>
    <n v="-0.68271873724705912"/>
    <x v="0"/>
    <n v="0"/>
    <s v="不予录取"/>
    <n v="1"/>
    <n v="-1.45059"/>
    <n v="-0.22350999999999999"/>
    <n v="-0.85005996373414605"/>
    <n v="896"/>
    <n v="82"/>
    <n v="23"/>
  </r>
  <r>
    <n v="470"/>
    <s v="张萌"/>
    <x v="3"/>
    <n v="135108"/>
    <s v="艺术设计"/>
    <n v="-1.2379880281155331"/>
    <n v="0.15617526894088493"/>
    <n v="0.31783056107725732"/>
    <x v="0"/>
    <n v="0"/>
    <s v="不予录取"/>
    <n v="1"/>
    <n v="-0.86897999999999997"/>
    <n v="0.61348000000000003"/>
    <n v="-0.14346759855699889"/>
    <n v="547"/>
    <n v="36"/>
    <n v="21"/>
  </r>
  <r>
    <n v="472"/>
    <s v="马冠秋"/>
    <x v="2"/>
    <n v="83000"/>
    <s v="环境科学与工程"/>
    <n v="-0.31594670806771313"/>
    <n v="-1.5615338770510223"/>
    <n v="0.23223019918991233"/>
    <x v="76"/>
    <n v="87.75"/>
    <s v="录取"/>
    <n v="1"/>
    <n v="-1.1548799999999999"/>
    <n v="-0.34559000000000001"/>
    <n v="-0.75881539699971245"/>
    <n v="879"/>
    <n v="19"/>
    <n v="17"/>
  </r>
  <r>
    <n v="473"/>
    <s v="孙月"/>
    <x v="1"/>
    <n v="95300"/>
    <s v="风景园林"/>
    <n v="-0.20765559629459346"/>
    <n v="0.12050594160902522"/>
    <n v="-0.88141358741165265"/>
    <x v="0"/>
    <n v="0"/>
    <s v="不予录取"/>
    <n v="1"/>
    <n v="-4.7879999999999999E-2"/>
    <n v="-0.67166999999999999"/>
    <n v="-0.35316134377732256"/>
    <n v="714"/>
    <n v="168"/>
    <n v="84"/>
  </r>
  <r>
    <n v="475"/>
    <s v="宋星瑀"/>
    <x v="7"/>
    <n v="40200"/>
    <s v="心理学"/>
    <n v="-1.4764469901968658"/>
    <n v="-7.9168704002929875E-3"/>
    <n v="0.54221071788197261"/>
    <x v="0"/>
    <n v="0"/>
    <s v="不予录取"/>
    <n v="1"/>
    <n v="-1.15622"/>
    <n v="0.79657"/>
    <n v="-0.20052921413469632"/>
    <n v="597"/>
    <n v="35"/>
    <n v="18"/>
  </r>
  <r>
    <n v="476"/>
    <s v="齐丹辰"/>
    <x v="0"/>
    <n v="120200"/>
    <s v="工商管理"/>
    <n v="0.21518650168157941"/>
    <n v="0.47293765780580044"/>
    <n v="-0.2632824311518896"/>
    <x v="0"/>
    <n v="0"/>
    <s v="不予录取"/>
    <n v="1"/>
    <n v="0.44990000000000002"/>
    <n v="-8.9529999999999998E-2"/>
    <n v="0.18590423977011319"/>
    <n v="314"/>
    <n v="151"/>
    <n v="53"/>
  </r>
  <r>
    <n v="477"/>
    <s v="于凯丽"/>
    <x v="7"/>
    <n v="40200"/>
    <s v="心理学"/>
    <n v="1.6124038689071942"/>
    <n v="0.2576167498409892"/>
    <n v="-0.4041043497369895"/>
    <x v="77"/>
    <n v="87.95"/>
    <s v="录取"/>
    <n v="1"/>
    <n v="1.39795"/>
    <n v="-0.60811999999999999"/>
    <n v="0.41618410873631584"/>
    <n v="201"/>
    <n v="10"/>
    <n v="7"/>
  </r>
  <r>
    <n v="478"/>
    <s v="胡桢意"/>
    <x v="7"/>
    <n v="40200"/>
    <s v="心理学"/>
    <n v="0.12326430646936848"/>
    <n v="-0.19568124695468483"/>
    <n v="-8.6634186753278553E-2"/>
    <x v="0"/>
    <n v="0"/>
    <s v="不予录取"/>
    <n v="1"/>
    <n v="-1.5100000000000001E-2"/>
    <n v="-0.18009"/>
    <n v="-9.5845713957935286E-2"/>
    <n v="507"/>
    <n v="29"/>
    <n v="15"/>
  </r>
  <r>
    <n v="479"/>
    <s v="肖雨晴"/>
    <x v="1"/>
    <n v="95300"/>
    <s v="风景园林"/>
    <n v="-0.13411784012482433"/>
    <n v="0.22039559610219231"/>
    <n v="3.1422194625319251"/>
    <x v="0"/>
    <n v="0"/>
    <s v="不予录取"/>
    <n v="1"/>
    <n v="-0.12057"/>
    <n v="2.8462999999999998"/>
    <n v="1.3314091282524969"/>
    <n v="38"/>
    <n v="12"/>
    <n v="9"/>
  </r>
  <r>
    <n v="480"/>
    <s v="武玲鑫"/>
    <x v="0"/>
    <n v="120300"/>
    <s v="农林经济管理"/>
    <n v="0.17841762359669577"/>
    <n v="-0.10246445627454422"/>
    <n v="-0.53699021683199388"/>
    <x v="0"/>
    <n v="0"/>
    <s v="不予录取"/>
    <n v="1"/>
    <n v="0.10177"/>
    <n v="-0.54666999999999999"/>
    <n v="-0.21557499520506429"/>
    <n v="616"/>
    <n v="267"/>
    <n v="25"/>
  </r>
  <r>
    <n v="481"/>
    <s v="高宗鑫"/>
    <x v="3"/>
    <n v="130500"/>
    <s v="设计学"/>
    <n v="-1.4923442543356213"/>
    <n v="-0.92838357171772867"/>
    <n v="-0.6058286495617129"/>
    <x v="0"/>
    <n v="0"/>
    <s v="不予录取"/>
    <n v="1"/>
    <n v="-1.6474299999999999"/>
    <n v="-0.56113000000000002"/>
    <n v="-1.1157973612188308"/>
    <n v="932"/>
    <n v="88"/>
    <n v="25"/>
  </r>
  <r>
    <n v="482"/>
    <s v="隋明楠"/>
    <x v="7"/>
    <n v="45400"/>
    <s v="应用心理"/>
    <n v="0.28872425785134853"/>
    <n v="0.17589358730416429"/>
    <n v="-0.88141358741165265"/>
    <x v="0"/>
    <n v="0"/>
    <s v="不予录取"/>
    <n v="1"/>
    <n v="0.36287999999999998"/>
    <n v="-0.76029000000000002"/>
    <n v="-0.18679672917227819"/>
    <n v="587"/>
    <n v="34"/>
    <n v="10"/>
  </r>
  <r>
    <n v="483"/>
    <s v="肖宜文"/>
    <x v="7"/>
    <n v="40200"/>
    <s v="心理学"/>
    <n v="0.38064645306356126"/>
    <n v="0.16723814861628902"/>
    <n v="-0.63678791427206916"/>
    <x v="0"/>
    <n v="0"/>
    <s v="不予录取"/>
    <n v="1"/>
    <n v="0.41666999999999998"/>
    <n v="-0.57171000000000005"/>
    <n v="-6.7040823454415935E-2"/>
    <n v="484"/>
    <n v="27"/>
    <n v="14"/>
  </r>
  <r>
    <n v="484"/>
    <s v="李文静"/>
    <x v="0"/>
    <n v="25400"/>
    <s v="国际商务"/>
    <n v="-0.57534437714343811"/>
    <n v="0.2051973156316981"/>
    <n v="-0.88141358741165265"/>
    <x v="0"/>
    <n v="0"/>
    <s v="不予录取"/>
    <n v="1"/>
    <n v="-0.27944000000000002"/>
    <n v="-0.55630999999999997"/>
    <n v="-0.41493952011354357"/>
    <n v="746"/>
    <n v="317"/>
    <n v="20"/>
  </r>
  <r>
    <n v="485"/>
    <s v="常琳"/>
    <x v="0"/>
    <n v="125300"/>
    <s v="会计"/>
    <n v="1.3182528442281178"/>
    <n v="8.5777627319111982E-2"/>
    <n v="0.90965730168189229"/>
    <x v="0"/>
    <n v="0"/>
    <s v="不予录取"/>
    <n v="1"/>
    <n v="1.01322"/>
    <n v="0.53051000000000004"/>
    <n v="0.77698287299451529"/>
    <n v="94"/>
    <n v="44"/>
    <n v="8"/>
  </r>
  <r>
    <n v="487"/>
    <s v="敖子琦"/>
    <x v="9"/>
    <n v="90704"/>
    <s v="森林经理学"/>
    <n v="-1.6831114240006877"/>
    <n v="-0.34913711713492435"/>
    <n v="0.12456541225646374"/>
    <x v="0"/>
    <n v="0"/>
    <s v="不予录取"/>
    <n v="1"/>
    <n v="-1.49186"/>
    <n v="0.34486"/>
    <n v="-0.59297359633420865"/>
    <n v="817"/>
    <n v="53"/>
    <n v="16"/>
  </r>
  <r>
    <n v="488"/>
    <s v="杜沁钰"/>
    <x v="1"/>
    <n v="83300"/>
    <s v="城乡规划学"/>
    <n v="1.4837127956100979"/>
    <n v="0.27277203291855834"/>
    <n v="-0.88141358741165265"/>
    <x v="0"/>
    <n v="0"/>
    <s v="不予录取"/>
    <n v="1"/>
    <n v="1.33066"/>
    <n v="-0.98804999999999998"/>
    <n v="0.19588883561789117"/>
    <n v="310"/>
    <n v="78"/>
    <n v="2"/>
  </r>
  <r>
    <n v="489"/>
    <s v="张佳琪"/>
    <x v="0"/>
    <n v="125300"/>
    <s v="会计"/>
    <n v="0.25195537976646493"/>
    <n v="-1.5271370600778347"/>
    <n v="-0.88141358741165265"/>
    <x v="0"/>
    <n v="0"/>
    <s v="不予录取"/>
    <n v="1"/>
    <n v="-0.65005999999999997"/>
    <n v="-1.4257200000000001"/>
    <n v="-1.0296661609104314"/>
    <n v="925"/>
    <n v="355"/>
    <n v="74"/>
  </r>
  <r>
    <n v="490"/>
    <s v="许利博"/>
    <x v="0"/>
    <n v="120200"/>
    <s v="工商管理"/>
    <n v="-0.74080432852541911"/>
    <n v="0.18774583918982532"/>
    <n v="0.61109642165716982"/>
    <x v="0"/>
    <n v="0"/>
    <s v="不予录取"/>
    <n v="1"/>
    <n v="-0.48498000000000002"/>
    <n v="0.76998999999999995"/>
    <n v="0.12919933599484845"/>
    <n v="349"/>
    <n v="164"/>
    <n v="56"/>
  </r>
  <r>
    <n v="491"/>
    <s v="徐铭蔚"/>
    <x v="0"/>
    <n v="120200"/>
    <s v="工商管理"/>
    <n v="0.52660829128632902"/>
    <n v="0.22778288604581134"/>
    <n v="0.53775825356911955"/>
    <x v="0"/>
    <n v="0"/>
    <s v="不予录取"/>
    <n v="1"/>
    <n v="0.50858000000000003"/>
    <n v="0.43992999999999999"/>
    <n v="0.47498285312314525"/>
    <n v="177"/>
    <n v="88"/>
    <n v="29"/>
  </r>
  <r>
    <n v="492"/>
    <s v="祁婧"/>
    <x v="9"/>
    <n v="90704"/>
    <s v="森林经理学"/>
    <n v="0.45418420923333047"/>
    <n v="-0.11935127201962195"/>
    <n v="-0.63678791427206916"/>
    <x v="0"/>
    <n v="0"/>
    <s v="不予录取"/>
    <n v="1"/>
    <n v="0.30703999999999998"/>
    <n v="-0.70143999999999995"/>
    <n v="-0.18650771569366981"/>
    <n v="586"/>
    <n v="33"/>
    <n v="11"/>
  </r>
  <r>
    <n v="493"/>
    <s v="张妍"/>
    <x v="3"/>
    <n v="135108"/>
    <s v="艺术设计"/>
    <n v="-0.53850840601029049"/>
    <n v="0.10990530811790486"/>
    <n v="-2.1686207672435981E-2"/>
    <x v="0"/>
    <n v="0"/>
    <s v="不予录取"/>
    <n v="1"/>
    <n v="-0.3463"/>
    <n v="0.14454"/>
    <n v="-0.10608407031266769"/>
    <n v="515"/>
    <n v="31"/>
    <n v="16"/>
  </r>
  <r>
    <n v="495"/>
    <s v="于琴"/>
    <x v="1"/>
    <n v="97300"/>
    <s v="风景园林学（农学）"/>
    <n v="0.28872425785134853"/>
    <n v="0.13462779753929219"/>
    <n v="1.6241792605198782"/>
    <x v="0"/>
    <n v="0"/>
    <s v="不予录取"/>
    <n v="1"/>
    <n v="0.22283"/>
    <n v="1.3996900000000001"/>
    <n v="0.79878248759643455"/>
    <n v="88"/>
    <n v="28"/>
    <n v="4"/>
  </r>
  <r>
    <n v="496"/>
    <s v="孟德惠"/>
    <x v="9"/>
    <n v="90704"/>
    <s v="森林经理学"/>
    <n v="-0.35473110863413165"/>
    <n v="7.8105861672857976E-2"/>
    <n v="-0.39919774790702406"/>
    <x v="21"/>
    <n v="0"/>
    <s v="不予录取"/>
    <n v="1"/>
    <n v="-0.20696999999999999"/>
    <n v="-0.23685999999999999"/>
    <n v="-0.22159809497668151"/>
    <n v="620"/>
    <n v="36"/>
    <n v="12"/>
  </r>
  <r>
    <n v="497"/>
    <s v="周明凤"/>
    <x v="0"/>
    <n v="120300"/>
    <s v="农林经济管理"/>
    <n v="0.16003318455425392"/>
    <n v="0.28758090131268899"/>
    <n v="-0.63678791427206916"/>
    <x v="0"/>
    <n v="0"/>
    <s v="不予录取"/>
    <n v="1"/>
    <n v="0.31794"/>
    <n v="-0.47498000000000001"/>
    <n v="-7.0113163897969871E-2"/>
    <n v="487"/>
    <n v="219"/>
    <n v="21"/>
  </r>
  <r>
    <n v="498"/>
    <s v="朱英山"/>
    <x v="0"/>
    <n v="120200"/>
    <s v="工商管理"/>
    <n v="-0.82465916050788968"/>
    <n v="-0.31213504965296995"/>
    <n v="-0.39919774790702406"/>
    <x v="78"/>
    <n v="88"/>
    <s v="录取"/>
    <n v="1"/>
    <n v="-0.79120000000000001"/>
    <n v="-0.28658"/>
    <n v="-0.54424017105610456"/>
    <n v="800"/>
    <n v="328"/>
    <n v="113"/>
  </r>
  <r>
    <n v="499"/>
    <s v="王宇夕"/>
    <x v="0"/>
    <n v="125300"/>
    <s v="会计"/>
    <n v="0.10487986742692665"/>
    <n v="7.4069003524455626E-2"/>
    <n v="-0.78955194146167285"/>
    <x v="0"/>
    <n v="0"/>
    <s v="不予录取"/>
    <n v="1"/>
    <n v="0.15947"/>
    <n v="-0.67984"/>
    <n v="-0.2512863196680688"/>
    <n v="641"/>
    <n v="281"/>
    <n v="56"/>
  </r>
  <r>
    <n v="500"/>
    <s v="闫少勇"/>
    <x v="8"/>
    <n v="50200"/>
    <s v="外国语言文学"/>
    <n v="1.5940194298647525"/>
    <n v="-0.44627629654809864"/>
    <n v="-0.60279919990158304"/>
    <x v="79"/>
    <n v="73.52"/>
    <s v="录取"/>
    <n v="1"/>
    <n v="0.98606000000000005"/>
    <n v="-1.0550200000000001"/>
    <n v="-1.2839702074444353E-2"/>
    <n v="437"/>
    <n v="22"/>
    <n v="12"/>
  </r>
  <r>
    <n v="501"/>
    <s v="邓雯文"/>
    <x v="9"/>
    <n v="90704"/>
    <s v="森林经理学"/>
    <n v="0.16003318455425392"/>
    <n v="0.22269077257406492"/>
    <n v="-0.6058286495617129"/>
    <x v="80"/>
    <n v="88.29"/>
    <s v="录取"/>
    <n v="1"/>
    <n v="0.27898000000000001"/>
    <n v="-0.47376000000000001"/>
    <n v="-8.9409167371938977E-2"/>
    <n v="502"/>
    <n v="25"/>
    <n v="10"/>
  </r>
  <r>
    <n v="502"/>
    <s v="潘临凡"/>
    <x v="3"/>
    <n v="135108"/>
    <s v="艺术设计"/>
    <n v="-0.99952906603420033"/>
    <n v="0.39547721287450388"/>
    <n v="7.8634589281473793E-2"/>
    <x v="0"/>
    <n v="0"/>
    <s v="不予录取"/>
    <n v="1"/>
    <n v="-0.53754999999999997"/>
    <n v="0.44728000000000001"/>
    <n v="-5.5576538110228405E-2"/>
    <n v="477"/>
    <n v="28"/>
    <n v="13"/>
  </r>
  <r>
    <n v="503"/>
    <s v="胡文静"/>
    <x v="0"/>
    <n v="125300"/>
    <s v="会计"/>
    <n v="1.0424862585914834"/>
    <n v="0.32578090005377641"/>
    <n v="0.4733039527322"/>
    <x v="0"/>
    <n v="0"/>
    <s v="不予录取"/>
    <n v="1"/>
    <n v="0.96184999999999998"/>
    <n v="0.30784"/>
    <n v="0.64177906003012752"/>
    <n v="124"/>
    <n v="62"/>
    <n v="10"/>
  </r>
  <r>
    <n v="504"/>
    <s v="杨琴琴"/>
    <x v="0"/>
    <n v="120200"/>
    <s v="工商管理"/>
    <n v="0.50933752636065577"/>
    <n v="0.30415975599966716"/>
    <n v="0.19688680258675662"/>
    <x v="0"/>
    <n v="0"/>
    <s v="不予录取"/>
    <n v="1"/>
    <n v="0.55537999999999998"/>
    <n v="0.17791000000000001"/>
    <n v="0.37064707892780269"/>
    <n v="227"/>
    <n v="107"/>
    <n v="36"/>
  </r>
  <r>
    <n v="506"/>
    <s v="张晓娟"/>
    <x v="0"/>
    <n v="120200"/>
    <s v="工商管理"/>
    <n v="-1.3842596950108994"/>
    <n v="0.21594746874946774"/>
    <n v="0.13243250174983706"/>
    <x v="0"/>
    <n v="0"/>
    <s v="不予录取"/>
    <n v="1"/>
    <n v="-0.93740999999999997"/>
    <n v="0.50866"/>
    <n v="-0.22970677808866302"/>
    <n v="624"/>
    <n v="271"/>
    <n v="94"/>
  </r>
  <r>
    <n v="507"/>
    <s v="严倩"/>
    <x v="11"/>
    <n v="82902"/>
    <s v="木材科学与技术"/>
    <n v="-0.74080432852541911"/>
    <n v="-0.24157388243948047"/>
    <n v="0.46491376372499205"/>
    <x v="81"/>
    <n v="84.71"/>
    <s v="录取"/>
    <n v="1"/>
    <n v="-0.72648000000000001"/>
    <n v="0.47321000000000002"/>
    <n v="-0.13935456465121898"/>
    <n v="543"/>
    <n v="13"/>
    <n v="11"/>
  </r>
  <r>
    <n v="508"/>
    <s v="丁佳欣"/>
    <x v="0"/>
    <n v="125300"/>
    <s v="会计"/>
    <n v="1.2079462099734635"/>
    <n v="3.2474127666500041E-2"/>
    <n v="0.36376138405224712"/>
    <x v="21"/>
    <n v="0"/>
    <s v="不予录取"/>
    <n v="1"/>
    <n v="0.92354999999999998"/>
    <n v="5.9839999999999997E-2"/>
    <n v="0.50085237831015028"/>
    <n v="166"/>
    <n v="81"/>
    <n v="15"/>
  </r>
  <r>
    <n v="509"/>
    <s v="赵云飞"/>
    <x v="3"/>
    <n v="130500"/>
    <s v="设计学"/>
    <n v="-9.7348962039938855E-2"/>
    <n v="-2.2761475555288933E-2"/>
    <n v="1.4354043420545093"/>
    <x v="0"/>
    <n v="0"/>
    <s v="不予录取"/>
    <n v="1"/>
    <n v="-0.154"/>
    <n v="1.25943"/>
    <n v="0.53772928346908599"/>
    <n v="151"/>
    <n v="13"/>
    <n v="6"/>
  </r>
  <r>
    <n v="510"/>
    <s v="周天雅"/>
    <x v="0"/>
    <n v="20200"/>
    <s v="应用经济学"/>
    <n v="-0.61211325522832272"/>
    <n v="-0.15557647742703182"/>
    <n v="-0.78955194146167285"/>
    <x v="0"/>
    <n v="0"/>
    <s v="不予录取"/>
    <n v="1"/>
    <n v="-0.52039000000000002"/>
    <n v="-0.61102999999999996"/>
    <n v="-0.56474900062517286"/>
    <n v="811"/>
    <n v="332"/>
    <n v="73"/>
  </r>
  <r>
    <n v="511"/>
    <s v="姜智馨"/>
    <x v="3"/>
    <n v="130500"/>
    <s v="设计学"/>
    <n v="0.98733294146415607"/>
    <n v="0.12965392457868005"/>
    <n v="1.7568517704593856"/>
    <x v="0"/>
    <n v="0"/>
    <s v="不予录取"/>
    <n v="1"/>
    <n v="0.74682999999999999"/>
    <n v="1.3573999999999999"/>
    <n v="1.0456415071901117"/>
    <n v="62"/>
    <n v="4"/>
    <n v="3"/>
  </r>
  <r>
    <n v="512"/>
    <s v="郜林"/>
    <x v="3"/>
    <n v="130500"/>
    <s v="设计学"/>
    <n v="0.14164874551181028"/>
    <n v="-0.48445775496110322"/>
    <n v="-0.15457207476744053"/>
    <x v="0"/>
    <n v="0"/>
    <s v="不予录取"/>
    <n v="1"/>
    <n v="-0.16492999999999999"/>
    <n v="-0.35742000000000002"/>
    <n v="-0.25913414861363093"/>
    <n v="645"/>
    <n v="45"/>
    <n v="15"/>
  </r>
  <r>
    <n v="513"/>
    <s v="冯健书"/>
    <x v="0"/>
    <n v="25400"/>
    <s v="国际商务"/>
    <n v="-0.42826886480390081"/>
    <n v="0.10875335265769259"/>
    <n v="-0.32115536273138334"/>
    <x v="0"/>
    <n v="0"/>
    <s v="不予录取"/>
    <n v="1"/>
    <n v="-0.24897"/>
    <n v="-0.14057"/>
    <n v="-0.19591929757536708"/>
    <n v="593"/>
    <n v="259"/>
    <n v="16"/>
  </r>
  <r>
    <n v="514"/>
    <s v="孟德豪"/>
    <x v="6"/>
    <n v="83203"/>
    <s v="农产品加工及贮藏工程"/>
    <n v="0.38064645306356126"/>
    <n v="-1.4044766909164852"/>
    <n v="-0.69769029551169293"/>
    <x v="82"/>
    <n v="92"/>
    <s v="录取"/>
    <n v="1"/>
    <n v="-0.48945"/>
    <n v="-1.2462800000000001"/>
    <n v="-0.85984080365345883"/>
    <n v="898"/>
    <n v="7"/>
    <n v="3"/>
  </r>
  <r>
    <n v="515"/>
    <s v="陈玫伶"/>
    <x v="0"/>
    <n v="120200"/>
    <s v="工商管理"/>
    <n v="-0.52019106001611171"/>
    <n v="0.19716950499218572"/>
    <n v="-0.41604645834149323"/>
    <x v="0"/>
    <n v="0"/>
    <s v="不予录取"/>
    <n v="1"/>
    <n v="-0.26357999999999998"/>
    <n v="-0.16755"/>
    <n v="-0.21658314618231092"/>
    <n v="618"/>
    <n v="268"/>
    <n v="93"/>
  </r>
  <r>
    <n v="518"/>
    <s v="熊潞健"/>
    <x v="7"/>
    <n v="40200"/>
    <s v="心理学"/>
    <n v="-0.33634666959168802"/>
    <n v="-7.4714179578113299E-2"/>
    <n v="-0.88141358741165265"/>
    <x v="0"/>
    <n v="0"/>
    <s v="不予录取"/>
    <n v="1"/>
    <n v="-0.25896000000000002"/>
    <n v="-0.72023999999999999"/>
    <n v="-0.48470933592651916"/>
    <n v="777"/>
    <n v="43"/>
    <n v="21"/>
  </r>
  <r>
    <n v="520"/>
    <s v="范若楠"/>
    <x v="0"/>
    <n v="25400"/>
    <s v="国际商务"/>
    <n v="1.1711773318885796"/>
    <n v="0.2911080367498986"/>
    <n v="1.1686452818721"/>
    <x v="0"/>
    <n v="0"/>
    <s v="不予录取"/>
    <n v="1"/>
    <n v="1.0077400000000001"/>
    <n v="0.86943000000000004"/>
    <n v="0.94005141464620878"/>
    <n v="75"/>
    <n v="38"/>
    <n v="3"/>
  </r>
  <r>
    <n v="522"/>
    <s v="刘欢"/>
    <x v="0"/>
    <n v="120200"/>
    <s v="工商管理"/>
    <n v="1.8514015764589435"/>
    <n v="0.21579506570360923"/>
    <n v="0.15803102711311534"/>
    <x v="0"/>
    <n v="0"/>
    <s v="不予录取"/>
    <n v="1"/>
    <n v="1.5300499999999999"/>
    <n v="-0.18962000000000001"/>
    <n v="0.68844758820508767"/>
    <n v="113"/>
    <n v="57"/>
    <n v="19"/>
  </r>
  <r>
    <n v="523"/>
    <s v="姜黎鹂"/>
    <x v="0"/>
    <n v="120200"/>
    <s v="工商管理"/>
    <n v="-0.7040354504405345"/>
    <n v="0.36427612386679703"/>
    <n v="-0.88141358741165265"/>
    <x v="0"/>
    <n v="0"/>
    <s v="不予录取"/>
    <n v="1"/>
    <n v="-0.28563"/>
    <n v="-0.46472999999999998"/>
    <n v="-0.37328111443036671"/>
    <n v="725"/>
    <n v="310"/>
    <n v="107"/>
  </r>
  <r>
    <n v="525"/>
    <s v="孙佳琪"/>
    <x v="3"/>
    <n v="135108"/>
    <s v="艺术设计"/>
    <n v="-1.60362510330691"/>
    <n v="-0.16199311113773587"/>
    <n v="0.28964899325229349"/>
    <x v="0"/>
    <n v="0"/>
    <s v="不予录取"/>
    <n v="1"/>
    <n v="-1.33064"/>
    <n v="0.54457"/>
    <n v="-0.41291668179247332"/>
    <n v="744"/>
    <n v="53"/>
    <n v="33"/>
  </r>
  <r>
    <n v="526"/>
    <s v="路畅"/>
    <x v="1"/>
    <n v="83300"/>
    <s v="城乡规划学"/>
    <n v="-0.15250227916726616"/>
    <n v="-0.20979016197864006"/>
    <n v="-0.88141358741165265"/>
    <x v="0"/>
    <n v="0"/>
    <s v="不予录取"/>
    <n v="1"/>
    <n v="-0.19681000000000001"/>
    <n v="-0.81459999999999999"/>
    <n v="-0.49915495803426169"/>
    <n v="788"/>
    <n v="184"/>
    <n v="8"/>
  </r>
  <r>
    <n v="527"/>
    <s v="杨佳玉"/>
    <x v="1"/>
    <n v="83400"/>
    <s v="风景园林学（工学）"/>
    <n v="0.45418420923333047"/>
    <n v="3.8693339265994997E-2"/>
    <n v="-0.88141358741165265"/>
    <x v="0"/>
    <n v="0"/>
    <s v="不予录取"/>
    <n v="1"/>
    <n v="0.40977999999999998"/>
    <n v="-0.85140000000000005"/>
    <n v="-0.2074384952389165"/>
    <n v="604"/>
    <n v="146"/>
    <n v="42"/>
  </r>
  <r>
    <n v="528"/>
    <s v="王凯清"/>
    <x v="11"/>
    <n v="82902"/>
    <s v="木材科学与技术"/>
    <n v="-1.3969606695030883"/>
    <n v="0.12167355524984139"/>
    <n v="0.37305211777501218"/>
    <x v="83"/>
    <n v="88.36"/>
    <s v="录取"/>
    <n v="1"/>
    <n v="-1.01278"/>
    <n v="0.68320000000000003"/>
    <n v="-0.18277141791393964"/>
    <n v="584"/>
    <n v="15"/>
    <n v="13"/>
  </r>
  <r>
    <n v="529"/>
    <s v="马艺菲"/>
    <x v="0"/>
    <n v="25200"/>
    <s v="应用统计"/>
    <n v="-0.74080432852541911"/>
    <n v="-4.3775974882201009E-2"/>
    <n v="1.9855580695732999"/>
    <x v="84"/>
    <n v="88.45"/>
    <s v="录取"/>
    <n v="1"/>
    <n v="-0.68259999999999998"/>
    <n v="1.8722399999999999"/>
    <n v="0.56773262530026902"/>
    <n v="141"/>
    <n v="69"/>
    <n v="5"/>
  </r>
  <r>
    <n v="530"/>
    <s v="罗哲"/>
    <x v="11"/>
    <n v="82902"/>
    <s v="木材科学与技术"/>
    <n v="-1.3651661412255773"/>
    <n v="0.15434267494626971"/>
    <n v="7.1530120510213388E-2"/>
    <x v="85"/>
    <n v="91.77"/>
    <s v="录取"/>
    <n v="1"/>
    <n v="-0.95565"/>
    <n v="0.42714999999999997"/>
    <n v="-0.2789109657492399"/>
    <n v="661"/>
    <n v="17"/>
    <n v="15"/>
  </r>
  <r>
    <n v="531"/>
    <s v="陈梦圆"/>
    <x v="0"/>
    <n v="120200"/>
    <s v="工商管理"/>
    <n v="1.0241018195490414"/>
    <n v="0.12821798436177931"/>
    <n v="-0.24643372071742045"/>
    <x v="0"/>
    <n v="0"/>
    <s v="不予录取"/>
    <n v="1"/>
    <n v="0.86694000000000004"/>
    <n v="-0.39135999999999999"/>
    <n v="0.2511309699177528"/>
    <n v="283"/>
    <n v="133"/>
    <n v="47"/>
  </r>
  <r>
    <n v="532"/>
    <s v="赵婉卿"/>
    <x v="0"/>
    <n v="120200"/>
    <s v="工商管理"/>
    <n v="6.8110989342041184E-2"/>
    <n v="0.41336814467296945"/>
    <n v="-0.74362111848668289"/>
    <x v="0"/>
    <n v="0"/>
    <s v="不予录取"/>
    <n v="1"/>
    <n v="0.32550000000000001"/>
    <n v="-0.49756"/>
    <n v="-7.7303608280612293E-2"/>
    <n v="491"/>
    <n v="221"/>
    <n v="70"/>
  </r>
  <r>
    <n v="533"/>
    <s v="沈姿伶"/>
    <x v="11"/>
    <n v="82902"/>
    <s v="木材科学与技术"/>
    <n v="-0.24442447437947712"/>
    <n v="-0.33181562420810473"/>
    <n v="-0.30733610195704408"/>
    <x v="86"/>
    <n v="89.73"/>
    <s v="录取"/>
    <n v="1"/>
    <n v="-0.36413000000000001"/>
    <n v="-0.34377000000000002"/>
    <n v="-0.3541658643785468"/>
    <n v="715"/>
    <n v="21"/>
    <n v="18"/>
  </r>
  <r>
    <n v="534"/>
    <s v="刘依飞"/>
    <x v="1"/>
    <n v="83400"/>
    <s v="风景园林学（工学）"/>
    <n v="0.23357094072402304"/>
    <n v="-0.14343226807789197"/>
    <n v="-0.78955194146167285"/>
    <x v="0"/>
    <n v="0"/>
    <s v="不予录取"/>
    <n v="0"/>
    <n v="0.13186999999999999"/>
    <n v="-0.79452999999999996"/>
    <n v="0"/>
    <n v="417"/>
    <n v="113"/>
    <n v="36"/>
  </r>
  <r>
    <n v="536"/>
    <s v="阴筱迪"/>
    <x v="0"/>
    <n v="120300"/>
    <s v="农林经济管理"/>
    <n v="-0.46503774288878441"/>
    <n v="-1.2475519453872068"/>
    <n v="-0.88141358741165265"/>
    <x v="0"/>
    <n v="0"/>
    <s v="不予录取"/>
    <n v="1"/>
    <n v="-1.03542"/>
    <n v="-1.1554800000000001"/>
    <n v="-1.0941770787186478"/>
    <n v="930"/>
    <n v="356"/>
    <n v="37"/>
  </r>
  <r>
    <n v="537"/>
    <s v="张一"/>
    <x v="0"/>
    <n v="125300"/>
    <s v="会计"/>
    <n v="-1.5559333108906435"/>
    <n v="0.21690587814561199"/>
    <n v="-0.54492626832208935"/>
    <x v="0"/>
    <n v="0"/>
    <s v="不予录取"/>
    <n v="1"/>
    <n v="-1.03643"/>
    <n v="-4.1070000000000002E-2"/>
    <n v="-0.54930318113115661"/>
    <n v="802"/>
    <n v="329"/>
    <n v="67"/>
  </r>
  <r>
    <n v="538"/>
    <s v="相淑雪"/>
    <x v="2"/>
    <n v="83000"/>
    <s v="环境科学与工程"/>
    <n v="-1.4761818902231103"/>
    <n v="0.16756803487364946"/>
    <n v="-0.54492626832208935"/>
    <x v="0"/>
    <n v="0"/>
    <s v="不予录取"/>
    <n v="1"/>
    <n v="-1.0041199999999999"/>
    <n v="-7.8340000000000007E-2"/>
    <n v="-0.55104546779818575"/>
    <n v="805"/>
    <n v="17"/>
    <n v="15"/>
  </r>
  <r>
    <n v="539"/>
    <s v="李琪宁"/>
    <x v="0"/>
    <n v="125300"/>
    <s v="会计"/>
    <n v="0.78510411199729047"/>
    <n v="0.21414222595350063"/>
    <n v="-0.88141358741165265"/>
    <x v="0"/>
    <n v="0"/>
    <s v="不予录取"/>
    <n v="1"/>
    <n v="0.76373000000000002"/>
    <n v="-0.85568999999999995"/>
    <n v="-2.8810300004603665E-2"/>
    <n v="454"/>
    <n v="205"/>
    <n v="47"/>
  </r>
  <r>
    <n v="540"/>
    <s v="董青青"/>
    <x v="0"/>
    <n v="120300"/>
    <s v="农林经济管理"/>
    <n v="0.93217962433682877"/>
    <n v="8.2257739583086104E-2"/>
    <n v="-0.55686837692659297"/>
    <x v="0"/>
    <n v="0"/>
    <s v="不予录取"/>
    <n v="1"/>
    <n v="0.78461999999999998"/>
    <n v="-0.65871000000000002"/>
    <n v="7.8257727577994179E-2"/>
    <n v="375"/>
    <n v="172"/>
    <n v="18"/>
  </r>
  <r>
    <n v="541"/>
    <s v="马琳"/>
    <x v="0"/>
    <n v="120300"/>
    <s v="农林经济管理"/>
    <n v="-1.3898689431358389E-2"/>
    <n v="-0.47933375096529596"/>
    <n v="-9.36696935278169E-2"/>
    <x v="82"/>
    <n v="92"/>
    <s v="录取"/>
    <n v="1"/>
    <n v="-0.28347"/>
    <n v="-0.26785999999999999"/>
    <n v="-0.27583050309180329"/>
    <n v="658"/>
    <n v="288"/>
    <n v="28"/>
  </r>
  <r>
    <n v="542"/>
    <s v="张雨润"/>
    <x v="0"/>
    <n v="25400"/>
    <s v="国际商务"/>
    <n v="-0.26280891342191892"/>
    <n v="0.43317804779542518"/>
    <n v="0.8544363745608059"/>
    <x v="67"/>
    <n v="93"/>
    <s v="录取"/>
    <n v="1"/>
    <n v="1.038E-2"/>
    <n v="0.97199999999999998"/>
    <n v="0.48099454304036449"/>
    <n v="173"/>
    <n v="85"/>
    <n v="8"/>
  </r>
  <r>
    <n v="544"/>
    <s v="魏雨成"/>
    <x v="3"/>
    <n v="135108"/>
    <s v="艺术设计"/>
    <n v="-1.3810634053643329"/>
    <n v="-0.36797181684401808"/>
    <n v="0.28200423526374629"/>
    <x v="87"/>
    <n v="86.3"/>
    <s v="录取"/>
    <n v="1"/>
    <n v="-1.2796000000000001"/>
    <n v="0.40689999999999998"/>
    <n v="-0.45423090738797589"/>
    <n v="766"/>
    <n v="58"/>
    <n v="37"/>
  </r>
  <r>
    <n v="546"/>
    <s v="李显城"/>
    <x v="11"/>
    <n v="82903"/>
    <s v="林产化学加工工程"/>
    <n v="-0.46503774288878441"/>
    <n v="6.5514382213854513E-2"/>
    <n v="-0.83548276443666269"/>
    <x v="88"/>
    <n v="93.5"/>
    <s v="录取"/>
    <n v="1"/>
    <n v="-0.27817999999999998"/>
    <n v="-0.59621999999999997"/>
    <n v="-0.43382802028717948"/>
    <n v="757"/>
    <n v="22"/>
    <n v="2"/>
  </r>
  <r>
    <n v="547"/>
    <s v="张婷婷"/>
    <x v="0"/>
    <n v="20200"/>
    <s v="应用经济学"/>
    <n v="4.9726550299599361E-2"/>
    <n v="0.32354243245554698"/>
    <n v="-5.968097915733063E-2"/>
    <x v="0"/>
    <n v="0"/>
    <s v="不予录取"/>
    <n v="1"/>
    <n v="0.22781999999999999"/>
    <n v="6.5060000000000007E-2"/>
    <n v="0.14816564274323565"/>
    <n v="334"/>
    <n v="157"/>
    <n v="35"/>
  </r>
  <r>
    <n v="550"/>
    <s v="周林莹"/>
    <x v="0"/>
    <n v="125300"/>
    <s v="会计"/>
    <n v="-1.0790153867279781"/>
    <n v="-4.5953183842766178E-2"/>
    <n v="-0.88141358741165265"/>
    <x v="0"/>
    <n v="0"/>
    <s v="不予录取"/>
    <n v="1"/>
    <n v="-0.80896999999999997"/>
    <n v="-0.54349999999999998"/>
    <n v="-0.67904961279827214"/>
    <n v="852"/>
    <n v="344"/>
    <n v="71"/>
  </r>
  <r>
    <n v="551"/>
    <s v="李静怡"/>
    <x v="0"/>
    <n v="120200"/>
    <s v="工商管理"/>
    <n v="0.93217962433682877"/>
    <n v="-0.18155741926229554"/>
    <n v="0.76748133044079148"/>
    <x v="0"/>
    <n v="0"/>
    <s v="不予录取"/>
    <n v="1"/>
    <n v="0.57064999999999999"/>
    <n v="0.38723999999999997"/>
    <n v="0.48088958181086783"/>
    <n v="174"/>
    <n v="86"/>
    <n v="27"/>
  </r>
  <r>
    <n v="552"/>
    <s v="李佳翔"/>
    <x v="0"/>
    <n v="120200"/>
    <s v="工商管理"/>
    <n v="-1.6513168957231765"/>
    <n v="-7.2445364247261751E-2"/>
    <n v="-0.6058286495617129"/>
    <x v="0"/>
    <n v="0"/>
    <s v="不予录取"/>
    <n v="1"/>
    <n v="-1.27372"/>
    <n v="-0.18718000000000001"/>
    <n v="-0.74196990578910837"/>
    <n v="873"/>
    <n v="350"/>
    <n v="120"/>
  </r>
  <r>
    <n v="553"/>
    <s v="孙晨雨"/>
    <x v="1"/>
    <n v="97300"/>
    <s v="风景园林学（农学）"/>
    <n v="0.76671967295484866"/>
    <n v="0.19627199542453336"/>
    <n v="6.1280039122584198E-3"/>
    <x v="0"/>
    <n v="0"/>
    <s v="不予录取"/>
    <n v="1"/>
    <n v="0.69821"/>
    <n v="-8.7760000000000005E-2"/>
    <n v="0.31355814958774231"/>
    <n v="252"/>
    <n v="67"/>
    <n v="11"/>
  </r>
  <r>
    <n v="554"/>
    <s v="孙媛军"/>
    <x v="3"/>
    <n v="135108"/>
    <s v="艺术设计"/>
    <n v="-0.36363850048397972"/>
    <n v="-0.27756563438010129"/>
    <n v="-0.51093755395160312"/>
    <x v="89"/>
    <n v="82.85"/>
    <s v="录取"/>
    <n v="1"/>
    <n v="-0.41427999999999998"/>
    <n v="-0.47260999999999997"/>
    <n v="-0.44282656339879001"/>
    <n v="760"/>
    <n v="57"/>
    <n v="36"/>
  </r>
  <r>
    <n v="555"/>
    <s v="郝国宝"/>
    <x v="9"/>
    <n v="90702"/>
    <s v="森林培育"/>
    <n v="1.1711773318885796"/>
    <n v="0.42208199435477567"/>
    <n v="-0.1396005165028068"/>
    <x v="90"/>
    <n v="86.78"/>
    <s v="录取"/>
    <n v="1"/>
    <n v="1.14415"/>
    <n v="-0.21507999999999999"/>
    <n v="0.47894606774323062"/>
    <n v="175"/>
    <n v="8"/>
    <n v="4"/>
  </r>
  <r>
    <n v="556"/>
    <s v="陈家齐"/>
    <x v="12"/>
    <n v="71300"/>
    <s v="生态学"/>
    <n v="-1.174398971560511"/>
    <n v="-0.31260941106784246"/>
    <n v="-0.78955194146167285"/>
    <x v="21"/>
    <n v="0"/>
    <s v="不予录取"/>
    <n v="1"/>
    <n v="-1.0402199999999999"/>
    <n v="-0.54793999999999998"/>
    <n v="-0.79929933773433304"/>
    <n v="889"/>
    <n v="17"/>
    <n v="11"/>
  </r>
  <r>
    <n v="557"/>
    <s v="王语涵"/>
    <x v="0"/>
    <n v="25400"/>
    <s v="国际商务"/>
    <n v="-0.63049769427076552"/>
    <n v="-0.47643682207693416"/>
    <n v="0.40077954808286348"/>
    <x v="0"/>
    <n v="0"/>
    <s v="不予录取"/>
    <n v="1"/>
    <n v="-0.77517000000000003"/>
    <n v="0.30004999999999998"/>
    <n v="-0.24895988689101653"/>
    <n v="640"/>
    <n v="280"/>
    <n v="19"/>
  </r>
  <r>
    <n v="558"/>
    <s v="李金苹"/>
    <x v="0"/>
    <n v="120200"/>
    <s v="工商管理"/>
    <n v="-0.53857549905855362"/>
    <n v="-0.14947688291901814"/>
    <n v="-0.22341050749715954"/>
    <x v="0"/>
    <n v="0"/>
    <s v="不予录取"/>
    <n v="1"/>
    <n v="-0.48701"/>
    <n v="-0.13325000000000001"/>
    <n v="-0.31388069658913154"/>
    <n v="685"/>
    <n v="299"/>
    <n v="104"/>
  </r>
  <r>
    <n v="559"/>
    <s v="刘璐"/>
    <x v="2"/>
    <n v="83000"/>
    <s v="环境科学与工程"/>
    <n v="-1.8261868012494873"/>
    <n v="-0.1514386699401048"/>
    <n v="0.97538013305130655"/>
    <x v="91"/>
    <n v="83.76"/>
    <s v="录取"/>
    <n v="1"/>
    <n v="-1.5261499999999999"/>
    <n v="1.19391"/>
    <n v="-0.19495909928831157"/>
    <n v="592"/>
    <n v="8"/>
    <n v="7"/>
  </r>
  <r>
    <n v="560"/>
    <s v="张银燕"/>
    <x v="9"/>
    <n v="90702"/>
    <s v="森林培育"/>
    <n v="0.36226201402111768"/>
    <n v="-0.25235174535661264"/>
    <n v="-0.35326692493203404"/>
    <x v="21"/>
    <n v="0"/>
    <s v="不予录取"/>
    <n v="1"/>
    <n v="0.14684"/>
    <n v="-0.48731999999999998"/>
    <n v="-0.16351639713657945"/>
    <n v="565"/>
    <n v="32"/>
    <n v="12"/>
  </r>
  <r>
    <n v="562"/>
    <s v="刘晓晓"/>
    <x v="0"/>
    <n v="25400"/>
    <s v="国际商务"/>
    <n v="0.52772196540309946"/>
    <n v="0.22093174600236948"/>
    <n v="-0.74362111848668289"/>
    <x v="0"/>
    <n v="0"/>
    <s v="不予录取"/>
    <n v="1"/>
    <n v="0.56489"/>
    <n v="-0.67601"/>
    <n v="-4.2403511427370769E-2"/>
    <n v="464"/>
    <n v="212"/>
    <n v="13"/>
  </r>
  <r>
    <n v="563"/>
    <s v="樊海莲"/>
    <x v="1"/>
    <n v="83400"/>
    <s v="风景园林学（工学）"/>
    <n v="-1.8420840653882427"/>
    <n v="-1.3737098101168351E-2"/>
    <n v="-0.88141358741165265"/>
    <x v="0"/>
    <n v="0"/>
    <s v="不予录取"/>
    <n v="1"/>
    <n v="-1.3725400000000001"/>
    <n v="-0.36085"/>
    <n v="-0.87742131793379274"/>
    <n v="902"/>
    <n v="207"/>
    <n v="54"/>
  </r>
  <r>
    <n v="564"/>
    <s v="李秉廉"/>
    <x v="0"/>
    <n v="120200"/>
    <s v="工商管理"/>
    <n v="-1.2379880281155331"/>
    <n v="0.26525321034345445"/>
    <n v="3.7667096565442888"/>
    <x v="0"/>
    <n v="0"/>
    <s v="不予录取"/>
    <n v="1"/>
    <n v="-0.96582000000000001"/>
    <n v="3.65225"/>
    <n v="1.2942524847428463"/>
    <n v="41"/>
    <n v="21"/>
    <n v="11"/>
  </r>
  <r>
    <n v="565"/>
    <s v="胡雪莉"/>
    <x v="0"/>
    <n v="125300"/>
    <s v="会计"/>
    <n v="0.14164874551181028"/>
    <n v="8.2780044992399909E-2"/>
    <n v="0.48646669124705161"/>
    <x v="0"/>
    <n v="0"/>
    <s v="不予录取"/>
    <n v="1"/>
    <n v="0.13339000000000001"/>
    <n v="0.42374000000000001"/>
    <n v="0.27548660008295361"/>
    <n v="272"/>
    <n v="130"/>
    <n v="24"/>
  </r>
  <r>
    <n v="566"/>
    <s v="丁星彤"/>
    <x v="8"/>
    <n v="50200"/>
    <s v="外国语言文学"/>
    <n v="0.59019734784135114"/>
    <n v="7.4419464469810195E-2"/>
    <n v="-0.35326692493203404"/>
    <x v="0"/>
    <n v="0"/>
    <s v="不予录取"/>
    <n v="1"/>
    <n v="0.50973000000000002"/>
    <n v="-0.40882000000000002"/>
    <n v="6.0193812618574073E-2"/>
    <n v="386"/>
    <n v="19"/>
    <n v="9"/>
  </r>
  <r>
    <n v="568"/>
    <s v="康司雨"/>
    <x v="3"/>
    <n v="135108"/>
    <s v="艺术设计"/>
    <n v="0.19680206263913758"/>
    <n v="8.8476602235410817E-2"/>
    <n v="-0.88141358741165265"/>
    <x v="0"/>
    <n v="0"/>
    <s v="不予录取"/>
    <n v="1"/>
    <n v="0.24218999999999999"/>
    <n v="-0.77439999999999998"/>
    <n v="-0.25532673042304038"/>
    <n v="643"/>
    <n v="44"/>
    <n v="26"/>
  </r>
  <r>
    <n v="569"/>
    <s v="潘孟蕾"/>
    <x v="0"/>
    <n v="125300"/>
    <s v="会计"/>
    <n v="-0.5018066209736699"/>
    <n v="0.35290712500093002"/>
    <n v="-0.88141358741165265"/>
    <x v="0"/>
    <n v="0"/>
    <s v="不予录取"/>
    <n v="1"/>
    <n v="-0.13791"/>
    <n v="-0.51426000000000005"/>
    <n v="-0.32209479573349264"/>
    <n v="691"/>
    <n v="302"/>
    <n v="62"/>
  </r>
  <r>
    <n v="570"/>
    <s v="王如意"/>
    <x v="10"/>
    <n v="80202"/>
    <s v="机械电子工程"/>
    <n v="-0.5226111418715349"/>
    <n v="0.16802430082147693"/>
    <n v="-0.88141358741165265"/>
    <x v="0"/>
    <n v="0"/>
    <s v="不予录取"/>
    <n v="1"/>
    <n v="-0.26069999999999999"/>
    <n v="-0.58274999999999999"/>
    <n v="-0.41831050475879183"/>
    <n v="747"/>
    <n v="4"/>
    <n v="2"/>
  </r>
  <r>
    <n v="571"/>
    <s v="张倩维"/>
    <x v="0"/>
    <n v="120300"/>
    <s v="农林经济管理"/>
    <n v="-0.26825491565144666"/>
    <n v="-3.6818334758654427"/>
    <n v="1.3561235076883993"/>
    <x v="21"/>
    <n v="0"/>
    <s v="不予录取"/>
    <n v="1"/>
    <n v="-2.3968099999999999"/>
    <n v="-0.21868000000000001"/>
    <n v="-1.330838353577807"/>
    <n v="956"/>
    <n v="361"/>
    <n v="39"/>
  </r>
  <r>
    <n v="572"/>
    <s v="李潇鸿"/>
    <x v="0"/>
    <n v="20200"/>
    <s v="应用经济学"/>
    <n v="0.71156635582752137"/>
    <n v="9.759528079699728E-2"/>
    <n v="-0.5908570912970792"/>
    <x v="21"/>
    <n v="0"/>
    <s v="不予录取"/>
    <n v="1"/>
    <n v="0.62675000000000003"/>
    <n v="-0.63304000000000005"/>
    <n v="1.0211767458225931E-2"/>
    <n v="412"/>
    <n v="192"/>
    <n v="43"/>
  </r>
  <r>
    <n v="573"/>
    <s v="白津榕"/>
    <x v="0"/>
    <n v="125300"/>
    <s v="会计"/>
    <n v="1.6859416250769634"/>
    <n v="0.12448166302973555"/>
    <n v="1.108603904621223"/>
    <x v="0"/>
    <n v="0"/>
    <s v="不予录取"/>
    <n v="1"/>
    <n v="1.3069200000000001"/>
    <n v="0.63675000000000004"/>
    <n v="0.9789403944288172"/>
    <n v="69"/>
    <n v="33"/>
    <n v="4"/>
  </r>
  <r>
    <n v="574"/>
    <s v="李文君"/>
    <x v="3"/>
    <n v="135108"/>
    <s v="艺术设计"/>
    <n v="-0.77696736809162326"/>
    <n v="0.22157176417849758"/>
    <n v="-0.78955194146167285"/>
    <x v="92"/>
    <n v="85.95"/>
    <s v="录取"/>
    <n v="1"/>
    <n v="-0.42806"/>
    <n v="-0.42514999999999997"/>
    <n v="-0.42663585291461548"/>
    <n v="751"/>
    <n v="54"/>
    <n v="34"/>
  </r>
  <r>
    <n v="575"/>
    <s v="刘芮琦"/>
    <x v="0"/>
    <n v="20200"/>
    <s v="应用经济学"/>
    <n v="0.91379518529438686"/>
    <n v="0.27344615758201241"/>
    <n v="-1.7302075779636564E-2"/>
    <x v="0"/>
    <n v="0"/>
    <s v="不予录取"/>
    <n v="1"/>
    <n v="0.85614000000000001"/>
    <n v="-0.11033999999999999"/>
    <n v="0.38314698450775619"/>
    <n v="219"/>
    <n v="105"/>
    <n v="27"/>
  </r>
  <r>
    <n v="577"/>
    <s v="赵萌"/>
    <x v="0"/>
    <n v="120200"/>
    <s v="工商管理"/>
    <n v="-1.7943922729719763"/>
    <n v="6.2703213257888368"/>
    <n v="-0.6058286495617129"/>
    <x v="0"/>
    <n v="0"/>
    <s v="不予录取"/>
    <n v="1"/>
    <n v="2.2852199999999998"/>
    <n v="2.3534799999999998"/>
    <n v="2.3186262818035557"/>
    <n v="14"/>
    <n v="3"/>
    <n v="2"/>
  </r>
  <r>
    <n v="579"/>
    <s v="欧阳宇桢"/>
    <x v="13"/>
    <n v="30500"/>
    <s v="马克思主义理论"/>
    <n v="1.2957672214715707E-2"/>
    <n v="0.31837315410657158"/>
    <n v="-0.83548276443666269"/>
    <x v="93"/>
    <n v="86.8"/>
    <s v="录取"/>
    <n v="1"/>
    <n v="0.23275000000000001"/>
    <n v="-0.60263999999999995"/>
    <n v="-0.17608788098260234"/>
    <n v="576"/>
    <n v="1"/>
    <n v="1"/>
  </r>
  <r>
    <n v="580"/>
    <s v="高钦"/>
    <x v="0"/>
    <n v="120300"/>
    <s v="农林经济管理"/>
    <n v="-0.55695993810099631"/>
    <n v="0.41399361785612782"/>
    <n v="0.59779963081999654"/>
    <x v="0"/>
    <n v="0"/>
    <s v="不予录取"/>
    <n v="1"/>
    <n v="-0.21325"/>
    <n v="0.80700000000000005"/>
    <n v="0.28605792572630756"/>
    <n v="269"/>
    <n v="128"/>
    <n v="14"/>
  </r>
  <r>
    <n v="581"/>
    <s v="吴宇函"/>
    <x v="1"/>
    <n v="97300"/>
    <s v="风景园林学（农学）"/>
    <n v="-0.15697406668015804"/>
    <n v="-0.96445866508806544"/>
    <n v="-0.88141358741165265"/>
    <x v="0"/>
    <n v="0"/>
    <s v="不予录取"/>
    <n v="1"/>
    <n v="-0.63666"/>
    <n v="-1.1121000000000001"/>
    <n v="-0.86933920628014283"/>
    <n v="900"/>
    <n v="206"/>
    <n v="40"/>
  </r>
  <r>
    <n v="582"/>
    <s v="魏俊"/>
    <x v="1"/>
    <n v="95300"/>
    <s v="风景园林"/>
    <n v="-1.0533397922469383"/>
    <n v="8.8453540515359544E-2"/>
    <n v="-0.20941555668680428"/>
    <x v="0"/>
    <n v="0"/>
    <s v="不予录取"/>
    <n v="1"/>
    <n v="-0.74280999999999997"/>
    <n v="8.763E-2"/>
    <n v="-0.33639463725542285"/>
    <n v="705"/>
    <n v="163"/>
    <n v="81"/>
  </r>
  <r>
    <n v="583"/>
    <s v="李丽华"/>
    <x v="2"/>
    <n v="83000"/>
    <s v="环境科学与工程"/>
    <n v="-0.49081661359402384"/>
    <n v="-6.0642606103410032E-2"/>
    <n v="-0.53699021683199388"/>
    <x v="94"/>
    <n v="88.9"/>
    <s v="录取"/>
    <n v="1"/>
    <n v="-0.38464999999999999"/>
    <n v="-0.38112000000000001"/>
    <n v="-0.38292242638783253"/>
    <n v="730"/>
    <n v="15"/>
    <n v="13"/>
  </r>
  <r>
    <n v="584"/>
    <s v="鲁原"/>
    <x v="0"/>
    <n v="20200"/>
    <s v="应用经济学"/>
    <n v="-0.55440567014904596"/>
    <n v="0.44421757668676315"/>
    <n v="0.42744146217726336"/>
    <x v="0"/>
    <n v="0"/>
    <s v="不予录取"/>
    <n v="1"/>
    <n v="-0.18592"/>
    <n v="0.67042000000000002"/>
    <n v="0.23317076120212318"/>
    <n v="291"/>
    <n v="140"/>
    <n v="32"/>
  </r>
  <r>
    <n v="585"/>
    <s v="黄艺璇"/>
    <x v="1"/>
    <n v="95300"/>
    <s v="风景园林"/>
    <n v="-0.24442447437947712"/>
    <n v="-0.11184992501542462"/>
    <n v="-0.65175947253670286"/>
    <x v="95"/>
    <n v="79.599999999999994"/>
    <s v="录取"/>
    <n v="1"/>
    <n v="-0.22095000000000001"/>
    <n v="-0.55591999999999997"/>
    <n v="-0.38488352205884951"/>
    <n v="731"/>
    <n v="171"/>
    <n v="86"/>
  </r>
  <r>
    <n v="586"/>
    <s v="谢丽鑫"/>
    <x v="0"/>
    <n v="125300"/>
    <s v="会计"/>
    <n v="0.38064645306356126"/>
    <n v="0.32601849624177043"/>
    <n v="0.13598442134713296"/>
    <x v="0"/>
    <n v="0"/>
    <s v="不予录取"/>
    <n v="1"/>
    <n v="0.47266000000000002"/>
    <n v="0.16231000000000001"/>
    <n v="0.32077544744017689"/>
    <n v="248"/>
    <n v="117"/>
    <n v="22"/>
  </r>
  <r>
    <n v="587"/>
    <s v="李璐瑶"/>
    <x v="1"/>
    <n v="95300"/>
    <s v="风景园林"/>
    <n v="0.32549313593623402"/>
    <n v="0.30144527859567272"/>
    <n v="0.75191834024226967"/>
    <x v="0"/>
    <n v="0"/>
    <s v="不予录取"/>
    <n v="1"/>
    <n v="0.38780999999999999"/>
    <n v="0.69986000000000004"/>
    <n v="0.5405265285203571"/>
    <n v="147"/>
    <n v="43"/>
    <n v="25"/>
  </r>
  <r>
    <n v="588"/>
    <s v="汤唯一"/>
    <x v="7"/>
    <n v="45400"/>
    <s v="应用心理"/>
    <n v="-0.14107680254140251"/>
    <n v="0.33003538245184599"/>
    <n v="-0.74362111848668289"/>
    <x v="0"/>
    <n v="0"/>
    <s v="不予录取"/>
    <n v="1"/>
    <n v="0.11771"/>
    <n v="-0.48393999999999998"/>
    <n v="-0.17673608038542798"/>
    <n v="577"/>
    <n v="31"/>
    <n v="9"/>
  </r>
  <r>
    <n v="589"/>
    <s v="彭文娣"/>
    <x v="0"/>
    <n v="120200"/>
    <s v="工商管理"/>
    <n v="-0.53857549905855362"/>
    <n v="-0.68762427559417916"/>
    <n v="-0.88141358741165265"/>
    <x v="0"/>
    <n v="0"/>
    <s v="不予录取"/>
    <n v="1"/>
    <n v="-0.76771"/>
    <n v="-0.91764000000000001"/>
    <n v="-0.84108538574285252"/>
    <n v="895"/>
    <n v="353"/>
    <n v="122"/>
  </r>
  <r>
    <n v="590"/>
    <s v="赵敏娜"/>
    <x v="11"/>
    <n v="82902"/>
    <s v="木材科学与技术"/>
    <n v="-0.39149998671901531"/>
    <n v="-0.83853534911197747"/>
    <n v="-0.44512857088201396"/>
    <x v="21"/>
    <n v="0"/>
    <s v="不予录取"/>
    <n v="1"/>
    <n v="-0.76300000000000001"/>
    <n v="-0.63112999999999997"/>
    <n v="-0.6984631353437607"/>
    <n v="855"/>
    <n v="25"/>
    <n v="20"/>
  </r>
  <r>
    <n v="591"/>
    <s v="光云霞"/>
    <x v="0"/>
    <n v="20200"/>
    <s v="应用经济学"/>
    <n v="1.2079462099734635"/>
    <n v="0.25951887637526955"/>
    <n v="0.19688680258675662"/>
    <x v="0"/>
    <n v="0"/>
    <s v="不予录取"/>
    <n v="1"/>
    <n v="1.0625899999999999"/>
    <n v="4.7000000000000002E-3"/>
    <n v="0.54486114771222394"/>
    <n v="146"/>
    <n v="72"/>
    <n v="19"/>
  </r>
  <r>
    <n v="592"/>
    <s v="高雅楠"/>
    <x v="0"/>
    <n v="125300"/>
    <s v="会计"/>
    <n v="0.30710869689379217"/>
    <n v="0.25334622186357719"/>
    <n v="-0.39919774790702406"/>
    <x v="0"/>
    <n v="0"/>
    <s v="不予录取"/>
    <n v="1"/>
    <n v="0.39933999999999997"/>
    <n v="-0.31491000000000002"/>
    <n v="4.978774716979642E-2"/>
    <n v="390"/>
    <n v="177"/>
    <n v="38"/>
  </r>
  <r>
    <n v="593"/>
    <s v="窦云蕾"/>
    <x v="0"/>
    <n v="125300"/>
    <s v="会计"/>
    <n v="1.4653283565676563"/>
    <n v="0.32760152635916667"/>
    <n v="2.0099359650262301"/>
    <x v="0"/>
    <n v="0"/>
    <s v="不予录取"/>
    <n v="1"/>
    <n v="1.21427"/>
    <n v="1.5490900000000001"/>
    <n v="1.3781301124152729"/>
    <n v="33"/>
    <n v="14"/>
    <n v="2"/>
  </r>
  <r>
    <n v="595"/>
    <s v="王甜甜"/>
    <x v="7"/>
    <n v="45400"/>
    <s v="应用心理"/>
    <n v="0.27033981880890673"/>
    <n v="-0.20509672771419724"/>
    <n v="-0.53699021683199388"/>
    <x v="0"/>
    <n v="0"/>
    <s v="不予录取"/>
    <n v="1"/>
    <n v="0.11255"/>
    <n v="-0.60773999999999995"/>
    <n v="-0.23995821447821813"/>
    <n v="634"/>
    <n v="38"/>
    <n v="11"/>
  </r>
  <r>
    <n v="596"/>
    <s v="赵子月"/>
    <x v="8"/>
    <n v="50200"/>
    <s v="外国语言文学"/>
    <n v="-4.2195644912611588E-2"/>
    <n v="-0.60844695581913322"/>
    <n v="-0.83548276443666269"/>
    <x v="21"/>
    <n v="0"/>
    <s v="不予录取"/>
    <n v="1"/>
    <n v="-0.34533000000000003"/>
    <n v="-0.95694999999999997"/>
    <n v="-0.64465537469514755"/>
    <n v="837"/>
    <n v="32"/>
    <n v="18"/>
  </r>
  <r>
    <n v="597"/>
    <s v="付冬媛"/>
    <x v="0"/>
    <n v="120200"/>
    <s v="工商管理"/>
    <n v="0.45418420923333047"/>
    <n v="-0.27642413965362422"/>
    <n v="3.4912409517365499"/>
    <x v="96"/>
    <n v="86.63"/>
    <s v="录取"/>
    <n v="1"/>
    <n v="2.479E-2"/>
    <n v="2.8219500000000002"/>
    <n v="1.3937134575100205"/>
    <n v="31"/>
    <n v="13"/>
    <n v="8"/>
  </r>
  <r>
    <n v="598"/>
    <s v="刘思琪"/>
    <x v="0"/>
    <n v="120200"/>
    <s v="工商管理"/>
    <n v="0.89541074625194506"/>
    <n v="0.43514778966273032"/>
    <n v="-0.45306462237210937"/>
    <x v="0"/>
    <n v="0"/>
    <s v="不予录取"/>
    <n v="1"/>
    <n v="0.95584000000000002"/>
    <n v="-0.42077999999999999"/>
    <n v="0.28212544306459253"/>
    <n v="270"/>
    <n v="129"/>
    <n v="44"/>
  </r>
  <r>
    <n v="599"/>
    <s v="汪莹"/>
    <x v="9"/>
    <n v="90703"/>
    <s v="森林保护学"/>
    <n v="0.25195537976646493"/>
    <n v="1.2475240949789074E-2"/>
    <n v="-0.88141358741165265"/>
    <x v="97"/>
    <n v="77.760000000000005"/>
    <s v="录取"/>
    <n v="1"/>
    <n v="0.24032000000000001"/>
    <n v="-0.81674000000000002"/>
    <n v="-0.27700265225998588"/>
    <n v="659"/>
    <n v="38"/>
    <n v="4"/>
  </r>
  <r>
    <n v="600"/>
    <s v="褚章杉"/>
    <x v="1"/>
    <n v="97300"/>
    <s v="风景园林学（农学）"/>
    <n v="-7.8964522997497053E-2"/>
    <n v="0.15497111417345122"/>
    <n v="-0.69769029551169293"/>
    <x v="0"/>
    <n v="0"/>
    <s v="不予录取"/>
    <n v="1"/>
    <n v="6.173E-2"/>
    <n v="-0.52712000000000003"/>
    <n v="-0.22645179080023148"/>
    <n v="623"/>
    <n v="152"/>
    <n v="30"/>
  </r>
  <r>
    <n v="602"/>
    <s v="范子燕"/>
    <x v="8"/>
    <n v="55101"/>
    <s v="英语笔译"/>
    <n v="0.72995079486996317"/>
    <n v="0.17875626909703712"/>
    <n v="0.3148011114171273"/>
    <x v="98"/>
    <n v="80"/>
    <s v="录取"/>
    <n v="1"/>
    <n v="0.64571999999999996"/>
    <n v="0.18160000000000001"/>
    <n v="0.41858077482176542"/>
    <n v="199"/>
    <n v="9"/>
    <n v="6"/>
  </r>
  <r>
    <n v="603"/>
    <s v="谭朝雪"/>
    <x v="9"/>
    <n v="70503"/>
    <s v="地图学与地理信息系统"/>
    <n v="-1.444652461919355"/>
    <n v="0.22713385795210597"/>
    <n v="-0.45306462237210937"/>
    <x v="99"/>
    <n v="85.7333"/>
    <s v="录取"/>
    <n v="1"/>
    <n v="-0.94986999999999999"/>
    <n v="1.7989999999999999E-2"/>
    <n v="-0.47620161578685227"/>
    <n v="772"/>
    <n v="49"/>
    <n v="6"/>
  </r>
  <r>
    <n v="605"/>
    <s v="李昊坤"/>
    <x v="0"/>
    <n v="125300"/>
    <s v="会计"/>
    <n v="0.41532744231504054"/>
    <n v="0.15085796534371967"/>
    <n v="1.134289211261345"/>
    <x v="0"/>
    <n v="0"/>
    <s v="不予录取"/>
    <n v="1"/>
    <n v="0.35153000000000001"/>
    <n v="0.95240999999999998"/>
    <n v="0.64559924421506854"/>
    <n v="123"/>
    <n v="61"/>
    <n v="9"/>
  </r>
  <r>
    <n v="606"/>
    <s v="麦秋实"/>
    <x v="5"/>
    <n v="70503"/>
    <s v="地图学与地理信息系统"/>
    <n v="0.41532744231504054"/>
    <n v="-0.29168948301285169"/>
    <n v="-6.6262348414756492E-2"/>
    <x v="0"/>
    <n v="0"/>
    <s v="不予录取"/>
    <n v="1"/>
    <n v="0.15126999999999999"/>
    <n v="-0.26540999999999998"/>
    <n v="-5.2652201903100056E-2"/>
    <n v="470"/>
    <n v="8"/>
    <n v="3"/>
  </r>
  <r>
    <n v="607"/>
    <s v="李楚嫣"/>
    <x v="0"/>
    <n v="125300"/>
    <s v="会计"/>
    <n v="0.61964416061531047"/>
    <n v="-0.16589526045585379"/>
    <n v="-0.26934133047214953"/>
    <x v="21"/>
    <n v="0"/>
    <s v="不予录取"/>
    <n v="1"/>
    <n v="0.38932"/>
    <n v="-0.43752999999999997"/>
    <n v="-1.5338425274979047E-2"/>
    <n v="443"/>
    <n v="201"/>
    <n v="45"/>
  </r>
  <r>
    <n v="608"/>
    <s v="李娜"/>
    <x v="0"/>
    <n v="120200"/>
    <s v="工商管理"/>
    <n v="-0.28415217979020219"/>
    <n v="2.5949354115999673E-2"/>
    <n v="-0.20843894923252587"/>
    <x v="0"/>
    <n v="0"/>
    <s v="不予录取"/>
    <n v="1"/>
    <n v="-0.19213"/>
    <n v="-0.10750999999999999"/>
    <n v="-0.15071717307036495"/>
    <n v="553"/>
    <n v="246"/>
    <n v="81"/>
  </r>
  <r>
    <n v="609"/>
    <s v="魏鸾葳"/>
    <x v="5"/>
    <n v="90707"/>
    <s v="水土保持与荒漠化防治"/>
    <n v="-0.13411784012482433"/>
    <n v="-0.64234088092877328"/>
    <n v="-0.74362111848668289"/>
    <x v="100"/>
    <n v="83.28"/>
    <s v="录取"/>
    <n v="1"/>
    <n v="-0.43931999999999999"/>
    <n v="-0.87009999999999998"/>
    <n v="-0.650142708399293"/>
    <n v="839"/>
    <n v="22"/>
    <n v="13"/>
  </r>
  <r>
    <n v="610"/>
    <s v="霍佳钰"/>
    <x v="1"/>
    <n v="95300"/>
    <s v="风景园林"/>
    <n v="-0.45902208531651284"/>
    <n v="0.26814424420859018"/>
    <n v="-0.31224270378700958"/>
    <x v="0"/>
    <n v="0"/>
    <s v="不予录取"/>
    <n v="1"/>
    <n v="-0.18067"/>
    <n v="-6.2939999999999996E-2"/>
    <n v="-0.12305321774490743"/>
    <n v="530"/>
    <n v="132"/>
    <n v="67"/>
  </r>
  <r>
    <n v="612"/>
    <s v="王璐"/>
    <x v="9"/>
    <n v="90703"/>
    <s v="森林保护学"/>
    <n v="-0.29957779150680436"/>
    <n v="0.25571518804255705"/>
    <n v="-0.43809306410747567"/>
    <x v="101"/>
    <n v="79.44"/>
    <s v="录取"/>
    <n v="1"/>
    <n v="-6.037E-2"/>
    <n v="-0.21267"/>
    <n v="-0.13490525811136156"/>
    <n v="536"/>
    <n v="29"/>
    <n v="2"/>
  </r>
  <r>
    <n v="614"/>
    <s v="康晨晨"/>
    <x v="5"/>
    <n v="70501"/>
    <s v="自然地理学"/>
    <n v="-1.4764469901968658"/>
    <n v="-8.1661161757239364E-2"/>
    <n v="-0.88141358741165265"/>
    <x v="0"/>
    <n v="0"/>
    <s v="不予录取"/>
    <n v="1"/>
    <n v="-1.1328499999999999"/>
    <n v="-0.46912999999999999"/>
    <n v="-0.80802700910260739"/>
    <n v="891"/>
    <n v="27"/>
    <n v="4"/>
  </r>
  <r>
    <n v="617"/>
    <s v="关茗月"/>
    <x v="3"/>
    <n v="135108"/>
    <s v="艺术设计"/>
    <n v="-0.85645368878540074"/>
    <n v="-0.95187578106894233"/>
    <n v="-0.41907590800162314"/>
    <x v="21"/>
    <n v="0"/>
    <s v="不予录取"/>
    <n v="1"/>
    <n v="-1.1845000000000001"/>
    <n v="-0.54979999999999996"/>
    <n v="-0.87387932814654512"/>
    <n v="901"/>
    <n v="83"/>
    <n v="54"/>
  </r>
  <r>
    <n v="618"/>
    <s v="李怡菲"/>
    <x v="8"/>
    <n v="55101"/>
    <s v="英语笔译"/>
    <n v="-0.30004944392895766"/>
    <n v="-1.4561613246865326"/>
    <n v="-0.83548276443666269"/>
    <x v="18"/>
    <n v="77.150000000000006"/>
    <s v="录取"/>
    <n v="1"/>
    <n v="-1.0323100000000001"/>
    <n v="-1.2348399999999999"/>
    <n v="-1.1314277007570195"/>
    <n v="937"/>
    <n v="36"/>
    <n v="17"/>
  </r>
  <r>
    <n v="619"/>
    <s v="李敏"/>
    <x v="8"/>
    <n v="50200"/>
    <s v="外国语言文学"/>
    <n v="-4.2195644912611588E-2"/>
    <n v="-0.31935140566401132"/>
    <n v="-0.3842261896423903"/>
    <x v="21"/>
    <n v="0"/>
    <s v="不予录取"/>
    <n v="1"/>
    <n v="-0.19905999999999999"/>
    <n v="-0.45065"/>
    <n v="-0.32218754818278039"/>
    <n v="692"/>
    <n v="27"/>
    <n v="15"/>
  </r>
  <r>
    <n v="620"/>
    <s v="刘红燕"/>
    <x v="3"/>
    <n v="130500"/>
    <s v="设计学"/>
    <n v="-1.5877278391681544"/>
    <n v="0.16690630119091412"/>
    <n v="-0.5908570912970792"/>
    <x v="0"/>
    <n v="0"/>
    <s v="不予录取"/>
    <n v="1"/>
    <n v="-1.08748"/>
    <n v="-9.3659999999999993E-2"/>
    <n v="-0.60110685347187554"/>
    <n v="823"/>
    <n v="65"/>
    <n v="18"/>
  </r>
  <r>
    <n v="621"/>
    <s v="杜文鑫"/>
    <x v="0"/>
    <n v="25400"/>
    <s v="国际商务"/>
    <n v="0.74833523391240686"/>
    <n v="0.40297232188885723"/>
    <n v="0.78152292271995638"/>
    <x v="0"/>
    <n v="0"/>
    <s v="不予录取"/>
    <n v="1"/>
    <n v="0.76776999999999995"/>
    <n v="0.67157999999999995"/>
    <n v="0.72069484256249594"/>
    <n v="106"/>
    <n v="53"/>
    <n v="5"/>
  </r>
  <r>
    <n v="623"/>
    <s v="王琰"/>
    <x v="11"/>
    <n v="82902"/>
    <s v="木材科学与技术"/>
    <n v="1.1895617709310216"/>
    <n v="-0.41948657270043604"/>
    <n v="0.60974173942450038"/>
    <x v="102"/>
    <n v="89.55"/>
    <s v="录取"/>
    <n v="1"/>
    <n v="0.63673999999999997"/>
    <n v="9.8820000000000005E-2"/>
    <n v="0.37348323018211677"/>
    <n v="223"/>
    <n v="4"/>
    <n v="4"/>
  </r>
  <r>
    <n v="624"/>
    <s v="那馨文"/>
    <x v="7"/>
    <n v="45400"/>
    <s v="应用心理"/>
    <n v="-0.76107010395286767"/>
    <n v="0.18050908002839566"/>
    <n v="1.0920265409258512"/>
    <x v="103"/>
    <n v="77.25"/>
    <s v="录取"/>
    <n v="1"/>
    <n v="-0.52693000000000001"/>
    <n v="1.18937"/>
    <n v="0.31302314180255975"/>
    <n v="253"/>
    <n v="12"/>
    <n v="4"/>
  </r>
  <r>
    <n v="625"/>
    <s v="王志蒙"/>
    <x v="7"/>
    <n v="40200"/>
    <s v="心理学"/>
    <n v="1.5020972346525399"/>
    <n v="-0.42242245551977803"/>
    <n v="0.97318226611001157"/>
    <x v="21"/>
    <n v="0"/>
    <s v="不予录取"/>
    <n v="1"/>
    <n v="0.85665000000000002"/>
    <n v="0.34373999999999999"/>
    <n v="0.60563306475444212"/>
    <n v="131"/>
    <n v="5"/>
    <n v="3"/>
  </r>
  <r>
    <n v="626"/>
    <s v="李培"/>
    <x v="0"/>
    <n v="25400"/>
    <s v="国际商务"/>
    <n v="0.32549313593623402"/>
    <n v="-0.77085739319995628"/>
    <n v="-0.35817352676199948"/>
    <x v="104"/>
    <n v="95"/>
    <s v="录取"/>
    <n v="1"/>
    <n v="-0.18084"/>
    <n v="-0.68847999999999998"/>
    <n v="-0.42927780976790275"/>
    <n v="754"/>
    <n v="319"/>
    <n v="21"/>
  </r>
  <r>
    <n v="631"/>
    <s v="王晓航"/>
    <x v="0"/>
    <n v="20200"/>
    <s v="应用经济学"/>
    <n v="2.7706235285810585"/>
    <n v="-0.29420093168675315"/>
    <n v="0.9297872145512287"/>
    <x v="0"/>
    <n v="0"/>
    <s v="不予录取"/>
    <n v="1"/>
    <n v="1.9006700000000001"/>
    <n v="7.4319999999999997E-2"/>
    <n v="1.0068586496934657"/>
    <n v="66"/>
    <n v="30"/>
    <n v="7"/>
  </r>
  <r>
    <n v="633"/>
    <s v="马劭越"/>
    <x v="0"/>
    <n v="120300"/>
    <s v="农林经济管理"/>
    <n v="0.45418420923333047"/>
    <n v="-3.1598146945658143E-2"/>
    <n v="1.3198035036309652"/>
    <x v="0"/>
    <n v="0"/>
    <s v="不予录取"/>
    <n v="1"/>
    <n v="0.26706000000000002"/>
    <n v="1.0327200000000001"/>
    <n v="0.6417721846719967"/>
    <n v="125"/>
    <n v="63"/>
    <n v="8"/>
  </r>
  <r>
    <n v="634"/>
    <s v="高雅弘"/>
    <x v="2"/>
    <n v="85700"/>
    <s v="资源与环境"/>
    <n v="-1.7943922729719763"/>
    <n v="-2.675017388160001"/>
    <n v="-0.69466084585156285"/>
    <x v="105"/>
    <n v="82.16"/>
    <s v="录取"/>
    <n v="1"/>
    <n v="-2.8838699999999999"/>
    <n v="-1.2619"/>
    <n v="-2.0900817360545956"/>
    <n v="977"/>
    <n v="26"/>
    <n v="7"/>
  </r>
  <r>
    <n v="635"/>
    <s v="王中清"/>
    <x v="8"/>
    <n v="50200"/>
    <s v="外国语言文学"/>
    <n v="1.7962482593316162"/>
    <n v="-0.25486579095090323"/>
    <n v="-0.88141358741165265"/>
    <x v="0"/>
    <n v="0"/>
    <s v="不予录取"/>
    <n v="1"/>
    <n v="1.2639800000000001"/>
    <n v="-1.26634"/>
    <n v="2.5647404436373044E-2"/>
    <n v="404"/>
    <n v="20"/>
    <n v="10"/>
  </r>
  <r>
    <n v="636"/>
    <s v="刘芳"/>
    <x v="10"/>
    <n v="80202"/>
    <s v="机械电子工程"/>
    <n v="-6.1590481847624945E-2"/>
    <n v="-0.20896557584688313"/>
    <n v="-0.39919774790702406"/>
    <x v="106"/>
    <n v="94.3"/>
    <s v="录取"/>
    <n v="1"/>
    <n v="-0.14932999999999999"/>
    <n v="-0.41566999999999998"/>
    <n v="-0.27967616313447163"/>
    <n v="663"/>
    <n v="3"/>
    <n v="1"/>
  </r>
  <r>
    <n v="637"/>
    <s v="李媛珍"/>
    <x v="0"/>
    <n v="25200"/>
    <s v="应用统计"/>
    <n v="0.85864186816705956"/>
    <n v="-0.13062449655370287"/>
    <n v="1.9573765017483364"/>
    <x v="21"/>
    <n v="0"/>
    <s v="不予录取"/>
    <n v="1"/>
    <n v="0.48881999999999998"/>
    <n v="1.4572799999999999"/>
    <n v="0.96278202278745395"/>
    <n v="71"/>
    <n v="34"/>
    <n v="3"/>
  </r>
  <r>
    <n v="638"/>
    <s v="岳玲真"/>
    <x v="8"/>
    <n v="50200"/>
    <s v="外国语言文学"/>
    <n v="1.7043260641194053"/>
    <n v="0.19805927006768564"/>
    <n v="-0.78955194146167285"/>
    <x v="21"/>
    <n v="0"/>
    <s v="不予录取"/>
    <n v="1"/>
    <n v="1.4515100000000001"/>
    <n v="-0.98692999999999997"/>
    <n v="0.25814325811511163"/>
    <n v="281"/>
    <n v="13"/>
    <n v="4"/>
  </r>
  <r>
    <n v="639"/>
    <s v="常宇琦"/>
    <x v="0"/>
    <n v="125300"/>
    <s v="会计"/>
    <n v="2.4213191867746549"/>
    <n v="0.28274513520216449"/>
    <n v="1.3118674521408697"/>
    <x v="0"/>
    <n v="0"/>
    <s v="不予录取"/>
    <n v="1"/>
    <n v="1.9500999999999999"/>
    <n v="0.71216000000000002"/>
    <n v="1.344255105539206"/>
    <n v="36"/>
    <n v="17"/>
    <n v="3"/>
  </r>
  <r>
    <n v="641"/>
    <s v="戴璐璐"/>
    <x v="1"/>
    <n v="83400"/>
    <s v="风景园林学（工学）"/>
    <n v="1.722710503161847"/>
    <n v="0.21153314866884049"/>
    <n v="0.69864289771107235"/>
    <x v="0"/>
    <n v="0"/>
    <s v="不予录取"/>
    <n v="1"/>
    <n v="1.4043300000000001"/>
    <n v="0.30692000000000003"/>
    <n v="0.86726015361792985"/>
    <n v="80"/>
    <n v="25"/>
    <n v="6"/>
  </r>
  <r>
    <n v="643"/>
    <s v="赵晨"/>
    <x v="7"/>
    <n v="30100"/>
    <s v="法学"/>
    <n v="1.0976395757188107"/>
    <n v="2.6259555301503167E-2"/>
    <n v="-0.78955194146167285"/>
    <x v="21"/>
    <n v="0"/>
    <s v="不予录取"/>
    <n v="1"/>
    <n v="0.88927"/>
    <n v="-0.91979999999999995"/>
    <n v="3.915440633480846E-3"/>
    <n v="415"/>
    <n v="22"/>
    <n v="4"/>
  </r>
  <r>
    <n v="644"/>
    <s v="郭宇萱"/>
    <x v="0"/>
    <n v="20200"/>
    <s v="应用经济学"/>
    <n v="0.16003318455425392"/>
    <n v="-8.8287364125090154E-2"/>
    <n v="3.3422689949291877"/>
    <x v="21"/>
    <n v="0"/>
    <s v="不予录取"/>
    <n v="1"/>
    <n v="-8.3940000000000001E-2"/>
    <n v="2.8324699999999998"/>
    <n v="1.343344124153355"/>
    <n v="37"/>
    <n v="18"/>
    <n v="3"/>
  </r>
  <r>
    <n v="645"/>
    <s v="徐凡迪"/>
    <x v="7"/>
    <n v="30100"/>
    <s v="法学"/>
    <n v="1.410175039440329"/>
    <n v="-0.19095434962699454"/>
    <n v="-0.28442849220231498"/>
    <x v="21"/>
    <n v="0"/>
    <s v="不予录取"/>
    <n v="1"/>
    <n v="0.97868999999999995"/>
    <n v="-0.63656999999999997"/>
    <n v="0.18818559411058516"/>
    <n v="313"/>
    <n v="18"/>
    <n v="2"/>
  </r>
  <r>
    <n v="646"/>
    <s v="王宇婷"/>
    <x v="0"/>
    <n v="120200"/>
    <s v="工商管理"/>
    <n v="-0.2046658590964246"/>
    <n v="0.27816937294161476"/>
    <n v="1.9557599777794759"/>
    <x v="0"/>
    <n v="0"/>
    <s v="不予录取"/>
    <n v="1"/>
    <n v="-8.5970000000000005E-2"/>
    <n v="1.85433"/>
    <n v="0.8636082095434986"/>
    <n v="81"/>
    <n v="39"/>
    <n v="15"/>
  </r>
  <r>
    <n v="647"/>
    <s v="周可欣"/>
    <x v="0"/>
    <n v="25400"/>
    <s v="国际商务"/>
    <n v="-1.5559333108906435"/>
    <n v="-0.6705977742104523"/>
    <n v="-0.88141358741165265"/>
    <x v="0"/>
    <n v="0"/>
    <s v="不予录取"/>
    <n v="1"/>
    <n v="-1.53409"/>
    <n v="-0.68437999999999999"/>
    <n v="-1.118243945043959"/>
    <n v="934"/>
    <n v="358"/>
    <n v="22"/>
  </r>
  <r>
    <n v="648"/>
    <s v="高晓惠"/>
    <x v="0"/>
    <n v="25200"/>
    <s v="应用统计"/>
    <n v="1.0608706976339251"/>
    <n v="0.21581039109499145"/>
    <n v="1.7255833929673599"/>
    <x v="21"/>
    <n v="0"/>
    <s v="不予录取"/>
    <n v="1"/>
    <n v="0.85421000000000002"/>
    <n v="1.34795"/>
    <n v="1.0958451827964786"/>
    <n v="54"/>
    <n v="26"/>
    <n v="2"/>
  </r>
  <r>
    <n v="649"/>
    <s v="梁梦娇"/>
    <x v="11"/>
    <n v="85600"/>
    <s v="材料与化工"/>
    <n v="-1.5559333108906435"/>
    <n v="0.13115096665879244"/>
    <n v="6.6169381163135463E-2"/>
    <x v="107"/>
    <n v="85.77"/>
    <s v="录取"/>
    <n v="1"/>
    <n v="-1.11436"/>
    <n v="0.45578999999999997"/>
    <n v="-0.34593232092216442"/>
    <n v="708"/>
    <n v="20"/>
    <n v="2"/>
  </r>
  <r>
    <n v="650"/>
    <s v="罗焕颜"/>
    <x v="9"/>
    <n v="90702"/>
    <s v="森林培育"/>
    <n v="-0.6020974625653126"/>
    <n v="-0.32596621699810102"/>
    <n v="-1.3750156182340734E-2"/>
    <x v="21"/>
    <n v="0"/>
    <s v="不予录取"/>
    <n v="1"/>
    <n v="-0.64725999999999995"/>
    <n v="-6.8100000000000001E-3"/>
    <n v="-0.33382529180944509"/>
    <n v="703"/>
    <n v="43"/>
    <n v="14"/>
  </r>
  <r>
    <n v="651"/>
    <s v="杨天仪"/>
    <x v="0"/>
    <n v="125300"/>
    <s v="会计"/>
    <n v="1.3182528442281178"/>
    <n v="0.2133054823481437"/>
    <n v="-0.11051840396228604"/>
    <x v="0"/>
    <n v="0"/>
    <s v="不予录取"/>
    <n v="1"/>
    <n v="1.13428"/>
    <n v="-0.30514999999999998"/>
    <n v="0.42982637831098369"/>
    <n v="195"/>
    <n v="96"/>
    <n v="17"/>
  </r>
  <r>
    <n v="652"/>
    <s v="侯晓航"/>
    <x v="0"/>
    <n v="20200"/>
    <s v="应用经济学"/>
    <n v="1.0241018195490414"/>
    <n v="0.16889744390105249"/>
    <n v="0.29267844291242351"/>
    <x v="0"/>
    <n v="0"/>
    <s v="不予录取"/>
    <n v="1"/>
    <n v="0.86546999999999996"/>
    <n v="9.2990000000000003E-2"/>
    <n v="0.48742012353339081"/>
    <n v="171"/>
    <n v="83"/>
    <n v="20"/>
  </r>
  <r>
    <n v="653"/>
    <s v="水瑾艳"/>
    <x v="1"/>
    <n v="95300"/>
    <s v="风景园林"/>
    <n v="-1.8738785936657536"/>
    <n v="-0.59114968172130555"/>
    <n v="-0.58292103980698384"/>
    <x v="0"/>
    <n v="0"/>
    <s v="不予录取"/>
    <n v="1"/>
    <n v="-1.74457"/>
    <n v="-0.32290000000000002"/>
    <n v="-1.048808080110444"/>
    <n v="928"/>
    <n v="219"/>
    <n v="112"/>
  </r>
  <r>
    <n v="655"/>
    <s v="张婷"/>
    <x v="0"/>
    <n v="120200"/>
    <s v="工商管理"/>
    <n v="-0.5018066209736699"/>
    <n v="-0.4675402218872951"/>
    <n v="-0.88141358741165265"/>
    <x v="0"/>
    <n v="0"/>
    <s v="不予录取"/>
    <n v="1"/>
    <n v="-0.61238000000000004"/>
    <n v="-0.83877000000000002"/>
    <n v="-0.72317472806192484"/>
    <n v="864"/>
    <n v="347"/>
    <n v="118"/>
  </r>
  <r>
    <n v="656"/>
    <s v="孟昭阳"/>
    <x v="1"/>
    <n v="97300"/>
    <s v="风景园林学（农学）"/>
    <n v="-0.8694954018225155"/>
    <n v="0.34526146664345886"/>
    <n v="0.61722365339748309"/>
    <x v="108"/>
    <n v="87.2"/>
    <s v="录取"/>
    <n v="1"/>
    <n v="-0.49236000000000002"/>
    <n v="0.86626999999999998"/>
    <n v="0.1725502936824633"/>
    <n v="320"/>
    <n v="81"/>
    <n v="15"/>
  </r>
  <r>
    <n v="658"/>
    <s v="李正仁"/>
    <x v="7"/>
    <n v="40200"/>
    <s v="心理学"/>
    <n v="0.14507395195619677"/>
    <n v="-0.92042024869307792"/>
    <n v="0.35421952713141353"/>
    <x v="109"/>
    <n v="80.900000000000006"/>
    <s v="录取"/>
    <n v="1"/>
    <n v="-0.43802999999999997"/>
    <n v="-8.8700000000000001E-2"/>
    <n v="-0.26706872806275811"/>
    <n v="654"/>
    <n v="39"/>
    <n v="19"/>
  </r>
  <r>
    <n v="659"/>
    <s v="郑玉琳"/>
    <x v="9"/>
    <n v="90702"/>
    <s v="森林培育"/>
    <n v="0.34387757497867583"/>
    <n v="4.491399416330278E-2"/>
    <n v="-0.44512857088201396"/>
    <x v="110"/>
    <n v="88.52"/>
    <s v="录取"/>
    <n v="1"/>
    <n v="0.30898999999999999"/>
    <n v="-0.44542999999999999"/>
    <n v="-6.0221355379996018E-2"/>
    <n v="479"/>
    <n v="22"/>
    <n v="10"/>
  </r>
  <r>
    <n v="660"/>
    <s v="谌玉倩"/>
    <x v="8"/>
    <n v="50200"/>
    <s v="外国语言文学"/>
    <n v="0.39903089210600312"/>
    <n v="-0.40229284559975476"/>
    <n v="-0.78955194146167285"/>
    <x v="111"/>
    <n v="89.6"/>
    <s v="录取"/>
    <n v="1"/>
    <n v="0.10841000000000001"/>
    <n v="-0.93376000000000003"/>
    <n v="-0.40162552164095655"/>
    <n v="737"/>
    <n v="29"/>
    <n v="17"/>
  </r>
  <r>
    <n v="662"/>
    <s v="葛玲"/>
    <x v="0"/>
    <n v="120200"/>
    <s v="工商管理"/>
    <n v="-0.26280891342191892"/>
    <n v="0.3631584468265931"/>
    <n v="-0.2632824311518896"/>
    <x v="0"/>
    <n v="0"/>
    <s v="不予录取"/>
    <n v="1"/>
    <n v="2.171E-2"/>
    <n v="-2.6519999999999998E-2"/>
    <n v="-1.8936473979709006E-3"/>
    <n v="427"/>
    <n v="195"/>
    <n v="63"/>
  </r>
  <r>
    <n v="663"/>
    <s v="黄佳雯"/>
    <x v="8"/>
    <n v="55101"/>
    <s v="英语笔译"/>
    <n v="1.6124038689071942"/>
    <n v="0.37949566428032"/>
    <n v="-0.40713379939711941"/>
    <x v="112"/>
    <n v="82.65"/>
    <s v="录取"/>
    <n v="1"/>
    <n v="1.4685699999999999"/>
    <n v="-0.56254000000000004"/>
    <n v="0.47454959223527515"/>
    <n v="178"/>
    <n v="6"/>
    <n v="4"/>
  </r>
  <r>
    <n v="664"/>
    <s v="刘明侨"/>
    <x v="2"/>
    <n v="83000"/>
    <s v="环境科学与工程"/>
    <n v="-1.8897758578045092"/>
    <n v="-0.14117426246365175"/>
    <n v="-0.78955194146167285"/>
    <x v="0"/>
    <n v="0"/>
    <s v="不予录取"/>
    <n v="1"/>
    <n v="-1.48689"/>
    <n v="-0.32085000000000002"/>
    <n v="-0.91623279469355201"/>
    <n v="910"/>
    <n v="21"/>
    <n v="18"/>
  </r>
  <r>
    <n v="665"/>
    <s v="贾真"/>
    <x v="12"/>
    <n v="71300"/>
    <s v="生态学"/>
    <n v="-5.4267668277279283E-3"/>
    <n v="-0.61326459402646805"/>
    <n v="0.27732943944606731"/>
    <x v="0"/>
    <n v="0"/>
    <s v="不予录取"/>
    <n v="1"/>
    <n v="-0.37165999999999999"/>
    <n v="-4.8000000000000001E-4"/>
    <n v="-0.19000538998177818"/>
    <n v="589"/>
    <n v="11"/>
    <n v="7"/>
  </r>
  <r>
    <n v="666"/>
    <s v="冯新妍"/>
    <x v="5"/>
    <n v="90707"/>
    <s v="水土保持与荒漠化防治"/>
    <n v="-0.37953576462273525"/>
    <n v="0.38227826760412287"/>
    <n v="-0.63678791427206916"/>
    <x v="113"/>
    <n v="88.04"/>
    <s v="录取"/>
    <n v="1"/>
    <n v="-3.8969999999999998E-2"/>
    <n v="-0.31739000000000001"/>
    <n v="-0.17522808643050092"/>
    <n v="574"/>
    <n v="12"/>
    <n v="7"/>
  </r>
  <r>
    <n v="668"/>
    <s v="蒋瑶钰"/>
    <x v="5"/>
    <n v="90707"/>
    <s v="水土保持与荒漠化防治"/>
    <n v="-1.4764469901968658"/>
    <n v="-0.20750952328477271"/>
    <n v="-0.50790810429147315"/>
    <x v="114"/>
    <n v="82.76"/>
    <s v="录取"/>
    <n v="1"/>
    <n v="-1.22295"/>
    <n v="-0.19449"/>
    <n v="-0.71962411978193752"/>
    <n v="863"/>
    <n v="24"/>
    <n v="15"/>
  </r>
  <r>
    <n v="669"/>
    <s v="左屹婷"/>
    <x v="0"/>
    <n v="120200"/>
    <s v="工商管理"/>
    <n v="-0.33634666959168802"/>
    <n v="5.7409480703646036E-2"/>
    <n v="0.26235788118143361"/>
    <x v="0"/>
    <n v="0"/>
    <s v="不予录取"/>
    <n v="1"/>
    <n v="-0.23558999999999999"/>
    <n v="0.32547999999999999"/>
    <n v="3.899632480985972E-2"/>
    <n v="397"/>
    <n v="180"/>
    <n v="60"/>
  </r>
  <r>
    <n v="670"/>
    <s v="陈治儒"/>
    <x v="1"/>
    <n v="95300"/>
    <s v="风景园林"/>
    <n v="-0.13411784012482433"/>
    <n v="0.33898215784768609"/>
    <n v="0.30588845247275354"/>
    <x v="0"/>
    <n v="0"/>
    <s v="不予录取"/>
    <n v="1"/>
    <n v="7.9530000000000003E-2"/>
    <n v="0.42963000000000001"/>
    <n v="0.25086810810760135"/>
    <n v="285"/>
    <n v="74"/>
    <n v="38"/>
  </r>
  <r>
    <n v="671"/>
    <s v="黄景月"/>
    <x v="9"/>
    <n v="90301"/>
    <s v="土壤学"/>
    <n v="-6.0580083955055215E-2"/>
    <n v="0.1173547507857283"/>
    <n v="-0.41604645834149323"/>
    <x v="0"/>
    <n v="0"/>
    <s v="不予录取"/>
    <n v="1"/>
    <n v="4.0939999999999997E-2"/>
    <n v="-0.30146000000000001"/>
    <n v="-0.12662974640400657"/>
    <n v="532"/>
    <n v="28"/>
    <n v="4"/>
  </r>
  <r>
    <n v="672"/>
    <s v="戚璐"/>
    <x v="0"/>
    <n v="125300"/>
    <s v="会计"/>
    <n v="0.39903089210600312"/>
    <n v="0.23707316150388191"/>
    <n v="1.4581190720697697"/>
    <x v="0"/>
    <n v="0"/>
    <s v="不予录取"/>
    <n v="1"/>
    <n v="0.37393999999999999"/>
    <n v="1.2714099999999999"/>
    <n v="0.81315968547080542"/>
    <n v="86"/>
    <n v="41"/>
    <n v="6"/>
  </r>
  <r>
    <n v="673"/>
    <s v="葛楠"/>
    <x v="0"/>
    <n v="125300"/>
    <s v="会计"/>
    <n v="-1.8102895371107319"/>
    <n v="0.25189199383154254"/>
    <n v="-0.88141358741165265"/>
    <x v="0"/>
    <n v="0"/>
    <s v="不予录取"/>
    <n v="1"/>
    <n v="-1.1946699999999999"/>
    <n v="-0.26285999999999998"/>
    <n v="-0.73864440012640953"/>
    <n v="870"/>
    <n v="349"/>
    <n v="72"/>
  </r>
  <r>
    <n v="675"/>
    <s v="曹芹"/>
    <x v="9"/>
    <n v="90704"/>
    <s v="森林经理学"/>
    <n v="2.0903992840106929"/>
    <n v="8.6344134811055823E-2"/>
    <n v="-0.69769029551169293"/>
    <x v="115"/>
    <n v="91.47"/>
    <s v="录取"/>
    <n v="1"/>
    <n v="1.6772100000000001"/>
    <n v="-1.03729"/>
    <n v="0.34874015007688142"/>
    <n v="237"/>
    <n v="9"/>
    <n v="2"/>
  </r>
  <r>
    <n v="676"/>
    <s v="司宝华"/>
    <x v="1"/>
    <n v="97300"/>
    <s v="风景园林学（农学）"/>
    <n v="-1.3174743488093108"/>
    <n v="4.9590120273330381E-2"/>
    <n v="3.8169378301352355"/>
    <x v="0"/>
    <n v="0"/>
    <s v="不予录取"/>
    <n v="1"/>
    <n v="-1.15351"/>
    <n v="3.6282700000000001"/>
    <n v="1.186681769742262"/>
    <n v="48"/>
    <n v="15"/>
    <n v="3"/>
  </r>
  <r>
    <n v="677"/>
    <s v="朱亚琳"/>
    <x v="7"/>
    <n v="40200"/>
    <s v="心理学"/>
    <n v="-5.4267668277279283E-3"/>
    <n v="-0.23095006938192877"/>
    <n v="0.4719492704995305"/>
    <x v="21"/>
    <n v="0"/>
    <s v="不予录取"/>
    <n v="1"/>
    <n v="-0.15959000000000001"/>
    <n v="0.31978000000000001"/>
    <n v="7.5012538941847617E-2"/>
    <n v="377"/>
    <n v="19"/>
    <n v="12"/>
  </r>
  <r>
    <n v="678"/>
    <s v="郑田恬"/>
    <x v="1"/>
    <n v="97300"/>
    <s v="风景园林学（农学）"/>
    <n v="-0.55695993810099631"/>
    <n v="-6.310884148974602E-2"/>
    <n v="0.68179418727660313"/>
    <x v="0"/>
    <n v="0"/>
    <s v="不予录取"/>
    <n v="1"/>
    <n v="-0.49306"/>
    <n v="0.69123999999999997"/>
    <n v="8.653360591782995E-2"/>
    <n v="368"/>
    <n v="98"/>
    <n v="17"/>
  </r>
  <r>
    <n v="680"/>
    <s v="安文雨"/>
    <x v="1"/>
    <n v="83400"/>
    <s v="风景园林学（工学）"/>
    <n v="-0.18927115725214982"/>
    <n v="-0.5208027592606902"/>
    <n v="-0.83548276443666269"/>
    <x v="0"/>
    <n v="0"/>
    <s v="不予录取"/>
    <n v="1"/>
    <n v="-0.40686"/>
    <n v="-0.88954"/>
    <n v="-0.64308244507676959"/>
    <n v="836"/>
    <n v="197"/>
    <n v="51"/>
  </r>
  <r>
    <n v="682"/>
    <s v="周青"/>
    <x v="9"/>
    <n v="90704"/>
    <s v="森林经理学"/>
    <n v="-0.7040354504405345"/>
    <n v="-0.41981803797401018"/>
    <n v="-0.53699021683199388"/>
    <x v="21"/>
    <n v="0"/>
    <s v="不予录取"/>
    <n v="1"/>
    <n v="-0.75505"/>
    <n v="-0.47571000000000002"/>
    <n v="-0.6183416677555631"/>
    <n v="828"/>
    <n v="55"/>
    <n v="17"/>
  </r>
  <r>
    <n v="684"/>
    <s v="王崇州"/>
    <x v="0"/>
    <n v="20200"/>
    <s v="应用经济学"/>
    <n v="-0.31594670806771313"/>
    <n v="-0.16386389269355767"/>
    <n v="-0.11051840396228604"/>
    <x v="0"/>
    <n v="0"/>
    <s v="不予录取"/>
    <n v="1"/>
    <n v="-0.33069999999999999"/>
    <n v="-9.0459999999999999E-2"/>
    <n v="-0.21312711484784305"/>
    <n v="614"/>
    <n v="265"/>
    <n v="59"/>
  </r>
  <r>
    <n v="685"/>
    <s v="王佳钰"/>
    <x v="8"/>
    <n v="50200"/>
    <s v="外国语言文学"/>
    <n v="0.82865630992268391"/>
    <n v="-0.13186307013027238"/>
    <n v="-9.7440990679322735E-3"/>
    <x v="0"/>
    <n v="0"/>
    <s v="不予录取"/>
    <n v="1"/>
    <n v="0.55644000000000005"/>
    <n v="-0.24512999999999999"/>
    <n v="0.16415354665578408"/>
    <n v="324"/>
    <n v="15"/>
    <n v="5"/>
  </r>
  <r>
    <n v="686"/>
    <s v="梁丹晨"/>
    <x v="9"/>
    <s v="0907Z2"/>
    <s v="城市林业"/>
    <n v="0.4471219705925516"/>
    <n v="-0.57968045134489254"/>
    <n v="-0.20405481733972633"/>
    <x v="21"/>
    <n v="0"/>
    <s v="不予录取"/>
    <n v="1"/>
    <n v="1.537E-2"/>
    <n v="-0.50607999999999997"/>
    <n v="-0.23982639095318109"/>
    <n v="633"/>
    <n v="37"/>
    <n v="5"/>
  </r>
  <r>
    <n v="687"/>
    <s v="刘霄"/>
    <x v="11"/>
    <n v="82902"/>
    <s v="木材科学与技术"/>
    <n v="0.41741533114844498"/>
    <n v="-0.48493074532639885"/>
    <n v="0.22429414769981698"/>
    <x v="116"/>
    <n v="92.09"/>
    <s v="录取"/>
    <n v="1"/>
    <n v="2.7640000000000001E-2"/>
    <n v="-8.9929999999999996E-2"/>
    <n v="-2.9898478635277601E-2"/>
    <n v="456"/>
    <n v="11"/>
    <n v="9"/>
  </r>
  <r>
    <n v="688"/>
    <s v="李玘"/>
    <x v="2"/>
    <n v="83000"/>
    <s v="环境科学与工程"/>
    <n v="3.3793102984908154E-2"/>
    <n v="0.16845646896973748"/>
    <n v="-0.39616829824689409"/>
    <x v="21"/>
    <n v="0"/>
    <s v="不予录取"/>
    <n v="1"/>
    <n v="0.14157"/>
    <n v="-0.28499999999999998"/>
    <n v="-6.719234440291201E-2"/>
    <n v="485"/>
    <n v="5"/>
    <n v="5"/>
  </r>
  <r>
    <n v="689"/>
    <s v="张健"/>
    <x v="1"/>
    <n v="83400"/>
    <s v="风景园林学（工学）"/>
    <n v="-0.88824821706291179"/>
    <n v="1.6423427427667153E-2"/>
    <n v="-0.88141358741165265"/>
    <x v="0"/>
    <n v="0"/>
    <s v="不予录取"/>
    <n v="1"/>
    <n v="-0.62734000000000001"/>
    <n v="-0.56130000000000002"/>
    <n v="-0.59502018092137676"/>
    <n v="820"/>
    <n v="191"/>
    <n v="49"/>
  </r>
  <r>
    <n v="690"/>
    <s v="张睿峰"/>
    <x v="7"/>
    <n v="30100"/>
    <s v="法学"/>
    <n v="-0.15697406668015804"/>
    <n v="-0.40104508701005298"/>
    <n v="0.56516559868217986"/>
    <x v="117"/>
    <n v="85.98"/>
    <s v="录取"/>
    <n v="1"/>
    <n v="-0.37790000000000001"/>
    <n v="0.36720999999999998"/>
    <n v="-1.3244936497986798E-2"/>
    <n v="438"/>
    <n v="25"/>
    <n v="6"/>
  </r>
  <r>
    <n v="691"/>
    <s v="梁湘钏"/>
    <x v="0"/>
    <n v="125300"/>
    <s v="会计"/>
    <n v="1.5204816736949818"/>
    <n v="0.24333826083249102"/>
    <n v="-0.88141358741165265"/>
    <x v="0"/>
    <n v="0"/>
    <s v="不予录取"/>
    <n v="1"/>
    <n v="1.34169"/>
    <n v="-1.0078800000000001"/>
    <n v="0.19181602494608149"/>
    <n v="311"/>
    <n v="149"/>
    <n v="31"/>
  </r>
  <r>
    <n v="692"/>
    <s v="简慧妍"/>
    <x v="1"/>
    <n v="95300"/>
    <s v="风景园林"/>
    <n v="2.2190903573077891"/>
    <n v="6.3521891542950126E-2"/>
    <n v="-0.88141358741165265"/>
    <x v="0"/>
    <n v="0"/>
    <s v="不予录取"/>
    <n v="1"/>
    <n v="1.7707200000000001"/>
    <n v="-1.23455"/>
    <n v="0.29994800299191371"/>
    <n v="257"/>
    <n v="69"/>
    <n v="37"/>
  </r>
  <r>
    <n v="693"/>
    <s v="张耀丰"/>
    <x v="3"/>
    <n v="135108"/>
    <s v="艺术设计"/>
    <n v="-1.3969606695030883"/>
    <n v="-0.28736247076248961"/>
    <n v="2.6689379729229139"/>
    <x v="0"/>
    <n v="0"/>
    <s v="不予录取"/>
    <n v="1"/>
    <n v="-1.3557900000000001"/>
    <n v="2.5155599999999998"/>
    <n v="0.53883949106644513"/>
    <n v="149"/>
    <n v="12"/>
    <n v="6"/>
  </r>
  <r>
    <n v="694"/>
    <s v="周鑫"/>
    <x v="1"/>
    <n v="95300"/>
    <s v="风景园林"/>
    <n v="0.41741533114844498"/>
    <n v="-1.0518461521519751"/>
    <n v="-0.88141358741165265"/>
    <x v="118"/>
    <n v="80.97"/>
    <s v="录取"/>
    <n v="1"/>
    <n v="-0.24895"/>
    <n v="-1.2745599999999999"/>
    <n v="-0.75088109699010863"/>
    <n v="876"/>
    <n v="201"/>
    <n v="102"/>
  </r>
  <r>
    <n v="695"/>
    <s v="黄嘉琪"/>
    <x v="3"/>
    <n v="135108"/>
    <s v="艺术设计"/>
    <n v="-0.42722755703900178"/>
    <n v="6.339950532583323E-2"/>
    <n v="-0.28128343907665326"/>
    <x v="119"/>
    <n v="85.3"/>
    <s v="录取"/>
    <n v="1"/>
    <n v="-0.27626000000000001"/>
    <n v="-0.12411"/>
    <n v="-0.20179815153221498"/>
    <n v="601"/>
    <n v="41"/>
    <n v="24"/>
  </r>
  <r>
    <n v="696"/>
    <s v="吴东娟"/>
    <x v="0"/>
    <n v="120200"/>
    <s v="工商管理"/>
    <n v="-1.6513168957231765"/>
    <n v="0.25591352607311696"/>
    <n v="-0.69466084585156285"/>
    <x v="0"/>
    <n v="0"/>
    <s v="不予录取"/>
    <n v="1"/>
    <n v="-1.0797099999999999"/>
    <n v="-0.13446"/>
    <n v="-0.61710689606195324"/>
    <n v="827"/>
    <n v="337"/>
    <n v="115"/>
  </r>
  <r>
    <n v="697"/>
    <s v="刘守佳"/>
    <x v="11"/>
    <n v="82902"/>
    <s v="木材科学与技术"/>
    <n v="0.19276574437246333"/>
    <n v="6.3484382861899356"/>
    <n v="1.8620211796596602"/>
    <x v="0"/>
    <n v="0"/>
    <s v="不予录取"/>
    <n v="1"/>
    <n v="3.7321200000000001"/>
    <n v="4.0854400000000002"/>
    <n v="3.9050339684563777"/>
    <n v="2"/>
    <n v="1"/>
    <n v="1"/>
  </r>
  <r>
    <n v="698"/>
    <s v="朱荟锦"/>
    <x v="11"/>
    <n v="85600"/>
    <s v="材料与化工"/>
    <n v="0.16003318455425392"/>
    <n v="-0.50018201286985453"/>
    <n v="0.4733039527322"/>
    <x v="120"/>
    <n v="91.59"/>
    <s v="录取"/>
    <n v="1"/>
    <n v="-0.18911"/>
    <n v="0.17763000000000001"/>
    <n v="-9.6283154316432022E-3"/>
    <n v="435"/>
    <n v="10"/>
    <n v="1"/>
  </r>
  <r>
    <n v="699"/>
    <s v="朱希茹"/>
    <x v="5"/>
    <n v="90707"/>
    <s v="水土保持与荒漠化防治"/>
    <n v="0.47256864827577222"/>
    <n v="0.28356071038093061"/>
    <n v="-0.88141358741165265"/>
    <x v="0"/>
    <n v="0"/>
    <s v="不予录取"/>
    <n v="1"/>
    <n v="0.56542000000000003"/>
    <n v="-0.75863999999999998"/>
    <n v="-8.2571817826194258E-2"/>
    <n v="494"/>
    <n v="10"/>
    <n v="6"/>
  </r>
  <r>
    <n v="700"/>
    <s v="陈睿绮"/>
    <x v="0"/>
    <n v="120200"/>
    <s v="工商管理"/>
    <n v="-0.40988442576145712"/>
    <n v="-1.0962427303617923"/>
    <n v="-0.83548276443666269"/>
    <x v="121"/>
    <n v="88.63"/>
    <s v="录取"/>
    <n v="1"/>
    <n v="-0.90795999999999999"/>
    <n v="-1.06802"/>
    <n v="-0.98629298367238682"/>
    <n v="920"/>
    <n v="354"/>
    <n v="123"/>
  </r>
  <r>
    <n v="701"/>
    <s v="郑玲娜"/>
    <x v="1"/>
    <n v="97300"/>
    <s v="风景园林学（农学）"/>
    <n v="-0.49081661359402384"/>
    <n v="-0.29393618954640099"/>
    <n v="1.2725358177034269"/>
    <x v="122"/>
    <n v="91.14"/>
    <s v="录取"/>
    <n v="1"/>
    <n v="-0.60348000000000002"/>
    <n v="1.09832"/>
    <n v="0.2293768762568294"/>
    <n v="294"/>
    <n v="76"/>
    <n v="13"/>
  </r>
  <r>
    <n v="702"/>
    <s v="赵晶瑛"/>
    <x v="0"/>
    <n v="20200"/>
    <s v="应用经济学"/>
    <n v="0.32549313593623402"/>
    <n v="0.27840430493123147"/>
    <n v="-0.88141358741165265"/>
    <x v="0"/>
    <n v="0"/>
    <s v="不予录取"/>
    <n v="1"/>
    <n v="0.45022000000000001"/>
    <n v="-0.72792999999999997"/>
    <n v="-0.12636381053119253"/>
    <n v="531"/>
    <n v="237"/>
    <n v="56"/>
  </r>
  <r>
    <n v="703"/>
    <s v="管凝"/>
    <x v="5"/>
    <n v="90707"/>
    <s v="水土保持与荒漠化防治"/>
    <n v="0.38064645306356126"/>
    <n v="-0.36073297127866311"/>
    <n v="7.811148976763925E-2"/>
    <x v="123"/>
    <n v="84.96"/>
    <s v="录取"/>
    <n v="1"/>
    <n v="7.8189999999999996E-2"/>
    <n v="-0.15959000000000001"/>
    <n v="-3.8178966997501992E-2"/>
    <n v="461"/>
    <n v="7"/>
    <n v="5"/>
  </r>
  <r>
    <n v="704"/>
    <s v="郭涛"/>
    <x v="6"/>
    <n v="90701"/>
    <s v="林木遗传育种"/>
    <n v="-4.2195644912611588E-2"/>
    <n v="-3.7166495831017863"/>
    <n v="-0.39616829824689409"/>
    <x v="124"/>
    <n v="92.5"/>
    <s v="录取"/>
    <n v="1"/>
    <n v="-2.1632099999999999"/>
    <n v="-1.8047800000000001"/>
    <n v="-1.9877952096857827"/>
    <n v="975"/>
    <n v="8"/>
    <n v="4"/>
  </r>
  <r>
    <n v="705"/>
    <s v="张潇"/>
    <x v="9"/>
    <n v="90704"/>
    <s v="森林经理学"/>
    <n v="0.72995079486996317"/>
    <n v="-0.67125997254367231"/>
    <n v="0.17049623523145369"/>
    <x v="125"/>
    <n v="86.96"/>
    <s v="录取"/>
    <n v="1"/>
    <n v="0.16083"/>
    <n v="-0.27994999999999998"/>
    <n v="-5.4886684637727827E-2"/>
    <n v="476"/>
    <n v="21"/>
    <n v="8"/>
  </r>
  <r>
    <n v="706"/>
    <s v="初步天"/>
    <x v="1"/>
    <n v="95300"/>
    <s v="风景园林"/>
    <n v="-0.57030293428780154"/>
    <n v="-9.3658421921758744E-2"/>
    <n v="0.86854692883669282"/>
    <x v="0"/>
    <n v="0"/>
    <s v="不予录取"/>
    <n v="1"/>
    <n v="-0.52956999999999999"/>
    <n v="0.84433999999999998"/>
    <n v="0.14281828937479166"/>
    <n v="338"/>
    <n v="87"/>
    <n v="44"/>
  </r>
  <r>
    <n v="708"/>
    <s v="黄梦遥"/>
    <x v="9"/>
    <n v="90301"/>
    <s v="土壤学"/>
    <n v="0.69318191678507945"/>
    <n v="-0.73942105595615326"/>
    <n v="-0.88141358741165265"/>
    <x v="126"/>
    <n v="90.12"/>
    <s v="录取"/>
    <n v="1"/>
    <n v="0.14213999999999999"/>
    <n v="-1.2123900000000001"/>
    <n v="-0.52076376342470498"/>
    <n v="791"/>
    <n v="51"/>
    <n v="7"/>
  </r>
  <r>
    <n v="709"/>
    <s v="马妹"/>
    <x v="9"/>
    <n v="90703"/>
    <s v="森林保护学"/>
    <n v="-1.1267071791442445"/>
    <n v="-0.57040376802990145"/>
    <n v="0.32326026242105721"/>
    <x v="127"/>
    <n v="78.5"/>
    <s v="录取"/>
    <n v="1"/>
    <n v="-1.20451"/>
    <n v="0.30603000000000002"/>
    <n v="-0.465255313279474"/>
    <n v="771"/>
    <n v="48"/>
    <n v="5"/>
  </r>
  <r>
    <n v="710"/>
    <s v="孙冬雪"/>
    <x v="4"/>
    <n v="81200"/>
    <s v="计算机科学与技术"/>
    <n v="1.9985747073971273E-3"/>
    <n v="0.45517256416583196"/>
    <n v="-0.30733610195704408"/>
    <x v="0"/>
    <n v="0"/>
    <s v="不予录取"/>
    <n v="1"/>
    <n v="0.27900999999999998"/>
    <n v="-8.7349999999999997E-2"/>
    <n v="9.9714286528703705E-2"/>
    <n v="363"/>
    <n v="6"/>
    <n v="5"/>
  </r>
  <r>
    <n v="711"/>
    <s v="赵佳菲"/>
    <x v="0"/>
    <n v="120300"/>
    <s v="农林经济管理"/>
    <n v="-1.6672141598619321"/>
    <n v="2.4233591461186713E-2"/>
    <n v="0.30828870415642357"/>
    <x v="128"/>
    <n v="87.57"/>
    <s v="录取"/>
    <n v="1"/>
    <n v="-1.27233"/>
    <n v="0.64858000000000005"/>
    <n v="-0.33224121038282634"/>
    <n v="701"/>
    <n v="306"/>
    <n v="31"/>
  </r>
  <r>
    <n v="712"/>
    <s v="郑嘉欣"/>
    <x v="0"/>
    <n v="120300"/>
    <s v="农林经济管理"/>
    <n v="-1.0165709141620538"/>
    <n v="-0.15923219348446468"/>
    <n v="-0.74362111848668289"/>
    <x v="0"/>
    <n v="0"/>
    <s v="不予录取"/>
    <n v="1"/>
    <n v="-0.83323000000000003"/>
    <n v="-0.48252"/>
    <n v="-0.66159335934185426"/>
    <n v="846"/>
    <n v="342"/>
    <n v="35"/>
  </r>
  <r>
    <n v="713"/>
    <s v="郭明嘉"/>
    <x v="5"/>
    <n v="90707"/>
    <s v="水土保持与荒漠化防治"/>
    <n v="0.82187299008217596"/>
    <n v="-0.84827305914218964"/>
    <n v="-0.65175947253670286"/>
    <x v="129"/>
    <n v="87.4"/>
    <s v="录取"/>
    <n v="1"/>
    <n v="0.16672000000000001"/>
    <n v="-1.08463"/>
    <n v="-0.44568771659653506"/>
    <n v="762"/>
    <n v="19"/>
    <n v="11"/>
  </r>
  <r>
    <n v="714"/>
    <s v="王冕之"/>
    <x v="9"/>
    <n v="90702"/>
    <s v="森林培育"/>
    <n v="0.98733294146415607"/>
    <n v="-8.0028528254615552E-2"/>
    <n v="0.12894891457259458"/>
    <x v="130"/>
    <n v="89.84"/>
    <s v="录取"/>
    <n v="1"/>
    <n v="0.70104999999999995"/>
    <n v="-0.13949"/>
    <n v="0.28969172125460368"/>
    <n v="263"/>
    <n v="10"/>
    <n v="5"/>
  </r>
  <r>
    <n v="715"/>
    <s v="钟乐嘉"/>
    <x v="0"/>
    <n v="120200"/>
    <s v="工商管理"/>
    <n v="-0.11573340108238069"/>
    <n v="9.2387810457271707E-2"/>
    <n v="-0.26631188081201956"/>
    <x v="0"/>
    <n v="0"/>
    <s v="不予录取"/>
    <n v="1"/>
    <n v="-2.2519999999999998E-2"/>
    <n v="-0.16900000000000001"/>
    <n v="-9.4206963940592525E-2"/>
    <n v="505"/>
    <n v="227"/>
    <n v="73"/>
  </r>
  <r>
    <n v="716"/>
    <s v="解晓晨"/>
    <x v="7"/>
    <n v="40200"/>
    <s v="心理学"/>
    <n v="-5.4267668277279283E-3"/>
    <n v="-0.15911927947482601"/>
    <n v="1.6616515620676067"/>
    <x v="21"/>
    <n v="0"/>
    <s v="不予录取"/>
    <n v="1"/>
    <n v="-0.17321"/>
    <n v="1.38154"/>
    <n v="0.58768095567064604"/>
    <n v="135"/>
    <n v="6"/>
    <n v="4"/>
  </r>
  <r>
    <n v="717"/>
    <s v="庞永琦"/>
    <x v="9"/>
    <n v="70503"/>
    <s v="地图学与地理信息系统"/>
    <n v="-1.7308032164169542"/>
    <n v="0.199727356268533"/>
    <n v="0.13197836423272455"/>
    <x v="131"/>
    <n v="83.2667"/>
    <s v="录取"/>
    <n v="1"/>
    <n v="-1.2111799999999999"/>
    <n v="0.57901000000000002"/>
    <n v="-0.33506526777164564"/>
    <n v="704"/>
    <n v="44"/>
    <n v="5"/>
  </r>
  <r>
    <n v="718"/>
    <s v="徐玥"/>
    <x v="0"/>
    <n v="120200"/>
    <s v="工商管理"/>
    <n v="3.0280056751752498"/>
    <n v="-1.9647884225403105"/>
    <n v="-0.51093755395160312"/>
    <x v="132"/>
    <n v="86.75"/>
    <s v="录取"/>
    <n v="1"/>
    <n v="1.19773"/>
    <n v="-1.8951499999999999"/>
    <n v="-0.3159181228330134"/>
    <n v="686"/>
    <n v="300"/>
    <n v="105"/>
  </r>
  <r>
    <n v="719"/>
    <s v="赵昌丽"/>
    <x v="12"/>
    <n v="90705"/>
    <s v="野生动植物保护与利用"/>
    <n v="-1.2220907639767775"/>
    <n v="-1.2922287004778279"/>
    <n v="-0.88141358741165265"/>
    <x v="133"/>
    <n v="79.56"/>
    <s v="录取"/>
    <n v="1"/>
    <n v="-1.63887"/>
    <n v="-1.0045900000000001"/>
    <n v="-1.3284548751485594"/>
    <n v="955"/>
    <n v="19"/>
    <n v="7"/>
  </r>
  <r>
    <n v="720"/>
    <s v="侯宇翔"/>
    <x v="8"/>
    <n v="55101"/>
    <s v="英语笔译"/>
    <n v="-1.5241387826131323"/>
    <n v="-0.34242732172317047"/>
    <n v="-0.88141358741165265"/>
    <x v="0"/>
    <n v="0"/>
    <s v="不予录取"/>
    <n v="1"/>
    <n v="-1.3200400000000001"/>
    <n v="-0.56164999999999998"/>
    <n v="-0.94888573605334559"/>
    <n v="914"/>
    <n v="34"/>
    <n v="16"/>
  </r>
  <r>
    <n v="723"/>
    <s v="孙娟"/>
    <x v="2"/>
    <n v="83000"/>
    <s v="环境科学与工程"/>
    <n v="0.56449084348798317"/>
    <n v="-5.903773281658739E-2"/>
    <n v="-0.53699021683199388"/>
    <x v="21"/>
    <n v="0"/>
    <s v="不予录取"/>
    <n v="1"/>
    <n v="0.42144999999999999"/>
    <n v="-0.61546000000000001"/>
    <n v="-8.601129013953987E-2"/>
    <n v="498"/>
    <n v="6"/>
    <n v="6"/>
  </r>
  <r>
    <n v="725"/>
    <s v="李昊澜"/>
    <x v="0"/>
    <n v="120300"/>
    <s v="农林经济管理"/>
    <n v="0.16003318455425392"/>
    <n v="-1.1880024295597715"/>
    <n v="-3.9802819062731573E-2"/>
    <x v="0"/>
    <n v="0"/>
    <s v="不予录取"/>
    <n v="1"/>
    <n v="-0.56308999999999998"/>
    <n v="-0.54010999999999998"/>
    <n v="-0.55184364260407692"/>
    <n v="806"/>
    <n v="331"/>
    <n v="33"/>
  </r>
  <r>
    <n v="726"/>
    <s v="郑卓尔"/>
    <x v="3"/>
    <n v="135108"/>
    <s v="艺术设计"/>
    <n v="-1.2856798205317996"/>
    <n v="-6.1187630889239526E-3"/>
    <n v="-0.88141358741165265"/>
    <x v="134"/>
    <n v="88.25"/>
    <s v="录取"/>
    <n v="1"/>
    <n v="-0.94360999999999995"/>
    <n v="-0.48172999999999999"/>
    <n v="-0.71756702549917484"/>
    <n v="862"/>
    <n v="72"/>
    <n v="47"/>
  </r>
  <r>
    <n v="728"/>
    <s v="何嘉亮"/>
    <x v="0"/>
    <n v="20200"/>
    <s v="应用经济学"/>
    <n v="0.63802859965775227"/>
    <n v="0.25995564527464565"/>
    <n v="2.3447601186781237"/>
    <x v="0"/>
    <n v="0"/>
    <s v="不予录取"/>
    <n v="1"/>
    <n v="0.52841000000000005"/>
    <n v="1.99736"/>
    <n v="1.2473106395448756"/>
    <n v="42"/>
    <n v="22"/>
    <n v="4"/>
  </r>
  <r>
    <n v="729"/>
    <s v="陈箫羽"/>
    <x v="1"/>
    <n v="95300"/>
    <s v="风景园林"/>
    <n v="0.82865630992268391"/>
    <n v="0.28619209326560197"/>
    <n v="-0.49899544534709933"/>
    <x v="0"/>
    <n v="0"/>
    <s v="不予录取"/>
    <n v="1"/>
    <n v="0.82089000000000001"/>
    <n v="-0.50473000000000001"/>
    <n v="0.17213472188060985"/>
    <n v="321"/>
    <n v="82"/>
    <n v="40"/>
  </r>
  <r>
    <n v="731"/>
    <s v="张睿"/>
    <x v="0"/>
    <n v="120200"/>
    <s v="工商管理"/>
    <n v="-9.7348962039938855E-2"/>
    <n v="-5.9450751978342266E-4"/>
    <n v="3.2180666792649269E-2"/>
    <x v="0"/>
    <n v="0"/>
    <s v="不予录取"/>
    <n v="1"/>
    <n v="-7.6109999999999997E-2"/>
    <n v="4.9390000000000003E-2"/>
    <n v="-1.4690598207643617E-2"/>
    <n v="442"/>
    <n v="200"/>
    <n v="66"/>
  </r>
  <r>
    <n v="734"/>
    <s v="程铄淇"/>
    <x v="1"/>
    <n v="95300"/>
    <s v="风景园林"/>
    <n v="-1.0790153867279781"/>
    <n v="0.33401019346731348"/>
    <n v="-0.88141358741165265"/>
    <x v="0"/>
    <n v="0"/>
    <s v="不予录取"/>
    <n v="1"/>
    <n v="-0.58923000000000003"/>
    <n v="-0.39321"/>
    <n v="-0.4932982777742016"/>
    <n v="781"/>
    <n v="183"/>
    <n v="92"/>
  </r>
  <r>
    <n v="736"/>
    <s v="杨正磊"/>
    <x v="6"/>
    <n v="83203"/>
    <s v="农产品加工及贮藏工程"/>
    <n v="0.10487986742692665"/>
    <n v="-9.2798150438688068E-2"/>
    <n v="-0.88141358741165265"/>
    <x v="135"/>
    <n v="96"/>
    <s v="录取"/>
    <n v="1"/>
    <n v="6.7229999999999998E-2"/>
    <n v="-0.82562999999999998"/>
    <n v="-0.36973356242488697"/>
    <n v="723"/>
    <n v="2"/>
    <n v="2"/>
  </r>
  <r>
    <n v="737"/>
    <s v="宫舒"/>
    <x v="0"/>
    <n v="25400"/>
    <s v="国际商务"/>
    <n v="-6.1590481847624945E-2"/>
    <n v="0.28921304355469929"/>
    <n v="0.93836196902069047"/>
    <x v="21"/>
    <n v="0"/>
    <s v="不予录取"/>
    <n v="1"/>
    <n v="7.6749999999999999E-2"/>
    <n v="0.94315000000000004"/>
    <n v="0.50076410129798854"/>
    <n v="167"/>
    <n v="82"/>
    <n v="7"/>
  </r>
  <r>
    <n v="738"/>
    <s v="顾骧"/>
    <x v="1"/>
    <n v="95300"/>
    <s v="风景园林"/>
    <n v="0.98762895131023909"/>
    <n v="-2.2634095555691375E-2"/>
    <n v="-0.78955194146167285"/>
    <x v="136"/>
    <n v="75.510000000000005"/>
    <s v="录取"/>
    <n v="1"/>
    <n v="0.77705999999999997"/>
    <n v="-0.91464999999999996"/>
    <n v="-5.0858854232248688E-2"/>
    <n v="469"/>
    <n v="120"/>
    <n v="61"/>
  </r>
  <r>
    <n v="739"/>
    <s v="李宛璐"/>
    <x v="4"/>
    <n v="85400"/>
    <s v="电子信息"/>
    <n v="0.16003318455425392"/>
    <n v="-0.24283400057470608"/>
    <n v="0.35421952713141353"/>
    <x v="37"/>
    <n v="83.13"/>
    <s v="录取"/>
    <n v="1"/>
    <n v="-3.4759999999999999E-2"/>
    <n v="0.17598"/>
    <n v="6.837565524877437E-2"/>
    <n v="381"/>
    <n v="7"/>
    <n v="2"/>
  </r>
  <r>
    <n v="740"/>
    <s v="章慧青"/>
    <x v="9"/>
    <n v="90704"/>
    <s v="森林经理学"/>
    <n v="-0.40988442576145712"/>
    <n v="0.36481863757642041"/>
    <n v="1.1768993215701027"/>
    <x v="137"/>
    <n v="87.62"/>
    <s v="录取"/>
    <n v="1"/>
    <n v="-0.15633"/>
    <n v="1.25779"/>
    <n v="0.53573696782953784"/>
    <n v="152"/>
    <n v="5"/>
    <n v="1"/>
  </r>
  <r>
    <n v="741"/>
    <s v="常慕熙"/>
    <x v="9"/>
    <s v="0907Z2"/>
    <s v="城市林业"/>
    <n v="-0.7451728398141122"/>
    <n v="0.18306540894301873"/>
    <n v="1.7209108528015583E-2"/>
    <x v="138"/>
    <n v="90.05"/>
    <s v="录取"/>
    <n v="1"/>
    <n v="-0.46348"/>
    <n v="0.25328000000000001"/>
    <n v="-0.11269935913394935"/>
    <n v="522"/>
    <n v="27"/>
    <n v="3"/>
  </r>
  <r>
    <n v="743"/>
    <s v="鞠婉迪"/>
    <x v="3"/>
    <n v="135108"/>
    <s v="艺术设计"/>
    <n v="0.65641303870019407"/>
    <n v="1.7462121952245307E-2"/>
    <n v="0.5385720170078333"/>
    <x v="139"/>
    <n v="83.55"/>
    <s v="录取"/>
    <n v="1"/>
    <n v="0.48594999999999999"/>
    <n v="0.32854"/>
    <n v="0.40891392003079829"/>
    <n v="206"/>
    <n v="15"/>
    <n v="7"/>
  </r>
  <r>
    <n v="744"/>
    <s v="王梦宇"/>
    <x v="5"/>
    <n v="70503"/>
    <s v="地图学与地理信息系统"/>
    <n v="-0.59372881618588091"/>
    <n v="9.2344581545659776E-2"/>
    <n v="0.98021777288454992"/>
    <x v="0"/>
    <n v="0"/>
    <s v="不予录取"/>
    <n v="1"/>
    <n v="-0.44505"/>
    <n v="1.0201199999999999"/>
    <n v="0.27200071652674729"/>
    <n v="274"/>
    <n v="4"/>
    <n v="1"/>
  </r>
  <r>
    <n v="745"/>
    <s v="王灿"/>
    <x v="0"/>
    <n v="120200"/>
    <s v="工商管理"/>
    <n v="4.9726550299599361E-2"/>
    <n v="0.22401614456623514"/>
    <n v="-0.88141358741165265"/>
    <x v="0"/>
    <n v="0"/>
    <s v="不予录取"/>
    <n v="1"/>
    <n v="0.20835999999999999"/>
    <n v="-0.68803999999999998"/>
    <n v="-0.23033603001329289"/>
    <n v="625"/>
    <n v="272"/>
    <n v="95"/>
  </r>
  <r>
    <n v="746"/>
    <s v="张雪儿"/>
    <x v="7"/>
    <n v="10100"/>
    <s v="哲学"/>
    <n v="-1.5400360467518879"/>
    <n v="-1.1233131765073785"/>
    <n v="-0.5908570912970792"/>
    <x v="82"/>
    <n v="92"/>
    <s v="录取"/>
    <n v="1"/>
    <n v="-1.7972399999999999"/>
    <n v="-0.61460999999999999"/>
    <n v="-1.2184636881139888"/>
    <n v="946"/>
    <n v="46"/>
    <n v="1"/>
  </r>
  <r>
    <n v="747"/>
    <s v="甄鑫"/>
    <x v="4"/>
    <n v="81200"/>
    <s v="计算机科学与技术"/>
    <n v="0.47256864827577222"/>
    <n v="9.030855147665115E-2"/>
    <n v="9.5251493703656376E-2"/>
    <x v="0"/>
    <n v="0"/>
    <s v="不予录取"/>
    <n v="1"/>
    <n v="0.40837000000000001"/>
    <n v="1.323E-2"/>
    <n v="0.21498942291448844"/>
    <n v="300"/>
    <n v="4"/>
    <n v="3"/>
  </r>
  <r>
    <n v="748"/>
    <s v="陈慧"/>
    <x v="11"/>
    <n v="82902"/>
    <s v="木材科学与技术"/>
    <n v="-0.90414548120166727"/>
    <n v="0.15866218525338199"/>
    <n v="-0.37314508502663318"/>
    <x v="140"/>
    <n v="88.27"/>
    <s v="录取"/>
    <n v="1"/>
    <n v="-0.58077999999999996"/>
    <n v="-6.003E-2"/>
    <n v="-0.32592618738350931"/>
    <n v="693"/>
    <n v="19"/>
    <n v="17"/>
  </r>
  <r>
    <n v="749"/>
    <s v="高佳"/>
    <x v="1"/>
    <n v="83300"/>
    <s v="城乡规划学"/>
    <n v="0.56449084348798317"/>
    <n v="-3.5353808655161016E-2"/>
    <n v="-0.88141358741165265"/>
    <x v="0"/>
    <n v="0"/>
    <s v="不予录取"/>
    <n v="1"/>
    <n v="0.45112000000000002"/>
    <n v="-0.90525"/>
    <n v="-0.21268425505257707"/>
    <n v="613"/>
    <n v="150"/>
    <n v="3"/>
  </r>
  <r>
    <n v="750"/>
    <s v="刘佳慧"/>
    <x v="11"/>
    <n v="82902"/>
    <s v="木材科学与技术"/>
    <n v="1.2630995271007905"/>
    <n v="0.33095802746698511"/>
    <n v="-0.44512857088201396"/>
    <x v="141"/>
    <n v="92.95"/>
    <s v="录取"/>
    <n v="1"/>
    <n v="1.1757500000000001"/>
    <n v="-0.53695999999999999"/>
    <n v="0.3375537956670383"/>
    <n v="245"/>
    <n v="5"/>
    <n v="5"/>
  </r>
  <r>
    <n v="751"/>
    <s v="李秋波"/>
    <x v="0"/>
    <n v="120300"/>
    <s v="农林经济管理"/>
    <n v="-0.48342218193122627"/>
    <n v="0.12159799043238018"/>
    <n v="2.8753843396107945"/>
    <x v="142"/>
    <n v="91.29"/>
    <s v="录取"/>
    <n v="1"/>
    <n v="-0.43185000000000001"/>
    <n v="2.6532300000000002"/>
    <n v="1.0779808213670345"/>
    <n v="56"/>
    <n v="27"/>
    <n v="3"/>
  </r>
  <r>
    <n v="752"/>
    <s v="刘娇"/>
    <x v="11"/>
    <n v="82902"/>
    <s v="木材科学与技术"/>
    <n v="-0.8087618963691342"/>
    <n v="-0.58982282623587134"/>
    <n v="-0.69769029551169293"/>
    <x v="143"/>
    <n v="87.5"/>
    <s v="录取"/>
    <n v="1"/>
    <n v="-0.92581999999999998"/>
    <n v="-0.65922000000000003"/>
    <n v="-0.79534659348332903"/>
    <n v="887"/>
    <n v="27"/>
    <n v="21"/>
  </r>
  <r>
    <n v="753"/>
    <s v="冯晗睿"/>
    <x v="1"/>
    <n v="95300"/>
    <s v="风景园林"/>
    <n v="1.7410949422042907"/>
    <n v="-4.5197921205895907E-2"/>
    <n v="-0.27825398941652335"/>
    <x v="0"/>
    <n v="0"/>
    <s v="不予录取"/>
    <n v="1"/>
    <n v="1.31518"/>
    <n v="-0.64724000000000004"/>
    <n v="0.35477631501708362"/>
    <n v="233"/>
    <n v="63"/>
    <n v="34"/>
  </r>
  <r>
    <n v="754"/>
    <s v="王铭婕"/>
    <x v="11"/>
    <n v="82902"/>
    <s v="木材科学与技术"/>
    <n v="0.78510411199729047"/>
    <n v="-9.3226055779640604E-2"/>
    <n v="-0.44512857088201396"/>
    <x v="144"/>
    <n v="91.68"/>
    <s v="录取"/>
    <n v="1"/>
    <n v="0.56574000000000002"/>
    <n v="-0.59831000000000001"/>
    <n v="-3.9433040349995232E-3"/>
    <n v="430"/>
    <n v="8"/>
    <n v="7"/>
  </r>
  <r>
    <n v="755"/>
    <s v="杨梦瑶"/>
    <x v="0"/>
    <n v="120300"/>
    <s v="农林经济管理"/>
    <n v="-0.96773453775668938"/>
    <n v="-0.26536055663538549"/>
    <n v="-0.69466084585156285"/>
    <x v="0"/>
    <n v="0"/>
    <s v="不予录取"/>
    <n v="1"/>
    <n v="-0.85960999999999999"/>
    <n v="-0.49285000000000001"/>
    <n v="-0.68011852747916646"/>
    <n v="853"/>
    <n v="345"/>
    <n v="36"/>
  </r>
  <r>
    <n v="758"/>
    <s v="李思宇斯"/>
    <x v="3"/>
    <n v="130500"/>
    <s v="设计学"/>
    <n v="0.33584112162126301"/>
    <n v="5.855658772144081E-2"/>
    <n v="9.4437730264942468E-2"/>
    <x v="0"/>
    <n v="0"/>
    <s v="不予录取"/>
    <n v="1"/>
    <n v="0.28571999999999997"/>
    <n v="3.041E-2"/>
    <n v="0.16077189265652184"/>
    <n v="325"/>
    <n v="20"/>
    <n v="9"/>
  </r>
  <r>
    <n v="759"/>
    <s v="郭钰滢"/>
    <x v="9"/>
    <n v="90702"/>
    <s v="森林培育"/>
    <n v="-0.20765559629459346"/>
    <n v="-0.37482059619262198"/>
    <n v="-0.10070520030235522"/>
    <x v="21"/>
    <n v="0"/>
    <s v="不予录取"/>
    <n v="1"/>
    <n v="-0.37053000000000003"/>
    <n v="-0.18948999999999999"/>
    <n v="-0.28192945417937693"/>
    <n v="666"/>
    <n v="39"/>
    <n v="13"/>
  </r>
  <r>
    <n v="760"/>
    <s v="马心怡"/>
    <x v="5"/>
    <n v="90707"/>
    <s v="水土保持与荒漠化防治"/>
    <n v="0.10487986742692665"/>
    <n v="-2.2516594188991004"/>
    <n v="-0.83548276443666269"/>
    <x v="145"/>
    <n v="84.76"/>
    <s v="录取"/>
    <n v="1"/>
    <n v="-1.1834"/>
    <n v="-1.6396500000000001"/>
    <n v="-1.4066876658785865"/>
    <n v="959"/>
    <n v="30"/>
    <n v="18"/>
  </r>
  <r>
    <n v="761"/>
    <s v="李曼"/>
    <x v="0"/>
    <n v="125300"/>
    <s v="会计"/>
    <n v="-0.42722755703900178"/>
    <n v="0.25029904950795362"/>
    <n v="-0.74362111848668289"/>
    <x v="0"/>
    <n v="0"/>
    <s v="不予录取"/>
    <n v="1"/>
    <n v="-0.14673"/>
    <n v="-0.45175999999999999"/>
    <n v="-0.29601095720097581"/>
    <n v="673"/>
    <n v="293"/>
    <n v="59"/>
  </r>
  <r>
    <n v="763"/>
    <s v="陈宇航"/>
    <x v="0"/>
    <n v="120200"/>
    <s v="工商管理"/>
    <n v="1.3550217223130014"/>
    <n v="0.28515700224952778"/>
    <n v="0.47059458826686107"/>
    <x v="0"/>
    <n v="0"/>
    <s v="不予录取"/>
    <n v="1"/>
    <n v="1.1769400000000001"/>
    <n v="0.21983"/>
    <n v="0.70853264024316964"/>
    <n v="110"/>
    <n v="55"/>
    <n v="18"/>
  </r>
  <r>
    <n v="764"/>
    <s v="刘芮畅"/>
    <x v="3"/>
    <n v="130500"/>
    <s v="设计学"/>
    <n v="0.43579977019088678"/>
    <n v="0.33419535063777844"/>
    <n v="2.9636538956599998"/>
    <x v="0"/>
    <n v="0"/>
    <s v="不予录取"/>
    <n v="1"/>
    <n v="0.38834999999999997"/>
    <n v="2.6093099999999998"/>
    <n v="1.475282546651409"/>
    <n v="25"/>
    <n v="1"/>
    <n v="1"/>
  </r>
  <r>
    <n v="765"/>
    <s v="王海珍"/>
    <x v="0"/>
    <n v="125300"/>
    <s v="会计"/>
    <n v="-0.55695993810099631"/>
    <n v="-0.86315363329537897"/>
    <n v="-0.53699021683199388"/>
    <x v="0"/>
    <n v="0"/>
    <s v="不予录取"/>
    <n v="1"/>
    <n v="-0.89922000000000002"/>
    <n v="-0.68381000000000003"/>
    <n v="-0.79379885784787663"/>
    <n v="886"/>
    <n v="351"/>
    <n v="73"/>
  </r>
  <r>
    <n v="767"/>
    <s v="曹成航"/>
    <x v="0"/>
    <n v="20200"/>
    <s v="应用经济学"/>
    <n v="0.30710869689379217"/>
    <n v="-0.19008218939594965"/>
    <n v="-0.28442849220231498"/>
    <x v="0"/>
    <n v="0"/>
    <s v="不予录取"/>
    <n v="1"/>
    <n v="0.13758000000000001"/>
    <n v="-0.39061000000000001"/>
    <n v="-0.12091493093788619"/>
    <n v="527"/>
    <n v="235"/>
    <n v="55"/>
  </r>
  <r>
    <n v="768"/>
    <s v="季林"/>
    <x v="5"/>
    <n v="70503"/>
    <s v="地图学与地理信息系统"/>
    <n v="-0.64888213331320732"/>
    <n v="-0.7782454142477051"/>
    <n v="0.17049623523145369"/>
    <x v="146"/>
    <n v="76.8"/>
    <s v="录取"/>
    <n v="1"/>
    <n v="-0.95306000000000002"/>
    <n v="-1.5259999999999999E-2"/>
    <n v="-0.49410290835958715"/>
    <n v="782"/>
    <n v="20"/>
    <n v="7"/>
  </r>
  <r>
    <n v="769"/>
    <s v="肖佳敏"/>
    <x v="12"/>
    <n v="90705"/>
    <s v="野生动植物保护与利用"/>
    <n v="0.85864186816705956"/>
    <n v="-0.44846356516848584"/>
    <n v="-0.88141358741165265"/>
    <x v="147"/>
    <n v="79.33"/>
    <s v="录取"/>
    <n v="1"/>
    <n v="0.43663999999999997"/>
    <n v="-1.13415"/>
    <n v="-0.33210089355709538"/>
    <n v="700"/>
    <n v="15"/>
    <n v="5"/>
  </r>
  <r>
    <n v="770"/>
    <s v="王载辉"/>
    <x v="1"/>
    <n v="83400"/>
    <s v="风景园林学（工学）"/>
    <n v="0.89541074625194506"/>
    <n v="0.33182928542982743"/>
    <n v="0.55291437729600701"/>
    <x v="0"/>
    <n v="0"/>
    <s v="不予录取"/>
    <n v="1"/>
    <n v="0.84943999999999997"/>
    <n v="0.41213"/>
    <n v="0.635421525117009"/>
    <n v="127"/>
    <n v="37"/>
    <n v="9"/>
  </r>
  <r>
    <n v="771"/>
    <s v="鲁雪婷"/>
    <x v="0"/>
    <n v="120300"/>
    <s v="农林经济管理"/>
    <n v="-0.72927557567535661"/>
    <n v="0.19772541223787846"/>
    <n v="-0.49105939385700398"/>
    <x v="0"/>
    <n v="0"/>
    <s v="不予录取"/>
    <n v="1"/>
    <n v="-0.41930000000000001"/>
    <n v="-0.18593000000000001"/>
    <n v="-0.30508927652364776"/>
    <n v="679"/>
    <n v="297"/>
    <n v="29"/>
  </r>
  <r>
    <n v="772"/>
    <s v="利姗姗"/>
    <x v="8"/>
    <n v="50200"/>
    <s v="外国语言文学"/>
    <n v="-4.2195644912611588E-2"/>
    <n v="-1.5916239438690918"/>
    <n v="-0.83548276443666269"/>
    <x v="148"/>
    <n v="79.739999999999995"/>
    <s v="录取"/>
    <n v="1"/>
    <n v="-0.91391"/>
    <n v="-1.3458300000000001"/>
    <n v="-1.1252906216904748"/>
    <n v="935"/>
    <n v="35"/>
    <n v="19"/>
  </r>
  <r>
    <n v="774"/>
    <s v="马莹莹"/>
    <x v="0"/>
    <n v="120300"/>
    <s v="农林经济管理"/>
    <n v="0.56449084348798317"/>
    <n v="0.20579446794684364"/>
    <n v="-0.88141358741165265"/>
    <x v="0"/>
    <n v="0"/>
    <s v="不予录取"/>
    <n v="1"/>
    <n v="0.59057999999999999"/>
    <n v="-0.80986999999999998"/>
    <n v="-9.4796902311597528E-2"/>
    <n v="506"/>
    <n v="228"/>
    <n v="22"/>
  </r>
  <r>
    <n v="775"/>
    <s v="杨雅莉"/>
    <x v="3"/>
    <n v="135108"/>
    <s v="艺术设计"/>
    <n v="-1.3333716129480664"/>
    <n v="0.12378541471976262"/>
    <n v="7.8634589281473793E-2"/>
    <x v="0"/>
    <n v="0"/>
    <s v="不予录取"/>
    <n v="1"/>
    <n v="-0.94938999999999996"/>
    <n v="0.41415000000000002"/>
    <n v="-0.28207676398446518"/>
    <n v="668"/>
    <n v="46"/>
    <n v="27"/>
  </r>
  <r>
    <n v="777"/>
    <s v="王雪静"/>
    <x v="1"/>
    <n v="97300"/>
    <s v="风景园林学（农学）"/>
    <n v="-0.36363850048397972"/>
    <n v="0.28514651902759319"/>
    <n v="-0.37011563536650327"/>
    <x v="0"/>
    <n v="0"/>
    <s v="不予录取"/>
    <n v="1"/>
    <n v="-9.5380000000000006E-2"/>
    <n v="-0.12772"/>
    <n v="-0.11120711915509805"/>
    <n v="521"/>
    <n v="129"/>
    <n v="23"/>
  </r>
  <r>
    <n v="778"/>
    <s v="窦文静"/>
    <x v="7"/>
    <n v="45400"/>
    <s v="应用心理"/>
    <n v="-1.2187997436289184"/>
    <n v="0.17066469552078309"/>
    <n v="1.6261631407290074"/>
    <x v="149"/>
    <n v="73.8"/>
    <s v="录取"/>
    <n v="1"/>
    <n v="-0.90661999999999998"/>
    <n v="1.7513300000000001"/>
    <n v="0.39417441429477001"/>
    <n v="211"/>
    <n v="11"/>
    <n v="3"/>
  </r>
  <r>
    <n v="779"/>
    <s v="彭亦谐"/>
    <x v="0"/>
    <n v="120300"/>
    <s v="农林经济管理"/>
    <n v="1.7410949422042907"/>
    <n v="-1.0884489818531697"/>
    <n v="-0.19747344808230052"/>
    <x v="0"/>
    <n v="0"/>
    <s v="不予录取"/>
    <n v="1"/>
    <n v="0.70811000000000002"/>
    <n v="-0.98972000000000004"/>
    <n v="-0.12280396769017081"/>
    <n v="528"/>
    <n v="236"/>
    <n v="23"/>
  </r>
  <r>
    <n v="780"/>
    <s v="焦浩"/>
    <x v="2"/>
    <n v="83000"/>
    <s v="环境科学与工程"/>
    <n v="-0.17088671820970799"/>
    <n v="0.19791145551169431"/>
    <n v="-0.88141358741165265"/>
    <x v="0"/>
    <n v="0"/>
    <s v="不予录取"/>
    <n v="1"/>
    <n v="2.494E-2"/>
    <n v="-0.64924000000000004"/>
    <n v="-0.30500209004279544"/>
    <n v="678"/>
    <n v="11"/>
    <n v="9"/>
  </r>
  <r>
    <n v="781"/>
    <s v="王晓慧"/>
    <x v="0"/>
    <n v="120200"/>
    <s v="工商管理"/>
    <n v="0.27033981880890673"/>
    <n v="0.24776113997752711"/>
    <n v="-0.88141358741165265"/>
    <x v="0"/>
    <n v="0"/>
    <s v="不予录取"/>
    <n v="1"/>
    <n v="0.39041999999999999"/>
    <n v="-0.72777000000000003"/>
    <n v="-0.15681952900553769"/>
    <n v="561"/>
    <n v="250"/>
    <n v="84"/>
  </r>
  <r>
    <n v="782"/>
    <s v="王琦"/>
    <x v="9"/>
    <n v="90703"/>
    <s v="森林保护学"/>
    <n v="-0.36363850048397972"/>
    <n v="-0.34187651335150476"/>
    <n v="0.17049623523145369"/>
    <x v="0"/>
    <n v="0"/>
    <s v="不予录取"/>
    <n v="1"/>
    <n v="-0.48307"/>
    <n v="9.3829999999999997E-2"/>
    <n v="-0.20073651080469807"/>
    <n v="598"/>
    <n v="34"/>
    <n v="3"/>
  </r>
  <r>
    <n v="783"/>
    <s v="王一凡"/>
    <x v="0"/>
    <n v="20200"/>
    <s v="应用经济学"/>
    <n v="-0.71337831153660114"/>
    <n v="0.44315398514481957"/>
    <n v="0.95228795783432352"/>
    <x v="0"/>
    <n v="0"/>
    <s v="不予录取"/>
    <n v="1"/>
    <n v="-0.33217000000000002"/>
    <n v="1.16126"/>
    <n v="0.39871109337656402"/>
    <n v="210"/>
    <n v="100"/>
    <n v="25"/>
  </r>
  <r>
    <n v="784"/>
    <s v="王晓敏"/>
    <x v="14"/>
    <n v="70100"/>
    <s v="数学"/>
    <n v="0.76671967295484866"/>
    <n v="-0.18870791438888151"/>
    <n v="-0.88141358741165265"/>
    <x v="0"/>
    <n v="0"/>
    <s v="不予录取"/>
    <n v="1"/>
    <n v="0.51673000000000002"/>
    <n v="-1.0109399999999999"/>
    <n v="-0.2309080680169647"/>
    <n v="626"/>
    <n v="1"/>
    <n v="1"/>
  </r>
  <r>
    <n v="785"/>
    <s v="徐若凡"/>
    <x v="1"/>
    <n v="95300"/>
    <s v="风景园林"/>
    <n v="-0.71337831153660114"/>
    <n v="0.37591049177580171"/>
    <n v="0.43047091183739333"/>
    <x v="150"/>
    <n v="81.91"/>
    <s v="录取"/>
    <n v="1"/>
    <n v="-0.34686"/>
    <n v="0.68142999999999998"/>
    <n v="0.15638268262200908"/>
    <n v="332"/>
    <n v="86"/>
    <n v="43"/>
  </r>
  <r>
    <n v="786"/>
    <s v="金琴平"/>
    <x v="0"/>
    <n v="120200"/>
    <s v="工商管理"/>
    <n v="0.16003318455425392"/>
    <n v="7.8766748347757432E-2"/>
    <n v="-0.69769029551169293"/>
    <x v="0"/>
    <n v="0"/>
    <s v="不予录取"/>
    <n v="1"/>
    <n v="0.20000999999999999"/>
    <n v="-0.61048000000000002"/>
    <n v="-0.1966418801488998"/>
    <n v="594"/>
    <n v="260"/>
    <n v="90"/>
  </r>
  <r>
    <n v="787"/>
    <s v="陈新月"/>
    <x v="1"/>
    <n v="83400"/>
    <s v="风景园林学（工学）"/>
    <n v="-7.7487745986380446E-2"/>
    <n v="0.18914511971630565"/>
    <n v="0.50593798487001662"/>
    <x v="0"/>
    <n v="0"/>
    <s v="不予录取"/>
    <n v="1"/>
    <n v="2.6800000000000001E-2"/>
    <n v="0.53151000000000004"/>
    <n v="0.27380387473004136"/>
    <n v="273"/>
    <n v="71"/>
    <n v="22"/>
  </r>
  <r>
    <n v="788"/>
    <s v="安小勇"/>
    <x v="11"/>
    <n v="85600"/>
    <s v="材料与化工"/>
    <n v="0.60609461198010672"/>
    <n v="-0.9636217942316363"/>
    <n v="-0.43809306410747567"/>
    <x v="151"/>
    <n v="84.95"/>
    <s v="录取"/>
    <n v="1"/>
    <n v="-7.4520000000000003E-2"/>
    <n v="-0.89661999999999997"/>
    <n v="-0.4768537865617225"/>
    <n v="773"/>
    <n v="23"/>
    <n v="3"/>
  </r>
  <r>
    <n v="790"/>
    <s v="齐莹"/>
    <x v="1"/>
    <n v="95300"/>
    <s v="风景园林"/>
    <n v="-0.18927115725214982"/>
    <n v="6.1992437726188871"/>
    <n v="-0.14663602327734515"/>
    <x v="0"/>
    <n v="0"/>
    <s v="不予录取"/>
    <n v="1"/>
    <n v="3.4474900000000002"/>
    <n v="2.3668200000000001"/>
    <n v="2.9186126698410697"/>
    <n v="9"/>
    <n v="5"/>
    <n v="5"/>
  </r>
  <r>
    <n v="791"/>
    <s v="司文涛"/>
    <x v="7"/>
    <n v="30100"/>
    <s v="法学"/>
    <n v="1.2957672214715707E-2"/>
    <n v="-0.11816230234387975"/>
    <n v="-0.88141358741165265"/>
    <x v="0"/>
    <n v="0"/>
    <s v="不予录取"/>
    <n v="1"/>
    <n v="-1.7579999999999998E-2"/>
    <n v="-0.81520000000000004"/>
    <n v="-0.40793333273003418"/>
    <n v="742"/>
    <n v="41"/>
    <n v="11"/>
  </r>
  <r>
    <n v="793"/>
    <s v="陈修华"/>
    <x v="9"/>
    <n v="70503"/>
    <s v="地图学与地理信息系统"/>
    <n v="-0.63049769427076552"/>
    <n v="-0.22236886232414516"/>
    <n v="-0.10864125179245059"/>
    <x v="21"/>
    <n v="0"/>
    <s v="不予录取"/>
    <n v="1"/>
    <n v="-0.60462000000000005"/>
    <n v="-4.1930000000000002E-2"/>
    <n v="-0.32924085103951389"/>
    <n v="695"/>
    <n v="42"/>
    <n v="4"/>
  </r>
  <r>
    <n v="794"/>
    <s v="马玉婉"/>
    <x v="3"/>
    <n v="135108"/>
    <s v="艺术设计"/>
    <n v="-1.3015770846705552"/>
    <n v="-7.8686653711862647E-2"/>
    <n v="-0.83548276443666269"/>
    <x v="0"/>
    <n v="0"/>
    <s v="不予录取"/>
    <n v="1"/>
    <n v="-0.99983999999999995"/>
    <n v="-0.46700000000000003"/>
    <n v="-0.73906937011124163"/>
    <n v="871"/>
    <n v="76"/>
    <n v="50"/>
  </r>
  <r>
    <n v="795"/>
    <s v="杨静萱"/>
    <x v="0"/>
    <n v="120200"/>
    <s v="工商管理"/>
    <n v="0.93217962433682877"/>
    <n v="0.16322284843356713"/>
    <n v="7.8634589281473793E-2"/>
    <x v="0"/>
    <n v="0"/>
    <s v="不予录取"/>
    <n v="1"/>
    <n v="0.80198000000000003"/>
    <n v="-7.4700000000000003E-2"/>
    <n v="0.37293489112890049"/>
    <n v="224"/>
    <n v="106"/>
    <n v="35"/>
  </r>
  <r>
    <n v="797"/>
    <s v="李姝杰"/>
    <x v="7"/>
    <n v="30100"/>
    <s v="法学"/>
    <n v="-0.69748104739784555"/>
    <n v="2.3400393165530685E-2"/>
    <n v="0.24195662157299982"/>
    <x v="21"/>
    <n v="0"/>
    <s v="不予录取"/>
    <n v="1"/>
    <n v="-0.52985000000000004"/>
    <n v="0.37472"/>
    <n v="-8.7155591399905932E-2"/>
    <n v="499"/>
    <n v="28"/>
    <n v="7"/>
  </r>
  <r>
    <n v="799"/>
    <s v="苏展波"/>
    <x v="0"/>
    <n v="20200"/>
    <s v="应用经济学"/>
    <n v="0.82187299008217596"/>
    <n v="0.22351153225146683"/>
    <n v="-0.88141358741165265"/>
    <x v="0"/>
    <n v="0"/>
    <s v="不予录取"/>
    <n v="1"/>
    <n v="0.79720000000000002"/>
    <n v="-0.86016999999999999"/>
    <n v="-1.3912939829463665E-2"/>
    <n v="439"/>
    <n v="198"/>
    <n v="45"/>
  </r>
  <r>
    <n v="801"/>
    <s v="贾书敏"/>
    <x v="0"/>
    <n v="20200"/>
    <s v="应用经济学"/>
    <n v="0.50933752636065577"/>
    <n v="0.35327462687539773"/>
    <n v="-0.88141358741165265"/>
    <x v="0"/>
    <n v="0"/>
    <s v="不予录取"/>
    <n v="1"/>
    <n v="0.63378999999999996"/>
    <n v="-0.73924999999999996"/>
    <n v="-3.817251344204782E-2"/>
    <n v="460"/>
    <n v="209"/>
    <n v="47"/>
  </r>
  <r>
    <n v="802"/>
    <s v="龚铭"/>
    <x v="0"/>
    <n v="25200"/>
    <s v="应用统计"/>
    <n v="2.0903992840106929"/>
    <n v="-0.56514337334810338"/>
    <n v="-0.65175947253670286"/>
    <x v="0"/>
    <n v="0"/>
    <s v="不予录取"/>
    <n v="1"/>
    <n v="1.2983199999999999"/>
    <n v="-1.25509"/>
    <n v="4.8687213301827029E-2"/>
    <n v="391"/>
    <n v="178"/>
    <n v="12"/>
  </r>
  <r>
    <n v="803"/>
    <s v="赵天极"/>
    <x v="0"/>
    <n v="125300"/>
    <s v="会计"/>
    <n v="0.85864186816705956"/>
    <n v="0.17375962661825867"/>
    <n v="-0.88141358741165265"/>
    <x v="0"/>
    <n v="0"/>
    <s v="不予录取"/>
    <n v="1"/>
    <n v="0.79647999999999997"/>
    <n v="-0.88802999999999999"/>
    <n v="-2.7915191340575657E-2"/>
    <n v="453"/>
    <n v="204"/>
    <n v="46"/>
  </r>
  <r>
    <n v="804"/>
    <s v="冉龙奕"/>
    <x v="6"/>
    <n v="95135"/>
    <s v="食品加工与安全"/>
    <n v="-0.57030293428780154"/>
    <n v="-0.46635961409096"/>
    <n v="-0.5908570912970792"/>
    <x v="82"/>
    <n v="92"/>
    <s v="录取"/>
    <n v="1"/>
    <n v="-0.67742999999999998"/>
    <n v="-0.57067999999999997"/>
    <n v="-0.6251868036547088"/>
    <n v="832"/>
    <n v="5"/>
    <n v="2"/>
  </r>
  <r>
    <n v="805"/>
    <s v="耿嘉一"/>
    <x v="0"/>
    <n v="20200"/>
    <s v="应用经济学"/>
    <n v="2.4397036258170965"/>
    <n v="0.3103138725753905"/>
    <n v="-0.31224270378700958"/>
    <x v="0"/>
    <n v="0"/>
    <s v="不予录取"/>
    <n v="1"/>
    <n v="2.05538"/>
    <n v="-0.69169000000000003"/>
    <n v="0.71097046946829923"/>
    <n v="109"/>
    <n v="54"/>
    <n v="13"/>
  </r>
  <r>
    <n v="806"/>
    <s v="周欧"/>
    <x v="9"/>
    <n v="90702"/>
    <s v="森林培育"/>
    <n v="-0.37953576462273525"/>
    <n v="0.37324110643737124"/>
    <n v="-0.55686837692659297"/>
    <x v="110"/>
    <n v="88.52"/>
    <s v="录取"/>
    <n v="1"/>
    <n v="-4.7910000000000001E-2"/>
    <n v="-0.25153999999999999"/>
    <n v="-0.14756603814324723"/>
    <n v="552"/>
    <n v="30"/>
    <n v="11"/>
  </r>
  <r>
    <n v="808"/>
    <s v="吴明霞"/>
    <x v="6"/>
    <n v="95135"/>
    <s v="食品加工与安全"/>
    <n v="-0.26825491565144666"/>
    <n v="-0.21675753918790944"/>
    <n v="-0.88141358741165265"/>
    <x v="135"/>
    <n v="96"/>
    <s v="录取"/>
    <n v="1"/>
    <n v="-0.28915999999999997"/>
    <n v="-0.79157999999999995"/>
    <n v="-0.53504315417143977"/>
    <n v="796"/>
    <n v="4"/>
    <n v="1"/>
  </r>
  <r>
    <n v="809"/>
    <s v="沈博嵩"/>
    <x v="1"/>
    <n v="95300"/>
    <s v="风景园林"/>
    <n v="-0.90414548120166727"/>
    <n v="0.20496326104431412"/>
    <n v="0.64630576593800393"/>
    <x v="0"/>
    <n v="0"/>
    <s v="不予录取"/>
    <n v="1"/>
    <n v="-0.60128000000000004"/>
    <n v="0.84375"/>
    <n v="0.10591424838253971"/>
    <n v="358"/>
    <n v="96"/>
    <n v="47"/>
  </r>
  <r>
    <n v="810"/>
    <s v="张金钰"/>
    <x v="9"/>
    <n v="90704"/>
    <s v="森林经理学"/>
    <n v="0.23357094072402304"/>
    <n v="-0.45500894959873006"/>
    <n v="-0.3382953666674004"/>
    <x v="152"/>
    <n v="86.05"/>
    <s v="录取"/>
    <n v="1"/>
    <n v="-6.9239999999999996E-2"/>
    <n v="-0.52581999999999995"/>
    <n v="-0.29268916709445481"/>
    <n v="671"/>
    <n v="40"/>
    <n v="13"/>
  </r>
  <r>
    <n v="811"/>
    <s v="张倩"/>
    <x v="0"/>
    <n v="20200"/>
    <s v="应用经济学"/>
    <n v="1.4653283565676563"/>
    <n v="0.23800575384158179"/>
    <n v="0.50698355432101705"/>
    <x v="0"/>
    <n v="0"/>
    <s v="不予录取"/>
    <n v="1"/>
    <n v="1.2321500000000001"/>
    <n v="0.20821999999999999"/>
    <n v="0.73104109101794845"/>
    <n v="103"/>
    <n v="52"/>
    <n v="12"/>
  </r>
  <r>
    <n v="812"/>
    <s v="徐宗泽"/>
    <x v="2"/>
    <n v="83000"/>
    <s v="环境科学与工程"/>
    <n v="-1.571830575029399"/>
    <n v="5.8662678085068002E-3"/>
    <n v="-0.4041043497369895"/>
    <x v="0"/>
    <n v="0"/>
    <s v="不予录取"/>
    <n v="1"/>
    <n v="-1.1771400000000001"/>
    <n v="1.31E-3"/>
    <n v="-0.60040937018165452"/>
    <n v="822"/>
    <n v="18"/>
    <n v="16"/>
  </r>
  <r>
    <n v="813"/>
    <s v="毕禛"/>
    <x v="0"/>
    <n v="25200"/>
    <s v="应用统计"/>
    <n v="0.25635480092748542"/>
    <n v="-7.7690252843705357E-2"/>
    <n v="0.24371817027730361"/>
    <x v="0"/>
    <n v="0"/>
    <s v="不予录取"/>
    <n v="1"/>
    <n v="0.13936000000000001"/>
    <n v="0.12388"/>
    <n v="0.13178412478290297"/>
    <n v="342"/>
    <n v="162"/>
    <n v="10"/>
  </r>
  <r>
    <n v="814"/>
    <s v="邱雪玮"/>
    <x v="1"/>
    <n v="83400"/>
    <s v="风景园林学（工学）"/>
    <n v="1.6124038689071942"/>
    <n v="-8.3317712349202183E-2"/>
    <n v="3.9216173567187741E-2"/>
    <x v="0"/>
    <n v="0"/>
    <s v="不予录取"/>
    <n v="1"/>
    <n v="1.1802299999999999"/>
    <n v="-0.35791000000000001"/>
    <n v="0.42746793886139406"/>
    <n v="196"/>
    <n v="52"/>
    <n v="13"/>
  </r>
  <r>
    <n v="815"/>
    <s v="李春瑜"/>
    <x v="11"/>
    <n v="82902"/>
    <s v="木材科学与技术"/>
    <n v="-1.2856798205317996"/>
    <n v="-1.2967619296366653"/>
    <n v="-0.74362111848668289"/>
    <x v="153"/>
    <n v="87.45"/>
    <s v="录取"/>
    <n v="1"/>
    <n v="-1.6963999999999999"/>
    <n v="-0.87253999999999998"/>
    <n v="-1.2932048736203128"/>
    <n v="953"/>
    <n v="31"/>
    <n v="24"/>
  </r>
  <r>
    <n v="816"/>
    <s v="董敏"/>
    <x v="0"/>
    <n v="120200"/>
    <s v="工商管理"/>
    <n v="-0.53857549905855362"/>
    <n v="0.45047857940505842"/>
    <n v="-0.69466084585156285"/>
    <x v="0"/>
    <n v="0"/>
    <s v="不予录取"/>
    <n v="1"/>
    <n v="-0.11819"/>
    <n v="-0.30526999999999999"/>
    <n v="-0.20974650746863768"/>
    <n v="608"/>
    <n v="264"/>
    <n v="91"/>
  </r>
  <r>
    <n v="817"/>
    <s v="苏竞琳"/>
    <x v="3"/>
    <n v="135108"/>
    <s v="艺术设计"/>
    <n v="1.6859416250769634"/>
    <n v="0.25349594883395515"/>
    <n v="0.22384001018270441"/>
    <x v="154"/>
    <n v="88.65"/>
    <s v="录取"/>
    <n v="1"/>
    <n v="1.42256"/>
    <n v="-8.0699999999999994E-2"/>
    <n v="0.68686812798105468"/>
    <n v="114"/>
    <n v="8"/>
    <n v="3"/>
  </r>
  <r>
    <n v="818"/>
    <s v="李东起"/>
    <x v="0"/>
    <n v="120200"/>
    <s v="工商管理"/>
    <n v="-1.015426330172956"/>
    <n v="0.31475002224436965"/>
    <n v="-1.86567580123061E-2"/>
    <x v="0"/>
    <n v="0"/>
    <s v="不予录取"/>
    <n v="1"/>
    <n v="-0.59186000000000005"/>
    <n v="0.33439000000000002"/>
    <n v="-0.13855545091497934"/>
    <n v="541"/>
    <n v="242"/>
    <n v="79"/>
  </r>
  <r>
    <n v="820"/>
    <s v="何晓"/>
    <x v="0"/>
    <n v="125300"/>
    <s v="会计"/>
    <n v="-0.14107680254140251"/>
    <n v="0.18707970236703078"/>
    <n v="-0.88141358741165265"/>
    <x v="0"/>
    <n v="0"/>
    <s v="不予录取"/>
    <n v="1"/>
    <n v="4.1419999999999998E-2"/>
    <n v="-0.66017000000000003"/>
    <n v="-0.30193647891234515"/>
    <n v="677"/>
    <n v="296"/>
    <n v="61"/>
  </r>
  <r>
    <n v="821"/>
    <s v="刘敏"/>
    <x v="0"/>
    <n v="120200"/>
    <s v="工商管理"/>
    <n v="0.32549313593623402"/>
    <n v="0.23561108268889835"/>
    <n v="-0.58292103980698384"/>
    <x v="0"/>
    <n v="0"/>
    <s v="不予录取"/>
    <n v="1"/>
    <n v="0.41163"/>
    <n v="-0.48559000000000002"/>
    <n v="-2.7467336064844576E-2"/>
    <n v="452"/>
    <n v="203"/>
    <n v="68"/>
  </r>
  <r>
    <n v="822"/>
    <s v="王昕悦"/>
    <x v="0"/>
    <n v="125300"/>
    <s v="会计"/>
    <n v="-0.28119335246436256"/>
    <n v="0.31958313774068153"/>
    <n v="0.32273716290722299"/>
    <x v="0"/>
    <n v="0"/>
    <s v="不予录取"/>
    <n v="1"/>
    <n v="-4.4690000000000001E-2"/>
    <n v="0.46933999999999998"/>
    <n v="0.20687506058426253"/>
    <n v="305"/>
    <n v="145"/>
    <n v="28"/>
  </r>
  <r>
    <n v="823"/>
    <s v="李乐"/>
    <x v="0"/>
    <n v="125300"/>
    <s v="会计"/>
    <n v="8.6495428384484832E-2"/>
    <n v="0.25280436342569934"/>
    <n v="0.89894355330640419"/>
    <x v="0"/>
    <n v="0"/>
    <s v="不予录取"/>
    <n v="1"/>
    <n v="0.17050999999999999"/>
    <n v="0.86153999999999997"/>
    <n v="0.50869844000455799"/>
    <n v="161"/>
    <n v="78"/>
    <n v="13"/>
  </r>
  <r>
    <n v="824"/>
    <s v="龚可杨"/>
    <x v="1"/>
    <n v="97300"/>
    <s v="风景园林学（农学）"/>
    <n v="1.7895838846152642E-2"/>
    <n v="6.0778683711246346"/>
    <n v="-0.88141358741165265"/>
    <x v="0"/>
    <n v="0"/>
    <s v="不予录取"/>
    <n v="0"/>
    <n v="3.5694400000000002"/>
    <n v="1.6344700000000001"/>
    <n v="0"/>
    <n v="417"/>
    <n v="113"/>
    <n v="20"/>
  </r>
  <r>
    <n v="825"/>
    <s v="陈婉菁"/>
    <x v="4"/>
    <n v="85400"/>
    <s v="电子信息"/>
    <n v="1.079255136676367"/>
    <n v="0.18460969782021106"/>
    <n v="3.2180666792649269E-2"/>
    <x v="0"/>
    <n v="0"/>
    <s v="不予录取"/>
    <n v="1"/>
    <n v="0.92871999999999999"/>
    <n v="-0.13933999999999999"/>
    <n v="0.4060139738777358"/>
    <n v="207"/>
    <n v="3"/>
    <n v="1"/>
  </r>
  <r>
    <n v="826"/>
    <s v="冯永杰"/>
    <x v="0"/>
    <n v="120200"/>
    <s v="工商管理"/>
    <n v="-0.20765559629459346"/>
    <n v="-0.16956929043901503"/>
    <n v="-9.857629535778227E-2"/>
    <x v="0"/>
    <n v="0"/>
    <s v="不予录取"/>
    <n v="1"/>
    <n v="-0.25192999999999999"/>
    <n v="-0.10646"/>
    <n v="-0.18073732765948938"/>
    <n v="581"/>
    <n v="256"/>
    <n v="87"/>
  </r>
  <r>
    <n v="827"/>
    <s v="詹硕"/>
    <x v="11"/>
    <n v="82903"/>
    <s v="林产化学加工工程"/>
    <n v="1.9617082107135981"/>
    <n v="-1.2029660322282039"/>
    <n v="0.40015035010640349"/>
    <x v="155"/>
    <n v="95.3"/>
    <s v="录取"/>
    <n v="1"/>
    <n v="0.78249000000000002"/>
    <n v="-0.56505000000000005"/>
    <n v="0.12300712596596082"/>
    <n v="352"/>
    <n v="7"/>
    <n v="1"/>
  </r>
  <r>
    <n v="828"/>
    <s v="徐凌飞"/>
    <x v="10"/>
    <n v="85400"/>
    <s v="电子信息"/>
    <n v="-1.0790153867279781"/>
    <n v="-0.91273215113105532"/>
    <n v="-6.6262348414756492E-2"/>
    <x v="156"/>
    <n v="84.38"/>
    <s v="录取"/>
    <n v="1"/>
    <n v="-1.3480399999999999"/>
    <n v="-0.17832000000000001"/>
    <n v="-0.77558181143780791"/>
    <n v="883"/>
    <n v="7"/>
    <n v="5"/>
  </r>
  <r>
    <n v="830"/>
    <s v="聂云申霞"/>
    <x v="3"/>
    <n v="135108"/>
    <s v="艺术设计"/>
    <n v="-5.4267668277279283E-3"/>
    <n v="0.22708170506463921"/>
    <n v="-0.88141358741165265"/>
    <x v="0"/>
    <n v="0"/>
    <s v="不予录取"/>
    <n v="1"/>
    <n v="0.16805"/>
    <n v="-0.67454999999999998"/>
    <n v="-0.2443164378505138"/>
    <n v="637"/>
    <n v="43"/>
    <n v="25"/>
  </r>
  <r>
    <n v="832"/>
    <s v="王灏予"/>
    <x v="3"/>
    <s v="1305Z1"/>
    <s v="动画艺术学"/>
    <n v="-1.3810634053643329"/>
    <n v="0.25896744465220256"/>
    <n v="0.67064412066412415"/>
    <x v="0"/>
    <n v="0"/>
    <s v="不予录取"/>
    <n v="1"/>
    <n v="-0.93505000000000005"/>
    <n v="0.99245000000000005"/>
    <n v="8.2639199583021874E-3"/>
    <n v="413"/>
    <n v="26"/>
    <n v="4"/>
  </r>
  <r>
    <n v="833"/>
    <s v="张轩"/>
    <x v="0"/>
    <n v="25200"/>
    <s v="应用统计"/>
    <n v="3.134211125715753E-2"/>
    <n v="0.36778972575519625"/>
    <n v="-0.88141358741165265"/>
    <x v="0"/>
    <n v="0"/>
    <s v="不予录取"/>
    <n v="1"/>
    <n v="0.27748"/>
    <n v="-0.62707999999999997"/>
    <n v="-0.16520951462385566"/>
    <n v="567"/>
    <n v="253"/>
    <n v="17"/>
  </r>
  <r>
    <n v="835"/>
    <s v="王宇新"/>
    <x v="0"/>
    <n v="125300"/>
    <s v="会计"/>
    <n v="0.43579977019088678"/>
    <n v="5.3893364726411014E-2"/>
    <n v="-0.32418481239151326"/>
    <x v="0"/>
    <n v="0"/>
    <s v="不予录取"/>
    <n v="1"/>
    <n v="0.37869999999999998"/>
    <n v="-0.35730000000000001"/>
    <n v="1.8503348851200849E-2"/>
    <n v="405"/>
    <n v="187"/>
    <n v="41"/>
  </r>
  <r>
    <n v="837"/>
    <s v="武再辰"/>
    <x v="1"/>
    <n v="83400"/>
    <s v="风景园林学（工学）"/>
    <n v="-0.68158378325909008"/>
    <n v="-1.3801894244139599"/>
    <n v="-0.88141358741165265"/>
    <x v="49"/>
    <n v="85.99"/>
    <s v="录取"/>
    <n v="1"/>
    <n v="-1.2773399999999999"/>
    <n v="-1.1597299999999999"/>
    <n v="-1.2197819454597687"/>
    <n v="947"/>
    <n v="227"/>
    <n v="60"/>
  </r>
  <r>
    <n v="838"/>
    <s v="段雅萍"/>
    <x v="8"/>
    <n v="55101"/>
    <s v="英语笔译"/>
    <n v="-4.2195644912611588E-2"/>
    <n v="-0.73609821077467041"/>
    <n v="-0.68271873724705912"/>
    <x v="112"/>
    <n v="82.65"/>
    <s v="录取"/>
    <n v="1"/>
    <n v="-0.42623"/>
    <n v="-0.87475000000000003"/>
    <n v="-0.64573462224627642"/>
    <n v="838"/>
    <n v="33"/>
    <n v="15"/>
  </r>
  <r>
    <n v="840"/>
    <s v="李雯"/>
    <x v="0"/>
    <n v="120200"/>
    <s v="工商管理"/>
    <n v="1.1344084538036943"/>
    <n v="6.2297171452110964"/>
    <n v="0.23223019918991233"/>
    <x v="0"/>
    <n v="0"/>
    <s v="不予录取"/>
    <n v="1"/>
    <n v="4.45749"/>
    <n v="2.4132099999999999"/>
    <n v="3.4570242255292567"/>
    <n v="6"/>
    <n v="2"/>
    <n v="1"/>
  </r>
  <r>
    <n v="841"/>
    <s v="廖佳"/>
    <x v="1"/>
    <n v="83400"/>
    <s v="风景园林学（工学）"/>
    <n v="0.31994385748250748"/>
    <n v="4.0658762158136061E-2"/>
    <n v="0.77919163303300865"/>
    <x v="0"/>
    <n v="0"/>
    <s v="不予录取"/>
    <n v="1"/>
    <n v="0.23149"/>
    <n v="0.62163000000000002"/>
    <n v="0.42242358896629417"/>
    <n v="197"/>
    <n v="53"/>
    <n v="14"/>
  </r>
  <r>
    <n v="843"/>
    <s v="李泽阳"/>
    <x v="0"/>
    <n v="120200"/>
    <s v="工商管理"/>
    <n v="1.079255136676367"/>
    <n v="7.4584356308285041E-2"/>
    <n v="-0.88141358741165265"/>
    <x v="0"/>
    <n v="0"/>
    <s v="不予录取"/>
    <n v="1"/>
    <n v="0.90744999999999998"/>
    <n v="-0.97638000000000003"/>
    <n v="-1.449192572505752E-2"/>
    <n v="441"/>
    <n v="199"/>
    <n v="65"/>
  </r>
  <r>
    <n v="844"/>
    <s v="郭飞"/>
    <x v="0"/>
    <n v="120200"/>
    <s v="工商管理"/>
    <n v="0.36226201402111768"/>
    <n v="0.41165708868562911"/>
    <n v="-0.12851941188704971"/>
    <x v="0"/>
    <n v="0"/>
    <s v="不予录取"/>
    <n v="1"/>
    <n v="0.52041999999999999"/>
    <n v="-2.946E-2"/>
    <n v="0.25131003460094886"/>
    <n v="282"/>
    <n v="132"/>
    <n v="46"/>
  </r>
  <r>
    <n v="845"/>
    <s v="董婧怡"/>
    <x v="9"/>
    <n v="90704"/>
    <s v="森林经理学"/>
    <n v="2.0168615278409239"/>
    <n v="8.2925218010458962E-2"/>
    <n v="-0.83548276443666269"/>
    <x v="0"/>
    <n v="0"/>
    <s v="不予录取"/>
    <n v="1"/>
    <n v="1.6255200000000001"/>
    <n v="-1.1419600000000001"/>
    <n v="0.27112186396565396"/>
    <n v="275"/>
    <n v="12"/>
    <n v="4"/>
  </r>
  <r>
    <n v="846"/>
    <s v="罗宇琦"/>
    <x v="0"/>
    <n v="25200"/>
    <s v="应用统计"/>
    <n v="1.1160240147612523"/>
    <n v="0.14442436238123402"/>
    <n v="-0.88141358741165265"/>
    <x v="0"/>
    <n v="0"/>
    <s v="不予录取"/>
    <n v="1"/>
    <n v="0.97589000000000004"/>
    <n v="-0.95694000000000001"/>
    <n v="2.9967590706612104E-2"/>
    <n v="401"/>
    <n v="184"/>
    <n v="13"/>
  </r>
  <r>
    <n v="847"/>
    <s v="李娇娇"/>
    <x v="3"/>
    <n v="130500"/>
    <s v="设计学"/>
    <n v="-0.79595764565274552"/>
    <n v="0.15346645658099098"/>
    <n v="-0.53699021683199388"/>
    <x v="0"/>
    <n v="0"/>
    <s v="不予录取"/>
    <n v="1"/>
    <n v="-0.49364999999999998"/>
    <n v="-0.22849"/>
    <n v="-0.36388132606166357"/>
    <n v="720"/>
    <n v="48"/>
    <n v="16"/>
  </r>
  <r>
    <n v="848"/>
    <s v="谢宏立"/>
    <x v="1"/>
    <n v="95300"/>
    <s v="风景园林"/>
    <n v="1.8330171374165019"/>
    <n v="5.9262161111047442"/>
    <n v="-0.88141358741165265"/>
    <x v="0"/>
    <n v="0"/>
    <s v="不予录取"/>
    <n v="1"/>
    <n v="4.8666299999999998"/>
    <n v="1.1703300000000001"/>
    <n v="3.0576695629873556"/>
    <n v="7"/>
    <n v="3"/>
    <n v="3"/>
  </r>
  <r>
    <n v="849"/>
    <s v="李秉坤"/>
    <x v="2"/>
    <n v="85700"/>
    <s v="资源与环境"/>
    <n v="-1.7308032164169542"/>
    <n v="-0.64588499919748976"/>
    <n v="-0.49105939385700398"/>
    <x v="157"/>
    <n v="83.6"/>
    <s v="录取"/>
    <n v="1"/>
    <n v="-1.6713199999999999"/>
    <n v="-0.29660999999999998"/>
    <n v="-0.99854019252613335"/>
    <n v="923"/>
    <n v="22"/>
    <n v="4"/>
  </r>
  <r>
    <n v="850"/>
    <s v="王辰辉"/>
    <x v="1"/>
    <n v="95300"/>
    <s v="风景园林"/>
    <n v="-7.8964522997497053E-2"/>
    <n v="0.20131340819997776"/>
    <n v="0.22732359735994692"/>
    <x v="0"/>
    <n v="0"/>
    <s v="不予录取"/>
    <n v="1"/>
    <n v="4.5629999999999997E-2"/>
    <n v="0.29465999999999998"/>
    <n v="0.16750469026574108"/>
    <n v="323"/>
    <n v="83"/>
    <n v="41"/>
  </r>
  <r>
    <n v="851"/>
    <s v="张明明"/>
    <x v="3"/>
    <n v="135108"/>
    <s v="艺术设计"/>
    <n v="-1.7784950088332208"/>
    <n v="0.20637413593326764"/>
    <n v="-0.88141358741165265"/>
    <x v="0"/>
    <n v="0"/>
    <s v="不予录取"/>
    <n v="1"/>
    <n v="-1.1967300000000001"/>
    <n v="-0.28794999999999998"/>
    <n v="-0.75197522740352496"/>
    <n v="878"/>
    <n v="79"/>
    <n v="52"/>
  </r>
  <r>
    <n v="852"/>
    <s v="马晓旭"/>
    <x v="1"/>
    <n v="83400"/>
    <s v="风景园林学（工学）"/>
    <n v="-0.33634666959168802"/>
    <n v="-0.10830209077316828"/>
    <n v="0.68000318680694249"/>
    <x v="0"/>
    <n v="0"/>
    <s v="不予录取"/>
    <n v="1"/>
    <n v="-0.35078999999999999"/>
    <n v="0.62268999999999997"/>
    <n v="0.12562879885914807"/>
    <n v="350"/>
    <n v="92"/>
    <n v="29"/>
  </r>
  <r>
    <n v="853"/>
    <s v="左涵灵"/>
    <x v="9"/>
    <n v="90301"/>
    <s v="土壤学"/>
    <n v="-0.46503774288878441"/>
    <n v="5.8436823226452592E-2"/>
    <n v="-0.53699021683199388"/>
    <x v="0"/>
    <n v="0"/>
    <s v="不予录取"/>
    <n v="1"/>
    <n v="-0.29611999999999999"/>
    <n v="-0.33976000000000001"/>
    <n v="-0.31747731230452936"/>
    <n v="688"/>
    <n v="41"/>
    <n v="6"/>
  </r>
  <r>
    <n v="855"/>
    <s v="杨宇辰"/>
    <x v="9"/>
    <n v="90703"/>
    <s v="森林保护学"/>
    <n v="-0.57534437714343811"/>
    <n v="-0.98542444022872355"/>
    <n v="-0.49105939385700398"/>
    <x v="9"/>
    <n v="83.88"/>
    <s v="录取"/>
    <n v="1"/>
    <n v="-0.98609000000000002"/>
    <n v="-0.68818999999999997"/>
    <n v="-0.84029844785702812"/>
    <n v="894"/>
    <n v="59"/>
    <n v="7"/>
  </r>
  <r>
    <n v="856"/>
    <s v="马凡慧"/>
    <x v="0"/>
    <n v="20200"/>
    <s v="应用经济学"/>
    <n v="1.1895617709310216"/>
    <n v="0.31380945409601302"/>
    <n v="-0.88141358741165265"/>
    <x v="0"/>
    <n v="0"/>
    <s v="不予录取"/>
    <n v="1"/>
    <n v="1.1299600000000001"/>
    <n v="-0.90632000000000001"/>
    <n v="0.13340940652000444"/>
    <n v="340"/>
    <n v="161"/>
    <n v="37"/>
  </r>
  <r>
    <n v="858"/>
    <s v="郝亚帆"/>
    <x v="0"/>
    <n v="125300"/>
    <s v="会计"/>
    <n v="-0.35473110863413165"/>
    <n v="0.37864716341898336"/>
    <n v="-9.857629535778227E-2"/>
    <x v="21"/>
    <n v="0"/>
    <s v="不予录取"/>
    <n v="1"/>
    <n v="-4.7100000000000003E-2"/>
    <n v="0.14313000000000001"/>
    <n v="4.5998109983744651E-2"/>
    <n v="393"/>
    <n v="179"/>
    <n v="39"/>
  </r>
  <r>
    <n v="859"/>
    <s v="陈静"/>
    <x v="3"/>
    <n v="135108"/>
    <s v="艺术设计"/>
    <n v="-0.11573340108238069"/>
    <n v="-1.398586767720891E-2"/>
    <n v="0.1390138710072629"/>
    <x v="0"/>
    <n v="0"/>
    <s v="不予录取"/>
    <n v="1"/>
    <n v="-0.10284"/>
    <n v="0.14097999999999999"/>
    <n v="1.6484928645516584E-2"/>
    <n v="407"/>
    <n v="24"/>
    <n v="11"/>
  </r>
  <r>
    <n v="861"/>
    <s v="钱敏燕"/>
    <x v="1"/>
    <n v="83400"/>
    <s v="风景园林学（工学）"/>
    <n v="1.8330171374165019"/>
    <n v="0.1312135504059477"/>
    <n v="0.17049623523145369"/>
    <x v="0"/>
    <n v="0"/>
    <s v="不予录取"/>
    <n v="1"/>
    <n v="1.4665299999999999"/>
    <n v="-0.20815"/>
    <n v="0.64694558730180574"/>
    <n v="122"/>
    <n v="35"/>
    <n v="8"/>
  </r>
  <r>
    <n v="862"/>
    <s v="谢婉莹"/>
    <x v="0"/>
    <n v="120200"/>
    <s v="工商管理"/>
    <n v="4.9726550299599361E-2"/>
    <n v="0.24270067604903356"/>
    <n v="5.0890264684682736"/>
    <x v="0"/>
    <n v="0"/>
    <s v="不予录取"/>
    <n v="1"/>
    <n v="-5.7680000000000002E-2"/>
    <n v="4.5051399999999999"/>
    <n v="2.1753532660254939"/>
    <n v="15"/>
    <n v="4"/>
    <n v="3"/>
  </r>
  <r>
    <n v="865"/>
    <s v="袁诗雨"/>
    <x v="1"/>
    <n v="83400"/>
    <s v="风景园林学（工学）"/>
    <n v="1.0241018195490414"/>
    <n v="0.40453740651429054"/>
    <n v="-0.88141358741165265"/>
    <x v="0"/>
    <n v="0"/>
    <s v="不予录取"/>
    <n v="1"/>
    <n v="1.05619"/>
    <n v="-0.83359000000000005"/>
    <n v="0.13133615841307381"/>
    <n v="343"/>
    <n v="89"/>
    <n v="27"/>
  </r>
  <r>
    <n v="866"/>
    <s v="李芷怡"/>
    <x v="2"/>
    <n v="85700"/>
    <s v="资源与环境"/>
    <n v="0.50933752636065577"/>
    <n v="8.4501988567234315E-2"/>
    <n v="-0.83548276443666269"/>
    <x v="0"/>
    <n v="0"/>
    <s v="不予录取"/>
    <n v="1"/>
    <n v="0.47621999999999998"/>
    <n v="-0.80567"/>
    <n v="-0.1511339200287149"/>
    <n v="554"/>
    <n v="7"/>
    <n v="1"/>
  </r>
  <r>
    <n v="868"/>
    <s v="吴怡"/>
    <x v="3"/>
    <n v="135108"/>
    <s v="艺术设计"/>
    <n v="-1.5400360467518879"/>
    <n v="-1.3936610762736659"/>
    <n v="-0.69466084585156285"/>
    <x v="158"/>
    <n v="86.85"/>
    <s v="录取"/>
    <n v="1"/>
    <n v="-1.9487699999999999"/>
    <n v="-0.81171000000000004"/>
    <n v="-1.3922955378325359"/>
    <n v="958"/>
    <n v="90"/>
    <n v="58"/>
  </r>
  <r>
    <n v="869"/>
    <s v="谭雅馨"/>
    <x v="0"/>
    <n v="120300"/>
    <s v="农林经济管理"/>
    <n v="0.22456027264997433"/>
    <n v="0.13989251545340173"/>
    <n v="0.55374596001484211"/>
    <x v="21"/>
    <n v="0"/>
    <s v="不予录取"/>
    <n v="1"/>
    <n v="0.22656000000000001"/>
    <n v="0.48630000000000001"/>
    <n v="0.35367613881710475"/>
    <n v="234"/>
    <n v="110"/>
    <n v="10"/>
  </r>
  <r>
    <n v="870"/>
    <s v="宿愿"/>
    <x v="0"/>
    <n v="125300"/>
    <s v="会计"/>
    <n v="1.8514015764589435"/>
    <n v="-3.2207924188798205E-2"/>
    <n v="-0.37011563536650327"/>
    <x v="0"/>
    <n v="0"/>
    <s v="不予录取"/>
    <n v="1"/>
    <n v="1.4111100000000001"/>
    <n v="-0.74644999999999995"/>
    <n v="0.35520526270026759"/>
    <n v="232"/>
    <n v="109"/>
    <n v="20"/>
  </r>
  <r>
    <n v="871"/>
    <s v="张锦花"/>
    <x v="9"/>
    <n v="90703"/>
    <s v="森林保护学"/>
    <n v="-0.81434208469518832"/>
    <n v="-6.4509099073704113E-2"/>
    <n v="-0.88141358741165265"/>
    <x v="0"/>
    <n v="0"/>
    <s v="不予录取"/>
    <n v="1"/>
    <n v="-0.61775999999999998"/>
    <n v="-0.60977000000000003"/>
    <n v="-0.61384971298549063"/>
    <n v="826"/>
    <n v="54"/>
    <n v="6"/>
  </r>
  <r>
    <n v="872"/>
    <s v="程园芳"/>
    <x v="11"/>
    <n v="82902"/>
    <s v="木材科学与技术"/>
    <n v="-0.92004274534042285"/>
    <n v="-8.3650068830083052E-2"/>
    <n v="-5.4774377327365224E-2"/>
    <x v="0"/>
    <n v="0"/>
    <s v="不予录取"/>
    <n v="1"/>
    <n v="-0.74780999999999997"/>
    <n v="0.12418999999999999"/>
    <n v="-0.32105527200848794"/>
    <n v="690"/>
    <n v="18"/>
    <n v="16"/>
  </r>
  <r>
    <n v="873"/>
    <s v="黄舒语"/>
    <x v="1"/>
    <n v="83400"/>
    <s v="风景园林学（工学）"/>
    <n v="0.51071102714757355"/>
    <n v="0.32226249263391182"/>
    <n v="-0.88141358741165265"/>
    <x v="0"/>
    <n v="0"/>
    <s v="不予录取"/>
    <n v="1"/>
    <n v="0.6169"/>
    <n v="-0.75182000000000004"/>
    <n v="-5.294831570704403E-2"/>
    <n v="473"/>
    <n v="122"/>
    <n v="38"/>
  </r>
  <r>
    <n v="875"/>
    <s v="陈锾焕"/>
    <x v="3"/>
    <n v="135108"/>
    <s v="艺术设计"/>
    <n v="-1.5313352073504376"/>
    <n v="-6.0200189758561305E-2"/>
    <n v="0.1694506657804532"/>
    <x v="0"/>
    <n v="0"/>
    <s v="不予录取"/>
    <n v="1"/>
    <n v="-1.21105"/>
    <n v="0.46433999999999997"/>
    <n v="-0.39111811498887689"/>
    <n v="733"/>
    <n v="51"/>
    <n v="31"/>
  </r>
  <r>
    <n v="876"/>
    <s v="任广林"/>
    <x v="7"/>
    <n v="40200"/>
    <s v="心理学"/>
    <n v="-0.26825491565144666"/>
    <n v="-0.66219935959754717"/>
    <n v="0.53992669924050285"/>
    <x v="0"/>
    <n v="0"/>
    <s v="不予录取"/>
    <n v="1"/>
    <n v="-0.61267000000000005"/>
    <n v="0.26677000000000001"/>
    <n v="-0.18227415368709249"/>
    <n v="582"/>
    <n v="32"/>
    <n v="16"/>
  </r>
  <r>
    <n v="877"/>
    <s v="马丽"/>
    <x v="0"/>
    <n v="120300"/>
    <s v="农林经济管理"/>
    <n v="-0.31796223054924616"/>
    <n v="-0.88876052881604739"/>
    <n v="2.1010349902540977"/>
    <x v="142"/>
    <n v="91.29"/>
    <s v="录取"/>
    <n v="1"/>
    <n v="-0.85399999999999998"/>
    <n v="1.54417"/>
    <n v="0.31965869957271154"/>
    <n v="250"/>
    <n v="119"/>
    <n v="12"/>
  </r>
  <r>
    <n v="879"/>
    <s v="许佳诺"/>
    <x v="11"/>
    <n v="82902"/>
    <s v="木材科学与技术"/>
    <n v="-0.12517953840264701"/>
    <n v="6.0332201460969586"/>
    <n v="-0.35326692493203404"/>
    <x v="159"/>
    <n v="84.79"/>
    <s v="录取"/>
    <n v="1"/>
    <n v="3.4099599999999999"/>
    <n v="2.1074000000000002"/>
    <n v="2.7724902310864405"/>
    <n v="11"/>
    <n v="2"/>
    <n v="2"/>
  </r>
  <r>
    <n v="880"/>
    <s v="岳汝雨"/>
    <x v="7"/>
    <n v="30100"/>
    <s v="法学"/>
    <n v="0.50933752636065577"/>
    <n v="0.11224041366231673"/>
    <n v="-0.49899544534709933"/>
    <x v="0"/>
    <n v="0"/>
    <s v="不予录取"/>
    <n v="1"/>
    <n v="0.47665999999999997"/>
    <n v="-0.50243000000000004"/>
    <n v="-2.5043195289100552E-3"/>
    <n v="429"/>
    <n v="23"/>
    <n v="5"/>
  </r>
  <r>
    <n v="881"/>
    <s v="范玉洁"/>
    <x v="0"/>
    <n v="25400"/>
    <s v="国际商务"/>
    <n v="-0.13411784012482433"/>
    <n v="9.1720799829281149E-2"/>
    <n v="0.20396185008810536"/>
    <x v="21"/>
    <n v="0"/>
    <s v="不予录取"/>
    <n v="1"/>
    <n v="-5.8740000000000001E-2"/>
    <n v="0.24329999999999999"/>
    <n v="8.9077658305683829E-2"/>
    <n v="367"/>
    <n v="168"/>
    <n v="11"/>
  </r>
  <r>
    <n v="882"/>
    <s v="吕鹏"/>
    <x v="8"/>
    <n v="50200"/>
    <s v="外国语言文学"/>
    <n v="0.95056406337927235"/>
    <n v="-0.45572591915822858"/>
    <n v="0.96513061115438448"/>
    <x v="0"/>
    <n v="0"/>
    <s v="不予录取"/>
    <n v="1"/>
    <n v="0.41694999999999999"/>
    <n v="0.44638"/>
    <n v="0.43135297206971357"/>
    <n v="194"/>
    <n v="8"/>
    <n v="3"/>
  </r>
  <r>
    <n v="883"/>
    <s v="薛雨"/>
    <x v="3"/>
    <n v="130500"/>
    <s v="设计学"/>
    <n v="-0.28415217979020219"/>
    <n v="0.23966018864011646"/>
    <n v="0.12049039314533332"/>
    <x v="160"/>
    <n v="84.9"/>
    <s v="录取"/>
    <n v="1"/>
    <n v="-8.3790000000000003E-2"/>
    <n v="0.26272000000000001"/>
    <n v="8.5791170638003261E-2"/>
    <n v="370"/>
    <n v="23"/>
    <n v="11"/>
  </r>
  <r>
    <n v="884"/>
    <s v="张佳"/>
    <x v="0"/>
    <n v="120300"/>
    <s v="农林经济管理"/>
    <n v="1.2630995271007905"/>
    <n v="0.39787318948784117"/>
    <n v="1.6779778025649095"/>
    <x v="0"/>
    <n v="0"/>
    <s v="不予录取"/>
    <n v="1"/>
    <n v="1.1160000000000001"/>
    <n v="1.3335900000000001"/>
    <n v="1.2224880289721023"/>
    <n v="45"/>
    <n v="24"/>
    <n v="2"/>
  </r>
  <r>
    <n v="885"/>
    <s v="王攸"/>
    <x v="3"/>
    <n v="135108"/>
    <s v="艺术设计"/>
    <n v="-1.7625977446944652"/>
    <n v="-8.6064605414113871E-2"/>
    <n v="-0.10070520030235522"/>
    <x v="21"/>
    <n v="0"/>
    <s v="不予录取"/>
    <n v="1"/>
    <n v="-1.3899300000000001"/>
    <n v="0.27095000000000002"/>
    <n v="-0.57709927451084586"/>
    <n v="813"/>
    <n v="63"/>
    <n v="42"/>
  </r>
  <r>
    <n v="886"/>
    <s v="李天蕊"/>
    <x v="4"/>
    <n v="81200"/>
    <s v="计算机科学与技术"/>
    <n v="0.36226201402111768"/>
    <n v="0.2197624139757528"/>
    <n v="-0.78955194146167285"/>
    <x v="0"/>
    <n v="0"/>
    <s v="不予录取"/>
    <n v="1"/>
    <n v="0.44009999999999999"/>
    <n v="-0.67952000000000001"/>
    <n v="-0.10783936760763387"/>
    <n v="519"/>
    <n v="10"/>
    <n v="7"/>
  </r>
  <r>
    <n v="887"/>
    <s v="周遥"/>
    <x v="0"/>
    <n v="20200"/>
    <s v="应用经济学"/>
    <n v="0.17841762359669577"/>
    <n v="0.1743416426633054"/>
    <n v="2.5386057270196831"/>
    <x v="0"/>
    <n v="0"/>
    <s v="不予录取"/>
    <n v="1"/>
    <n v="0.11924"/>
    <n v="2.23421"/>
    <n v="1.1543012925002389"/>
    <n v="49"/>
    <n v="25"/>
    <n v="5"/>
  </r>
  <r>
    <n v="889"/>
    <s v="徐艺心"/>
    <x v="12"/>
    <n v="71300"/>
    <s v="生态学"/>
    <n v="-0.15250227916726616"/>
    <n v="0.38015664911718694"/>
    <n v="-0.88141358741165265"/>
    <x v="0"/>
    <n v="0"/>
    <s v="不予录取"/>
    <n v="1"/>
    <n v="0.14435999999999999"/>
    <n v="-0.58125000000000004"/>
    <n v="-0.21075180983706548"/>
    <n v="611"/>
    <n v="12"/>
    <n v="8"/>
  </r>
  <r>
    <n v="890"/>
    <s v="董航"/>
    <x v="3"/>
    <n v="135108"/>
    <s v="艺术设计"/>
    <n v="-0.66726657235565001"/>
    <n v="-0.21817472257085532"/>
    <n v="0.64675990345511636"/>
    <x v="161"/>
    <n v="86.35"/>
    <s v="录取"/>
    <n v="1"/>
    <n v="-0.66527000000000003"/>
    <n v="0.62404000000000004"/>
    <n v="-3.4284749602366521E-2"/>
    <n v="458"/>
    <n v="27"/>
    <n v="12"/>
  </r>
  <r>
    <n v="891"/>
    <s v="曹敏娜"/>
    <x v="11"/>
    <n v="82902"/>
    <s v="木材科学与技术"/>
    <n v="0.19680206263913758"/>
    <n v="-0.25726741706561768"/>
    <n v="-0.1581239943647364"/>
    <x v="162"/>
    <n v="80.69"/>
    <s v="录取"/>
    <n v="1"/>
    <n v="8.7100000000000007E-3"/>
    <n v="-0.28292"/>
    <n v="-0.13401302904147325"/>
    <n v="534"/>
    <n v="12"/>
    <n v="10"/>
  </r>
  <r>
    <n v="892"/>
    <s v="张敏"/>
    <x v="0"/>
    <n v="25200"/>
    <s v="应用统计"/>
    <n v="-0.40988442576145712"/>
    <n v="0.28482391245403954"/>
    <n v="1.7879087888597069"/>
    <x v="0"/>
    <n v="0"/>
    <s v="不予录取"/>
    <n v="1"/>
    <n v="-0.23091999999999999"/>
    <n v="1.7568600000000001"/>
    <n v="0.74189480872358704"/>
    <n v="101"/>
    <n v="50"/>
    <n v="4"/>
  </r>
  <r>
    <n v="893"/>
    <s v="唐露"/>
    <x v="0"/>
    <n v="125300"/>
    <s v="会计"/>
    <n v="-0.46503774288878441"/>
    <n v="0.38879643711661332"/>
    <n v="-5.968097915733063E-2"/>
    <x v="0"/>
    <n v="0"/>
    <s v="不予录取"/>
    <n v="1"/>
    <n v="-0.12720000000000001"/>
    <n v="0.20549000000000001"/>
    <n v="3.5617695476486397E-2"/>
    <n v="398"/>
    <n v="181"/>
    <n v="40"/>
  </r>
  <r>
    <n v="895"/>
    <s v="刘彩云"/>
    <x v="0"/>
    <n v="125300"/>
    <s v="会计"/>
    <n v="0.89541074625194506"/>
    <n v="-6.9218170556638425E-2"/>
    <n v="-0.88141358741165265"/>
    <x v="0"/>
    <n v="0"/>
    <s v="不予录取"/>
    <n v="1"/>
    <n v="0.68401999999999996"/>
    <n v="-0.99233000000000005"/>
    <n v="-0.13638170673001293"/>
    <n v="538"/>
    <n v="239"/>
    <n v="51"/>
  </r>
  <r>
    <n v="896"/>
    <s v="李洪源"/>
    <x v="0"/>
    <n v="125300"/>
    <s v="会计"/>
    <n v="1.7962482593316162"/>
    <n v="0.10214117918400957"/>
    <n v="-0.78955194146167285"/>
    <x v="0"/>
    <n v="0"/>
    <s v="不予录取"/>
    <n v="1"/>
    <n v="1.46618"/>
    <n v="-1.0453399999999999"/>
    <n v="0.23704807976463033"/>
    <n v="289"/>
    <n v="138"/>
    <n v="27"/>
  </r>
  <r>
    <n v="897"/>
    <s v="张旖璇"/>
    <x v="5"/>
    <n v="90707"/>
    <s v="水土保持与荒漠化防治"/>
    <n v="0.71156635582752137"/>
    <n v="-0.93554202263654773"/>
    <n v="-0.74362111848668289"/>
    <x v="163"/>
    <n v="86.2"/>
    <s v="录取"/>
    <n v="1"/>
    <n v="3.635E-2"/>
    <n v="-1.1743699999999999"/>
    <n v="-0.55617349113977455"/>
    <n v="807"/>
    <n v="21"/>
    <n v="12"/>
  </r>
  <r>
    <n v="898"/>
    <s v="赵琰舒"/>
    <x v="0"/>
    <n v="20200"/>
    <s v="应用经济学"/>
    <n v="-0.26280891342191892"/>
    <n v="5.3112790114402487E-2"/>
    <n v="-0.53699021683199388"/>
    <x v="0"/>
    <n v="0"/>
    <s v="不予录取"/>
    <n v="1"/>
    <n v="-0.1449"/>
    <n v="-0.38689000000000001"/>
    <n v="-0.263329330993883"/>
    <n v="650"/>
    <n v="283"/>
    <n v="63"/>
  </r>
  <r>
    <n v="899"/>
    <s v="刘玉红"/>
    <x v="3"/>
    <n v="135108"/>
    <s v="艺术设计"/>
    <n v="-1.6195223674456656"/>
    <n v="-0.64722388116170271"/>
    <n v="-0.53699021683199388"/>
    <x v="164"/>
    <n v="88.81"/>
    <s v="录取"/>
    <n v="1"/>
    <n v="-1.5850599999999999"/>
    <n v="-0.36181999999999997"/>
    <n v="-0.98640925060970508"/>
    <n v="921"/>
    <n v="86"/>
    <n v="56"/>
  </r>
  <r>
    <n v="900"/>
    <s v="董泽夏"/>
    <x v="9"/>
    <s v="0907Z2"/>
    <s v="城市林业"/>
    <n v="-0.52019106001611171"/>
    <n v="-0.16575704586650286"/>
    <n v="0.16642121612032323"/>
    <x v="165"/>
    <n v="92.75"/>
    <s v="录取"/>
    <n v="1"/>
    <n v="-0.50046999999999997"/>
    <n v="0.19481000000000001"/>
    <n v="-0.16020162009410718"/>
    <n v="563"/>
    <n v="31"/>
    <n v="4"/>
  </r>
  <r>
    <n v="901"/>
    <s v="陈银河"/>
    <x v="0"/>
    <n v="120200"/>
    <s v="工商管理"/>
    <n v="0.6219918761188622"/>
    <n v="0.22326559982032565"/>
    <n v="-0.31224270378700958"/>
    <x v="0"/>
    <n v="0"/>
    <s v="不予录取"/>
    <n v="1"/>
    <n v="0.61816000000000004"/>
    <n v="-0.32139000000000001"/>
    <n v="0.15834646251786108"/>
    <n v="330"/>
    <n v="156"/>
    <n v="54"/>
  </r>
  <r>
    <n v="902"/>
    <s v="李傲群"/>
    <x v="2"/>
    <n v="83000"/>
    <s v="环境科学与工程"/>
    <n v="2.0352459668833678"/>
    <n v="0.20482335325708662"/>
    <n v="-0.43809306410747567"/>
    <x v="0"/>
    <n v="0"/>
    <s v="不予录取"/>
    <n v="1"/>
    <n v="1.6916100000000001"/>
    <n v="-0.75266999999999995"/>
    <n v="0.49538517599186577"/>
    <n v="169"/>
    <n v="1"/>
    <n v="1"/>
  </r>
  <r>
    <n v="903"/>
    <s v="王明茹"/>
    <x v="3"/>
    <n v="135108"/>
    <s v="艺术设计"/>
    <n v="-1.8102895371107319"/>
    <n v="-0.21956749963544425"/>
    <n v="2.3548824351197233"/>
    <x v="166"/>
    <n v="87.05"/>
    <s v="录取"/>
    <n v="1"/>
    <n v="-1.61738"/>
    <n v="2.3616299999999999"/>
    <n v="0.32993803924943371"/>
    <n v="246"/>
    <n v="18"/>
    <n v="9"/>
  </r>
  <r>
    <n v="904"/>
    <s v="凌凯莉"/>
    <x v="11"/>
    <n v="82902"/>
    <s v="木材科学与技术"/>
    <n v="-1.1902962356992666"/>
    <n v="-1.4065508764226358"/>
    <n v="-0.648730022876573"/>
    <x v="167"/>
    <n v="89.86"/>
    <s v="录取"/>
    <n v="1"/>
    <n v="-1.6915199999999999"/>
    <n v="-0.85479000000000005"/>
    <n v="-1.2820263262014473"/>
    <n v="950"/>
    <n v="30"/>
    <n v="23"/>
  </r>
  <r>
    <n v="905"/>
    <s v="苗静"/>
    <x v="0"/>
    <n v="25200"/>
    <s v="应用统计"/>
    <n v="1.3182528442281178"/>
    <n v="0.39864110202022546"/>
    <n v="2.1107108994972523"/>
    <x v="0"/>
    <n v="0"/>
    <s v="不予录取"/>
    <n v="1"/>
    <n v="1.13846"/>
    <n v="1.69747"/>
    <n v="1.4120381657047423"/>
    <n v="27"/>
    <n v="10"/>
    <n v="1"/>
  </r>
  <r>
    <n v="906"/>
    <s v="秦静"/>
    <x v="0"/>
    <n v="125300"/>
    <s v="会计"/>
    <n v="-0.39149998671901531"/>
    <n v="-7.1379243331955972E-2"/>
    <n v="-0.88141358741165265"/>
    <x v="0"/>
    <n v="0"/>
    <s v="不予录取"/>
    <n v="1"/>
    <n v="-0.29910999999999999"/>
    <n v="-0.70664000000000005"/>
    <n v="-0.49855421364493219"/>
    <n v="786"/>
    <n v="325"/>
    <n v="65"/>
  </r>
  <r>
    <n v="907"/>
    <s v="王荔"/>
    <x v="7"/>
    <n v="45400"/>
    <s v="应用心理"/>
    <n v="0.36226201402111768"/>
    <n v="-0.86315076176777916"/>
    <n v="0.91447775181168278"/>
    <x v="168"/>
    <n v="76.349999999999994"/>
    <s v="录取"/>
    <n v="1"/>
    <n v="-0.26518000000000003"/>
    <n v="0.37222"/>
    <n v="4.6762045437832286E-2"/>
    <n v="392"/>
    <n v="21"/>
    <n v="6"/>
  </r>
  <r>
    <n v="909"/>
    <s v="刘畅"/>
    <x v="3"/>
    <n v="135108"/>
    <s v="艺术设计"/>
    <n v="-1.7149059522781986"/>
    <n v="-0.68506725143526004"/>
    <n v="0.12456541225646374"/>
    <x v="169"/>
    <n v="83.8"/>
    <s v="录取"/>
    <n v="1"/>
    <n v="-1.7103900000000001"/>
    <n v="0.21906999999999999"/>
    <n v="-0.76611686069896467"/>
    <n v="880"/>
    <n v="80"/>
    <n v="53"/>
  </r>
  <r>
    <n v="914"/>
    <s v="张婧"/>
    <x v="0"/>
    <n v="120200"/>
    <s v="工商管理"/>
    <n v="0.52772196540309946"/>
    <n v="0.36303601688347376"/>
    <n v="0.45955302437791412"/>
    <x v="0"/>
    <n v="0"/>
    <s v="不予录取"/>
    <n v="1"/>
    <n v="0.59128000000000003"/>
    <n v="0.42525000000000002"/>
    <n v="0.51002531251326755"/>
    <n v="160"/>
    <n v="77"/>
    <n v="25"/>
  </r>
  <r>
    <n v="915"/>
    <s v="意如"/>
    <x v="8"/>
    <n v="55101"/>
    <s v="英语笔译"/>
    <n v="2.1823214792229058"/>
    <n v="0.34667858701659238"/>
    <n v="0.22784606729711285"/>
    <x v="0"/>
    <n v="0"/>
    <s v="不予录取"/>
    <n v="1"/>
    <n v="1.8549899999999999"/>
    <n v="-0.15089"/>
    <n v="0.87331709428484605"/>
    <n v="79"/>
    <n v="2"/>
    <n v="2"/>
  </r>
  <r>
    <n v="916"/>
    <s v="孟碧欢"/>
    <x v="0"/>
    <n v="125300"/>
    <s v="会计"/>
    <n v="-0.77757320661030371"/>
    <n v="0.15662875171695712"/>
    <n v="-4.5570424881443597E-2"/>
    <x v="0"/>
    <n v="0"/>
    <s v="不予录取"/>
    <n v="1"/>
    <n v="-0.50058000000000002"/>
    <n v="0.19550999999999999"/>
    <n v="-0.15991520801879405"/>
    <n v="562"/>
    <n v="251"/>
    <n v="53"/>
  </r>
  <r>
    <n v="917"/>
    <s v="付婧锐"/>
    <x v="0"/>
    <n v="20200"/>
    <s v="应用经济学"/>
    <n v="0.23357094072402304"/>
    <n v="-0.84075831883551189"/>
    <n v="1.470369663879274"/>
    <x v="0"/>
    <n v="0"/>
    <s v="不予录取"/>
    <n v="1"/>
    <n v="-0.37619000000000002"/>
    <n v="0.89256999999999997"/>
    <n v="0.24473812922765001"/>
    <n v="287"/>
    <n v="136"/>
    <n v="30"/>
  </r>
  <r>
    <n v="918"/>
    <s v="王雨"/>
    <x v="5"/>
    <n v="90707"/>
    <s v="水土保持与荒漠化防治"/>
    <n v="-0.81434208469518832"/>
    <n v="0.22758097942208647"/>
    <n v="-0.60279919990158304"/>
    <x v="170"/>
    <n v="84.24"/>
    <s v="录取"/>
    <n v="1"/>
    <n v="-0.46176"/>
    <n v="-0.25224000000000002"/>
    <n v="-0.35922140985231471"/>
    <n v="717"/>
    <n v="17"/>
    <n v="10"/>
  </r>
  <r>
    <n v="919"/>
    <s v="高航"/>
    <x v="0"/>
    <n v="120200"/>
    <s v="工商管理"/>
    <n v="0.39903089210600312"/>
    <n v="0.22357735400251266"/>
    <n v="3.9806851777551846"/>
    <x v="0"/>
    <n v="0"/>
    <s v="不予录取"/>
    <n v="1"/>
    <n v="0.24917"/>
    <n v="3.4571200000000002"/>
    <n v="1.8191331074086825"/>
    <n v="18"/>
    <n v="6"/>
    <n v="5"/>
  </r>
  <r>
    <n v="920"/>
    <s v="董寰宇"/>
    <x v="3"/>
    <n v="135108"/>
    <s v="艺术设计"/>
    <n v="-1.5400360467518879"/>
    <n v="-0.3608470560894031"/>
    <n v="1.2224060578745599"/>
    <x v="171"/>
    <n v="85.6"/>
    <s v="录取"/>
    <n v="1"/>
    <n v="-1.44038"/>
    <n v="1.26193"/>
    <n v="-0.11787590711153338"/>
    <n v="524"/>
    <n v="32"/>
    <n v="17"/>
  </r>
  <r>
    <n v="921"/>
    <s v="陈灏"/>
    <x v="0"/>
    <n v="120300"/>
    <s v="农林经济管理"/>
    <n v="0.19680206263913758"/>
    <n v="6.1197740879723773E-2"/>
    <n v="1.6687560308388671"/>
    <x v="0"/>
    <n v="0"/>
    <s v="不予录取"/>
    <n v="1"/>
    <n v="0.10817"/>
    <n v="1.4298299999999999"/>
    <n v="0.75498726352896994"/>
    <n v="96"/>
    <n v="45"/>
    <n v="6"/>
  </r>
  <r>
    <n v="922"/>
    <s v="袁刘英"/>
    <x v="0"/>
    <n v="125300"/>
    <s v="会计"/>
    <n v="3.134211125715753E-2"/>
    <n v="0.33853812594939287"/>
    <n v="3.6039809354627842E-4"/>
    <x v="172"/>
    <n v="88.57"/>
    <s v="录取"/>
    <n v="1"/>
    <n v="0.21967999999999999"/>
    <n v="0.12723999999999999"/>
    <n v="0.17444008365190897"/>
    <n v="319"/>
    <n v="154"/>
    <n v="33"/>
  </r>
  <r>
    <n v="923"/>
    <s v="吴若瑜"/>
    <x v="0"/>
    <n v="20200"/>
    <s v="应用经济学"/>
    <n v="2.2374747963502313"/>
    <n v="0.36125038865878234"/>
    <n v="-0.5908570912970792"/>
    <x v="0"/>
    <n v="0"/>
    <s v="不予录取"/>
    <n v="1"/>
    <n v="1.94346"/>
    <n v="-0.86851"/>
    <n v="0.56728856368085756"/>
    <n v="142"/>
    <n v="70"/>
    <n v="17"/>
  </r>
  <r>
    <n v="924"/>
    <s v="郭子萱"/>
    <x v="5"/>
    <n v="70501"/>
    <s v="自然地理学"/>
    <n v="-1.1902962356992666"/>
    <n v="-1.4270364652855774"/>
    <n v="-0.88141358741165265"/>
    <x v="173"/>
    <n v="76.2"/>
    <s v="录取"/>
    <n v="1"/>
    <n v="-1.6925699999999999"/>
    <n v="-1.0649900000000001"/>
    <n v="-1.3854338392283105"/>
    <n v="957"/>
    <n v="29"/>
    <n v="5"/>
  </r>
  <r>
    <n v="925"/>
    <s v="黄静"/>
    <x v="3"/>
    <n v="135108"/>
    <s v="艺术设计"/>
    <n v="-1.4287551977805995"/>
    <n v="-0.79134888253299096"/>
    <n v="-0.88141358741165265"/>
    <x v="174"/>
    <n v="84.45"/>
    <s v="录取"/>
    <n v="1"/>
    <n v="-1.50688"/>
    <n v="-0.76046000000000002"/>
    <n v="-1.1415838256107518"/>
    <n v="941"/>
    <n v="89"/>
    <n v="57"/>
  </r>
  <r>
    <n v="926"/>
    <s v="朱梓宁"/>
    <x v="1"/>
    <n v="95300"/>
    <s v="风景园林"/>
    <n v="0.91379518529438686"/>
    <n v="-1.7779948262444099"/>
    <n v="-0.68271873724705912"/>
    <x v="175"/>
    <n v="87.67"/>
    <s v="录取"/>
    <n v="1"/>
    <n v="-0.29937999999999998"/>
    <n v="-1.4997199999999999"/>
    <n v="-0.88682354380427941"/>
    <n v="907"/>
    <n v="210"/>
    <n v="106"/>
  </r>
  <r>
    <n v="928"/>
    <s v="陈婉哲"/>
    <x v="0"/>
    <n v="120200"/>
    <s v="工商管理"/>
    <n v="-0.2046658590964246"/>
    <n v="-0.5913467118867114"/>
    <n v="-0.88141358741165265"/>
    <x v="176"/>
    <n v="87.88"/>
    <s v="录取"/>
    <n v="1"/>
    <n v="-0.45727000000000001"/>
    <n v="-0.95391000000000004"/>
    <n v="-0.70032443590562443"/>
    <n v="856"/>
    <n v="346"/>
    <n v="117"/>
  </r>
  <r>
    <n v="929"/>
    <s v="张姗"/>
    <x v="3"/>
    <n v="135108"/>
    <s v="艺术设计"/>
    <n v="-1.5082415184743769"/>
    <n v="0.27747940380469149"/>
    <n v="-0.22929371678140351"/>
    <x v="0"/>
    <n v="0"/>
    <s v="不予录取"/>
    <n v="1"/>
    <n v="-0.97965000000000002"/>
    <n v="0.24642"/>
    <n v="-0.37961425533422805"/>
    <n v="729"/>
    <n v="50"/>
    <n v="30"/>
  </r>
  <r>
    <n v="930"/>
    <s v="苏双妹"/>
    <x v="0"/>
    <n v="125300"/>
    <s v="会计"/>
    <n v="-1.3174743488093108"/>
    <n v="0.23548823028305108"/>
    <n v="-0.88141358741165265"/>
    <x v="0"/>
    <n v="0"/>
    <s v="不予录取"/>
    <n v="1"/>
    <n v="-0.82815000000000005"/>
    <n v="-0.37907999999999997"/>
    <n v="-0.60837620906060974"/>
    <n v="824"/>
    <n v="336"/>
    <n v="70"/>
  </r>
  <r>
    <n v="931"/>
    <s v="朱慕瑶"/>
    <x v="1"/>
    <n v="95300"/>
    <s v="风景园林"/>
    <n v="1.410175039440329"/>
    <n v="4.1561465735763511E-2"/>
    <n v="-0.83548276443666269"/>
    <x v="177"/>
    <n v="81.34"/>
    <s v="录取"/>
    <n v="1"/>
    <n v="1.1387100000000001"/>
    <n v="-1.0232300000000001"/>
    <n v="8.0661701107833148E-2"/>
    <n v="373"/>
    <n v="99"/>
    <n v="49"/>
  </r>
  <r>
    <n v="932"/>
    <s v="王靖淳"/>
    <x v="0"/>
    <n v="125300"/>
    <s v="会计"/>
    <n v="-0.75918876756786091"/>
    <n v="-9.6366675717633275E-3"/>
    <n v="-0.88141358741165265"/>
    <x v="0"/>
    <n v="0"/>
    <s v="不予录取"/>
    <n v="1"/>
    <n v="-0.54395000000000004"/>
    <n v="-0.60035000000000005"/>
    <n v="-0.57155202598477217"/>
    <n v="812"/>
    <n v="333"/>
    <n v="68"/>
  </r>
  <r>
    <n v="933"/>
    <s v="杨彧哲"/>
    <x v="5"/>
    <n v="81400"/>
    <s v="土木工程"/>
    <n v="0.56449084348798317"/>
    <n v="-0.36003561297926123"/>
    <n v="-0.41907590800162314"/>
    <x v="178"/>
    <n v="82.84"/>
    <s v="录取"/>
    <n v="1"/>
    <n v="0.24190999999999999"/>
    <n v="-0.6321"/>
    <n v="-0.18582841721543744"/>
    <n v="585"/>
    <n v="13"/>
    <n v="1"/>
  </r>
  <r>
    <n v="935"/>
    <s v="樊星"/>
    <x v="1"/>
    <n v="95300"/>
    <s v="风景园林"/>
    <n v="0.41532744231504054"/>
    <n v="-0.67761277377142815"/>
    <n v="-0.78955194146167285"/>
    <x v="179"/>
    <n v="72.709999999999994"/>
    <s v="录取"/>
    <n v="1"/>
    <n v="-3.8379999999999997E-2"/>
    <n v="-1.0462899999999999"/>
    <n v="-0.53164875904807896"/>
    <n v="795"/>
    <n v="185"/>
    <n v="93"/>
  </r>
  <r>
    <n v="936"/>
    <s v="谢沛渝"/>
    <x v="0"/>
    <n v="120200"/>
    <s v="工商管理"/>
    <n v="-1.6195223674456656"/>
    <n v="-0.79239378390025816"/>
    <n v="-0.74362111848668289"/>
    <x v="70"/>
    <n v="87.63"/>
    <s v="录取"/>
    <n v="1"/>
    <n v="-1.65943"/>
    <n v="-0.59870999999999996"/>
    <n v="-1.1403161524367471"/>
    <n v="939"/>
    <n v="359"/>
    <n v="124"/>
  </r>
  <r>
    <n v="937"/>
    <s v="曾祎珣"/>
    <x v="12"/>
    <n v="71300"/>
    <s v="生态学"/>
    <n v="-1.4764469901968658"/>
    <n v="-1.1687341245922145"/>
    <n v="0.21642705820644365"/>
    <x v="180"/>
    <n v="77.349999999999994"/>
    <s v="录取"/>
    <n v="1"/>
    <n v="-1.81243"/>
    <n v="5.4449999999999998E-2"/>
    <n v="-0.89878336399908942"/>
    <n v="908"/>
    <n v="18"/>
    <n v="12"/>
  </r>
  <r>
    <n v="939"/>
    <s v="杨子媛"/>
    <x v="3"/>
    <n v="135108"/>
    <s v="艺术设计"/>
    <n v="-0.5018066209736699"/>
    <n v="-0.37965271167465348"/>
    <n v="0.47602428961066084"/>
    <x v="0"/>
    <n v="0"/>
    <s v="不予录取"/>
    <n v="1"/>
    <n v="-0.62450000000000006"/>
    <n v="0.37502999999999997"/>
    <n v="-0.13533239303972938"/>
    <n v="537"/>
    <n v="34"/>
    <n v="19"/>
  </r>
  <r>
    <n v="940"/>
    <s v="赵映寒"/>
    <x v="0"/>
    <n v="125300"/>
    <s v="会计"/>
    <n v="0.50933752636065577"/>
    <n v="0.33033695983138045"/>
    <n v="-0.88141358741165265"/>
    <x v="0"/>
    <n v="0"/>
    <s v="不予录取"/>
    <n v="1"/>
    <n v="0.62051999999999996"/>
    <n v="-0.74831999999999999"/>
    <n v="-4.9387043421905218E-2"/>
    <n v="467"/>
    <n v="214"/>
    <n v="49"/>
  </r>
  <r>
    <n v="941"/>
    <s v="钱征"/>
    <x v="3"/>
    <n v="130500"/>
    <s v="设计学"/>
    <n v="-0.71337831153660114"/>
    <n v="0.19772541223787846"/>
    <n v="-0.23939821394288208"/>
    <x v="0"/>
    <n v="0"/>
    <s v="不予录取"/>
    <n v="1"/>
    <n v="-0.41883999999999999"/>
    <n v="2.911E-2"/>
    <n v="-0.19961433439931442"/>
    <n v="596"/>
    <n v="40"/>
    <n v="13"/>
  </r>
  <r>
    <n v="942"/>
    <s v="徐华姿"/>
    <x v="0"/>
    <n v="20200"/>
    <s v="应用经济学"/>
    <n v="0.17841762359669577"/>
    <n v="-0.12793349114510119"/>
    <n v="-0.78955194146167285"/>
    <x v="0"/>
    <n v="0"/>
    <s v="不予录取"/>
    <n v="1"/>
    <n v="9.8750000000000004E-2"/>
    <n v="-0.77612000000000003"/>
    <n v="-0.32940929917194284"/>
    <n v="696"/>
    <n v="304"/>
    <n v="67"/>
  </r>
  <r>
    <n v="943"/>
    <s v="陈思雅"/>
    <x v="0"/>
    <n v="20200"/>
    <s v="应用经济学"/>
    <n v="0.28814932920499642"/>
    <n v="-0.13719233484922586"/>
    <n v="1.325164242978043"/>
    <x v="21"/>
    <n v="0"/>
    <s v="不予录取"/>
    <n v="1"/>
    <n v="7.9060000000000005E-2"/>
    <n v="1.0325800000000001"/>
    <n v="0.54571042228723232"/>
    <n v="145"/>
    <n v="71"/>
    <n v="18"/>
  </r>
  <r>
    <n v="944"/>
    <s v="尹芳"/>
    <x v="0"/>
    <n v="120200"/>
    <s v="工商管理"/>
    <n v="0.93217962433682877"/>
    <n v="0.33363615086979292"/>
    <n v="0.28171294176219819"/>
    <x v="0"/>
    <n v="0"/>
    <s v="不予录取"/>
    <n v="1"/>
    <n v="0.89112000000000002"/>
    <n v="0.1691"/>
    <n v="0.53776512763253259"/>
    <n v="150"/>
    <n v="73"/>
    <n v="23"/>
  </r>
  <r>
    <n v="945"/>
    <s v="董国柱"/>
    <x v="3"/>
    <n v="135108"/>
    <s v="艺术设计"/>
    <n v="-0.68565101139809181"/>
    <n v="-8.9318282073777844E-2"/>
    <n v="-0.88141358741165265"/>
    <x v="0"/>
    <n v="0"/>
    <s v="不予录取"/>
    <n v="1"/>
    <n v="-0.53391999999999995"/>
    <n v="-0.64824000000000004"/>
    <n v="-0.58986793635778634"/>
    <n v="816"/>
    <n v="64"/>
    <n v="43"/>
  </r>
  <r>
    <n v="946"/>
    <s v="杨文静"/>
    <x v="1"/>
    <n v="83400"/>
    <s v="风景园林学（工学）"/>
    <n v="2.4213191867746549"/>
    <n v="0.23720849317993553"/>
    <n v="-0.58292103980698384"/>
    <x v="181"/>
    <n v="89"/>
    <s v="录取"/>
    <n v="1"/>
    <n v="2.0116200000000002"/>
    <n v="-0.95162000000000002"/>
    <n v="0.56141738512205497"/>
    <n v="143"/>
    <n v="42"/>
    <n v="11"/>
  </r>
  <r>
    <n v="947"/>
    <s v="所翟"/>
    <x v="7"/>
    <n v="30100"/>
    <s v="法学"/>
    <n v="-1.3174743488093108"/>
    <n v="-1.0333051598695828"/>
    <n v="-0.60279919990158304"/>
    <x v="182"/>
    <n v="82.88"/>
    <s v="录取"/>
    <n v="1"/>
    <n v="-1.57483"/>
    <n v="-0.63893999999999995"/>
    <n v="-1.1168076578211281"/>
    <n v="933"/>
    <n v="45"/>
    <n v="13"/>
  </r>
  <r>
    <n v="948"/>
    <s v="杜麟玉"/>
    <x v="7"/>
    <n v="30100"/>
    <s v="法学"/>
    <n v="1.722710503161847"/>
    <n v="0.21159769749056709"/>
    <n v="1.3561235076883993"/>
    <x v="0"/>
    <n v="0"/>
    <s v="不予录取"/>
    <n v="1"/>
    <n v="1.37388"/>
    <n v="0.87800999999999996"/>
    <n v="1.131202400264735"/>
    <n v="51"/>
    <n v="2"/>
    <n v="1"/>
  </r>
  <r>
    <n v="949"/>
    <s v="国红洁"/>
    <x v="0"/>
    <n v="25400"/>
    <s v="国际商务"/>
    <n v="0.47256864827577222"/>
    <n v="7.6204765997672119E-2"/>
    <n v="0.37570349265675107"/>
    <x v="0"/>
    <n v="0"/>
    <s v="不予录取"/>
    <n v="1"/>
    <n v="0.38721"/>
    <n v="0.25124999999999997"/>
    <n v="0.32067149906224085"/>
    <n v="249"/>
    <n v="118"/>
    <n v="9"/>
  </r>
  <r>
    <n v="950"/>
    <s v="张家荣"/>
    <x v="1"/>
    <n v="83400"/>
    <s v="风景园林学（工学）"/>
    <n v="1.2814839661432325"/>
    <n v="-0.23890963975713325"/>
    <n v="-0.88141358741165265"/>
    <x v="63"/>
    <n v="87"/>
    <s v="录取"/>
    <n v="1"/>
    <n v="0.88044999999999995"/>
    <n v="-1.14541"/>
    <n v="-0.11100107023954664"/>
    <n v="520"/>
    <n v="128"/>
    <n v="39"/>
  </r>
  <r>
    <n v="951"/>
    <s v="曹宇杰"/>
    <x v="8"/>
    <n v="55101"/>
    <s v="英语笔译"/>
    <n v="2.4948569429444238"/>
    <n v="-2.0049248492887299"/>
    <n v="-0.53699021683199388"/>
    <x v="0"/>
    <n v="0"/>
    <s v="不予录取"/>
    <n v="1"/>
    <n v="0.76895000000000002"/>
    <n v="-1.8149500000000001"/>
    <n v="-0.49560452024916057"/>
    <n v="783"/>
    <n v="30"/>
    <n v="13"/>
  </r>
  <r>
    <n v="952"/>
    <s v="郭梦鸽"/>
    <x v="1"/>
    <n v="97300"/>
    <s v="风景园林学（农学）"/>
    <n v="-1.6513168957231765"/>
    <n v="0.22044411166302763"/>
    <n v="0.27732943944606731"/>
    <x v="183"/>
    <n v="82.66"/>
    <s v="录取"/>
    <n v="1"/>
    <n v="-1.1452899999999999"/>
    <n v="0.69576000000000005"/>
    <n v="-0.24428450462296633"/>
    <n v="636"/>
    <n v="154"/>
    <n v="32"/>
  </r>
  <r>
    <n v="953"/>
    <s v="王京阳"/>
    <x v="0"/>
    <n v="120200"/>
    <s v="工商管理"/>
    <n v="-0.59372881618588091"/>
    <n v="-0.69146508672222085"/>
    <n v="1.9987309426677269"/>
    <x v="0"/>
    <n v="0"/>
    <s v="不予录取"/>
    <n v="1"/>
    <n v="-0.94557000000000002"/>
    <n v="1.5947499999999999"/>
    <n v="0.29765657180206173"/>
    <n v="259"/>
    <n v="124"/>
    <n v="41"/>
  </r>
  <r>
    <n v="954"/>
    <s v="李木子"/>
    <x v="5"/>
    <n v="90707"/>
    <s v="水土保持与荒漠化防治"/>
    <n v="-0.98363180189544497"/>
    <n v="-0.17808619824535865"/>
    <n v="7.8634589281473793E-2"/>
    <x v="184"/>
    <n v="85.8"/>
    <s v="录取"/>
    <n v="1"/>
    <n v="-0.85711999999999999"/>
    <n v="0.21687999999999999"/>
    <n v="-0.33150695199210556"/>
    <n v="699"/>
    <n v="16"/>
    <n v="9"/>
  </r>
  <r>
    <n v="955"/>
    <s v="达日罕"/>
    <x v="9"/>
    <n v="90704"/>
    <s v="森林经理学"/>
    <n v="-0.8694954018225155"/>
    <n v="-0.21531026583811269"/>
    <n v="-0.5908570912970792"/>
    <x v="185"/>
    <n v="88.06"/>
    <s v="录取"/>
    <n v="1"/>
    <n v="-0.76051999999999997"/>
    <n v="-0.40477000000000002"/>
    <n v="-0.58641679531768298"/>
    <n v="814"/>
    <n v="52"/>
    <n v="15"/>
  </r>
  <r>
    <n v="956"/>
    <s v="胡英强"/>
    <x v="4"/>
    <n v="81200"/>
    <s v="计算机科学与技术"/>
    <n v="0.63802859965775227"/>
    <n v="-0.76844183273111999"/>
    <n v="-0.88141358741165265"/>
    <x v="186"/>
    <n v="86.73"/>
    <s v="录取"/>
    <n v="1"/>
    <n v="8.3269999999999997E-2"/>
    <n v="-1.2115899999999999"/>
    <n v="-0.55043140720996475"/>
    <n v="803"/>
    <n v="15"/>
    <n v="11"/>
  </r>
  <r>
    <n v="957"/>
    <s v="赵欣月"/>
    <x v="0"/>
    <n v="20200"/>
    <s v="应用经济学"/>
    <n v="-0.7040354504405345"/>
    <n v="0.29661161638210981"/>
    <n v="0.58993254132662321"/>
    <x v="0"/>
    <n v="0"/>
    <s v="不予录取"/>
    <n v="1"/>
    <n v="-0.39298"/>
    <n v="0.78647999999999996"/>
    <n v="0.18424492141842752"/>
    <n v="316"/>
    <n v="152"/>
    <n v="34"/>
  </r>
  <r>
    <n v="958"/>
    <s v="沈子晗"/>
    <x v="1"/>
    <n v="95300"/>
    <s v="风景园林"/>
    <n v="1.0241018195490414"/>
    <n v="-0.34821733596127558"/>
    <n v="-0.55989782658672294"/>
    <x v="187"/>
    <n v="80.010000000000005"/>
    <s v="录取"/>
    <n v="1"/>
    <n v="0.60594999999999999"/>
    <n v="-0.85206999999999999"/>
    <n v="-0.10760152351626652"/>
    <n v="518"/>
    <n v="127"/>
    <n v="65"/>
  </r>
  <r>
    <n v="959"/>
    <s v="张琳"/>
    <x v="1"/>
    <n v="83400"/>
    <s v="风景园林学（工学）"/>
    <n v="-0.82465916050788968"/>
    <n v="-0.60519336988567751"/>
    <n v="-0.88141358741165265"/>
    <x v="188"/>
    <n v="85"/>
    <s v="录取"/>
    <n v="1"/>
    <n v="-0.93832000000000004"/>
    <n v="-0.82133"/>
    <n v="-0.88106537198655166"/>
    <n v="904"/>
    <n v="209"/>
    <n v="56"/>
  </r>
  <r>
    <n v="960"/>
    <s v="雷蒙"/>
    <x v="1"/>
    <n v="95300"/>
    <s v="风景园林"/>
    <n v="-1.0949126508667335"/>
    <n v="-0.40715983283542834"/>
    <n v="-0.88141358741165265"/>
    <x v="189"/>
    <n v="76.099999999999994"/>
    <s v="录取"/>
    <n v="1"/>
    <n v="-1.02999"/>
    <n v="-0.68283000000000005"/>
    <n v="-0.86009072090649841"/>
    <n v="899"/>
    <n v="205"/>
    <n v="105"/>
  </r>
  <r>
    <n v="961"/>
    <s v="金爱博"/>
    <x v="1"/>
    <n v="83400"/>
    <s v="风景园林学（工学）"/>
    <n v="-1.015426330172956"/>
    <n v="-1.5880852641426417"/>
    <n v="-0.88141358741165265"/>
    <x v="190"/>
    <n v="82.07"/>
    <s v="录取"/>
    <n v="1"/>
    <n v="-1.65229"/>
    <n v="-1.1676299999999999"/>
    <n v="-1.4150985476280205"/>
    <n v="960"/>
    <n v="230"/>
    <n v="62"/>
  </r>
  <r>
    <n v="962"/>
    <s v="刘键"/>
    <x v="1"/>
    <n v="95300"/>
    <s v="风景园林"/>
    <n v="1.0057173805065978"/>
    <n v="-9.3277474012419981E-2"/>
    <n v="-0.83548276443666269"/>
    <x v="191"/>
    <n v="77.86"/>
    <s v="录取"/>
    <n v="1"/>
    <n v="0.75214000000000003"/>
    <n v="-0.98651"/>
    <n v="-9.8751178695461433E-2"/>
    <n v="510"/>
    <n v="125"/>
    <n v="64"/>
  </r>
  <r>
    <n v="963"/>
    <s v="陈瑶"/>
    <x v="1"/>
    <n v="95300"/>
    <s v="风景园林"/>
    <n v="1.6307883079496361"/>
    <n v="-0.13836344249139101"/>
    <n v="-0.74362111848668289"/>
    <x v="192"/>
    <n v="65.56"/>
    <s v="录取"/>
    <n v="1"/>
    <n v="1.19872"/>
    <n v="-1.0637300000000001"/>
    <n v="9.1482345935325213E-2"/>
    <n v="365"/>
    <n v="97"/>
    <n v="48"/>
  </r>
  <r>
    <n v="964"/>
    <s v="何思娴"/>
    <x v="1"/>
    <n v="83400"/>
    <s v="风景园林学（工学）"/>
    <n v="2.0168615278409239"/>
    <n v="0.36764607833787155"/>
    <n v="-0.83548276443666269"/>
    <x v="193"/>
    <n v="85.94"/>
    <s v="录取"/>
    <n v="1"/>
    <n v="1.7901800000000001"/>
    <n v="-1.0293399999999999"/>
    <n v="0.41031361162083951"/>
    <n v="204"/>
    <n v="56"/>
    <n v="16"/>
  </r>
  <r>
    <n v="965"/>
    <s v="樊红"/>
    <x v="1"/>
    <n v="95300"/>
    <s v="风景园林"/>
    <n v="-0.6020974625653126"/>
    <n v="-1.3837002636021147"/>
    <n v="-0.78955194146167285"/>
    <x v="194"/>
    <n v="74.11"/>
    <s v="录取"/>
    <n v="1"/>
    <n v="-1.22299"/>
    <n v="-1.09903"/>
    <n v="-1.1623242705483625"/>
    <n v="942"/>
    <n v="224"/>
    <n v="115"/>
  </r>
  <r>
    <n v="966"/>
    <s v="滕雨欣"/>
    <x v="1"/>
    <n v="95300"/>
    <s v="风景园林"/>
    <n v="0.92403989475521697"/>
    <n v="0.15130548531137586"/>
    <n v="-0.88141358741165265"/>
    <x v="195"/>
    <n v="90.3"/>
    <s v="录取"/>
    <n v="1"/>
    <n v="0.83338999999999996"/>
    <n v="-0.91147999999999996"/>
    <n v="-2.0545231915767907E-2"/>
    <n v="448"/>
    <n v="118"/>
    <n v="59"/>
  </r>
  <r>
    <n v="967"/>
    <s v="张欣栾"/>
    <x v="0"/>
    <n v="120200"/>
    <s v="工商管理"/>
    <n v="-0.7040354504405345"/>
    <n v="-0.66905965652176846"/>
    <n v="-0.51093755395160312"/>
    <x v="156"/>
    <n v="84.38"/>
    <s v="录取"/>
    <n v="1"/>
    <n v="-0.90039999999999998"/>
    <n v="-0.55166999999999999"/>
    <n v="-0.7297323666370642"/>
    <n v="868"/>
    <n v="348"/>
    <n v="119"/>
  </r>
  <r>
    <n v="968"/>
    <s v="刘思瑶"/>
    <x v="1"/>
    <n v="95300"/>
    <s v="风景园林"/>
    <n v="-1.3333716129480664"/>
    <n v="-1.5443185034819591"/>
    <n v="-0.83548276443666269"/>
    <x v="196"/>
    <n v="73.39"/>
    <s v="录取"/>
    <n v="1"/>
    <n v="-1.8716900000000001"/>
    <n v="-1.0396300000000001"/>
    <n v="-1.4644818131047965"/>
    <n v="966"/>
    <n v="233"/>
    <n v="118"/>
  </r>
  <r>
    <n v="971"/>
    <s v="陶薪宇"/>
    <x v="1"/>
    <n v="97300"/>
    <s v="风景园林学（农学）"/>
    <n v="-0.71337831153660114"/>
    <n v="-1.3137896268442371"/>
    <n v="-0.74362111848668289"/>
    <x v="197"/>
    <n v="85.14"/>
    <s v="录取"/>
    <n v="1"/>
    <n v="-1.26959"/>
    <n v="-1.00671"/>
    <n v="-1.1409371526440268"/>
    <n v="940"/>
    <n v="223"/>
    <n v="43"/>
  </r>
  <r>
    <n v="972"/>
    <s v="向珩"/>
    <x v="1"/>
    <n v="97300"/>
    <s v="风景园林学（农学）"/>
    <n v="-0.82465916050788968"/>
    <n v="-2.0101802534740942"/>
    <n v="-0.58292103980698384"/>
    <x v="198"/>
    <n v="87.03"/>
    <s v="录取"/>
    <n v="1"/>
    <n v="-1.76468"/>
    <n v="-1.1177999999999999"/>
    <n v="-1.4480984650881314"/>
    <n v="962"/>
    <n v="231"/>
    <n v="45"/>
  </r>
  <r>
    <n v="973"/>
    <s v="才敏琪"/>
    <x v="1"/>
    <n v="95300"/>
    <s v="风景园林"/>
    <n v="-0.41133029290024625"/>
    <n v="-0.38322571227433988"/>
    <n v="-0.11219317138974645"/>
    <x v="199"/>
    <n v="78.56"/>
    <s v="录取"/>
    <n v="1"/>
    <n v="-0.53025999999999995"/>
    <n v="-0.15744"/>
    <n v="-0.34780277787867486"/>
    <n v="709"/>
    <n v="165"/>
    <n v="82"/>
  </r>
  <r>
    <n v="974"/>
    <s v="孙维祺"/>
    <x v="0"/>
    <n v="120300"/>
    <s v="农林经济管理"/>
    <n v="2.1271681620955785"/>
    <n v="-0.51009050514133614"/>
    <n v="1.7525366005633083"/>
    <x v="0"/>
    <n v="0"/>
    <s v="不予录取"/>
    <n v="1"/>
    <n v="1.2467299999999999"/>
    <n v="0.84682000000000002"/>
    <n v="1.0510149962487552"/>
    <n v="60"/>
    <n v="28"/>
    <n v="4"/>
  </r>
  <r>
    <n v="975"/>
    <s v="诸葛依然"/>
    <x v="1"/>
    <n v="95300"/>
    <s v="风景园林"/>
    <n v="1.0241018195490414"/>
    <n v="0.2913359524960677"/>
    <n v="-0.88141358741165265"/>
    <x v="200"/>
    <n v="79.86"/>
    <s v="录取"/>
    <n v="1"/>
    <n v="0.99072000000000005"/>
    <n v="-0.87836999999999998"/>
    <n v="7.5991795250395386E-2"/>
    <n v="376"/>
    <n v="100"/>
    <n v="50"/>
  </r>
  <r>
    <n v="976"/>
    <s v="王诗"/>
    <x v="1"/>
    <n v="83400"/>
    <s v="风景园林学（工学）"/>
    <n v="-0.41133029290024625"/>
    <n v="3.8953906717242859E-2"/>
    <n v="-6.6262348414756492E-2"/>
    <x v="201"/>
    <n v="84.87"/>
    <s v="录取"/>
    <n v="1"/>
    <n v="-0.28824"/>
    <n v="4.9439999999999998E-2"/>
    <n v="-0.12298021038053465"/>
    <n v="529"/>
    <n v="131"/>
    <n v="40"/>
  </r>
  <r>
    <n v="977"/>
    <s v="叶杨飞"/>
    <x v="1"/>
    <n v="95300"/>
    <s v="风景园林"/>
    <n v="-0.25235765151269113"/>
    <n v="-0.69319281038537739"/>
    <n v="-0.11219317138974645"/>
    <x v="202"/>
    <n v="80.41"/>
    <s v="录取"/>
    <n v="1"/>
    <n v="-0.58821999999999997"/>
    <n v="-0.31544"/>
    <n v="-0.45472211616797625"/>
    <n v="767"/>
    <n v="180"/>
    <n v="90"/>
  </r>
  <r>
    <n v="978"/>
    <s v="黄心言"/>
    <x v="1"/>
    <n v="83400"/>
    <s v="风景园林学（工学）"/>
    <n v="-1.3898689431358389E-2"/>
    <n v="0.20313131155815425"/>
    <n v="-0.78955194146167285"/>
    <x v="203"/>
    <n v="88.1"/>
    <s v="录取"/>
    <n v="1"/>
    <n v="0.14348"/>
    <n v="-0.60235000000000005"/>
    <n v="-0.22152742979118054"/>
    <n v="619"/>
    <n v="151"/>
    <n v="44"/>
  </r>
  <r>
    <n v="979"/>
    <s v="梁苡琳"/>
    <x v="1"/>
    <n v="97300"/>
    <s v="风景园林学（农学）"/>
    <n v="0.92403989475521697"/>
    <n v="-0.91599195526660304"/>
    <n v="-0.88141358741165265"/>
    <x v="204"/>
    <n v="89.26"/>
    <s v="录取"/>
    <n v="1"/>
    <n v="0.21615999999999999"/>
    <n v="-1.3336300000000001"/>
    <n v="-0.54230354345638254"/>
    <n v="799"/>
    <n v="187"/>
    <n v="38"/>
  </r>
  <r>
    <n v="980"/>
    <s v="梅子钰"/>
    <x v="1"/>
    <n v="83400"/>
    <s v="风景园林学（工学）"/>
    <n v="-1.571830575029399"/>
    <n v="-0.33026689795879627"/>
    <n v="-0.88141358741165265"/>
    <x v="205"/>
    <n v="82.56"/>
    <s v="录取"/>
    <n v="1"/>
    <n v="-1.3493999999999999"/>
    <n v="-0.54622000000000004"/>
    <n v="-0.95632561648139602"/>
    <n v="915"/>
    <n v="213"/>
    <n v="57"/>
  </r>
  <r>
    <n v="981"/>
    <s v="杨淑敏"/>
    <x v="1"/>
    <n v="97300"/>
    <s v="风景园林学（农学）"/>
    <n v="-0.59372881618588091"/>
    <n v="-0.24186149656036496"/>
    <n v="-0.83548276443666269"/>
    <x v="206"/>
    <n v="88.46"/>
    <s v="录取"/>
    <n v="1"/>
    <n v="-0.55413000000000001"/>
    <n v="-0.68915000000000004"/>
    <n v="-0.62020846717134637"/>
    <n v="829"/>
    <n v="194"/>
    <n v="39"/>
  </r>
  <r>
    <n v="982"/>
    <s v="黄瑞琦"/>
    <x v="1"/>
    <n v="95300"/>
    <s v="风景园林"/>
    <n v="-0.18876859495766907"/>
    <n v="-0.30801773704837682"/>
    <n v="-0.88141358741165265"/>
    <x v="207"/>
    <n v="76.86"/>
    <s v="录取"/>
    <n v="1"/>
    <n v="-0.28128999999999998"/>
    <n v="-0.84538000000000002"/>
    <n v="-0.55735430563386701"/>
    <n v="809"/>
    <n v="189"/>
    <n v="95"/>
  </r>
  <r>
    <n v="983"/>
    <s v="李曾莲"/>
    <x v="1"/>
    <n v="95300"/>
    <s v="风景园林"/>
    <n v="-1.3898689431358389E-2"/>
    <n v="-0.57615150715562902"/>
    <n v="-0.83548276443666269"/>
    <x v="208"/>
    <n v="75.06"/>
    <s v="录取"/>
    <n v="1"/>
    <n v="-0.30506"/>
    <n v="-0.95047999999999999"/>
    <n v="-0.62092701438105702"/>
    <n v="831"/>
    <n v="195"/>
    <n v="98"/>
  </r>
  <r>
    <n v="984"/>
    <s v="裴文悦"/>
    <x v="1"/>
    <n v="97300"/>
    <s v="风景园林学（农学）"/>
    <n v="-0.2205631232351801"/>
    <n v="-0.65726586166958845"/>
    <n v="7.8634589281473793E-2"/>
    <x v="0"/>
    <n v="0"/>
    <s v="不予录取"/>
    <n v="1"/>
    <n v="-0.55203999999999998"/>
    <n v="-0.14255999999999999"/>
    <n v="-0.35164146098857296"/>
    <n v="712"/>
    <n v="167"/>
    <n v="35"/>
  </r>
  <r>
    <n v="985"/>
    <s v="卢紫薇"/>
    <x v="1"/>
    <n v="95300"/>
    <s v="风景园林"/>
    <n v="-0.42722755703900178"/>
    <n v="-3.1601213981311334E-2"/>
    <n v="-0.88141358741165265"/>
    <x v="209"/>
    <n v="77.87"/>
    <s v="录取"/>
    <n v="1"/>
    <n v="-0.30336999999999997"/>
    <n v="-0.68294999999999995"/>
    <n v="-0.48913555005850706"/>
    <n v="780"/>
    <n v="182"/>
    <n v="91"/>
  </r>
  <r>
    <n v="986"/>
    <s v="王世豪"/>
    <x v="1"/>
    <n v="95300"/>
    <s v="风景园林"/>
    <n v="-1.7308032164169542"/>
    <n v="-0.66704471334599802"/>
    <n v="-0.78955194146167285"/>
    <x v="210"/>
    <n v="77.489999999999995"/>
    <s v="录取"/>
    <n v="1"/>
    <n v="-1.66971"/>
    <n v="-0.56425000000000003"/>
    <n v="-1.1287005027459898"/>
    <n v="936"/>
    <n v="221"/>
    <n v="113"/>
  </r>
  <r>
    <n v="987"/>
    <s v="陶培元"/>
    <x v="1"/>
    <n v="95300"/>
    <s v="风景园林"/>
    <n v="-1.3492688770868217"/>
    <n v="-1.8549482218297813"/>
    <n v="-0.60279919990158304"/>
    <x v="211"/>
    <n v="80.400000000000006"/>
    <s v="录取"/>
    <n v="1"/>
    <n v="-2.0742500000000001"/>
    <n v="-0.95684999999999998"/>
    <n v="-1.5273970951172988"/>
    <n v="968"/>
    <n v="235"/>
    <n v="120"/>
  </r>
  <r>
    <n v="988"/>
    <s v="庄玥莹"/>
    <x v="1"/>
    <n v="95300"/>
    <s v="风景园林"/>
    <n v="-1.3492688770868217"/>
    <n v="-0.44196690192180477"/>
    <n v="-0.1581239943647364"/>
    <x v="212"/>
    <n v="90.93"/>
    <s v="录取"/>
    <n v="1"/>
    <n v="-1.27773"/>
    <n v="-1.1730000000000001E-2"/>
    <n v="-0.658152608214158"/>
    <n v="843"/>
    <n v="198"/>
    <n v="100"/>
  </r>
  <r>
    <n v="989"/>
    <s v="王宏伟"/>
    <x v="1"/>
    <n v="95300"/>
    <s v="风景园林"/>
    <n v="-0.59372881618588091"/>
    <n v="-0.5905882829382153"/>
    <n v="-0.78955194146167285"/>
    <x v="213"/>
    <n v="80.91"/>
    <s v="录取"/>
    <n v="1"/>
    <n v="-0.75793999999999995"/>
    <n v="-0.78718999999999995"/>
    <n v="-0.77225488049742175"/>
    <n v="882"/>
    <n v="202"/>
    <n v="103"/>
  </r>
  <r>
    <n v="990"/>
    <s v="余卉"/>
    <x v="1"/>
    <n v="95300"/>
    <s v="风景园林"/>
    <n v="-1.7467004805557098"/>
    <n v="-1.3909086774888044"/>
    <n v="-0.88141358741165265"/>
    <x v="214"/>
    <n v="74.7"/>
    <s v="录取"/>
    <n v="1"/>
    <n v="-2.0962000000000001"/>
    <n v="-0.92681000000000002"/>
    <n v="-1.5239033126536765"/>
    <n v="967"/>
    <n v="234"/>
    <n v="119"/>
  </r>
  <r>
    <n v="991"/>
    <s v="张行"/>
    <x v="0"/>
    <n v="20200"/>
    <s v="应用经济学"/>
    <n v="1.0608706976339251"/>
    <n v="0.43067013741693333"/>
    <n v="-0.42210535766175306"/>
    <x v="0"/>
    <n v="0"/>
    <s v="不予录取"/>
    <n v="1"/>
    <n v="1.07806"/>
    <n v="-0.4325"/>
    <n v="0.33879552532699719"/>
    <n v="243"/>
    <n v="115"/>
    <n v="28"/>
  </r>
  <r>
    <n v="992"/>
    <s v="来昕"/>
    <x v="1"/>
    <n v="83400"/>
    <s v="风景园林学（工学）"/>
    <n v="1.7410949422042907"/>
    <n v="0.25840929670244567"/>
    <n v="-0.88141358741165265"/>
    <x v="215"/>
    <n v="86.26"/>
    <s v="录取"/>
    <n v="1"/>
    <n v="1.5187299999999999"/>
    <n v="-1.05104"/>
    <n v="0.26109066817574783"/>
    <n v="280"/>
    <n v="73"/>
    <n v="23"/>
  </r>
  <r>
    <n v="993"/>
    <s v="张一帆"/>
    <x v="1"/>
    <n v="83400"/>
    <s v="风景园林学（工学）"/>
    <n v="-1.571830575029399"/>
    <n v="-0.88301219984201573"/>
    <n v="-0.83548276443666269"/>
    <x v="0"/>
    <n v="0"/>
    <s v="不予录取"/>
    <n v="1"/>
    <n v="-1.67119"/>
    <n v="-0.72496000000000005"/>
    <n v="-1.2081072863905866"/>
    <n v="944"/>
    <n v="226"/>
    <n v="59"/>
  </r>
  <r>
    <n v="994"/>
    <s v="赫东煜"/>
    <x v="2"/>
    <n v="83000"/>
    <s v="环境科学与工程"/>
    <n v="-0.45902208531651284"/>
    <n v="0.2209934877737795"/>
    <n v="-0.83548276443666269"/>
    <x v="21"/>
    <n v="0"/>
    <s v="不予录取"/>
    <n v="1"/>
    <n v="-0.18368000000000001"/>
    <n v="-0.53605999999999998"/>
    <n v="-0.35613393468996452"/>
    <n v="716"/>
    <n v="14"/>
    <n v="12"/>
  </r>
  <r>
    <n v="995"/>
    <s v="陈子璇"/>
    <x v="1"/>
    <n v="95300"/>
    <s v="风景园林"/>
    <n v="-0.81434208469518832"/>
    <n v="-0.78056493591999376"/>
    <n v="-0.88141358741165265"/>
    <x v="216"/>
    <n v="77.599999999999994"/>
    <s v="录取"/>
    <n v="1"/>
    <n v="-1.0318700000000001"/>
    <n v="-0.89300000000000002"/>
    <n v="-0.9639073519768564"/>
    <n v="918"/>
    <n v="216"/>
    <n v="109"/>
  </r>
  <r>
    <n v="996"/>
    <s v="陈简村"/>
    <x v="1"/>
    <n v="97300"/>
    <s v="风景园林学（农学）"/>
    <n v="1.3182528442281178"/>
    <n v="-0.52099941102924585"/>
    <n v="-0.78955194146167285"/>
    <x v="217"/>
    <n v="93.03"/>
    <s v="录取"/>
    <n v="1"/>
    <n v="0.74111000000000005"/>
    <n v="-1.1853800000000001"/>
    <n v="-0.20170962835822023"/>
    <n v="600"/>
    <n v="145"/>
    <n v="28"/>
  </r>
  <r>
    <n v="997"/>
    <s v="姜卓君"/>
    <x v="1"/>
    <n v="95300"/>
    <s v="风景园林"/>
    <n v="0.27225206506624089"/>
    <n v="-1.9060848304941658"/>
    <n v="-0.4500351727119794"/>
    <x v="218"/>
    <n v="74.510000000000005"/>
    <s v="录取"/>
    <n v="1"/>
    <n v="-0.87372000000000005"/>
    <n v="-1.2054400000000001"/>
    <n v="-1.0360629797813583"/>
    <n v="926"/>
    <n v="218"/>
    <n v="111"/>
  </r>
  <r>
    <n v="999"/>
    <s v="程自隆"/>
    <x v="11"/>
    <n v="85600"/>
    <s v="材料与化工"/>
    <n v="-0.34774123634522419"/>
    <n v="-1.5679417567614728"/>
    <n v="-0.88141358741165265"/>
    <x v="219"/>
    <n v="87.9"/>
    <s v="录取"/>
    <n v="1"/>
    <n v="-1.13121"/>
    <n v="-1.30833"/>
    <n v="-1.2178921071351567"/>
    <n v="945"/>
    <n v="29"/>
    <n v="4"/>
  </r>
  <r>
    <n v="1000"/>
    <s v="王振坤"/>
    <x v="1"/>
    <n v="83400"/>
    <s v="风景园林学（工学）"/>
    <n v="0.46301923473130707"/>
    <n v="-0.64401322497842339"/>
    <n v="-0.88141358741165265"/>
    <x v="220"/>
    <n v="83.77"/>
    <s v="录取"/>
    <n v="1"/>
    <n v="2.1700000000000001E-2"/>
    <n v="-1.1234"/>
    <n v="-0.5387092190631656"/>
    <n v="797"/>
    <n v="186"/>
    <n v="48"/>
  </r>
  <r>
    <n v="1001"/>
    <s v="贾桂云"/>
    <x v="1"/>
    <n v="83400"/>
    <s v="风景园林学（工学）"/>
    <n v="0.72995079486996317"/>
    <n v="0.29821909110190881"/>
    <n v="-0.54492626832208935"/>
    <x v="0"/>
    <n v="0"/>
    <s v="不予录取"/>
    <n v="1"/>
    <n v="0.75466999999999995"/>
    <n v="-0.51788000000000001"/>
    <n v="0.13188705377798313"/>
    <n v="341"/>
    <n v="88"/>
    <n v="26"/>
  </r>
  <r>
    <n v="1002"/>
    <s v="孙瑾璐"/>
    <x v="1"/>
    <n v="95300"/>
    <s v="风景园林"/>
    <n v="-0.17287133081891357"/>
    <n v="-0.54304892354021317"/>
    <n v="-0.74362111848668289"/>
    <x v="221"/>
    <n v="79.03"/>
    <s v="录取"/>
    <n v="1"/>
    <n v="-0.41147"/>
    <n v="-0.82220000000000004"/>
    <n v="-0.61248028604123128"/>
    <n v="825"/>
    <n v="193"/>
    <n v="97"/>
  </r>
  <r>
    <n v="1003"/>
    <s v="郭林繁"/>
    <x v="1"/>
    <n v="95300"/>
    <s v="风景园林"/>
    <n v="-1.1902962356992666"/>
    <n v="-1.7605841229298016"/>
    <n v="-0.88141358741165265"/>
    <x v="219"/>
    <n v="87.9"/>
    <s v="录取"/>
    <n v="1"/>
    <n v="-1.88547"/>
    <n v="-1.19692"/>
    <n v="-1.5484952661025737"/>
    <n v="969"/>
    <n v="236"/>
    <n v="121"/>
  </r>
  <r>
    <n v="1004"/>
    <s v="冯源"/>
    <x v="1"/>
    <n v="95300"/>
    <s v="风景园林"/>
    <n v="1.8146326983740599"/>
    <n v="-0.17179733622519944"/>
    <n v="-0.88141358741165265"/>
    <x v="222"/>
    <n v="75.17"/>
    <s v="录取"/>
    <n v="1"/>
    <n v="1.3260400000000001"/>
    <n v="-1.2375700000000001"/>
    <n v="7.1415357538623603E-2"/>
    <n v="380"/>
    <n v="101"/>
    <n v="51"/>
  </r>
  <r>
    <n v="1005"/>
    <s v="任江珊"/>
    <x v="1"/>
    <n v="97300"/>
    <s v="风景园林学（农学）"/>
    <n v="0.39903089210600312"/>
    <n v="0.17902862691237892"/>
    <n v="-0.88141358741165265"/>
    <x v="223"/>
    <n v="90.66"/>
    <s v="录取"/>
    <n v="1"/>
    <n v="0.44885999999999998"/>
    <n v="-0.78361000000000003"/>
    <n v="-0.15430788945837026"/>
    <n v="559"/>
    <n v="136"/>
    <n v="25"/>
  </r>
  <r>
    <n v="1006"/>
    <s v="王晓雪"/>
    <x v="0"/>
    <n v="120200"/>
    <s v="工商管理"/>
    <n v="-0.31796223054924616"/>
    <n v="0.41592909215605728"/>
    <n v="-0.88141358741165265"/>
    <x v="0"/>
    <n v="0"/>
    <s v="不予录取"/>
    <n v="1"/>
    <n v="3.8809999999999997E-2"/>
    <n v="-0.53025999999999995"/>
    <n v="-0.23969150580060747"/>
    <n v="632"/>
    <n v="276"/>
    <n v="96"/>
  </r>
  <r>
    <n v="1007"/>
    <s v="王泽鑫"/>
    <x v="1"/>
    <n v="83400"/>
    <s v="风景园林学（工学）"/>
    <n v="-0.41133029290024625"/>
    <n v="-1.2511242740812551"/>
    <n v="-0.88141358741165265"/>
    <x v="224"/>
    <n v="83.53"/>
    <s v="录取"/>
    <n v="1"/>
    <n v="-0.99651000000000001"/>
    <n v="-1.16886"/>
    <n v="-1.0808576804694232"/>
    <n v="929"/>
    <n v="220"/>
    <n v="58"/>
  </r>
  <r>
    <n v="1008"/>
    <s v="曹元"/>
    <x v="3"/>
    <n v="135108"/>
    <s v="艺术设计"/>
    <n v="-0.55695993810099631"/>
    <n v="-1.2410666958433454"/>
    <n v="-0.51093755395160312"/>
    <x v="84"/>
    <n v="88.45"/>
    <s v="录取"/>
    <n v="1"/>
    <n v="-1.1189800000000001"/>
    <n v="-0.81067"/>
    <n v="-0.96809381859281762"/>
    <n v="919"/>
    <n v="85"/>
    <n v="55"/>
  </r>
  <r>
    <n v="1009"/>
    <s v="张晓颖"/>
    <x v="1"/>
    <n v="83400"/>
    <s v="风景园林学（工学）"/>
    <n v="1.079255136676367"/>
    <n v="-1.4415483209756008"/>
    <n v="-0.83548276443666269"/>
    <x v="123"/>
    <n v="84.96"/>
    <s v="录取"/>
    <n v="1"/>
    <n v="2.852E-2"/>
    <n v="-1.5361800000000001"/>
    <n v="-0.73724046202788862"/>
    <n v="869"/>
    <n v="200"/>
    <n v="52"/>
  </r>
  <r>
    <n v="1010"/>
    <s v="张若彤"/>
    <x v="1"/>
    <n v="95300"/>
    <s v="风景园林"/>
    <n v="1.0608706976339251"/>
    <n v="0.28840200750204048"/>
    <n v="-0.69769029551169293"/>
    <x v="225"/>
    <n v="81.709999999999994"/>
    <s v="录取"/>
    <n v="1"/>
    <n v="1.0085599999999999"/>
    <n v="-0.72814000000000001"/>
    <n v="0.15862314667103325"/>
    <n v="329"/>
    <n v="84"/>
    <n v="42"/>
  </r>
  <r>
    <n v="1011"/>
    <s v="杨凌"/>
    <x v="1"/>
    <n v="83400"/>
    <s v="风景园林学（工学）"/>
    <n v="0.16003318455425392"/>
    <n v="-0.19405291518393813"/>
    <n v="-0.88141358741165265"/>
    <x v="226"/>
    <n v="84.36"/>
    <s v="录取"/>
    <n v="1"/>
    <n v="5.0750000000000003E-2"/>
    <n v="-0.87795999999999996"/>
    <n v="-0.40375846723967562"/>
    <n v="740"/>
    <n v="175"/>
    <n v="46"/>
  </r>
  <r>
    <n v="1012"/>
    <s v="高映歆"/>
    <x v="1"/>
    <n v="95300"/>
    <s v="风景园林"/>
    <n v="0.91379518529438686"/>
    <n v="-0.25215391695905098"/>
    <n v="-0.74362111848668289"/>
    <x v="21"/>
    <n v="0"/>
    <s v="不予录取"/>
    <n v="1"/>
    <n v="0.58586000000000005"/>
    <n v="-0.94908999999999999"/>
    <n v="-0.16534088271854519"/>
    <n v="568"/>
    <n v="137"/>
    <n v="69"/>
  </r>
  <r>
    <n v="1014"/>
    <s v="张雅茹"/>
    <x v="1"/>
    <n v="83400"/>
    <s v="风景园林学（工学）"/>
    <n v="-1.2061934998380222"/>
    <n v="-0.25099433154467699"/>
    <n v="-0.88141358741165265"/>
    <x v="227"/>
    <n v="83.93"/>
    <s v="录取"/>
    <n v="1"/>
    <n v="-1.02458"/>
    <n v="-0.59628000000000003"/>
    <n v="-0.81497099770783876"/>
    <n v="892"/>
    <n v="203"/>
    <n v="53"/>
  </r>
  <r>
    <n v="1015"/>
    <s v="李梦姣"/>
    <x v="1"/>
    <n v="95300"/>
    <s v="风景园林"/>
    <n v="-2.9795953570113904E-2"/>
    <n v="6.5102003756622201E-2"/>
    <n v="-0.88141358741165265"/>
    <x v="228"/>
    <n v="79.84"/>
    <s v="录取"/>
    <n v="1"/>
    <n v="5.5789999999999999E-2"/>
    <n v="-0.73319000000000001"/>
    <n v="-0.33033493726002661"/>
    <n v="698"/>
    <n v="162"/>
    <n v="80"/>
  </r>
  <r>
    <n v="1016"/>
    <s v="贾舒婷"/>
    <x v="1"/>
    <n v="83400"/>
    <s v="风景园林学（工学）"/>
    <n v="-0.7451728398141122"/>
    <n v="-7.1933777643460595E-2"/>
    <n v="-0.88141358741165265"/>
    <x v="229"/>
    <n v="85.81"/>
    <s v="录取"/>
    <n v="1"/>
    <n v="-0.56928000000000001"/>
    <n v="-0.62810999999999995"/>
    <n v="-0.59807126221071172"/>
    <n v="821"/>
    <n v="192"/>
    <n v="50"/>
  </r>
  <r>
    <n v="1017"/>
    <s v="王嘉慧"/>
    <x v="3"/>
    <n v="130500"/>
    <s v="设计学"/>
    <n v="-1.4764469901968658"/>
    <n v="-0.24872279005398734"/>
    <n v="0.83841924684517166"/>
    <x v="0"/>
    <n v="0"/>
    <s v="不予录取"/>
    <n v="1"/>
    <n v="-1.30921"/>
    <n v="0.95860000000000001"/>
    <n v="-0.19934917467152405"/>
    <n v="595"/>
    <n v="39"/>
    <n v="12"/>
  </r>
  <r>
    <n v="1018"/>
    <s v="王娟"/>
    <x v="0"/>
    <n v="120200"/>
    <s v="工商管理"/>
    <n v="-4.2195644912611588E-2"/>
    <n v="0.39449179775937804"/>
    <n v="0.39157559563694172"/>
    <x v="0"/>
    <n v="0"/>
    <s v="不予录取"/>
    <n v="1"/>
    <n v="0.17779"/>
    <n v="0.50555000000000005"/>
    <n v="0.33819496519093811"/>
    <n v="244"/>
    <n v="116"/>
    <n v="39"/>
  </r>
  <r>
    <n v="1019"/>
    <s v="翁嘉蔚"/>
    <x v="1"/>
    <n v="95300"/>
    <s v="风景园林"/>
    <n v="2.2742436744351169"/>
    <n v="0.19783034966387386"/>
    <n v="-0.88141358741165265"/>
    <x v="230"/>
    <n v="78.59"/>
    <s v="录取"/>
    <n v="1"/>
    <n v="1.8904799999999999"/>
    <n v="-1.19371"/>
    <n v="0.38108474251818619"/>
    <n v="220"/>
    <n v="58"/>
    <n v="31"/>
  </r>
  <r>
    <n v="1020"/>
    <s v="潘瑞琦"/>
    <x v="1"/>
    <n v="83400"/>
    <s v="风景园林学（工学）"/>
    <n v="1.6675571860345215"/>
    <n v="7.6111676041866499E-2"/>
    <n v="-0.29236454369241038"/>
    <x v="231"/>
    <n v="87.97"/>
    <s v="录取"/>
    <n v="1"/>
    <n v="1.32988"/>
    <n v="-0.59513000000000005"/>
    <n v="0.38778468012506806"/>
    <n v="217"/>
    <n v="57"/>
    <n v="17"/>
  </r>
  <r>
    <n v="1021"/>
    <s v="李崇郁"/>
    <x v="0"/>
    <n v="20200"/>
    <s v="应用经济学"/>
    <n v="0.93217962433682877"/>
    <n v="-0.17560137235741455"/>
    <n v="0.35724897679154349"/>
    <x v="0"/>
    <n v="0"/>
    <s v="不予录取"/>
    <n v="1"/>
    <n v="0.59311000000000003"/>
    <n v="3.3279999999999997E-2"/>
    <n v="0.31913052824370619"/>
    <n v="251"/>
    <n v="120"/>
    <n v="29"/>
  </r>
  <r>
    <n v="1022"/>
    <s v="姜天姿"/>
    <x v="1"/>
    <n v="83400"/>
    <s v="风景园林学（工学）"/>
    <n v="1.6076222527217041"/>
    <n v="0.21883589301577777"/>
    <n v="-0.49899544534709933"/>
    <x v="21"/>
    <n v="0"/>
    <s v="不予录取"/>
    <n v="1"/>
    <n v="1.3762700000000001"/>
    <n v="-0.70481000000000005"/>
    <n v="0.35779439297181659"/>
    <n v="231"/>
    <n v="62"/>
    <n v="18"/>
  </r>
  <r>
    <n v="1023"/>
    <s v="吴海婷"/>
    <x v="1"/>
    <n v="83300"/>
    <s v="城乡规划学"/>
    <n v="0.45418420923333047"/>
    <n v="-0.78151004533659818"/>
    <n v="-7.768198708209427E-2"/>
    <x v="232"/>
    <n v="89.1"/>
    <s v="录取"/>
    <n v="1"/>
    <n v="-0.10181999999999999"/>
    <n v="-0.47771999999999998"/>
    <n v="-0.28578456680276304"/>
    <n v="669"/>
    <n v="159"/>
    <n v="4"/>
  </r>
  <r>
    <n v="1024"/>
    <s v="程思雅"/>
    <x v="1"/>
    <n v="95300"/>
    <s v="风景园林"/>
    <n v="-0.96773453775668938"/>
    <n v="-0.56361191060285465"/>
    <n v="-0.88141358741165265"/>
    <x v="233"/>
    <n v="77.989999999999995"/>
    <s v="录取"/>
    <n v="1"/>
    <n v="-1.0234300000000001"/>
    <n v="-0.77302999999999999"/>
    <n v="-0.90088483498959326"/>
    <n v="909"/>
    <n v="211"/>
    <n v="107"/>
  </r>
  <r>
    <n v="1025"/>
    <s v="张妍晨"/>
    <x v="0"/>
    <n v="125300"/>
    <s v="会计"/>
    <n v="0.89541074625194506"/>
    <n v="0.16928520356673893"/>
    <n v="1.2659366291658798"/>
    <x v="0"/>
    <n v="0"/>
    <s v="不予录取"/>
    <n v="1"/>
    <n v="0.72238000000000002"/>
    <n v="0.96714999999999995"/>
    <n v="0.84216985638816788"/>
    <n v="85"/>
    <n v="40"/>
    <n v="5"/>
  </r>
  <r>
    <n v="1026"/>
    <s v="黄佳璐"/>
    <x v="1"/>
    <n v="97300"/>
    <s v="风景园林学（农学）"/>
    <n v="1.2630995271007905"/>
    <n v="-5.2270973338075268E-2"/>
    <n v="7.8634589281473793E-2"/>
    <x v="234"/>
    <n v="89.51"/>
    <s v="录取"/>
    <n v="1"/>
    <n v="0.92984"/>
    <n v="-0.23361999999999999"/>
    <n v="0.3604454405630681"/>
    <n v="229"/>
    <n v="61"/>
    <n v="10"/>
  </r>
  <r>
    <n v="1027"/>
    <s v="陆青梅"/>
    <x v="1"/>
    <n v="95300"/>
    <s v="风景园林"/>
    <n v="0.54610640444554126"/>
    <n v="-1.6533249292421335"/>
    <n v="-0.88141358741165265"/>
    <x v="235"/>
    <n v="78.069999999999993"/>
    <s v="录取"/>
    <n v="1"/>
    <n v="-0.49859999999999999"/>
    <n v="-1.5411300000000001"/>
    <n v="-1.0088117047855403"/>
    <n v="924"/>
    <n v="217"/>
    <n v="110"/>
  </r>
  <r>
    <n v="1028"/>
    <s v="罗润"/>
    <x v="1"/>
    <n v="83400"/>
    <s v="风景园林学（工学）"/>
    <n v="1.6675571860345215"/>
    <n v="0.4136713759347655"/>
    <n v="0.27492918776239728"/>
    <x v="0"/>
    <n v="0"/>
    <s v="不予录取"/>
    <n v="1"/>
    <n v="1.4987900000000001"/>
    <n v="3.1119999999999998E-2"/>
    <n v="0.78051578941364397"/>
    <n v="93"/>
    <n v="30"/>
    <n v="7"/>
  </r>
  <r>
    <n v="1029"/>
    <s v="凌傲宇"/>
    <x v="6"/>
    <n v="90701"/>
    <s v="林木遗传育种"/>
    <n v="-1.1108099150054889"/>
    <n v="-1.1820430439365723"/>
    <n v="0.99926435026031424"/>
    <x v="67"/>
    <n v="93"/>
    <s v="录取"/>
    <n v="1"/>
    <n v="-1.57745"/>
    <n v="0.64773000000000003"/>
    <n v="-0.48845219537597157"/>
    <n v="779"/>
    <n v="3"/>
    <n v="1"/>
  </r>
  <r>
    <n v="1031"/>
    <s v="余蕾"/>
    <x v="0"/>
    <n v="20200"/>
    <s v="应用经济学"/>
    <n v="0.58287528253042498"/>
    <n v="0.22689959087423486"/>
    <n v="0.424663765291871"/>
    <x v="0"/>
    <n v="0"/>
    <s v="不予录取"/>
    <n v="1"/>
    <n v="0.55625000000000002"/>
    <n v="0.32882"/>
    <n v="0.44494629840927802"/>
    <n v="185"/>
    <n v="90"/>
    <n v="22"/>
  </r>
  <r>
    <n v="1033"/>
    <s v="李珈莹"/>
    <x v="1"/>
    <n v="83400"/>
    <s v="风景园林学（工学）"/>
    <n v="-1.4605497260581102"/>
    <n v="-1.1335690835749186"/>
    <n v="-0.88141358741165265"/>
    <x v="236"/>
    <n v="81.93"/>
    <s v="录取"/>
    <n v="1"/>
    <n v="-1.72905"/>
    <n v="-0.88873999999999997"/>
    <n v="-1.3178042827080878"/>
    <n v="954"/>
    <n v="229"/>
    <n v="61"/>
  </r>
  <r>
    <n v="1034"/>
    <s v="徐金楠"/>
    <x v="0"/>
    <n v="25200"/>
    <s v="应用统计"/>
    <n v="-9.7348962039938855E-2"/>
    <n v="-0.34065228491509986"/>
    <n v="0.21642705820644365"/>
    <x v="108"/>
    <n v="87.2"/>
    <s v="录取"/>
    <n v="1"/>
    <n v="-0.28131"/>
    <n v="7.492E-2"/>
    <n v="-0.10697188445823815"/>
    <n v="517"/>
    <n v="232"/>
    <n v="16"/>
  </r>
  <r>
    <n v="1035"/>
    <s v="伊慧敏"/>
    <x v="1"/>
    <n v="83300"/>
    <s v="城乡规划学"/>
    <n v="0.72995079486996317"/>
    <n v="-1.2943803971519647"/>
    <n v="0.10592570135233369"/>
    <x v="153"/>
    <n v="87.45"/>
    <s v="录取"/>
    <n v="1"/>
    <n v="-0.19653000000000001"/>
    <n v="-0.58250000000000002"/>
    <n v="-0.38542280087486686"/>
    <n v="732"/>
    <n v="172"/>
    <n v="5"/>
  </r>
  <r>
    <n v="1036"/>
    <s v="张文琛"/>
    <x v="1"/>
    <n v="95300"/>
    <s v="风景园林"/>
    <n v="-0.20765559629459346"/>
    <n v="-0.27647980834727137"/>
    <n v="-0.88141358741165265"/>
    <x v="237"/>
    <n v="78.709999999999994"/>
    <s v="录取"/>
    <n v="1"/>
    <n v="-0.27745999999999998"/>
    <n v="-0.82869999999999999"/>
    <n v="-0.54723554616747827"/>
    <n v="801"/>
    <n v="188"/>
    <n v="94"/>
  </r>
  <r>
    <n v="1037"/>
    <s v="庞轶月"/>
    <x v="8"/>
    <n v="55101"/>
    <s v="英语笔译"/>
    <n v="1.5940194298647525"/>
    <n v="0.4511758131310028"/>
    <n v="-0.55989782658672294"/>
    <x v="0"/>
    <n v="0"/>
    <s v="不予录取"/>
    <n v="1"/>
    <n v="1.50308"/>
    <n v="-0.66278000000000004"/>
    <n v="0.44311326242236659"/>
    <n v="186"/>
    <n v="7"/>
    <n v="5"/>
  </r>
  <r>
    <n v="1038"/>
    <s v="武萌萌"/>
    <x v="1"/>
    <n v="95300"/>
    <s v="风景园林"/>
    <n v="0.43579977019088678"/>
    <n v="-1.5179328037149376"/>
    <n v="-0.74362111848668289"/>
    <x v="238"/>
    <n v="79.900000000000006"/>
    <s v="录取"/>
    <n v="1"/>
    <n v="-0.51085000000000003"/>
    <n v="-1.3433299999999999"/>
    <n v="-0.91826373389721794"/>
    <n v="911"/>
    <n v="212"/>
    <n v="108"/>
  </r>
  <r>
    <n v="1039"/>
    <s v="杨扬"/>
    <x v="1"/>
    <n v="95300"/>
    <s v="风景园林"/>
    <n v="-1.0631181225892226"/>
    <n v="-1.0645803418439235"/>
    <n v="-0.78955194146167285"/>
    <x v="239"/>
    <n v="67.239999999999995"/>
    <s v="录取"/>
    <n v="1"/>
    <n v="-1.39019"/>
    <n v="-0.87014999999999998"/>
    <n v="-1.1356836596964381"/>
    <n v="938"/>
    <n v="222"/>
    <n v="114"/>
  </r>
  <r>
    <n v="1040"/>
    <s v="贺青青"/>
    <x v="14"/>
    <n v="70100"/>
    <s v="数学"/>
    <n v="-1.6195223674456656"/>
    <n v="0.15336467930675615"/>
    <n v="-0.83548276443666269"/>
    <x v="0"/>
    <n v="0"/>
    <s v="不予录取"/>
    <n v="1"/>
    <n v="-1.10823"/>
    <n v="-0.30442000000000002"/>
    <n v="-0.71484729597837471"/>
    <n v="861"/>
    <n v="2"/>
    <n v="2"/>
  </r>
  <r>
    <n v="1042"/>
    <s v="徐幼榕"/>
    <x v="1"/>
    <n v="97300"/>
    <s v="风景园林学（农学）"/>
    <n v="0.31994385748250748"/>
    <n v="-0.19902944758431104"/>
    <n v="-0.88141358741165265"/>
    <x v="240"/>
    <n v="90.09"/>
    <s v="录取"/>
    <n v="1"/>
    <n v="0.16988"/>
    <n v="-0.91554000000000002"/>
    <n v="-0.36132196887218698"/>
    <n v="719"/>
    <n v="169"/>
    <n v="36"/>
  </r>
  <r>
    <n v="1043"/>
    <s v="许贺艳"/>
    <x v="0"/>
    <n v="120200"/>
    <s v="工商管理"/>
    <n v="-0.61211325522832272"/>
    <n v="0.10194722282808173"/>
    <n v="0.55677540967497197"/>
    <x v="96"/>
    <n v="86.63"/>
    <s v="录取"/>
    <n v="1"/>
    <n v="-0.43389"/>
    <n v="0.66022000000000003"/>
    <n v="0.10156483422338679"/>
    <n v="362"/>
    <n v="167"/>
    <n v="58"/>
  </r>
  <r>
    <n v="1044"/>
    <s v="宋思远"/>
    <x v="1"/>
    <n v="95300"/>
    <s v="风景园林"/>
    <n v="-1.7784950088332208"/>
    <n v="-2.0229483941890218"/>
    <n v="-0.74362111848668289"/>
    <x v="241"/>
    <n v="78.47"/>
    <s v="录取"/>
    <n v="1"/>
    <n v="-2.4923700000000002"/>
    <n v="-1.0500499999999999"/>
    <n v="-1.7865020191780761"/>
    <n v="974"/>
    <n v="237"/>
    <n v="122"/>
  </r>
  <r>
    <n v="1045"/>
    <s v="李姝颖"/>
    <x v="1"/>
    <n v="83400"/>
    <s v="风景园林学（工学）"/>
    <n v="0.93217962433682877"/>
    <n v="-0.51230964687927361"/>
    <n v="-0.88141358741165265"/>
    <x v="0"/>
    <n v="0"/>
    <s v="不予录取"/>
    <n v="1"/>
    <n v="0.45583000000000001"/>
    <n v="-1.17577"/>
    <n v="-0.34267116306301726"/>
    <n v="707"/>
    <n v="164"/>
    <n v="45"/>
  </r>
  <r>
    <n v="1046"/>
    <s v="蔡静"/>
    <x v="9"/>
    <n v="90704"/>
    <s v="森林经理学"/>
    <n v="8.6495428384484832E-2"/>
    <n v="0.28535724071307"/>
    <n v="-0.39919774790702406"/>
    <x v="0"/>
    <n v="0"/>
    <s v="不予录取"/>
    <n v="1"/>
    <n v="0.24953"/>
    <n v="-0.25312000000000001"/>
    <n v="3.5342843750762296E-3"/>
    <n v="416"/>
    <n v="17"/>
    <n v="6"/>
  </r>
  <r>
    <n v="1047"/>
    <s v="李昊霖"/>
    <x v="1"/>
    <n v="95300"/>
    <s v="风景园林"/>
    <n v="-1.4287551977805995"/>
    <n v="-0.84958442744406437"/>
    <n v="-0.88141358741165265"/>
    <x v="242"/>
    <n v="78.7"/>
    <s v="录取"/>
    <n v="1"/>
    <n v="-1.5405599999999999"/>
    <n v="-0.78349000000000002"/>
    <n v="-1.1700517409168187"/>
    <n v="943"/>
    <n v="225"/>
    <n v="116"/>
  </r>
  <r>
    <n v="1048"/>
    <s v="王可心"/>
    <x v="9"/>
    <n v="90702"/>
    <s v="森林培育"/>
    <n v="1.6307883079496361"/>
    <n v="-0.26784527687525533"/>
    <n v="-0.88141358741165265"/>
    <x v="243"/>
    <n v="88.03"/>
    <s v="录取"/>
    <n v="1"/>
    <n v="1.1302300000000001"/>
    <n v="-1.2346299999999999"/>
    <n v="-2.7126864722485204E-2"/>
    <n v="451"/>
    <n v="19"/>
    <n v="9"/>
  </r>
  <r>
    <n v="1049"/>
    <s v="胡钧舒"/>
    <x v="1"/>
    <n v="97300"/>
    <s v="风景园林学（农学）"/>
    <n v="-0.28415217979020219"/>
    <n v="-1.08259812996973"/>
    <n v="-0.88141358741165265"/>
    <x v="244"/>
    <n v="89.29"/>
    <s v="录取"/>
    <n v="1"/>
    <n v="-0.80201"/>
    <n v="-1.13052"/>
    <n v="-0.96278201340882075"/>
    <n v="917"/>
    <n v="215"/>
    <n v="42"/>
  </r>
  <r>
    <n v="1050"/>
    <s v="冯悦"/>
    <x v="1"/>
    <n v="83400"/>
    <s v="风景园林学（工学）"/>
    <n v="-7.7487745986380446E-2"/>
    <n v="-1.0288110403582054"/>
    <n v="-0.88141358741165265"/>
    <x v="245"/>
    <n v="83.1"/>
    <s v="录取"/>
    <n v="1"/>
    <n v="-0.61323000000000005"/>
    <n v="-1.15526"/>
    <n v="-0.8784981940518799"/>
    <n v="903"/>
    <n v="208"/>
    <n v="55"/>
  </r>
  <r>
    <n v="1051"/>
    <s v="张禹娆"/>
    <x v="11"/>
    <n v="82902"/>
    <s v="木材科学与技术"/>
    <n v="-0.17088671820970799"/>
    <n v="-0.17839418254735817"/>
    <n v="0.86230346405417935"/>
    <x v="21"/>
    <n v="0"/>
    <s v="不予录取"/>
    <n v="1"/>
    <n v="-0.27353"/>
    <n v="0.71647000000000005"/>
    <n v="0.21097364760504236"/>
    <n v="304"/>
    <n v="6"/>
    <n v="6"/>
  </r>
  <r>
    <n v="1052"/>
    <s v="孙彦琳"/>
    <x v="1"/>
    <n v="95300"/>
    <s v="风景园林"/>
    <n v="1.410175039440329"/>
    <n v="-0.68304015066483859"/>
    <n v="-0.20405481733972633"/>
    <x v="246"/>
    <n v="88.87"/>
    <s v="录取"/>
    <n v="1"/>
    <n v="0.69037999999999999"/>
    <n v="-0.76139999999999997"/>
    <n v="-2.0117682343483202E-2"/>
    <n v="447"/>
    <n v="117"/>
    <n v="58"/>
  </r>
  <r>
    <n v="1053"/>
    <s v="顾雪琪"/>
    <x v="1"/>
    <n v="97300"/>
    <s v="风景园林学（农学）"/>
    <n v="-0.42722755703900178"/>
    <n v="0.103806184166452"/>
    <n v="-0.88141358741165265"/>
    <x v="247"/>
    <n v="90.31"/>
    <s v="录取"/>
    <n v="1"/>
    <n v="-0.22506000000000001"/>
    <n v="-0.62939000000000001"/>
    <n v="-0.42293814124863316"/>
    <n v="748"/>
    <n v="176"/>
    <n v="37"/>
  </r>
  <r>
    <n v="1054"/>
    <s v="王宜昕"/>
    <x v="0"/>
    <n v="25200"/>
    <s v="应用统计"/>
    <n v="-0.79595764565274552"/>
    <n v="7.4725648454672649E-3"/>
    <n v="1.5670695792391658"/>
    <x v="21"/>
    <n v="0"/>
    <s v="不予录取"/>
    <n v="1"/>
    <n v="-0.67564000000000002"/>
    <n v="1.5412999999999999"/>
    <n v="0.40932516820355808"/>
    <n v="205"/>
    <n v="98"/>
    <n v="7"/>
  </r>
  <r>
    <n v="1055"/>
    <s v="王楚真"/>
    <x v="1"/>
    <n v="95300"/>
    <s v="风景园林"/>
    <n v="0.93993715889397256"/>
    <n v="-0.58976000764223402"/>
    <n v="-0.88141358741165265"/>
    <x v="248"/>
    <n v="80.86"/>
    <s v="录取"/>
    <n v="1"/>
    <n v="0.41696"/>
    <n v="-1.20814"/>
    <n v="-0.37836007850803471"/>
    <n v="728"/>
    <n v="170"/>
    <n v="85"/>
  </r>
  <r>
    <n v="1057"/>
    <s v="段菁阳"/>
    <x v="0"/>
    <n v="25400"/>
    <s v="国际商务"/>
    <n v="-0.11573340108238069"/>
    <n v="-0.46898846696514662"/>
    <n v="1.4190097691371526"/>
    <x v="249"/>
    <n v="94"/>
    <s v="录取"/>
    <n v="1"/>
    <n v="-0.42531999999999998"/>
    <n v="1.0727899999999999"/>
    <n v="0.30785147425615145"/>
    <n v="255"/>
    <n v="121"/>
    <n v="10"/>
  </r>
  <r>
    <n v="1058"/>
    <s v="孙艺轩"/>
    <x v="0"/>
    <n v="120200"/>
    <s v="工商管理"/>
    <n v="-4.5693217708869423E-2"/>
    <n v="-0.15496202654890021"/>
    <n v="-0.18942179312667326"/>
    <x v="0"/>
    <n v="0"/>
    <s v="不予录取"/>
    <n v="1"/>
    <n v="-0.1157"/>
    <n v="-0.21565000000000001"/>
    <n v="-0.16461529250315554"/>
    <n v="566"/>
    <n v="252"/>
    <n v="85"/>
  </r>
  <r>
    <n v="1059"/>
    <s v="苏露阳"/>
    <x v="0"/>
    <n v="120200"/>
    <s v="工商管理"/>
    <n v="-0.31796223054924616"/>
    <n v="0.18363657561568736"/>
    <n v="-0.69769029551169293"/>
    <x v="0"/>
    <n v="0"/>
    <s v="不予录取"/>
    <n v="1"/>
    <n v="-0.10405"/>
    <n v="-0.46256999999999998"/>
    <n v="-0.27950883610036342"/>
    <n v="662"/>
    <n v="289"/>
    <n v="99"/>
  </r>
  <r>
    <n v="1060"/>
    <s v="赵一鸣"/>
    <x v="3"/>
    <s v="1305Z1"/>
    <s v="动画艺术学"/>
    <n v="-1.0949126508667335"/>
    <n v="-0.79261550651888768"/>
    <n v="-0.74362111848668289"/>
    <x v="250"/>
    <n v="83.51"/>
    <s v="录取"/>
    <n v="1"/>
    <n v="-1.25929"/>
    <n v="-0.71560999999999997"/>
    <n v="-0.99321429986877852"/>
    <n v="922"/>
    <n v="87"/>
    <n v="7"/>
  </r>
  <r>
    <n v="1061"/>
    <s v="李晖"/>
    <x v="10"/>
    <n v="85500"/>
    <s v="机械"/>
    <n v="-0.42826886480390081"/>
    <n v="-0.49970932324643685"/>
    <n v="0.25828286207030321"/>
    <x v="251"/>
    <n v="93.3"/>
    <s v="录取"/>
    <n v="1"/>
    <n v="-0.62771999999999994"/>
    <n v="0.12204"/>
    <n v="-0.26078923754711458"/>
    <n v="647"/>
    <n v="2"/>
    <n v="1"/>
  </r>
  <r>
    <n v="1062"/>
    <s v="李祎"/>
    <x v="8"/>
    <n v="55101"/>
    <s v="英语笔译"/>
    <n v="2.917699040920597"/>
    <n v="0.13136890770923074"/>
    <n v="-0.46500673097661316"/>
    <x v="127"/>
    <n v="78.5"/>
    <s v="录取"/>
    <n v="1"/>
    <n v="2.3236699999999999"/>
    <n v="-1.00159"/>
    <n v="0.69629565733823928"/>
    <n v="112"/>
    <n v="4"/>
    <n v="3"/>
  </r>
  <r>
    <n v="1063"/>
    <s v="刘柳"/>
    <x v="0"/>
    <n v="20200"/>
    <s v="应用经济学"/>
    <n v="-1.8579813295269982"/>
    <n v="0.32427313331535135"/>
    <n v="-0.74362111848668289"/>
    <x v="0"/>
    <n v="0"/>
    <s v="不予录取"/>
    <n v="1"/>
    <n v="-1.1955899999999999"/>
    <n v="-0.10392999999999999"/>
    <n v="-0.66133418995502979"/>
    <n v="845"/>
    <n v="341"/>
    <n v="75"/>
  </r>
  <r>
    <n v="1064"/>
    <s v="张旭婷"/>
    <x v="1"/>
    <n v="95300"/>
    <s v="风景园林"/>
    <n v="-1.7467004805557098"/>
    <n v="-2.7423269705767139"/>
    <n v="-0.63678791427206916"/>
    <x v="252"/>
    <n v="73.44"/>
    <s v="录取"/>
    <n v="1"/>
    <n v="-2.8890899999999999"/>
    <n v="-1.2488699999999999"/>
    <n v="-2.0863702294194519"/>
    <n v="976"/>
    <n v="238"/>
    <n v="123"/>
  </r>
  <r>
    <n v="1065"/>
    <s v="康森卫"/>
    <x v="10"/>
    <n v="85500"/>
    <s v="机械"/>
    <n v="-4.2195644912611588E-2"/>
    <n v="-0.96828607323609894"/>
    <n v="-0.55989782658672294"/>
    <x v="181"/>
    <n v="89"/>
    <s v="录取"/>
    <n v="1"/>
    <n v="-0.56620000000000004"/>
    <n v="-0.85990999999999995"/>
    <n v="-0.70994097609906759"/>
    <n v="860"/>
    <n v="5"/>
    <n v="2"/>
  </r>
  <r>
    <n v="1066"/>
    <s v="张瑞婷"/>
    <x v="0"/>
    <n v="120300"/>
    <s v="农林经济管理"/>
    <n v="-0.63049769427076552"/>
    <n v="0.2779614072504773"/>
    <n v="1.8116952523787493"/>
    <x v="0"/>
    <n v="0"/>
    <s v="不予录取"/>
    <n v="1"/>
    <n v="-0.40431"/>
    <n v="1.8239300000000001"/>
    <n v="0.68618536135298946"/>
    <n v="115"/>
    <n v="58"/>
    <n v="7"/>
  </r>
  <r>
    <n v="1068"/>
    <s v="丛天慈"/>
    <x v="1"/>
    <n v="97300"/>
    <s v="风景园林学（农学）"/>
    <n v="1.1160240147612523"/>
    <n v="-0.12832169137998373"/>
    <n v="-0.88141358741165265"/>
    <x v="253"/>
    <n v="89.23"/>
    <s v="录取"/>
    <n v="1"/>
    <n v="0.81816"/>
    <n v="-1.0648299999999999"/>
    <n v="-0.10337083172102894"/>
    <n v="514"/>
    <n v="126"/>
    <n v="22"/>
  </r>
  <r>
    <n v="1070"/>
    <s v="张欣宇"/>
    <x v="3"/>
    <n v="135108"/>
    <s v="艺术设计"/>
    <n v="0.6219918761188622"/>
    <n v="0.26710505166329029"/>
    <n v="1.6725008301756314"/>
    <x v="0"/>
    <n v="0"/>
    <s v="不予录取"/>
    <n v="1"/>
    <n v="0.55147999999999997"/>
    <n v="1.4198500000000001"/>
    <n v="0.97645821461696025"/>
    <n v="70"/>
    <n v="6"/>
    <n v="2"/>
  </r>
  <r>
    <n v="1072"/>
    <s v="翟少昂"/>
    <x v="3"/>
    <n v="135108"/>
    <s v="艺术设计"/>
    <n v="-0.23646038737393563"/>
    <n v="0.33318016177737547"/>
    <n v="2.7225406013909019"/>
    <x v="0"/>
    <n v="0"/>
    <s v="不予录取"/>
    <n v="1"/>
    <n v="-0.11397"/>
    <n v="2.5491700000000002"/>
    <n v="1.1893643879625178"/>
    <n v="47"/>
    <n v="3"/>
    <n v="1"/>
  </r>
  <r>
    <n v="1073"/>
    <s v="安昱臻"/>
    <x v="1"/>
    <n v="95300"/>
    <s v="风景园林"/>
    <n v="-1.174398971560511"/>
    <n v="5.8364266090916512"/>
    <n v="-0.88141358741165265"/>
    <x v="0"/>
    <n v="0"/>
    <s v="不予录取"/>
    <n v="1"/>
    <n v="2.5201099999999999"/>
    <n v="1.8044500000000001"/>
    <n v="2.1698676965201771"/>
    <n v="16"/>
    <n v="7"/>
    <n v="7"/>
  </r>
  <r>
    <n v="1074"/>
    <s v="温晶"/>
    <x v="0"/>
    <n v="120200"/>
    <s v="工商管理"/>
    <n v="-1.5559333108906435"/>
    <n v="0.31418579771762511"/>
    <n v="-0.6058286495617129"/>
    <x v="0"/>
    <n v="0"/>
    <s v="不予录取"/>
    <n v="1"/>
    <n v="-0.97735000000000005"/>
    <n v="-5.5489999999999998E-2"/>
    <n v="-0.52619390648365216"/>
    <n v="793"/>
    <n v="327"/>
    <n v="112"/>
  </r>
  <r>
    <n v="1075"/>
    <s v="童琳"/>
    <x v="3"/>
    <s v="1305Z1"/>
    <s v="动画艺术学"/>
    <n v="-1.5400360467518879"/>
    <n v="0.19793209064728221"/>
    <n v="-0.83548276443666269"/>
    <x v="0"/>
    <n v="0"/>
    <s v="不予录取"/>
    <n v="1"/>
    <n v="-1.0218100000000001"/>
    <n v="-0.30448999999999998"/>
    <n v="-0.67075529646459708"/>
    <n v="850"/>
    <n v="70"/>
    <n v="5"/>
  </r>
  <r>
    <n v="1076"/>
    <s v="孟月"/>
    <x v="8"/>
    <n v="50200"/>
    <s v="外国语言文学"/>
    <n v="0.57430008370259567"/>
    <n v="-0.4428527586580423"/>
    <n v="0.46408218100615711"/>
    <x v="21"/>
    <n v="0"/>
    <s v="不予录取"/>
    <n v="1"/>
    <n v="0.16055"/>
    <n v="0.10005"/>
    <n v="0.13094144375746963"/>
    <n v="345"/>
    <n v="16"/>
    <n v="6"/>
  </r>
  <r>
    <n v="1077"/>
    <s v="徐佳佳"/>
    <x v="0"/>
    <n v="120200"/>
    <s v="工商管理"/>
    <n v="0.14164874551181028"/>
    <n v="0.21033905874358005"/>
    <n v="0.39202973315405426"/>
    <x v="0"/>
    <n v="0"/>
    <s v="不予录取"/>
    <n v="1"/>
    <n v="0.21154000000000001"/>
    <n v="0.39217000000000002"/>
    <n v="0.29993989279484728"/>
    <n v="258"/>
    <n v="123"/>
    <n v="40"/>
  </r>
  <r>
    <n v="1078"/>
    <s v="潘林威"/>
    <x v="10"/>
    <n v="85500"/>
    <s v="机械"/>
    <n v="-1.3810634053643329"/>
    <n v="-2.1861925369250659"/>
    <n v="-0.35817352676199948"/>
    <x v="254"/>
    <n v="90.7"/>
    <s v="录取"/>
    <n v="1"/>
    <n v="-2.3014199999999998"/>
    <n v="-0.86831999999999998"/>
    <n v="-1.6000642652699129"/>
    <n v="970"/>
    <n v="8"/>
    <n v="4"/>
  </r>
  <r>
    <n v="1080"/>
    <s v="黄思懿"/>
    <x v="1"/>
    <n v="95300"/>
    <s v="风景园林"/>
    <n v="1.9617082107135981"/>
    <n v="-0.42447134315986107"/>
    <n v="-0.88141358741165265"/>
    <x v="255"/>
    <n v="80.959999999999994"/>
    <s v="录取"/>
    <n v="1"/>
    <n v="1.29213"/>
    <n v="-1.37026"/>
    <n v="-1.083733974463503E-2"/>
    <n v="436"/>
    <n v="115"/>
    <n v="57"/>
  </r>
  <r>
    <n v="1082"/>
    <s v="张朝琦"/>
    <x v="8"/>
    <n v="55101"/>
    <s v="英语笔译"/>
    <n v="-4.2195644912611588E-2"/>
    <n v="-0.3367910281973272"/>
    <n v="-0.88141358741165265"/>
    <x v="0"/>
    <n v="0"/>
    <s v="不予录取"/>
    <n v="1"/>
    <n v="-0.18609000000000001"/>
    <n v="-0.88939000000000001"/>
    <n v="-0.53028334884911743"/>
    <n v="794"/>
    <n v="31"/>
    <n v="14"/>
  </r>
  <r>
    <n v="1083"/>
    <s v="芦旭蓉"/>
    <x v="7"/>
    <n v="40200"/>
    <s v="心理学"/>
    <n v="-0.72927557567535661"/>
    <n v="-0.15078680646306028"/>
    <n v="-0.44512857088201396"/>
    <x v="21"/>
    <n v="0"/>
    <s v="不予录取"/>
    <n v="1"/>
    <n v="-0.62297999999999998"/>
    <n v="-0.28388999999999998"/>
    <n v="-0.45703015973091526"/>
    <n v="769"/>
    <n v="42"/>
    <n v="20"/>
  </r>
  <r>
    <n v="1084"/>
    <s v="任丽霞"/>
    <x v="0"/>
    <n v="120200"/>
    <s v="工商管理"/>
    <n v="-1.3898689431358389E-2"/>
    <n v="0.34209426577143509"/>
    <n v="-0.88141358741165265"/>
    <x v="0"/>
    <n v="0"/>
    <s v="不予录取"/>
    <n v="1"/>
    <n v="0.2281"/>
    <n v="-0.62717000000000001"/>
    <n v="-0.19046710574461065"/>
    <n v="590"/>
    <n v="258"/>
    <n v="89"/>
  </r>
  <r>
    <n v="1086"/>
    <s v="宫宇"/>
    <x v="0"/>
    <n v="20200"/>
    <s v="应用经济学"/>
    <n v="0.67479747774263765"/>
    <n v="-0.3457622515001248"/>
    <n v="0.21235203909531325"/>
    <x v="0"/>
    <n v="0"/>
    <s v="不予录取"/>
    <n v="1"/>
    <n v="0.30504999999999999"/>
    <n v="-0.10256999999999999"/>
    <n v="0.10556174056892187"/>
    <n v="359"/>
    <n v="165"/>
    <n v="38"/>
  </r>
  <r>
    <n v="1087"/>
    <s v="梁夏"/>
    <x v="1"/>
    <n v="97300"/>
    <s v="风景园林学（农学）"/>
    <n v="0.4471219705925516"/>
    <n v="-0.14607063326876749"/>
    <n v="-0.88141358741165265"/>
    <x v="0"/>
    <n v="0"/>
    <s v="不予录取"/>
    <n v="1"/>
    <n v="0.29754000000000003"/>
    <n v="-0.92291000000000001"/>
    <n v="-0.29974533001977166"/>
    <n v="676"/>
    <n v="160"/>
    <n v="33"/>
  </r>
  <r>
    <n v="1088"/>
    <s v="张旋"/>
    <x v="0"/>
    <n v="125300"/>
    <s v="会计"/>
    <n v="-0.68565101139809181"/>
    <n v="0.18828868383130878"/>
    <n v="-0.88141358741165265"/>
    <x v="0"/>
    <n v="0"/>
    <s v="不予录取"/>
    <n v="1"/>
    <n v="-0.37337999999999999"/>
    <n v="-0.53842999999999996"/>
    <n v="-0.4541550778153659"/>
    <n v="765"/>
    <n v="321"/>
    <n v="64"/>
  </r>
  <r>
    <n v="1089"/>
    <s v="张楠"/>
    <x v="0"/>
    <n v="120300"/>
    <s v="农林经济管理"/>
    <n v="-1.6831114240006877"/>
    <n v="-1.3814198585331456"/>
    <n v="0.12456541225646374"/>
    <x v="256"/>
    <n v="89.57"/>
    <s v="录取"/>
    <n v="1"/>
    <n v="-2.0888499999999999"/>
    <n v="-6.3450000000000006E-2"/>
    <n v="-1.0976240526674215"/>
    <n v="931"/>
    <n v="357"/>
    <n v="38"/>
  </r>
  <r>
    <n v="1090"/>
    <s v="张紫鹓"/>
    <x v="3"/>
    <n v="135108"/>
    <s v="艺术设计"/>
    <n v="-0.81434208469518832"/>
    <n v="-0.25103635088239173"/>
    <n v="-0.68271873724705912"/>
    <x v="0"/>
    <n v="0"/>
    <s v="不予录取"/>
    <n v="1"/>
    <n v="-0.73485"/>
    <n v="-0.51097000000000004"/>
    <n v="-0.62528365997392243"/>
    <n v="833"/>
    <n v="67"/>
    <n v="45"/>
  </r>
  <r>
    <n v="1091"/>
    <s v="王柳川"/>
    <x v="1"/>
    <n v="95300"/>
    <s v="风景园林"/>
    <n v="1.4837127956100979"/>
    <n v="0.36035852573016419"/>
    <n v="1.0609983142187729"/>
    <x v="0"/>
    <n v="0"/>
    <s v="不予录取"/>
    <n v="1"/>
    <n v="1.2912399999999999"/>
    <n v="0.73372999999999999"/>
    <n v="1.0183959307310231"/>
    <n v="64"/>
    <n v="22"/>
    <n v="14"/>
  </r>
  <r>
    <n v="1092"/>
    <s v="徐安琪"/>
    <x v="1"/>
    <n v="95300"/>
    <s v="风景园林"/>
    <n v="1.2630995271007905"/>
    <n v="-0.35846264321108401"/>
    <n v="-0.88141358741165265"/>
    <x v="257"/>
    <n v="77.239999999999995"/>
    <s v="录取"/>
    <n v="1"/>
    <n v="0.79727999999999999"/>
    <n v="-1.1886000000000001"/>
    <n v="-0.17460495323828443"/>
    <n v="573"/>
    <n v="140"/>
    <n v="71"/>
  </r>
  <r>
    <n v="1093"/>
    <s v="苗晨松"/>
    <x v="1"/>
    <n v="95300"/>
    <s v="风景园林"/>
    <n v="-1.3810634053643329"/>
    <n v="-0.22694220849111885"/>
    <n v="-0.88141358741165265"/>
    <x v="258"/>
    <n v="79.510000000000005"/>
    <s v="录取"/>
    <n v="1"/>
    <n v="-1.1440900000000001"/>
    <n v="-0.54783000000000004"/>
    <n v="-0.85228177280708839"/>
    <n v="897"/>
    <n v="204"/>
    <n v="104"/>
  </r>
  <r>
    <n v="1094"/>
    <s v="李娜"/>
    <x v="10"/>
    <n v="85500"/>
    <s v="机械"/>
    <n v="-1.1902962356992666"/>
    <n v="-0.67259841412972421"/>
    <n v="-0.26631188081201956"/>
    <x v="259"/>
    <n v="92.7"/>
    <s v="录取"/>
    <n v="1"/>
    <n v="-1.2847900000000001"/>
    <n v="-0.23232"/>
    <n v="-0.76971368283345576"/>
    <n v="881"/>
    <n v="6"/>
    <n v="3"/>
  </r>
  <r>
    <n v="1095"/>
    <s v="李阳"/>
    <x v="5"/>
    <n v="90707"/>
    <s v="水土保持与荒漠化防治"/>
    <n v="-4.5693217708869423E-2"/>
    <n v="-1.7158825264791098"/>
    <n v="7.8634589281473793E-2"/>
    <x v="260"/>
    <n v="86.36"/>
    <s v="录取"/>
    <n v="1"/>
    <n v="-1.0308299999999999"/>
    <n v="-0.60021999999999998"/>
    <n v="-0.8200904891967602"/>
    <n v="893"/>
    <n v="28"/>
    <n v="17"/>
  </r>
  <r>
    <n v="1096"/>
    <s v="毛月婷"/>
    <x v="1"/>
    <n v="83400"/>
    <s v="风景园林学（工学）"/>
    <n v="1.2998684051856741"/>
    <n v="0.35691993137151667"/>
    <n v="-0.88141358741165265"/>
    <x v="261"/>
    <n v="86.17"/>
    <s v="录取"/>
    <n v="1"/>
    <n v="1.23905"/>
    <n v="-0.91383000000000003"/>
    <n v="0.18543564357985493"/>
    <n v="315"/>
    <n v="79"/>
    <n v="25"/>
  </r>
  <r>
    <n v="1097"/>
    <s v="渠雨潇"/>
    <x v="1"/>
    <n v="95300"/>
    <s v="风景园林"/>
    <n v="-0.31796223054924616"/>
    <n v="1.6353537841849314E-2"/>
    <n v="-0.49105939385700398"/>
    <x v="0"/>
    <n v="0"/>
    <s v="不予录取"/>
    <n v="1"/>
    <n v="-0.21037"/>
    <n v="-0.34926000000000001"/>
    <n v="-0.27834243597562053"/>
    <n v="660"/>
    <n v="157"/>
    <n v="78"/>
  </r>
  <r>
    <n v="1098"/>
    <s v="任冬琪"/>
    <x v="1"/>
    <n v="95300"/>
    <s v="风景园林"/>
    <n v="0.73327272509015085"/>
    <n v="-6.2334596267166843E-2"/>
    <n v="-0.88141358741165265"/>
    <x v="262"/>
    <n v="79.5"/>
    <s v="录取"/>
    <n v="1"/>
    <n v="0.56428999999999996"/>
    <n v="-0.95350000000000001"/>
    <n v="-0.17851281949339115"/>
    <n v="579"/>
    <n v="142"/>
    <n v="72"/>
  </r>
  <r>
    <n v="1099"/>
    <s v="林欣奕"/>
    <x v="12"/>
    <n v="90705"/>
    <s v="野生动植物保护与利用"/>
    <n v="1.0512180078652611"/>
    <n v="6.0668832623914657"/>
    <n v="-0.88141358741165265"/>
    <x v="0"/>
    <n v="0"/>
    <s v="不予录取"/>
    <n v="1"/>
    <n v="4.3514900000000001"/>
    <n v="1.40004"/>
    <n v="2.9070573831071695"/>
    <n v="10"/>
    <n v="1"/>
    <n v="1"/>
  </r>
  <r>
    <n v="1100"/>
    <s v="张婧怡"/>
    <x v="0"/>
    <n v="20200"/>
    <s v="应用经济学"/>
    <n v="0.85864186816705956"/>
    <n v="-0.43310468661026053"/>
    <n v="-0.29236454369241038"/>
    <x v="13"/>
    <n v="84"/>
    <s v="录取"/>
    <n v="1"/>
    <n v="0.41821000000000003"/>
    <n v="-0.61643999999999999"/>
    <n v="-8.8145251509653591E-2"/>
    <n v="500"/>
    <n v="226"/>
    <n v="54"/>
  </r>
  <r>
    <n v="1101"/>
    <s v="王君岩"/>
    <x v="0"/>
    <n v="120200"/>
    <s v="工商管理"/>
    <n v="-0.72241988948297642"/>
    <n v="-0.59028237513345361"/>
    <n v="-0.14753656799290221"/>
    <x v="263"/>
    <n v="87.38"/>
    <s v="录取"/>
    <n v="1"/>
    <n v="-0.88571999999999995"/>
    <n v="-0.20077"/>
    <n v="-0.55050709754841032"/>
    <n v="804"/>
    <n v="330"/>
    <n v="114"/>
  </r>
  <r>
    <n v="1102"/>
    <s v="徐雨杉"/>
    <x v="1"/>
    <n v="95300"/>
    <s v="风景园林"/>
    <n v="1.2630995271007905"/>
    <n v="-0.57615150715562902"/>
    <n v="-0.88141358741165265"/>
    <x v="101"/>
    <n v="79.44"/>
    <s v="录取"/>
    <n v="1"/>
    <n v="0.67139000000000004"/>
    <n v="-1.27471"/>
    <n v="-0.28102671576179078"/>
    <n v="665"/>
    <n v="158"/>
    <n v="79"/>
  </r>
  <r>
    <n v="1103"/>
    <s v="成琳"/>
    <x v="7"/>
    <n v="30100"/>
    <s v="法学"/>
    <n v="-1.3898689431358389E-2"/>
    <n v="0.3009657963516536"/>
    <n v="-0.88141358741165265"/>
    <x v="0"/>
    <n v="0"/>
    <s v="不予录取"/>
    <n v="1"/>
    <n v="0.20432"/>
    <n v="-0.64344000000000001"/>
    <n v="-0.21057172958954615"/>
    <n v="610"/>
    <n v="36"/>
    <n v="8"/>
  </r>
  <r>
    <n v="1104"/>
    <s v="张堰"/>
    <x v="0"/>
    <n v="120200"/>
    <s v="工商管理"/>
    <n v="-0.42826886480390081"/>
    <n v="2.9504687718570767E-2"/>
    <n v="1.2642618617384194"/>
    <x v="0"/>
    <n v="0"/>
    <s v="不予录取"/>
    <n v="1"/>
    <n v="-0.36831999999999998"/>
    <n v="1.2051400000000001"/>
    <n v="0.40172758521275764"/>
    <n v="208"/>
    <n v="99"/>
    <n v="33"/>
  </r>
  <r>
    <n v="1105"/>
    <s v="王艺霏"/>
    <x v="7"/>
    <n v="40200"/>
    <s v="心理学"/>
    <n v="1.2998684051856741"/>
    <n v="-0.15994755477080755"/>
    <n v="-0.18639234346654338"/>
    <x v="21"/>
    <n v="0"/>
    <s v="不予录取"/>
    <n v="1"/>
    <n v="0.90790999999999999"/>
    <n v="-0.51458999999999999"/>
    <n v="0.21174188008265385"/>
    <n v="303"/>
    <n v="16"/>
    <n v="10"/>
  </r>
  <r>
    <n v="1107"/>
    <s v="杜林娜"/>
    <x v="5"/>
    <n v="70501"/>
    <s v="自然地理学"/>
    <n v="0.61964416061531047"/>
    <n v="5.6189335922143729E-2"/>
    <n v="-0.63678791427206916"/>
    <x v="0"/>
    <n v="0"/>
    <s v="不予录取"/>
    <n v="1"/>
    <n v="0.53480000000000005"/>
    <n v="-0.66883999999999999"/>
    <n v="-5.4258555962962814E-2"/>
    <n v="475"/>
    <n v="9"/>
    <n v="1"/>
  </r>
  <r>
    <n v="1108"/>
    <s v="王悦"/>
    <x v="0"/>
    <n v="25400"/>
    <s v="国际商务"/>
    <n v="-0.28119335246436256"/>
    <n v="0.15372586713442982"/>
    <n v="-0.58292103980698384"/>
    <x v="0"/>
    <n v="0"/>
    <s v="不予录取"/>
    <n v="1"/>
    <n v="-9.8610000000000003E-2"/>
    <n v="-0.38290000000000002"/>
    <n v="-0.23774085048246213"/>
    <n v="631"/>
    <n v="275"/>
    <n v="18"/>
  </r>
  <r>
    <n v="1109"/>
    <s v="朱媛茹"/>
    <x v="0"/>
    <n v="20200"/>
    <s v="应用经济学"/>
    <n v="1.1711773318885796"/>
    <n v="-7.4923872202295669E-2"/>
    <n v="-0.68271873724705912"/>
    <x v="0"/>
    <n v="0"/>
    <s v="不予录取"/>
    <n v="1"/>
    <n v="0.88190999999999997"/>
    <n v="-0.88339999999999996"/>
    <n v="1.7971480652871432E-2"/>
    <n v="406"/>
    <n v="188"/>
    <n v="41"/>
  </r>
  <r>
    <n v="1110"/>
    <s v="蒋雨萌"/>
    <x v="1"/>
    <n v="95300"/>
    <s v="风景园林"/>
    <n v="-0.7451728398141122"/>
    <n v="0.23808740556518704"/>
    <n v="-0.88141358741165265"/>
    <x v="264"/>
    <n v="82.47"/>
    <s v="录取"/>
    <n v="1"/>
    <n v="-0.38999"/>
    <n v="-0.50548000000000004"/>
    <n v="-0.44651053157768322"/>
    <n v="763"/>
    <n v="179"/>
    <n v="89"/>
  </r>
  <r>
    <n v="1111"/>
    <s v="陈业明"/>
    <x v="4"/>
    <n v="81200"/>
    <s v="计算机科学与技术"/>
    <n v="-0.45902208531651284"/>
    <n v="-0.23672618972528064"/>
    <n v="0.35724897679154349"/>
    <x v="0"/>
    <n v="0"/>
    <s v="不予录取"/>
    <n v="1"/>
    <n v="-0.50368999999999997"/>
    <n v="0.31886999999999999"/>
    <n v="-0.10113109053130948"/>
    <n v="512"/>
    <n v="9"/>
    <n v="6"/>
  </r>
  <r>
    <n v="1112"/>
    <s v="王杉"/>
    <x v="1"/>
    <n v="83300"/>
    <s v="城乡规划学"/>
    <n v="-0.41133029290024625"/>
    <n v="-1.3943895735109004E-2"/>
    <n v="1.8344783148140631"/>
    <x v="0"/>
    <n v="0"/>
    <s v="不予录取"/>
    <n v="1"/>
    <n v="-0.40695999999999999"/>
    <n v="1.67946"/>
    <n v="0.61412899033950752"/>
    <n v="130"/>
    <n v="39"/>
    <n v="1"/>
  </r>
  <r>
    <n v="1113"/>
    <s v="张路宽"/>
    <x v="0"/>
    <n v="95138"/>
    <s v="农村发展"/>
    <n v="-0.85645368878540074"/>
    <n v="1.4149970506098399E-2"/>
    <n v="-0.88141358741165265"/>
    <x v="0"/>
    <n v="0"/>
    <s v="不予录取"/>
    <n v="1"/>
    <n v="-0.60440000000000005"/>
    <n v="-0.56928000000000001"/>
    <n v="-0.58721235545061712"/>
    <n v="815"/>
    <n v="334"/>
    <n v="6"/>
  </r>
  <r>
    <n v="1114"/>
    <s v="马蕊"/>
    <x v="12"/>
    <n v="71300"/>
    <s v="生态学"/>
    <n v="1.3182528442281178"/>
    <n v="-0.11455671752928494"/>
    <n v="-6.6262348414756492E-2"/>
    <x v="0"/>
    <n v="0"/>
    <s v="不予录取"/>
    <n v="1"/>
    <n v="0.94262000000000001"/>
    <n v="-0.39639000000000002"/>
    <n v="0.28731168769734572"/>
    <n v="266"/>
    <n v="5"/>
    <n v="2"/>
  </r>
  <r>
    <n v="1115"/>
    <s v="尚逸群"/>
    <x v="5"/>
    <n v="70503"/>
    <s v="地图学与地理信息系统"/>
    <n v="0.25195537976646493"/>
    <n v="0.18926870592082823"/>
    <n v="-0.40713379939711941"/>
    <x v="0"/>
    <n v="0"/>
    <s v="不予录取"/>
    <n v="1"/>
    <n v="0.32057000000000002"/>
    <n v="-0.33485999999999999"/>
    <n v="-1.9588459573017077E-4"/>
    <n v="423"/>
    <n v="6"/>
    <n v="2"/>
  </r>
  <r>
    <n v="1116"/>
    <s v="刘芊池"/>
    <x v="1"/>
    <n v="95300"/>
    <s v="风景园林"/>
    <n v="-0.64978925498157902"/>
    <n v="-1.8804773954381335"/>
    <n v="-0.88141358741165265"/>
    <x v="265"/>
    <n v="69.66"/>
    <s v="录取"/>
    <n v="1"/>
    <n v="-1.5424100000000001"/>
    <n v="-1.36469"/>
    <n v="-1.4554342542905374"/>
    <n v="963"/>
    <n v="232"/>
    <n v="117"/>
  </r>
  <r>
    <n v="1117"/>
    <s v="王广胜"/>
    <x v="4"/>
    <n v="81200"/>
    <s v="计算机科学与技术"/>
    <n v="4.9726550299599361E-2"/>
    <n v="-0.2590354556399278"/>
    <n v="0.57174696793960578"/>
    <x v="21"/>
    <n v="0"/>
    <s v="不予录取"/>
    <n v="1"/>
    <n v="-0.13836999999999999"/>
    <n v="0.38307999999999998"/>
    <n v="0.11682639095318113"/>
    <n v="353"/>
    <n v="5"/>
    <n v="4"/>
  </r>
  <r>
    <n v="1119"/>
    <s v="宗鸣"/>
    <x v="9"/>
    <n v="90702"/>
    <s v="森林培育"/>
    <n v="-1.5559333108906435"/>
    <n v="-1.5229744031592714"/>
    <n v="-0.69769029551169293"/>
    <x v="266"/>
    <n v="85.4"/>
    <s v="录取"/>
    <n v="1"/>
    <n v="-2.0355500000000002"/>
    <n v="-0.86194999999999999"/>
    <n v="-1.4611929486572954"/>
    <n v="965"/>
    <n v="62"/>
    <n v="20"/>
  </r>
  <r>
    <n v="1120"/>
    <s v="武欣蕊"/>
    <x v="1"/>
    <n v="83400"/>
    <s v="风景园林学（工学）"/>
    <n v="0.82187299008217596"/>
    <n v="0.1320750349979567"/>
    <n v="0.30828870415642357"/>
    <x v="0"/>
    <n v="0"/>
    <s v="不予录取"/>
    <n v="1"/>
    <n v="0.68915999999999999"/>
    <n v="0.13700999999999999"/>
    <n v="0.41893910199482409"/>
    <n v="198"/>
    <n v="54"/>
    <n v="15"/>
  </r>
  <r>
    <n v="1121"/>
    <s v="黄培毓"/>
    <x v="8"/>
    <n v="50200"/>
    <s v="外国语言文学"/>
    <n v="-0.5226111418715349"/>
    <n v="0.21381009120358513"/>
    <n v="-0.83548276443666269"/>
    <x v="0"/>
    <n v="0"/>
    <s v="不予录取"/>
    <n v="1"/>
    <n v="-0.23635"/>
    <n v="-0.52475000000000005"/>
    <n v="-0.3774922747164588"/>
    <n v="727"/>
    <n v="28"/>
    <n v="16"/>
  </r>
  <r>
    <n v="1123"/>
    <s v="张嘉轩"/>
    <x v="3"/>
    <n v="130500"/>
    <s v="设计学"/>
    <n v="-0.15697406668015804"/>
    <n v="0.20169119118223572"/>
    <n v="-0.65175947253670286"/>
    <x v="0"/>
    <n v="0"/>
    <s v="不予录取"/>
    <n v="1"/>
    <n v="2.7089999999999999E-2"/>
    <n v="-0.45138"/>
    <n v="-0.20707208108038849"/>
    <n v="603"/>
    <n v="42"/>
    <n v="14"/>
  </r>
  <r>
    <n v="1124"/>
    <s v="王苗聪"/>
    <x v="8"/>
    <n v="55101"/>
    <s v="英语笔译"/>
    <n v="1.7410949422042907"/>
    <n v="0.3689423546311128"/>
    <n v="-0.63678791427206916"/>
    <x v="0"/>
    <n v="0"/>
    <s v="不予录取"/>
    <n v="1"/>
    <n v="1.57131"/>
    <n v="-0.79483999999999999"/>
    <n v="0.41332181234275656"/>
    <n v="203"/>
    <n v="10"/>
    <n v="7"/>
  </r>
  <r>
    <n v="1125"/>
    <s v="杨德菲"/>
    <x v="1"/>
    <n v="95300"/>
    <s v="风景园林"/>
    <n v="1.1160240147612523"/>
    <n v="-6.7197490773171836E-3"/>
    <n v="2.8175107479591874"/>
    <x v="267"/>
    <n v="76.3"/>
    <s v="录取"/>
    <n v="1"/>
    <n v="0.71697"/>
    <n v="2.1960700000000002"/>
    <n v="1.4408380254268871"/>
    <n v="26"/>
    <n v="10"/>
    <n v="8"/>
  </r>
  <r>
    <n v="1128"/>
    <s v="张驰"/>
    <x v="1"/>
    <n v="83400"/>
    <s v="风景园林学（工学）"/>
    <n v="2.0168615278409239"/>
    <n v="0.32147306962896172"/>
    <n v="0.91972225811656061"/>
    <x v="268"/>
    <n v="85.19"/>
    <s v="录取"/>
    <n v="1"/>
    <n v="1.6820900000000001"/>
    <n v="0.47693000000000002"/>
    <n v="1.0922875596487953"/>
    <n v="55"/>
    <n v="18"/>
    <n v="3"/>
  </r>
  <r>
    <n v="1129"/>
    <s v="梁潇"/>
    <x v="0"/>
    <n v="125300"/>
    <s v="会计"/>
    <n v="0.85864186816705956"/>
    <n v="0.36535897217055552"/>
    <n v="-0.31527215344713949"/>
    <x v="0"/>
    <n v="0"/>
    <s v="不予录取"/>
    <n v="1"/>
    <n v="0.88104000000000005"/>
    <n v="-0.32051000000000002"/>
    <n v="0.29300428507087006"/>
    <n v="261"/>
    <n v="126"/>
    <n v="23"/>
  </r>
  <r>
    <n v="1130"/>
    <s v="陈潇"/>
    <x v="5"/>
    <n v="90707"/>
    <s v="水土保持与荒漠化防治"/>
    <n v="-1.2220907639767775"/>
    <n v="-1.9413081765420184"/>
    <n v="-0.88141358741165265"/>
    <x v="269"/>
    <n v="82.68"/>
    <s v="录取"/>
    <n v="1"/>
    <n v="-2.01424"/>
    <n v="-1.2613300000000001"/>
    <n v="-1.6457676350320076"/>
    <n v="971"/>
    <n v="31"/>
    <n v="19"/>
  </r>
  <r>
    <n v="1132"/>
    <s v="王军力"/>
    <x v="7"/>
    <n v="30100"/>
    <s v="法学"/>
    <n v="-1.6672141598619321"/>
    <n v="-0.71800339873579933"/>
    <n v="0.32187615891847621"/>
    <x v="270"/>
    <n v="83.87"/>
    <s v="录取"/>
    <n v="1"/>
    <n v="-1.7021999999999999"/>
    <n v="0.36680000000000001"/>
    <n v="-0.68963631626784583"/>
    <n v="854"/>
    <n v="44"/>
    <n v="12"/>
  </r>
  <r>
    <n v="1134"/>
    <s v="马逍彤"/>
    <x v="0"/>
    <n v="95138"/>
    <s v="农村发展"/>
    <n v="-0.17088671820970799"/>
    <n v="0.34583415458094402"/>
    <n v="-0.88141358741165265"/>
    <x v="0"/>
    <n v="0"/>
    <s v="不予录取"/>
    <n v="1"/>
    <n v="0.11049"/>
    <n v="-0.59074000000000004"/>
    <n v="-0.23269029576776146"/>
    <n v="629"/>
    <n v="273"/>
    <n v="4"/>
  </r>
  <r>
    <n v="1135"/>
    <s v="宫子惠"/>
    <x v="1"/>
    <n v="97300"/>
    <s v="风景园林学（农学）"/>
    <n v="0.33584112162126301"/>
    <n v="0.17133358718402106"/>
    <n v="-0.88141358741165265"/>
    <x v="0"/>
    <n v="0"/>
    <s v="不予录取"/>
    <n v="1"/>
    <n v="0.39618999999999999"/>
    <n v="-0.77259"/>
    <n v="-0.17580815479577921"/>
    <n v="575"/>
    <n v="141"/>
    <n v="27"/>
  </r>
  <r>
    <n v="1136"/>
    <s v="牟津阳"/>
    <x v="1"/>
    <n v="97300"/>
    <s v="风景园林学（农学）"/>
    <n v="-6.0580083955055215E-2"/>
    <n v="0.24754409489051835"/>
    <n v="0.27325442033493691"/>
    <x v="0"/>
    <n v="0"/>
    <s v="不予录取"/>
    <n v="1"/>
    <n v="8.4269999999999998E-2"/>
    <n v="0.34873999999999999"/>
    <n v="0.21370098957788439"/>
    <n v="302"/>
    <n v="77"/>
    <n v="14"/>
  </r>
  <r>
    <n v="1137"/>
    <s v="田欢"/>
    <x v="12"/>
    <n v="90705"/>
    <s v="野生动植物保护与利用"/>
    <n v="-0.31796223054924616"/>
    <n v="-0.28625810370118121"/>
    <n v="1.6550229217647023"/>
    <x v="21"/>
    <n v="0"/>
    <s v="不予录取"/>
    <n v="1"/>
    <n v="-0.48488999999999999"/>
    <n v="1.3950899999999999"/>
    <n v="0.43516774487326004"/>
    <n v="190"/>
    <n v="3"/>
    <n v="2"/>
  </r>
  <r>
    <n v="1138"/>
    <s v="苏滢"/>
    <x v="12"/>
    <n v="90705"/>
    <s v="野生动植物保护与利用"/>
    <n v="0.34387757497867583"/>
    <n v="-7.0197440307406531E-2"/>
    <n v="0.80056950009572059"/>
    <x v="21"/>
    <n v="0"/>
    <s v="不予录取"/>
    <n v="1"/>
    <n v="0.18465000000000001"/>
    <n v="0.59101999999999999"/>
    <n v="0.38352651240127378"/>
    <n v="218"/>
    <n v="4"/>
    <n v="3"/>
  </r>
  <r>
    <n v="1139"/>
    <s v="高冠群"/>
    <x v="0"/>
    <n v="20200"/>
    <s v="应用经济学"/>
    <n v="0.25195537976646493"/>
    <n v="0.40389707950860765"/>
    <n v="-0.51093755395160312"/>
    <x v="0"/>
    <n v="0"/>
    <s v="不予录取"/>
    <n v="1"/>
    <n v="0.44951000000000002"/>
    <n v="-0.34012999999999999"/>
    <n v="6.3062060308236759E-2"/>
    <n v="384"/>
    <n v="175"/>
    <n v="39"/>
  </r>
  <r>
    <n v="1140"/>
    <s v="盛亚祥"/>
    <x v="1"/>
    <n v="95300"/>
    <s v="风景园林"/>
    <n v="-1.2187997436289184"/>
    <n v="0.13731662200436229"/>
    <n v="-0.88141358741165265"/>
    <x v="0"/>
    <n v="0"/>
    <s v="不予录取"/>
    <n v="1"/>
    <n v="-0.80962999999999996"/>
    <n v="-0.43987999999999999"/>
    <n v="-0.62867522858387426"/>
    <n v="834"/>
    <n v="196"/>
    <n v="99"/>
  </r>
  <r>
    <n v="1141"/>
    <s v="梅馨元"/>
    <x v="8"/>
    <n v="50200"/>
    <s v="外国语言文学"/>
    <n v="-4.2195644912611588E-2"/>
    <n v="0.21429612651762575"/>
    <n v="-0.88141358741165265"/>
    <x v="0"/>
    <n v="0"/>
    <s v="不予录取"/>
    <n v="1"/>
    <n v="0.13261000000000001"/>
    <n v="-0.67142000000000002"/>
    <n v="-0.26088037149887089"/>
    <n v="648"/>
    <n v="26"/>
    <n v="14"/>
  </r>
  <r>
    <n v="1142"/>
    <s v="铁宇娟"/>
    <x v="12"/>
    <n v="71300"/>
    <s v="生态学"/>
    <n v="-1.4605497260581102"/>
    <n v="0.20399554832137631"/>
    <n v="1.1710455335557703"/>
    <x v="0"/>
    <n v="0"/>
    <s v="不予录取"/>
    <n v="1"/>
    <n v="-1.0506899999999999"/>
    <n v="1.4230400000000001"/>
    <n v="0.15994758403032472"/>
    <n v="327"/>
    <n v="6"/>
    <n v="3"/>
  </r>
  <r>
    <n v="1145"/>
    <s v="孙傲"/>
    <x v="1"/>
    <n v="83400"/>
    <s v="风景园林学（工学）"/>
    <n v="0.36226201402111768"/>
    <n v="-0.35740892535335322"/>
    <n v="-0.88141358741165265"/>
    <x v="271"/>
    <n v="84.73"/>
    <s v="录取"/>
    <n v="1"/>
    <n v="0.11057"/>
    <n v="-0.98760999999999999"/>
    <n v="-0.42687668255242966"/>
    <n v="752"/>
    <n v="177"/>
    <n v="47"/>
  </r>
  <r>
    <n v="1147"/>
    <s v="白靖怡"/>
    <x v="1"/>
    <n v="95300"/>
    <s v="风景园林"/>
    <n v="-0.5018066209736699"/>
    <n v="0.23706945702517906"/>
    <n v="1.0933122611617987"/>
    <x v="208"/>
    <n v="75.06"/>
    <s v="录取"/>
    <n v="1"/>
    <n v="-0.29646"/>
    <n v="1.15513"/>
    <n v="0.41394469679495299"/>
    <n v="202"/>
    <n v="55"/>
    <n v="30"/>
  </r>
  <r>
    <n v="1149"/>
    <s v="赵一燃"/>
    <x v="1"/>
    <n v="97300"/>
    <s v="风景园林学（农学）"/>
    <n v="0.38064645306356126"/>
    <n v="-0.46133869327408539"/>
    <n v="-6.6262348414756492E-2"/>
    <x v="272"/>
    <n v="88.4"/>
    <s v="录取"/>
    <n v="1"/>
    <n v="2.6700000000000002E-2"/>
    <n v="-0.32479000000000002"/>
    <n v="-0.14531837080474377"/>
    <n v="549"/>
    <n v="134"/>
    <n v="24"/>
  </r>
  <r>
    <n v="1150"/>
    <s v="刘静"/>
    <x v="3"/>
    <n v="135108"/>
    <s v="艺术设计"/>
    <n v="-0.8087618963691342"/>
    <n v="-3.6357729365968414E-2"/>
    <n v="-0.46197728131648319"/>
    <x v="0"/>
    <n v="0"/>
    <s v="不予录取"/>
    <n v="1"/>
    <n v="-0.61667000000000005"/>
    <n v="-0.23555999999999999"/>
    <n v="-0.4301556715770124"/>
    <n v="755"/>
    <n v="55"/>
    <n v="35"/>
  </r>
  <r>
    <n v="1151"/>
    <s v="董文煜"/>
    <x v="0"/>
    <n v="120200"/>
    <s v="工商管理"/>
    <n v="1.7043260641194053"/>
    <n v="0.36913433822056635"/>
    <n v="1.6078536495992433"/>
    <x v="0"/>
    <n v="0"/>
    <s v="不予录取"/>
    <n v="1"/>
    <n v="1.4392799999999999"/>
    <n v="1.16307"/>
    <n v="1.3041034823181932"/>
    <n v="40"/>
    <n v="20"/>
    <n v="10"/>
  </r>
  <r>
    <n v="1152"/>
    <s v="郭晓琪"/>
    <x v="1"/>
    <n v="97300"/>
    <s v="风景园林学（农学）"/>
    <n v="-0.39149998671901531"/>
    <n v="0.10263295865728683"/>
    <n v="0.54097226869150339"/>
    <x v="21"/>
    <n v="0"/>
    <s v="不予录取"/>
    <n v="1"/>
    <n v="-0.26444000000000001"/>
    <n v="0.59763999999999995"/>
    <n v="0.15745990356298475"/>
    <n v="331"/>
    <n v="85"/>
    <n v="16"/>
  </r>
  <r>
    <n v="1153"/>
    <s v="杨婷婷"/>
    <x v="1"/>
    <n v="83300"/>
    <s v="城乡规划学"/>
    <n v="-0.98363180189544497"/>
    <n v="-0.18252629049175123"/>
    <n v="-0.30030059518250574"/>
    <x v="219"/>
    <n v="87.9"/>
    <s v="录取"/>
    <n v="1"/>
    <n v="-0.84211999999999998"/>
    <n v="-0.11401"/>
    <n v="-0.48578469610332592"/>
    <n v="778"/>
    <n v="181"/>
    <n v="7"/>
  </r>
  <r>
    <n v="1154"/>
    <s v="陈天子"/>
    <x v="0"/>
    <n v="25400"/>
    <s v="国际商务"/>
    <n v="2.1271681620955785"/>
    <n v="0.27868139807992776"/>
    <n v="4.0570855799857114E-2"/>
    <x v="0"/>
    <n v="0"/>
    <s v="不予录取"/>
    <n v="1"/>
    <n v="1.78227"/>
    <n v="-0.32817000000000002"/>
    <n v="0.74942567873577226"/>
    <n v="97"/>
    <n v="46"/>
    <n v="4"/>
  </r>
  <r>
    <n v="1155"/>
    <s v="岳晨"/>
    <x v="9"/>
    <n v="90702"/>
    <s v="森林培育"/>
    <n v="1.4653283565676563"/>
    <n v="0.18939824689457957"/>
    <n v="-0.88141358741165265"/>
    <x v="0"/>
    <n v="0"/>
    <s v="不予录取"/>
    <n v="1"/>
    <n v="1.26841"/>
    <n v="-1.0169299999999999"/>
    <n v="0.14997003432554806"/>
    <n v="333"/>
    <n v="14"/>
    <n v="7"/>
  </r>
  <r>
    <n v="1156"/>
    <s v="武宇薇"/>
    <x v="1"/>
    <n v="97300"/>
    <s v="风景园林学（农学）"/>
    <n v="-1.4128579336418439"/>
    <n v="-1.0737300096037461"/>
    <n v="-0.88141358741165265"/>
    <x v="273"/>
    <n v="89.54"/>
    <s v="录取"/>
    <n v="1"/>
    <n v="-1.6580600000000001"/>
    <n v="-0.87568999999999997"/>
    <n v="-1.275169981033579"/>
    <n v="949"/>
    <n v="228"/>
    <n v="44"/>
  </r>
  <r>
    <n v="1157"/>
    <s v="刘羽晴"/>
    <x v="0"/>
    <n v="120200"/>
    <s v="工商管理"/>
    <n v="0.74833523391240686"/>
    <n v="-7.5638067559298736E-3"/>
    <n v="-0.88141358741165265"/>
    <x v="0"/>
    <n v="0"/>
    <s v="不予录取"/>
    <n v="1"/>
    <n v="0.60746"/>
    <n v="-0.93518999999999997"/>
    <n v="-0.14750924442213995"/>
    <n v="551"/>
    <n v="245"/>
    <n v="80"/>
  </r>
  <r>
    <n v="1158"/>
    <s v="徐夏雨"/>
    <x v="0"/>
    <n v="25200"/>
    <s v="应用统计"/>
    <n v="0.17841762359669577"/>
    <n v="-0.28380803453040815"/>
    <n v="0.1390138710072629"/>
    <x v="274"/>
    <n v="89.33"/>
    <s v="录取"/>
    <n v="1"/>
    <n v="-3.4450000000000001E-2"/>
    <n v="-3.124E-2"/>
    <n v="-3.2879033627462438E-2"/>
    <n v="457"/>
    <n v="207"/>
    <n v="14"/>
  </r>
  <r>
    <n v="1159"/>
    <s v="杨宇哲"/>
    <x v="5"/>
    <n v="70501"/>
    <s v="自然地理学"/>
    <n v="-0.81434208469518832"/>
    <n v="0.20431134510945204"/>
    <n v="9.4437730264942468E-2"/>
    <x v="0"/>
    <n v="0"/>
    <s v="不予录取"/>
    <n v="1"/>
    <n v="-0.50754999999999995"/>
    <n v="0.34416000000000002"/>
    <n v="-9.0725149796272095E-2"/>
    <n v="504"/>
    <n v="11"/>
    <n v="2"/>
  </r>
  <r>
    <n v="1160"/>
    <s v="黄守邦"/>
    <x v="1"/>
    <n v="83400"/>
    <s v="风景园林学（工学）"/>
    <n v="-1.7625977446944652"/>
    <n v="0.16084802565845449"/>
    <n v="1.3034950824137832"/>
    <x v="275"/>
    <n v="82.26"/>
    <s v="录取"/>
    <n v="1"/>
    <n v="-1.3122400000000001"/>
    <n v="1.5882700000000001"/>
    <n v="0.10726270193424386"/>
    <n v="357"/>
    <n v="95"/>
    <n v="31"/>
  </r>
  <r>
    <n v="1161"/>
    <s v="李雅琳"/>
    <x v="3"/>
    <n v="135108"/>
    <s v="艺术设计"/>
    <n v="-0.63389199084282355"/>
    <n v="0.10274827683942417"/>
    <n v="-0.88141358741165265"/>
    <x v="0"/>
    <n v="0"/>
    <s v="不予录取"/>
    <n v="1"/>
    <n v="-0.38335000000000002"/>
    <n v="-0.58379000000000003"/>
    <n v="-0.48144485972318657"/>
    <n v="776"/>
    <n v="60"/>
    <n v="39"/>
  </r>
  <r>
    <n v="1162"/>
    <s v="王依萍"/>
    <x v="1"/>
    <n v="95300"/>
    <s v="风景园林"/>
    <n v="-0.63049769427076552"/>
    <n v="-0.13831247427417684"/>
    <n v="-0.49899544534709933"/>
    <x v="0"/>
    <n v="0"/>
    <s v="不予录取"/>
    <n v="1"/>
    <n v="-0.53791"/>
    <n v="-0.34773999999999999"/>
    <n v="-0.44484125387368595"/>
    <n v="761"/>
    <n v="178"/>
    <n v="88"/>
  </r>
  <r>
    <n v="1163"/>
    <s v="薛志浩"/>
    <x v="0"/>
    <n v="125300"/>
    <s v="会计"/>
    <n v="-0.59372881618588091"/>
    <n v="0.10175700019858475"/>
    <n v="0.20208469791826991"/>
    <x v="0"/>
    <n v="0"/>
    <s v="不予录取"/>
    <n v="1"/>
    <n v="-0.40351999999999999"/>
    <n v="0.34797"/>
    <n v="-3.5742579657865384E-2"/>
    <n v="459"/>
    <n v="208"/>
    <n v="48"/>
  </r>
  <r>
    <n v="1164"/>
    <s v="王佳敏"/>
    <x v="0"/>
    <n v="20200"/>
    <s v="应用经济学"/>
    <n v="-0.48342218193122627"/>
    <n v="-0.98978005061721064"/>
    <n v="1.4121882490947799"/>
    <x v="21"/>
    <n v="0"/>
    <s v="不予录取"/>
    <n v="1"/>
    <n v="-1.0067299999999999"/>
    <n v="0.94274000000000002"/>
    <n v="-5.2664014245856594E-2"/>
    <n v="471"/>
    <n v="215"/>
    <n v="50"/>
  </r>
  <r>
    <n v="1165"/>
    <s v="赵小玲"/>
    <x v="0"/>
    <n v="120200"/>
    <s v="工商管理"/>
    <n v="-1.5241387826131323"/>
    <n v="6.6917378380757994E-2"/>
    <n v="-9.36696935278169E-2"/>
    <x v="0"/>
    <n v="0"/>
    <s v="不予录取"/>
    <n v="1"/>
    <n v="-1.1198399999999999"/>
    <n v="0.28447"/>
    <n v="-0.43257402286036661"/>
    <n v="756"/>
    <n v="320"/>
    <n v="110"/>
  </r>
  <r>
    <n v="1166"/>
    <s v="武熳钰"/>
    <x v="7"/>
    <n v="30100"/>
    <s v="法学"/>
    <n v="1.0424862585914834"/>
    <n v="0.24323447346276225"/>
    <n v="-0.88141358741165265"/>
    <x v="0"/>
    <n v="0"/>
    <s v="不予录取"/>
    <n v="1"/>
    <n v="0.97692999999999997"/>
    <n v="-0.90149000000000001"/>
    <n v="5.7635715419935653E-2"/>
    <n v="387"/>
    <n v="20"/>
    <n v="3"/>
  </r>
  <r>
    <n v="1167"/>
    <s v="周敏"/>
    <x v="0"/>
    <n v="120200"/>
    <s v="工商管理"/>
    <n v="1.1711773318885796"/>
    <n v="0.31783533430514904"/>
    <n v="-0.88141358741165265"/>
    <x v="0"/>
    <n v="0"/>
    <s v="不予录取"/>
    <n v="1"/>
    <n v="1.11826"/>
    <n v="-0.90063000000000004"/>
    <n v="0.13022003119864248"/>
    <n v="348"/>
    <n v="163"/>
    <n v="55"/>
  </r>
  <r>
    <n v="1169"/>
    <s v="黄思博"/>
    <x v="12"/>
    <n v="90705"/>
    <s v="野生动植物保护与利用"/>
    <n v="-1.3492688770868217"/>
    <n v="-0.31088803851059976"/>
    <n v="-6.6262348414756492E-2"/>
    <x v="276"/>
    <n v="79"/>
    <s v="录取"/>
    <n v="1"/>
    <n v="-1.20618"/>
    <n v="0.11991"/>
    <n v="-0.55719470499740342"/>
    <n v="808"/>
    <n v="16"/>
    <n v="6"/>
  </r>
  <r>
    <n v="1170"/>
    <s v="赵紫美"/>
    <x v="3"/>
    <n v="130500"/>
    <s v="设计学"/>
    <n v="-0.47491934945526837"/>
    <n v="0.28938787832647961"/>
    <n v="2.5049083061507447"/>
    <x v="0"/>
    <n v="0"/>
    <s v="不予录取"/>
    <n v="1"/>
    <n v="-0.31114999999999998"/>
    <n v="2.3959199999999998"/>
    <n v="1.0136836255779615"/>
    <n v="65"/>
    <n v="5"/>
    <n v="4"/>
  </r>
  <r>
    <n v="1171"/>
    <s v="盛宇宁"/>
    <x v="0"/>
    <n v="125300"/>
    <s v="会计"/>
    <n v="1.6859416250769634"/>
    <n v="0.3735723233299087"/>
    <n v="-0.65175947253670286"/>
    <x v="0"/>
    <n v="0"/>
    <s v="不予录取"/>
    <n v="1"/>
    <n v="1.5326"/>
    <n v="-0.79373000000000005"/>
    <n v="0.39409962572420382"/>
    <n v="212"/>
    <n v="101"/>
    <n v="18"/>
  </r>
  <r>
    <n v="1172"/>
    <s v="杨娜"/>
    <x v="0"/>
    <n v="95138"/>
    <s v="农村发展"/>
    <n v="-0.46503774288878441"/>
    <n v="0.29558082841562305"/>
    <n v="-0.37011563536650327"/>
    <x v="249"/>
    <n v="94"/>
    <s v="录取"/>
    <n v="1"/>
    <n v="-0.16671"/>
    <n v="-0.10102"/>
    <n v="-0.13456147008972197"/>
    <n v="535"/>
    <n v="238"/>
    <n v="2"/>
  </r>
  <r>
    <n v="1173"/>
    <s v="曹雪妮"/>
    <x v="0"/>
    <n v="20200"/>
    <s v="应用经济学"/>
    <n v="-0.57534437714343811"/>
    <n v="-1.4928704039581879E-2"/>
    <n v="0.31783056107725732"/>
    <x v="0"/>
    <n v="0"/>
    <s v="不予录取"/>
    <n v="1"/>
    <n v="-0.46234999999999998"/>
    <n v="0.39826"/>
    <n v="-4.1169510944065166E-2"/>
    <n v="462"/>
    <n v="210"/>
    <n v="48"/>
  </r>
  <r>
    <n v="1174"/>
    <s v="张高锋"/>
    <x v="0"/>
    <n v="20200"/>
    <s v="应用经济学"/>
    <n v="0.54610640444554126"/>
    <n v="0.32652689346986624"/>
    <n v="1.8187997211500093"/>
    <x v="0"/>
    <n v="0"/>
    <s v="不予录取"/>
    <n v="1"/>
    <n v="0.52117000000000002"/>
    <n v="1.5873299999999999"/>
    <n v="1.0429461706369616"/>
    <n v="63"/>
    <n v="29"/>
    <n v="6"/>
  </r>
  <r>
    <n v="1175"/>
    <s v="任禹蒙"/>
    <x v="5"/>
    <n v="90707"/>
    <s v="水土保持与荒漠化防治"/>
    <n v="-0.14107680254140251"/>
    <n v="-0.11498480733740395"/>
    <n v="-0.28442849220231498"/>
    <x v="0"/>
    <n v="0"/>
    <s v="不予录取"/>
    <n v="1"/>
    <n v="-0.16095000000000001"/>
    <n v="-0.26112000000000002"/>
    <n v="-0.20997295998040114"/>
    <n v="609"/>
    <n v="14"/>
    <n v="8"/>
  </r>
  <r>
    <n v="1176"/>
    <s v="刘子钦"/>
    <x v="5"/>
    <n v="81400"/>
    <s v="土木工程"/>
    <n v="-1.8738785936657536"/>
    <n v="5.7695203404408327E-2"/>
    <n v="-0.74362111848668289"/>
    <x v="0"/>
    <n v="0"/>
    <s v="不予录取"/>
    <n v="1"/>
    <n v="-1.36188"/>
    <n v="-0.20583000000000001"/>
    <n v="-0.79611187695574825"/>
    <n v="888"/>
    <n v="26"/>
    <n v="2"/>
  </r>
  <r>
    <n v="1177"/>
    <s v="刘泽霖"/>
    <x v="0"/>
    <n v="20200"/>
    <s v="应用经济学"/>
    <n v="8.6495428384484832E-2"/>
    <n v="5.4020852107605271E-3"/>
    <n v="-0.88141358741165265"/>
    <x v="0"/>
    <n v="0"/>
    <s v="不予录取"/>
    <n v="1"/>
    <n v="0.10999"/>
    <n v="-0.78269999999999995"/>
    <n v="-0.32689036482883355"/>
    <n v="694"/>
    <n v="303"/>
    <n v="66"/>
  </r>
  <r>
    <n v="1179"/>
    <s v="张蓓蓓"/>
    <x v="8"/>
    <n v="55101"/>
    <s v="英语笔译"/>
    <n v="2.4213191867746549"/>
    <n v="-0.71449098104022202"/>
    <n v="-0.88141358741165265"/>
    <x v="0"/>
    <n v="0"/>
    <s v="不予录取"/>
    <n v="1"/>
    <n v="1.4750799999999999"/>
    <n v="-1.5873200000000001"/>
    <n v="-2.3651283258264325E-2"/>
    <n v="449"/>
    <n v="24"/>
    <n v="12"/>
  </r>
  <r>
    <n v="1180"/>
    <s v="安法财"/>
    <x v="2"/>
    <n v="83000"/>
    <s v="环境科学与工程"/>
    <n v="-0.15697406668015804"/>
    <n v="-7.0581909655185973E-2"/>
    <n v="-0.68271873724705912"/>
    <x v="165"/>
    <n v="92.75"/>
    <s v="录取"/>
    <n v="1"/>
    <n v="-0.12892999999999999"/>
    <n v="-0.58596000000000004"/>
    <n v="-0.35259939602518436"/>
    <n v="713"/>
    <n v="13"/>
    <n v="11"/>
  </r>
  <r>
    <n v="10000"/>
    <s v="张濯"/>
    <x v="7"/>
    <n v="40200"/>
    <s v="心理学"/>
    <n v="1.8146326983740599"/>
    <n v="-6.3750653575876989E-2"/>
    <n v="-0.49105939385700398"/>
    <x v="112"/>
    <n v="82.65"/>
    <s v="录取"/>
    <n v="1"/>
    <n v="1.37043"/>
    <n v="-0.85579000000000005"/>
    <n v="0.28092322184717439"/>
    <n v="271"/>
    <n v="14"/>
    <n v="9"/>
  </r>
  <r>
    <n v="10001"/>
    <s v="柳金昊"/>
    <x v="5"/>
    <n v="90707"/>
    <s v="水土保持与荒漠化防治"/>
    <n v="0.36226201402111768"/>
    <n v="0.14569312582493493"/>
    <n v="0.46491376372499205"/>
    <x v="108"/>
    <n v="87.2"/>
    <s v="录取"/>
    <n v="1"/>
    <n v="0.33910000000000001"/>
    <n v="0.38078000000000001"/>
    <n v="0.35949809296179613"/>
    <n v="230"/>
    <n v="2"/>
    <n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7">
  <r>
    <n v="2"/>
    <s v="林璟芳"/>
    <s v="经济管理学院"/>
    <n v="125300"/>
    <x v="0"/>
    <n v="0.78510411199729047"/>
    <n v="-0.50481566934329458"/>
    <n v="1.3387811190100076"/>
    <x v="0"/>
    <n v="0"/>
    <s v="不予录取"/>
    <n v="1"/>
    <n v="0.21093999999999999"/>
    <n v="0.78371000000000002"/>
    <n v="0.49125006328252629"/>
    <n v="158"/>
    <n v="78"/>
    <n v="13"/>
    <s v="不予录取"/>
    <s v="RIGHT"/>
    <x v="0"/>
    <x v="0"/>
  </r>
  <r>
    <n v="600"/>
    <s v="褚章杉"/>
    <s v="园林学院"/>
    <n v="97300"/>
    <x v="1"/>
    <n v="-7.8964522997497053E-2"/>
    <n v="0.15497111417345122"/>
    <n v="-0.69769029551169293"/>
    <x v="0"/>
    <n v="0"/>
    <s v="不予录取"/>
    <n v="1"/>
    <n v="1.5148600000000001"/>
    <n v="-1.08046"/>
    <n v="1.715515509345116"/>
    <n v="20"/>
    <n v="9"/>
    <n v="2"/>
    <s v="录取"/>
    <s v="FALSE"/>
    <x v="1"/>
    <x v="1"/>
  </r>
  <r>
    <n v="5"/>
    <s v="田宇"/>
    <s v="经济管理学院"/>
    <n v="20200"/>
    <x v="2"/>
    <n v="0.39903089210600312"/>
    <n v="0.2488600961390332"/>
    <n v="1.7992594655303227"/>
    <x v="0"/>
    <n v="0"/>
    <s v="不予录取"/>
    <n v="1"/>
    <n v="0.29676999999999998"/>
    <n v="1.5659700000000001"/>
    <n v="0.91791345145039194"/>
    <n v="73"/>
    <n v="36"/>
    <n v="8"/>
    <s v="录取"/>
    <s v="FALSE"/>
    <x v="0"/>
    <x v="0"/>
  </r>
  <r>
    <n v="6"/>
    <s v="张晓涵"/>
    <s v="园林学院"/>
    <n v="95300"/>
    <x v="3"/>
    <n v="-2.3811205870169754E-2"/>
    <n v="0.17685542249056344"/>
    <n v="8.2117546882047671E-2"/>
    <x v="0"/>
    <n v="0"/>
    <s v="不予录取"/>
    <n v="1"/>
    <n v="7.4039999999999995E-2"/>
    <n v="0.14491999999999999"/>
    <n v="0.10872584307731903"/>
    <n v="347"/>
    <n v="95"/>
    <n v="46"/>
    <s v="录取"/>
    <s v="FALSE"/>
    <x v="1"/>
    <x v="1"/>
  </r>
  <r>
    <n v="9"/>
    <s v="冯梦媛"/>
    <s v="经济管理学院"/>
    <n v="25200"/>
    <x v="4"/>
    <n v="-0.28119335246436256"/>
    <n v="4.2220103112356241E-3"/>
    <n v="0.32576661256735284"/>
    <x v="0"/>
    <n v="0"/>
    <s v="不予录取"/>
    <n v="1"/>
    <n v="-0.24287"/>
    <n v="0.35291"/>
    <n v="4.8705852424056464E-2"/>
    <n v="382"/>
    <n v="178"/>
    <n v="12"/>
    <s v="不予录取"/>
    <s v="RIGHT"/>
    <x v="0"/>
    <x v="0"/>
  </r>
  <r>
    <n v="11"/>
    <s v="高欣悦"/>
    <s v="园林学院"/>
    <n v="95300"/>
    <x v="3"/>
    <n v="0.14164874551181028"/>
    <n v="0.31984238393102193"/>
    <n v="0.44200615397026305"/>
    <x v="1"/>
    <n v="75.790000000000006"/>
    <s v="录取"/>
    <n v="1"/>
    <n v="0.22489000000000001"/>
    <n v="-0.60929999999999995"/>
    <n v="0.36031458124541527"/>
    <n v="216"/>
    <n v="61"/>
    <n v="33"/>
    <s v="录取"/>
    <s v="RIGHT"/>
    <x v="1"/>
    <x v="0"/>
  </r>
  <r>
    <n v="12"/>
    <s v="王菁"/>
    <s v="园林学院"/>
    <n v="95300"/>
    <x v="3"/>
    <n v="0.68558093267388431"/>
    <n v="-0.58244510721309461"/>
    <n v="-0.25436977220751578"/>
    <x v="0"/>
    <n v="0"/>
    <s v="不予录取"/>
    <n v="1"/>
    <n v="0.99275000000000002"/>
    <n v="0.16425000000000001"/>
    <n v="-0.18336135208891352"/>
    <n v="585"/>
    <n v="144"/>
    <n v="74"/>
    <s v="不予录取"/>
    <s v="RIGHT"/>
    <x v="0"/>
    <x v="0"/>
  </r>
  <r>
    <n v="13"/>
    <s v="谢欣圆"/>
    <s v="经济管理学院"/>
    <n v="120300"/>
    <x v="5"/>
    <n v="1.1527928928461362"/>
    <n v="0.23875677803550333"/>
    <n v="0.40213423031553297"/>
    <x v="0"/>
    <n v="0"/>
    <s v="不予录取"/>
    <n v="1"/>
    <n v="-0.69113999999999998"/>
    <n v="0.70006000000000002"/>
    <n v="0.58728786493440976"/>
    <n v="129"/>
    <n v="65"/>
    <n v="9"/>
    <s v="不予录取"/>
    <s v="RIGHT"/>
    <x v="0"/>
    <x v="0"/>
  </r>
  <r>
    <n v="14"/>
    <s v="郝迪"/>
    <s v="环境科学与工程学院"/>
    <n v="83000"/>
    <x v="6"/>
    <n v="-0.99952906603420033"/>
    <n v="0.21248760072415954"/>
    <n v="0.43447696895180182"/>
    <x v="0"/>
    <n v="0"/>
    <s v="不予录取"/>
    <n v="1"/>
    <n v="1.12615"/>
    <n v="-0.47488999999999998"/>
    <n v="-1.029240497626277E-2"/>
    <n v="429"/>
    <n v="3"/>
    <n v="3"/>
    <s v="录取"/>
    <s v="FALSE"/>
    <x v="1"/>
    <x v="1"/>
  </r>
  <r>
    <n v="15"/>
    <s v="李超楠"/>
    <s v="经济管理学院"/>
    <n v="120200"/>
    <x v="7"/>
    <n v="1.1527928928461362"/>
    <n v="0.3578432666125802"/>
    <n v="-0.3842261896423903"/>
    <x v="0"/>
    <n v="0"/>
    <s v="不予录取"/>
    <n v="1"/>
    <n v="0.14835000000000001"/>
    <n v="-0.57033999999999996"/>
    <n v="0.34260426269691224"/>
    <n v="229"/>
    <n v="112"/>
    <n v="38"/>
    <s v="不予录取"/>
    <s v="RIGHT"/>
    <x v="0"/>
    <x v="0"/>
  </r>
  <r>
    <n v="16"/>
    <s v="裴颖洁"/>
    <s v="经济管理学院"/>
    <n v="120200"/>
    <x v="7"/>
    <n v="0.16003318455425392"/>
    <n v="-4.5349181427966463E-2"/>
    <n v="-0.5908570912970792"/>
    <x v="0"/>
    <n v="0"/>
    <s v="不予录取"/>
    <n v="1"/>
    <n v="0.22228000000000001"/>
    <n v="-0.14484"/>
    <n v="-0.20337571245209687"/>
    <n v="606"/>
    <n v="265"/>
    <n v="92"/>
    <s v="不予录取"/>
    <s v="RIGHT"/>
    <x v="0"/>
    <x v="0"/>
  </r>
  <r>
    <n v="581"/>
    <s v="吴宇函"/>
    <s v="园林学院"/>
    <n v="97300"/>
    <x v="1"/>
    <n v="-0.15697406668015804"/>
    <n v="-0.96445866508806544"/>
    <n v="-0.88141358741165265"/>
    <x v="0"/>
    <n v="0"/>
    <s v="不予录取"/>
    <n v="1"/>
    <n v="-0.25517000000000001"/>
    <n v="4.5122"/>
    <n v="0.30829192245735254"/>
    <n v="242"/>
    <n v="68"/>
    <n v="12"/>
    <s v="录取"/>
    <s v="FALSE"/>
    <x v="1"/>
    <x v="1"/>
  </r>
  <r>
    <n v="19"/>
    <s v="刘婧"/>
    <s v="艺术设计学院"/>
    <n v="130500"/>
    <x v="8"/>
    <n v="-1.8071017929870721"/>
    <n v="0.24360782924184735"/>
    <n v="-0.88141358741165265"/>
    <x v="0"/>
    <n v="0"/>
    <s v="不予录取"/>
    <n v="1"/>
    <n v="0.36334"/>
    <n v="-2.4809999999999999E-2"/>
    <n v="-0.72369576193817853"/>
    <n v="870"/>
    <n v="77"/>
    <n v="21"/>
    <s v="不予录取"/>
    <s v="RIGHT"/>
    <x v="0"/>
    <x v="0"/>
  </r>
  <r>
    <n v="20"/>
    <s v="张希颖"/>
    <s v="园林学院"/>
    <n v="95300"/>
    <x v="3"/>
    <n v="0.12917668781744124"/>
    <n v="0.44042933600681494"/>
    <n v="-0.18639234346654338"/>
    <x v="0"/>
    <n v="0"/>
    <s v="不予录取"/>
    <n v="1"/>
    <n v="-1.13574"/>
    <n v="-0.41543000000000002"/>
    <n v="0.17337821560001168"/>
    <n v="309"/>
    <n v="82"/>
    <n v="40"/>
    <s v="录取"/>
    <s v="FALSE"/>
    <x v="1"/>
    <x v="1"/>
  </r>
  <r>
    <n v="21"/>
    <s v="韩雪娇"/>
    <s v="经济管理学院"/>
    <n v="120200"/>
    <x v="7"/>
    <n v="-1.4764469901968658"/>
    <n v="-0.11250616203600247"/>
    <n v="-0.83548276443666269"/>
    <x v="0"/>
    <n v="0"/>
    <s v="不予录取"/>
    <n v="1"/>
    <n v="-0.10815"/>
    <n v="-0.18540999999999999"/>
    <n v="-0.78322298340503527"/>
    <n v="887"/>
    <n v="352"/>
    <n v="121"/>
    <s v="不予录取"/>
    <s v="RIGHT"/>
    <x v="0"/>
    <x v="0"/>
  </r>
  <r>
    <n v="23"/>
    <s v="张梦真"/>
    <s v="经济管理学院"/>
    <n v="120200"/>
    <x v="7"/>
    <n v="-0.22604003533703529"/>
    <n v="7.273722730279554E-2"/>
    <n v="-0.30733610195704408"/>
    <x v="0"/>
    <n v="0"/>
    <s v="不予录取"/>
    <n v="1"/>
    <n v="-0.54176999999999997"/>
    <n v="0.97031999999999996"/>
    <n v="-0.14595726772410886"/>
    <n v="548"/>
    <n v="249"/>
    <n v="83"/>
    <s v="不予录取"/>
    <s v="RIGHT"/>
    <x v="0"/>
    <x v="0"/>
  </r>
  <r>
    <n v="24"/>
    <s v="王艺莎"/>
    <s v="信息学院"/>
    <n v="81200"/>
    <x v="9"/>
    <n v="2.0352459668833678"/>
    <n v="0.22087281180060658"/>
    <n v="1.0853289386262248"/>
    <x v="2"/>
    <n v="81.8"/>
    <s v="录取"/>
    <n v="1"/>
    <n v="-0.93518999999999997"/>
    <n v="0.34089999999999998"/>
    <n v="1.0854405136440437"/>
    <n v="54"/>
    <n v="1"/>
    <n v="1"/>
    <s v="录取"/>
    <s v="RIGHT"/>
    <x v="1"/>
    <x v="0"/>
  </r>
  <r>
    <n v="25"/>
    <s v="王紫鹤"/>
    <s v="园林学院"/>
    <n v="95300"/>
    <x v="3"/>
    <n v="0.35173838576001853"/>
    <n v="0.26450835740923462"/>
    <n v="-0.55686837692659297"/>
    <x v="3"/>
    <n v="72.23"/>
    <s v="录取"/>
    <n v="1"/>
    <n v="0.25925999999999999"/>
    <n v="1.0053799999999999"/>
    <n v="9.8322721822516335E-3"/>
    <n v="405"/>
    <n v="109"/>
    <n v="54"/>
    <s v="录取"/>
    <s v="RIGHT"/>
    <x v="1"/>
    <x v="0"/>
  </r>
  <r>
    <n v="26"/>
    <s v="齐聪聪"/>
    <s v="经济管理学院"/>
    <n v="120200"/>
    <x v="7"/>
    <n v="-0.92004274534042285"/>
    <n v="0.40591746950240953"/>
    <n v="0.68179418727660313"/>
    <x v="0"/>
    <n v="0"/>
    <s v="不予录取"/>
    <n v="1"/>
    <n v="0.56994"/>
    <n v="-0.73648999999999998"/>
    <n v="0.19824139370444321"/>
    <n v="301"/>
    <n v="148"/>
    <n v="51"/>
    <s v="不予录取"/>
    <s v="RIGHT"/>
    <x v="0"/>
    <x v="0"/>
  </r>
  <r>
    <n v="27"/>
    <s v="黄舒漫"/>
    <s v="水土保持学院"/>
    <n v="95400"/>
    <x v="10"/>
    <n v="-1.0631181225892226"/>
    <n v="-0.1732501787332198"/>
    <n v="0.17397919283202748"/>
    <x v="0"/>
    <n v="0"/>
    <s v="不予录取"/>
    <n v="1"/>
    <n v="0.61963999999999997"/>
    <n v="1.58541"/>
    <n v="-0.31067623464545513"/>
    <n v="684"/>
    <n v="15"/>
    <n v="1"/>
    <s v="录取"/>
    <s v="FALSE"/>
    <x v="1"/>
    <x v="1"/>
  </r>
  <r>
    <n v="28"/>
    <s v="郭锐华"/>
    <s v="生物科学与技术学院"/>
    <n v="90701"/>
    <x v="11"/>
    <n v="-5.4267668277279283E-3"/>
    <n v="-0.85579023158894896"/>
    <n v="-0.60279919990158304"/>
    <x v="4"/>
    <n v="93.8"/>
    <s v="录取"/>
    <n v="1"/>
    <n v="0.52951999999999999"/>
    <n v="0.18770000000000001"/>
    <n v="-0.63829025219722557"/>
    <n v="837"/>
    <n v="6"/>
    <n v="2"/>
    <s v="录取"/>
    <s v="RIGHT"/>
    <x v="1"/>
    <x v="0"/>
  </r>
  <r>
    <n v="29"/>
    <s v="许诗凯"/>
    <s v="园林学院"/>
    <n v="95300"/>
    <x v="3"/>
    <n v="0.19680206263913758"/>
    <n v="0.3488690444596006"/>
    <n v="1.0556375748716946"/>
    <x v="0"/>
    <n v="0"/>
    <s v="不予录取"/>
    <n v="1"/>
    <n v="1.7742100000000001"/>
    <n v="-1.13029"/>
    <n v="0.62440860880063298"/>
    <n v="119"/>
    <n v="36"/>
    <n v="21"/>
    <s v="录取"/>
    <s v="FALSE"/>
    <x v="1"/>
    <x v="1"/>
  </r>
  <r>
    <n v="30"/>
    <s v="柴剑云"/>
    <s v="经济管理学院"/>
    <n v="25200"/>
    <x v="4"/>
    <n v="0.39903089210600312"/>
    <n v="0.33178749346210124"/>
    <n v="-0.88141358741165265"/>
    <x v="0"/>
    <n v="0"/>
    <s v="不予录取"/>
    <n v="1"/>
    <n v="-1.69651"/>
    <n v="-7.5929999999999997E-2"/>
    <n v="-6.9424800205434734E-2"/>
    <n v="478"/>
    <n v="222"/>
    <n v="15"/>
    <s v="不予录取"/>
    <s v="RIGHT"/>
    <x v="0"/>
    <x v="0"/>
  </r>
  <r>
    <n v="31"/>
    <s v="陈赛赛"/>
    <s v="园林学院"/>
    <n v="95300"/>
    <x v="3"/>
    <n v="0.74833523391240686"/>
    <n v="0.35310332231240082"/>
    <n v="1.8722590995667923"/>
    <x v="0"/>
    <n v="0"/>
    <s v="不予录取"/>
    <n v="1"/>
    <n v="4.9413200000000002"/>
    <n v="1.8190900000000001"/>
    <n v="1.0922867030283383"/>
    <n v="52"/>
    <n v="17"/>
    <n v="12"/>
    <s v="录取"/>
    <s v="FALSE"/>
    <x v="1"/>
    <x v="1"/>
  </r>
  <r>
    <n v="32"/>
    <s v="解晓冉"/>
    <s v="园林学院"/>
    <n v="95300"/>
    <x v="3"/>
    <n v="-1.7784950088332208"/>
    <n v="6.40882424836522"/>
    <n v="-0.2054094995723959"/>
    <x v="5"/>
    <n v="66.8"/>
    <s v="录取"/>
    <n v="1"/>
    <n v="0.30426999999999998"/>
    <n v="-0.76212999999999997"/>
    <n v="2.4674267606556386"/>
    <n v="13"/>
    <n v="7"/>
    <n v="6"/>
    <s v="录取"/>
    <s v="RIGHT"/>
    <x v="1"/>
    <x v="0"/>
  </r>
  <r>
    <n v="33"/>
    <s v="蒋泓"/>
    <s v="人文社会科学学院"/>
    <n v="45400"/>
    <x v="12"/>
    <n v="0.91379518529438686"/>
    <n v="-0.13148981221002543"/>
    <n v="-0.49105939385700398"/>
    <x v="6"/>
    <n v="77.75"/>
    <s v="录取"/>
    <n v="1"/>
    <n v="0.42080000000000001"/>
    <n v="0.25903999999999999"/>
    <n v="3.2400165559199612E-3"/>
    <n v="411"/>
    <n v="24"/>
    <n v="7"/>
    <s v="不予录取"/>
    <s v="FALSE"/>
    <x v="0"/>
    <x v="1"/>
  </r>
  <r>
    <n v="35"/>
    <s v="王娜"/>
    <s v="园林学院"/>
    <n v="95300"/>
    <x v="3"/>
    <n v="0.57430008370259567"/>
    <n v="0.1944154592185596"/>
    <n v="0.28874844853673659"/>
    <x v="0"/>
    <n v="0"/>
    <s v="不予录取"/>
    <n v="1"/>
    <n v="-8.4700000000000001E-3"/>
    <n v="0.13891999999999999"/>
    <n v="0.36223456700786749"/>
    <n v="214"/>
    <n v="60"/>
    <n v="32"/>
    <s v="录取"/>
    <s v="FALSE"/>
    <x v="1"/>
    <x v="1"/>
  </r>
  <r>
    <n v="36"/>
    <s v="张璐璐"/>
    <s v="经济管理学院"/>
    <n v="125300"/>
    <x v="0"/>
    <n v="1.9800926497560398"/>
    <n v="0.29649762433731908"/>
    <n v="-0.88141358741165265"/>
    <x v="0"/>
    <n v="0"/>
    <s v="不予录取"/>
    <n v="1"/>
    <n v="-0.46871000000000002"/>
    <n v="1.7279599999999999"/>
    <n v="0.35275596536762366"/>
    <n v="224"/>
    <n v="110"/>
    <n v="21"/>
    <s v="不予录取"/>
    <s v="RIGHT"/>
    <x v="0"/>
    <x v="0"/>
  </r>
  <r>
    <n v="37"/>
    <s v="曲益良"/>
    <s v="艺术设计学院"/>
    <n v="130500"/>
    <x v="8"/>
    <n v="-1.4923442543356213"/>
    <n v="-0.97335059488124831"/>
    <n v="-7.1623087761834417E-2"/>
    <x v="0"/>
    <n v="0"/>
    <s v="不予录取"/>
    <n v="1"/>
    <n v="0.73536000000000001"/>
    <n v="-0.60855999999999999"/>
    <n v="-0.90339991270396558"/>
    <n v="913"/>
    <n v="84"/>
    <n v="24"/>
    <s v="不予录取"/>
    <s v="RIGHT"/>
    <x v="0"/>
    <x v="0"/>
  </r>
  <r>
    <n v="38"/>
    <s v="郭慧娴"/>
    <s v="经济管理学院"/>
    <n v="125300"/>
    <x v="0"/>
    <n v="1.5204816736949818"/>
    <n v="6.6350550316742867"/>
    <n v="-0.40713379939711941"/>
    <x v="0"/>
    <n v="0"/>
    <s v="不予录取"/>
    <n v="1"/>
    <n v="0.89142999999999994"/>
    <n v="-0.66391"/>
    <n v="3.4133044867677653"/>
    <n v="5"/>
    <n v="1"/>
    <n v="1"/>
    <s v="录取"/>
    <s v="FALSE"/>
    <x v="1"/>
    <x v="1"/>
  </r>
  <r>
    <n v="39"/>
    <s v="李天欣"/>
    <s v="人文社会科学学院"/>
    <n v="30100"/>
    <x v="13"/>
    <n v="0.19680206263913758"/>
    <n v="0.13770523138834068"/>
    <n v="-0.88141358741165265"/>
    <x v="0"/>
    <n v="0"/>
    <s v="不予录取"/>
    <n v="1"/>
    <n v="-0.19586999999999999"/>
    <n v="2.27285"/>
    <n v="-0.21762251438259358"/>
    <n v="621"/>
    <n v="37"/>
    <n v="9"/>
    <s v="不予录取"/>
    <s v="RIGHT"/>
    <x v="0"/>
    <x v="0"/>
  </r>
  <r>
    <n v="40"/>
    <s v="常甜甜"/>
    <s v="经济管理学院"/>
    <n v="120300"/>
    <x v="5"/>
    <n v="0.38064645306356126"/>
    <n v="0.26719598625815238"/>
    <n v="0.28519652893944059"/>
    <x v="0"/>
    <n v="0"/>
    <s v="不予录取"/>
    <n v="1"/>
    <n v="-0.2195"/>
    <n v="0.18770999999999999"/>
    <n v="0.34163509585848012"/>
    <n v="230"/>
    <n v="113"/>
    <n v="10"/>
    <s v="不予录取"/>
    <s v="RIGHT"/>
    <x v="0"/>
    <x v="0"/>
  </r>
  <r>
    <n v="41"/>
    <s v="宋春阳"/>
    <s v="水土保持学院"/>
    <n v="90707"/>
    <x v="14"/>
    <n v="-1.8261868012494873"/>
    <n v="-1.6168018863967817"/>
    <n v="1.2683368808495499"/>
    <x v="7"/>
    <n v="85.76"/>
    <s v="录取"/>
    <n v="1"/>
    <n v="0.62902000000000002"/>
    <n v="-1.03498"/>
    <n v="-0.78808722783021246"/>
    <n v="889"/>
    <n v="27"/>
    <n v="16"/>
    <s v="不予录取"/>
    <s v="FALSE"/>
    <x v="1"/>
    <x v="0"/>
  </r>
  <r>
    <n v="42"/>
    <s v="张超凡"/>
    <s v="园林学院"/>
    <n v="83400"/>
    <x v="15"/>
    <n v="-9.3385010125135962E-2"/>
    <n v="0.12538407645162852"/>
    <n v="7.8634589281473793E-2"/>
    <x v="0"/>
    <n v="0"/>
    <s v="不予录取"/>
    <n v="1"/>
    <n v="-0.22273999999999999"/>
    <n v="1.19269"/>
    <n v="6.3663656552863393E-2"/>
    <n v="377"/>
    <n v="104"/>
    <n v="32"/>
    <s v="录取"/>
    <s v="FALSE"/>
    <x v="0"/>
    <x v="0"/>
  </r>
  <r>
    <n v="43"/>
    <s v="李绍芃"/>
    <s v="园林学院"/>
    <n v="95300"/>
    <x v="3"/>
    <n v="-0.36363850048397972"/>
    <n v="0.3269281444867837"/>
    <n v="1.3198035036309652"/>
    <x v="8"/>
    <n v="62.31"/>
    <s v="录取"/>
    <n v="1"/>
    <n v="-5.815E-2"/>
    <n v="1.4672000000000001"/>
    <n v="0.55959045641242866"/>
    <n v="139"/>
    <n v="43"/>
    <n v="24"/>
    <s v="录取"/>
    <s v="RIGHT"/>
    <x v="1"/>
    <x v="0"/>
  </r>
  <r>
    <n v="44"/>
    <s v="崔冉冉"/>
    <s v="水土保持学院"/>
    <n v="90707"/>
    <x v="14"/>
    <n v="0.78510411199729047"/>
    <n v="0.22554730559234293"/>
    <n v="-0.10864125179245059"/>
    <x v="9"/>
    <n v="83.88"/>
    <s v="录取"/>
    <n v="1"/>
    <n v="0.28821999999999998"/>
    <n v="-0.41435"/>
    <n v="0.28332593265861578"/>
    <n v="256"/>
    <n v="3"/>
    <n v="3"/>
    <s v="录取"/>
    <s v="RIGHT"/>
    <x v="1"/>
    <x v="0"/>
  </r>
  <r>
    <n v="46"/>
    <s v="赵新意"/>
    <s v="园林学院"/>
    <n v="95300"/>
    <x v="3"/>
    <n v="-0.52019106001611171"/>
    <n v="0.14952357296372049"/>
    <n v="1.7750367142697345"/>
    <x v="0"/>
    <n v="0"/>
    <s v="不予录取"/>
    <n v="1"/>
    <n v="0.29899999999999999"/>
    <n v="-0.32241999999999998"/>
    <n v="0.60633348601631276"/>
    <n v="125"/>
    <n v="38"/>
    <n v="22"/>
    <s v="录取"/>
    <s v="FALSE"/>
    <x v="1"/>
    <x v="1"/>
  </r>
  <r>
    <n v="47"/>
    <s v="郭嘉瑞"/>
    <s v="经济管理学院"/>
    <n v="120200"/>
    <x v="7"/>
    <n v="0.60125972157286856"/>
    <n v="0.37514858578619709"/>
    <n v="-0.69769029551169293"/>
    <x v="0"/>
    <n v="0"/>
    <s v="不予录取"/>
    <n v="1"/>
    <n v="1.3009999999999999"/>
    <n v="-0.45058999999999999"/>
    <n v="7.7647307372896102E-2"/>
    <n v="367"/>
    <n v="172"/>
    <n v="59"/>
    <s v="不予录取"/>
    <s v="RIGHT"/>
    <x v="0"/>
    <x v="0"/>
  </r>
  <r>
    <n v="48"/>
    <s v="邱敏"/>
    <s v="外语学院"/>
    <n v="50200"/>
    <x v="16"/>
    <n v="0.95056406337927235"/>
    <n v="0.18894000773348876"/>
    <n v="-0.58292103980698384"/>
    <x v="0"/>
    <n v="0"/>
    <s v="不予录取"/>
    <n v="1"/>
    <n v="1.28962"/>
    <n v="-0.14551"/>
    <n v="-8.1183682269459906E-2"/>
    <n v="487"/>
    <n v="15"/>
    <n v="5"/>
    <s v="不予录取"/>
    <s v="RIGHT"/>
    <x v="0"/>
    <x v="0"/>
  </r>
  <r>
    <n v="49"/>
    <s v="刘浩琳"/>
    <s v="园林学院"/>
    <n v="95300"/>
    <x v="3"/>
    <n v="0.78510411199729047"/>
    <n v="6.4273896916435254"/>
    <n v="1.5961804834729296"/>
    <x v="10"/>
    <n v="78.14"/>
    <s v="录取"/>
    <n v="1"/>
    <n v="7.0899999999999999E-3"/>
    <n v="0.66003000000000001"/>
    <n v="3.877906663483329"/>
    <n v="1"/>
    <n v="1"/>
    <n v="1"/>
    <s v="录取"/>
    <s v="RIGHT"/>
    <x v="1"/>
    <x v="0"/>
  </r>
  <r>
    <n v="50"/>
    <s v="关惠嫦"/>
    <s v="园林学院"/>
    <n v="83400"/>
    <x v="15"/>
    <n v="-9.7348962039938855E-2"/>
    <n v="0.16324223433151966"/>
    <n v="2.5115758271083464"/>
    <x v="0"/>
    <n v="0"/>
    <s v="不予录取"/>
    <n v="1"/>
    <n v="-0.37306"/>
    <n v="1.91588"/>
    <n v="1.0123134008678218"/>
    <n v="60"/>
    <n v="21"/>
    <n v="4"/>
    <s v="录取"/>
    <s v="FALSE"/>
    <x v="1"/>
    <x v="1"/>
  </r>
  <r>
    <n v="51"/>
    <s v="范雯婧"/>
    <s v="林学院"/>
    <n v="90301"/>
    <x v="17"/>
    <n v="-0.40988442576145712"/>
    <n v="0.1777104266363996"/>
    <n v="2.424461530255409E-2"/>
    <x v="0"/>
    <n v="0"/>
    <s v="不予录取"/>
    <n v="1"/>
    <n v="-1.01003"/>
    <n v="-0.26263999999999998"/>
    <n v="-2.0211390676603935E-2"/>
    <n v="440"/>
    <n v="19"/>
    <n v="2"/>
    <s v="录取"/>
    <s v="FALSE"/>
    <x v="1"/>
    <x v="1"/>
  </r>
  <r>
    <n v="52"/>
    <s v="张清然"/>
    <s v="园林学院"/>
    <n v="95300"/>
    <x v="3"/>
    <n v="1.7962482593316162"/>
    <n v="0.3023236870801303"/>
    <n v="0.37169743554234264"/>
    <x v="11"/>
    <n v="74.33"/>
    <s v="录取"/>
    <n v="1"/>
    <n v="2.9860000000000001E-2"/>
    <n v="1.30783"/>
    <n v="0.78441183356562361"/>
    <n v="85"/>
    <n v="28"/>
    <n v="18"/>
    <s v="录取"/>
    <s v="RIGHT"/>
    <x v="1"/>
    <x v="0"/>
  </r>
  <r>
    <n v="53"/>
    <s v="刘伊哲"/>
    <s v="经济管理学院"/>
    <n v="95138"/>
    <x v="18"/>
    <n v="0.84025742912461776"/>
    <n v="-0.17082804762820344"/>
    <n v="-0.88141358741165265"/>
    <x v="0"/>
    <n v="0"/>
    <s v="不予录取"/>
    <n v="1"/>
    <n v="1.1424799999999999"/>
    <n v="-0.95354000000000005"/>
    <n v="-0.18533564500825184"/>
    <n v="587"/>
    <n v="259"/>
    <n v="3"/>
    <s v="不予录取"/>
    <s v="RIGHT"/>
    <x v="0"/>
    <x v="0"/>
  </r>
  <r>
    <n v="54"/>
    <s v="石鑫"/>
    <s v="工学院"/>
    <s v="0829Z1"/>
    <x v="19"/>
    <n v="-0.77757320661030371"/>
    <n v="0.20238264211318727"/>
    <n v="8.5146996542177625E-2"/>
    <x v="12"/>
    <n v="86.4"/>
    <s v="录取"/>
    <n v="1"/>
    <n v="0.22750999999999999"/>
    <n v="-0.10524"/>
    <n v="-8.725814538800003E-2"/>
    <n v="495"/>
    <n v="1"/>
    <n v="1"/>
    <s v="录取"/>
    <s v="RIGHT"/>
    <x v="1"/>
    <x v="0"/>
  </r>
  <r>
    <n v="55"/>
    <s v="何柳燕"/>
    <s v="园林学院"/>
    <n v="83400"/>
    <x v="15"/>
    <n v="-0.37953576462273525"/>
    <n v="0.29703970401924223"/>
    <n v="1.1343364823068232"/>
    <x v="0"/>
    <n v="0"/>
    <s v="不予录取"/>
    <n v="1"/>
    <n v="1.2030000000000001E-2"/>
    <n v="1.0429999999999999"/>
    <n v="0.4699684556528595"/>
    <n v="170"/>
    <n v="47"/>
    <n v="12"/>
    <s v="录取"/>
    <s v="FALSE"/>
    <x v="1"/>
    <x v="1"/>
  </r>
  <r>
    <n v="57"/>
    <s v="张靖"/>
    <s v="林学院"/>
    <n v="90702"/>
    <x v="20"/>
    <n v="-0.20765559629459346"/>
    <n v="0.40078348674382691"/>
    <n v="1.4514681112389536"/>
    <x v="0"/>
    <n v="0"/>
    <s v="不予录取"/>
    <n v="1"/>
    <n v="1.1616299999999999"/>
    <n v="2.18086"/>
    <n v="0.68835022183094319"/>
    <n v="108"/>
    <n v="4"/>
    <n v="2"/>
    <s v="录取"/>
    <s v="FALSE"/>
    <x v="1"/>
    <x v="1"/>
  </r>
  <r>
    <n v="58"/>
    <s v="彭子岳"/>
    <s v="园林学院"/>
    <n v="95300"/>
    <x v="3"/>
    <n v="0.36226201402111768"/>
    <n v="-4.0067051204382413E-2"/>
    <n v="-0.35817352676199948"/>
    <x v="0"/>
    <n v="0"/>
    <s v="不予录取"/>
    <n v="1"/>
    <n v="-0.96725000000000005"/>
    <n v="0.41924"/>
    <n v="-5.5613852631795663E-2"/>
    <n v="466"/>
    <n v="123"/>
    <n v="62"/>
    <s v="不予录取"/>
    <s v="RIGHT"/>
    <x v="1"/>
    <x v="1"/>
  </r>
  <r>
    <n v="60"/>
    <s v="方小雨"/>
    <s v="园林学院"/>
    <n v="83400"/>
    <x v="15"/>
    <n v="1.2447150880583486"/>
    <n v="-0.14514377769064674"/>
    <n v="-0.5908570912970792"/>
    <x v="13"/>
    <n v="84"/>
    <s v="录取"/>
    <n v="1"/>
    <n v="-1.3385"/>
    <n v="1.22315"/>
    <n v="5.0408969793723002E-2"/>
    <n v="381"/>
    <n v="106"/>
    <n v="34"/>
    <s v="录取"/>
    <s v="RIGHT"/>
    <x v="0"/>
    <x v="1"/>
  </r>
  <r>
    <n v="62"/>
    <s v="李燕妮"/>
    <s v="经济管理学院"/>
    <n v="120200"/>
    <x v="7"/>
    <n v="0.17841762359669577"/>
    <n v="0.22317113052468476"/>
    <n v="-0.41907590800162314"/>
    <x v="0"/>
    <n v="0"/>
    <s v="不予录取"/>
    <n v="1"/>
    <n v="5.7759999999999999E-2"/>
    <n v="0.51107999999999998"/>
    <n v="-5.1172166387362383E-3"/>
    <n v="425"/>
    <n v="198"/>
    <n v="65"/>
    <s v="不予录取"/>
    <s v="RIGHT"/>
    <x v="0"/>
    <x v="0"/>
  </r>
  <r>
    <n v="63"/>
    <s v="李天淋"/>
    <s v="经济管理学院"/>
    <n v="120200"/>
    <x v="7"/>
    <n v="1.8330171374165019"/>
    <n v="-0.19878425763786001"/>
    <n v="7.6234337597803792E-2"/>
    <x v="0"/>
    <n v="0"/>
    <s v="不予录取"/>
    <n v="1"/>
    <n v="0.16700000000000001"/>
    <n v="-0.30219000000000001"/>
    <n v="0.44377480462126884"/>
    <n v="178"/>
    <n v="89"/>
    <n v="30"/>
    <s v="不予录取"/>
    <s v="RIGHT"/>
    <x v="0"/>
    <x v="0"/>
  </r>
  <r>
    <n v="64"/>
    <s v="于嘉俐"/>
    <s v="林学院"/>
    <n v="90702"/>
    <x v="20"/>
    <n v="-1.571830575029399"/>
    <n v="-0.11586105974187944"/>
    <n v="0.17049623523145369"/>
    <x v="14"/>
    <n v="90.11"/>
    <s v="录取"/>
    <n v="1"/>
    <n v="0.21704999999999999"/>
    <n v="0.37392999999999998"/>
    <n v="-0.42601337821527857"/>
    <n v="753"/>
    <n v="46"/>
    <n v="16"/>
    <s v="不予录取"/>
    <s v="FALSE"/>
    <x v="0"/>
    <x v="1"/>
  </r>
  <r>
    <n v="65"/>
    <s v="于淼"/>
    <s v="林学院"/>
    <s v="0907Z2"/>
    <x v="21"/>
    <n v="-0.31594670806771313"/>
    <n v="-3.9831332972044664E-2"/>
    <n v="4.4122775397153077E-2"/>
    <x v="15"/>
    <n v="93.1"/>
    <s v="录取"/>
    <n v="1"/>
    <n v="0.97879000000000005"/>
    <n v="-0.10972"/>
    <n v="-8.9704282684654704E-2"/>
    <n v="499"/>
    <n v="26"/>
    <n v="2"/>
    <s v="录取"/>
    <s v="RIGHT"/>
    <x v="1"/>
    <x v="0"/>
  </r>
  <r>
    <n v="66"/>
    <s v="吝杰"/>
    <s v="经济管理学院"/>
    <n v="25400"/>
    <x v="22"/>
    <n v="1.5388661127374255"/>
    <n v="0.20022432144612184"/>
    <n v="0.16997313571761913"/>
    <x v="0"/>
    <n v="0"/>
    <s v="不予录取"/>
    <n v="1"/>
    <n v="-0.49740000000000001"/>
    <n v="8.4440000000000001E-2"/>
    <n v="0.58727370361217901"/>
    <n v="130"/>
    <n v="66"/>
    <n v="6"/>
    <s v="不予录取"/>
    <s v="RIGHT"/>
    <x v="0"/>
    <x v="0"/>
  </r>
  <r>
    <n v="68"/>
    <s v="高霞"/>
    <s v="林学院"/>
    <n v="95400"/>
    <x v="10"/>
    <n v="-6.1590481847624945E-2"/>
    <n v="-1.0537392839347695"/>
    <n v="-0.88141358741165265"/>
    <x v="16"/>
    <n v="89.05"/>
    <s v="录取"/>
    <n v="1"/>
    <n v="-6.4219999999999999E-2"/>
    <n v="-0.78290000000000004"/>
    <n v="-0.85447950123297212"/>
    <n v="905"/>
    <n v="60"/>
    <n v="2"/>
    <s v="不予录取"/>
    <s v="FALSE"/>
    <x v="0"/>
    <x v="1"/>
  </r>
  <r>
    <n v="70"/>
    <s v="李祉宣"/>
    <s v="园林学院"/>
    <n v="95300"/>
    <x v="3"/>
    <n v="1.7895838846152642E-2"/>
    <n v="9.6300598408876489E-2"/>
    <n v="0.72062054148033294"/>
    <x v="0"/>
    <n v="0"/>
    <s v="不予录取"/>
    <n v="1"/>
    <n v="0.84765000000000001"/>
    <n v="0.27217999999999998"/>
    <n v="0.32663606515872079"/>
    <n v="235"/>
    <n v="66"/>
    <n v="35"/>
    <s v="录取"/>
    <s v="FALSE"/>
    <x v="1"/>
    <x v="1"/>
  </r>
  <r>
    <n v="3"/>
    <s v="陶新"/>
    <s v="园林学院"/>
    <n v="97300"/>
    <x v="1"/>
    <n v="-0.52019106001611171"/>
    <n v="0.32715069637165239"/>
    <n v="-0.55686837692659297"/>
    <x v="0"/>
    <n v="0"/>
    <s v="不予录取"/>
    <n v="1"/>
    <n v="-0.17179"/>
    <n v="-0.23457"/>
    <n v="-0.21562442103787482"/>
    <n v="619"/>
    <n v="151"/>
    <n v="30"/>
    <s v="不予录取"/>
    <s v="RIGHT"/>
    <x v="0"/>
    <x v="0"/>
  </r>
  <r>
    <n v="74"/>
    <s v="郑少莹"/>
    <s v="人文社会科学学院"/>
    <n v="45400"/>
    <x v="12"/>
    <n v="2.5316258210293094"/>
    <n v="6.084799024217121"/>
    <n v="-0.39919774790702406"/>
    <x v="17"/>
    <n v="82"/>
    <s v="录取"/>
    <n v="1"/>
    <n v="0.43629000000000001"/>
    <n v="0.42603999999999997"/>
    <n v="3.4360514441066208"/>
    <n v="4"/>
    <n v="1"/>
    <n v="1"/>
    <s v="录取"/>
    <s v="RIGHT"/>
    <x v="1"/>
    <x v="0"/>
  </r>
  <r>
    <n v="76"/>
    <s v="张雨晴"/>
    <s v="艺术设计学院"/>
    <n v="130500"/>
    <x v="8"/>
    <n v="-1.6195223674456656"/>
    <n v="0.30129448485272875"/>
    <n v="-0.88141358741165265"/>
    <x v="0"/>
    <n v="0"/>
    <s v="不予录取"/>
    <n v="1"/>
    <n v="0.10303"/>
    <n v="-0.38646999999999998"/>
    <n v="-0.64425987248790439"/>
    <n v="841"/>
    <n v="68"/>
    <n v="19"/>
    <s v="不予录取"/>
    <s v="RIGHT"/>
    <x v="0"/>
    <x v="0"/>
  </r>
  <r>
    <n v="78"/>
    <s v="何书涵"/>
    <s v="信息学院"/>
    <n v="81200"/>
    <x v="9"/>
    <n v="0.33584112162126301"/>
    <n v="-0.15915676933975501"/>
    <n v="1.6646810117277364"/>
    <x v="0"/>
    <n v="0"/>
    <s v="不予录取"/>
    <n v="1"/>
    <n v="-0.72421999999999997"/>
    <n v="1.4139200000000001"/>
    <n v="0.65529898152714694"/>
    <n v="112"/>
    <n v="2"/>
    <n v="2"/>
    <s v="录取"/>
    <s v="FALSE"/>
    <x v="1"/>
    <x v="1"/>
  </r>
  <r>
    <n v="79"/>
    <s v="李雨柔"/>
    <s v="园林学院"/>
    <n v="83400"/>
    <x v="15"/>
    <n v="1.1895617709310216"/>
    <n v="0.26148828286639025"/>
    <n v="-0.88141358741165265"/>
    <x v="0"/>
    <n v="0"/>
    <s v="不予录取"/>
    <n v="1"/>
    <n v="0.12089"/>
    <n v="-0.49212"/>
    <n v="0.11669067134600469"/>
    <n v="344"/>
    <n v="93"/>
    <n v="29"/>
    <s v="录取"/>
    <s v="FALSE"/>
    <x v="0"/>
    <x v="0"/>
  </r>
  <r>
    <n v="80"/>
    <s v="陈艺"/>
    <s v="园林学院"/>
    <n v="95300"/>
    <x v="3"/>
    <n v="0.22456027264997433"/>
    <n v="8.1229636126625454E-2"/>
    <n v="-9.4530697516563483E-2"/>
    <x v="0"/>
    <n v="0"/>
    <s v="不予录取"/>
    <n v="1"/>
    <n v="8.233E-2"/>
    <n v="1.2309699999999999"/>
    <n v="6.466468227619028E-2"/>
    <n v="375"/>
    <n v="103"/>
    <n v="52"/>
    <s v="录取"/>
    <s v="FALSE"/>
    <x v="1"/>
    <x v="1"/>
  </r>
  <r>
    <n v="81"/>
    <s v="欧阳潇琳"/>
    <s v="人文社会科学学院"/>
    <n v="45400"/>
    <x v="12"/>
    <n v="0.96894850242171426"/>
    <n v="0.40623670968212899"/>
    <n v="-0.49899544534709933"/>
    <x v="18"/>
    <n v="77.150000000000006"/>
    <s v="录取"/>
    <n v="1"/>
    <n v="-1.0659400000000001"/>
    <n v="0.79047000000000001"/>
    <n v="0.27056550698599213"/>
    <n v="263"/>
    <n v="15"/>
    <n v="5"/>
    <s v="不予录取"/>
    <s v="FALSE"/>
    <x v="1"/>
    <x v="0"/>
  </r>
  <r>
    <n v="83"/>
    <s v="张哲溪"/>
    <s v="园林学院"/>
    <n v="95300"/>
    <x v="3"/>
    <n v="9.7382159539930221E-2"/>
    <n v="6.4998095566310026"/>
    <n v="1.0217644639667405"/>
    <x v="19"/>
    <n v="72.5"/>
    <s v="录取"/>
    <n v="1"/>
    <n v="1.3737699999999999"/>
    <n v="-0.73723000000000005"/>
    <n v="3.5013420301109175"/>
    <n v="3"/>
    <n v="2"/>
    <n v="2"/>
    <s v="录取"/>
    <s v="RIGHT"/>
    <x v="1"/>
    <x v="0"/>
  </r>
  <r>
    <n v="84"/>
    <s v="刘星宇"/>
    <s v="艺术设计学院"/>
    <n v="130500"/>
    <x v="8"/>
    <n v="-2.3811205870169754E-2"/>
    <n v="0.21883511684602436"/>
    <n v="1.0950559905859811"/>
    <x v="0"/>
    <n v="0"/>
    <s v="不予录取"/>
    <n v="1"/>
    <n v="-0.91132000000000002"/>
    <n v="-1.51888"/>
    <n v="0.51658338563879647"/>
    <n v="148"/>
    <n v="11"/>
    <n v="5"/>
    <s v="录取"/>
    <s v="FALSE"/>
    <x v="0"/>
    <x v="0"/>
  </r>
  <r>
    <n v="85"/>
    <s v="杨晓阳"/>
    <s v="经济管理学院"/>
    <n v="25400"/>
    <x v="22"/>
    <n v="1.5756349908223088"/>
    <n v="0.31734875319220279"/>
    <n v="2.8003318633684735"/>
    <x v="0"/>
    <n v="0"/>
    <s v="不予录取"/>
    <n v="1"/>
    <n v="-1.7683800000000001"/>
    <n v="-1.56616"/>
    <n v="1.6604378123394659"/>
    <n v="23"/>
    <n v="8"/>
    <n v="1"/>
    <s v="录取"/>
    <s v="FALSE"/>
    <x v="1"/>
    <x v="1"/>
  </r>
  <r>
    <n v="86"/>
    <s v="温傲"/>
    <s v="经济管理学院"/>
    <n v="120200"/>
    <x v="7"/>
    <n v="-0.99818647511961112"/>
    <n v="-0.29542206074764199"/>
    <n v="0.3355798162272835"/>
    <x v="0"/>
    <n v="0"/>
    <s v="不予录取"/>
    <n v="1"/>
    <n v="9.2380000000000004E-2"/>
    <n v="-0.61002000000000001"/>
    <n v="-0.28870743995303177"/>
    <n v="673"/>
    <n v="297"/>
    <n v="103"/>
    <s v="不予录取"/>
    <s v="RIGHT"/>
    <x v="0"/>
    <x v="0"/>
  </r>
  <r>
    <n v="87"/>
    <s v="欧琳琳"/>
    <s v="信息学院"/>
    <n v="85400"/>
    <x v="23"/>
    <n v="-1.0949126508667335"/>
    <n v="-0.66351796775108818"/>
    <n v="1.3938864426655619"/>
    <x v="0"/>
    <n v="0"/>
    <s v="不予录取"/>
    <n v="1"/>
    <n v="-0.43265999999999999"/>
    <n v="-0.79813000000000001"/>
    <n v="-8.4833074460905267E-2"/>
    <n v="492"/>
    <n v="8"/>
    <n v="3"/>
    <s v="不予录取"/>
    <s v="RIGHT"/>
    <x v="1"/>
    <x v="1"/>
  </r>
  <r>
    <n v="88"/>
    <s v="李芳"/>
    <s v="经济管理学院"/>
    <n v="120200"/>
    <x v="7"/>
    <n v="-4.2195644912611588E-2"/>
    <n v="0.23203009281180514"/>
    <n v="0.4733039527322"/>
    <x v="0"/>
    <n v="0"/>
    <s v="不予录取"/>
    <n v="1"/>
    <n v="0.36796000000000001"/>
    <n v="0.85450999999999999"/>
    <n v="0.27961318178512468"/>
    <n v="259"/>
    <n v="127"/>
    <n v="43"/>
    <s v="不予录取"/>
    <s v="RIGHT"/>
    <x v="0"/>
    <x v="0"/>
  </r>
  <r>
    <n v="89"/>
    <s v="王含章"/>
    <s v="材料学院"/>
    <n v="82902"/>
    <x v="24"/>
    <n v="0.84025742912461776"/>
    <n v="0.20991456627357666"/>
    <n v="1.4735441382748473"/>
    <x v="20"/>
    <n v="86.45"/>
    <s v="录取"/>
    <n v="1"/>
    <n v="-0.27693000000000001"/>
    <n v="0.59518000000000004"/>
    <n v="0.89718412309611439"/>
    <n v="76"/>
    <n v="3"/>
    <n v="3"/>
    <s v="录取"/>
    <s v="RIGHT"/>
    <x v="1"/>
    <x v="0"/>
  </r>
  <r>
    <n v="90"/>
    <s v="宋立金"/>
    <s v="林学院"/>
    <n v="90704"/>
    <x v="25"/>
    <n v="0.80348855103973416"/>
    <n v="-0.77704393095443869"/>
    <n v="0.21642705820644365"/>
    <x v="0"/>
    <n v="0"/>
    <s v="不予录取"/>
    <n v="1"/>
    <n v="0.20841000000000001"/>
    <n v="2.4183300000000001"/>
    <n v="-6.2620121730897635E-2"/>
    <n v="472"/>
    <n v="23"/>
    <n v="9"/>
    <s v="录取"/>
    <s v="FALSE"/>
    <x v="1"/>
    <x v="1"/>
  </r>
  <r>
    <n v="91"/>
    <s v="赵君"/>
    <s v="经济管理学院"/>
    <n v="120300"/>
    <x v="5"/>
    <n v="4.9726550299599361E-2"/>
    <n v="0.36044471900909414"/>
    <n v="0.2847423914223281"/>
    <x v="0"/>
    <n v="0"/>
    <s v="不予录取"/>
    <n v="1"/>
    <n v="1.8909100000000001"/>
    <n v="-0.53297000000000005"/>
    <n v="0.29382393553278802"/>
    <n v="247"/>
    <n v="121"/>
    <n v="13"/>
    <s v="不予录取"/>
    <s v="RIGHT"/>
    <x v="0"/>
    <x v="0"/>
  </r>
  <r>
    <n v="92"/>
    <s v="吴雨情"/>
    <s v="自然保护区学院"/>
    <n v="71300"/>
    <x v="26"/>
    <n v="1.1711773318885796"/>
    <n v="0.14805140987597032"/>
    <n v="0.13243250174983706"/>
    <x v="0"/>
    <n v="0"/>
    <s v="不予录取"/>
    <n v="1"/>
    <n v="0.36559999999999998"/>
    <n v="-0.72036999999999995"/>
    <n v="0.44607512493328239"/>
    <n v="177"/>
    <n v="2"/>
    <n v="1"/>
    <s v="录取"/>
    <s v="FALSE"/>
    <x v="1"/>
    <x v="1"/>
  </r>
  <r>
    <n v="93"/>
    <s v="李婉媛"/>
    <s v="林学院"/>
    <n v="90301"/>
    <x v="17"/>
    <n v="-0.52019106001611171"/>
    <n v="-0.16453315537874513"/>
    <n v="2.5599297535223463E-2"/>
    <x v="0"/>
    <n v="0"/>
    <s v="不予录取"/>
    <n v="1"/>
    <n v="-0.29952000000000001"/>
    <n v="0.83038999999999996"/>
    <n v="-0.21264739838996349"/>
    <n v="615"/>
    <n v="35"/>
    <n v="5"/>
    <s v="录取"/>
    <s v="FALSE"/>
    <x v="0"/>
    <x v="0"/>
  </r>
  <r>
    <n v="94"/>
    <s v="严畅"/>
    <s v="水土保持学院"/>
    <n v="70501"/>
    <x v="27"/>
    <n v="0.17841762359669577"/>
    <n v="-0.45752844690570588"/>
    <n v="-0.648730022876573"/>
    <x v="0"/>
    <n v="0"/>
    <s v="不予录取"/>
    <n v="1"/>
    <n v="-0.96223999999999998"/>
    <n v="-3.3759999999999998E-2"/>
    <n v="-0.41594114106953561"/>
    <n v="749"/>
    <n v="18"/>
    <n v="3"/>
    <s v="录取"/>
    <s v="FALSE"/>
    <x v="0"/>
    <x v="0"/>
  </r>
  <r>
    <n v="95"/>
    <s v="徐萍萍"/>
    <s v="人文社会科学学院"/>
    <n v="40200"/>
    <x v="28"/>
    <n v="1.0241018195490414"/>
    <n v="0.17535206624044322"/>
    <n v="0.51840256341168633"/>
    <x v="0"/>
    <n v="0"/>
    <s v="不予录取"/>
    <n v="1"/>
    <n v="0.60294999999999999"/>
    <n v="-0.74224000000000001"/>
    <n v="0.5660174868340575"/>
    <n v="134"/>
    <n v="6"/>
    <n v="4"/>
    <s v="录取"/>
    <s v="FALSE"/>
    <x v="1"/>
    <x v="1"/>
  </r>
  <r>
    <n v="96"/>
    <s v="方瀚琨"/>
    <s v="经济管理学院"/>
    <n v="125300"/>
    <x v="0"/>
    <n v="1.1160240147612523"/>
    <n v="0.41794026160045666"/>
    <n v="-0.20405481733972633"/>
    <x v="0"/>
    <n v="0"/>
    <s v="不予录取"/>
    <n v="1"/>
    <n v="-0.64637"/>
    <n v="0.87012"/>
    <n v="0.42990588824374243"/>
    <n v="183"/>
    <n v="92"/>
    <n v="16"/>
    <s v="不予录取"/>
    <s v="RIGHT"/>
    <x v="0"/>
    <x v="0"/>
  </r>
  <r>
    <n v="98"/>
    <s v="杨雨荷"/>
    <s v="园林学院"/>
    <n v="95300"/>
    <x v="3"/>
    <n v="0.65641303870019407"/>
    <n v="-2.5455313890466798E-2"/>
    <n v="0.68179418727660313"/>
    <x v="0"/>
    <n v="0"/>
    <s v="不予录取"/>
    <n v="1"/>
    <n v="-1.3318300000000001"/>
    <n v="-0.10709"/>
    <n v="0.43127393329669866"/>
    <n v="181"/>
    <n v="50"/>
    <n v="29"/>
    <s v="录取"/>
    <s v="FALSE"/>
    <x v="1"/>
    <x v="1"/>
  </r>
  <r>
    <n v="99"/>
    <s v="李旭"/>
    <s v="经济管理学院"/>
    <n v="25200"/>
    <x v="4"/>
    <n v="0.85864186816705956"/>
    <n v="0.3161584292913362"/>
    <n v="-0.11051840396228604"/>
    <x v="21"/>
    <n v="0"/>
    <s v="不予录取"/>
    <n v="1"/>
    <n v="0.91434000000000004"/>
    <n v="0.48004999999999998"/>
    <n v="0.34600041402864101"/>
    <n v="227"/>
    <n v="111"/>
    <n v="8"/>
    <s v="不予录取"/>
    <s v="RIGHT"/>
    <x v="0"/>
    <x v="0"/>
  </r>
  <r>
    <n v="100"/>
    <s v="季洁"/>
    <s v="经济管理学院"/>
    <n v="20200"/>
    <x v="2"/>
    <n v="-0.13411784012482433"/>
    <n v="0.27738987842244234"/>
    <n v="-0.60279919990158304"/>
    <x v="0"/>
    <n v="0"/>
    <s v="不予录取"/>
    <n v="1"/>
    <n v="0.27646999999999999"/>
    <n v="0.56938999999999995"/>
    <n v="-0.13652765942269907"/>
    <n v="534"/>
    <n v="244"/>
    <n v="57"/>
    <s v="不予录取"/>
    <s v="RIGHT"/>
    <x v="0"/>
    <x v="0"/>
  </r>
  <r>
    <n v="101"/>
    <s v="梁娟"/>
    <s v="艺术设计学院"/>
    <n v="135108"/>
    <x v="29"/>
    <n v="-0.95183727361793391"/>
    <n v="0.21315749496214173"/>
    <n v="1.2671750783563491"/>
    <x v="0"/>
    <n v="0"/>
    <s v="不予录取"/>
    <n v="1"/>
    <n v="9.9180000000000004E-2"/>
    <n v="-0.32385000000000003"/>
    <n v="0.32218053551473669"/>
    <n v="237"/>
    <n v="17"/>
    <n v="8"/>
    <s v="录取"/>
    <s v="FALSE"/>
    <x v="1"/>
    <x v="1"/>
  </r>
  <r>
    <n v="103"/>
    <s v="何雨"/>
    <s v="经济管理学院"/>
    <n v="120200"/>
    <x v="7"/>
    <n v="3.3793102984908154E-2"/>
    <n v="7.9687260455724565E-2"/>
    <n v="-0.5908570912970792"/>
    <x v="0"/>
    <n v="0"/>
    <s v="不予录取"/>
    <n v="1"/>
    <n v="-0.45351999999999998"/>
    <n v="-4.7079999999999997E-2"/>
    <n v="-0.17911415919550494"/>
    <n v="581"/>
    <n v="257"/>
    <n v="88"/>
    <s v="不予录取"/>
    <s v="RIGHT"/>
    <x v="0"/>
    <x v="0"/>
  </r>
  <r>
    <n v="104"/>
    <s v="解宇尘"/>
    <s v="园林学院"/>
    <n v="95300"/>
    <x v="3"/>
    <n v="0.12326430646936848"/>
    <n v="0.18231133514211725"/>
    <n v="1.3676114787757909"/>
    <x v="0"/>
    <n v="0"/>
    <s v="不予录取"/>
    <n v="1"/>
    <n v="-0.15164"/>
    <n v="0.55374999999999996"/>
    <n v="0.64447534196977663"/>
    <n v="114"/>
    <n v="34"/>
    <n v="20"/>
    <s v="录取"/>
    <s v="FALSE"/>
    <x v="1"/>
    <x v="1"/>
  </r>
  <r>
    <n v="105"/>
    <s v="孟威"/>
    <s v="艺术设计学院"/>
    <n v="135108"/>
    <x v="29"/>
    <n v="-1.2061934998380222"/>
    <n v="-0.13934722207283917"/>
    <n v="0.63586336430161317"/>
    <x v="0"/>
    <n v="0"/>
    <s v="不予录取"/>
    <n v="1"/>
    <n v="-4.3130000000000002E-2"/>
    <n v="-0.69045999999999996"/>
    <n v="-0.15741741641482965"/>
    <n v="558"/>
    <n v="37"/>
    <n v="22"/>
    <s v="不予录取"/>
    <s v="RIGHT"/>
    <x v="0"/>
    <x v="0"/>
  </r>
  <r>
    <n v="106"/>
    <s v="尚紫微"/>
    <s v="园林学院"/>
    <n v="83400"/>
    <x v="15"/>
    <n v="1.5572505517798672"/>
    <n v="0.22176282155132482"/>
    <n v="-0.51396700361173298"/>
    <x v="0"/>
    <n v="0"/>
    <s v="不予录取"/>
    <n v="1"/>
    <n v="-0.26895000000000002"/>
    <n v="1.72959"/>
    <n v="0.34065096689665175"/>
    <n v="232"/>
    <n v="65"/>
    <n v="19"/>
    <s v="录取"/>
    <s v="FALSE"/>
    <x v="1"/>
    <x v="1"/>
  </r>
  <r>
    <n v="107"/>
    <s v="王悦"/>
    <s v="园林学院"/>
    <n v="95300"/>
    <x v="3"/>
    <n v="-0.75918876756786091"/>
    <n v="0.23685119409169242"/>
    <n v="-0.43809306410747567"/>
    <x v="22"/>
    <n v="74.77"/>
    <s v="录取"/>
    <n v="1"/>
    <n v="-0.53864999999999996"/>
    <n v="1.9703599999999999"/>
    <n v="-0.26620131479583986"/>
    <n v="655"/>
    <n v="157"/>
    <n v="78"/>
    <s v="不予录取"/>
    <s v="FALSE"/>
    <x v="0"/>
    <x v="1"/>
  </r>
  <r>
    <n v="109"/>
    <s v="彭心喻"/>
    <s v="环境科学与工程学院"/>
    <n v="83000"/>
    <x v="6"/>
    <n v="0.16003318455425392"/>
    <n v="-1.9672526132926664"/>
    <n v="-0.83548276443666269"/>
    <x v="0"/>
    <n v="0"/>
    <s v="不予录取"/>
    <n v="1"/>
    <n v="-0.39722000000000002"/>
    <n v="5.3539999999999997E-2"/>
    <n v="-1.2086598818874277"/>
    <n v="945"/>
    <n v="23"/>
    <n v="19"/>
    <s v="不予录取"/>
    <s v="RIGHT"/>
    <x v="0"/>
    <x v="0"/>
  </r>
  <r>
    <n v="110"/>
    <s v="邢超"/>
    <s v="自然保护区学院"/>
    <n v="90701"/>
    <x v="11"/>
    <n v="-0.53850840601029049"/>
    <n v="-2.5298076436670365"/>
    <n v="-0.83548276443666269"/>
    <x v="0"/>
    <n v="0"/>
    <s v="不予录取"/>
    <n v="1"/>
    <n v="0.52422999999999997"/>
    <n v="-0.43010999999999999"/>
    <n v="-1.6694127998555335"/>
    <n v="970"/>
    <n v="20"/>
    <n v="3"/>
    <s v="不予录取"/>
    <s v="RIGHT"/>
    <x v="1"/>
    <x v="1"/>
  </r>
  <r>
    <n v="111"/>
    <s v="蒙秀扬"/>
    <s v="信息学院"/>
    <n v="85400"/>
    <x v="23"/>
    <n v="0.14507395195619677"/>
    <n v="-1.3685196621768125"/>
    <n v="0.21642705820644365"/>
    <x v="23"/>
    <n v="71.8"/>
    <s v="录取"/>
    <n v="1"/>
    <n v="2.5260000000000001E-2"/>
    <n v="-0.80115000000000003"/>
    <n v="-0.52595099495217723"/>
    <n v="793"/>
    <n v="15"/>
    <n v="4"/>
    <s v="不予录取"/>
    <s v="FALSE"/>
    <x v="0"/>
    <x v="1"/>
  </r>
  <r>
    <n v="112"/>
    <s v="黄靖涵"/>
    <s v="水土保持学院"/>
    <n v="90707"/>
    <x v="14"/>
    <n v="-0.7451728398141122"/>
    <n v="-2.8659015936092352E-3"/>
    <n v="1.4700611806742732"/>
    <x v="24"/>
    <n v="82.96"/>
    <s v="录取"/>
    <n v="1"/>
    <n v="0.33157999999999999"/>
    <n v="-8.1949999999999995E-2"/>
    <n v="0.35479225697832428"/>
    <n v="222"/>
    <n v="1"/>
    <n v="1"/>
    <s v="录取"/>
    <s v="RIGHT"/>
    <x v="1"/>
    <x v="0"/>
  </r>
  <r>
    <n v="113"/>
    <s v="温雅茹"/>
    <s v="经济管理学院"/>
    <n v="125300"/>
    <x v="0"/>
    <n v="-0.18927115725214982"/>
    <n v="0.29251804573487877"/>
    <n v="-0.88141358741165265"/>
    <x v="0"/>
    <n v="0"/>
    <s v="不予录取"/>
    <n v="1"/>
    <n v="-8.3949999999999997E-2"/>
    <n v="-0.53249000000000002"/>
    <n v="-0.251369887450546"/>
    <n v="642"/>
    <n v="282"/>
    <n v="57"/>
    <s v="不予录取"/>
    <s v="RIGHT"/>
    <x v="0"/>
    <x v="0"/>
  </r>
  <r>
    <n v="115"/>
    <s v="何艳玲"/>
    <s v="林学院"/>
    <n v="90301"/>
    <x v="17"/>
    <n v="-0.44665330384634261"/>
    <n v="0.13905561870196936"/>
    <n v="-7.9559139251929825E-2"/>
    <x v="25"/>
    <n v="84.44"/>
    <s v="录取"/>
    <n v="1"/>
    <n v="0.69703000000000004"/>
    <n v="-0.86165999999999998"/>
    <n v="-8.8509369973309299E-2"/>
    <n v="496"/>
    <n v="25"/>
    <n v="3"/>
    <s v="录取"/>
    <s v="RIGHT"/>
    <x v="0"/>
    <x v="1"/>
  </r>
  <r>
    <n v="116"/>
    <s v="方会琳"/>
    <s v="经济管理学院"/>
    <n v="20200"/>
    <x v="2"/>
    <n v="-0.40988442576145712"/>
    <n v="-0.3376599443078811"/>
    <n v="-0.88141358741165265"/>
    <x v="0"/>
    <n v="0"/>
    <s v="不予录取"/>
    <n v="1"/>
    <n v="-0.10106999999999999"/>
    <n v="1.54247"/>
    <n v="-0.61151970329697647"/>
    <n v="833"/>
    <n v="338"/>
    <n v="74"/>
    <s v="不予录取"/>
    <s v="RIGHT"/>
    <x v="0"/>
    <x v="0"/>
  </r>
  <r>
    <n v="117"/>
    <s v="姚铭铭"/>
    <s v="园林学院"/>
    <n v="83400"/>
    <x v="15"/>
    <n v="-0.71337831153660114"/>
    <n v="-0.12298422004185422"/>
    <n v="3.257580150170523"/>
    <x v="26"/>
    <n v="90"/>
    <s v="录取"/>
    <n v="1"/>
    <n v="0.21521999999999999"/>
    <n v="-0.16738"/>
    <n v="0.99124713755514815"/>
    <n v="63"/>
    <n v="22"/>
    <n v="5"/>
    <s v="录取"/>
    <s v="RIGHT"/>
    <x v="1"/>
    <x v="0"/>
  </r>
  <r>
    <n v="118"/>
    <s v="丁一书"/>
    <s v="园林学院"/>
    <n v="95300"/>
    <x v="3"/>
    <n v="0.52772196540309946"/>
    <n v="9.1168939678401395E-2"/>
    <n v="1.0870509770991637"/>
    <x v="0"/>
    <n v="0"/>
    <s v="不予录取"/>
    <n v="1"/>
    <n v="-1.27979"/>
    <n v="0.98085999999999995"/>
    <n v="0.6060745010744184"/>
    <n v="126"/>
    <n v="39"/>
    <n v="23"/>
    <s v="录取"/>
    <s v="FALSE"/>
    <x v="1"/>
    <x v="1"/>
  </r>
  <r>
    <n v="119"/>
    <s v="张君"/>
    <s v="经济管理学院"/>
    <n v="125300"/>
    <x v="0"/>
    <n v="-0.42722755703900178"/>
    <n v="0.16959730216168037"/>
    <n v="0.49096642660538298"/>
    <x v="0"/>
    <n v="0"/>
    <s v="不予录取"/>
    <n v="1"/>
    <n v="1.7513099999999999"/>
    <n v="0.80698000000000003"/>
    <n v="0.1498757788737699"/>
    <n v="322"/>
    <n v="157"/>
    <n v="34"/>
    <s v="不予录取"/>
    <s v="RIGHT"/>
    <x v="0"/>
    <x v="0"/>
  </r>
  <r>
    <n v="120"/>
    <s v="文小梅"/>
    <s v="经济管理学院"/>
    <n v="120200"/>
    <x v="7"/>
    <n v="0.23357094072402304"/>
    <n v="0.44678901000817117"/>
    <n v="2.6454383016576291"/>
    <x v="0"/>
    <n v="0"/>
    <s v="不予录取"/>
    <n v="1"/>
    <n v="1.02657"/>
    <n v="0.41866999999999999"/>
    <n v="1.2899398654926801"/>
    <n v="37"/>
    <n v="17"/>
    <n v="9"/>
    <s v="录取"/>
    <s v="FALSE"/>
    <x v="1"/>
    <x v="1"/>
  </r>
  <r>
    <n v="121"/>
    <s v="孙振喆"/>
    <s v="艺术设计学院"/>
    <s v="1305Z1"/>
    <x v="30"/>
    <n v="2.0903992840106929"/>
    <n v="0.44976200589569437"/>
    <n v="-0.23232316644153336"/>
    <x v="0"/>
    <n v="0"/>
    <s v="不予录取"/>
    <n v="1"/>
    <n v="0.87743000000000004"/>
    <n v="-0.50041000000000002"/>
    <n v="0.70466987739376252"/>
    <n v="102"/>
    <n v="7"/>
    <n v="1"/>
    <s v="录取"/>
    <s v="FALSE"/>
    <x v="1"/>
    <x v="1"/>
  </r>
  <r>
    <n v="122"/>
    <s v="柴家玉"/>
    <s v="经济管理学院"/>
    <n v="120200"/>
    <x v="7"/>
    <n v="0.19680206263913758"/>
    <n v="0.2468187651902693"/>
    <n v="-0.88141358741165265"/>
    <x v="0"/>
    <n v="0"/>
    <s v="不予录取"/>
    <n v="1"/>
    <n v="-0.14960000000000001"/>
    <n v="-0.50602000000000003"/>
    <n v="-0.16586791767091008"/>
    <n v="569"/>
    <n v="255"/>
    <n v="86"/>
    <s v="不予录取"/>
    <s v="RIGHT"/>
    <x v="0"/>
    <x v="0"/>
  </r>
  <r>
    <n v="124"/>
    <s v="王思维"/>
    <s v="经济管理学院"/>
    <n v="120200"/>
    <x v="7"/>
    <n v="-0.48342218193122627"/>
    <n v="0.24042155858771969"/>
    <n v="0.71444603869454104"/>
    <x v="0"/>
    <n v="0"/>
    <s v="不予录取"/>
    <n v="1"/>
    <n v="2.1889699999999999"/>
    <n v="-1.25658"/>
    <n v="0.25345939746972901"/>
    <n v="271"/>
    <n v="131"/>
    <n v="45"/>
    <s v="不予录取"/>
    <s v="RIGHT"/>
    <x v="0"/>
    <x v="0"/>
  </r>
  <r>
    <n v="125"/>
    <s v="刘嘉欢"/>
    <s v="经济管理学院"/>
    <n v="125300"/>
    <x v="0"/>
    <n v="-1.4128579336418439"/>
    <n v="0.15915501944960733"/>
    <n v="-0.49899544534709933"/>
    <x v="0"/>
    <n v="0"/>
    <s v="不予录取"/>
    <n v="1"/>
    <n v="2.0379999999999999E-2"/>
    <n v="-0.28749999999999998"/>
    <n v="-0.50784455301044718"/>
    <n v="786"/>
    <n v="326"/>
    <n v="66"/>
    <s v="不予录取"/>
    <s v="RIGHT"/>
    <x v="0"/>
    <x v="0"/>
  </r>
  <r>
    <n v="126"/>
    <s v="邵壮"/>
    <s v="园林学院"/>
    <n v="95300"/>
    <x v="3"/>
    <n v="0.78510411199729047"/>
    <n v="0.21996141888800277"/>
    <n v="0.33987716684323971"/>
    <x v="27"/>
    <n v="64.06"/>
    <s v="录取"/>
    <n v="1"/>
    <n v="-0.27616000000000002"/>
    <n v="0.11912"/>
    <n v="0.45245472841308892"/>
    <n v="176"/>
    <n v="49"/>
    <n v="28"/>
    <s v="录取"/>
    <s v="RIGHT"/>
    <x v="1"/>
    <x v="0"/>
  </r>
  <r>
    <n v="127"/>
    <s v="罗昀"/>
    <s v="经济管理学院"/>
    <n v="20200"/>
    <x v="2"/>
    <n v="0.43579977019088678"/>
    <n v="0.33987656753544476"/>
    <n v="-0.88141358741165265"/>
    <x v="0"/>
    <n v="0"/>
    <s v="不予录取"/>
    <n v="1"/>
    <n v="0.84658999999999995"/>
    <n v="-0.80471999999999999"/>
    <n v="-5.5380572369031378E-2"/>
    <n v="465"/>
    <n v="217"/>
    <n v="50"/>
    <s v="不予录取"/>
    <s v="RIGHT"/>
    <x v="0"/>
    <x v="0"/>
  </r>
  <r>
    <n v="129"/>
    <s v="李苑漠"/>
    <s v="艺术设计学院"/>
    <n v="130500"/>
    <x v="8"/>
    <n v="-0.92464871894984191"/>
    <n v="0.22091339681031741"/>
    <n v="0.64675990345511636"/>
    <x v="0"/>
    <n v="0"/>
    <s v="不予录取"/>
    <n v="1"/>
    <n v="2.0957300000000001"/>
    <n v="4.0320000000000002E-2"/>
    <n v="9.5794026048881264E-2"/>
    <n v="352"/>
    <n v="22"/>
    <n v="10"/>
    <s v="不予录取"/>
    <s v="RIGHT"/>
    <x v="0"/>
    <x v="0"/>
  </r>
  <r>
    <n v="130"/>
    <s v="陈夏月"/>
    <s v="艺术设计学院"/>
    <n v="135108"/>
    <x v="29"/>
    <n v="-1.8261868012494873"/>
    <n v="4.8451911116638977E-2"/>
    <n v="-0.648730022876573"/>
    <x v="0"/>
    <n v="0"/>
    <s v="不予录取"/>
    <n v="1"/>
    <n v="-0.32479000000000002"/>
    <n v="-0.64000999999999997"/>
    <n v="-0.7324444845014273"/>
    <n v="874"/>
    <n v="78"/>
    <n v="51"/>
    <s v="不予录取"/>
    <s v="RIGHT"/>
    <x v="0"/>
    <x v="0"/>
  </r>
  <r>
    <n v="18"/>
    <s v="林悦"/>
    <s v="园林学院"/>
    <n v="97300"/>
    <x v="1"/>
    <n v="0.30404659334375195"/>
    <n v="-3.3517193438018435E-2"/>
    <n v="-6.7617030647425927E-2"/>
    <x v="0"/>
    <n v="0"/>
    <s v="不予录取"/>
    <n v="1"/>
    <n v="-1.1876899999999999"/>
    <n v="-0.23960000000000001"/>
    <n v="-0.8386115170300068"/>
    <n v="899"/>
    <n v="206"/>
    <n v="40"/>
    <s v="不予录取"/>
    <s v="RIGHT"/>
    <x v="0"/>
    <x v="0"/>
  </r>
  <r>
    <n v="132"/>
    <s v="张娟"/>
    <s v="经济管理学院"/>
    <n v="25200"/>
    <x v="4"/>
    <n v="0.47256864827577222"/>
    <n v="-3.857231968980495E-2"/>
    <n v="0.80140108281455558"/>
    <x v="0"/>
    <n v="0"/>
    <s v="不予录取"/>
    <n v="1"/>
    <n v="-0.38134000000000001"/>
    <n v="4.8219999999999999E-2"/>
    <n v="0.41982345319468484"/>
    <n v="186"/>
    <n v="94"/>
    <n v="6"/>
    <s v="不予录取"/>
    <s v="RIGHT"/>
    <x v="0"/>
    <x v="0"/>
  </r>
  <r>
    <n v="133"/>
    <s v="王云静"/>
    <s v="园林学院"/>
    <n v="95300"/>
    <x v="3"/>
    <n v="-0.2046658590964246"/>
    <n v="0.36950704290636227"/>
    <n v="-0.5908570912970792"/>
    <x v="0"/>
    <n v="0"/>
    <s v="不予录取"/>
    <n v="1"/>
    <n v="-1.27267"/>
    <n v="4.0253899999999998"/>
    <n v="-0.10784591950846627"/>
    <n v="514"/>
    <n v="130"/>
    <n v="66"/>
    <s v="不予录取"/>
    <s v="RIGHT"/>
    <x v="0"/>
    <x v="0"/>
  </r>
  <r>
    <n v="134"/>
    <s v="韩雪"/>
    <s v="经济管理学院"/>
    <n v="95138"/>
    <x v="18"/>
    <n v="-0.7040354504405345"/>
    <n v="0.11774502395575404"/>
    <n v="-0.30030059518250574"/>
    <x v="0"/>
    <n v="0"/>
    <s v="不予录取"/>
    <n v="1"/>
    <n v="-1.23481"/>
    <n v="1.8225800000000001"/>
    <n v="-0.2546112596475526"/>
    <n v="646"/>
    <n v="285"/>
    <n v="5"/>
    <s v="不予录取"/>
    <s v="RIGHT"/>
    <x v="0"/>
    <x v="0"/>
  </r>
  <r>
    <n v="136"/>
    <s v="牛一鸣"/>
    <s v="林学院"/>
    <n v="90703"/>
    <x v="31"/>
    <n v="0.10487986742692665"/>
    <n v="0.21904218548370513"/>
    <n v="3.508486424558523"/>
    <x v="28"/>
    <n v="80.12"/>
    <s v="录取"/>
    <n v="1"/>
    <n v="-0.25355"/>
    <n v="1.63723"/>
    <n v="1.4767284930899973"/>
    <n v="25"/>
    <n v="2"/>
    <n v="1"/>
    <s v="录取"/>
    <s v="RIGHT"/>
    <x v="1"/>
    <x v="0"/>
  </r>
  <r>
    <n v="137"/>
    <s v="曲芸"/>
    <s v="人文社会科学学院"/>
    <n v="40200"/>
    <x v="28"/>
    <n v="-0.29957779150680436"/>
    <n v="0.21201710337936858"/>
    <n v="0.46000716189502666"/>
    <x v="0"/>
    <n v="0"/>
    <s v="不予录取"/>
    <n v="1"/>
    <n v="-1.42432"/>
    <n v="1.3387100000000001"/>
    <n v="0.19357610353777344"/>
    <n v="304"/>
    <n v="17"/>
    <n v="11"/>
    <s v="不予录取"/>
    <s v="RIGHT"/>
    <x v="0"/>
    <x v="0"/>
  </r>
  <r>
    <n v="138"/>
    <s v="高帷雅"/>
    <s v="经济管理学院"/>
    <n v="20200"/>
    <x v="2"/>
    <n v="-0.2046658590964246"/>
    <n v="7.2656140260901975E-2"/>
    <n v="-0.88141358741165265"/>
    <x v="0"/>
    <n v="0"/>
    <s v="不予录取"/>
    <n v="1"/>
    <n v="-9.5229999999999995E-2"/>
    <n v="-0.38284000000000001"/>
    <n v="-0.35992824669046841"/>
    <n v="722"/>
    <n v="310"/>
    <n v="69"/>
    <s v="不予录取"/>
    <s v="RIGHT"/>
    <x v="0"/>
    <x v="0"/>
  </r>
  <r>
    <n v="139"/>
    <s v="王紫雯"/>
    <s v="经济管理学院"/>
    <n v="20200"/>
    <x v="2"/>
    <n v="-0.39543302876149072"/>
    <n v="0.326811726701978"/>
    <n v="1.7334504824607335"/>
    <x v="0"/>
    <n v="0"/>
    <s v="不予录取"/>
    <n v="1"/>
    <n v="-2.0246400000000002"/>
    <n v="-0.78273000000000004"/>
    <n v="0.70913159802166892"/>
    <n v="99"/>
    <n v="50"/>
    <n v="12"/>
    <s v="不予录取"/>
    <s v="RIGHT"/>
    <x v="0"/>
    <x v="0"/>
  </r>
  <r>
    <n v="140"/>
    <s v="孔硕"/>
    <s v="经济管理学院"/>
    <n v="120200"/>
    <x v="7"/>
    <n v="1.0241018195490414"/>
    <n v="-0.15013950315580332"/>
    <n v="1.0199740930737482"/>
    <x v="29"/>
    <n v="90.25"/>
    <s v="录取"/>
    <n v="1"/>
    <n v="-1.00417"/>
    <n v="-0.35627999999999999"/>
    <n v="0.60372785064134327"/>
    <n v="127"/>
    <n v="64"/>
    <n v="21"/>
    <s v="不予录取"/>
    <s v="FALSE"/>
    <x v="0"/>
    <x v="1"/>
  </r>
  <r>
    <n v="141"/>
    <s v="王楠"/>
    <s v="园林学院"/>
    <n v="95300"/>
    <x v="3"/>
    <n v="-0.7040354504405345"/>
    <n v="0.30243998674666667"/>
    <n v="1.9354283097444329"/>
    <x v="0"/>
    <n v="0"/>
    <s v="不予录取"/>
    <n v="1"/>
    <n v="-0.44817000000000001"/>
    <n v="-0.51232"/>
    <n v="0.68925592461830476"/>
    <n v="107"/>
    <n v="33"/>
    <n v="19"/>
    <s v="录取"/>
    <s v="FALSE"/>
    <x v="1"/>
    <x v="1"/>
  </r>
  <r>
    <n v="142"/>
    <s v="何颖霞"/>
    <s v="园林学院"/>
    <n v="95300"/>
    <x v="3"/>
    <n v="-0.79595764565274552"/>
    <n v="0.34316991803337032"/>
    <n v="-0.30921325412687961"/>
    <x v="0"/>
    <n v="0"/>
    <s v="不予录取"/>
    <n v="1"/>
    <n v="1.28034"/>
    <n v="0.37609999999999999"/>
    <n v="-0.17662003613260524"/>
    <n v="579"/>
    <n v="143"/>
    <n v="73"/>
    <s v="不予录取"/>
    <s v="RIGHT"/>
    <x v="0"/>
    <x v="0"/>
  </r>
  <r>
    <n v="143"/>
    <s v="张文萍"/>
    <s v="园林学院"/>
    <n v="83400"/>
    <x v="15"/>
    <n v="0.54250555542508461"/>
    <n v="0.12535683688037177"/>
    <n v="-0.39919774790702406"/>
    <x v="0"/>
    <n v="0"/>
    <s v="不予录取"/>
    <n v="1"/>
    <n v="0.88787000000000005"/>
    <n v="0.37524000000000002"/>
    <n v="5.7175422855884894E-2"/>
    <n v="379"/>
    <n v="105"/>
    <n v="33"/>
    <s v="录取"/>
    <s v="FALSE"/>
    <x v="0"/>
    <x v="0"/>
  </r>
  <r>
    <n v="144"/>
    <s v="张梦迪"/>
    <s v="经济管理学院"/>
    <n v="120200"/>
    <x v="7"/>
    <n v="0.24045753678872986"/>
    <n v="-0.3888943313420285"/>
    <n v="-0.68271873724705912"/>
    <x v="0"/>
    <n v="0"/>
    <s v="不予录取"/>
    <n v="1"/>
    <n v="-1.2689900000000001"/>
    <n v="-0.12386"/>
    <n v="-0.37918111228811657"/>
    <n v="729"/>
    <n v="312"/>
    <n v="108"/>
    <s v="不予录取"/>
    <s v="RIGHT"/>
    <x v="0"/>
    <x v="0"/>
  </r>
  <r>
    <n v="145"/>
    <s v="陈瑞琦"/>
    <s v="园林学院"/>
    <n v="83400"/>
    <x v="15"/>
    <n v="0.45418420923333047"/>
    <n v="-2.9064219179776207E-2"/>
    <n v="4.4122775397153077E-2"/>
    <x v="0"/>
    <n v="0"/>
    <s v="不予录取"/>
    <n v="1"/>
    <n v="1.3053699999999999"/>
    <n v="-1.4353800000000001"/>
    <n v="0.12919922342637138"/>
    <n v="336"/>
    <n v="91"/>
    <n v="28"/>
    <s v="录取"/>
    <s v="FALSE"/>
    <x v="0"/>
    <x v="0"/>
  </r>
  <r>
    <n v="146"/>
    <s v="曹颖"/>
    <s v="经济管理学院"/>
    <n v="20200"/>
    <x v="2"/>
    <n v="-0.44665330384634261"/>
    <n v="0.33332119307079061"/>
    <n v="-0.88141358741165265"/>
    <x v="0"/>
    <n v="0"/>
    <s v="不予录取"/>
    <n v="1"/>
    <n v="-1.66492"/>
    <n v="5.2424200000000001"/>
    <n v="-0.30346818637989598"/>
    <n v="679"/>
    <n v="300"/>
    <n v="65"/>
    <s v="不予录取"/>
    <s v="RIGHT"/>
    <x v="0"/>
    <x v="0"/>
  </r>
  <r>
    <n v="147"/>
    <s v="董帆"/>
    <s v="经济管理学院"/>
    <n v="120200"/>
    <x v="7"/>
    <n v="0.67479747774263765"/>
    <n v="0.17804993891294407"/>
    <n v="-0.88141358741165265"/>
    <x v="0"/>
    <n v="0"/>
    <s v="不予录取"/>
    <n v="1"/>
    <n v="0.25169999999999998"/>
    <n v="-0.69913000000000003"/>
    <n v="-6.57896958476899E-2"/>
    <n v="476"/>
    <n v="221"/>
    <n v="70"/>
    <s v="不予录取"/>
    <s v="RIGHT"/>
    <x v="0"/>
    <x v="0"/>
  </r>
  <r>
    <n v="150"/>
    <s v="付海英"/>
    <s v="经济管理学院"/>
    <n v="120200"/>
    <x v="7"/>
    <n v="-9.7348962039938855E-2"/>
    <n v="0.20314269670226234"/>
    <n v="1.6552452532695281"/>
    <x v="0"/>
    <n v="0"/>
    <s v="不予录取"/>
    <n v="1"/>
    <n v="-4.6280000000000002E-2"/>
    <n v="-0.84555000000000002"/>
    <n v="0.70327247722825614"/>
    <n v="103"/>
    <n v="53"/>
    <n v="17"/>
    <s v="不予录取"/>
    <s v="RIGHT"/>
    <x v="0"/>
    <x v="0"/>
  </r>
  <r>
    <n v="151"/>
    <s v="王芳桃"/>
    <s v="经济管理学院"/>
    <n v="120200"/>
    <x v="7"/>
    <n v="3.134211125715753E-2"/>
    <n v="0.29275357509995514"/>
    <n v="-0.31224270378700958"/>
    <x v="0"/>
    <n v="0"/>
    <s v="不予录取"/>
    <n v="1"/>
    <n v="0.72367999999999999"/>
    <n v="-0.15892999999999999"/>
    <n v="2.797343048299622E-2"/>
    <n v="395"/>
    <n v="187"/>
    <n v="62"/>
    <s v="不予录取"/>
    <s v="RIGHT"/>
    <x v="0"/>
    <x v="0"/>
  </r>
  <r>
    <n v="152"/>
    <s v="那丽杰"/>
    <s v="人文社会科学学院"/>
    <n v="45400"/>
    <x v="12"/>
    <n v="-1.8420840653882427"/>
    <n v="0.33142397081360642"/>
    <n v="0.4719492704995305"/>
    <x v="0"/>
    <n v="0"/>
    <s v="不予录取"/>
    <n v="1"/>
    <n v="0.21379000000000001"/>
    <n v="-0.73748000000000002"/>
    <n v="-0.17342926845139023"/>
    <n v="573"/>
    <n v="31"/>
    <n v="9"/>
    <s v="不予录取"/>
    <s v="RIGHT"/>
    <x v="0"/>
    <x v="0"/>
  </r>
  <r>
    <n v="154"/>
    <s v="刘潇璐"/>
    <s v="经济管理学院"/>
    <n v="25400"/>
    <x v="22"/>
    <n v="2.3477814306048859"/>
    <n v="0.11132766654408759"/>
    <n v="1.5263654432889322"/>
    <x v="0"/>
    <n v="0"/>
    <s v="不予录取"/>
    <n v="1"/>
    <n v="3.4110000000000001E-2"/>
    <n v="-0.72024999999999995"/>
    <n v="1.2891571200322873"/>
    <n v="38"/>
    <n v="18"/>
    <n v="2"/>
    <s v="录取"/>
    <s v="FALSE"/>
    <x v="1"/>
    <x v="1"/>
  </r>
  <r>
    <n v="155"/>
    <s v="阚梅"/>
    <s v="经济管理学院"/>
    <n v="120200"/>
    <x v="7"/>
    <n v="1.1344084538036943"/>
    <n v="0.35942869096583724"/>
    <n v="0.63620126877652539"/>
    <x v="0"/>
    <n v="0"/>
    <s v="不予录取"/>
    <n v="1"/>
    <n v="-0.72055999999999998"/>
    <n v="-0.78556999999999999"/>
    <n v="0.72906655223110273"/>
    <n v="95"/>
    <n v="46"/>
    <n v="16"/>
    <s v="不予录取"/>
    <s v="RIGHT"/>
    <x v="0"/>
    <x v="0"/>
  </r>
  <r>
    <n v="156"/>
    <s v="田鑫"/>
    <s v="经济管理学院"/>
    <n v="120200"/>
    <x v="7"/>
    <n v="0.95583442303272803"/>
    <n v="0.18544909765066342"/>
    <n v="-0.39216224113248571"/>
    <x v="0"/>
    <n v="0"/>
    <s v="不予录取"/>
    <n v="1"/>
    <n v="2.5159999999999998E-2"/>
    <n v="0.11877"/>
    <n v="0.20311729327815289"/>
    <n v="299"/>
    <n v="146"/>
    <n v="50"/>
    <s v="不予录取"/>
    <s v="RIGHT"/>
    <x v="0"/>
    <x v="0"/>
  </r>
  <r>
    <n v="159"/>
    <s v="吴帅"/>
    <s v="环境科学与工程学院"/>
    <n v="85700"/>
    <x v="32"/>
    <n v="-1.8579813295269982"/>
    <n v="-1.8948598524270917"/>
    <n v="-0.78955194146167285"/>
    <x v="30"/>
    <n v="79.45"/>
    <s v="录取"/>
    <n v="1"/>
    <n v="-0.54115999999999997"/>
    <n v="-0.73024999999999995"/>
    <n v="-1.7169536733631237"/>
    <n v="972"/>
    <n v="25"/>
    <n v="6"/>
    <s v="不予录取"/>
    <s v="FALSE"/>
    <x v="0"/>
    <x v="1"/>
  </r>
  <r>
    <n v="160"/>
    <s v="刘慧慧"/>
    <s v="信息学院"/>
    <n v="81200"/>
    <x v="9"/>
    <n v="-0.42826886480390081"/>
    <n v="0.20503462305713366"/>
    <n v="-0.78955194146167285"/>
    <x v="0"/>
    <n v="0"/>
    <s v="不予录取"/>
    <n v="1"/>
    <n v="-0.78210000000000002"/>
    <n v="-0.62000999999999995"/>
    <n v="-0.32403106354029948"/>
    <n v="697"/>
    <n v="11"/>
    <n v="8"/>
    <s v="不予录取"/>
    <s v="RIGHT"/>
    <x v="0"/>
    <x v="0"/>
  </r>
  <r>
    <n v="162"/>
    <s v="张傲然"/>
    <s v="外语学院"/>
    <n v="50200"/>
    <x v="16"/>
    <n v="2.6235480162415206"/>
    <n v="0.16190117973168669"/>
    <n v="-0.78955194146167285"/>
    <x v="0"/>
    <n v="0"/>
    <s v="不予录取"/>
    <n v="1"/>
    <n v="9.2649999999999996E-2"/>
    <n v="-0.69450999999999996"/>
    <n v="-0.1806526387426225"/>
    <n v="583"/>
    <n v="21"/>
    <n v="11"/>
    <s v="不予录取"/>
    <s v="RIGHT"/>
    <x v="0"/>
    <x v="0"/>
  </r>
  <r>
    <n v="163"/>
    <s v="曹淑慧"/>
    <s v="经济管理学院"/>
    <n v="120200"/>
    <x v="7"/>
    <n v="-0.33634666959168802"/>
    <n v="0.4088878614541851"/>
    <n v="-0.60279919990158304"/>
    <x v="0"/>
    <n v="0"/>
    <s v="不予录取"/>
    <n v="1"/>
    <n v="0.46104000000000001"/>
    <n v="-0.90942000000000001"/>
    <n v="-0.13029655349295555"/>
    <n v="528"/>
    <n v="240"/>
    <n v="78"/>
    <s v="不予录取"/>
    <s v="RIGHT"/>
    <x v="0"/>
    <x v="0"/>
  </r>
  <r>
    <n v="164"/>
    <s v="李枫园"/>
    <s v="经济管理学院"/>
    <n v="120200"/>
    <x v="7"/>
    <n v="-0.7040354504405345"/>
    <n v="0.44062108507021719"/>
    <n v="-0.25134032254738575"/>
    <x v="0"/>
    <n v="0"/>
    <s v="不予录取"/>
    <n v="1"/>
    <n v="0.96536999999999995"/>
    <n v="-0.80379999999999996"/>
    <n v="-8.2713766196697874E-2"/>
    <n v="489"/>
    <n v="226"/>
    <n v="72"/>
    <s v="不予录取"/>
    <s v="RIGHT"/>
    <x v="0"/>
    <x v="0"/>
  </r>
  <r>
    <n v="165"/>
    <s v="肖菲"/>
    <s v="经济管理学院"/>
    <n v="120200"/>
    <x v="7"/>
    <n v="0.73327272509015085"/>
    <n v="0.3635764562524143"/>
    <n v="-0.88141358741165265"/>
    <x v="0"/>
    <n v="0"/>
    <s v="不予录取"/>
    <n v="1"/>
    <n v="1.0064900000000001"/>
    <n v="-0.86265999999999998"/>
    <n v="3.8442358082124817E-2"/>
    <n v="388"/>
    <n v="181"/>
    <n v="60"/>
    <s v="不予录取"/>
    <s v="RIGHT"/>
    <x v="0"/>
    <x v="0"/>
  </r>
  <r>
    <n v="166"/>
    <s v="韦姝宇"/>
    <s v="园林学院"/>
    <n v="83400"/>
    <x v="15"/>
    <n v="2.7706235285810585"/>
    <n v="3.2074406849021728E-2"/>
    <n v="0.79754005043559051"/>
    <x v="0"/>
    <n v="0"/>
    <s v="不予录取"/>
    <n v="1"/>
    <n v="-7.0309999999999997E-2"/>
    <n v="0.24041999999999999"/>
    <n v="1.0898180454069073"/>
    <n v="53"/>
    <n v="18"/>
    <n v="2"/>
    <s v="录取"/>
    <s v="FALSE"/>
    <x v="1"/>
    <x v="1"/>
  </r>
  <r>
    <n v="167"/>
    <s v="王宝玲"/>
    <s v="经济管理学院"/>
    <n v="20200"/>
    <x v="2"/>
    <n v="-0.52019106001611171"/>
    <n v="6.1730729695922658E-3"/>
    <n v="-0.88141358741165265"/>
    <x v="0"/>
    <n v="0"/>
    <s v="不予录取"/>
    <n v="1"/>
    <n v="-7.4149999999999994E-2"/>
    <n v="1.08039"/>
    <n v="-0.47905553542705376"/>
    <n v="776"/>
    <n v="324"/>
    <n v="72"/>
    <s v="不予录取"/>
    <s v="RIGHT"/>
    <x v="0"/>
    <x v="0"/>
  </r>
  <r>
    <n v="168"/>
    <s v="赵明慧"/>
    <s v="经济管理学院"/>
    <n v="125300"/>
    <x v="0"/>
    <n v="0.19680206263913758"/>
    <n v="0.35215075034227694"/>
    <n v="-0.58292103980698384"/>
    <x v="0"/>
    <n v="0"/>
    <s v="不予录取"/>
    <n v="1"/>
    <n v="2.55321"/>
    <n v="2.0657199999999998"/>
    <n v="-1.5871749001326041E-3"/>
    <n v="421"/>
    <n v="195"/>
    <n v="43"/>
    <s v="不予录取"/>
    <s v="RIGHT"/>
    <x v="0"/>
    <x v="0"/>
  </r>
  <r>
    <n v="71"/>
    <s v="王雪"/>
    <s v="园林学院"/>
    <n v="97300"/>
    <x v="1"/>
    <n v="-0.57534437714343811"/>
    <n v="0.40868951544325011"/>
    <n v="1.8617010944648695"/>
    <x v="0"/>
    <n v="0"/>
    <s v="不予录取"/>
    <n v="1"/>
    <n v="1.1162399999999999"/>
    <n v="-0.28616999999999998"/>
    <n v="-0.2025120976289379"/>
    <n v="604"/>
    <n v="149"/>
    <n v="29"/>
    <s v="不予录取"/>
    <s v="RIGHT"/>
    <x v="0"/>
    <x v="0"/>
  </r>
  <r>
    <n v="131"/>
    <s v="于琦"/>
    <s v="园林学院"/>
    <n v="97300"/>
    <x v="1"/>
    <n v="0.96894850242171426"/>
    <n v="0.38940962463305157"/>
    <n v="0.6478054729061169"/>
    <x v="0"/>
    <n v="0"/>
    <s v="不予录取"/>
    <n v="1"/>
    <n v="0.39959"/>
    <n v="-0.42014000000000001"/>
    <n v="4.2612026627837918E-2"/>
    <n v="385"/>
    <n v="108"/>
    <n v="19"/>
    <s v="录取"/>
    <s v="FALSE"/>
    <x v="1"/>
    <x v="1"/>
  </r>
  <r>
    <n v="173"/>
    <s v="王小雨"/>
    <s v="园林学院"/>
    <n v="83400"/>
    <x v="15"/>
    <n v="-1.3810634053643329"/>
    <n v="-3.4856843477572196E-2"/>
    <n v="1.7269374456233613"/>
    <x v="0"/>
    <n v="0"/>
    <s v="不予录取"/>
    <n v="1"/>
    <n v="1.42788"/>
    <n v="-0.99885000000000002"/>
    <n v="0.26146959310619144"/>
    <n v="267"/>
    <n v="73"/>
    <n v="23"/>
    <s v="录取"/>
    <s v="FALSE"/>
    <x v="1"/>
    <x v="1"/>
  </r>
  <r>
    <n v="169"/>
    <s v="肖雅方"/>
    <s v="园林学院"/>
    <n v="97300"/>
    <x v="1"/>
    <n v="-0.63389199084282355"/>
    <n v="0.16574702292597288"/>
    <n v="-0.19256684625233511"/>
    <x v="0"/>
    <n v="0"/>
    <s v="不予录取"/>
    <n v="1"/>
    <n v="6.0630000000000003E-2"/>
    <n v="-0.82728000000000002"/>
    <n v="0.74714124674388305"/>
    <n v="93"/>
    <n v="31"/>
    <n v="6"/>
    <s v="录取"/>
    <s v="FALSE"/>
    <x v="1"/>
    <x v="1"/>
  </r>
  <r>
    <n v="175"/>
    <s v="赵懿真"/>
    <s v="经济管理学院"/>
    <n v="20200"/>
    <x v="2"/>
    <n v="-0.31796223054924616"/>
    <n v="0.24047231737289138"/>
    <n v="1.6867276174937189"/>
    <x v="0"/>
    <n v="0"/>
    <s v="不予录取"/>
    <n v="1"/>
    <n v="0.24167"/>
    <n v="0.60119999999999996"/>
    <n v="0.67179149356096513"/>
    <n v="111"/>
    <n v="57"/>
    <n v="14"/>
    <s v="不予录取"/>
    <s v="RIGHT"/>
    <x v="0"/>
    <x v="0"/>
  </r>
  <r>
    <n v="176"/>
    <s v="武晓婷"/>
    <s v="园林学院"/>
    <n v="95300"/>
    <x v="3"/>
    <n v="-0.33634666959168802"/>
    <n v="0.30469842584021839"/>
    <n v="-0.55989782658672294"/>
    <x v="31"/>
    <n v="74.86"/>
    <s v="录取"/>
    <n v="1"/>
    <n v="0.85141"/>
    <n v="-0.16258"/>
    <n v="-0.16328474025917644"/>
    <n v="565"/>
    <n v="140"/>
    <n v="71"/>
    <s v="不予录取"/>
    <s v="FALSE"/>
    <x v="0"/>
    <x v="1"/>
  </r>
  <r>
    <n v="177"/>
    <s v="王奕鑫"/>
    <s v="艺术设计学院"/>
    <n v="135108"/>
    <x v="29"/>
    <n v="-1.8579813295269982"/>
    <n v="0.16811011455557262"/>
    <n v="0.95030407762519409"/>
    <x v="0"/>
    <n v="0"/>
    <s v="不予录取"/>
    <n v="1"/>
    <n v="0.16652"/>
    <n v="0.97731000000000001"/>
    <n v="-7.2100003817337444E-2"/>
    <n v="481"/>
    <n v="29"/>
    <n v="14"/>
    <s v="不予录取"/>
    <s v="RIGHT"/>
    <x v="1"/>
    <x v="1"/>
  </r>
  <r>
    <n v="178"/>
    <s v="刘静"/>
    <s v="生物科学与技术学院"/>
    <n v="83203"/>
    <x v="33"/>
    <n v="-0.28119335246436256"/>
    <n v="0.27124642814319699"/>
    <n v="7.8634589281473793E-2"/>
    <x v="26"/>
    <n v="90"/>
    <s v="录取"/>
    <n v="1"/>
    <n v="-0.44346000000000002"/>
    <n v="-0.33817999999999998"/>
    <n v="8.0711331359366104E-2"/>
    <n v="366"/>
    <n v="1"/>
    <n v="1"/>
    <s v="录取"/>
    <s v="RIGHT"/>
    <x v="1"/>
    <x v="0"/>
  </r>
  <r>
    <n v="179"/>
    <s v="张文君"/>
    <s v="经济管理学院"/>
    <n v="120200"/>
    <x v="7"/>
    <n v="-0.41133029290024625"/>
    <n v="0.29448835502311799"/>
    <n v="-0.68271873724705912"/>
    <x v="0"/>
    <n v="0"/>
    <s v="不予录取"/>
    <n v="1"/>
    <n v="0.24252000000000001"/>
    <n v="-0.71948999999999996"/>
    <n v="-0.2359830529491935"/>
    <n v="633"/>
    <n v="278"/>
    <n v="97"/>
    <s v="不予录取"/>
    <s v="RIGHT"/>
    <x v="0"/>
    <x v="0"/>
  </r>
  <r>
    <n v="180"/>
    <s v="黄华尔琦"/>
    <s v="环境科学与工程学院"/>
    <n v="85700"/>
    <x v="32"/>
    <n v="-1.7308032164169542"/>
    <n v="-1.3365914671744168"/>
    <n v="-0.78955194146167285"/>
    <x v="0"/>
    <n v="0"/>
    <s v="不予录取"/>
    <n v="1"/>
    <n v="0.54179999999999995"/>
    <n v="5.4129999999999998E-2"/>
    <n v="-1.4168505167349754"/>
    <n v="961"/>
    <n v="24"/>
    <n v="5"/>
    <s v="不予录取"/>
    <s v="RIGHT"/>
    <x v="0"/>
    <x v="0"/>
  </r>
  <r>
    <n v="181"/>
    <s v="童雅琦"/>
    <s v="园林学院"/>
    <n v="95300"/>
    <x v="3"/>
    <n v="-1.4923442543356213"/>
    <n v="0.13654456262980072"/>
    <n v="-0.88141358741165265"/>
    <x v="0"/>
    <n v="0"/>
    <s v="不予录取"/>
    <n v="1"/>
    <n v="-1.5399099999999999"/>
    <n v="-0.94303999999999999"/>
    <n v="-0.68709786728915301"/>
    <n v="856"/>
    <n v="199"/>
    <n v="101"/>
    <s v="不予录取"/>
    <s v="RIGHT"/>
    <x v="0"/>
    <x v="0"/>
  </r>
  <r>
    <n v="182"/>
    <s v="潘翼帆"/>
    <s v="艺术设计学院"/>
    <n v="135108"/>
    <x v="29"/>
    <n v="-0.79595764565274552"/>
    <n v="0.16650987870693415"/>
    <n v="-0.88141358741165265"/>
    <x v="0"/>
    <n v="0"/>
    <s v="不予录取"/>
    <n v="1"/>
    <n v="-1.40151"/>
    <n v="0.64095999999999997"/>
    <n v="-0.47956049110440102"/>
    <n v="779"/>
    <n v="61"/>
    <n v="40"/>
    <s v="不予录取"/>
    <s v="RIGHT"/>
    <x v="0"/>
    <x v="0"/>
  </r>
  <r>
    <n v="183"/>
    <s v="于梦晴"/>
    <s v="园林学院"/>
    <n v="95300"/>
    <x v="3"/>
    <n v="1.5756349908223088"/>
    <n v="0.22314566470041416"/>
    <n v="0.76908713587152988"/>
    <x v="0"/>
    <n v="0"/>
    <s v="不予录取"/>
    <n v="1"/>
    <n v="0.43998999999999999"/>
    <n v="-0.71543999999999996"/>
    <n v="0.83780811649809739"/>
    <n v="80"/>
    <n v="27"/>
    <n v="17"/>
    <s v="录取"/>
    <s v="FALSE"/>
    <x v="1"/>
    <x v="1"/>
  </r>
  <r>
    <n v="184"/>
    <s v="田娅倩"/>
    <s v="经济管理学院"/>
    <n v="20200"/>
    <x v="2"/>
    <n v="1.1711773318885796"/>
    <n v="7.4865785510831548E-2"/>
    <n v="0.72155050746580152"/>
    <x v="0"/>
    <n v="0"/>
    <s v="不予录取"/>
    <n v="1"/>
    <n v="0.45966000000000001"/>
    <n v="-4.0759999999999998E-2"/>
    <n v="0.63698840056925854"/>
    <n v="115"/>
    <n v="59"/>
    <n v="15"/>
    <s v="不予录取"/>
    <s v="RIGHT"/>
    <x v="0"/>
    <x v="0"/>
  </r>
  <r>
    <n v="185"/>
    <s v="尚金亮"/>
    <s v="艺术设计学院"/>
    <n v="135108"/>
    <x v="29"/>
    <n v="-1.4287551977805995"/>
    <n v="-0.34739697349905868"/>
    <n v="-0.3842261896423903"/>
    <x v="0"/>
    <n v="0"/>
    <s v="不予录取"/>
    <n v="1"/>
    <n v="1.89364"/>
    <n v="-1.16188"/>
    <n v="-0.70856938447506479"/>
    <n v="865"/>
    <n v="74"/>
    <n v="49"/>
    <s v="不予录取"/>
    <s v="RIGHT"/>
    <x v="0"/>
    <x v="0"/>
  </r>
  <r>
    <n v="186"/>
    <s v="彭烨春"/>
    <s v="经济管理学院"/>
    <n v="25400"/>
    <x v="22"/>
    <n v="1.9617082107135981"/>
    <n v="-0.51223029744688398"/>
    <n v="-0.88141358741165265"/>
    <x v="0"/>
    <n v="0"/>
    <s v="不予录取"/>
    <n v="1"/>
    <n v="0.68962999999999997"/>
    <n v="0.22692000000000001"/>
    <n v="-3.5942578660523139E-2"/>
    <n v="452"/>
    <n v="212"/>
    <n v="14"/>
    <s v="不予录取"/>
    <s v="RIGHT"/>
    <x v="0"/>
    <x v="0"/>
  </r>
  <r>
    <n v="171"/>
    <s v="吴双"/>
    <s v="园林学院"/>
    <n v="97300"/>
    <x v="1"/>
    <n v="-1.4577974511806684"/>
    <n v="0.35487933402464428"/>
    <n v="4.0642333270133468"/>
    <x v="0"/>
    <n v="0"/>
    <s v="不予录取"/>
    <n v="1"/>
    <n v="-0.88870000000000005"/>
    <n v="1.5419099999999999"/>
    <n v="0.70179794454384004"/>
    <n v="104"/>
    <n v="32"/>
    <n v="7"/>
    <s v="录取"/>
    <s v="FALSE"/>
    <x v="1"/>
    <x v="1"/>
  </r>
  <r>
    <n v="188"/>
    <s v="左佳薇"/>
    <s v="经济管理学院"/>
    <n v="20200"/>
    <x v="2"/>
    <n v="0.39903089210600312"/>
    <n v="-0.13406272833536315"/>
    <n v="-0.69769029551169293"/>
    <x v="32"/>
    <n v="89.78"/>
    <s v="录取"/>
    <n v="1"/>
    <n v="-0.12684000000000001"/>
    <n v="-0.38501000000000002"/>
    <n v="-0.22002202991634207"/>
    <n v="623"/>
    <n v="272"/>
    <n v="61"/>
    <s v="不予录取"/>
    <s v="FALSE"/>
    <x v="0"/>
    <x v="1"/>
  </r>
  <r>
    <n v="189"/>
    <s v="冯凯昕"/>
    <s v="经济管理学院"/>
    <n v="125300"/>
    <x v="0"/>
    <n v="6.8110989342041184E-2"/>
    <n v="0.22144336226421416"/>
    <n v="-0.88141358741165265"/>
    <x v="0"/>
    <n v="0"/>
    <s v="不予录取"/>
    <n v="1"/>
    <n v="-0.40211999999999998"/>
    <n v="-0.23555000000000001"/>
    <n v="-0.21362994618690345"/>
    <n v="616"/>
    <n v="270"/>
    <n v="55"/>
    <s v="不予录取"/>
    <s v="RIGHT"/>
    <x v="0"/>
    <x v="0"/>
  </r>
  <r>
    <n v="190"/>
    <s v="张晴"/>
    <s v="经济管理学院"/>
    <n v="120300"/>
    <x v="5"/>
    <n v="-5.4267668277279283E-3"/>
    <n v="-0.20738058335910955"/>
    <n v="-0.88141358741165265"/>
    <x v="0"/>
    <n v="0"/>
    <s v="不予录取"/>
    <n v="1"/>
    <n v="3.6847099999999999"/>
    <n v="2.1349399999999998"/>
    <n v="-0.43744404733226971"/>
    <n v="760"/>
    <n v="321"/>
    <n v="32"/>
    <s v="不予录取"/>
    <s v="RIGHT"/>
    <x v="0"/>
    <x v="0"/>
  </r>
  <r>
    <n v="191"/>
    <s v="郭丹妮"/>
    <s v="经济管理学院"/>
    <n v="120200"/>
    <x v="7"/>
    <n v="0.71156635582752137"/>
    <n v="0.29027386093809998"/>
    <n v="-0.11354785362241593"/>
    <x v="0"/>
    <n v="0"/>
    <s v="不予录取"/>
    <n v="1"/>
    <n v="-0.94665999999999995"/>
    <n v="-0.32933000000000001"/>
    <n v="0.29173291429943154"/>
    <n v="249"/>
    <n v="122"/>
    <n v="40"/>
    <s v="不予录取"/>
    <s v="RIGHT"/>
    <x v="0"/>
    <x v="0"/>
  </r>
  <r>
    <n v="192"/>
    <s v="李夏琴"/>
    <s v="经济管理学院"/>
    <n v="120200"/>
    <x v="7"/>
    <n v="0.43579977019088678"/>
    <n v="-0.30875543759201451"/>
    <n v="-0.5908570912970792"/>
    <x v="0"/>
    <n v="0"/>
    <s v="不予录取"/>
    <n v="1"/>
    <n v="0.23818"/>
    <n v="-0.45057000000000003"/>
    <n v="-0.25175853131802794"/>
    <n v="643"/>
    <n v="283"/>
    <n v="98"/>
    <s v="不予录取"/>
    <s v="RIGHT"/>
    <x v="0"/>
    <x v="0"/>
  </r>
  <r>
    <n v="193"/>
    <s v="马婕"/>
    <s v="园林学院"/>
    <n v="95300"/>
    <x v="3"/>
    <n v="-9.7348962039938855E-2"/>
    <n v="6.224790215743807E-2"/>
    <n v="-0.88141358741165265"/>
    <x v="0"/>
    <n v="0"/>
    <s v="不予录取"/>
    <n v="1"/>
    <n v="-0.72123000000000004"/>
    <n v="-0.24102999999999999"/>
    <n v="-0.3350727673003509"/>
    <n v="702"/>
    <n v="165"/>
    <n v="82"/>
    <s v="不予录取"/>
    <s v="RIGHT"/>
    <x v="0"/>
    <x v="0"/>
  </r>
  <r>
    <n v="194"/>
    <s v="蔡正语"/>
    <s v="艺术设计学院"/>
    <n v="130500"/>
    <x v="8"/>
    <n v="-0.68158378325909008"/>
    <n v="-0.4756045262617804"/>
    <n v="-0.88141358741165265"/>
    <x v="0"/>
    <n v="0"/>
    <s v="不予录取"/>
    <n v="1"/>
    <n v="-0.84423000000000004"/>
    <n v="1.23308"/>
    <n v="-0.75237601330668691"/>
    <n v="879"/>
    <n v="80"/>
    <n v="22"/>
    <s v="不予录取"/>
    <s v="RIGHT"/>
    <x v="0"/>
    <x v="0"/>
  </r>
  <r>
    <n v="195"/>
    <s v="越源"/>
    <s v="经济管理学院"/>
    <n v="125300"/>
    <x v="0"/>
    <n v="-0.28415217979020219"/>
    <n v="0.41725744189257979"/>
    <n v="-0.12548996222691969"/>
    <x v="0"/>
    <n v="0"/>
    <s v="不予录取"/>
    <n v="1"/>
    <n v="1.3593900000000001"/>
    <n v="1.37168"/>
    <n v="7.096793260610651E-2"/>
    <n v="370"/>
    <n v="174"/>
    <n v="37"/>
    <s v="不予录取"/>
    <s v="RIGHT"/>
    <x v="0"/>
    <x v="0"/>
  </r>
  <r>
    <n v="196"/>
    <s v="杨汞"/>
    <s v="林学院"/>
    <n v="90702"/>
    <x v="20"/>
    <n v="0.22456027264997433"/>
    <n v="-1.302691652038924"/>
    <n v="-0.20405481733972633"/>
    <x v="0"/>
    <n v="0"/>
    <s v="不予录取"/>
    <n v="1"/>
    <n v="-0.26451999999999998"/>
    <n v="0.14016000000000001"/>
    <n v="-0.63370185118934885"/>
    <n v="836"/>
    <n v="56"/>
    <n v="18"/>
    <s v="不予录取"/>
    <s v="RIGHT"/>
    <x v="0"/>
    <x v="0"/>
  </r>
  <r>
    <n v="197"/>
    <s v="丁凡倬"/>
    <s v="艺术设计学院"/>
    <n v="130500"/>
    <x v="8"/>
    <n v="-1.2004153045864765"/>
    <n v="5.95308373703178E-2"/>
    <n v="4.2271018513644298"/>
    <x v="33"/>
    <n v="90.5"/>
    <s v="录取"/>
    <n v="1"/>
    <n v="-1.788E-2"/>
    <n v="-0.68508999999999998"/>
    <n v="1.3139284368333484"/>
    <n v="34"/>
    <n v="2"/>
    <n v="2"/>
    <s v="录取"/>
    <s v="RIGHT"/>
    <x v="1"/>
    <x v="0"/>
  </r>
  <r>
    <n v="199"/>
    <s v="范希冉"/>
    <s v="艺术设计学院"/>
    <n v="135108"/>
    <x v="29"/>
    <n v="-0.95183727361793391"/>
    <n v="-0.21284917448719159"/>
    <n v="-0.88141358741165265"/>
    <x v="0"/>
    <n v="0"/>
    <s v="不予录取"/>
    <n v="1"/>
    <n v="-0.19195000000000001"/>
    <n v="-3.1700000000000001E-3"/>
    <n v="-0.70277143723497182"/>
    <n v="861"/>
    <n v="73"/>
    <n v="48"/>
    <s v="不予录取"/>
    <s v="RIGHT"/>
    <x v="0"/>
    <x v="0"/>
  </r>
  <r>
    <n v="200"/>
    <s v="马旭辉"/>
    <s v="经济管理学院"/>
    <n v="120200"/>
    <x v="7"/>
    <n v="-7.8964522997497053E-2"/>
    <n v="0.14106322540224658"/>
    <n v="-0.88141358741165265"/>
    <x v="0"/>
    <n v="0"/>
    <s v="不予录取"/>
    <n v="1"/>
    <n v="-0.12975"/>
    <n v="2.7912300000000001"/>
    <n v="-0.2925854663317301"/>
    <n v="675"/>
    <n v="298"/>
    <n v="104"/>
    <s v="不予录取"/>
    <s v="RIGHT"/>
    <x v="0"/>
    <x v="0"/>
  </r>
  <r>
    <n v="201"/>
    <s v="陶梦梦"/>
    <s v="经济管理学院"/>
    <n v="20200"/>
    <x v="2"/>
    <n v="0.52772196540309946"/>
    <n v="-3.9185115186475647E-2"/>
    <n v="-0.88141358741165265"/>
    <x v="0"/>
    <n v="0"/>
    <s v="不予录取"/>
    <n v="1"/>
    <n v="-0.31797999999999998"/>
    <n v="7.5300000000000002E-3"/>
    <n v="-0.20965807146370438"/>
    <n v="612"/>
    <n v="268"/>
    <n v="60"/>
    <s v="不予录取"/>
    <s v="RIGHT"/>
    <x v="0"/>
    <x v="0"/>
  </r>
  <r>
    <n v="202"/>
    <s v="郭盼"/>
    <s v="外语学院"/>
    <n v="50200"/>
    <x v="16"/>
    <n v="1.2998684051856741"/>
    <n v="-0.1480158188177717"/>
    <n v="-0.49899544534709933"/>
    <x v="0"/>
    <n v="0"/>
    <s v="不予录取"/>
    <n v="1"/>
    <n v="0.26769999999999999"/>
    <n v="2.1041500000000002"/>
    <n v="-0.30240793992275056"/>
    <n v="677"/>
    <n v="22"/>
    <n v="12"/>
    <s v="不予录取"/>
    <s v="RIGHT"/>
    <x v="0"/>
    <x v="0"/>
  </r>
  <r>
    <n v="203"/>
    <s v="宋怡蒙"/>
    <s v="外语学院"/>
    <n v="50200"/>
    <x v="16"/>
    <n v="2.3845503086897715"/>
    <n v="1.5274837887184504E-2"/>
    <n v="0.28964899325229349"/>
    <x v="21"/>
    <n v="0"/>
    <s v="不予录取"/>
    <n v="1"/>
    <n v="0.41798000000000002"/>
    <n v="-0.34073999999999999"/>
    <n v="0.12241840667404306"/>
    <n v="341"/>
    <n v="8"/>
    <n v="1"/>
    <s v="录取"/>
    <s v="FALSE"/>
    <x v="1"/>
    <x v="1"/>
  </r>
  <r>
    <n v="204"/>
    <s v="魏琳"/>
    <s v="经济管理学院"/>
    <n v="125300"/>
    <x v="0"/>
    <n v="0.95056406337927235"/>
    <n v="0.34875599735019963"/>
    <n v="-0.88141358741165265"/>
    <x v="0"/>
    <n v="0"/>
    <s v="不予录取"/>
    <n v="1"/>
    <n v="0.20945"/>
    <n v="-0.21706"/>
    <n v="9.1735102672783286E-2"/>
    <n v="355"/>
    <n v="167"/>
    <n v="35"/>
    <s v="不予录取"/>
    <s v="RIGHT"/>
    <x v="0"/>
    <x v="0"/>
  </r>
  <r>
    <n v="206"/>
    <s v="李立言"/>
    <s v="人文社会科学学院"/>
    <n v="40200"/>
    <x v="28"/>
    <n v="1.1895617709310216"/>
    <n v="0.13624307651781345"/>
    <n v="1.1379573639008411"/>
    <x v="34"/>
    <n v="82.8"/>
    <s v="录取"/>
    <n v="1"/>
    <n v="-9.1609999999999997E-2"/>
    <n v="-0.23929"/>
    <n v="0.83068437946955709"/>
    <n v="82"/>
    <n v="3"/>
    <n v="1"/>
    <s v="录取"/>
    <s v="RIGHT"/>
    <x v="1"/>
    <x v="0"/>
  </r>
  <r>
    <n v="207"/>
    <s v="张哲"/>
    <s v="经济管理学院"/>
    <n v="125300"/>
    <x v="0"/>
    <n v="0.19680206263913758"/>
    <n v="-0.32497763879388492"/>
    <n v="0.4733039527322"/>
    <x v="0"/>
    <n v="0"/>
    <s v="不予录取"/>
    <n v="1"/>
    <n v="-0.55196999999999996"/>
    <n v="-0.45596999999999999"/>
    <n v="8.1762245175382414E-2"/>
    <n v="364"/>
    <n v="171"/>
    <n v="36"/>
    <s v="不予录取"/>
    <s v="RIGHT"/>
    <x v="0"/>
    <x v="0"/>
  </r>
  <r>
    <n v="208"/>
    <s v="赵雅婷"/>
    <s v="艺术设计学院"/>
    <n v="130500"/>
    <x v="8"/>
    <n v="-7.8964522997497053E-2"/>
    <n v="0.15018653730573311"/>
    <n v="1.1529289221654748"/>
    <x v="0"/>
    <n v="0"/>
    <s v="不予录取"/>
    <n v="1"/>
    <n v="0.74385999999999997"/>
    <n v="-0.84358999999999995"/>
    <n v="0.4908757159239629"/>
    <n v="159"/>
    <n v="14"/>
    <n v="7"/>
    <s v="录取"/>
    <s v="FALSE"/>
    <x v="0"/>
    <x v="0"/>
  </r>
  <r>
    <n v="209"/>
    <s v="高源"/>
    <s v="经济管理学院"/>
    <n v="20200"/>
    <x v="2"/>
    <n v="0.21518650168157941"/>
    <n v="-0.14138961644992118"/>
    <n v="0.60928760190738784"/>
    <x v="21"/>
    <n v="0"/>
    <s v="不予录取"/>
    <n v="1"/>
    <n v="-0.46553"/>
    <n v="0.47271999999999997"/>
    <n v="0.22602564723299468"/>
    <n v="284"/>
    <n v="139"/>
    <n v="31"/>
    <s v="不予录取"/>
    <s v="RIGHT"/>
    <x v="0"/>
    <x v="0"/>
  </r>
  <r>
    <n v="210"/>
    <s v="白静"/>
    <s v="园林学院"/>
    <n v="83400"/>
    <x v="15"/>
    <n v="-1.4923442543356213"/>
    <n v="6.4650584893282259"/>
    <n v="-0.88141358741165265"/>
    <x v="0"/>
    <n v="0"/>
    <s v="不予录取"/>
    <n v="0"/>
    <n v="-1.30186"/>
    <n v="1.04782"/>
    <n v="0"/>
    <n v="414"/>
    <n v="116"/>
    <n v="36"/>
    <s v="不予录取"/>
    <s v="RIGHT"/>
    <x v="0"/>
    <x v="0"/>
  </r>
  <r>
    <n v="211"/>
    <s v="杨旭"/>
    <s v="园林学院"/>
    <n v="83400"/>
    <x v="15"/>
    <n v="-0.64888213331320732"/>
    <n v="1.1125149765771591E-2"/>
    <n v="0.30828870415642357"/>
    <x v="21"/>
    <n v="0"/>
    <s v="不予录取"/>
    <n v="1"/>
    <n v="-1.2078899999999999"/>
    <n v="0.99992999999999999"/>
    <n v="-5.6788013640439228E-2"/>
    <n v="467"/>
    <n v="124"/>
    <n v="38"/>
    <s v="不予录取"/>
    <s v="RIGHT"/>
    <x v="0"/>
    <x v="0"/>
  </r>
  <r>
    <n v="212"/>
    <s v="刘洋"/>
    <s v="园林学院"/>
    <n v="83300"/>
    <x v="34"/>
    <n v="6.5587631262419205E-2"/>
    <n v="-0.11499661414516094"/>
    <n v="-0.88141358741165265"/>
    <x v="0"/>
    <n v="0"/>
    <s v="不予录取"/>
    <n v="1"/>
    <n v="-0.29228999999999999"/>
    <n v="3.62175"/>
    <n v="-0.37391025145160883"/>
    <n v="727"/>
    <n v="173"/>
    <n v="6"/>
    <s v="不予录取"/>
    <s v="RIGHT"/>
    <x v="0"/>
    <x v="0"/>
  </r>
  <r>
    <n v="214"/>
    <s v="魏佳祺"/>
    <s v="园林学院"/>
    <n v="95300"/>
    <x v="3"/>
    <n v="-1.1267071791442445"/>
    <n v="0.17852216704157889"/>
    <n v="1.3810833300723113"/>
    <x v="0"/>
    <n v="0"/>
    <s v="不予录取"/>
    <n v="1"/>
    <n v="0.88214000000000004"/>
    <n v="-1.0178799999999999"/>
    <n v="0.30083239668009953"/>
    <n v="244"/>
    <n v="70"/>
    <n v="37"/>
    <s v="录取"/>
    <s v="FALSE"/>
    <x v="1"/>
    <x v="1"/>
  </r>
  <r>
    <n v="215"/>
    <s v="艾遒一"/>
    <s v="林学院"/>
    <n v="90704"/>
    <x v="25"/>
    <n v="-0.7040354504405345"/>
    <n v="-1.0024645012920008"/>
    <n v="-0.88141358741165265"/>
    <x v="35"/>
    <n v="87.82"/>
    <s v="录取"/>
    <n v="1"/>
    <n v="-0.23341999999999999"/>
    <n v="-0.38591999999999999"/>
    <n v="-1.0085084060543754"/>
    <n v="926"/>
    <n v="61"/>
    <n v="19"/>
    <s v="不予录取"/>
    <s v="FALSE"/>
    <x v="0"/>
    <x v="1"/>
  </r>
  <r>
    <n v="216"/>
    <s v="张倩"/>
    <s v="外语学院"/>
    <n v="50200"/>
    <x v="16"/>
    <n v="1.5572505517798672"/>
    <n v="0.26967865429066418"/>
    <n v="-0.83548276443666269"/>
    <x v="0"/>
    <n v="0"/>
    <s v="不予录取"/>
    <n v="0"/>
    <n v="0.28323999999999999"/>
    <n v="-3.3480000000000003E-2"/>
    <n v="0"/>
    <n v="414"/>
    <n v="11"/>
    <n v="3"/>
    <s v="不予录取"/>
    <s v="RIGHT"/>
    <x v="1"/>
    <x v="1"/>
  </r>
  <r>
    <n v="217"/>
    <s v="庞文君"/>
    <s v="园林学院"/>
    <n v="95300"/>
    <x v="3"/>
    <n v="-0.8511109627800727"/>
    <n v="0.23570584271178133"/>
    <n v="0.63407236383195253"/>
    <x v="0"/>
    <n v="0"/>
    <s v="不予录取"/>
    <n v="1"/>
    <n v="2.3849"/>
    <n v="-1.3919299999999999"/>
    <n v="0.11836601019006743"/>
    <n v="342"/>
    <n v="92"/>
    <n v="45"/>
    <s v="录取"/>
    <s v="FALSE"/>
    <x v="1"/>
    <x v="1"/>
  </r>
  <r>
    <n v="218"/>
    <s v="毛丽敏"/>
    <s v="经济管理学院"/>
    <n v="120200"/>
    <x v="7"/>
    <n v="0.14164874551181028"/>
    <n v="0.32316163939847431"/>
    <n v="0.58753228964295323"/>
    <x v="0"/>
    <n v="0"/>
    <s v="不予录取"/>
    <n v="1"/>
    <n v="2.681E-2"/>
    <n v="-0.51353000000000004"/>
    <n v="0.41762409167095826"/>
    <n v="188"/>
    <n v="96"/>
    <n v="32"/>
    <s v="不予录取"/>
    <s v="RIGHT"/>
    <x v="0"/>
    <x v="0"/>
  </r>
  <r>
    <n v="219"/>
    <s v="林豆豆"/>
    <s v="经济管理学院"/>
    <n v="120200"/>
    <x v="7"/>
    <n v="0.93217962433682877"/>
    <n v="0.22639464710714902"/>
    <n v="-2.8721714446974422E-2"/>
    <x v="0"/>
    <n v="0"/>
    <s v="不予录取"/>
    <n v="1"/>
    <n v="0.16325000000000001"/>
    <n v="-0.44677"/>
    <n v="0.35516597781585557"/>
    <n v="221"/>
    <n v="109"/>
    <n v="37"/>
    <s v="不予录取"/>
    <s v="RIGHT"/>
    <x v="0"/>
    <x v="0"/>
  </r>
  <r>
    <n v="220"/>
    <s v="陈欣"/>
    <s v="经济管理学院"/>
    <n v="120200"/>
    <x v="7"/>
    <n v="-0.42826886480390081"/>
    <n v="0.30600597983565669"/>
    <n v="0.18494469398225291"/>
    <x v="36"/>
    <n v="83.13"/>
    <s v="录取"/>
    <n v="1"/>
    <n v="0.91830999999999996"/>
    <n v="-0.44534000000000001"/>
    <n v="9.708448476236621E-2"/>
    <n v="351"/>
    <n v="166"/>
    <n v="57"/>
    <s v="不予录取"/>
    <s v="FALSE"/>
    <x v="0"/>
    <x v="1"/>
  </r>
  <r>
    <n v="221"/>
    <s v="孙冯菲"/>
    <s v="经济管理学院"/>
    <n v="120200"/>
    <x v="7"/>
    <n v="0.19276574437246333"/>
    <n v="0.19461898946335682"/>
    <n v="1.0900804267592936"/>
    <x v="0"/>
    <n v="0"/>
    <s v="不予录取"/>
    <n v="1"/>
    <n v="0.59819999999999995"/>
    <n v="-0.15783"/>
    <n v="0.56331567309361164"/>
    <n v="136"/>
    <n v="69"/>
    <n v="22"/>
    <s v="不予录取"/>
    <s v="RIGHT"/>
    <x v="0"/>
    <x v="0"/>
  </r>
  <r>
    <n v="223"/>
    <s v="杨晓珙"/>
    <s v="经济管理学院"/>
    <n v="20200"/>
    <x v="2"/>
    <n v="-0.66726657235565001"/>
    <n v="4.1319133776171683E-2"/>
    <n v="-0.5908570912970792"/>
    <x v="0"/>
    <n v="0"/>
    <s v="不予录取"/>
    <n v="1"/>
    <n v="0.2475"/>
    <n v="3.20072"/>
    <n v="-0.39193443870790734"/>
    <n v="736"/>
    <n v="315"/>
    <n v="70"/>
    <s v="不予录取"/>
    <s v="RIGHT"/>
    <x v="0"/>
    <x v="0"/>
  </r>
  <r>
    <n v="224"/>
    <s v="杨青"/>
    <s v="经济管理学院"/>
    <n v="120300"/>
    <x v="5"/>
    <n v="8.6495428384484832E-2"/>
    <n v="0.17978783697000711"/>
    <n v="-0.88141358741165265"/>
    <x v="0"/>
    <n v="0"/>
    <s v="不予录取"/>
    <n v="1"/>
    <n v="-1.2474499999999999"/>
    <n v="1.12565"/>
    <n v="-0.22828422944163954"/>
    <n v="627"/>
    <n v="274"/>
    <n v="26"/>
    <s v="不予录取"/>
    <s v="RIGHT"/>
    <x v="0"/>
    <x v="0"/>
  </r>
  <r>
    <n v="174"/>
    <s v="金亦佳"/>
    <s v="园林学院"/>
    <n v="97300"/>
    <x v="1"/>
    <n v="-1.3898689431358389E-2"/>
    <n v="0.27076779309379256"/>
    <n v="0.80056950009572059"/>
    <x v="37"/>
    <n v="90.26"/>
    <s v="录取"/>
    <n v="1"/>
    <n v="-0.58004999999999995"/>
    <n v="0.84704000000000002"/>
    <n v="-0.17110944609146012"/>
    <n v="572"/>
    <n v="142"/>
    <n v="27"/>
    <s v="不予录取"/>
    <s v="FALSE"/>
    <x v="0"/>
    <x v="1"/>
  </r>
  <r>
    <n v="226"/>
    <s v="安倩仪"/>
    <s v="园林学院"/>
    <n v="83400"/>
    <x v="15"/>
    <n v="0.41741533114844498"/>
    <n v="0.38984051865509523"/>
    <n v="6.1280039122584198E-3"/>
    <x v="0"/>
    <n v="0"/>
    <s v="不予录取"/>
    <n v="1"/>
    <n v="-0.50294000000000005"/>
    <n v="1.2971999999999999"/>
    <n v="0.30313453760794212"/>
    <n v="243"/>
    <n v="69"/>
    <n v="20"/>
    <s v="录取"/>
    <s v="FALSE"/>
    <x v="1"/>
    <x v="1"/>
  </r>
  <r>
    <n v="227"/>
    <s v="程艳"/>
    <s v="经济管理学院"/>
    <n v="120200"/>
    <x v="7"/>
    <n v="0.84025742912461776"/>
    <n v="-0.33549163782995639"/>
    <n v="-0.88141358741165265"/>
    <x v="38"/>
    <n v="86.5"/>
    <s v="录取"/>
    <n v="1"/>
    <n v="-1.12222"/>
    <n v="0.53486"/>
    <n v="-0.26343867592520132"/>
    <n v="654"/>
    <n v="288"/>
    <n v="99"/>
    <s v="不予录取"/>
    <s v="FALSE"/>
    <x v="0"/>
    <x v="1"/>
  </r>
  <r>
    <n v="228"/>
    <s v="田幸"/>
    <s v="环境科学与工程学院"/>
    <n v="83000"/>
    <x v="6"/>
    <n v="0.63802859965775227"/>
    <n v="-0.28460968455050301"/>
    <n v="-0.83548276443666269"/>
    <x v="39"/>
    <n v="90.8"/>
    <s v="录取"/>
    <n v="1"/>
    <n v="1.636E-2"/>
    <n v="0.83914"/>
    <n v="-0.27785419758756591"/>
    <n v="662"/>
    <n v="10"/>
    <n v="8"/>
    <s v="录取"/>
    <s v="RIGHT"/>
    <x v="0"/>
    <x v="1"/>
  </r>
  <r>
    <n v="229"/>
    <s v="罗宇"/>
    <s v="经济管理学院"/>
    <n v="120200"/>
    <x v="7"/>
    <n v="0.23357094072402304"/>
    <n v="-0.50053759854241819"/>
    <n v="-0.74362111848668289"/>
    <x v="40"/>
    <n v="83.75"/>
    <s v="录取"/>
    <n v="1"/>
    <n v="-7.1360000000000007E-2"/>
    <n v="-0.70738000000000001"/>
    <n v="-0.45737243321838511"/>
    <n v="767"/>
    <n v="323"/>
    <n v="111"/>
    <s v="不予录取"/>
    <s v="FALSE"/>
    <x v="0"/>
    <x v="1"/>
  </r>
  <r>
    <n v="230"/>
    <s v="赵潇涵"/>
    <s v="经济管理学院"/>
    <n v="120300"/>
    <x v="5"/>
    <n v="0.39903089210600312"/>
    <n v="-0.33583314215076693"/>
    <n v="0.21642705820644365"/>
    <x v="41"/>
    <n v="90.71"/>
    <s v="录取"/>
    <n v="1"/>
    <n v="1.3809899999999999"/>
    <n v="-0.41432999999999998"/>
    <n v="3.4372724941549401E-2"/>
    <n v="389"/>
    <n v="182"/>
    <n v="19"/>
    <s v="不予录取"/>
    <s v="FALSE"/>
    <x v="0"/>
    <x v="1"/>
  </r>
  <r>
    <n v="232"/>
    <s v="唐乐"/>
    <s v="经济管理学院"/>
    <n v="25200"/>
    <x v="4"/>
    <n v="1.391790600397887"/>
    <n v="-3.2725062874682189"/>
    <n v="-0.18336289380641352"/>
    <x v="42"/>
    <n v="89.35"/>
    <s v="录取"/>
    <n v="1"/>
    <n v="-0.16616"/>
    <n v="0.68411999999999995"/>
    <n v="-1.2360616437097292"/>
    <n v="946"/>
    <n v="360"/>
    <n v="21"/>
    <s v="不予录取"/>
    <s v="FALSE"/>
    <x v="0"/>
    <x v="1"/>
  </r>
  <r>
    <n v="233"/>
    <s v="魏思佳"/>
    <s v="外语学院"/>
    <n v="50200"/>
    <x v="16"/>
    <n v="0.12326430646936848"/>
    <n v="-0.61240562627664508"/>
    <n v="0.27732943944606731"/>
    <x v="21"/>
    <n v="0"/>
    <s v="不予录取"/>
    <n v="1"/>
    <n v="0.29587999999999998"/>
    <n v="0.98799999999999999"/>
    <n v="-0.35427120280937485"/>
    <n v="717"/>
    <n v="23"/>
    <n v="13"/>
    <s v="不予录取"/>
    <s v="RIGHT"/>
    <x v="0"/>
    <x v="0"/>
  </r>
  <r>
    <n v="234"/>
    <s v="胡添铁"/>
    <s v="外语学院"/>
    <n v="55101"/>
    <x v="35"/>
    <n v="-4.2195644912611588E-2"/>
    <n v="-2.6695203401889374"/>
    <n v="7.8634589281473793E-2"/>
    <x v="0"/>
    <n v="0"/>
    <s v="不予录取"/>
    <n v="1"/>
    <n v="0.32657999999999998"/>
    <n v="-0.36342000000000002"/>
    <n v="-1.9771742848797182"/>
    <n v="975"/>
    <n v="37"/>
    <n v="18"/>
    <s v="不予录取"/>
    <s v="RIGHT"/>
    <x v="0"/>
    <x v="0"/>
  </r>
  <r>
    <n v="235"/>
    <s v="李春豫"/>
    <s v="经济管理学院"/>
    <n v="25200"/>
    <x v="4"/>
    <n v="-0.49081661359402384"/>
    <n v="-1.1328263301673791"/>
    <n v="3.7087268622614689E-2"/>
    <x v="43"/>
    <n v="85.58"/>
    <s v="录取"/>
    <n v="1"/>
    <n v="1.3628100000000001"/>
    <n v="-1.0011099999999999"/>
    <n v="-0.65937258259178888"/>
    <n v="848"/>
    <n v="344"/>
    <n v="20"/>
    <s v="不予录取"/>
    <s v="FALSE"/>
    <x v="0"/>
    <x v="1"/>
  </r>
  <r>
    <n v="236"/>
    <s v="赵雪蕊"/>
    <s v="园林学院"/>
    <n v="95300"/>
    <x v="3"/>
    <n v="-1.8579813295269982"/>
    <n v="9.3170663657134667E-2"/>
    <n v="0.18191524432212297"/>
    <x v="0"/>
    <n v="0"/>
    <s v="不予录取"/>
    <n v="1"/>
    <n v="-0.31363999999999997"/>
    <n v="-0.40231"/>
    <n v="-0.40193080355997868"/>
    <n v="738"/>
    <n v="175"/>
    <n v="87"/>
    <s v="不予录取"/>
    <s v="RIGHT"/>
    <x v="0"/>
    <x v="0"/>
  </r>
  <r>
    <n v="237"/>
    <s v="潘旭"/>
    <s v="林学院"/>
    <n v="90704"/>
    <x v="25"/>
    <n v="-1.3969606695030883"/>
    <n v="0.114551471048568"/>
    <n v="-0.35326692493203404"/>
    <x v="21"/>
    <n v="0"/>
    <s v="不予录取"/>
    <n v="1"/>
    <n v="1.30745"/>
    <n v="-1.05291"/>
    <n v="-0.46877496822389675"/>
    <n v="772"/>
    <n v="50"/>
    <n v="14"/>
    <s v="不予录取"/>
    <s v="RIGHT"/>
    <x v="0"/>
    <x v="0"/>
  </r>
  <r>
    <n v="241"/>
    <s v="王术娜"/>
    <s v="经济管理学院"/>
    <n v="120200"/>
    <x v="7"/>
    <n v="0.25635480092748542"/>
    <n v="0.29711756180786314"/>
    <n v="-0.88141358741165265"/>
    <x v="0"/>
    <n v="0"/>
    <s v="不予录取"/>
    <n v="1"/>
    <n v="-0.49135000000000001"/>
    <n v="0.81089"/>
    <n v="-0.12547778652395036"/>
    <n v="524"/>
    <n v="238"/>
    <n v="76"/>
    <s v="不予录取"/>
    <s v="RIGHT"/>
    <x v="0"/>
    <x v="0"/>
  </r>
  <r>
    <n v="242"/>
    <s v="李素科"/>
    <s v="经济管理学院"/>
    <n v="20200"/>
    <x v="2"/>
    <n v="0.38064645306356126"/>
    <n v="0.28347696637551023"/>
    <n v="-6.6262348414756492E-2"/>
    <x v="0"/>
    <n v="0"/>
    <s v="不予录取"/>
    <n v="1"/>
    <n v="0.97902"/>
    <n v="0.92554999999999998"/>
    <n v="0.2147520643947228"/>
    <n v="288"/>
    <n v="142"/>
    <n v="33"/>
    <s v="不予录取"/>
    <s v="RIGHT"/>
    <x v="0"/>
    <x v="0"/>
  </r>
  <r>
    <n v="243"/>
    <s v="孙晓薇"/>
    <s v="经济管理学院"/>
    <n v="20200"/>
    <x v="2"/>
    <n v="2.1271681620955785"/>
    <n v="0.30639343265789398"/>
    <n v="-0.88141358741165265"/>
    <x v="0"/>
    <n v="0"/>
    <s v="不予录取"/>
    <n v="1"/>
    <n v="1.891E-2"/>
    <n v="2.5569999999999999E-2"/>
    <n v="0.39827944577322316"/>
    <n v="197"/>
    <n v="98"/>
    <n v="25"/>
    <s v="不予录取"/>
    <s v="RIGHT"/>
    <x v="0"/>
    <x v="0"/>
  </r>
  <r>
    <n v="244"/>
    <s v="刘丽"/>
    <s v="经济管理学院"/>
    <n v="120200"/>
    <x v="7"/>
    <n v="0.67479747774263765"/>
    <n v="0.34201558897100454"/>
    <n v="0.29668450002683189"/>
    <x v="0"/>
    <n v="0"/>
    <s v="不予录取"/>
    <n v="1"/>
    <n v="-0.86456"/>
    <n v="1.87148"/>
    <n v="0.46318264673848802"/>
    <n v="172"/>
    <n v="86"/>
    <n v="28"/>
    <s v="不予录取"/>
    <s v="RIGHT"/>
    <x v="0"/>
    <x v="0"/>
  </r>
  <r>
    <n v="245"/>
    <s v="郝又佳"/>
    <s v="园林学院"/>
    <n v="95300"/>
    <x v="3"/>
    <n v="0.93217962433682877"/>
    <n v="0.37680895003638248"/>
    <n v="0.17300258537774915"/>
    <x v="21"/>
    <n v="0"/>
    <s v="不予录取"/>
    <n v="1"/>
    <n v="0.60028000000000004"/>
    <n v="-0.14779"/>
    <n v="0.50376879178423739"/>
    <n v="151"/>
    <n v="45"/>
    <n v="26"/>
    <s v="录取"/>
    <s v="FALSE"/>
    <x v="1"/>
    <x v="1"/>
  </r>
  <r>
    <n v="246"/>
    <s v="杨霞"/>
    <s v="经济管理学院"/>
    <n v="120300"/>
    <x v="5"/>
    <n v="-1.6672141598619321"/>
    <n v="6.1194208495471324E-2"/>
    <n v="-0.53699021683199388"/>
    <x v="0"/>
    <n v="0"/>
    <s v="不予录取"/>
    <n v="1"/>
    <n v="0.19678999999999999"/>
    <n v="3.2964899999999999"/>
    <n v="-0.63947280996479794"/>
    <n v="838"/>
    <n v="339"/>
    <n v="34"/>
    <s v="不予录取"/>
    <s v="RIGHT"/>
    <x v="0"/>
    <x v="0"/>
  </r>
  <r>
    <n v="247"/>
    <s v="李瑶珂"/>
    <s v="环境科学与工程学院"/>
    <n v="85700"/>
    <x v="32"/>
    <n v="-0.39543302876149072"/>
    <n v="0.22147287827074882"/>
    <n v="-0.648730022876573"/>
    <x v="0"/>
    <n v="0"/>
    <s v="不予录取"/>
    <n v="1"/>
    <n v="2.6638099999999998"/>
    <n v="2.0678000000000001"/>
    <n v="-0.25318506145970138"/>
    <n v="644"/>
    <n v="9"/>
    <n v="2"/>
    <s v="录取"/>
    <s v="FALSE"/>
    <x v="1"/>
    <x v="1"/>
  </r>
  <r>
    <n v="249"/>
    <s v="马王钰青"/>
    <s v="经济管理学院"/>
    <n v="120300"/>
    <x v="5"/>
    <n v="-0.61211325522832272"/>
    <n v="5.7819351723529165E-2"/>
    <n v="-0.46500673097661316"/>
    <x v="0"/>
    <n v="0"/>
    <s v="不予录取"/>
    <n v="1"/>
    <n v="-0.16749"/>
    <n v="1.19923"/>
    <n v="-0.32059744286146186"/>
    <n v="694"/>
    <n v="305"/>
    <n v="30"/>
    <s v="不予录取"/>
    <s v="RIGHT"/>
    <x v="0"/>
    <x v="0"/>
  </r>
  <r>
    <n v="251"/>
    <s v="王瑾"/>
    <s v="园林学院"/>
    <n v="95300"/>
    <x v="3"/>
    <n v="0.27225206506624089"/>
    <n v="6.153347732103267"/>
    <n v="-0.17747968452216953"/>
    <x v="0"/>
    <n v="0"/>
    <s v="不予录取"/>
    <n v="1"/>
    <n v="-0.50421000000000005"/>
    <n v="-0.64836000000000005"/>
    <n v="2.9262553164603538"/>
    <n v="8"/>
    <n v="4"/>
    <n v="4"/>
    <s v="录取"/>
    <s v="FALSE"/>
    <x v="1"/>
    <x v="1"/>
  </r>
  <r>
    <n v="254"/>
    <s v="杨铮"/>
    <s v="人文社会科学学院"/>
    <n v="40200"/>
    <x v="28"/>
    <n v="4.9726550299599361E-2"/>
    <n v="-0.65474442517248777"/>
    <n v="0.30828870415642357"/>
    <x v="21"/>
    <n v="0"/>
    <s v="不予录取"/>
    <n v="1"/>
    <n v="1.70973"/>
    <n v="0.12413"/>
    <n v="-0.17868131290535152"/>
    <n v="580"/>
    <n v="33"/>
    <n v="16"/>
    <s v="不予录取"/>
    <s v="RIGHT"/>
    <x v="0"/>
    <x v="0"/>
  </r>
  <r>
    <n v="255"/>
    <s v="李晓阳"/>
    <s v="艺术设计学院"/>
    <n v="130500"/>
    <x v="8"/>
    <n v="-1.4764469901968658"/>
    <n v="0.21696535541990589"/>
    <n v="-0.88141358741165265"/>
    <x v="0"/>
    <n v="0"/>
    <s v="不予录取"/>
    <n v="1"/>
    <n v="0.18179999999999999"/>
    <n v="1.89106"/>
    <n v="-0.64453952796194958"/>
    <n v="842"/>
    <n v="69"/>
    <n v="20"/>
    <s v="不予录取"/>
    <s v="RIGHT"/>
    <x v="0"/>
    <x v="0"/>
  </r>
  <r>
    <n v="256"/>
    <s v="吴梦婷"/>
    <s v="经济管理学院"/>
    <n v="120200"/>
    <x v="7"/>
    <n v="6.5587631262419205E-2"/>
    <n v="0.24230255125049263"/>
    <n v="-0.6058286495617129"/>
    <x v="0"/>
    <n v="0"/>
    <s v="不予录取"/>
    <n v="1"/>
    <n v="0.18063000000000001"/>
    <n v="-0.18608"/>
    <n v="-9.8890143231999156E-2"/>
    <n v="508"/>
    <n v="230"/>
    <n v="75"/>
    <s v="不予录取"/>
    <s v="RIGHT"/>
    <x v="0"/>
    <x v="0"/>
  </r>
  <r>
    <n v="257"/>
    <s v="张鹤麟"/>
    <s v="信息学院"/>
    <n v="81200"/>
    <x v="9"/>
    <n v="-0.81434208469518832"/>
    <n v="-0.22218111597904613"/>
    <n v="-0.4041043497369895"/>
    <x v="0"/>
    <n v="0"/>
    <s v="不予录取"/>
    <n v="1"/>
    <n v="-0.27639000000000002"/>
    <n v="0.56767999999999996"/>
    <n v="-0.48622274179023606"/>
    <n v="782"/>
    <n v="13"/>
    <n v="10"/>
    <s v="不予录取"/>
    <s v="RIGHT"/>
    <x v="0"/>
    <x v="0"/>
  </r>
  <r>
    <n v="258"/>
    <s v="赵园园"/>
    <s v="经济管理学院"/>
    <n v="120200"/>
    <x v="7"/>
    <n v="-0.8087618963691342"/>
    <n v="-0.19567113110969483"/>
    <n v="1.2787103204892187"/>
    <x v="0"/>
    <n v="0"/>
    <s v="不予录取"/>
    <n v="1"/>
    <n v="9.7989999999999994E-2"/>
    <n v="5.5780000000000003E-2"/>
    <n v="0.17240256719081543"/>
    <n v="310"/>
    <n v="151"/>
    <n v="53"/>
    <s v="不予录取"/>
    <s v="RIGHT"/>
    <x v="0"/>
    <x v="0"/>
  </r>
  <r>
    <n v="259"/>
    <s v="郑晓慧"/>
    <s v="经济管理学院"/>
    <n v="120200"/>
    <x v="7"/>
    <n v="1.722710503161847"/>
    <n v="0.33200591374315097"/>
    <n v="1.9052316657561896"/>
    <x v="0"/>
    <n v="0"/>
    <s v="不予录取"/>
    <n v="1"/>
    <n v="0.67283999999999999"/>
    <n v="0.29765999999999998"/>
    <n v="1.3654048327351278"/>
    <n v="29"/>
    <n v="10"/>
    <n v="7"/>
    <s v="录取"/>
    <s v="FALSE"/>
    <x v="1"/>
    <x v="1"/>
  </r>
  <r>
    <n v="260"/>
    <s v="郑磊"/>
    <s v="人文社会科学学院"/>
    <n v="40200"/>
    <x v="28"/>
    <n v="-0.48342218193122627"/>
    <n v="0.18702626828254298"/>
    <n v="-5.4774377327365224E-2"/>
    <x v="0"/>
    <n v="0"/>
    <s v="不予录取"/>
    <n v="1"/>
    <n v="1.09337"/>
    <n v="1.6314"/>
    <n v="-6.6471090873579983E-2"/>
    <n v="477"/>
    <n v="27"/>
    <n v="14"/>
    <s v="不予录取"/>
    <s v="RIGHT"/>
    <x v="0"/>
    <x v="0"/>
  </r>
  <r>
    <n v="261"/>
    <s v="田春蕾"/>
    <s v="经济管理学院"/>
    <n v="120200"/>
    <x v="7"/>
    <n v="-0.18927115725214982"/>
    <n v="9.6363404227576444E-2"/>
    <n v="-0.88141358741165265"/>
    <x v="0"/>
    <n v="0"/>
    <s v="不予录取"/>
    <n v="1"/>
    <n v="-1.03668"/>
    <n v="-0.32025999999999999"/>
    <n v="-0.34440971496418715"/>
    <n v="713"/>
    <n v="307"/>
    <n v="106"/>
    <s v="不予录取"/>
    <s v="RIGHT"/>
    <x v="0"/>
    <x v="0"/>
  </r>
  <r>
    <n v="262"/>
    <s v="江美玉"/>
    <s v="经济管理学院"/>
    <n v="125300"/>
    <x v="0"/>
    <n v="-0.39149998671901531"/>
    <n v="0.16973711530577751"/>
    <n v="-0.18639234346654338"/>
    <x v="0"/>
    <n v="0"/>
    <s v="不予录取"/>
    <n v="1"/>
    <n v="5.9200000000000003E-2"/>
    <n v="-0.56205000000000005"/>
    <n v="-9.9561518744957056E-2"/>
    <n v="509"/>
    <n v="231"/>
    <n v="50"/>
    <s v="不予录取"/>
    <s v="RIGHT"/>
    <x v="0"/>
    <x v="0"/>
  </r>
  <r>
    <n v="263"/>
    <s v="宋艳伶"/>
    <s v="经济管理学院"/>
    <n v="120300"/>
    <x v="5"/>
    <n v="0.10487986742692665"/>
    <n v="0.10414438711228693"/>
    <n v="3.1887417174408039"/>
    <x v="0"/>
    <n v="0"/>
    <s v="不予录取"/>
    <n v="1"/>
    <n v="-0.85585"/>
    <n v="-0.34072999999999998"/>
    <n v="1.2997711307195372"/>
    <n v="36"/>
    <n v="16"/>
    <n v="1"/>
    <s v="录取"/>
    <s v="FALSE"/>
    <x v="1"/>
    <x v="1"/>
  </r>
  <r>
    <n v="265"/>
    <s v="罗洪兴"/>
    <s v="环境科学与工程学院"/>
    <n v="83000"/>
    <x v="6"/>
    <n v="8.1484895401174706E-2"/>
    <n v="-0.53221375915752234"/>
    <n v="-0.65175947253670286"/>
    <x v="44"/>
    <n v="86.7"/>
    <s v="录取"/>
    <n v="1"/>
    <n v="-1.4004700000000001"/>
    <n v="0.57721"/>
    <n v="-0.4794355839027743"/>
    <n v="778"/>
    <n v="16"/>
    <n v="14"/>
    <s v="不予录取"/>
    <s v="FALSE"/>
    <x v="0"/>
    <x v="1"/>
  </r>
  <r>
    <n v="266"/>
    <s v="桑硕"/>
    <s v="经济管理学院"/>
    <n v="20200"/>
    <x v="2"/>
    <n v="-0.22604003533703529"/>
    <n v="9.4380389372404533E-2"/>
    <n v="0.12456541225646374"/>
    <x v="21"/>
    <n v="0"/>
    <s v="不予录取"/>
    <n v="1"/>
    <n v="-1.4288000000000001"/>
    <n v="2.7605"/>
    <n v="2.9722660563071462E-2"/>
    <n v="393"/>
    <n v="185"/>
    <n v="40"/>
    <s v="不予录取"/>
    <s v="RIGHT"/>
    <x v="0"/>
    <x v="0"/>
  </r>
  <r>
    <n v="267"/>
    <s v="周冰洁"/>
    <s v="林学院"/>
    <n v="90702"/>
    <x v="20"/>
    <n v="-0.26280891342191892"/>
    <n v="0.15821888496506417"/>
    <n v="-0.88141358741165265"/>
    <x v="45"/>
    <n v="86.07"/>
    <s v="录取"/>
    <n v="1"/>
    <n v="-0.27496999999999999"/>
    <n v="-0.54815000000000003"/>
    <n v="-0.33548535607467966"/>
    <n v="704"/>
    <n v="45"/>
    <n v="15"/>
    <s v="不予录取"/>
    <s v="FALSE"/>
    <x v="0"/>
    <x v="1"/>
  </r>
  <r>
    <n v="269"/>
    <s v="王楚涵"/>
    <s v="艺术设计学院"/>
    <n v="135108"/>
    <x v="29"/>
    <n v="-0.53857549905855362"/>
    <n v="0.1454445527449047"/>
    <n v="-0.20405481733972633"/>
    <x v="0"/>
    <n v="0"/>
    <s v="不予录取"/>
    <n v="1"/>
    <n v="0.41261999999999999"/>
    <n v="6.7849999999999994E-2"/>
    <n v="-0.15867820929022114"/>
    <n v="559"/>
    <n v="38"/>
    <n v="23"/>
    <s v="不予录取"/>
    <s v="RIGHT"/>
    <x v="0"/>
    <x v="0"/>
  </r>
  <r>
    <n v="270"/>
    <s v="王立亚"/>
    <s v="园林学院"/>
    <n v="95300"/>
    <x v="3"/>
    <n v="0.36226201402111768"/>
    <n v="0.33358613957589661"/>
    <n v="2.3699223258044109"/>
    <x v="0"/>
    <n v="0"/>
    <s v="不予录取"/>
    <n v="1"/>
    <n v="-0.83531"/>
    <n v="0.58992999999999995"/>
    <n v="1.1664516211969194"/>
    <n v="47"/>
    <n v="15"/>
    <n v="11"/>
    <s v="录取"/>
    <s v="FALSE"/>
    <x v="1"/>
    <x v="1"/>
  </r>
  <r>
    <n v="271"/>
    <s v="余林冰"/>
    <s v="园林学院"/>
    <n v="95300"/>
    <x v="3"/>
    <n v="0.74833523391240686"/>
    <n v="-0.29537726339826043"/>
    <n v="-5.4774377327365224E-2"/>
    <x v="0"/>
    <n v="0"/>
    <s v="不予录取"/>
    <n v="1"/>
    <n v="1.9460000000000002E-2"/>
    <n v="-0.25467000000000001"/>
    <n v="4.6664706061095129E-2"/>
    <n v="383"/>
    <n v="107"/>
    <n v="53"/>
    <s v="录取"/>
    <s v="FALSE"/>
    <x v="1"/>
    <x v="1"/>
  </r>
  <r>
    <n v="272"/>
    <s v="李晓慧"/>
    <s v="经济管理学院"/>
    <n v="20200"/>
    <x v="2"/>
    <n v="-2.3811205870169754E-2"/>
    <n v="0.34418487278199839"/>
    <n v="-0.40713379939711941"/>
    <x v="0"/>
    <n v="0"/>
    <s v="不予录取"/>
    <n v="1"/>
    <n v="4.8070000000000002E-2"/>
    <n v="0.2387"/>
    <n v="7.1473110922620764E-4"/>
    <n v="413"/>
    <n v="193"/>
    <n v="44"/>
    <s v="不予录取"/>
    <s v="RIGHT"/>
    <x v="0"/>
    <x v="0"/>
  </r>
  <r>
    <n v="274"/>
    <s v="张梓桐"/>
    <s v="经济管理学院"/>
    <n v="20200"/>
    <x v="2"/>
    <n v="-0.33184397220646866"/>
    <n v="0.22417321612109867"/>
    <n v="-0.46500673097661316"/>
    <x v="0"/>
    <n v="0"/>
    <s v="不予录取"/>
    <n v="1"/>
    <n v="2.1800000000000001E-3"/>
    <n v="-0.65359"/>
    <n v="-0.16388697538227925"/>
    <n v="567"/>
    <n v="254"/>
    <n v="58"/>
    <s v="不予录取"/>
    <s v="RIGHT"/>
    <x v="0"/>
    <x v="0"/>
  </r>
  <r>
    <n v="225"/>
    <s v="王琪"/>
    <s v="园林学院"/>
    <n v="97300"/>
    <x v="1"/>
    <n v="-0.61211325522832272"/>
    <n v="0.24263832149468648"/>
    <n v="-0.44512857088201396"/>
    <x v="46"/>
    <n v="83"/>
    <s v="录取"/>
    <n v="1"/>
    <n v="0.35382000000000002"/>
    <n v="0.39827000000000001"/>
    <n v="0.4311823238315256"/>
    <n v="182"/>
    <n v="51"/>
    <n v="9"/>
    <s v="录取"/>
    <s v="RIGHT"/>
    <x v="1"/>
    <x v="0"/>
  </r>
  <r>
    <n v="277"/>
    <s v="刘佳琪"/>
    <s v="艺术设计学院"/>
    <n v="135108"/>
    <x v="29"/>
    <n v="-0.96141759703472651"/>
    <n v="0.20973956731999793"/>
    <n v="-0.88141358741165265"/>
    <x v="0"/>
    <n v="0"/>
    <s v="不予录取"/>
    <n v="1"/>
    <n v="0.68603000000000003"/>
    <n v="-0.75624000000000002"/>
    <n v="-0.50498926546068379"/>
    <n v="785"/>
    <n v="62"/>
    <n v="41"/>
    <s v="不予录取"/>
    <s v="RIGHT"/>
    <x v="0"/>
    <x v="0"/>
  </r>
  <r>
    <n v="278"/>
    <s v="张颖秋"/>
    <s v="经济管理学院"/>
    <n v="120200"/>
    <x v="7"/>
    <n v="0.74833523391240686"/>
    <n v="0.16697947625455872"/>
    <n v="-0.83548276443666269"/>
    <x v="0"/>
    <n v="0"/>
    <s v="不予录取"/>
    <n v="1"/>
    <n v="-0.53808"/>
    <n v="-0.1734"/>
    <n v="-3.3034699464967454E-2"/>
    <n v="448"/>
    <n v="210"/>
    <n v="69"/>
    <s v="不予录取"/>
    <s v="RIGHT"/>
    <x v="0"/>
    <x v="0"/>
  </r>
  <r>
    <n v="279"/>
    <s v="张韵"/>
    <s v="经济管理学院"/>
    <n v="125300"/>
    <x v="0"/>
    <n v="-0.83272652373763101"/>
    <n v="0.34315138969371733"/>
    <n v="0.16203708422752397"/>
    <x v="0"/>
    <n v="0"/>
    <s v="不予录取"/>
    <n v="1"/>
    <n v="0.24417"/>
    <n v="-0.54471000000000003"/>
    <n v="-6.3518570760053711E-3"/>
    <n v="426"/>
    <n v="199"/>
    <n v="44"/>
    <s v="不予录取"/>
    <s v="RIGHT"/>
    <x v="0"/>
    <x v="0"/>
  </r>
  <r>
    <n v="280"/>
    <s v="韦立娜"/>
    <s v="艺术设计学院"/>
    <n v="135108"/>
    <x v="29"/>
    <n v="-1.6990086881394431"/>
    <n v="0.1261607249291633"/>
    <n v="0.6785801721542194"/>
    <x v="0"/>
    <n v="0"/>
    <s v="不予录取"/>
    <n v="1"/>
    <n v="-0.57825000000000004"/>
    <n v="0.31835000000000002"/>
    <n v="-0.15193257559179274"/>
    <n v="552"/>
    <n v="36"/>
    <n v="21"/>
    <s v="不予录取"/>
    <s v="RIGHT"/>
    <x v="0"/>
    <x v="0"/>
  </r>
  <r>
    <n v="281"/>
    <s v="祁萌"/>
    <s v="林学院"/>
    <n v="90704"/>
    <x v="25"/>
    <n v="-1.3810634053643329"/>
    <n v="0.10950995073857883"/>
    <n v="0.70598751726727971"/>
    <x v="47"/>
    <n v="85.38"/>
    <s v="录取"/>
    <n v="1"/>
    <n v="0.84513000000000005"/>
    <n v="-0.83079000000000003"/>
    <n v="-6.1068635331034238E-2"/>
    <n v="470"/>
    <n v="22"/>
    <n v="8"/>
    <s v="录取"/>
    <s v="RIGHT"/>
    <x v="1"/>
    <x v="0"/>
  </r>
  <r>
    <n v="282"/>
    <s v="张家硕"/>
    <s v="林学院"/>
    <n v="90704"/>
    <x v="25"/>
    <n v="-0.57030293428780154"/>
    <n v="0.36497725786884816"/>
    <n v="0.20932258943518325"/>
    <x v="21"/>
    <n v="0"/>
    <s v="不予录取"/>
    <n v="1"/>
    <n v="2.9520000000000001E-2"/>
    <n v="1.0428900000000001"/>
    <n v="9.496201546538835E-2"/>
    <n v="353"/>
    <n v="16"/>
    <n v="5"/>
    <s v="录取"/>
    <s v="FALSE"/>
    <x v="1"/>
    <x v="1"/>
  </r>
  <r>
    <n v="283"/>
    <s v="孟本琦"/>
    <s v="经济管理学院"/>
    <n v="120200"/>
    <x v="7"/>
    <n v="-1.7625977446944652"/>
    <n v="0.3548857519236483"/>
    <n v="0.50548384735290419"/>
    <x v="0"/>
    <n v="0"/>
    <s v="不予录取"/>
    <n v="1"/>
    <n v="-0.33993000000000001"/>
    <n v="-0.55152999999999996"/>
    <n v="-0.1273912409024105"/>
    <n v="525"/>
    <n v="239"/>
    <n v="77"/>
    <s v="不予录取"/>
    <s v="RIGHT"/>
    <x v="0"/>
    <x v="0"/>
  </r>
  <r>
    <n v="285"/>
    <s v="李紫葳"/>
    <s v="园林学院"/>
    <n v="83400"/>
    <x v="15"/>
    <n v="0.16003318455425392"/>
    <n v="-0.10167588840531773"/>
    <n v="4.2482363104250638"/>
    <x v="0"/>
    <n v="0"/>
    <s v="不予录取"/>
    <n v="1"/>
    <n v="0.53086"/>
    <n v="0.18418999999999999"/>
    <n v="1.623234201838512"/>
    <n v="24"/>
    <n v="11"/>
    <n v="1"/>
    <s v="录取"/>
    <s v="FALSE"/>
    <x v="1"/>
    <x v="1"/>
  </r>
  <r>
    <n v="286"/>
    <s v="张倩"/>
    <s v="经济管理学院"/>
    <n v="20200"/>
    <x v="2"/>
    <n v="1.8881704545438291"/>
    <n v="0.11993870862468836"/>
    <n v="-0.3842261896423903"/>
    <x v="46"/>
    <n v="83"/>
    <s v="录取"/>
    <n v="1"/>
    <n v="0.84441999999999995"/>
    <n v="0.60343999999999998"/>
    <n v="0.43391023038559695"/>
    <n v="179"/>
    <n v="90"/>
    <n v="22"/>
    <s v="不予录取"/>
    <s v="FALSE"/>
    <x v="0"/>
    <x v="1"/>
  </r>
  <r>
    <n v="287"/>
    <s v="王曼如"/>
    <s v="经济管理学院"/>
    <n v="120300"/>
    <x v="5"/>
    <n v="1.0424862585914834"/>
    <n v="9.3121028835818794E-4"/>
    <n v="-0.88141358741165265"/>
    <x v="0"/>
    <n v="0"/>
    <s v="不予录取"/>
    <n v="1"/>
    <n v="0.68774999999999997"/>
    <n v="-0.7833"/>
    <n v="-4.7726150617341312E-2"/>
    <n v="461"/>
    <n v="216"/>
    <n v="20"/>
    <s v="不予录取"/>
    <s v="RIGHT"/>
    <x v="0"/>
    <x v="0"/>
  </r>
  <r>
    <n v="276"/>
    <s v="刘学森"/>
    <s v="园林学院"/>
    <n v="97300"/>
    <x v="1"/>
    <n v="-1.6048729635202068"/>
    <n v="0.28047419809961555"/>
    <n v="1.8576260753537392"/>
    <x v="48"/>
    <n v="88.66"/>
    <s v="录取"/>
    <n v="1"/>
    <n v="1.3210500000000001"/>
    <n v="-0.94486000000000003"/>
    <n v="-0.22532119100428996"/>
    <n v="625"/>
    <n v="153"/>
    <n v="31"/>
    <s v="不予录取"/>
    <s v="FALSE"/>
    <x v="0"/>
    <x v="1"/>
  </r>
  <r>
    <n v="289"/>
    <s v="陈瑾琳"/>
    <s v="林学院"/>
    <n v="90702"/>
    <x v="20"/>
    <n v="0.27225206506624089"/>
    <n v="0.12608399426054237"/>
    <n v="-1.86567580123061E-2"/>
    <x v="0"/>
    <n v="0"/>
    <s v="不予录取"/>
    <n v="1"/>
    <n v="-0.10534"/>
    <n v="7.954E-2"/>
    <n v="0.12823868734062932"/>
    <n v="337"/>
    <n v="15"/>
    <n v="8"/>
    <s v="录取"/>
    <s v="FALSE"/>
    <x v="1"/>
    <x v="1"/>
  </r>
  <r>
    <n v="290"/>
    <s v="林华嘉"/>
    <s v="经济管理学院"/>
    <n v="125300"/>
    <x v="0"/>
    <n v="2.8625457237932697"/>
    <n v="0.16745694244710829"/>
    <n v="-0.88141358741165265"/>
    <x v="0"/>
    <n v="0"/>
    <s v="不予录取"/>
    <n v="1"/>
    <n v="-0.70821999999999996"/>
    <n v="0.1201"/>
    <n v="0.536527825247751"/>
    <n v="141"/>
    <n v="70"/>
    <n v="11"/>
    <s v="不予录取"/>
    <s v="RIGHT"/>
    <x v="0"/>
    <x v="0"/>
  </r>
  <r>
    <n v="291"/>
    <s v="潘玉梅"/>
    <s v="林学院"/>
    <n v="90704"/>
    <x v="25"/>
    <n v="-1.6195223674456656"/>
    <n v="0.27142133810734498"/>
    <n v="1.5149458046215944"/>
    <x v="49"/>
    <n v="85.99"/>
    <s v="录取"/>
    <n v="1"/>
    <n v="0.30479000000000001"/>
    <n v="-0.34233000000000002"/>
    <n v="0.25935357897801287"/>
    <n v="268"/>
    <n v="12"/>
    <n v="4"/>
    <s v="录取"/>
    <s v="RIGHT"/>
    <x v="1"/>
    <x v="0"/>
  </r>
  <r>
    <n v="292"/>
    <s v="周李清"/>
    <s v="经济管理学院"/>
    <n v="20200"/>
    <x v="2"/>
    <n v="-0.37311554767657351"/>
    <n v="0.42908837017202572"/>
    <n v="-0.88141358741165265"/>
    <x v="0"/>
    <n v="0"/>
    <s v="不予录取"/>
    <n v="1"/>
    <n v="0.25106000000000001"/>
    <n v="-0.44374000000000002"/>
    <n v="-0.23762916070268902"/>
    <n v="635"/>
    <n v="279"/>
    <n v="62"/>
    <s v="不予录取"/>
    <s v="RIGHT"/>
    <x v="0"/>
    <x v="0"/>
  </r>
  <r>
    <n v="293"/>
    <s v="师常然"/>
    <s v="经济管理学院"/>
    <n v="120300"/>
    <x v="5"/>
    <n v="4.9726550299599361E-2"/>
    <n v="0.13775012421832142"/>
    <n v="-0.55989782658672294"/>
    <x v="0"/>
    <n v="0"/>
    <s v="不予录取"/>
    <n v="1"/>
    <n v="1.8794299999999999"/>
    <n v="-1.58083"/>
    <n v="-0.13529345654102071"/>
    <n v="533"/>
    <n v="243"/>
    <n v="24"/>
    <s v="不予录取"/>
    <s v="RIGHT"/>
    <x v="0"/>
    <x v="0"/>
  </r>
  <r>
    <n v="294"/>
    <s v="李凌一"/>
    <s v="经济管理学院"/>
    <n v="125300"/>
    <x v="0"/>
    <n v="-0.13411784012482433"/>
    <n v="0.32889106491179843"/>
    <n v="-0.28128343907665326"/>
    <x v="21"/>
    <n v="0"/>
    <s v="不予录取"/>
    <n v="1"/>
    <n v="0.40425"/>
    <n v="-0.90575000000000006"/>
    <n v="1.1037796946582884E-2"/>
    <n v="404"/>
    <n v="192"/>
    <n v="42"/>
    <s v="不予录取"/>
    <s v="RIGHT"/>
    <x v="0"/>
    <x v="0"/>
  </r>
  <r>
    <n v="295"/>
    <s v="石江华"/>
    <s v="经济管理学院"/>
    <n v="120200"/>
    <x v="7"/>
    <n v="1.1895617709310216"/>
    <n v="-3.0269847260394053E-2"/>
    <n v="-0.16954363303207426"/>
    <x v="0"/>
    <n v="0"/>
    <s v="不予录取"/>
    <n v="1"/>
    <n v="0.32533000000000001"/>
    <n v="-0.61987000000000003"/>
    <n v="0.25094373409991572"/>
    <n v="273"/>
    <n v="132"/>
    <n v="46"/>
    <s v="不予录取"/>
    <s v="RIGHT"/>
    <x v="0"/>
    <x v="0"/>
  </r>
  <r>
    <n v="297"/>
    <s v="杨光"/>
    <s v="水土保持学院"/>
    <n v="90707"/>
    <x v="14"/>
    <n v="0.71156635582752137"/>
    <n v="8.1060464481419944E-2"/>
    <n v="-2.0331525439766542E-2"/>
    <x v="0"/>
    <n v="0"/>
    <s v="不予录取"/>
    <n v="1"/>
    <n v="-0.11336"/>
    <n v="-0.29392000000000001"/>
    <n v="0.22820004098411714"/>
    <n v="283"/>
    <n v="5"/>
    <n v="4"/>
    <s v="录取"/>
    <s v="FALSE"/>
    <x v="1"/>
    <x v="1"/>
  </r>
  <r>
    <n v="298"/>
    <s v="孟秋赟"/>
    <s v="经济管理学院"/>
    <n v="120200"/>
    <x v="7"/>
    <n v="0.56449084348798317"/>
    <n v="0.22409314405480482"/>
    <n v="3.7332523864602973"/>
    <x v="0"/>
    <n v="0"/>
    <s v="不予录取"/>
    <n v="1"/>
    <n v="-0.32752999999999999"/>
    <n v="-1.5450999999999999"/>
    <n v="1.6928003348099621"/>
    <n v="22"/>
    <n v="7"/>
    <n v="6"/>
    <s v="录取"/>
    <s v="FALSE"/>
    <x v="1"/>
    <x v="1"/>
  </r>
  <r>
    <n v="299"/>
    <s v="雷永旺"/>
    <s v="艺术设计学院"/>
    <n v="135108"/>
    <x v="29"/>
    <n v="-1.60362510330691"/>
    <n v="0.11003975315839787"/>
    <n v="0.80140108281455558"/>
    <x v="0"/>
    <n v="0"/>
    <s v="不予录取"/>
    <n v="1"/>
    <n v="-8.6220000000000005E-2"/>
    <n v="1.8409"/>
    <n v="-8.6060326138835463E-2"/>
    <n v="494"/>
    <n v="30"/>
    <n v="15"/>
    <s v="不予录取"/>
    <s v="RIGHT"/>
    <x v="1"/>
    <x v="1"/>
  </r>
  <r>
    <n v="300"/>
    <s v="毛文倩"/>
    <s v="环境科学与工程学院"/>
    <n v="83000"/>
    <x v="6"/>
    <n v="-0.26280891342191892"/>
    <n v="0.34540736695536051"/>
    <n v="0.42298899786441058"/>
    <x v="21"/>
    <n v="0"/>
    <s v="不予录取"/>
    <n v="1"/>
    <n v="0.68111999999999995"/>
    <n v="-0.84426000000000001"/>
    <n v="0.25287543237049886"/>
    <n v="272"/>
    <n v="2"/>
    <n v="2"/>
    <s v="录取"/>
    <s v="FALSE"/>
    <x v="1"/>
    <x v="1"/>
  </r>
  <r>
    <n v="301"/>
    <s v="李悦"/>
    <s v="外语学院"/>
    <n v="55101"/>
    <x v="35"/>
    <n v="0.80348855103973416"/>
    <n v="0.21071932237335"/>
    <n v="0.15500157745298548"/>
    <x v="21"/>
    <n v="0"/>
    <s v="不予录取"/>
    <n v="1"/>
    <n v="-0.68069999999999997"/>
    <n v="-0.46555000000000002"/>
    <n v="0.21781016374370793"/>
    <n v="287"/>
    <n v="5"/>
    <n v="5"/>
    <s v="录取"/>
    <s v="FALSE"/>
    <x v="1"/>
    <x v="1"/>
  </r>
  <r>
    <n v="302"/>
    <s v="孙福悦"/>
    <s v="经济管理学院"/>
    <n v="120200"/>
    <x v="7"/>
    <n v="0.47256864827577222"/>
    <n v="6.2800569471152187E-2"/>
    <n v="0.56032732927226792"/>
    <x v="0"/>
    <n v="0"/>
    <s v="不予录取"/>
    <n v="1"/>
    <n v="1.0083"/>
    <n v="-0.59111000000000002"/>
    <n v="0.37557756312418189"/>
    <n v="208"/>
    <n v="104"/>
    <n v="34"/>
    <s v="不予录取"/>
    <s v="RIGHT"/>
    <x v="0"/>
    <x v="0"/>
  </r>
  <r>
    <n v="303"/>
    <s v="邹雨馨"/>
    <s v="艺术设计学院"/>
    <n v="130500"/>
    <x v="8"/>
    <n v="-0.68158378325909008"/>
    <n v="0.22487754915427594"/>
    <n v="1.202633996242586"/>
    <x v="0"/>
    <n v="0"/>
    <s v="不予录取"/>
    <n v="1"/>
    <n v="-1.12527"/>
    <n v="-0.317"/>
    <n v="0.37804617497549453"/>
    <n v="205"/>
    <n v="16"/>
    <n v="8"/>
    <s v="录取"/>
    <s v="FALSE"/>
    <x v="0"/>
    <x v="0"/>
  </r>
  <r>
    <n v="304"/>
    <s v="张娇娇"/>
    <s v="园林学院"/>
    <n v="83400"/>
    <x v="15"/>
    <n v="0.93217962433682877"/>
    <n v="0.17415786215306348"/>
    <n v="0.57226943787677154"/>
    <x v="50"/>
    <n v="81"/>
    <s v="录取"/>
    <n v="1"/>
    <n v="1.6219999999999998E-2"/>
    <n v="-6.7909999999999998E-2"/>
    <n v="0.56056298328804144"/>
    <n v="138"/>
    <n v="42"/>
    <n v="11"/>
    <s v="录取"/>
    <s v="RIGHT"/>
    <x v="1"/>
    <x v="0"/>
  </r>
  <r>
    <n v="305"/>
    <s v="顾颖"/>
    <s v="艺术设计学院"/>
    <n v="135108"/>
    <x v="29"/>
    <n v="-1.4128579336418439"/>
    <n v="-1.571068640895968E-2"/>
    <n v="0.23087551695724293"/>
    <x v="0"/>
    <n v="0"/>
    <s v="不予录取"/>
    <n v="1"/>
    <n v="-0.33528999999999998"/>
    <n v="2.2171400000000001"/>
    <n v="-0.31125300506375386"/>
    <n v="686"/>
    <n v="47"/>
    <n v="28"/>
    <s v="不予录取"/>
    <s v="RIGHT"/>
    <x v="0"/>
    <x v="0"/>
  </r>
  <r>
    <n v="306"/>
    <s v="刘柯妤"/>
    <s v="经济管理学院"/>
    <n v="120200"/>
    <x v="7"/>
    <n v="-9.7348962039938855E-2"/>
    <n v="0.2851817133577878"/>
    <n v="0.81146603924922367"/>
    <x v="0"/>
    <n v="0"/>
    <s v="不予录取"/>
    <n v="1"/>
    <n v="-0.11495"/>
    <n v="0.14477999999999999"/>
    <n v="0.41902571204309136"/>
    <n v="187"/>
    <n v="95"/>
    <n v="31"/>
    <s v="不予录取"/>
    <s v="RIGHT"/>
    <x v="0"/>
    <x v="0"/>
  </r>
  <r>
    <n v="307"/>
    <s v="刘海宇"/>
    <s v="经济管理学院"/>
    <n v="25200"/>
    <x v="4"/>
    <n v="-0.20765559629459346"/>
    <n v="2.6552762289934459E-2"/>
    <n v="-0.88141358741165265"/>
    <x v="0"/>
    <n v="0"/>
    <s v="不予录取"/>
    <n v="1"/>
    <n v="0.14412"/>
    <n v="1.0168999999999999"/>
    <n v="-0.38262592660656941"/>
    <n v="730"/>
    <n v="313"/>
    <n v="18"/>
    <s v="不予录取"/>
    <s v="RIGHT"/>
    <x v="0"/>
    <x v="0"/>
  </r>
  <r>
    <n v="308"/>
    <s v="李诗璇"/>
    <s v="园林学院"/>
    <n v="95300"/>
    <x v="3"/>
    <n v="-0.8087618963691342"/>
    <n v="0.28795156496794777"/>
    <n v="3.3046626410591382"/>
    <x v="21"/>
    <n v="0"/>
    <s v="不予录取"/>
    <n v="1"/>
    <n v="0.54910999999999999"/>
    <n v="0.99619999999999997"/>
    <n v="1.1777143492805218"/>
    <n v="45"/>
    <n v="14"/>
    <n v="10"/>
    <s v="录取"/>
    <s v="FALSE"/>
    <x v="1"/>
    <x v="1"/>
  </r>
  <r>
    <n v="309"/>
    <s v="赵晓丽"/>
    <s v="经济管理学院"/>
    <n v="125300"/>
    <x v="0"/>
    <n v="1.5572505517798672"/>
    <n v="0.28610807832798629"/>
    <n v="-0.1714207852019097"/>
    <x v="0"/>
    <n v="0"/>
    <s v="不予录取"/>
    <n v="1"/>
    <n v="-0.20902000000000001"/>
    <n v="-0.51051999999999997"/>
    <n v="0.5023630719838672"/>
    <n v="152"/>
    <n v="75"/>
    <n v="12"/>
    <s v="不予录取"/>
    <s v="RIGHT"/>
    <x v="0"/>
    <x v="0"/>
  </r>
  <r>
    <n v="310"/>
    <s v="李妍"/>
    <s v="外语学院"/>
    <n v="55101"/>
    <x v="35"/>
    <n v="1.5940194298647525"/>
    <n v="9.9798963494634629E-2"/>
    <n v="1.4116651495809451"/>
    <x v="21"/>
    <n v="0"/>
    <s v="不予录取"/>
    <n v="1"/>
    <n v="-0.30079"/>
    <n v="-0.48254000000000002"/>
    <n v="0.61569608580983903"/>
    <n v="124"/>
    <n v="1"/>
    <n v="1"/>
    <s v="录取"/>
    <s v="FALSE"/>
    <x v="1"/>
    <x v="1"/>
  </r>
  <r>
    <n v="288"/>
    <s v="王伊凡"/>
    <s v="园林学院"/>
    <n v="97300"/>
    <x v="1"/>
    <n v="0.16003318455425392"/>
    <n v="-0.6525408327861969"/>
    <n v="-0.11219317138974645"/>
    <x v="0"/>
    <n v="0"/>
    <s v="不予录取"/>
    <n v="1"/>
    <n v="-0.16236999999999999"/>
    <n v="-0.41532999999999998"/>
    <n v="0.39895763239026633"/>
    <n v="196"/>
    <n v="56"/>
    <n v="10"/>
    <s v="录取"/>
    <s v="FALSE"/>
    <x v="1"/>
    <x v="1"/>
  </r>
  <r>
    <n v="313"/>
    <s v="刘永馨"/>
    <s v="经济管理学院"/>
    <n v="120200"/>
    <x v="7"/>
    <n v="0.28872425785134853"/>
    <n v="0.29198225497277885"/>
    <n v="1.0860743696448849"/>
    <x v="0"/>
    <n v="0"/>
    <s v="不予录取"/>
    <n v="1"/>
    <n v="0.36509000000000003"/>
    <n v="-0.53596999999999995"/>
    <n v="0.63460171030496548"/>
    <n v="117"/>
    <n v="60"/>
    <n v="20"/>
    <s v="不予录取"/>
    <s v="RIGHT"/>
    <x v="0"/>
    <x v="0"/>
  </r>
  <r>
    <n v="314"/>
    <s v="魏雪寒"/>
    <s v="环境科学与工程学院"/>
    <n v="83000"/>
    <x v="6"/>
    <n v="0.21518650168157941"/>
    <n v="0.21647641846875923"/>
    <n v="-0.45306462237210937"/>
    <x v="0"/>
    <n v="0"/>
    <s v="不予录取"/>
    <n v="1"/>
    <n v="1.17513"/>
    <n v="0.30501"/>
    <n v="-1.1102570194776812E-2"/>
    <n v="431"/>
    <n v="4"/>
    <n v="4"/>
    <s v="录取"/>
    <s v="FALSE"/>
    <x v="1"/>
    <x v="1"/>
  </r>
  <r>
    <n v="315"/>
    <s v="冯至纯"/>
    <s v="经济管理学院"/>
    <n v="125300"/>
    <x v="0"/>
    <n v="1.4469439175252126"/>
    <n v="0.29894725855591425"/>
    <n v="-0.88141358741165265"/>
    <x v="0"/>
    <n v="0"/>
    <s v="不予录取"/>
    <n v="1"/>
    <n v="0.33735999999999999"/>
    <n v="0.66973000000000005"/>
    <n v="0.20591016389680028"/>
    <n v="295"/>
    <n v="144"/>
    <n v="29"/>
    <s v="不予录取"/>
    <s v="RIGHT"/>
    <x v="0"/>
    <x v="0"/>
  </r>
  <r>
    <n v="316"/>
    <s v="宋莹莹"/>
    <s v="经济管理学院"/>
    <n v="120300"/>
    <x v="5"/>
    <n v="0.89541074625194506"/>
    <n v="0.2167889960587866"/>
    <n v="1.6076396628670779"/>
    <x v="21"/>
    <n v="0"/>
    <s v="不予录取"/>
    <n v="1"/>
    <n v="-0.30166999999999999"/>
    <n v="3.2147399999999999"/>
    <n v="0.96711324644187169"/>
    <n v="66"/>
    <n v="31"/>
    <n v="5"/>
    <s v="录取"/>
    <s v="FALSE"/>
    <x v="1"/>
    <x v="1"/>
  </r>
  <r>
    <n v="317"/>
    <s v="李莹洁"/>
    <s v="艺术设计学院"/>
    <n v="135108"/>
    <x v="29"/>
    <n v="-0.53857549905855362"/>
    <n v="8.6300540903649067E-2"/>
    <n v="-0.648730022876573"/>
    <x v="0"/>
    <n v="0"/>
    <s v="不予录取"/>
    <n v="1"/>
    <n v="1.5902799999999999"/>
    <n v="2.5982500000000002"/>
    <n v="-0.35703769660069579"/>
    <n v="720"/>
    <n v="49"/>
    <n v="29"/>
    <s v="不予录取"/>
    <s v="RIGHT"/>
    <x v="0"/>
    <x v="0"/>
  </r>
  <r>
    <n v="318"/>
    <s v="李文秀"/>
    <s v="经济管理学院"/>
    <n v="20200"/>
    <x v="2"/>
    <n v="1.4653283565676563"/>
    <n v="0.17515358446738827"/>
    <n v="-0.88141358741165265"/>
    <x v="0"/>
    <n v="0"/>
    <s v="不予录取"/>
    <n v="1"/>
    <n v="1.4009199999999999"/>
    <n v="-0.97516000000000003"/>
    <n v="0.15229621526076481"/>
    <n v="320"/>
    <n v="156"/>
    <n v="35"/>
    <s v="不予录取"/>
    <s v="RIGHT"/>
    <x v="0"/>
    <x v="0"/>
  </r>
  <r>
    <n v="319"/>
    <s v="蔡佳宁"/>
    <s v="艺术设计学院"/>
    <s v="1305Z1"/>
    <x v="30"/>
    <n v="-0.6020974625653126"/>
    <n v="6.5844703992670353E-2"/>
    <n v="0.73599896621660055"/>
    <x v="0"/>
    <n v="0"/>
    <s v="不予录取"/>
    <n v="1"/>
    <n v="-0.18396999999999999"/>
    <n v="-0.34225"/>
    <n v="0.14596337630671355"/>
    <n v="324"/>
    <n v="21"/>
    <n v="2"/>
    <s v="不予录取"/>
    <s v="RIGHT"/>
    <x v="1"/>
    <x v="1"/>
  </r>
  <r>
    <n v="320"/>
    <s v="胡景晔"/>
    <s v="经济管理学院"/>
    <n v="120200"/>
    <x v="7"/>
    <n v="1.4653283565676563"/>
    <n v="-5.2476335824026415E-2"/>
    <n v="1.490770923487708"/>
    <x v="0"/>
    <n v="0"/>
    <s v="不予录取"/>
    <n v="1"/>
    <n v="0.35591"/>
    <n v="-0.76931000000000005"/>
    <n v="0.95285116847333651"/>
    <n v="68"/>
    <n v="32"/>
    <n v="13"/>
    <s v="录取"/>
    <s v="FALSE"/>
    <x v="1"/>
    <x v="1"/>
  </r>
  <r>
    <n v="322"/>
    <s v="郑丽瑶"/>
    <s v="园林学院"/>
    <n v="95300"/>
    <x v="3"/>
    <n v="-7.8964522997497053E-2"/>
    <n v="0.13464011124537026"/>
    <n v="-5.1629324201703429E-2"/>
    <x v="0"/>
    <n v="0"/>
    <s v="不予录取"/>
    <n v="0"/>
    <n v="0.30386999999999997"/>
    <n v="-0.89368999999999998"/>
    <n v="0"/>
    <n v="414"/>
    <n v="116"/>
    <n v="57"/>
    <s v="不予录取"/>
    <s v="RIGHT"/>
    <x v="1"/>
    <x v="1"/>
  </r>
  <r>
    <n v="323"/>
    <s v="董璟仪"/>
    <s v="经济管理学院"/>
    <n v="120200"/>
    <x v="7"/>
    <n v="-1.0901086703318228"/>
    <n v="0.22632178639629114"/>
    <n v="1.7486755681843431"/>
    <x v="0"/>
    <n v="0"/>
    <s v="不予录取"/>
    <n v="1"/>
    <n v="-0.49606"/>
    <n v="-0.32512999999999997"/>
    <n v="0.47444911456996158"/>
    <n v="167"/>
    <n v="83"/>
    <n v="26"/>
    <s v="不予录取"/>
    <s v="RIGHT"/>
    <x v="0"/>
    <x v="0"/>
  </r>
  <r>
    <n v="325"/>
    <s v="徐笑然"/>
    <s v="经济管理学院"/>
    <n v="95138"/>
    <x v="18"/>
    <n v="0.27033981880890673"/>
    <n v="0.22905460664059243"/>
    <n v="1.518807466577228"/>
    <x v="21"/>
    <n v="0"/>
    <s v="不予录取"/>
    <n v="1"/>
    <n v="0.62548999999999999"/>
    <n v="-0.72970999999999997"/>
    <n v="0.76538289032596585"/>
    <n v="89"/>
    <n v="43"/>
    <n v="1"/>
    <s v="不予录取"/>
    <s v="RIGHT"/>
    <x v="1"/>
    <x v="1"/>
  </r>
  <r>
    <n v="326"/>
    <s v="鄢载颖"/>
    <s v="经济管理学院"/>
    <n v="125300"/>
    <x v="0"/>
    <n v="0.49095308731821408"/>
    <n v="0.36258226989630599"/>
    <n v="-0.1934673909678922"/>
    <x v="0"/>
    <n v="0"/>
    <s v="不予录取"/>
    <n v="1"/>
    <n v="1.04328"/>
    <n v="-0.16131999999999999"/>
    <n v="0.23417715802862288"/>
    <n v="281"/>
    <n v="137"/>
    <n v="27"/>
    <s v="不予录取"/>
    <s v="RIGHT"/>
    <x v="0"/>
    <x v="0"/>
  </r>
  <r>
    <n v="332"/>
    <s v="刘文娟"/>
    <s v="材料学院"/>
    <n v="82902"/>
    <x v="24"/>
    <n v="-1.3969606695030883"/>
    <n v="0.2462943291240875"/>
    <n v="0.65469595494521171"/>
    <x v="51"/>
    <n v="90.27"/>
    <s v="录取"/>
    <n v="1"/>
    <n v="-1.22699"/>
    <n v="3.6722800000000002"/>
    <n v="-2.0246666213145081E-2"/>
    <n v="441"/>
    <n v="10"/>
    <n v="8"/>
    <s v="录取"/>
    <s v="RIGHT"/>
    <x v="1"/>
    <x v="0"/>
  </r>
  <r>
    <n v="312"/>
    <s v="曲艺璇"/>
    <s v="园林学院"/>
    <n v="97300"/>
    <x v="1"/>
    <n v="-0.29957779150680436"/>
    <n v="0.20890404085156514"/>
    <n v="0.61109642165716982"/>
    <x v="0"/>
    <n v="0"/>
    <s v="不予录取"/>
    <n v="1"/>
    <n v="0.78173000000000004"/>
    <n v="-0.98746"/>
    <n v="-0.30805438048368966"/>
    <n v="682"/>
    <n v="161"/>
    <n v="34"/>
    <s v="不予录取"/>
    <s v="RIGHT"/>
    <x v="0"/>
    <x v="0"/>
  </r>
  <r>
    <n v="334"/>
    <s v="李帆"/>
    <s v="林学院"/>
    <n v="90702"/>
    <x v="20"/>
    <n v="-0.44312482117775731"/>
    <n v="-2.4409269993092664E-2"/>
    <n v="0.89733774787566589"/>
    <x v="47"/>
    <n v="85.38"/>
    <s v="录取"/>
    <n v="1"/>
    <n v="0.46615000000000001"/>
    <n v="-0.77893000000000001"/>
    <n v="0.20907792222402516"/>
    <n v="294"/>
    <n v="13"/>
    <n v="6"/>
    <s v="录取"/>
    <s v="RIGHT"/>
    <x v="1"/>
    <x v="0"/>
  </r>
  <r>
    <n v="335"/>
    <s v="许茜婷"/>
    <s v="林学院"/>
    <s v="0907Z2"/>
    <x v="21"/>
    <n v="-1.3969606695030883"/>
    <n v="6.5304371508762866"/>
    <n v="-0.88141358741165265"/>
    <x v="0"/>
    <n v="0"/>
    <s v="不予录取"/>
    <n v="1"/>
    <n v="-1.3408800000000001"/>
    <n v="0.95355999999999996"/>
    <n v="2.3721248641489616"/>
    <n v="14"/>
    <n v="1"/>
    <n v="1"/>
    <s v="录取"/>
    <s v="FALSE"/>
    <x v="1"/>
    <x v="1"/>
  </r>
  <r>
    <n v="336"/>
    <s v="宁晓旭"/>
    <s v="经济管理学院"/>
    <n v="120200"/>
    <x v="7"/>
    <n v="-0.29957779150680436"/>
    <n v="0.29010984638634607"/>
    <n v="1.1669705144446396"/>
    <x v="0"/>
    <n v="0"/>
    <s v="不予录取"/>
    <n v="1"/>
    <n v="0.44281999999999999"/>
    <n v="0.36543999999999999"/>
    <n v="0.50137719424285632"/>
    <n v="153"/>
    <n v="76"/>
    <n v="24"/>
    <s v="不予录取"/>
    <s v="RIGHT"/>
    <x v="0"/>
    <x v="0"/>
  </r>
  <r>
    <n v="340"/>
    <s v="胡犟"/>
    <s v="经济管理学院"/>
    <n v="125300"/>
    <x v="0"/>
    <n v="-0.5018066209736699"/>
    <n v="-0.31761267884835281"/>
    <n v="-0.74362111848668289"/>
    <x v="0"/>
    <n v="0"/>
    <s v="不予录取"/>
    <n v="1"/>
    <n v="-1.4436500000000001"/>
    <n v="-0.19036"/>
    <n v="-0.57475627510016936"/>
    <n v="812"/>
    <n v="335"/>
    <n v="69"/>
    <s v="不予录取"/>
    <s v="RIGHT"/>
    <x v="0"/>
    <x v="0"/>
  </r>
  <r>
    <n v="341"/>
    <s v="王静"/>
    <s v="经济管理学院"/>
    <n v="25200"/>
    <x v="4"/>
    <n v="-0.61211325522832272"/>
    <n v="-0.15288204305814279"/>
    <n v="-0.41907590800162314"/>
    <x v="21"/>
    <n v="0"/>
    <s v="不予录取"/>
    <n v="1"/>
    <n v="-0.89756000000000002"/>
    <n v="0.63429000000000002"/>
    <n v="-0.40294600027475203"/>
    <n v="739"/>
    <n v="317"/>
    <n v="19"/>
    <s v="不予录取"/>
    <s v="RIGHT"/>
    <x v="0"/>
    <x v="0"/>
  </r>
  <r>
    <n v="343"/>
    <s v="张赫垚"/>
    <s v="环境科学与工程学院"/>
    <n v="85700"/>
    <x v="32"/>
    <n v="0.27225206506624089"/>
    <n v="-1.2432202116128968"/>
    <n v="-0.88141358741165265"/>
    <x v="52"/>
    <n v="87.19"/>
    <s v="录取"/>
    <n v="1"/>
    <n v="-1.8540000000000001E-2"/>
    <n v="-0.67142999999999997"/>
    <n v="-0.85167565037790616"/>
    <n v="903"/>
    <n v="20"/>
    <n v="3"/>
    <s v="不予录取"/>
    <s v="FALSE"/>
    <x v="1"/>
    <x v="0"/>
  </r>
  <r>
    <n v="346"/>
    <s v="刘思琪"/>
    <s v="经济管理学院"/>
    <n v="120200"/>
    <x v="7"/>
    <n v="1.9984770887984817"/>
    <n v="0.36902966330767994"/>
    <n v="0.53239751422204162"/>
    <x v="0"/>
    <n v="0"/>
    <s v="不予录取"/>
    <n v="1"/>
    <n v="-1.19339"/>
    <n v="0.82423000000000002"/>
    <n v="0.93373918607512996"/>
    <n v="71"/>
    <n v="34"/>
    <n v="14"/>
    <s v="录取"/>
    <s v="FALSE"/>
    <x v="1"/>
    <x v="1"/>
  </r>
  <r>
    <n v="347"/>
    <s v="张博珺"/>
    <s v="园林学院"/>
    <n v="95300"/>
    <x v="3"/>
    <n v="0.67479747774263765"/>
    <n v="-0.23586794196897937"/>
    <n v="2.4618312427998692"/>
    <x v="0"/>
    <n v="0"/>
    <s v="不予录取"/>
    <n v="1"/>
    <n v="0.45469999999999999"/>
    <n v="-0.10001"/>
    <n v="1.0183122443366877"/>
    <n v="59"/>
    <n v="20"/>
    <n v="13"/>
    <s v="录取"/>
    <s v="FALSE"/>
    <x v="1"/>
    <x v="1"/>
  </r>
  <r>
    <n v="348"/>
    <s v="齐晓雯"/>
    <s v="自然保护区学院"/>
    <n v="71300"/>
    <x v="26"/>
    <n v="-0.30004944392895766"/>
    <n v="0.11467615835951922"/>
    <n v="-0.17747968452216953"/>
    <x v="53"/>
    <n v="83.05"/>
    <s v="录取"/>
    <n v="1"/>
    <n v="-7.2399999999999999E-3"/>
    <n v="-0.17998"/>
    <n v="-9.687686550620872E-2"/>
    <n v="506"/>
    <n v="10"/>
    <n v="6"/>
    <s v="不予录取"/>
    <s v="FALSE"/>
    <x v="0"/>
    <x v="1"/>
  </r>
  <r>
    <n v="349"/>
    <s v="张欣迪"/>
    <s v="园林学院"/>
    <n v="95300"/>
    <x v="3"/>
    <n v="8.6495428384484832E-2"/>
    <n v="0.16290629563898132"/>
    <n v="-0.26140527898205412"/>
    <x v="0"/>
    <n v="0"/>
    <s v="不予录取"/>
    <n v="1"/>
    <n v="-0.24551000000000001"/>
    <n v="2.8527"/>
    <n v="1.1658213975849346E-3"/>
    <n v="412"/>
    <n v="111"/>
    <n v="56"/>
    <s v="录取"/>
    <s v="FALSE"/>
    <x v="1"/>
    <x v="1"/>
  </r>
  <r>
    <n v="350"/>
    <s v="吴月丰"/>
    <s v="经济管理学院"/>
    <n v="120300"/>
    <x v="5"/>
    <n v="-0.59372881618588091"/>
    <n v="0.37467965833968464"/>
    <n v="0.32326026242105721"/>
    <x v="0"/>
    <n v="0"/>
    <s v="不予录取"/>
    <n v="1"/>
    <n v="0.12592"/>
    <n v="-0.54971000000000003"/>
    <n v="0.13669781892108271"/>
    <n v="332"/>
    <n v="162"/>
    <n v="16"/>
    <s v="不予录取"/>
    <s v="RIGHT"/>
    <x v="0"/>
    <x v="0"/>
  </r>
  <r>
    <n v="351"/>
    <s v="王盈盈"/>
    <s v="经济管理学院"/>
    <n v="120300"/>
    <x v="5"/>
    <n v="-6.1590481847624945E-2"/>
    <n v="0.24971688778211379"/>
    <n v="-6.2710428817460612E-2"/>
    <x v="0"/>
    <n v="0"/>
    <s v="不予录取"/>
    <n v="1"/>
    <n v="-1.62608"/>
    <n v="-0.52388000000000001"/>
    <n v="7.7329741434338545E-2"/>
    <n v="368"/>
    <n v="173"/>
    <n v="18"/>
    <s v="不予录取"/>
    <s v="RIGHT"/>
    <x v="0"/>
    <x v="0"/>
  </r>
  <r>
    <n v="352"/>
    <s v="杨菲宇"/>
    <s v="环境科学与工程学院"/>
    <n v="83000"/>
    <x v="6"/>
    <n v="-1.6195223674456656"/>
    <n v="-0.21559671013314716"/>
    <n v="0.61767779091459563"/>
    <x v="21"/>
    <n v="0"/>
    <s v="不予录取"/>
    <n v="1"/>
    <n v="0.39689999999999998"/>
    <n v="-0.76961999999999997"/>
    <n v="-0.31529333236666546"/>
    <n v="690"/>
    <n v="12"/>
    <n v="10"/>
    <s v="不予录取"/>
    <s v="RIGHT"/>
    <x v="0"/>
    <x v="0"/>
  </r>
  <r>
    <n v="354"/>
    <s v="周炳秀"/>
    <s v="林学院"/>
    <n v="90702"/>
    <x v="20"/>
    <n v="-0.5018066209736699"/>
    <n v="-0.17238778666947702"/>
    <n v="-0.55686837692659297"/>
    <x v="54"/>
    <n v="83.2"/>
    <s v="录取"/>
    <n v="1"/>
    <n v="0.44252999999999998"/>
    <n v="-0.58204"/>
    <n v="-0.43434886039499176"/>
    <n v="759"/>
    <n v="47"/>
    <n v="17"/>
    <s v="不予录取"/>
    <s v="FALSE"/>
    <x v="0"/>
    <x v="1"/>
  </r>
  <r>
    <n v="355"/>
    <s v="吴燕"/>
    <s v="人文社会科学学院"/>
    <n v="40200"/>
    <x v="28"/>
    <n v="0.87634810233895055"/>
    <n v="7.2905026670961742E-2"/>
    <n v="0.55186880784500669"/>
    <x v="0"/>
    <n v="0"/>
    <s v="不予录取"/>
    <n v="1"/>
    <n v="-0.25561"/>
    <n v="-0.55057"/>
    <n v="0.48922419698789044"/>
    <n v="161"/>
    <n v="9"/>
    <n v="6"/>
    <s v="录取"/>
    <s v="FALSE"/>
    <x v="0"/>
    <x v="0"/>
  </r>
  <r>
    <n v="356"/>
    <s v="陈海利"/>
    <s v="艺术设计学院"/>
    <n v="135108"/>
    <x v="29"/>
    <n v="-0.44665330384634261"/>
    <n v="0.16965919608885338"/>
    <n v="0.66851521571955108"/>
    <x v="21"/>
    <n v="0"/>
    <s v="不予录取"/>
    <n v="1"/>
    <n v="0.99197000000000002"/>
    <n v="0.50783999999999996"/>
    <n v="0.2125118410469638"/>
    <n v="290"/>
    <n v="19"/>
    <n v="10"/>
    <s v="录取"/>
    <s v="FALSE"/>
    <x v="1"/>
    <x v="1"/>
  </r>
  <r>
    <n v="357"/>
    <s v="梁宇超"/>
    <s v="经济管理学院"/>
    <n v="20200"/>
    <x v="2"/>
    <n v="1.410175039440329"/>
    <n v="0.32178377285955262"/>
    <n v="2.1216579517906884"/>
    <x v="0"/>
    <n v="0"/>
    <s v="不予录取"/>
    <n v="1"/>
    <n v="-1.5099"/>
    <n v="0.37968000000000002"/>
    <n v="1.3566823479903332"/>
    <n v="31"/>
    <n v="12"/>
    <n v="2"/>
    <s v="录取"/>
    <s v="FALSE"/>
    <x v="1"/>
    <x v="1"/>
  </r>
  <r>
    <n v="358"/>
    <s v="刘昊"/>
    <s v="艺术设计学院"/>
    <n v="135108"/>
    <x v="29"/>
    <n v="-1.5681040854353221"/>
    <n v="0.18305621854028933"/>
    <n v="-0.88141358741165265"/>
    <x v="0"/>
    <n v="0"/>
    <s v="不予录取"/>
    <n v="1"/>
    <n v="1.37656"/>
    <n v="-1.01997"/>
    <n v="-0.68606824388544319"/>
    <n v="855"/>
    <n v="71"/>
    <n v="46"/>
    <s v="不予录取"/>
    <s v="RIGHT"/>
    <x v="0"/>
    <x v="0"/>
  </r>
  <r>
    <n v="359"/>
    <s v="李美凝"/>
    <s v="园林学院"/>
    <n v="95300"/>
    <x v="3"/>
    <n v="-0.28119335246436256"/>
    <n v="0.36008789902186561"/>
    <n v="-0.88141358741165265"/>
    <x v="0"/>
    <n v="0"/>
    <s v="不予录取"/>
    <n v="1"/>
    <n v="-0.58887"/>
    <n v="-1.41255"/>
    <n v="-0.24483880852638853"/>
    <n v="638"/>
    <n v="154"/>
    <n v="76"/>
    <s v="不予录取"/>
    <s v="RIGHT"/>
    <x v="0"/>
    <x v="0"/>
  </r>
  <r>
    <n v="360"/>
    <s v="王佳慧"/>
    <s v="艺术设计学院"/>
    <n v="135108"/>
    <x v="29"/>
    <n v="-1.3810634053643329"/>
    <n v="0.24713164322857351"/>
    <n v="-0.88141358741165265"/>
    <x v="0"/>
    <n v="0"/>
    <s v="不予录取"/>
    <n v="1"/>
    <n v="-0.51966000000000001"/>
    <n v="0.78215000000000001"/>
    <n v="-0.60375160279230866"/>
    <n v="828"/>
    <n v="66"/>
    <n v="44"/>
    <s v="不予录取"/>
    <s v="RIGHT"/>
    <x v="0"/>
    <x v="0"/>
  </r>
  <r>
    <n v="361"/>
    <s v="裴姣姣"/>
    <s v="人文社会科学学院"/>
    <n v="45400"/>
    <x v="12"/>
    <n v="0.74916998922890632"/>
    <n v="0.36845039479667296"/>
    <n v="0.47149513298241796"/>
    <x v="21"/>
    <n v="0"/>
    <s v="不予录取"/>
    <n v="1"/>
    <n v="0.49031000000000002"/>
    <n v="0.42875999999999997"/>
    <n v="0.56331857358454418"/>
    <n v="135"/>
    <n v="7"/>
    <n v="2"/>
    <s v="录取"/>
    <s v="FALSE"/>
    <x v="1"/>
    <x v="1"/>
  </r>
  <r>
    <n v="362"/>
    <s v="何思雨"/>
    <s v="人文社会科学学院"/>
    <n v="40200"/>
    <x v="28"/>
    <n v="0.61964416061531047"/>
    <n v="6.1428762515367004E-2"/>
    <n v="0.21235203909531325"/>
    <x v="21"/>
    <n v="0"/>
    <s v="不予录取"/>
    <n v="1"/>
    <n v="0.33837"/>
    <n v="-0.70940999999999999"/>
    <n v="0.28248537703484755"/>
    <n v="257"/>
    <n v="14"/>
    <n v="9"/>
    <s v="录取"/>
    <s v="FALSE"/>
    <x v="0"/>
    <x v="0"/>
  </r>
  <r>
    <n v="363"/>
    <s v="陆思源"/>
    <s v="艺术设计学院"/>
    <n v="130500"/>
    <x v="8"/>
    <n v="-1.7943922729719763"/>
    <n v="4.8947135319436725E-3"/>
    <n v="0.16506653388765385"/>
    <x v="0"/>
    <n v="0"/>
    <s v="不予录取"/>
    <n v="1"/>
    <n v="-0.35332000000000002"/>
    <n v="0.15271000000000001"/>
    <n v="-0.43260164656740369"/>
    <n v="758"/>
    <n v="57"/>
    <n v="17"/>
    <s v="不予录取"/>
    <s v="RIGHT"/>
    <x v="0"/>
    <x v="0"/>
  </r>
  <r>
    <n v="364"/>
    <s v="王鑫雅"/>
    <s v="艺术设计学院"/>
    <n v="135108"/>
    <x v="29"/>
    <n v="-1.5559333108906435"/>
    <n v="1.2450673654405782E-2"/>
    <n v="2.7349871067774503"/>
    <x v="0"/>
    <n v="0"/>
    <s v="不予录取"/>
    <n v="1"/>
    <n v="0.16195000000000001"/>
    <n v="1.3963300000000001"/>
    <n v="0.62143613539985654"/>
    <n v="120"/>
    <n v="9"/>
    <n v="4"/>
    <s v="录取"/>
    <s v="FALSE"/>
    <x v="1"/>
    <x v="1"/>
  </r>
  <r>
    <n v="366"/>
    <s v="路亚欣"/>
    <s v="经济管理学院"/>
    <n v="20200"/>
    <x v="2"/>
    <n v="0.85864186816705956"/>
    <n v="0.33332119307079061"/>
    <n v="0.19778734730231359"/>
    <x v="55"/>
    <n v="81.78"/>
    <s v="录取"/>
    <n v="1"/>
    <n v="0.33938000000000001"/>
    <n v="-0.48292000000000002"/>
    <n v="0.47221920414310181"/>
    <n v="168"/>
    <n v="84"/>
    <n v="21"/>
    <s v="不予录取"/>
    <s v="FALSE"/>
    <x v="0"/>
    <x v="1"/>
  </r>
  <r>
    <n v="367"/>
    <s v="杨宁"/>
    <s v="信息学院"/>
    <n v="81200"/>
    <x v="9"/>
    <n v="-0.31796223054924616"/>
    <n v="-0.14921686115376315"/>
    <n v="-0.65175947253670286"/>
    <x v="0"/>
    <n v="0"/>
    <s v="不予录取"/>
    <n v="1"/>
    <n v="0.18956999999999999"/>
    <n v="-0.68437999999999999"/>
    <n v="-0.40866370129994856"/>
    <n v="744"/>
    <n v="12"/>
    <n v="9"/>
    <s v="不予录取"/>
    <s v="RIGHT"/>
    <x v="0"/>
    <x v="0"/>
  </r>
  <r>
    <n v="369"/>
    <s v="李培欣"/>
    <s v="经济管理学院"/>
    <n v="125300"/>
    <x v="0"/>
    <n v="0.45418420923333047"/>
    <n v="0.13043100303476626"/>
    <n v="0.14604937778180122"/>
    <x v="0"/>
    <n v="0"/>
    <s v="不予录取"/>
    <n v="1"/>
    <n v="-0.55820999999999998"/>
    <n v="0.46023999999999998"/>
    <n v="0.24388771928945918"/>
    <n v="278"/>
    <n v="136"/>
    <n v="26"/>
    <s v="不予录取"/>
    <s v="RIGHT"/>
    <x v="0"/>
    <x v="0"/>
  </r>
  <r>
    <n v="370"/>
    <s v="宋中丽"/>
    <s v="经济管理学院"/>
    <n v="120300"/>
    <x v="5"/>
    <n v="-0.42826886480390081"/>
    <n v="0.31386052959444305"/>
    <n v="-0.74362111848668289"/>
    <x v="56"/>
    <n v="91.57"/>
    <s v="录取"/>
    <n v="1"/>
    <n v="0.95025000000000004"/>
    <n v="0.28605999999999998"/>
    <n v="-0.25482182567444756"/>
    <n v="647"/>
    <n v="286"/>
    <n v="27"/>
    <s v="不予录取"/>
    <s v="FALSE"/>
    <x v="0"/>
    <x v="1"/>
  </r>
  <r>
    <n v="371"/>
    <s v="郝甜云"/>
    <s v="艺术设计学院"/>
    <n v="135108"/>
    <x v="29"/>
    <n v="-1.2856798205317996"/>
    <n v="0.31262070297526229"/>
    <n v="0.18494469398225291"/>
    <x v="0"/>
    <n v="0"/>
    <s v="不予录取"/>
    <n v="1"/>
    <n v="0.54867999999999995"/>
    <n v="0.16533"/>
    <n v="-0.13780434874730846"/>
    <n v="537"/>
    <n v="34"/>
    <n v="19"/>
    <s v="不予录取"/>
    <s v="RIGHT"/>
    <x v="0"/>
    <x v="0"/>
  </r>
  <r>
    <n v="372"/>
    <s v="赵思棋"/>
    <s v="经济管理学院"/>
    <n v="25400"/>
    <x v="22"/>
    <n v="-0.18927115725214982"/>
    <n v="0.22838160233916494"/>
    <n v="-0.44512857088201396"/>
    <x v="0"/>
    <n v="0"/>
    <s v="不予录取"/>
    <n v="1"/>
    <n v="-0.96153999999999995"/>
    <n v="0.53091999999999995"/>
    <n v="-0.11469799610181081"/>
    <n v="518"/>
    <n v="235"/>
    <n v="15"/>
    <s v="不予录取"/>
    <s v="RIGHT"/>
    <x v="0"/>
    <x v="0"/>
  </r>
  <r>
    <n v="376"/>
    <s v="王骁睿"/>
    <s v="经济管理学院"/>
    <n v="120300"/>
    <x v="5"/>
    <n v="-0.46503774288878441"/>
    <n v="0.36845039479667296"/>
    <n v="0.41762825851733248"/>
    <x v="21"/>
    <n v="0"/>
    <s v="不予录取"/>
    <n v="1"/>
    <n v="-0.20948"/>
    <n v="1.26458"/>
    <n v="0.20561120562090607"/>
    <n v="296"/>
    <n v="145"/>
    <n v="15"/>
    <s v="不予录取"/>
    <s v="RIGHT"/>
    <x v="0"/>
    <x v="0"/>
  </r>
  <r>
    <n v="378"/>
    <s v="姜雨杉"/>
    <s v="经济管理学院"/>
    <n v="25200"/>
    <x v="4"/>
    <n v="0.16003318455425392"/>
    <n v="-8.1646696694938764E-2"/>
    <n v="0.35421952713141353"/>
    <x v="0"/>
    <n v="0"/>
    <s v="不予录取"/>
    <n v="1"/>
    <n v="-0.49464000000000002"/>
    <n v="-0.59980999999999995"/>
    <n v="0.14136304726289681"/>
    <n v="328"/>
    <n v="160"/>
    <n v="9"/>
    <s v="不予录取"/>
    <s v="RIGHT"/>
    <x v="0"/>
    <x v="0"/>
  </r>
  <r>
    <n v="379"/>
    <s v="刚艳洁"/>
    <s v="人文社会科学学院"/>
    <n v="30100"/>
    <x v="13"/>
    <n v="-0.15697406668015804"/>
    <n v="9.4468741890985919E-2"/>
    <n v="-0.83548276443666269"/>
    <x v="0"/>
    <n v="0"/>
    <s v="不予录取"/>
    <n v="1"/>
    <n v="0.68883000000000005"/>
    <n v="1.34192"/>
    <n v="-0.31875130785761829"/>
    <n v="693"/>
    <n v="40"/>
    <n v="10"/>
    <s v="不予录取"/>
    <s v="RIGHT"/>
    <x v="0"/>
    <x v="0"/>
  </r>
  <r>
    <n v="380"/>
    <s v="毕明慧"/>
    <s v="经济管理学院"/>
    <n v="125300"/>
    <x v="0"/>
    <n v="1.3366372832705598"/>
    <n v="0.37659312012983426"/>
    <n v="-0.88141358741165265"/>
    <x v="0"/>
    <n v="0"/>
    <s v="不予录取"/>
    <n v="1"/>
    <n v="-0.14959"/>
    <n v="-0.35407"/>
    <n v="0.21211676853652395"/>
    <n v="291"/>
    <n v="143"/>
    <n v="28"/>
    <s v="不予录取"/>
    <s v="RIGHT"/>
    <x v="0"/>
    <x v="0"/>
  </r>
  <r>
    <n v="381"/>
    <s v="郭子雄"/>
    <s v="经济管理学院"/>
    <n v="120200"/>
    <x v="7"/>
    <n v="-1.3651661412255773"/>
    <n v="-0.10135964873929451"/>
    <n v="-0.55989782658672294"/>
    <x v="57"/>
    <n v="89.5"/>
    <s v="录取"/>
    <n v="1"/>
    <n v="-0.24329999999999999"/>
    <n v="-0.13500999999999999"/>
    <n v="-0.64149683710524896"/>
    <n v="839"/>
    <n v="340"/>
    <n v="116"/>
    <s v="不予录取"/>
    <s v="FALSE"/>
    <x v="0"/>
    <x v="1"/>
  </r>
  <r>
    <n v="382"/>
    <s v="梅诗意"/>
    <s v="材料学院"/>
    <n v="82902"/>
    <x v="24"/>
    <n v="0.84025742912461776"/>
    <n v="-0.92024308507157615"/>
    <n v="0.17836332472482705"/>
    <x v="58"/>
    <n v="92.77"/>
    <s v="录取"/>
    <n v="1"/>
    <n v="-0.25674999999999998"/>
    <n v="-0.16169"/>
    <n v="-0.13491278735038273"/>
    <n v="532"/>
    <n v="13"/>
    <n v="11"/>
    <s v="录取"/>
    <s v="RIGHT"/>
    <x v="1"/>
    <x v="0"/>
  </r>
  <r>
    <n v="383"/>
    <s v="李岚彬"/>
    <s v="园林学院"/>
    <n v="95300"/>
    <x v="3"/>
    <n v="-0.28119335246436256"/>
    <n v="0.29203411158018444"/>
    <n v="2.1667750113269646"/>
    <x v="59"/>
    <n v="72.260000000000005"/>
    <s v="录取"/>
    <n v="1"/>
    <n v="-0.22792000000000001"/>
    <n v="-0.71518000000000004"/>
    <n v="0.89030923251079674"/>
    <n v="77"/>
    <n v="24"/>
    <n v="15"/>
    <s v="录取"/>
    <s v="RIGHT"/>
    <x v="1"/>
    <x v="0"/>
  </r>
  <r>
    <n v="384"/>
    <s v="苗宇"/>
    <s v="经济管理学院"/>
    <n v="20200"/>
    <x v="2"/>
    <n v="0.52772196540309946"/>
    <n v="0.36105342742995383"/>
    <n v="-0.88141358741165265"/>
    <x v="0"/>
    <n v="0"/>
    <s v="不予录取"/>
    <n v="1"/>
    <n v="0.97162999999999999"/>
    <n v="0.84731000000000001"/>
    <n v="-1.9817419806438252E-2"/>
    <n v="439"/>
    <n v="204"/>
    <n v="46"/>
    <s v="不予录取"/>
    <s v="RIGHT"/>
    <x v="0"/>
    <x v="0"/>
  </r>
  <r>
    <n v="386"/>
    <s v="刘峥"/>
    <s v="材料学院"/>
    <n v="82902"/>
    <x v="24"/>
    <n v="-1.5877278391681544"/>
    <n v="-1.5718747585279391"/>
    <n v="1.6192726586899127"/>
    <x v="60"/>
    <n v="92.45"/>
    <s v="录取"/>
    <n v="1"/>
    <n v="1.5413600000000001"/>
    <n v="-0.22511999999999999"/>
    <n v="-0.56617366235075406"/>
    <n v="806"/>
    <n v="24"/>
    <n v="19"/>
    <s v="录取"/>
    <s v="RIGHT"/>
    <x v="1"/>
    <x v="0"/>
  </r>
  <r>
    <n v="387"/>
    <s v="刘佳丽"/>
    <s v="林学院"/>
    <n v="90702"/>
    <x v="20"/>
    <n v="-1.4764469901968658"/>
    <n v="0.14599626930272872"/>
    <n v="2.1438674015722357"/>
    <x v="61"/>
    <n v="88.47"/>
    <s v="录取"/>
    <n v="1"/>
    <n v="-0.26583000000000001"/>
    <n v="-0.45873999999999998"/>
    <n v="0.48045233563678219"/>
    <n v="164"/>
    <n v="7"/>
    <n v="3"/>
    <s v="录取"/>
    <s v="RIGHT"/>
    <x v="1"/>
    <x v="0"/>
  </r>
  <r>
    <n v="389"/>
    <s v="刘昕妍"/>
    <s v="经济管理学院"/>
    <n v="20200"/>
    <x v="2"/>
    <n v="-0.37311554767657351"/>
    <n v="-0.45846446836268967"/>
    <n v="-0.10070520030235522"/>
    <x v="0"/>
    <n v="0"/>
    <s v="不予录取"/>
    <n v="1"/>
    <n v="-1.3571200000000001"/>
    <n v="0.57593000000000005"/>
    <n v="-0.35960824412521447"/>
    <n v="721"/>
    <n v="309"/>
    <n v="68"/>
    <s v="不予录取"/>
    <s v="RIGHT"/>
    <x v="0"/>
    <x v="0"/>
  </r>
  <r>
    <n v="391"/>
    <s v="耿佳慧"/>
    <s v="经济管理学院"/>
    <n v="125300"/>
    <x v="0"/>
    <n v="0.14164874551181028"/>
    <n v="0.14174190209191603"/>
    <n v="-0.648730022876573"/>
    <x v="0"/>
    <n v="0"/>
    <s v="不予录取"/>
    <n v="1"/>
    <n v="-0.16150999999999999"/>
    <n v="-0.81110000000000004"/>
    <n v="-0.14190339680943154"/>
    <n v="544"/>
    <n v="246"/>
    <n v="52"/>
    <s v="不予录取"/>
    <s v="RIGHT"/>
    <x v="0"/>
    <x v="0"/>
  </r>
  <r>
    <n v="392"/>
    <s v="周钰"/>
    <s v="园林学院"/>
    <n v="95300"/>
    <x v="3"/>
    <n v="-0.17088671820970799"/>
    <n v="-0.69925061502111796"/>
    <n v="0.62572944587022294"/>
    <x v="0"/>
    <n v="0"/>
    <s v="不予录取"/>
    <n v="1"/>
    <n v="0.44789000000000001"/>
    <n v="-0.86192999999999997"/>
    <n v="-0.139459219578209"/>
    <n v="540"/>
    <n v="135"/>
    <n v="68"/>
    <s v="不予录取"/>
    <s v="RIGHT"/>
    <x v="0"/>
    <x v="0"/>
  </r>
  <r>
    <n v="394"/>
    <s v="常思佳"/>
    <s v="经济管理学院"/>
    <n v="20200"/>
    <x v="2"/>
    <n v="0.87702630720950325"/>
    <n v="0.17679503366256816"/>
    <n v="-0.78955194146167285"/>
    <x v="0"/>
    <n v="0"/>
    <s v="不予录取"/>
    <n v="1"/>
    <n v="0.88578999999999997"/>
    <n v="-0.41183999999999998"/>
    <n v="2.4938070488467079E-2"/>
    <n v="397"/>
    <n v="188"/>
    <n v="42"/>
    <s v="不予录取"/>
    <s v="RIGHT"/>
    <x v="0"/>
    <x v="0"/>
  </r>
  <r>
    <n v="395"/>
    <s v="杨培"/>
    <s v="艺术设计学院"/>
    <n v="135108"/>
    <x v="29"/>
    <n v="-6.0580083955055215E-2"/>
    <n v="0.29407108806516735"/>
    <n v="1.0517075804960079"/>
    <x v="0"/>
    <n v="0"/>
    <s v="不予录取"/>
    <n v="1"/>
    <n v="0.34794000000000003"/>
    <n v="-0.50568999999999997"/>
    <n v="0.52545976186578636"/>
    <n v="144"/>
    <n v="10"/>
    <n v="5"/>
    <s v="录取"/>
    <s v="FALSE"/>
    <x v="1"/>
    <x v="1"/>
  </r>
  <r>
    <n v="396"/>
    <s v="耿金光"/>
    <s v="材料学院"/>
    <n v="82902"/>
    <x v="24"/>
    <n v="-4.2195644912611588E-2"/>
    <n v="-0.14752207430934225"/>
    <n v="-0.46500673097661316"/>
    <x v="62"/>
    <n v="91.32"/>
    <s v="录取"/>
    <n v="1"/>
    <n v="0.16694000000000001"/>
    <n v="-0.79857999999999996"/>
    <n v="-0.2597795975210469"/>
    <n v="649"/>
    <n v="16"/>
    <n v="14"/>
    <s v="录取"/>
    <s v="RIGHT"/>
    <x v="1"/>
    <x v="0"/>
  </r>
  <r>
    <n v="397"/>
    <s v="洪越"/>
    <s v="艺术设计学院"/>
    <n v="135108"/>
    <x v="29"/>
    <n v="-0.98363180189544497"/>
    <n v="-0.34956872868280225"/>
    <n v="8.6047541257734561E-2"/>
    <x v="63"/>
    <n v="87"/>
    <s v="录取"/>
    <n v="1"/>
    <n v="-0.98682999999999998"/>
    <n v="-1.1330899999999999"/>
    <n v="-0.40591817693006171"/>
    <n v="741"/>
    <n v="52"/>
    <n v="32"/>
    <s v="不予录取"/>
    <s v="FALSE"/>
    <x v="0"/>
    <x v="1"/>
  </r>
  <r>
    <n v="398"/>
    <s v="郑成霞"/>
    <s v="艺术设计学院"/>
    <n v="135108"/>
    <x v="29"/>
    <n v="-0.64888213331320732"/>
    <n v="0.15648471057007615"/>
    <n v="-0.88141358741165265"/>
    <x v="0"/>
    <n v="0"/>
    <s v="不予录取"/>
    <n v="1"/>
    <n v="-1.03667"/>
    <n v="-1.7239999999999998E-2"/>
    <n v="-0.44348590367049223"/>
    <n v="763"/>
    <n v="58"/>
    <n v="37"/>
    <s v="不予录取"/>
    <s v="RIGHT"/>
    <x v="0"/>
    <x v="0"/>
  </r>
  <r>
    <n v="399"/>
    <s v="刘会芳"/>
    <s v="外语学院"/>
    <n v="55101"/>
    <x v="35"/>
    <n v="0.43579977019088678"/>
    <n v="0.36962427480055421"/>
    <n v="0.1694506657804532"/>
    <x v="0"/>
    <n v="0"/>
    <s v="不予录取"/>
    <n v="1"/>
    <n v="-1.0026600000000001"/>
    <n v="-5.5300000000000002E-2"/>
    <n v="0.34282931814014156"/>
    <n v="228"/>
    <n v="3"/>
    <n v="3"/>
    <s v="录取"/>
    <s v="FALSE"/>
    <x v="1"/>
    <x v="1"/>
  </r>
  <r>
    <n v="402"/>
    <s v="魏婧冉"/>
    <s v="经济管理学院"/>
    <n v="20200"/>
    <x v="2"/>
    <n v="0.87702630720950325"/>
    <n v="0.40790740111396168"/>
    <n v="0.75599335935339995"/>
    <x v="0"/>
    <n v="0"/>
    <s v="不予录取"/>
    <n v="1"/>
    <n v="0.80271999999999999"/>
    <n v="-0.87438000000000005"/>
    <n v="0.72648814764168912"/>
    <n v="96"/>
    <n v="47"/>
    <n v="10"/>
    <s v="不予录取"/>
    <s v="RIGHT"/>
    <x v="0"/>
    <x v="0"/>
  </r>
  <r>
    <n v="403"/>
    <s v="王姝洁"/>
    <s v="经济管理学院"/>
    <n v="20200"/>
    <x v="2"/>
    <n v="0.56449084348798317"/>
    <n v="0.31346987653221947"/>
    <n v="-0.88141358741165265"/>
    <x v="0"/>
    <n v="0"/>
    <s v="不予录取"/>
    <n v="1"/>
    <n v="0.81503000000000003"/>
    <n v="-0.67762999999999995"/>
    <n v="-3.2179762748773655E-2"/>
    <n v="447"/>
    <n v="209"/>
    <n v="48"/>
    <s v="不予录取"/>
    <s v="RIGHT"/>
    <x v="0"/>
    <x v="0"/>
  </r>
  <r>
    <n v="404"/>
    <s v="董若男"/>
    <s v="经济管理学院"/>
    <n v="120200"/>
    <x v="7"/>
    <n v="-0.44665330384634261"/>
    <n v="0.22144607024464719"/>
    <n v="-0.69769029551169293"/>
    <x v="0"/>
    <n v="0"/>
    <s v="不予录取"/>
    <n v="1"/>
    <n v="0.22541"/>
    <n v="5.9900000000000002E-2"/>
    <n v="-0.28616838393625338"/>
    <n v="669"/>
    <n v="293"/>
    <n v="101"/>
    <s v="不予录取"/>
    <s v="RIGHT"/>
    <x v="0"/>
    <x v="0"/>
  </r>
  <r>
    <n v="405"/>
    <s v="胡鑫雨"/>
    <s v="艺术设计学院"/>
    <s v="1305Z1"/>
    <x v="30"/>
    <n v="-1.444652461919355"/>
    <n v="-0.28676910372393305"/>
    <n v="-0.4500351727119794"/>
    <x v="64"/>
    <n v="88.08"/>
    <s v="录取"/>
    <n v="1"/>
    <n v="-0.78674999999999995"/>
    <n v="-0.52554000000000001"/>
    <n v="-0.70942991055921134"/>
    <n v="866"/>
    <n v="75"/>
    <n v="6"/>
    <s v="不予录取"/>
    <s v="FALSE"/>
    <x v="0"/>
    <x v="1"/>
  </r>
  <r>
    <n v="406"/>
    <s v="孙怡晨"/>
    <s v="外语学院"/>
    <n v="55101"/>
    <x v="35"/>
    <n v="-4.2195644912611588E-2"/>
    <n v="-0.1100238300689439"/>
    <n v="0.12804836985703755"/>
    <x v="0"/>
    <n v="0"/>
    <s v="不予录取"/>
    <n v="1"/>
    <n v="0.55479999999999996"/>
    <n v="0.37458999999999998"/>
    <n v="-3.3688835237571657E-2"/>
    <n v="450"/>
    <n v="12"/>
    <n v="9"/>
    <s v="不予录取"/>
    <s v="RIGHT"/>
    <x v="0"/>
    <x v="0"/>
  </r>
  <r>
    <n v="407"/>
    <s v="高小雪"/>
    <s v="自然保护区学院"/>
    <n v="71300"/>
    <x v="26"/>
    <n v="-1.0313235943117116"/>
    <n v="0.12989923718894877"/>
    <n v="-0.20405481733972633"/>
    <x v="0"/>
    <n v="0"/>
    <s v="不予录取"/>
    <n v="1"/>
    <n v="-1.2680199999999999"/>
    <n v="-0.15806000000000001"/>
    <n v="-0.30284371037208457"/>
    <n v="678"/>
    <n v="14"/>
    <n v="10"/>
    <s v="不予录取"/>
    <s v="RIGHT"/>
    <x v="0"/>
    <x v="0"/>
  </r>
  <r>
    <n v="333"/>
    <s v="潘祺"/>
    <s v="园林学院"/>
    <n v="97300"/>
    <x v="1"/>
    <n v="0.58287528253042498"/>
    <n v="0.13193867474229112"/>
    <n v="3.8888145879513218"/>
    <x v="0"/>
    <n v="0"/>
    <s v="不予录取"/>
    <n v="1"/>
    <n v="-6.1510000000000002E-2"/>
    <n v="-0.33246999999999999"/>
    <n v="0.24996526842162253"/>
    <n v="275"/>
    <n v="74"/>
    <n v="13"/>
    <s v="录取"/>
    <s v="FALSE"/>
    <x v="1"/>
    <x v="1"/>
  </r>
  <r>
    <n v="409"/>
    <s v="周涵"/>
    <s v="经济管理学院"/>
    <n v="120200"/>
    <x v="7"/>
    <n v="6.8110989342041184E-2"/>
    <n v="0.26172836230547375"/>
    <n v="-0.6058286495617129"/>
    <x v="0"/>
    <n v="0"/>
    <s v="不予录取"/>
    <n v="1"/>
    <n v="-0.78983999999999999"/>
    <n v="0.31829000000000002"/>
    <n v="-8.8975605696810872E-2"/>
    <n v="498"/>
    <n v="228"/>
    <n v="73"/>
    <s v="不予录取"/>
    <s v="RIGHT"/>
    <x v="0"/>
    <x v="0"/>
  </r>
  <r>
    <n v="410"/>
    <s v="薛楚婕"/>
    <s v="外语学院"/>
    <n v="55101"/>
    <x v="35"/>
    <n v="2.6603168943264044"/>
    <n v="-0.45321970491037183"/>
    <n v="-0.88141358741165265"/>
    <x v="0"/>
    <n v="0"/>
    <s v="不予录取"/>
    <n v="1"/>
    <n v="-0.48213"/>
    <n v="-0.1222"/>
    <n v="-0.6783621967175022"/>
    <n v="852"/>
    <n v="30"/>
    <n v="13"/>
    <s v="不予录取"/>
    <s v="RIGHT"/>
    <x v="0"/>
    <x v="0"/>
  </r>
  <r>
    <n v="411"/>
    <s v="陈雅静"/>
    <s v="自然保护区学院"/>
    <n v="71300"/>
    <x v="26"/>
    <n v="0.47256864827577222"/>
    <n v="-6.4249349453630381E-2"/>
    <n v="-0.88141358741165265"/>
    <x v="0"/>
    <n v="0"/>
    <s v="不予录取"/>
    <n v="1"/>
    <n v="0.59562000000000004"/>
    <n v="-0.68989"/>
    <n v="-0.23685765043839049"/>
    <n v="634"/>
    <n v="13"/>
    <n v="9"/>
    <s v="不予录取"/>
    <s v="RIGHT"/>
    <x v="0"/>
    <x v="0"/>
  </r>
  <r>
    <n v="412"/>
    <s v="金碧洁"/>
    <s v="自然保护区学院"/>
    <n v="71300"/>
    <x v="26"/>
    <n v="0.67479747774263765"/>
    <n v="-0.24485394192130144"/>
    <n v="-1.7302075779636564E-2"/>
    <x v="21"/>
    <n v="0"/>
    <s v="不予录取"/>
    <n v="1"/>
    <n v="-1.3594299999999999"/>
    <n v="-0.32967999999999997"/>
    <n v="6.4565544093903041E-2"/>
    <n v="376"/>
    <n v="9"/>
    <n v="5"/>
    <s v="不予录取"/>
    <s v="RIGHT"/>
    <x v="0"/>
    <x v="0"/>
  </r>
  <r>
    <n v="413"/>
    <s v="李睿贤"/>
    <s v="水土保持学院"/>
    <n v="90707"/>
    <x v="14"/>
    <n v="-1.5241387826131323"/>
    <n v="-0.77511468673175676"/>
    <n v="0.26235788118143361"/>
    <x v="65"/>
    <n v="89.36"/>
    <s v="录取"/>
    <n v="1"/>
    <n v="-1.1277299999999999"/>
    <n v="3.6791499999999999"/>
    <n v="-0.69028786437261291"/>
    <n v="857"/>
    <n v="23"/>
    <n v="14"/>
    <s v="不予录取"/>
    <s v="FALSE"/>
    <x v="1"/>
    <x v="0"/>
  </r>
  <r>
    <n v="414"/>
    <s v="刘畅"/>
    <s v="经济管理学院"/>
    <n v="125300"/>
    <x v="0"/>
    <n v="-0.15697406668015804"/>
    <n v="0.28058758471620499"/>
    <n v="0.21235203909531325"/>
    <x v="66"/>
    <n v="78.430000000000007"/>
    <s v="录取"/>
    <n v="1"/>
    <n v="0.11509"/>
    <n v="0.42120000000000002"/>
    <n v="0.17083911151679435"/>
    <n v="312"/>
    <n v="153"/>
    <n v="32"/>
    <s v="不予录取"/>
    <s v="FALSE"/>
    <x v="0"/>
    <x v="1"/>
  </r>
  <r>
    <n v="415"/>
    <s v="冯嘉欣"/>
    <s v="园林学院"/>
    <n v="83400"/>
    <x v="15"/>
    <n v="0.19680206263913758"/>
    <n v="0.19589490828867903"/>
    <n v="-0.74362111848668289"/>
    <x v="0"/>
    <n v="0"/>
    <s v="不予录取"/>
    <n v="1"/>
    <n v="0.52864"/>
    <n v="-0.42109000000000002"/>
    <n v="-0.13724885414848792"/>
    <n v="536"/>
    <n v="133"/>
    <n v="41"/>
    <s v="不予录取"/>
    <s v="RIGHT"/>
    <x v="0"/>
    <x v="0"/>
  </r>
  <r>
    <n v="416"/>
    <s v="李伟军"/>
    <s v="经济管理学院"/>
    <n v="25400"/>
    <x v="22"/>
    <n v="-0.33184397220646866"/>
    <n v="0.17903566710996996"/>
    <n v="-0.50790810429147315"/>
    <x v="0"/>
    <n v="0"/>
    <s v="不予录取"/>
    <n v="1"/>
    <n v="0.27660000000000001"/>
    <n v="-0.78097000000000005"/>
    <n v="-0.20172737970057669"/>
    <n v="602"/>
    <n v="263"/>
    <n v="17"/>
    <s v="不予录取"/>
    <s v="RIGHT"/>
    <x v="0"/>
    <x v="0"/>
  </r>
  <r>
    <n v="408"/>
    <s v="吕美琪"/>
    <s v="园林学院"/>
    <n v="97300"/>
    <x v="1"/>
    <n v="0.73327272509015085"/>
    <n v="-0.46563959940507144"/>
    <n v="1.40640554023538E-2"/>
    <x v="0"/>
    <n v="0"/>
    <s v="不予录取"/>
    <n v="1"/>
    <n v="0.70343"/>
    <n v="-0.10397000000000001"/>
    <n v="1.7137722977242775"/>
    <n v="21"/>
    <n v="10"/>
    <n v="3"/>
    <s v="录取"/>
    <s v="FALSE"/>
    <x v="1"/>
    <x v="1"/>
  </r>
  <r>
    <n v="421"/>
    <s v="王一婷"/>
    <s v="园林学院"/>
    <n v="95300"/>
    <x v="3"/>
    <n v="3.134211125715753E-2"/>
    <n v="0.11501080324738543"/>
    <n v="2.0722613609185769"/>
    <x v="0"/>
    <n v="0"/>
    <s v="不予录取"/>
    <n v="1"/>
    <n v="-0.23568"/>
    <n v="-0.57747999999999999"/>
    <n v="0.85690906627065233"/>
    <n v="78"/>
    <n v="25"/>
    <n v="16"/>
    <s v="录取"/>
    <s v="FALSE"/>
    <x v="1"/>
    <x v="1"/>
  </r>
  <r>
    <n v="423"/>
    <s v="黄雨红"/>
    <s v="经济管理学院"/>
    <n v="20200"/>
    <x v="2"/>
    <n v="0.63802859965775227"/>
    <n v="0.2003938626907493"/>
    <n v="-0.88141358741165265"/>
    <x v="0"/>
    <n v="0"/>
    <s v="不予录取"/>
    <n v="1"/>
    <n v="1.28159"/>
    <n v="0.60743999999999998"/>
    <n v="-6.5398981696302538E-2"/>
    <n v="475"/>
    <n v="220"/>
    <n v="52"/>
    <s v="不予录取"/>
    <s v="RIGHT"/>
    <x v="0"/>
    <x v="0"/>
  </r>
  <r>
    <n v="424"/>
    <s v="王宵寅"/>
    <s v="园林学院"/>
    <n v="95300"/>
    <x v="3"/>
    <n v="-1.0631181225892226"/>
    <n v="0.12081002936970082"/>
    <n v="-0.88141358741165265"/>
    <x v="0"/>
    <n v="0"/>
    <s v="不予录取"/>
    <n v="1"/>
    <n v="0.86265999999999998"/>
    <n v="-0.13020999999999999"/>
    <n v="-0.57540335226895967"/>
    <n v="813"/>
    <n v="190"/>
    <n v="96"/>
    <s v="不予录取"/>
    <s v="RIGHT"/>
    <x v="0"/>
    <x v="0"/>
  </r>
  <r>
    <n v="425"/>
    <s v="赵嘉琪"/>
    <s v="经济管理学院"/>
    <n v="120200"/>
    <x v="7"/>
    <n v="1.0608706976339251"/>
    <n v="0.2575378094677121"/>
    <n v="-0.49899544534709933"/>
    <x v="0"/>
    <n v="0"/>
    <s v="不予录取"/>
    <n v="1"/>
    <n v="2.1865999999999999"/>
    <n v="2.3038099999999999"/>
    <n v="0.2255533986328507"/>
    <n v="285"/>
    <n v="140"/>
    <n v="49"/>
    <s v="不予录取"/>
    <s v="RIGHT"/>
    <x v="0"/>
    <x v="0"/>
  </r>
  <r>
    <n v="426"/>
    <s v="朱含悦"/>
    <s v="经济管理学院"/>
    <n v="25400"/>
    <x v="22"/>
    <n v="1.2957672214715707E-2"/>
    <n v="3.2873114429299403E-2"/>
    <n v="-2.0331525439766542E-2"/>
    <x v="67"/>
    <n v="93"/>
    <s v="录取"/>
    <n v="1"/>
    <n v="-0.24901999999999999"/>
    <n v="0.81294"/>
    <n v="1.1402740702076447E-2"/>
    <n v="403"/>
    <n v="191"/>
    <n v="12"/>
    <s v="不予录取"/>
    <s v="FALSE"/>
    <x v="0"/>
    <x v="1"/>
  </r>
  <r>
    <n v="428"/>
    <s v="覃敏"/>
    <s v="材料学院"/>
    <n v="82902"/>
    <x v="24"/>
    <n v="-1.2379880281155331"/>
    <n v="-0.48651808226505255"/>
    <n v="-0.83548276443666269"/>
    <x v="68"/>
    <n v="88.09"/>
    <s v="录取"/>
    <n v="1"/>
    <n v="-0.58918000000000004"/>
    <n v="-1.0988500000000001"/>
    <n v="-0.89442513399377743"/>
    <n v="912"/>
    <n v="28"/>
    <n v="22"/>
    <s v="不予录取"/>
    <s v="FALSE"/>
    <x v="0"/>
    <x v="1"/>
  </r>
  <r>
    <n v="429"/>
    <s v="孟亚子"/>
    <s v="材料学院"/>
    <n v="82903"/>
    <x v="36"/>
    <n v="-1.4287551977805995"/>
    <n v="-0.13884531644820899"/>
    <n v="-0.69769029551169293"/>
    <x v="0"/>
    <n v="0"/>
    <s v="不予录取"/>
    <n v="1"/>
    <n v="-0.74811000000000005"/>
    <n v="0.10485999999999999"/>
    <n v="-0.72970318975423232"/>
    <n v="873"/>
    <n v="26"/>
    <n v="3"/>
    <s v="录取"/>
    <s v="FALSE"/>
    <x v="0"/>
    <x v="0"/>
  </r>
  <r>
    <n v="430"/>
    <s v="曹文华"/>
    <s v="经济管理学院"/>
    <n v="120200"/>
    <x v="7"/>
    <n v="6.8110989342041184E-2"/>
    <n v="-6.9278219812218933E-2"/>
    <n v="-2.8721714446974422E-2"/>
    <x v="0"/>
    <n v="0"/>
    <s v="不予录取"/>
    <n v="1"/>
    <n v="-0.21565999999999999"/>
    <n v="0.67554999999999998"/>
    <n v="-2.495177435625703E-2"/>
    <n v="443"/>
    <n v="206"/>
    <n v="68"/>
    <s v="不予录取"/>
    <s v="RIGHT"/>
    <x v="0"/>
    <x v="0"/>
  </r>
  <r>
    <n v="431"/>
    <s v="丁念繁"/>
    <s v="自然保护区学院"/>
    <n v="90705"/>
    <x v="37"/>
    <n v="2.4213191867746549"/>
    <n v="-0.38544759789435379"/>
    <n v="-0.88141358741165265"/>
    <x v="69"/>
    <n v="90.67"/>
    <s v="录取"/>
    <n v="1"/>
    <n v="0.46648000000000001"/>
    <n v="0.15162"/>
    <n v="0.15178568749068266"/>
    <n v="321"/>
    <n v="6"/>
    <n v="4"/>
    <s v="录取"/>
    <s v="RIGHT"/>
    <x v="1"/>
    <x v="0"/>
  </r>
  <r>
    <n v="432"/>
    <s v="张依诺"/>
    <s v="材料学院"/>
    <n v="82903"/>
    <x v="36"/>
    <n v="-9.7348962039938855E-2"/>
    <n v="-2.4240263148786014"/>
    <n v="-0.58292103980698384"/>
    <x v="21"/>
    <n v="0"/>
    <s v="不予录取"/>
    <n v="1"/>
    <n v="0.35791000000000001"/>
    <n v="0.69181000000000004"/>
    <n v="-1.4000394804246308"/>
    <n v="957"/>
    <n v="32"/>
    <n v="4"/>
    <s v="不予录取"/>
    <s v="RIGHT"/>
    <x v="0"/>
    <x v="0"/>
  </r>
  <r>
    <n v="433"/>
    <s v="刘佳荣"/>
    <s v="林学院"/>
    <n v="90704"/>
    <x v="25"/>
    <n v="-0.88824821706291179"/>
    <n v="-0.41700190196767362"/>
    <n v="-0.74362111848668289"/>
    <x v="70"/>
    <n v="87.63"/>
    <s v="录取"/>
    <n v="1"/>
    <n v="0.13914000000000001"/>
    <n v="-0.48726999999999998"/>
    <n v="-0.72917871002119172"/>
    <n v="872"/>
    <n v="58"/>
    <n v="18"/>
    <s v="不予录取"/>
    <s v="FALSE"/>
    <x v="0"/>
    <x v="1"/>
  </r>
  <r>
    <n v="434"/>
    <s v="李哲"/>
    <s v="经济管理学院"/>
    <n v="20200"/>
    <x v="2"/>
    <n v="-0.29957779150680436"/>
    <n v="0.17496629614236645"/>
    <n v="2.3865865012720713"/>
    <x v="0"/>
    <n v="0"/>
    <s v="不予录取"/>
    <n v="1"/>
    <n v="-0.72902"/>
    <n v="-0.90110999999999997"/>
    <n v="0.91386376576943285"/>
    <n v="74"/>
    <n v="37"/>
    <n v="9"/>
    <s v="录取"/>
    <s v="FALSE"/>
    <x v="0"/>
    <x v="0"/>
  </r>
  <r>
    <n v="435"/>
    <s v="张茜"/>
    <s v="艺术设计学院"/>
    <s v="1305Z1"/>
    <x v="30"/>
    <n v="-0.31796223054924616"/>
    <n v="0.23003555685321875"/>
    <n v="-2.2662815126714527E-2"/>
    <x v="0"/>
    <n v="0"/>
    <s v="不予录取"/>
    <n v="1"/>
    <n v="1.06447"/>
    <n v="-1.9789999999999999E-2"/>
    <n v="1.2160871503804568E-2"/>
    <n v="402"/>
    <n v="25"/>
    <n v="3"/>
    <s v="不予录取"/>
    <s v="RIGHT"/>
    <x v="0"/>
    <x v="0"/>
  </r>
  <r>
    <n v="436"/>
    <s v="李方圆"/>
    <s v="经济管理学院"/>
    <n v="20200"/>
    <x v="2"/>
    <n v="8.1484895401174706E-2"/>
    <n v="0.30309288775062571"/>
    <n v="1.0571372818398077"/>
    <x v="0"/>
    <n v="0"/>
    <s v="不予录取"/>
    <n v="1"/>
    <n v="0.41392000000000001"/>
    <n v="-0.32451000000000002"/>
    <n v="0.57125723074339041"/>
    <n v="132"/>
    <n v="67"/>
    <n v="16"/>
    <s v="不予录取"/>
    <s v="RIGHT"/>
    <x v="0"/>
    <x v="0"/>
  </r>
  <r>
    <n v="437"/>
    <s v="安琪"/>
    <s v="经济管理学院"/>
    <n v="125300"/>
    <x v="0"/>
    <n v="0.49095308731821408"/>
    <n v="0.46247633835126029"/>
    <n v="1.0764162796818511"/>
    <x v="0"/>
    <n v="0"/>
    <s v="不予录取"/>
    <n v="1"/>
    <n v="1.14879"/>
    <n v="1.52308"/>
    <n v="0.76791215211191788"/>
    <n v="87"/>
    <n v="42"/>
    <n v="7"/>
    <s v="不予录取"/>
    <s v="RIGHT"/>
    <x v="0"/>
    <x v="0"/>
  </r>
  <r>
    <n v="438"/>
    <s v="尹呈启"/>
    <s v="经济管理学院"/>
    <n v="125300"/>
    <x v="0"/>
    <n v="-0.58620019842655702"/>
    <n v="0.30303520101202985"/>
    <n v="-0.88141358741165265"/>
    <x v="0"/>
    <n v="0"/>
    <s v="不予录取"/>
    <n v="1"/>
    <n v="0.1394"/>
    <n v="-0.61109999999999998"/>
    <n v="-0.35657308991287129"/>
    <n v="719"/>
    <n v="308"/>
    <n v="63"/>
    <s v="不予录取"/>
    <s v="RIGHT"/>
    <x v="0"/>
    <x v="0"/>
  </r>
  <r>
    <n v="439"/>
    <s v="欧阳筱"/>
    <s v="林学院"/>
    <n v="90301"/>
    <x v="17"/>
    <n v="0.27225206506624089"/>
    <n v="-0.2258736966400173"/>
    <n v="1.3480028907360504"/>
    <x v="21"/>
    <n v="0"/>
    <s v="不予录取"/>
    <n v="1"/>
    <n v="0.97614999999999996"/>
    <n v="-0.44334000000000001"/>
    <n v="0.4847161912707989"/>
    <n v="163"/>
    <n v="6"/>
    <n v="1"/>
    <s v="录取"/>
    <s v="FALSE"/>
    <x v="1"/>
    <x v="1"/>
  </r>
  <r>
    <n v="440"/>
    <s v="张荣"/>
    <s v="经济管理学院"/>
    <n v="120200"/>
    <x v="7"/>
    <n v="-0.7040354504405345"/>
    <n v="0.30207988560734361"/>
    <n v="-0.88141358741165265"/>
    <x v="0"/>
    <n v="0"/>
    <s v="不予录取"/>
    <n v="1"/>
    <n v="8.4940000000000002E-2"/>
    <n v="-0.52920999999999996"/>
    <n v="-0.38973852221002486"/>
    <n v="734"/>
    <n v="314"/>
    <n v="109"/>
    <s v="不予录取"/>
    <s v="RIGHT"/>
    <x v="0"/>
    <x v="0"/>
  </r>
  <r>
    <n v="441"/>
    <s v="李嘉琳"/>
    <s v="园林学院"/>
    <n v="95300"/>
    <x v="3"/>
    <n v="0.91379518529438686"/>
    <n v="-4.4901235905723673E-4"/>
    <n v="-0.88141358741165265"/>
    <x v="0"/>
    <n v="0"/>
    <s v="不予录取"/>
    <n v="1"/>
    <n v="0.3105"/>
    <n v="0.94552000000000003"/>
    <n v="-8.4106814832555499E-2"/>
    <n v="491"/>
    <n v="125"/>
    <n v="63"/>
    <s v="不予录取"/>
    <s v="RIGHT"/>
    <x v="1"/>
    <x v="1"/>
  </r>
  <r>
    <n v="442"/>
    <s v="郑子潇"/>
    <s v="自然保护区学院"/>
    <n v="71300"/>
    <x v="26"/>
    <n v="0.23357094072402304"/>
    <n v="3.7647534216883112E-2"/>
    <n v="1.7209108528015583E-2"/>
    <x v="71"/>
    <n v="78.25"/>
    <s v="录取"/>
    <n v="1"/>
    <n v="0.16320000000000001"/>
    <n v="-0.26923000000000002"/>
    <n v="8.9289612432324292E-2"/>
    <n v="358"/>
    <n v="8"/>
    <n v="4"/>
    <s v="不予录取"/>
    <s v="FALSE"/>
    <x v="0"/>
    <x v="1"/>
  </r>
  <r>
    <n v="443"/>
    <s v="陈彦光"/>
    <s v="经济管理学院"/>
    <n v="20200"/>
    <x v="2"/>
    <n v="0.25195537976646493"/>
    <n v="0.20672175609410676"/>
    <n v="-0.63678791427206916"/>
    <x v="0"/>
    <n v="0"/>
    <s v="不予录取"/>
    <n v="1"/>
    <n v="-0.18779999999999999"/>
    <n v="-0.10322000000000001"/>
    <n v="-7.5886234065622921E-2"/>
    <n v="482"/>
    <n v="224"/>
    <n v="53"/>
    <s v="不予录取"/>
    <s v="RIGHT"/>
    <x v="0"/>
    <x v="0"/>
  </r>
  <r>
    <n v="444"/>
    <s v="曹漫"/>
    <s v="林学院"/>
    <n v="90702"/>
    <x v="20"/>
    <n v="-1.5400360467518879"/>
    <n v="-0.10155810678792475"/>
    <n v="-0.45306462237210937"/>
    <x v="72"/>
    <n v="87.76"/>
    <s v="录取"/>
    <n v="1"/>
    <n v="-0.17827000000000001"/>
    <n v="-5.8860000000000003E-2"/>
    <n v="-0.64922059818908362"/>
    <n v="845"/>
    <n v="57"/>
    <n v="19"/>
    <s v="不予录取"/>
    <s v="FALSE"/>
    <x v="0"/>
    <x v="1"/>
  </r>
  <r>
    <n v="445"/>
    <s v="吴慧娇"/>
    <s v="人文社会科学学院"/>
    <n v="40200"/>
    <x v="28"/>
    <n v="1.3550217223130014"/>
    <n v="0.31248894920875731"/>
    <n v="0.58724099614140546"/>
    <x v="0"/>
    <n v="0"/>
    <s v="不予录取"/>
    <n v="1"/>
    <n v="-1.11452"/>
    <n v="-0.44362000000000001"/>
    <n v="0.74929540250565541"/>
    <n v="92"/>
    <n v="4"/>
    <n v="2"/>
    <s v="录取"/>
    <s v="FALSE"/>
    <x v="1"/>
    <x v="1"/>
  </r>
  <r>
    <n v="419"/>
    <s v="程思敏"/>
    <s v="园林学院"/>
    <n v="97300"/>
    <x v="1"/>
    <n v="0.65641303870019407"/>
    <n v="-1.619295523118955"/>
    <n v="-0.88141358741165265"/>
    <x v="0"/>
    <n v="0"/>
    <s v="不予录取"/>
    <n v="1"/>
    <n v="-0.11565"/>
    <n v="-0.51173000000000002"/>
    <n v="-1.1910961576220302E-2"/>
    <n v="434"/>
    <n v="119"/>
    <n v="22"/>
    <s v="不予录取"/>
    <s v="RIGHT"/>
    <x v="0"/>
    <x v="0"/>
  </r>
  <r>
    <n v="447"/>
    <s v="章毓文"/>
    <s v="林学院"/>
    <n v="90702"/>
    <x v="20"/>
    <n v="1.2079462099734635"/>
    <n v="0.12036862665040507"/>
    <n v="1.151505277936083"/>
    <x v="73"/>
    <n v="88.92"/>
    <s v="录取"/>
    <n v="1"/>
    <n v="0.73985000000000001"/>
    <n v="0.65473999999999999"/>
    <n v="0.83344726626440513"/>
    <n v="81"/>
    <n v="3"/>
    <n v="1"/>
    <s v="录取"/>
    <s v="RIGHT"/>
    <x v="1"/>
    <x v="0"/>
  </r>
  <r>
    <n v="448"/>
    <s v="尚锦"/>
    <s v="经济管理学院"/>
    <n v="20200"/>
    <x v="2"/>
    <n v="-7.8964522997497053E-2"/>
    <n v="0.116205085628724"/>
    <n v="3.6190240495495432"/>
    <x v="0"/>
    <n v="0"/>
    <s v="不予录取"/>
    <n v="1"/>
    <n v="1.9011499999999999"/>
    <n v="3.0599999999999999E-2"/>
    <n v="1.4192486443615866"/>
    <n v="26"/>
    <n v="9"/>
    <n v="1"/>
    <s v="录取"/>
    <s v="FALSE"/>
    <x v="1"/>
    <x v="1"/>
  </r>
  <r>
    <n v="449"/>
    <s v="薛佳安"/>
    <s v="经济管理学院"/>
    <n v="120200"/>
    <x v="7"/>
    <n v="2.2190903573077891"/>
    <n v="0.29398192249089117"/>
    <n v="3.4676940094257849"/>
    <x v="0"/>
    <n v="0"/>
    <s v="不予录取"/>
    <n v="1"/>
    <n v="0.22234000000000001"/>
    <n v="1.0278799999999999"/>
    <n v="2.0835778315235416"/>
    <n v="17"/>
    <n v="4"/>
    <n v="3"/>
    <s v="录取"/>
    <s v="FALSE"/>
    <x v="1"/>
    <x v="1"/>
  </r>
  <r>
    <n v="451"/>
    <s v="贾晨"/>
    <s v="经济管理学院"/>
    <n v="125300"/>
    <x v="0"/>
    <n v="-7.8964522997497053E-2"/>
    <n v="2.686153506805869E-2"/>
    <n v="0.99351456372172331"/>
    <x v="74"/>
    <n v="86.57"/>
    <s v="录取"/>
    <n v="1"/>
    <n v="1.3219399999999999"/>
    <n v="-1.29708"/>
    <n v="0.37132617059852613"/>
    <n v="209"/>
    <n v="105"/>
    <n v="19"/>
    <s v="不予录取"/>
    <s v="FALSE"/>
    <x v="0"/>
    <x v="1"/>
  </r>
  <r>
    <n v="452"/>
    <s v="徐琳琳"/>
    <s v="园林学院"/>
    <n v="83400"/>
    <x v="15"/>
    <n v="1.4469439175252126"/>
    <n v="0.3667558480328158"/>
    <n v="-0.88141358741165265"/>
    <x v="0"/>
    <n v="0"/>
    <s v="不予录取"/>
    <n v="1"/>
    <n v="1.9227300000000001"/>
    <n v="0.66812000000000005"/>
    <n v="0.23807305038470095"/>
    <n v="280"/>
    <n v="76"/>
    <n v="24"/>
    <s v="录取"/>
    <s v="FALSE"/>
    <x v="1"/>
    <x v="1"/>
  </r>
  <r>
    <n v="453"/>
    <s v="赵兴"/>
    <s v="经济管理学院"/>
    <n v="20200"/>
    <x v="2"/>
    <n v="-0.5018066209736699"/>
    <n v="0.26633640390833441"/>
    <n v="-0.648730022876573"/>
    <x v="0"/>
    <n v="0"/>
    <s v="不予录取"/>
    <n v="1"/>
    <n v="1.39364"/>
    <n v="0.27494000000000002"/>
    <n v="-0.26143588001306761"/>
    <n v="652"/>
    <n v="287"/>
    <n v="64"/>
    <s v="不予录取"/>
    <s v="RIGHT"/>
    <x v="0"/>
    <x v="0"/>
  </r>
  <r>
    <n v="455"/>
    <s v="张博"/>
    <s v="园林学院"/>
    <n v="95300"/>
    <x v="3"/>
    <n v="0.25195537976646493"/>
    <n v="0.15360703372701626"/>
    <n v="-0.88141358741165265"/>
    <x v="0"/>
    <n v="0"/>
    <s v="不予录取"/>
    <n v="1"/>
    <n v="-0.16738"/>
    <n v="1.85867"/>
    <n v="-0.19476884881419021"/>
    <n v="594"/>
    <n v="147"/>
    <n v="75"/>
    <s v="不予录取"/>
    <s v="RIGHT"/>
    <x v="0"/>
    <x v="0"/>
  </r>
  <r>
    <n v="458"/>
    <s v="孙凌宵"/>
    <s v="经济管理学院"/>
    <n v="125300"/>
    <x v="0"/>
    <n v="0.4789164988700626"/>
    <n v="-0.23775594831228852"/>
    <n v="-0.78955194146167285"/>
    <x v="0"/>
    <n v="0"/>
    <s v="不予录取"/>
    <n v="1"/>
    <n v="-1.50712"/>
    <n v="-0.64988999999999997"/>
    <n v="-0.28221071973366818"/>
    <n v="666"/>
    <n v="291"/>
    <n v="58"/>
    <s v="不予录取"/>
    <s v="RIGHT"/>
    <x v="0"/>
    <x v="0"/>
  </r>
  <r>
    <n v="459"/>
    <s v="白政文"/>
    <s v="经济管理学院"/>
    <n v="20200"/>
    <x v="2"/>
    <n v="-0.85645368878540074"/>
    <n v="0.19270317580182864"/>
    <n v="-0.69466084585156285"/>
    <x v="0"/>
    <n v="0"/>
    <s v="不予录取"/>
    <n v="1"/>
    <n v="1.14988"/>
    <n v="-0.33167999999999997"/>
    <n v="-0.41240633507140328"/>
    <n v="746"/>
    <n v="318"/>
    <n v="71"/>
    <s v="不予录取"/>
    <s v="RIGHT"/>
    <x v="0"/>
    <x v="0"/>
  </r>
  <r>
    <n v="460"/>
    <s v="吴雪艺"/>
    <s v="经济管理学院"/>
    <n v="125300"/>
    <x v="0"/>
    <n v="-1.4128579336418439"/>
    <n v="-0.67829933352947813"/>
    <n v="1.115049754146112"/>
    <x v="75"/>
    <n v="88.43"/>
    <s v="录取"/>
    <n v="1"/>
    <n v="0.86309999999999998"/>
    <n v="7.3160000000000003E-2"/>
    <n v="-0.28690091471713547"/>
    <n v="670"/>
    <n v="294"/>
    <n v="60"/>
    <s v="不予录取"/>
    <s v="FALSE"/>
    <x v="0"/>
    <x v="1"/>
  </r>
  <r>
    <n v="461"/>
    <s v="黎梦娜"/>
    <s v="园林学院"/>
    <n v="95300"/>
    <x v="3"/>
    <n v="0.60609461198010672"/>
    <n v="0.16613371731032162"/>
    <n v="-0.74362111848668289"/>
    <x v="0"/>
    <n v="0"/>
    <s v="不予录取"/>
    <n v="1"/>
    <n v="-1.7338499999999999"/>
    <n v="-0.28310000000000002"/>
    <n v="-3.7741218740575733E-2"/>
    <n v="453"/>
    <n v="120"/>
    <n v="60"/>
    <s v="不予录取"/>
    <s v="RIGHT"/>
    <x v="1"/>
    <x v="1"/>
  </r>
  <r>
    <n v="462"/>
    <s v="刘灿灿"/>
    <s v="园林学院"/>
    <n v="95300"/>
    <x v="3"/>
    <n v="1.2998684051856741"/>
    <n v="8.6047084072592331E-2"/>
    <n v="0.13598442134713296"/>
    <x v="0"/>
    <n v="0"/>
    <s v="不予录取"/>
    <n v="1"/>
    <n v="-0.57684000000000002"/>
    <n v="-0.82572999999999996"/>
    <n v="0.45375165974995069"/>
    <n v="175"/>
    <n v="48"/>
    <n v="27"/>
    <s v="录取"/>
    <s v="FALSE"/>
    <x v="1"/>
    <x v="1"/>
  </r>
  <r>
    <n v="463"/>
    <s v="曾钊"/>
    <s v="经济管理学院"/>
    <n v="120200"/>
    <x v="7"/>
    <n v="-1.015426330172956"/>
    <n v="-0.18037192167199195"/>
    <n v="4.0161557798136629"/>
    <x v="0"/>
    <n v="0"/>
    <s v="不予录取"/>
    <n v="1"/>
    <n v="2.291E-2"/>
    <n v="-2.7060000000000001E-2"/>
    <n v="1.1707026075610849"/>
    <n v="46"/>
    <n v="24"/>
    <n v="12"/>
    <s v="录取"/>
    <s v="FALSE"/>
    <x v="1"/>
    <x v="1"/>
  </r>
  <r>
    <n v="465"/>
    <s v="兰倩"/>
    <s v="经济管理学院"/>
    <n v="125300"/>
    <x v="0"/>
    <n v="-0.39149998671901531"/>
    <n v="0.33406440482117694"/>
    <n v="-0.63678791427206916"/>
    <x v="0"/>
    <n v="0"/>
    <s v="不予录取"/>
    <n v="1"/>
    <n v="-1.4757499999999999"/>
    <n v="-0.28699000000000002"/>
    <n v="-0.19411521961768968"/>
    <n v="593"/>
    <n v="262"/>
    <n v="54"/>
    <s v="不予录取"/>
    <s v="RIGHT"/>
    <x v="0"/>
    <x v="0"/>
  </r>
  <r>
    <n v="466"/>
    <s v="陈姝含"/>
    <s v="经济管理学院"/>
    <n v="120200"/>
    <x v="7"/>
    <n v="0.36226201402111768"/>
    <n v="0.19779356544932863"/>
    <n v="-0.88141358741165265"/>
    <x v="0"/>
    <n v="0"/>
    <s v="不予录取"/>
    <n v="1"/>
    <n v="-0.37236999999999998"/>
    <n v="8.09E-3"/>
    <n v="-0.14318806300139919"/>
    <n v="546"/>
    <n v="247"/>
    <n v="81"/>
    <s v="不予录取"/>
    <s v="RIGHT"/>
    <x v="0"/>
    <x v="0"/>
  </r>
  <r>
    <n v="467"/>
    <s v="杨柳"/>
    <s v="园林学院"/>
    <n v="83400"/>
    <x v="15"/>
    <n v="-1.7784950088332208"/>
    <n v="0.14538507828247374"/>
    <n v="0.53992669924050285"/>
    <x v="0"/>
    <n v="0"/>
    <s v="不予录取"/>
    <n v="1"/>
    <n v="-0.25030999999999998"/>
    <n v="0.33132"/>
    <n v="-0.21798330549002456"/>
    <n v="622"/>
    <n v="152"/>
    <n v="44"/>
    <s v="不予录取"/>
    <s v="RIGHT"/>
    <x v="0"/>
    <x v="0"/>
  </r>
  <r>
    <n v="468"/>
    <s v="胡璇钰"/>
    <s v="经济管理学院"/>
    <n v="20200"/>
    <x v="2"/>
    <n v="0.41741533114844498"/>
    <n v="0.27510040820283449"/>
    <n v="0.41407633892003676"/>
    <x v="0"/>
    <n v="0"/>
    <s v="不予录取"/>
    <n v="1"/>
    <n v="6.0859999999999997E-2"/>
    <n v="0.42834"/>
    <n v="0.40495148064435649"/>
    <n v="194"/>
    <n v="97"/>
    <n v="24"/>
    <s v="不予录取"/>
    <s v="RIGHT"/>
    <x v="0"/>
    <x v="0"/>
  </r>
  <r>
    <n v="469"/>
    <s v="张曼玉"/>
    <s v="艺术设计学院"/>
    <n v="130500"/>
    <x v="8"/>
    <n v="-1.8579813295269982"/>
    <n v="-0.11178650035176625"/>
    <n v="-0.68271873724705912"/>
    <x v="0"/>
    <n v="0"/>
    <s v="不予录取"/>
    <n v="1"/>
    <n v="5.423E-2"/>
    <n v="-0.30279"/>
    <n v="-0.83029242055355601"/>
    <n v="897"/>
    <n v="82"/>
    <n v="23"/>
    <s v="不予录取"/>
    <s v="RIGHT"/>
    <x v="0"/>
    <x v="0"/>
  </r>
  <r>
    <n v="470"/>
    <s v="张萌"/>
    <s v="艺术设计学院"/>
    <n v="135108"/>
    <x v="29"/>
    <n v="-1.2379880281155331"/>
    <n v="0.15617526894088493"/>
    <n v="0.31783056107725732"/>
    <x v="0"/>
    <n v="0"/>
    <s v="不予录取"/>
    <n v="1"/>
    <n v="0.31896999999999998"/>
    <n v="1.26441"/>
    <n v="-0.14787558691563957"/>
    <n v="550"/>
    <n v="35"/>
    <n v="20"/>
    <s v="不予录取"/>
    <s v="RIGHT"/>
    <x v="0"/>
    <x v="0"/>
  </r>
  <r>
    <n v="472"/>
    <s v="马冠秋"/>
    <s v="环境科学与工程学院"/>
    <n v="83000"/>
    <x v="6"/>
    <n v="-0.31594670806771313"/>
    <n v="-1.5615338770510223"/>
    <n v="0.23223019918991233"/>
    <x v="76"/>
    <n v="87.75"/>
    <s v="录取"/>
    <n v="1"/>
    <n v="-1.1855"/>
    <n v="-0.23566000000000001"/>
    <n v="-0.73943300222580588"/>
    <n v="876"/>
    <n v="19"/>
    <n v="17"/>
    <s v="不予录取"/>
    <s v="FALSE"/>
    <x v="0"/>
    <x v="1"/>
  </r>
  <r>
    <n v="473"/>
    <s v="孙月"/>
    <s v="园林学院"/>
    <n v="95300"/>
    <x v="3"/>
    <n v="-0.20765559629459346"/>
    <n v="0.12050594160902522"/>
    <n v="-0.88141358741165265"/>
    <x v="0"/>
    <n v="0"/>
    <s v="不予录取"/>
    <n v="1"/>
    <n v="-1.31474"/>
    <n v="3.6594699999999998"/>
    <n v="-0.33806217052598242"/>
    <n v="705"/>
    <n v="166"/>
    <n v="83"/>
    <s v="不予录取"/>
    <s v="RIGHT"/>
    <x v="0"/>
    <x v="0"/>
  </r>
  <r>
    <n v="475"/>
    <s v="宋星瑀"/>
    <s v="人文社会科学学院"/>
    <n v="40200"/>
    <x v="28"/>
    <n v="-1.4764469901968658"/>
    <n v="-7.9168704002929875E-3"/>
    <n v="0.54221071788197261"/>
    <x v="0"/>
    <n v="0"/>
    <s v="不予录取"/>
    <n v="1"/>
    <n v="-0.52431000000000005"/>
    <n v="0.70348999999999995"/>
    <n v="-0.20597082480745885"/>
    <n v="609"/>
    <n v="36"/>
    <n v="18"/>
    <s v="不予录取"/>
    <s v="RIGHT"/>
    <x v="0"/>
    <x v="0"/>
  </r>
  <r>
    <n v="476"/>
    <s v="齐丹辰"/>
    <s v="经济管理学院"/>
    <n v="120200"/>
    <x v="7"/>
    <n v="0.21518650168157941"/>
    <n v="0.47293765780580044"/>
    <n v="-0.2632824311518896"/>
    <x v="0"/>
    <n v="0"/>
    <s v="不予录取"/>
    <n v="1"/>
    <n v="-0.36868000000000001"/>
    <n v="-0.88129000000000002"/>
    <n v="0.18322658182809401"/>
    <n v="307"/>
    <n v="150"/>
    <n v="52"/>
    <s v="不予录取"/>
    <s v="RIGHT"/>
    <x v="0"/>
    <x v="0"/>
  </r>
  <r>
    <n v="477"/>
    <s v="于凯丽"/>
    <s v="人文社会科学学院"/>
    <n v="40200"/>
    <x v="28"/>
    <n v="1.6124038689071942"/>
    <n v="0.2576167498409892"/>
    <n v="-0.4041043497369895"/>
    <x v="77"/>
    <n v="87.95"/>
    <s v="录取"/>
    <n v="1"/>
    <n v="-0.32739000000000001"/>
    <n v="-8.2949999999999996E-2"/>
    <n v="0.41504465130683244"/>
    <n v="189"/>
    <n v="10"/>
    <n v="7"/>
    <s v="录取"/>
    <s v="RIGHT"/>
    <x v="0"/>
    <x v="1"/>
  </r>
  <r>
    <n v="478"/>
    <s v="胡桢意"/>
    <s v="人文社会科学学院"/>
    <n v="40200"/>
    <x v="28"/>
    <n v="0.12326430646936848"/>
    <n v="-0.19568124695468483"/>
    <n v="-8.6634186753278553E-2"/>
    <x v="0"/>
    <n v="0"/>
    <s v="不予录取"/>
    <n v="1"/>
    <n v="0.56827000000000005"/>
    <n v="-0.25827"/>
    <n v="-9.1775885760316964E-2"/>
    <n v="502"/>
    <n v="29"/>
    <n v="15"/>
    <s v="不予录取"/>
    <s v="RIGHT"/>
    <x v="0"/>
    <x v="0"/>
  </r>
  <r>
    <n v="479"/>
    <s v="肖雨晴"/>
    <s v="园林学院"/>
    <n v="95300"/>
    <x v="3"/>
    <n v="-0.13411784012482433"/>
    <n v="0.22039559610219231"/>
    <n v="3.1422194625319251"/>
    <x v="0"/>
    <n v="0"/>
    <s v="不予录取"/>
    <n v="1"/>
    <n v="-0.60399000000000003"/>
    <n v="-0.54756000000000005"/>
    <n v="1.2707453964295503"/>
    <n v="40"/>
    <n v="13"/>
    <n v="9"/>
    <s v="录取"/>
    <s v="FALSE"/>
    <x v="1"/>
    <x v="1"/>
  </r>
  <r>
    <n v="480"/>
    <s v="武玲鑫"/>
    <s v="经济管理学院"/>
    <n v="120300"/>
    <x v="5"/>
    <n v="0.17841762359669577"/>
    <n v="-0.10246445627454422"/>
    <n v="-0.53699021683199388"/>
    <x v="0"/>
    <n v="0"/>
    <s v="不予录取"/>
    <n v="1"/>
    <n v="1.3884799999999999"/>
    <n v="-1.0400799999999999"/>
    <n v="-0.20473234466602278"/>
    <n v="607"/>
    <n v="266"/>
    <n v="25"/>
    <s v="不予录取"/>
    <s v="RIGHT"/>
    <x v="0"/>
    <x v="0"/>
  </r>
  <r>
    <n v="481"/>
    <s v="高宗鑫"/>
    <s v="艺术设计学院"/>
    <n v="130500"/>
    <x v="8"/>
    <n v="-1.4923442543356213"/>
    <n v="-0.92838357171772867"/>
    <n v="-0.6058286495617129"/>
    <x v="0"/>
    <n v="0"/>
    <s v="不予录取"/>
    <n v="1"/>
    <n v="1.82829"/>
    <n v="-1.27694"/>
    <n v="-1.0866668569185036"/>
    <n v="931"/>
    <n v="88"/>
    <n v="25"/>
    <s v="不予录取"/>
    <s v="RIGHT"/>
    <x v="0"/>
    <x v="0"/>
  </r>
  <r>
    <n v="482"/>
    <s v="隋明楠"/>
    <s v="人文社会科学学院"/>
    <n v="45400"/>
    <x v="12"/>
    <n v="0.28872425785134853"/>
    <n v="0.17589358730416429"/>
    <n v="-0.88141358741165265"/>
    <x v="0"/>
    <n v="0"/>
    <s v="不予录取"/>
    <n v="1"/>
    <n v="-1.4686699999999999"/>
    <n v="2.5500099999999999"/>
    <n v="-0.17399049001860051"/>
    <n v="574"/>
    <n v="32"/>
    <n v="10"/>
    <s v="不予录取"/>
    <s v="RIGHT"/>
    <x v="0"/>
    <x v="0"/>
  </r>
  <r>
    <n v="483"/>
    <s v="肖宜文"/>
    <s v="人文社会科学学院"/>
    <n v="40200"/>
    <x v="28"/>
    <n v="0.38064645306356126"/>
    <n v="0.16723814861628902"/>
    <n v="-0.63678791427206916"/>
    <x v="0"/>
    <n v="0"/>
    <s v="不予录取"/>
    <n v="1"/>
    <n v="-1.0759399999999999"/>
    <n v="-0.10975"/>
    <n v="-5.888805133126071E-2"/>
    <n v="468"/>
    <n v="26"/>
    <n v="13"/>
    <s v="不予录取"/>
    <s v="RIGHT"/>
    <x v="0"/>
    <x v="0"/>
  </r>
  <r>
    <n v="484"/>
    <s v="李文静"/>
    <s v="经济管理学院"/>
    <n v="25400"/>
    <x v="22"/>
    <n v="-0.57534437714343811"/>
    <n v="0.2051973156316981"/>
    <n v="-0.88141358741165265"/>
    <x v="0"/>
    <n v="0"/>
    <s v="不予录取"/>
    <n v="1"/>
    <n v="3.56047"/>
    <n v="4.0046200000000001"/>
    <n v="-0.39996574453986572"/>
    <n v="737"/>
    <n v="316"/>
    <n v="20"/>
    <s v="不予录取"/>
    <s v="RIGHT"/>
    <x v="0"/>
    <x v="0"/>
  </r>
  <r>
    <n v="485"/>
    <s v="常琳"/>
    <s v="经济管理学院"/>
    <n v="125300"/>
    <x v="0"/>
    <n v="1.3182528442281178"/>
    <n v="8.5777627319111982E-2"/>
    <n v="0.90965730168189229"/>
    <x v="0"/>
    <n v="0"/>
    <s v="不予录取"/>
    <n v="1"/>
    <n v="0.59975999999999996"/>
    <n v="-0.77263999999999999"/>
    <n v="0.7550369170562693"/>
    <n v="91"/>
    <n v="44"/>
    <n v="8"/>
    <s v="不予录取"/>
    <s v="RIGHT"/>
    <x v="0"/>
    <x v="0"/>
  </r>
  <r>
    <n v="487"/>
    <s v="敖子琦"/>
    <s v="林学院"/>
    <n v="90704"/>
    <x v="25"/>
    <n v="-1.6831114240006877"/>
    <n v="-0.34913711713492435"/>
    <n v="0.12456541225646374"/>
    <x v="0"/>
    <n v="0"/>
    <s v="不予录取"/>
    <n v="1"/>
    <n v="0.48299999999999998"/>
    <n v="-0.73923000000000005"/>
    <n v="-0.58514439495584536"/>
    <n v="816"/>
    <n v="53"/>
    <n v="16"/>
    <s v="不予录取"/>
    <s v="RIGHT"/>
    <x v="0"/>
    <x v="0"/>
  </r>
  <r>
    <n v="488"/>
    <s v="杜沁钰"/>
    <s v="园林学院"/>
    <n v="83300"/>
    <x v="34"/>
    <n v="1.4837127956100979"/>
    <n v="0.27277203291855834"/>
    <n v="-0.88141358741165265"/>
    <x v="0"/>
    <n v="0"/>
    <s v="不予录取"/>
    <n v="1"/>
    <n v="-0.56759999999999999"/>
    <n v="0.85762000000000005"/>
    <n v="0.20370219137504686"/>
    <n v="298"/>
    <n v="79"/>
    <n v="2"/>
    <s v="录取"/>
    <s v="FALSE"/>
    <x v="1"/>
    <x v="1"/>
  </r>
  <r>
    <n v="489"/>
    <s v="张佳琪"/>
    <s v="经济管理学院"/>
    <n v="125300"/>
    <x v="0"/>
    <n v="0.25195537976646493"/>
    <n v="-1.5271370600778347"/>
    <n v="-0.88141358741165265"/>
    <x v="0"/>
    <n v="0"/>
    <s v="不予录取"/>
    <n v="1"/>
    <n v="0.28338000000000002"/>
    <n v="-9.3890000000000001E-2"/>
    <n v="-0.99197731342425599"/>
    <n v="924"/>
    <n v="355"/>
    <n v="74"/>
    <s v="不予录取"/>
    <s v="RIGHT"/>
    <x v="0"/>
    <x v="0"/>
  </r>
  <r>
    <n v="490"/>
    <s v="许利博"/>
    <s v="经济管理学院"/>
    <n v="120200"/>
    <x v="7"/>
    <n v="-0.74080432852541911"/>
    <n v="0.18774583918982532"/>
    <n v="0.61109642165716982"/>
    <x v="0"/>
    <n v="0"/>
    <s v="不予录取"/>
    <n v="1"/>
    <n v="-0.81372"/>
    <n v="-0.46393000000000001"/>
    <n v="0.11744039787579062"/>
    <n v="343"/>
    <n v="164"/>
    <n v="56"/>
    <s v="不予录取"/>
    <s v="RIGHT"/>
    <x v="0"/>
    <x v="0"/>
  </r>
  <r>
    <n v="491"/>
    <s v="徐铭蔚"/>
    <s v="经济管理学院"/>
    <n v="120200"/>
    <x v="7"/>
    <n v="0.52660829128632902"/>
    <n v="0.22778288604581134"/>
    <n v="0.53775825356911955"/>
    <x v="0"/>
    <n v="0"/>
    <s v="不予录取"/>
    <n v="1"/>
    <n v="-1.516E-2"/>
    <n v="-0.16869999999999999"/>
    <n v="0.46019000532274001"/>
    <n v="173"/>
    <n v="87"/>
    <n v="29"/>
    <s v="不予录取"/>
    <s v="RIGHT"/>
    <x v="0"/>
    <x v="0"/>
  </r>
  <r>
    <n v="492"/>
    <s v="祁婧"/>
    <s v="林学院"/>
    <n v="90704"/>
    <x v="25"/>
    <n v="0.45418420923333047"/>
    <n v="-0.11935127201962195"/>
    <n v="-0.63678791427206916"/>
    <x v="0"/>
    <n v="0"/>
    <s v="不予录取"/>
    <n v="1"/>
    <n v="-1.29803"/>
    <n v="-0.53193999999999997"/>
    <n v="-0.1744079352817027"/>
    <n v="575"/>
    <n v="33"/>
    <n v="11"/>
    <s v="录取"/>
    <s v="FALSE"/>
    <x v="0"/>
    <x v="0"/>
  </r>
  <r>
    <n v="493"/>
    <s v="张妍"/>
    <s v="艺术设计学院"/>
    <n v="135108"/>
    <x v="29"/>
    <n v="-0.53850840601029049"/>
    <n v="0.10990530811790486"/>
    <n v="-2.1686207672435981E-2"/>
    <x v="0"/>
    <n v="0"/>
    <s v="不予录取"/>
    <n v="1"/>
    <n v="-0.54052999999999995"/>
    <n v="-0.52781"/>
    <n v="-0.10567107196187822"/>
    <n v="512"/>
    <n v="31"/>
    <n v="16"/>
    <s v="不予录取"/>
    <s v="RIGHT"/>
    <x v="1"/>
    <x v="1"/>
  </r>
  <r>
    <n v="446"/>
    <s v="王爽"/>
    <s v="园林学院"/>
    <n v="97300"/>
    <x v="1"/>
    <n v="0.27033981880890673"/>
    <n v="0.33268320451160743"/>
    <n v="0.69759732826007181"/>
    <x v="0"/>
    <n v="0"/>
    <s v="不予录取"/>
    <n v="1"/>
    <n v="-1.08551"/>
    <n v="-6.8720000000000003E-2"/>
    <n v="-0.92340809165605398"/>
    <n v="914"/>
    <n v="213"/>
    <n v="41"/>
    <s v="不予录取"/>
    <s v="RIGHT"/>
    <x v="0"/>
    <x v="0"/>
  </r>
  <r>
    <n v="496"/>
    <s v="孟德惠"/>
    <s v="林学院"/>
    <n v="90704"/>
    <x v="25"/>
    <n v="-0.35473110863413165"/>
    <n v="7.8105861672857976E-2"/>
    <n v="-0.39919774790702406"/>
    <x v="21"/>
    <n v="0"/>
    <s v="不予录取"/>
    <n v="1"/>
    <n v="0.84462000000000004"/>
    <n v="-0.52429000000000003"/>
    <n v="-0.21431895873338908"/>
    <n v="618"/>
    <n v="36"/>
    <n v="12"/>
    <s v="录取"/>
    <s v="FALSE"/>
    <x v="0"/>
    <x v="0"/>
  </r>
  <r>
    <n v="497"/>
    <s v="周明凤"/>
    <s v="经济管理学院"/>
    <n v="120300"/>
    <x v="5"/>
    <n v="0.16003318455425392"/>
    <n v="0.28758090131268899"/>
    <n v="-0.63678791427206916"/>
    <x v="0"/>
    <n v="0"/>
    <s v="不予录取"/>
    <n v="1"/>
    <n v="-7.8420000000000004E-2"/>
    <n v="5.1209999999999999E-2"/>
    <n v="-6.3051794590865767E-2"/>
    <n v="474"/>
    <n v="219"/>
    <n v="21"/>
    <s v="不予录取"/>
    <s v="RIGHT"/>
    <x v="0"/>
    <x v="0"/>
  </r>
  <r>
    <n v="498"/>
    <s v="朱英山"/>
    <s v="经济管理学院"/>
    <n v="120200"/>
    <x v="7"/>
    <n v="-0.82465916050788968"/>
    <n v="-0.31213504965296995"/>
    <n v="-0.39919774790702406"/>
    <x v="78"/>
    <n v="88"/>
    <s v="录取"/>
    <n v="1"/>
    <n v="-0.57316"/>
    <n v="-0.38013000000000002"/>
    <n v="-0.52987452781372013"/>
    <n v="796"/>
    <n v="328"/>
    <n v="113"/>
    <s v="不予录取"/>
    <s v="FALSE"/>
    <x v="0"/>
    <x v="1"/>
  </r>
  <r>
    <n v="499"/>
    <s v="王宇夕"/>
    <s v="经济管理学院"/>
    <n v="125300"/>
    <x v="0"/>
    <n v="0.10487986742692665"/>
    <n v="7.4069003524455626E-2"/>
    <n v="-0.78955194146167285"/>
    <x v="0"/>
    <n v="0"/>
    <s v="不予录取"/>
    <n v="1"/>
    <n v="-0.49062"/>
    <n v="1.0316799999999999"/>
    <n v="-0.23814280564064239"/>
    <n v="636"/>
    <n v="280"/>
    <n v="56"/>
    <s v="不予录取"/>
    <s v="RIGHT"/>
    <x v="0"/>
    <x v="0"/>
  </r>
  <r>
    <n v="500"/>
    <s v="闫少勇"/>
    <s v="外语学院"/>
    <n v="50200"/>
    <x v="16"/>
    <n v="1.5940194298647525"/>
    <n v="-0.44627629654809864"/>
    <n v="-0.60279919990158304"/>
    <x v="79"/>
    <n v="73.52"/>
    <s v="录取"/>
    <n v="1"/>
    <n v="0.23891999999999999"/>
    <n v="-0.69372"/>
    <n v="-0.56643458509183797"/>
    <n v="807"/>
    <n v="26"/>
    <n v="16"/>
    <s v="不予录取"/>
    <s v="FALSE"/>
    <x v="0"/>
    <x v="1"/>
  </r>
  <r>
    <n v="501"/>
    <s v="邓雯文"/>
    <s v="林学院"/>
    <n v="90704"/>
    <x v="25"/>
    <n v="0.16003318455425392"/>
    <n v="0.22269077257406492"/>
    <n v="-0.6058286495617129"/>
    <x v="80"/>
    <n v="88.29"/>
    <s v="录取"/>
    <n v="1"/>
    <n v="0.40859000000000001"/>
    <n v="3.8400000000000001E-3"/>
    <n v="-8.1973296578830707E-2"/>
    <n v="488"/>
    <n v="24"/>
    <n v="10"/>
    <s v="录取"/>
    <s v="RIGHT"/>
    <x v="1"/>
    <x v="0"/>
  </r>
  <r>
    <n v="502"/>
    <s v="潘临凡"/>
    <s v="艺术设计学院"/>
    <n v="135108"/>
    <x v="29"/>
    <n v="-0.99952906603420033"/>
    <n v="0.39547721287450388"/>
    <n v="7.8634589281473793E-2"/>
    <x v="0"/>
    <n v="0"/>
    <s v="不予录取"/>
    <n v="1"/>
    <n v="0.49167"/>
    <n v="-0.91679999999999995"/>
    <n v="-5.978124348281981E-2"/>
    <n v="469"/>
    <n v="28"/>
    <n v="13"/>
    <s v="不予录取"/>
    <s v="RIGHT"/>
    <x v="1"/>
    <x v="1"/>
  </r>
  <r>
    <n v="503"/>
    <s v="胡文静"/>
    <s v="经济管理学院"/>
    <n v="125300"/>
    <x v="0"/>
    <n v="1.0424862585914834"/>
    <n v="0.32578090005377641"/>
    <n v="0.4733039527322"/>
    <x v="0"/>
    <n v="0"/>
    <s v="不予录取"/>
    <n v="1"/>
    <n v="1.34612"/>
    <n v="-0.67837000000000003"/>
    <n v="0.62520008099485214"/>
    <n v="118"/>
    <n v="61"/>
    <n v="9"/>
    <s v="不予录取"/>
    <s v="RIGHT"/>
    <x v="0"/>
    <x v="0"/>
  </r>
  <r>
    <n v="504"/>
    <s v="杨琴琴"/>
    <s v="经济管理学院"/>
    <n v="120200"/>
    <x v="7"/>
    <n v="0.50933752636065577"/>
    <n v="0.30415975599966716"/>
    <n v="0.19688680258675662"/>
    <x v="0"/>
    <n v="0"/>
    <s v="不予录取"/>
    <n v="1"/>
    <n v="-0.83970999999999996"/>
    <n v="-0.47366999999999998"/>
    <n v="0.36107191930496746"/>
    <n v="215"/>
    <n v="107"/>
    <n v="36"/>
    <s v="不予录取"/>
    <s v="RIGHT"/>
    <x v="0"/>
    <x v="0"/>
  </r>
  <r>
    <n v="506"/>
    <s v="张晓娟"/>
    <s v="经济管理学院"/>
    <n v="120200"/>
    <x v="7"/>
    <n v="-1.3842596950108994"/>
    <n v="0.21594746874946774"/>
    <n v="0.13243250174983706"/>
    <x v="0"/>
    <n v="0"/>
    <s v="不予录取"/>
    <n v="1"/>
    <n v="0.28494999999999998"/>
    <n v="2.3859999999999999E-2"/>
    <n v="-0.23113676034531622"/>
    <n v="631"/>
    <n v="277"/>
    <n v="96"/>
    <s v="不予录取"/>
    <s v="RIGHT"/>
    <x v="0"/>
    <x v="0"/>
  </r>
  <r>
    <n v="507"/>
    <s v="严倩"/>
    <s v="材料学院"/>
    <n v="82902"/>
    <x v="24"/>
    <n v="-0.74080432852541911"/>
    <n v="-0.24157388243948047"/>
    <n v="0.46491376372499205"/>
    <x v="81"/>
    <n v="84.71"/>
    <s v="录取"/>
    <n v="1"/>
    <n v="-0.12723000000000001"/>
    <n v="-0.44896000000000003"/>
    <n v="-0.14218056977253007"/>
    <n v="545"/>
    <n v="14"/>
    <n v="12"/>
    <s v="录取"/>
    <s v="RIGHT"/>
    <x v="1"/>
    <x v="0"/>
  </r>
  <r>
    <n v="508"/>
    <s v="丁佳欣"/>
    <s v="经济管理学院"/>
    <n v="125300"/>
    <x v="0"/>
    <n v="1.2079462099734635"/>
    <n v="3.2474127666500041E-2"/>
    <n v="0.36376138405224712"/>
    <x v="21"/>
    <n v="0"/>
    <s v="不予录取"/>
    <n v="1"/>
    <n v="1.1696200000000001"/>
    <n v="0.19298000000000001"/>
    <n v="0.49005884006257228"/>
    <n v="160"/>
    <n v="79"/>
    <n v="14"/>
    <s v="不予录取"/>
    <s v="RIGHT"/>
    <x v="0"/>
    <x v="0"/>
  </r>
  <r>
    <n v="509"/>
    <s v="赵云飞"/>
    <s v="艺术设计学院"/>
    <n v="130500"/>
    <x v="8"/>
    <n v="-9.7348962039938855E-2"/>
    <n v="-2.2761475555288933E-2"/>
    <n v="1.4354043420545093"/>
    <x v="0"/>
    <n v="0"/>
    <s v="不予录取"/>
    <n v="1"/>
    <n v="0.27479999999999999"/>
    <n v="2.6036800000000002"/>
    <n v="0.51192491180995303"/>
    <n v="149"/>
    <n v="12"/>
    <n v="6"/>
    <s v="录取"/>
    <s v="FALSE"/>
    <x v="0"/>
    <x v="0"/>
  </r>
  <r>
    <n v="510"/>
    <s v="周天雅"/>
    <s v="经济管理学院"/>
    <n v="20200"/>
    <x v="2"/>
    <n v="-0.61211325522832272"/>
    <n v="-0.15557647742703182"/>
    <n v="-0.78955194146167285"/>
    <x v="0"/>
    <n v="0"/>
    <s v="不予录取"/>
    <n v="1"/>
    <n v="-0.87102999999999997"/>
    <n v="-0.66395999999999999"/>
    <n v="-0.54611281676135548"/>
    <n v="803"/>
    <n v="332"/>
    <n v="73"/>
    <s v="不予录取"/>
    <s v="RIGHT"/>
    <x v="0"/>
    <x v="0"/>
  </r>
  <r>
    <n v="511"/>
    <s v="姜智馨"/>
    <s v="艺术设计学院"/>
    <n v="130500"/>
    <x v="8"/>
    <n v="0.98733294146415607"/>
    <n v="0.12965392457868005"/>
    <n v="1.7568517704593856"/>
    <x v="0"/>
    <n v="0"/>
    <s v="不予录取"/>
    <n v="1"/>
    <n v="0.15495999999999999"/>
    <n v="-0.39428000000000002"/>
    <n v="1.0084488348078473"/>
    <n v="61"/>
    <n v="4"/>
    <n v="3"/>
    <s v="录取"/>
    <s v="FALSE"/>
    <x v="0"/>
    <x v="0"/>
  </r>
  <r>
    <n v="512"/>
    <s v="郜林"/>
    <s v="艺术设计学院"/>
    <n v="130500"/>
    <x v="8"/>
    <n v="0.14164874551181028"/>
    <n v="-0.48445775496110322"/>
    <n v="-0.15457207476744053"/>
    <x v="0"/>
    <n v="0"/>
    <s v="不予录取"/>
    <n v="1"/>
    <n v="0.83304999999999996"/>
    <n v="0.39306999999999997"/>
    <n v="-0.24966385327296137"/>
    <n v="641"/>
    <n v="45"/>
    <n v="15"/>
    <s v="不予录取"/>
    <s v="RIGHT"/>
    <x v="0"/>
    <x v="0"/>
  </r>
  <r>
    <n v="513"/>
    <s v="冯健书"/>
    <s v="经济管理学院"/>
    <n v="25400"/>
    <x v="22"/>
    <n v="-0.42826886480390081"/>
    <n v="0.10875335265769259"/>
    <n v="-0.32115536273138334"/>
    <x v="0"/>
    <n v="0"/>
    <s v="不予录取"/>
    <n v="1"/>
    <n v="-0.41198000000000001"/>
    <n v="-0.17651"/>
    <n v="-0.19030764409231285"/>
    <n v="591"/>
    <n v="261"/>
    <n v="16"/>
    <s v="不予录取"/>
    <s v="RIGHT"/>
    <x v="0"/>
    <x v="0"/>
  </r>
  <r>
    <n v="514"/>
    <s v="孟德豪"/>
    <s v="生物科学与技术学院"/>
    <n v="83203"/>
    <x v="33"/>
    <n v="0.38064645306356126"/>
    <n v="-1.4044766909164852"/>
    <n v="-0.69769029551169293"/>
    <x v="82"/>
    <n v="92"/>
    <s v="录取"/>
    <n v="1"/>
    <n v="0.62722"/>
    <n v="-0.82450999999999997"/>
    <n v="-0.82770692711524529"/>
    <n v="895"/>
    <n v="7"/>
    <n v="3"/>
    <s v="录取"/>
    <s v="RIGHT"/>
    <x v="1"/>
    <x v="0"/>
  </r>
  <r>
    <n v="515"/>
    <s v="陈玫伶"/>
    <s v="经济管理学院"/>
    <n v="120200"/>
    <x v="7"/>
    <n v="-0.52019106001611171"/>
    <n v="0.19716950499218572"/>
    <n v="-0.41604645834149323"/>
    <x v="0"/>
    <n v="0"/>
    <s v="不予录取"/>
    <n v="1"/>
    <n v="-0.96940000000000004"/>
    <n v="0.43656"/>
    <n v="-0.21023116104849104"/>
    <n v="614"/>
    <n v="269"/>
    <n v="93"/>
    <s v="不予录取"/>
    <s v="RIGHT"/>
    <x v="0"/>
    <x v="0"/>
  </r>
  <r>
    <n v="518"/>
    <s v="熊潞健"/>
    <s v="人文社会科学学院"/>
    <n v="40200"/>
    <x v="28"/>
    <n v="-0.33634666959168802"/>
    <n v="-7.4714179578113299E-2"/>
    <n v="-0.88141358741165265"/>
    <x v="0"/>
    <n v="0"/>
    <s v="不予录取"/>
    <n v="1"/>
    <n v="-8.9969999999999994E-2"/>
    <n v="-0.12567999999999999"/>
    <n v="-0.46638473622674481"/>
    <n v="770"/>
    <n v="43"/>
    <n v="21"/>
    <s v="不予录取"/>
    <s v="RIGHT"/>
    <x v="0"/>
    <x v="0"/>
  </r>
  <r>
    <n v="520"/>
    <s v="范若楠"/>
    <s v="经济管理学院"/>
    <n v="25400"/>
    <x v="22"/>
    <n v="1.1711773318885796"/>
    <n v="0.2911080367498986"/>
    <n v="1.1686452818721"/>
    <x v="0"/>
    <n v="0"/>
    <s v="不予录取"/>
    <n v="1"/>
    <n v="0.75285999999999997"/>
    <n v="-1.0073000000000001"/>
    <n v="0.91078920279324249"/>
    <n v="75"/>
    <n v="38"/>
    <n v="3"/>
    <s v="录取"/>
    <s v="FALSE"/>
    <x v="1"/>
    <x v="1"/>
  </r>
  <r>
    <n v="522"/>
    <s v="刘欢"/>
    <s v="经济管理学院"/>
    <n v="120200"/>
    <x v="7"/>
    <n v="1.8514015764589435"/>
    <n v="0.21579506570360923"/>
    <n v="0.15803102711311534"/>
    <x v="0"/>
    <n v="0"/>
    <s v="不予录取"/>
    <n v="1"/>
    <n v="5.3440000000000001E-2"/>
    <n v="-0.65064999999999995"/>
    <n v="0.67684862557921444"/>
    <n v="109"/>
    <n v="56"/>
    <n v="19"/>
    <s v="不予录取"/>
    <s v="RIGHT"/>
    <x v="0"/>
    <x v="0"/>
  </r>
  <r>
    <n v="523"/>
    <s v="姜黎鹂"/>
    <s v="经济管理学院"/>
    <n v="120200"/>
    <x v="7"/>
    <n v="-0.7040354504405345"/>
    <n v="0.36427612386679703"/>
    <n v="-0.88141358741165265"/>
    <x v="0"/>
    <n v="0"/>
    <s v="不予录取"/>
    <n v="1"/>
    <n v="0.42307"/>
    <n v="-0.73770000000000002"/>
    <n v="-0.36023767922619243"/>
    <n v="723"/>
    <n v="311"/>
    <n v="107"/>
    <s v="不予录取"/>
    <s v="RIGHT"/>
    <x v="0"/>
    <x v="0"/>
  </r>
  <r>
    <n v="525"/>
    <s v="孙佳琪"/>
    <s v="艺术设计学院"/>
    <n v="135108"/>
    <x v="29"/>
    <n v="-1.60362510330691"/>
    <n v="-0.16199311113773587"/>
    <n v="0.28964899325229349"/>
    <x v="0"/>
    <n v="0"/>
    <s v="不予录取"/>
    <n v="1"/>
    <n v="-0.48813000000000001"/>
    <n v="0.10508000000000001"/>
    <n v="-0.4110867995893282"/>
    <n v="745"/>
    <n v="53"/>
    <n v="33"/>
    <s v="不予录取"/>
    <s v="RIGHT"/>
    <x v="0"/>
    <x v="0"/>
  </r>
  <r>
    <n v="526"/>
    <s v="路畅"/>
    <s v="园林学院"/>
    <n v="83300"/>
    <x v="34"/>
    <n v="-0.15250227916726616"/>
    <n v="-0.20979016197864006"/>
    <n v="-0.88141358741165265"/>
    <x v="0"/>
    <n v="0"/>
    <s v="不予录取"/>
    <n v="1"/>
    <n v="-0.38369999999999999"/>
    <n v="1.17039"/>
    <n v="-0.47941666850374431"/>
    <n v="777"/>
    <n v="184"/>
    <n v="8"/>
    <s v="不予录取"/>
    <s v="RIGHT"/>
    <x v="0"/>
    <x v="0"/>
  </r>
  <r>
    <n v="527"/>
    <s v="杨佳玉"/>
    <s v="园林学院"/>
    <n v="83400"/>
    <x v="15"/>
    <n v="0.45418420923333047"/>
    <n v="3.8693339265994997E-2"/>
    <n v="-0.88141358741165265"/>
    <x v="0"/>
    <n v="0"/>
    <s v="不予录取"/>
    <n v="1"/>
    <n v="0.56203000000000003"/>
    <n v="-1.02413"/>
    <n v="-0.19313371545334301"/>
    <n v="592"/>
    <n v="146"/>
    <n v="42"/>
    <s v="不予录取"/>
    <s v="RIGHT"/>
    <x v="0"/>
    <x v="0"/>
  </r>
  <r>
    <n v="528"/>
    <s v="王凯清"/>
    <s v="材料学院"/>
    <n v="82902"/>
    <x v="24"/>
    <n v="-1.3969606695030883"/>
    <n v="0.12167355524984139"/>
    <n v="0.37305211777501218"/>
    <x v="83"/>
    <n v="88.36"/>
    <s v="录取"/>
    <n v="1"/>
    <n v="0.22714000000000001"/>
    <n v="-0.61585999999999996"/>
    <n v="-0.18722354766977975"/>
    <n v="590"/>
    <n v="15"/>
    <n v="13"/>
    <s v="录取"/>
    <s v="RIGHT"/>
    <x v="1"/>
    <x v="0"/>
  </r>
  <r>
    <n v="529"/>
    <s v="马艺菲"/>
    <s v="经济管理学院"/>
    <n v="25200"/>
    <x v="4"/>
    <n v="-0.74080432852541911"/>
    <n v="-4.3775974882201009E-2"/>
    <n v="1.9855580695732999"/>
    <x v="84"/>
    <n v="88.45"/>
    <s v="录取"/>
    <n v="1"/>
    <n v="3.5699999999999998E-3"/>
    <n v="0.53156999999999999"/>
    <n v="0.53403098973527074"/>
    <n v="142"/>
    <n v="71"/>
    <n v="5"/>
    <s v="不予录取"/>
    <s v="FALSE"/>
    <x v="1"/>
    <x v="0"/>
  </r>
  <r>
    <n v="530"/>
    <s v="罗哲"/>
    <s v="材料学院"/>
    <n v="82902"/>
    <x v="24"/>
    <n v="-1.3651661412255773"/>
    <n v="0.15434267494626971"/>
    <n v="7.1530120510213388E-2"/>
    <x v="85"/>
    <n v="91.77"/>
    <s v="录取"/>
    <n v="1"/>
    <n v="3.3505799999999999"/>
    <n v="2.2903699999999998"/>
    <n v="-0.27838153081704525"/>
    <n v="663"/>
    <n v="17"/>
    <n v="15"/>
    <s v="录取"/>
    <s v="RIGHT"/>
    <x v="1"/>
    <x v="0"/>
  </r>
  <r>
    <n v="531"/>
    <s v="陈梦圆"/>
    <s v="经济管理学院"/>
    <n v="120200"/>
    <x v="7"/>
    <n v="1.0241018195490414"/>
    <n v="0.12821798436177931"/>
    <n v="-0.24643372071742045"/>
    <x v="0"/>
    <n v="0"/>
    <s v="不予录取"/>
    <n v="1"/>
    <n v="1.8100000000000002E-2"/>
    <n v="-0.81583000000000006"/>
    <n v="0.25073588794508223"/>
    <n v="274"/>
    <n v="133"/>
    <n v="47"/>
    <s v="不予录取"/>
    <s v="RIGHT"/>
    <x v="0"/>
    <x v="0"/>
  </r>
  <r>
    <n v="532"/>
    <s v="赵婉卿"/>
    <s v="经济管理学院"/>
    <n v="120200"/>
    <x v="7"/>
    <n v="6.8110989342041184E-2"/>
    <n v="0.41336814467296945"/>
    <n v="-0.74362111848668289"/>
    <x v="0"/>
    <n v="0"/>
    <s v="不予录取"/>
    <n v="1"/>
    <n v="-0.98133999999999999"/>
    <n v="-0.44455"/>
    <n v="-6.9823215731217025E-2"/>
    <n v="479"/>
    <n v="223"/>
    <n v="71"/>
    <s v="不予录取"/>
    <s v="RIGHT"/>
    <x v="0"/>
    <x v="0"/>
  </r>
  <r>
    <n v="533"/>
    <s v="沈姿伶"/>
    <s v="材料学院"/>
    <n v="82902"/>
    <x v="24"/>
    <n v="-0.24442447437947712"/>
    <n v="-0.33181562420810473"/>
    <n v="-0.30733610195704408"/>
    <x v="86"/>
    <n v="89.73"/>
    <s v="录取"/>
    <n v="1"/>
    <n v="0.80683000000000005"/>
    <n v="-9.3280000000000002E-2"/>
    <n v="-0.34294799115428143"/>
    <n v="710"/>
    <n v="20"/>
    <n v="18"/>
    <s v="录取"/>
    <s v="RIGHT"/>
    <x v="1"/>
    <x v="0"/>
  </r>
  <r>
    <n v="534"/>
    <s v="刘依飞"/>
    <s v="园林学院"/>
    <n v="83400"/>
    <x v="15"/>
    <n v="0.23357094072402304"/>
    <n v="-0.14343226807789197"/>
    <n v="-0.78955194146167285"/>
    <x v="0"/>
    <n v="0"/>
    <s v="不予录取"/>
    <n v="0"/>
    <n v="0.83645000000000003"/>
    <n v="-0.87963999999999998"/>
    <n v="0"/>
    <n v="414"/>
    <n v="116"/>
    <n v="36"/>
    <s v="不予录取"/>
    <s v="RIGHT"/>
    <x v="0"/>
    <x v="0"/>
  </r>
  <r>
    <n v="536"/>
    <s v="阴筱迪"/>
    <s v="经济管理学院"/>
    <n v="120300"/>
    <x v="5"/>
    <n v="-0.46503774288878441"/>
    <n v="-1.2475519453872068"/>
    <n v="-0.88141358741165265"/>
    <x v="0"/>
    <n v="0"/>
    <s v="不予录取"/>
    <n v="1"/>
    <n v="0.66742000000000001"/>
    <n v="-0.75480000000000003"/>
    <n v="-1.0584096967879049"/>
    <n v="929"/>
    <n v="356"/>
    <n v="37"/>
    <s v="不予录取"/>
    <s v="RIGHT"/>
    <x v="0"/>
    <x v="0"/>
  </r>
  <r>
    <n v="537"/>
    <s v="张一"/>
    <s v="经济管理学院"/>
    <n v="125300"/>
    <x v="0"/>
    <n v="-1.5559333108906435"/>
    <n v="0.21690587814561199"/>
    <n v="-0.54492626832208935"/>
    <x v="0"/>
    <n v="0"/>
    <s v="不予录取"/>
    <n v="1"/>
    <n v="1.3558600000000001"/>
    <n v="-1.28661"/>
    <n v="-0.5377625382792891"/>
    <n v="801"/>
    <n v="331"/>
    <n v="67"/>
    <s v="不予录取"/>
    <s v="RIGHT"/>
    <x v="0"/>
    <x v="0"/>
  </r>
  <r>
    <n v="538"/>
    <s v="相淑雪"/>
    <s v="环境科学与工程学院"/>
    <n v="83000"/>
    <x v="6"/>
    <n v="-1.4761818902231103"/>
    <n v="0.16756803487364946"/>
    <n v="-0.54492626832208935"/>
    <x v="0"/>
    <n v="0"/>
    <s v="不予录取"/>
    <n v="1"/>
    <n v="0.83694999999999997"/>
    <n v="-0.90751999999999999"/>
    <n v="-0.53902456803832111"/>
    <n v="802"/>
    <n v="17"/>
    <n v="15"/>
    <s v="不予录取"/>
    <s v="RIGHT"/>
    <x v="0"/>
    <x v="0"/>
  </r>
  <r>
    <n v="539"/>
    <s v="李琪宁"/>
    <s v="经济管理学院"/>
    <n v="125300"/>
    <x v="0"/>
    <n v="0.78510411199729047"/>
    <n v="0.21414222595350063"/>
    <n v="-0.88141358741165265"/>
    <x v="0"/>
    <n v="0"/>
    <s v="不予录取"/>
    <n v="1"/>
    <n v="2.0897199999999998"/>
    <n v="-0.73994000000000004"/>
    <n v="-1.8048162184411354E-2"/>
    <n v="438"/>
    <n v="203"/>
    <n v="47"/>
    <s v="不予录取"/>
    <s v="RIGHT"/>
    <x v="0"/>
    <x v="0"/>
  </r>
  <r>
    <n v="540"/>
    <s v="董青青"/>
    <s v="经济管理学院"/>
    <n v="120300"/>
    <x v="5"/>
    <n v="0.93217962433682877"/>
    <n v="8.2257739583086104E-2"/>
    <n v="-0.55686837692659297"/>
    <x v="0"/>
    <n v="0"/>
    <s v="不予录取"/>
    <n v="1"/>
    <n v="-0.63943000000000005"/>
    <n v="0.85868999999999995"/>
    <n v="8.4523991332095955E-2"/>
    <n v="362"/>
    <n v="169"/>
    <n v="17"/>
    <s v="不予录取"/>
    <s v="RIGHT"/>
    <x v="0"/>
    <x v="0"/>
  </r>
  <r>
    <n v="541"/>
    <s v="马琳"/>
    <s v="经济管理学院"/>
    <n v="120300"/>
    <x v="5"/>
    <n v="-1.3898689431358389E-2"/>
    <n v="-0.47933375096529596"/>
    <n v="-9.36696935278169E-2"/>
    <x v="82"/>
    <n v="92"/>
    <s v="录取"/>
    <n v="1"/>
    <n v="1.2254400000000001"/>
    <n v="0.18009"/>
    <n v="-0.26709001734403448"/>
    <n v="656"/>
    <n v="289"/>
    <n v="28"/>
    <s v="不予录取"/>
    <s v="FALSE"/>
    <x v="0"/>
    <x v="1"/>
  </r>
  <r>
    <n v="542"/>
    <s v="张雨润"/>
    <s v="经济管理学院"/>
    <n v="25400"/>
    <x v="22"/>
    <n v="-0.26280891342191892"/>
    <n v="0.43317804779542518"/>
    <n v="0.8544363745608059"/>
    <x v="67"/>
    <n v="93"/>
    <s v="录取"/>
    <n v="1"/>
    <n v="-1.1795100000000001"/>
    <n v="2.844E-2"/>
    <n v="0.45974695341457128"/>
    <n v="174"/>
    <n v="88"/>
    <n v="8"/>
    <s v="不予录取"/>
    <s v="FALSE"/>
    <x v="0"/>
    <x v="1"/>
  </r>
  <r>
    <n v="544"/>
    <s v="魏雨成"/>
    <s v="艺术设计学院"/>
    <n v="135108"/>
    <x v="29"/>
    <n v="-1.3810634053643329"/>
    <n v="-0.36797181684401808"/>
    <n v="0.28200423526374629"/>
    <x v="87"/>
    <n v="86.3"/>
    <s v="录取"/>
    <n v="1"/>
    <n v="0.13421"/>
    <n v="0.12082"/>
    <n v="-0.44992876090686151"/>
    <n v="765"/>
    <n v="59"/>
    <n v="38"/>
    <s v="不予录取"/>
    <s v="FALSE"/>
    <x v="0"/>
    <x v="1"/>
  </r>
  <r>
    <n v="546"/>
    <s v="李显城"/>
    <s v="材料学院"/>
    <n v="82903"/>
    <x v="36"/>
    <n v="-0.46503774288878441"/>
    <n v="6.5514382213854513E-2"/>
    <n v="-0.83548276443666269"/>
    <x v="88"/>
    <n v="93.5"/>
    <s v="录取"/>
    <n v="1"/>
    <n v="1.1982299999999999"/>
    <n v="-0.38557000000000002"/>
    <n v="-0.41800662838220848"/>
    <n v="750"/>
    <n v="22"/>
    <n v="2"/>
    <s v="录取"/>
    <s v="RIGHT"/>
    <x v="1"/>
    <x v="0"/>
  </r>
  <r>
    <n v="547"/>
    <s v="张婷婷"/>
    <s v="经济管理学院"/>
    <n v="20200"/>
    <x v="2"/>
    <n v="4.9726550299599361E-2"/>
    <n v="0.32354243245554698"/>
    <n v="-5.968097915733063E-2"/>
    <x v="0"/>
    <n v="0"/>
    <s v="不予录取"/>
    <n v="1"/>
    <n v="-0.10505"/>
    <n v="-0.30292999999999998"/>
    <n v="0.14440961479862469"/>
    <n v="326"/>
    <n v="158"/>
    <n v="36"/>
    <s v="不予录取"/>
    <s v="RIGHT"/>
    <x v="0"/>
    <x v="0"/>
  </r>
  <r>
    <n v="550"/>
    <s v="周林莹"/>
    <s v="经济管理学院"/>
    <n v="125300"/>
    <x v="0"/>
    <n v="-1.0790153867279781"/>
    <n v="-4.5953183842766178E-2"/>
    <n v="-0.88141358741165265"/>
    <x v="0"/>
    <n v="0"/>
    <s v="不予录取"/>
    <n v="1"/>
    <n v="-0.60767000000000004"/>
    <n v="0.34844999999999998"/>
    <n v="-0.65891552190819158"/>
    <n v="847"/>
    <n v="343"/>
    <n v="71"/>
    <s v="不予录取"/>
    <s v="RIGHT"/>
    <x v="0"/>
    <x v="0"/>
  </r>
  <r>
    <n v="551"/>
    <s v="李静怡"/>
    <s v="经济管理学院"/>
    <n v="120200"/>
    <x v="7"/>
    <n v="0.93217962433682877"/>
    <n v="-0.18155741926229554"/>
    <n v="0.76748133044079148"/>
    <x v="0"/>
    <n v="0"/>
    <s v="不予录取"/>
    <n v="1"/>
    <n v="7.0430000000000006E-2"/>
    <n v="-0.66195999999999999"/>
    <n v="0.46660484733679675"/>
    <n v="171"/>
    <n v="85"/>
    <n v="27"/>
    <s v="不予录取"/>
    <s v="RIGHT"/>
    <x v="0"/>
    <x v="0"/>
  </r>
  <r>
    <n v="552"/>
    <s v="李佳翔"/>
    <s v="经济管理学院"/>
    <n v="120200"/>
    <x v="7"/>
    <n v="-1.6513168957231765"/>
    <n v="-7.2445364247261751E-2"/>
    <n v="-0.6058286495617129"/>
    <x v="0"/>
    <n v="0"/>
    <s v="不予录取"/>
    <n v="1"/>
    <n v="0.43370999999999998"/>
    <n v="-0.49569999999999997"/>
    <n v="-0.72481178380760547"/>
    <n v="871"/>
    <n v="350"/>
    <n v="120"/>
    <s v="不予录取"/>
    <s v="RIGHT"/>
    <x v="0"/>
    <x v="0"/>
  </r>
  <r>
    <n v="495"/>
    <s v="于琴"/>
    <s v="园林学院"/>
    <n v="97300"/>
    <x v="1"/>
    <n v="0.28872425785134853"/>
    <n v="0.13462779753929219"/>
    <n v="1.6241792605198782"/>
    <x v="0"/>
    <n v="0"/>
    <s v="不予录取"/>
    <n v="1"/>
    <n v="0.44194"/>
    <n v="1.98773"/>
    <n v="0.50002020990981755"/>
    <n v="154"/>
    <n v="46"/>
    <n v="8"/>
    <s v="录取"/>
    <s v="FALSE"/>
    <x v="1"/>
    <x v="1"/>
  </r>
  <r>
    <n v="554"/>
    <s v="孙媛军"/>
    <s v="艺术设计学院"/>
    <n v="135108"/>
    <x v="29"/>
    <n v="-0.36363850048397972"/>
    <n v="-0.27756563438010129"/>
    <n v="-0.51093755395160312"/>
    <x v="89"/>
    <n v="82.85"/>
    <s v="录取"/>
    <n v="1"/>
    <n v="0.1331"/>
    <n v="0.85870000000000002"/>
    <n v="-0.42828869224535165"/>
    <n v="755"/>
    <n v="56"/>
    <n v="36"/>
    <s v="不予录取"/>
    <s v="FALSE"/>
    <x v="0"/>
    <x v="1"/>
  </r>
  <r>
    <n v="555"/>
    <s v="郝国宝"/>
    <s v="林学院"/>
    <n v="90702"/>
    <x v="20"/>
    <n v="1.1711773318885796"/>
    <n v="0.42208199435477567"/>
    <n v="-0.1396005165028068"/>
    <x v="90"/>
    <n v="86.78"/>
    <s v="录取"/>
    <n v="1"/>
    <n v="3.5048400000000002"/>
    <n v="1.5542800000000001"/>
    <n v="0.47186691605021835"/>
    <n v="169"/>
    <n v="8"/>
    <n v="4"/>
    <s v="录取"/>
    <s v="RIGHT"/>
    <x v="1"/>
    <x v="0"/>
  </r>
  <r>
    <n v="556"/>
    <s v="陈家齐"/>
    <s v="自然保护区学院"/>
    <n v="71300"/>
    <x v="26"/>
    <n v="-1.174398971560511"/>
    <n v="-0.31260941106784246"/>
    <n v="-0.78955194146167285"/>
    <x v="21"/>
    <n v="0"/>
    <s v="不予录取"/>
    <n v="1"/>
    <n v="0.93664999999999998"/>
    <n v="-0.16092000000000001"/>
    <n v="-0.77669292699695058"/>
    <n v="884"/>
    <n v="17"/>
    <n v="11"/>
    <s v="不予录取"/>
    <s v="RIGHT"/>
    <x v="0"/>
    <x v="0"/>
  </r>
  <r>
    <n v="557"/>
    <s v="王语涵"/>
    <s v="经济管理学院"/>
    <n v="25400"/>
    <x v="22"/>
    <n v="-0.63049769427076552"/>
    <n v="-0.47643682207693416"/>
    <n v="0.40077954808286348"/>
    <x v="0"/>
    <n v="0"/>
    <s v="不予录取"/>
    <n v="1"/>
    <n v="-0.24776000000000001"/>
    <n v="-0.10077999999999999"/>
    <n v="-0.24752097922842467"/>
    <n v="639"/>
    <n v="281"/>
    <n v="19"/>
    <s v="不予录取"/>
    <s v="RIGHT"/>
    <x v="0"/>
    <x v="0"/>
  </r>
  <r>
    <n v="558"/>
    <s v="李金苹"/>
    <s v="经济管理学院"/>
    <n v="120200"/>
    <x v="7"/>
    <n v="-0.53857549905855362"/>
    <n v="-0.14947688291901814"/>
    <n v="-0.22341050749715954"/>
    <x v="0"/>
    <n v="0"/>
    <s v="不予录取"/>
    <n v="1"/>
    <n v="0.19794"/>
    <n v="-0.67927999999999999"/>
    <n v="-0.30597802589351925"/>
    <n v="680"/>
    <n v="301"/>
    <n v="105"/>
    <s v="不予录取"/>
    <s v="RIGHT"/>
    <x v="0"/>
    <x v="0"/>
  </r>
  <r>
    <n v="559"/>
    <s v="刘璐"/>
    <s v="环境科学与工程学院"/>
    <n v="83000"/>
    <x v="6"/>
    <n v="-1.8261868012494873"/>
    <n v="-0.1514386699401048"/>
    <n v="0.97538013305130655"/>
    <x v="91"/>
    <n v="83.76"/>
    <s v="录取"/>
    <n v="1"/>
    <n v="-0.98036999999999996"/>
    <n v="1.0152600000000001"/>
    <n v="-0.20523760208975683"/>
    <n v="608"/>
    <n v="8"/>
    <n v="7"/>
    <s v="录取"/>
    <s v="RIGHT"/>
    <x v="0"/>
    <x v="1"/>
  </r>
  <r>
    <n v="560"/>
    <s v="张银燕"/>
    <s v="林学院"/>
    <n v="90702"/>
    <x v="20"/>
    <n v="0.36226201402111768"/>
    <n v="-0.25235174535661264"/>
    <n v="-0.35326692493203404"/>
    <x v="21"/>
    <n v="0"/>
    <s v="不予录取"/>
    <n v="1"/>
    <n v="0.30549999999999999"/>
    <n v="-0.63427"/>
    <n v="-0.15442528499810373"/>
    <n v="555"/>
    <n v="31"/>
    <n v="12"/>
    <s v="录取"/>
    <s v="FALSE"/>
    <x v="1"/>
    <x v="1"/>
  </r>
  <r>
    <n v="562"/>
    <s v="刘晓晓"/>
    <s v="经济管理学院"/>
    <n v="25400"/>
    <x v="22"/>
    <n v="0.52772196540309946"/>
    <n v="0.22093174600236948"/>
    <n v="-0.74362111848668289"/>
    <x v="0"/>
    <n v="0"/>
    <s v="不予录取"/>
    <n v="1"/>
    <n v="0.39510000000000001"/>
    <n v="-0.36647999999999997"/>
    <n v="-3.3506558347037751E-2"/>
    <n v="449"/>
    <n v="211"/>
    <n v="13"/>
    <s v="不予录取"/>
    <s v="RIGHT"/>
    <x v="0"/>
    <x v="0"/>
  </r>
  <r>
    <n v="563"/>
    <s v="樊海莲"/>
    <s v="园林学院"/>
    <n v="83400"/>
    <x v="15"/>
    <n v="-1.8420840653882427"/>
    <n v="-1.3737098101168351E-2"/>
    <n v="-0.88141358741165265"/>
    <x v="0"/>
    <n v="0"/>
    <s v="不予录取"/>
    <n v="1"/>
    <n v="4.3605200000000002"/>
    <n v="2.3135500000000002"/>
    <n v="-0.85547073795318207"/>
    <n v="906"/>
    <n v="210"/>
    <n v="56"/>
    <s v="不予录取"/>
    <s v="RIGHT"/>
    <x v="0"/>
    <x v="0"/>
  </r>
  <r>
    <n v="564"/>
    <s v="李秉廉"/>
    <s v="经济管理学院"/>
    <n v="120200"/>
    <x v="7"/>
    <n v="-1.2379880281155331"/>
    <n v="0.26525321034345445"/>
    <n v="3.7667096565442888"/>
    <x v="0"/>
    <n v="0"/>
    <s v="不予录取"/>
    <n v="1"/>
    <n v="0.20471"/>
    <n v="0.61709000000000003"/>
    <n v="1.2247500048142186"/>
    <n v="42"/>
    <n v="21"/>
    <n v="11"/>
    <s v="录取"/>
    <s v="FALSE"/>
    <x v="1"/>
    <x v="1"/>
  </r>
  <r>
    <n v="565"/>
    <s v="胡雪莉"/>
    <s v="经济管理学院"/>
    <n v="125300"/>
    <x v="0"/>
    <n v="0.14164874551181028"/>
    <n v="8.2780044992399909E-2"/>
    <n v="0.48646669124705161"/>
    <x v="0"/>
    <n v="0"/>
    <s v="不予录取"/>
    <n v="1"/>
    <n v="0.95201000000000002"/>
    <n v="-0.99853999999999998"/>
    <n v="0.264899427895326"/>
    <n v="265"/>
    <n v="130"/>
    <n v="24"/>
    <s v="不予录取"/>
    <s v="RIGHT"/>
    <x v="0"/>
    <x v="0"/>
  </r>
  <r>
    <n v="566"/>
    <s v="丁星彤"/>
    <s v="外语学院"/>
    <n v="50200"/>
    <x v="16"/>
    <n v="0.59019734784135114"/>
    <n v="7.4419464469810195E-2"/>
    <n v="-0.35326692493203404"/>
    <x v="0"/>
    <n v="0"/>
    <s v="不予录取"/>
    <n v="1"/>
    <n v="0.52273999999999998"/>
    <n v="-4.1500000000000002E-2"/>
    <n v="-7.9339694397821486E-2"/>
    <n v="486"/>
    <n v="14"/>
    <n v="4"/>
    <s v="不予录取"/>
    <s v="RIGHT"/>
    <x v="0"/>
    <x v="0"/>
  </r>
  <r>
    <n v="568"/>
    <s v="康司雨"/>
    <s v="艺术设计学院"/>
    <n v="135108"/>
    <x v="29"/>
    <n v="0.19680206263913758"/>
    <n v="8.8476602235410817E-2"/>
    <n v="-0.88141358741165265"/>
    <x v="0"/>
    <n v="0"/>
    <s v="不予录取"/>
    <n v="1"/>
    <n v="1.6787399999999999"/>
    <n v="-1.1808700000000001"/>
    <n v="-0.24097257701647262"/>
    <n v="637"/>
    <n v="44"/>
    <n v="26"/>
    <s v="不予录取"/>
    <s v="RIGHT"/>
    <x v="0"/>
    <x v="0"/>
  </r>
  <r>
    <n v="569"/>
    <s v="潘孟蕾"/>
    <s v="经济管理学院"/>
    <n v="125300"/>
    <x v="0"/>
    <n v="-0.5018066209736699"/>
    <n v="0.35290712500093002"/>
    <n v="-0.88141358741165265"/>
    <x v="0"/>
    <n v="0"/>
    <s v="不予录取"/>
    <n v="1"/>
    <n v="1.0197400000000001"/>
    <n v="-0.98065000000000002"/>
    <n v="-0.30948935362020058"/>
    <n v="683"/>
    <n v="302"/>
    <n v="62"/>
    <s v="不予录取"/>
    <s v="RIGHT"/>
    <x v="0"/>
    <x v="0"/>
  </r>
  <r>
    <n v="570"/>
    <s v="王如意"/>
    <s v="工学院"/>
    <n v="80202"/>
    <x v="38"/>
    <n v="-0.5226111418715349"/>
    <n v="0.16802430082147693"/>
    <n v="-0.88141358741165265"/>
    <x v="0"/>
    <n v="0"/>
    <s v="不予录取"/>
    <n v="1"/>
    <n v="-0.48460999999999999"/>
    <n v="-0.21740000000000001"/>
    <n v="-0.40295830098708146"/>
    <n v="740"/>
    <n v="4"/>
    <n v="2"/>
    <s v="录取"/>
    <s v="FALSE"/>
    <x v="0"/>
    <x v="0"/>
  </r>
  <r>
    <n v="571"/>
    <s v="张倩维"/>
    <s v="经济管理学院"/>
    <n v="120300"/>
    <x v="5"/>
    <n v="-0.26825491565144666"/>
    <n v="-3.6818334758654427"/>
    <n v="1.3561235076883993"/>
    <x v="21"/>
    <n v="0"/>
    <s v="不予录取"/>
    <n v="1"/>
    <n v="4.8249199999999997"/>
    <n v="1.05965"/>
    <n v="-1.3014507039936132"/>
    <n v="952"/>
    <n v="361"/>
    <n v="39"/>
    <s v="不予录取"/>
    <s v="RIGHT"/>
    <x v="0"/>
    <x v="0"/>
  </r>
  <r>
    <n v="572"/>
    <s v="李潇鸿"/>
    <s v="经济管理学院"/>
    <n v="20200"/>
    <x v="2"/>
    <n v="0.71156635582752137"/>
    <n v="9.759528079699728E-2"/>
    <n v="-0.5908570912970792"/>
    <x v="21"/>
    <n v="0"/>
    <s v="不予录取"/>
    <n v="1"/>
    <n v="3.2809999999999999E-2"/>
    <n v="0.29398000000000002"/>
    <n v="1.7536951535733536E-2"/>
    <n v="399"/>
    <n v="190"/>
    <n v="43"/>
    <s v="不予录取"/>
    <s v="RIGHT"/>
    <x v="0"/>
    <x v="0"/>
  </r>
  <r>
    <n v="573"/>
    <s v="白津榕"/>
    <s v="经济管理学院"/>
    <n v="125300"/>
    <x v="0"/>
    <n v="1.6859416250769634"/>
    <n v="0.12448166302973555"/>
    <n v="1.108603904621223"/>
    <x v="0"/>
    <n v="0"/>
    <s v="不予录取"/>
    <n v="1"/>
    <n v="-1.1864699999999999"/>
    <n v="-0.26073000000000002"/>
    <n v="0.95166390548088686"/>
    <n v="69"/>
    <n v="33"/>
    <n v="4"/>
    <s v="录取"/>
    <s v="FALSE"/>
    <x v="1"/>
    <x v="1"/>
  </r>
  <r>
    <n v="574"/>
    <s v="李文君"/>
    <s v="艺术设计学院"/>
    <n v="135108"/>
    <x v="29"/>
    <n v="-0.77696736809162326"/>
    <n v="0.22157176417849758"/>
    <n v="-0.78955194146167285"/>
    <x v="92"/>
    <n v="85.95"/>
    <s v="录取"/>
    <n v="1"/>
    <n v="-0.37875999999999999"/>
    <n v="0.63156999999999996"/>
    <n v="-0.41298956794287012"/>
    <n v="748"/>
    <n v="54"/>
    <n v="34"/>
    <s v="不予录取"/>
    <s v="FALSE"/>
    <x v="0"/>
    <x v="1"/>
  </r>
  <r>
    <n v="575"/>
    <s v="刘芮琦"/>
    <s v="经济管理学院"/>
    <n v="20200"/>
    <x v="2"/>
    <n v="0.91379518529438686"/>
    <n v="0.27344615758201241"/>
    <n v="-1.7302075779636564E-2"/>
    <x v="0"/>
    <n v="0"/>
    <s v="不予录取"/>
    <n v="1"/>
    <n v="-0.28182000000000001"/>
    <n v="-0.33337"/>
    <n v="0.37675329105375033"/>
    <n v="207"/>
    <n v="103"/>
    <n v="27"/>
    <s v="不予录取"/>
    <s v="RIGHT"/>
    <x v="0"/>
    <x v="0"/>
  </r>
  <r>
    <n v="577"/>
    <s v="赵萌"/>
    <s v="经济管理学院"/>
    <n v="120200"/>
    <x v="7"/>
    <n v="-1.7943922729719763"/>
    <n v="6.2703213257888368"/>
    <n v="-0.6058286495617129"/>
    <x v="0"/>
    <n v="0"/>
    <s v="不予录取"/>
    <n v="1"/>
    <n v="1.1718900000000001"/>
    <n v="-0.93352000000000002"/>
    <n v="2.243962252778215"/>
    <n v="15"/>
    <n v="3"/>
    <n v="2"/>
    <s v="录取"/>
    <s v="FALSE"/>
    <x v="1"/>
    <x v="1"/>
  </r>
  <r>
    <n v="579"/>
    <s v="欧阳宇桢"/>
    <s v="马克思主义学院"/>
    <n v="30500"/>
    <x v="39"/>
    <n v="1.2957672214715707E-2"/>
    <n v="0.31837315410657158"/>
    <n v="-0.83548276443666269"/>
    <x v="93"/>
    <n v="86.8"/>
    <s v="录取"/>
    <n v="1"/>
    <n v="-0.10921"/>
    <n v="0.14352999999999999"/>
    <n v="-0.16537440106912374"/>
    <n v="568"/>
    <n v="1"/>
    <n v="1"/>
    <s v="录取"/>
    <s v="RIGHT"/>
    <x v="1"/>
    <x v="0"/>
  </r>
  <r>
    <n v="580"/>
    <s v="高钦"/>
    <s v="经济管理学院"/>
    <n v="120300"/>
    <x v="5"/>
    <n v="-0.55695993810099631"/>
    <n v="0.41399361785612782"/>
    <n v="0.59779963081999654"/>
    <x v="0"/>
    <n v="0"/>
    <s v="不予录取"/>
    <n v="1"/>
    <n v="1.4785299999999999"/>
    <n v="-0.24221999999999999"/>
    <n v="0.27069856172011475"/>
    <n v="262"/>
    <n v="129"/>
    <n v="14"/>
    <s v="不予录取"/>
    <s v="RIGHT"/>
    <x v="0"/>
    <x v="0"/>
  </r>
  <r>
    <n v="553"/>
    <s v="孙晨雨"/>
    <s v="园林学院"/>
    <n v="97300"/>
    <x v="1"/>
    <n v="0.76671967295484866"/>
    <n v="0.19627199542453336"/>
    <n v="6.1280039122584198E-3"/>
    <x v="0"/>
    <n v="0"/>
    <s v="不予录取"/>
    <n v="1"/>
    <n v="-6.5339999999999995E-2"/>
    <n v="0.47097"/>
    <n v="0.76605459131096065"/>
    <n v="88"/>
    <n v="29"/>
    <n v="5"/>
    <s v="录取"/>
    <s v="FALSE"/>
    <x v="1"/>
    <x v="1"/>
  </r>
  <r>
    <n v="582"/>
    <s v="魏俊"/>
    <s v="园林学院"/>
    <n v="95300"/>
    <x v="3"/>
    <n v="-1.0533397922469383"/>
    <n v="8.8453540515359544E-2"/>
    <n v="-0.20941555668680428"/>
    <x v="0"/>
    <n v="0"/>
    <s v="不予录取"/>
    <n v="1"/>
    <n v="1.0947800000000001"/>
    <n v="-0.85899999999999999"/>
    <n v="-0.33066722289746758"/>
    <n v="700"/>
    <n v="164"/>
    <n v="81"/>
    <s v="不予录取"/>
    <s v="RIGHT"/>
    <x v="0"/>
    <x v="0"/>
  </r>
  <r>
    <n v="583"/>
    <s v="李丽华"/>
    <s v="环境科学与工程学院"/>
    <n v="83000"/>
    <x v="6"/>
    <n v="-0.49081661359402384"/>
    <n v="-6.0642606103410032E-2"/>
    <n v="-0.53699021683199388"/>
    <x v="94"/>
    <n v="88.9"/>
    <s v="录取"/>
    <n v="1"/>
    <n v="0.51246000000000003"/>
    <n v="-0.81767000000000001"/>
    <n v="-0.37068193614967315"/>
    <n v="725"/>
    <n v="15"/>
    <n v="13"/>
    <s v="不予录取"/>
    <s v="FALSE"/>
    <x v="0"/>
    <x v="1"/>
  </r>
  <r>
    <n v="584"/>
    <s v="鲁原"/>
    <s v="经济管理学院"/>
    <n v="20200"/>
    <x v="2"/>
    <n v="-0.55440567014904596"/>
    <n v="0.44421757668676315"/>
    <n v="0.42744146217726336"/>
    <x v="0"/>
    <n v="0"/>
    <s v="不予录取"/>
    <n v="1"/>
    <n v="1.44659"/>
    <n v="-0.77991999999999995"/>
    <n v="0.22049788667377587"/>
    <n v="286"/>
    <n v="141"/>
    <n v="32"/>
    <s v="不予录取"/>
    <s v="RIGHT"/>
    <x v="0"/>
    <x v="0"/>
  </r>
  <r>
    <n v="585"/>
    <s v="黄艺璇"/>
    <s v="园林学院"/>
    <n v="95300"/>
    <x v="3"/>
    <n v="-0.24442447437947712"/>
    <n v="-0.11184992501542462"/>
    <n v="-0.65175947253670286"/>
    <x v="95"/>
    <n v="79.599999999999994"/>
    <s v="录取"/>
    <n v="1"/>
    <n v="-0.59226000000000001"/>
    <n v="-0.59631000000000001"/>
    <n v="-0.37052500585296305"/>
    <n v="724"/>
    <n v="171"/>
    <n v="86"/>
    <s v="不予录取"/>
    <s v="FALSE"/>
    <x v="0"/>
    <x v="1"/>
  </r>
  <r>
    <n v="586"/>
    <s v="谢丽鑫"/>
    <s v="经济管理学院"/>
    <n v="125300"/>
    <x v="0"/>
    <n v="0.38064645306356126"/>
    <n v="0.32601849624177043"/>
    <n v="0.13598442134713296"/>
    <x v="0"/>
    <n v="0"/>
    <s v="不予录取"/>
    <n v="1"/>
    <n v="-0.75471999999999995"/>
    <n v="0.14158999999999999"/>
    <n v="0.31238889876866371"/>
    <n v="238"/>
    <n v="117"/>
    <n v="22"/>
    <s v="不予录取"/>
    <s v="RIGHT"/>
    <x v="0"/>
    <x v="0"/>
  </r>
  <r>
    <n v="587"/>
    <s v="李璐瑶"/>
    <s v="园林学院"/>
    <n v="95300"/>
    <x v="3"/>
    <n v="0.32549313593623402"/>
    <n v="0.30144527859567272"/>
    <n v="0.75191834024226967"/>
    <x v="0"/>
    <n v="0"/>
    <s v="不予录取"/>
    <n v="1"/>
    <n v="0.65105000000000002"/>
    <n v="-0.76700000000000002"/>
    <n v="0.52131904846056365"/>
    <n v="147"/>
    <n v="44"/>
    <n v="25"/>
    <s v="录取"/>
    <s v="FALSE"/>
    <x v="1"/>
    <x v="1"/>
  </r>
  <r>
    <n v="588"/>
    <s v="汤唯一"/>
    <s v="人文社会科学学院"/>
    <n v="45400"/>
    <x v="12"/>
    <n v="-0.14107680254140251"/>
    <n v="0.33003538245184599"/>
    <n v="-0.74362111848668289"/>
    <x v="0"/>
    <n v="0"/>
    <s v="不予录取"/>
    <n v="1"/>
    <n v="-1.23377"/>
    <n v="0.49284"/>
    <n v="-0.16742224513205878"/>
    <n v="570"/>
    <n v="30"/>
    <n v="8"/>
    <s v="不予录取"/>
    <s v="RIGHT"/>
    <x v="0"/>
    <x v="0"/>
  </r>
  <r>
    <n v="589"/>
    <s v="彭文娣"/>
    <s v="经济管理学院"/>
    <n v="120200"/>
    <x v="7"/>
    <n v="-0.53857549905855362"/>
    <n v="-0.68762427559417916"/>
    <n v="-0.88141358741165265"/>
    <x v="0"/>
    <n v="0"/>
    <s v="不予录取"/>
    <n v="1"/>
    <n v="-0.62556"/>
    <n v="0.28122999999999998"/>
    <n v="-0.8132403517845006"/>
    <n v="892"/>
    <n v="353"/>
    <n v="122"/>
    <s v="不予录取"/>
    <s v="RIGHT"/>
    <x v="0"/>
    <x v="0"/>
  </r>
  <r>
    <n v="590"/>
    <s v="赵敏娜"/>
    <s v="材料学院"/>
    <n v="82902"/>
    <x v="24"/>
    <n v="-0.39149998671901531"/>
    <n v="-0.83853534911197747"/>
    <n v="-0.44512857088201396"/>
    <x v="21"/>
    <n v="0"/>
    <s v="不予录取"/>
    <n v="1"/>
    <n v="0.49961"/>
    <n v="-0.51405999999999996"/>
    <n v="-0.67689758310526704"/>
    <n v="851"/>
    <n v="25"/>
    <n v="20"/>
    <s v="录取"/>
    <s v="FALSE"/>
    <x v="1"/>
    <x v="1"/>
  </r>
  <r>
    <n v="591"/>
    <s v="光云霞"/>
    <s v="经济管理学院"/>
    <n v="20200"/>
    <x v="2"/>
    <n v="1.2079462099734635"/>
    <n v="0.25951887637526955"/>
    <n v="0.19688680258675662"/>
    <x v="0"/>
    <n v="0"/>
    <s v="不予录取"/>
    <n v="1"/>
    <n v="0.39822000000000002"/>
    <n v="0.43734000000000001"/>
    <n v="0.53383904823274897"/>
    <n v="143"/>
    <n v="72"/>
    <n v="18"/>
    <s v="不予录取"/>
    <s v="RIGHT"/>
    <x v="0"/>
    <x v="0"/>
  </r>
  <r>
    <n v="592"/>
    <s v="高雅楠"/>
    <s v="经济管理学院"/>
    <n v="125300"/>
    <x v="0"/>
    <n v="0.30710869689379217"/>
    <n v="0.25334622186357719"/>
    <n v="-0.39919774790702406"/>
    <x v="0"/>
    <n v="0"/>
    <s v="不予录取"/>
    <n v="1"/>
    <n v="1.0597700000000001"/>
    <n v="1.3095600000000001"/>
    <n v="5.2534540336336449E-2"/>
    <n v="380"/>
    <n v="177"/>
    <n v="38"/>
    <s v="不予录取"/>
    <s v="RIGHT"/>
    <x v="0"/>
    <x v="0"/>
  </r>
  <r>
    <n v="593"/>
    <s v="窦云蕾"/>
    <s v="经济管理学院"/>
    <n v="125300"/>
    <x v="0"/>
    <n v="1.4653283565676563"/>
    <n v="0.32760152635916667"/>
    <n v="2.0099359650262301"/>
    <x v="0"/>
    <n v="0"/>
    <s v="不予录取"/>
    <n v="1"/>
    <n v="0.47073999999999999"/>
    <n v="-0.69052999999999998"/>
    <n v="1.3319645020708832"/>
    <n v="33"/>
    <n v="14"/>
    <n v="2"/>
    <s v="录取"/>
    <s v="FALSE"/>
    <x v="1"/>
    <x v="1"/>
  </r>
  <r>
    <n v="595"/>
    <s v="王甜甜"/>
    <s v="人文社会科学学院"/>
    <n v="45400"/>
    <x v="12"/>
    <n v="0.27033981880890673"/>
    <n v="-0.20509672771419724"/>
    <n v="-0.53699021683199388"/>
    <x v="0"/>
    <n v="0"/>
    <s v="不予录取"/>
    <n v="1"/>
    <n v="2.1590000000000002E-2"/>
    <n v="2.2343000000000002"/>
    <n v="-0.22789418650288895"/>
    <n v="626"/>
    <n v="38"/>
    <n v="11"/>
    <s v="不予录取"/>
    <s v="RIGHT"/>
    <x v="0"/>
    <x v="0"/>
  </r>
  <r>
    <n v="596"/>
    <s v="赵子月"/>
    <s v="外语学院"/>
    <n v="50200"/>
    <x v="16"/>
    <n v="-4.2195644912611588E-2"/>
    <n v="-0.60844695581913322"/>
    <n v="-0.83548276443666269"/>
    <x v="21"/>
    <n v="0"/>
    <s v="不予录取"/>
    <n v="1"/>
    <n v="0.17011000000000001"/>
    <n v="-0.58531999999999995"/>
    <n v="-0.77749104804460156"/>
    <n v="885"/>
    <n v="31"/>
    <n v="18"/>
    <s v="不予录取"/>
    <s v="RIGHT"/>
    <x v="0"/>
    <x v="0"/>
  </r>
  <r>
    <n v="597"/>
    <s v="付冬媛"/>
    <s v="经济管理学院"/>
    <n v="120200"/>
    <x v="7"/>
    <n v="0.45418420923333047"/>
    <n v="-0.27642413965362422"/>
    <n v="3.4912409517365499"/>
    <x v="96"/>
    <n v="86.63"/>
    <s v="录取"/>
    <n v="1"/>
    <n v="-0.30834"/>
    <n v="1.7644200000000001"/>
    <n v="1.3320852330688981"/>
    <n v="32"/>
    <n v="13"/>
    <n v="8"/>
    <s v="录取"/>
    <s v="RIGHT"/>
    <x v="1"/>
    <x v="0"/>
  </r>
  <r>
    <n v="598"/>
    <s v="刘思琪"/>
    <s v="经济管理学院"/>
    <n v="120200"/>
    <x v="7"/>
    <n v="0.89541074625194506"/>
    <n v="0.43514778966273032"/>
    <n v="-0.45306462237210937"/>
    <x v="0"/>
    <n v="0"/>
    <s v="不予录取"/>
    <n v="1"/>
    <n v="-0.13644999999999999"/>
    <n v="0.20868"/>
    <n v="0.28145478652382172"/>
    <n v="258"/>
    <n v="126"/>
    <n v="42"/>
    <s v="不予录取"/>
    <s v="RIGHT"/>
    <x v="0"/>
    <x v="0"/>
  </r>
  <r>
    <n v="599"/>
    <s v="汪莹"/>
    <s v="林学院"/>
    <n v="90703"/>
    <x v="31"/>
    <n v="0.25195537976646493"/>
    <n v="1.2475240949789074E-2"/>
    <n v="-0.88141358741165265"/>
    <x v="97"/>
    <n v="77.760000000000005"/>
    <s v="录取"/>
    <n v="1"/>
    <n v="0.72884000000000004"/>
    <n v="-1.00935"/>
    <n v="-0.26171030661392997"/>
    <n v="653"/>
    <n v="38"/>
    <n v="4"/>
    <s v="不予录取"/>
    <s v="FALSE"/>
    <x v="1"/>
    <x v="0"/>
  </r>
  <r>
    <n v="187"/>
    <s v="周玥姮"/>
    <s v="园林学院"/>
    <n v="97300"/>
    <x v="1"/>
    <n v="-1.7784950088332208"/>
    <n v="0.29928987342942176"/>
    <n v="5.3977468165231741"/>
    <x v="0"/>
    <n v="0"/>
    <s v="不予录取"/>
    <n v="0"/>
    <n v="-1.2110300000000001"/>
    <n v="-4.3150000000000001E-2"/>
    <n v="0"/>
    <n v="414"/>
    <n v="116"/>
    <n v="21"/>
    <s v="不予录取"/>
    <s v="RIGHT"/>
    <x v="0"/>
    <x v="0"/>
  </r>
  <r>
    <n v="602"/>
    <s v="范子燕"/>
    <s v="外语学院"/>
    <n v="55101"/>
    <x v="35"/>
    <n v="0.72995079486996317"/>
    <n v="0.17875626909703712"/>
    <n v="0.3148011114171273"/>
    <x v="98"/>
    <n v="80"/>
    <s v="录取"/>
    <n v="1"/>
    <n v="-0.12823999999999999"/>
    <n v="-0.38403999999999999"/>
    <n v="0.25497790818587496"/>
    <n v="269"/>
    <n v="4"/>
    <n v="4"/>
    <s v="录取"/>
    <s v="RIGHT"/>
    <x v="1"/>
    <x v="0"/>
  </r>
  <r>
    <n v="603"/>
    <s v="谭朝雪"/>
    <s v="林学院"/>
    <n v="70503"/>
    <x v="40"/>
    <n v="-1.444652461919355"/>
    <n v="0.22713385795210597"/>
    <n v="-0.45306462237210937"/>
    <x v="99"/>
    <n v="85.7333"/>
    <s v="录取"/>
    <n v="1"/>
    <n v="0.63346000000000002"/>
    <n v="-0.33605000000000002"/>
    <n v="-0.46683634230476534"/>
    <n v="771"/>
    <n v="49"/>
    <n v="6"/>
    <s v="不予录取"/>
    <s v="FALSE"/>
    <x v="0"/>
    <x v="1"/>
  </r>
  <r>
    <n v="605"/>
    <s v="李昊坤"/>
    <s v="经济管理学院"/>
    <n v="125300"/>
    <x v="0"/>
    <n v="0.41532744231504054"/>
    <n v="0.15085796534371967"/>
    <n v="1.134289211261345"/>
    <x v="0"/>
    <n v="0"/>
    <s v="不予录取"/>
    <n v="1"/>
    <n v="1.7279100000000001"/>
    <n v="-0.79261999999999999"/>
    <n v="0.62127601571951119"/>
    <n v="121"/>
    <n v="62"/>
    <n v="10"/>
    <s v="不予录取"/>
    <s v="RIGHT"/>
    <x v="0"/>
    <x v="0"/>
  </r>
  <r>
    <n v="606"/>
    <s v="麦秋实"/>
    <s v="水土保持学院"/>
    <n v="70503"/>
    <x v="40"/>
    <n v="0.41532744231504054"/>
    <n v="-0.29168948301285169"/>
    <n v="-6.6262348414756492E-2"/>
    <x v="0"/>
    <n v="0"/>
    <s v="不予录取"/>
    <n v="1"/>
    <n v="1.06633"/>
    <n v="1.6733899999999999"/>
    <n v="-4.8432367898216477E-2"/>
    <n v="462"/>
    <n v="9"/>
    <n v="3"/>
    <s v="录取"/>
    <s v="FALSE"/>
    <x v="1"/>
    <x v="1"/>
  </r>
  <r>
    <n v="607"/>
    <s v="李楚嫣"/>
    <s v="经济管理学院"/>
    <n v="125300"/>
    <x v="0"/>
    <n v="0.61964416061531047"/>
    <n v="-0.16589526045585379"/>
    <n v="-0.26934133047214953"/>
    <x v="21"/>
    <n v="0"/>
    <s v="不予录取"/>
    <n v="1"/>
    <n v="-0.26873999999999998"/>
    <n v="-0.70064000000000004"/>
    <n v="-9.8226502206194694E-3"/>
    <n v="428"/>
    <n v="200"/>
    <n v="45"/>
    <s v="不予录取"/>
    <s v="RIGHT"/>
    <x v="0"/>
    <x v="0"/>
  </r>
  <r>
    <n v="608"/>
    <s v="李娜"/>
    <s v="经济管理学院"/>
    <n v="120200"/>
    <x v="7"/>
    <n v="-0.28415217979020219"/>
    <n v="2.5949354115999673E-2"/>
    <n v="-0.20843894923252587"/>
    <x v="0"/>
    <n v="0"/>
    <s v="不予录取"/>
    <n v="1"/>
    <n v="0.57381000000000004"/>
    <n v="0.41216000000000003"/>
    <n v="-0.14640550948719003"/>
    <n v="549"/>
    <n v="250"/>
    <n v="84"/>
    <s v="不予录取"/>
    <s v="RIGHT"/>
    <x v="0"/>
    <x v="0"/>
  </r>
  <r>
    <n v="609"/>
    <s v="魏鸾葳"/>
    <s v="水土保持学院"/>
    <n v="90707"/>
    <x v="14"/>
    <n v="-0.13411784012482433"/>
    <n v="-0.64234088092877328"/>
    <n v="-0.74362111848668289"/>
    <x v="100"/>
    <n v="83.28"/>
    <s v="录取"/>
    <n v="1"/>
    <n v="1.86524"/>
    <n v="-0.19384000000000001"/>
    <n v="-0.62670667317586792"/>
    <n v="835"/>
    <n v="22"/>
    <n v="13"/>
    <s v="不予录取"/>
    <s v="FALSE"/>
    <x v="1"/>
    <x v="0"/>
  </r>
  <r>
    <n v="610"/>
    <s v="霍佳钰"/>
    <s v="园林学院"/>
    <n v="95300"/>
    <x v="3"/>
    <n v="-0.45902208531651284"/>
    <n v="0.26814424420859018"/>
    <n v="-0.31224270378700958"/>
    <x v="0"/>
    <n v="0"/>
    <s v="不予录取"/>
    <n v="1"/>
    <n v="-0.51012999999999997"/>
    <n v="0.20729"/>
    <n v="-0.11982950776176088"/>
    <n v="520"/>
    <n v="131"/>
    <n v="67"/>
    <s v="不予录取"/>
    <s v="RIGHT"/>
    <x v="0"/>
    <x v="0"/>
  </r>
  <r>
    <n v="612"/>
    <s v="王璐"/>
    <s v="林学院"/>
    <n v="90703"/>
    <x v="31"/>
    <n v="-0.29957779150680436"/>
    <n v="0.25571518804255705"/>
    <n v="-0.43809306410747567"/>
    <x v="101"/>
    <n v="79.44"/>
    <s v="录取"/>
    <n v="1"/>
    <n v="-0.41604000000000002"/>
    <n v="0.90237999999999996"/>
    <n v="-0.12966091591873369"/>
    <n v="527"/>
    <n v="29"/>
    <n v="2"/>
    <s v="录取"/>
    <s v="RIGHT"/>
    <x v="1"/>
    <x v="0"/>
  </r>
  <r>
    <n v="614"/>
    <s v="康晨晨"/>
    <s v="水土保持学院"/>
    <n v="70501"/>
    <x v="27"/>
    <n v="-1.4764469901968658"/>
    <n v="-8.1661161757239364E-2"/>
    <n v="-0.88141358741165265"/>
    <x v="0"/>
    <n v="0"/>
    <s v="不予录取"/>
    <n v="1"/>
    <n v="9.8199999999999996E-2"/>
    <n v="3.4557699999999998"/>
    <n v="-0.78618368909757397"/>
    <n v="888"/>
    <n v="26"/>
    <n v="4"/>
    <s v="不予录取"/>
    <s v="RIGHT"/>
    <x v="0"/>
    <x v="0"/>
  </r>
  <r>
    <n v="617"/>
    <s v="关茗月"/>
    <s v="艺术设计学院"/>
    <n v="135108"/>
    <x v="29"/>
    <n v="-0.85645368878540074"/>
    <n v="-0.95187578106894233"/>
    <n v="-0.41907590800162314"/>
    <x v="21"/>
    <n v="0"/>
    <s v="不予录取"/>
    <n v="1"/>
    <n v="4.5740000000000003E-2"/>
    <n v="1.42916"/>
    <n v="-0.84975520455440567"/>
    <n v="901"/>
    <n v="83"/>
    <n v="54"/>
    <s v="不予录取"/>
    <s v="RIGHT"/>
    <x v="0"/>
    <x v="0"/>
  </r>
  <r>
    <n v="618"/>
    <s v="李怡菲"/>
    <s v="外语学院"/>
    <n v="55101"/>
    <x v="35"/>
    <n v="-0.30004944392895766"/>
    <n v="-1.4561613246865326"/>
    <n v="-0.83548276443666269"/>
    <x v="18"/>
    <n v="77.150000000000006"/>
    <s v="录取"/>
    <n v="1"/>
    <n v="1.98533"/>
    <n v="-0.91440999999999995"/>
    <n v="-1.4149123275292368"/>
    <n v="960"/>
    <n v="34"/>
    <n v="16"/>
    <s v="不予录取"/>
    <s v="FALSE"/>
    <x v="0"/>
    <x v="1"/>
  </r>
  <r>
    <n v="619"/>
    <s v="李敏"/>
    <s v="外语学院"/>
    <n v="50200"/>
    <x v="16"/>
    <n v="-4.2195644912611588E-2"/>
    <n v="-0.31935140566401132"/>
    <n v="-0.3842261896423903"/>
    <x v="21"/>
    <n v="0"/>
    <s v="不予录取"/>
    <n v="1"/>
    <n v="-0.99236999999999997"/>
    <n v="0.26930999999999999"/>
    <n v="-0.38728465642659615"/>
    <n v="732"/>
    <n v="24"/>
    <n v="14"/>
    <s v="不予录取"/>
    <s v="RIGHT"/>
    <x v="0"/>
    <x v="0"/>
  </r>
  <r>
    <n v="620"/>
    <s v="刘红燕"/>
    <s v="艺术设计学院"/>
    <n v="130500"/>
    <x v="8"/>
    <n v="-1.5877278391681544"/>
    <n v="0.16690630119091412"/>
    <n v="-0.5908570912970792"/>
    <x v="0"/>
    <n v="0"/>
    <s v="不予录取"/>
    <n v="1"/>
    <n v="-0.81316999999999995"/>
    <n v="-0.36048000000000002"/>
    <n v="-0.58789584033995446"/>
    <n v="817"/>
    <n v="65"/>
    <n v="18"/>
    <s v="不予录取"/>
    <s v="RIGHT"/>
    <x v="0"/>
    <x v="0"/>
  </r>
  <r>
    <n v="621"/>
    <s v="杜文鑫"/>
    <s v="经济管理学院"/>
    <n v="25400"/>
    <x v="22"/>
    <n v="0.74833523391240686"/>
    <n v="0.40297232188885723"/>
    <n v="0.78152292271995638"/>
    <x v="0"/>
    <n v="0"/>
    <s v="不予录取"/>
    <n v="1"/>
    <n v="-0.51871"/>
    <n v="-0.58857000000000004"/>
    <n v="0.69819892809432105"/>
    <n v="105"/>
    <n v="54"/>
    <n v="5"/>
    <s v="不予录取"/>
    <s v="RIGHT"/>
    <x v="0"/>
    <x v="0"/>
  </r>
  <r>
    <n v="623"/>
    <s v="王琰"/>
    <s v="材料学院"/>
    <n v="82902"/>
    <x v="24"/>
    <n v="1.1895617709310216"/>
    <n v="-0.41948657270043604"/>
    <n v="0.60974173942450038"/>
    <x v="102"/>
    <n v="89.55"/>
    <s v="录取"/>
    <n v="1"/>
    <n v="-0.64215999999999995"/>
    <n v="0.38990000000000002"/>
    <n v="0.36478981984398134"/>
    <n v="213"/>
    <n v="4"/>
    <n v="4"/>
    <s v="录取"/>
    <s v="RIGHT"/>
    <x v="1"/>
    <x v="0"/>
  </r>
  <r>
    <n v="624"/>
    <s v="那馨文"/>
    <s v="人文社会科学学院"/>
    <n v="45400"/>
    <x v="12"/>
    <n v="-0.76107010395286767"/>
    <n v="0.18050908002839566"/>
    <n v="1.0920265409258512"/>
    <x v="103"/>
    <n v="77.25"/>
    <s v="录取"/>
    <n v="1"/>
    <n v="0.65452999999999995"/>
    <n v="-0.76358000000000004"/>
    <n v="0.2925735338688466"/>
    <n v="248"/>
    <n v="12"/>
    <n v="4"/>
    <s v="录取"/>
    <s v="RIGHT"/>
    <x v="1"/>
    <x v="0"/>
  </r>
  <r>
    <n v="625"/>
    <s v="王志蒙"/>
    <s v="人文社会科学学院"/>
    <n v="40200"/>
    <x v="28"/>
    <n v="1.5020972346525399"/>
    <n v="-0.42242245551977803"/>
    <n v="0.97318226611001157"/>
    <x v="21"/>
    <n v="0"/>
    <s v="不予录取"/>
    <n v="1"/>
    <n v="-0.42093999999999998"/>
    <n v="3.8800000000000001E-2"/>
    <n v="0.58935467880796155"/>
    <n v="128"/>
    <n v="5"/>
    <n v="3"/>
    <s v="录取"/>
    <s v="FALSE"/>
    <x v="1"/>
    <x v="1"/>
  </r>
  <r>
    <n v="626"/>
    <s v="李培"/>
    <s v="经济管理学院"/>
    <n v="25400"/>
    <x v="22"/>
    <n v="0.32549313593623402"/>
    <n v="-0.77085739319995628"/>
    <n v="-0.35817352676199948"/>
    <x v="104"/>
    <n v="95"/>
    <s v="录取"/>
    <n v="1"/>
    <n v="0.13295000000000001"/>
    <n v="-0.77937999999999996"/>
    <n v="-0.41244885408785298"/>
    <n v="747"/>
    <n v="319"/>
    <n v="21"/>
    <s v="不予录取"/>
    <s v="FALSE"/>
    <x v="0"/>
    <x v="1"/>
  </r>
  <r>
    <n v="631"/>
    <s v="王晓航"/>
    <s v="经济管理学院"/>
    <n v="20200"/>
    <x v="2"/>
    <n v="2.7706235285810585"/>
    <n v="-0.29420093168675315"/>
    <n v="0.9297872145512287"/>
    <x v="0"/>
    <n v="0"/>
    <s v="不予录取"/>
    <n v="1"/>
    <n v="0.88546000000000002"/>
    <n v="0.14877000000000001"/>
    <n v="0.98570893495419631"/>
    <n v="65"/>
    <n v="30"/>
    <n v="7"/>
    <s v="录取"/>
    <s v="FALSE"/>
    <x v="0"/>
    <x v="0"/>
  </r>
  <r>
    <n v="633"/>
    <s v="马劭越"/>
    <s v="经济管理学院"/>
    <n v="120300"/>
    <x v="5"/>
    <n v="0.45418420923333047"/>
    <n v="-3.1598146945658143E-2"/>
    <n v="1.3198035036309652"/>
    <x v="0"/>
    <n v="0"/>
    <s v="不予录取"/>
    <n v="1"/>
    <n v="-0.50656999999999996"/>
    <n v="-0.63675999999999999"/>
    <n v="0.61657091462895131"/>
    <n v="123"/>
    <n v="63"/>
    <n v="8"/>
    <s v="不予录取"/>
    <s v="RIGHT"/>
    <x v="0"/>
    <x v="0"/>
  </r>
  <r>
    <n v="634"/>
    <s v="高雅弘"/>
    <s v="环境科学与工程学院"/>
    <n v="85700"/>
    <x v="32"/>
    <n v="-1.7943922729719763"/>
    <n v="-2.675017388160001"/>
    <n v="-0.69466084585156285"/>
    <x v="105"/>
    <n v="82.16"/>
    <s v="录取"/>
    <n v="1"/>
    <n v="1.3381099999999999"/>
    <n v="0.84746999999999995"/>
    <n v="-2.0330016538043894"/>
    <n v="977"/>
    <n v="26"/>
    <n v="7"/>
    <s v="不予录取"/>
    <s v="FALSE"/>
    <x v="0"/>
    <x v="1"/>
  </r>
  <r>
    <n v="635"/>
    <s v="王中清"/>
    <s v="外语学院"/>
    <n v="50200"/>
    <x v="16"/>
    <n v="1.7962482593316162"/>
    <n v="-0.25486579095090323"/>
    <n v="-0.88141358741165265"/>
    <x v="0"/>
    <n v="0"/>
    <s v="不予录取"/>
    <n v="1"/>
    <n v="0.37696000000000002"/>
    <n v="0.24263999999999999"/>
    <n v="-0.52921407528627651"/>
    <n v="795"/>
    <n v="25"/>
    <n v="15"/>
    <s v="不予录取"/>
    <s v="RIGHT"/>
    <x v="0"/>
    <x v="0"/>
  </r>
  <r>
    <n v="636"/>
    <s v="刘芳"/>
    <s v="工学院"/>
    <n v="80202"/>
    <x v="38"/>
    <n v="-6.1590481847624945E-2"/>
    <n v="-0.20896557584688313"/>
    <n v="-0.39919774790702406"/>
    <x v="106"/>
    <n v="94.3"/>
    <s v="录取"/>
    <n v="1"/>
    <n v="0.84997"/>
    <n v="-1.8349800000000001"/>
    <n v="-0.26910340022383022"/>
    <n v="659"/>
    <n v="3"/>
    <n v="1"/>
    <s v="录取"/>
    <s v="RIGHT"/>
    <x v="1"/>
    <x v="0"/>
  </r>
  <r>
    <n v="637"/>
    <s v="李媛珍"/>
    <s v="经济管理学院"/>
    <n v="25200"/>
    <x v="4"/>
    <n v="0.85864186816705956"/>
    <n v="-0.13062449655370287"/>
    <n v="1.9573765017483364"/>
    <x v="21"/>
    <n v="0"/>
    <s v="不予录取"/>
    <n v="1"/>
    <n v="-1.01729"/>
    <n v="1.6185700000000001"/>
    <n v="0.92606696062845595"/>
    <n v="72"/>
    <n v="35"/>
    <n v="3"/>
    <s v="录取"/>
    <s v="FALSE"/>
    <x v="1"/>
    <x v="1"/>
  </r>
  <r>
    <n v="638"/>
    <s v="岳玲真"/>
    <s v="外语学院"/>
    <n v="50200"/>
    <x v="16"/>
    <n v="1.7043260641194053"/>
    <n v="0.19805927006768564"/>
    <n v="-0.78955194146167285"/>
    <x v="21"/>
    <n v="0"/>
    <s v="不予录取"/>
    <n v="1"/>
    <n v="-0.42820999999999998"/>
    <n v="0.79654000000000003"/>
    <n v="-0.15346431086694073"/>
    <n v="553"/>
    <n v="17"/>
    <n v="7"/>
    <s v="不予录取"/>
    <s v="RIGHT"/>
    <x v="0"/>
    <x v="0"/>
  </r>
  <r>
    <n v="639"/>
    <s v="常宇琦"/>
    <s v="经济管理学院"/>
    <n v="125300"/>
    <x v="0"/>
    <n v="2.4213191867746549"/>
    <n v="0.28274513520216449"/>
    <n v="1.3118674521408697"/>
    <x v="0"/>
    <n v="0"/>
    <s v="不予录取"/>
    <n v="1"/>
    <n v="1.21208"/>
    <n v="0.81916"/>
    <n v="1.308727809010106"/>
    <n v="35"/>
    <n v="15"/>
    <n v="3"/>
    <s v="录取"/>
    <s v="FALSE"/>
    <x v="1"/>
    <x v="1"/>
  </r>
  <r>
    <n v="641"/>
    <s v="戴璐璐"/>
    <s v="园林学院"/>
    <n v="83400"/>
    <x v="15"/>
    <n v="1.722710503161847"/>
    <n v="0.21153314866884049"/>
    <n v="0.69864289771107235"/>
    <x v="0"/>
    <n v="0"/>
    <s v="不予录取"/>
    <n v="1"/>
    <n v="-0.54688000000000003"/>
    <n v="-0.13002"/>
    <n v="0.84615032210527075"/>
    <n v="79"/>
    <n v="26"/>
    <n v="6"/>
    <s v="录取"/>
    <s v="FALSE"/>
    <x v="1"/>
    <x v="1"/>
  </r>
  <r>
    <n v="643"/>
    <s v="赵晨"/>
    <s v="人文社会科学学院"/>
    <n v="30100"/>
    <x v="13"/>
    <n v="1.0976395757188107"/>
    <n v="2.6259555301503167E-2"/>
    <n v="-0.78955194146167285"/>
    <x v="21"/>
    <n v="0"/>
    <s v="不予录取"/>
    <n v="1"/>
    <n v="1.0991200000000001"/>
    <n v="-0.45789999999999997"/>
    <n v="1.4780837367288746E-2"/>
    <n v="400"/>
    <n v="22"/>
    <n v="4"/>
    <s v="不予录取"/>
    <s v="RIGHT"/>
    <x v="0"/>
    <x v="0"/>
  </r>
  <r>
    <n v="644"/>
    <s v="郭宇萱"/>
    <s v="经济管理学院"/>
    <n v="20200"/>
    <x v="2"/>
    <n v="0.16003318455425392"/>
    <n v="-8.8287364125090154E-2"/>
    <n v="3.3422689949291877"/>
    <x v="21"/>
    <n v="0"/>
    <s v="不予录取"/>
    <n v="1"/>
    <n v="-1.6427099999999999"/>
    <n v="-0.68737000000000004"/>
    <n v="1.2826077686819284"/>
    <n v="39"/>
    <n v="19"/>
    <n v="3"/>
    <s v="录取"/>
    <s v="FALSE"/>
    <x v="1"/>
    <x v="1"/>
  </r>
  <r>
    <n v="645"/>
    <s v="徐凡迪"/>
    <s v="人文社会科学学院"/>
    <n v="30100"/>
    <x v="13"/>
    <n v="1.410175039440329"/>
    <n v="-0.19095434962699454"/>
    <n v="-0.28442849220231498"/>
    <x v="21"/>
    <n v="0"/>
    <s v="不予录取"/>
    <n v="1"/>
    <n v="0.77883999999999998"/>
    <n v="-0.53593999999999997"/>
    <n v="0.1919728205137069"/>
    <n v="306"/>
    <n v="18"/>
    <n v="2"/>
    <s v="不予录取"/>
    <s v="RIGHT"/>
    <x v="1"/>
    <x v="1"/>
  </r>
  <r>
    <n v="646"/>
    <s v="王宇婷"/>
    <s v="经济管理学院"/>
    <n v="120200"/>
    <x v="7"/>
    <n v="-0.2046658590964246"/>
    <n v="0.27816937294161476"/>
    <n v="1.9557599777794759"/>
    <x v="0"/>
    <n v="0"/>
    <s v="不予录取"/>
    <n v="1"/>
    <n v="6.2120000000000002E-2"/>
    <n v="-0.53183000000000002"/>
    <n v="0.82416101574045864"/>
    <n v="83"/>
    <n v="39"/>
    <n v="15"/>
    <s v="录取"/>
    <s v="FALSE"/>
    <x v="0"/>
    <x v="0"/>
  </r>
  <r>
    <n v="647"/>
    <s v="周可欣"/>
    <s v="经济管理学院"/>
    <n v="25400"/>
    <x v="22"/>
    <n v="-1.5559333108906435"/>
    <n v="-0.6705977742104523"/>
    <n v="-0.88141358741165265"/>
    <x v="0"/>
    <n v="0"/>
    <s v="不予录取"/>
    <n v="1"/>
    <n v="-1.35378"/>
    <n v="0.98999000000000004"/>
    <n v="-1.0875936170282077"/>
    <n v="933"/>
    <n v="358"/>
    <n v="22"/>
    <s v="不予录取"/>
    <s v="RIGHT"/>
    <x v="0"/>
    <x v="0"/>
  </r>
  <r>
    <n v="648"/>
    <s v="高晓惠"/>
    <s v="经济管理学院"/>
    <n v="25200"/>
    <x v="4"/>
    <n v="1.0608706976339251"/>
    <n v="0.21581039109499145"/>
    <n v="1.7255833929673599"/>
    <x v="21"/>
    <n v="0"/>
    <s v="不予录取"/>
    <n v="1"/>
    <n v="0.15598999999999999"/>
    <n v="0.50209000000000004"/>
    <n v="1.057753829041653"/>
    <n v="56"/>
    <n v="26"/>
    <n v="2"/>
    <s v="录取"/>
    <s v="FALSE"/>
    <x v="1"/>
    <x v="1"/>
  </r>
  <r>
    <n v="649"/>
    <s v="梁梦娇"/>
    <s v="材料学院"/>
    <n v="85600"/>
    <x v="41"/>
    <n v="-1.5559333108906435"/>
    <n v="0.13115096665879244"/>
    <n v="6.6169381163135463E-2"/>
    <x v="107"/>
    <n v="85.77"/>
    <s v="录取"/>
    <n v="1"/>
    <n v="0.59282000000000001"/>
    <n v="1.9650000000000001E-2"/>
    <n v="-0.34439388295660855"/>
    <n v="712"/>
    <n v="21"/>
    <n v="2"/>
    <s v="录取"/>
    <s v="RIGHT"/>
    <x v="1"/>
    <x v="0"/>
  </r>
  <r>
    <n v="650"/>
    <s v="罗焕颜"/>
    <s v="林学院"/>
    <n v="90702"/>
    <x v="20"/>
    <n v="-0.6020974625653126"/>
    <n v="-0.32596621699810102"/>
    <n v="-1.3750156182340734E-2"/>
    <x v="21"/>
    <n v="0"/>
    <s v="不予录取"/>
    <n v="1"/>
    <n v="0.68142000000000003"/>
    <n v="0.95172999999999996"/>
    <n v="-0.3270266762071109"/>
    <n v="698"/>
    <n v="43"/>
    <n v="14"/>
    <s v="不予录取"/>
    <s v="RIGHT"/>
    <x v="0"/>
    <x v="0"/>
  </r>
  <r>
    <n v="651"/>
    <s v="杨天仪"/>
    <s v="经济管理学院"/>
    <n v="125300"/>
    <x v="0"/>
    <n v="1.3182528442281178"/>
    <n v="0.2133054823481437"/>
    <n v="-0.11051840396228604"/>
    <x v="0"/>
    <n v="0"/>
    <s v="不予录取"/>
    <n v="1"/>
    <n v="1.50037"/>
    <n v="-3.3800000000000002E-3"/>
    <n v="0.42480818369416951"/>
    <n v="184"/>
    <n v="93"/>
    <n v="17"/>
    <s v="不予录取"/>
    <s v="RIGHT"/>
    <x v="0"/>
    <x v="0"/>
  </r>
  <r>
    <n v="652"/>
    <s v="侯晓航"/>
    <s v="经济管理学院"/>
    <n v="20200"/>
    <x v="2"/>
    <n v="1.0241018195490414"/>
    <n v="0.16889744390105249"/>
    <n v="0.29267844291242351"/>
    <x v="0"/>
    <n v="0"/>
    <s v="不予录取"/>
    <n v="1"/>
    <n v="0.54293999999999998"/>
    <n v="0.31641999999999998"/>
    <n v="0.4765057479653666"/>
    <n v="166"/>
    <n v="82"/>
    <n v="20"/>
    <s v="不予录取"/>
    <s v="RIGHT"/>
    <x v="0"/>
    <x v="0"/>
  </r>
  <r>
    <n v="653"/>
    <s v="水瑾艳"/>
    <s v="园林学院"/>
    <n v="95300"/>
    <x v="3"/>
    <n v="-1.8738785936657536"/>
    <n v="-0.59114968172130555"/>
    <n v="-0.58292103980698384"/>
    <x v="0"/>
    <n v="0"/>
    <s v="不予录取"/>
    <n v="1"/>
    <n v="1.53508"/>
    <n v="-0.69826999999999995"/>
    <n v="-1.0238550528193429"/>
    <n v="927"/>
    <n v="219"/>
    <n v="112"/>
    <s v="不予录取"/>
    <s v="RIGHT"/>
    <x v="0"/>
    <x v="0"/>
  </r>
  <r>
    <n v="655"/>
    <s v="张婷"/>
    <s v="经济管理学院"/>
    <n v="120200"/>
    <x v="7"/>
    <n v="-0.5018066209736699"/>
    <n v="-0.4675402218872951"/>
    <n v="-0.88141358741165265"/>
    <x v="0"/>
    <n v="0"/>
    <s v="不予录取"/>
    <n v="1"/>
    <n v="-1.09707"/>
    <n v="-0.27926000000000001"/>
    <n v="-0.69864292680069151"/>
    <n v="860"/>
    <n v="347"/>
    <n v="118"/>
    <s v="不予录取"/>
    <s v="RIGHT"/>
    <x v="0"/>
    <x v="0"/>
  </r>
  <r>
    <n v="824"/>
    <s v="龚可杨"/>
    <s v="园林学院"/>
    <n v="97300"/>
    <x v="1"/>
    <n v="1.7895838846152642E-2"/>
    <n v="6.0778683711246346"/>
    <n v="-0.88141358741165265"/>
    <x v="0"/>
    <n v="0"/>
    <s v="不予录取"/>
    <n v="0"/>
    <n v="0.14953"/>
    <n v="-0.93744000000000005"/>
    <n v="0"/>
    <n v="414"/>
    <n v="116"/>
    <n v="21"/>
    <s v="不予录取"/>
    <s v="RIGHT"/>
    <x v="0"/>
    <x v="0"/>
  </r>
  <r>
    <n v="658"/>
    <s v="李正仁"/>
    <s v="人文社会科学学院"/>
    <n v="40200"/>
    <x v="28"/>
    <n v="0.14507395195619677"/>
    <n v="-0.92042024869307792"/>
    <n v="0.35421952713141353"/>
    <x v="108"/>
    <n v="80.900000000000006"/>
    <s v="录取"/>
    <n v="1"/>
    <n v="0.26111000000000001"/>
    <n v="-0.25919999999999999"/>
    <n v="-0.26063582959310649"/>
    <n v="651"/>
    <n v="39"/>
    <n v="19"/>
    <s v="不予录取"/>
    <s v="FALSE"/>
    <x v="0"/>
    <x v="1"/>
  </r>
  <r>
    <n v="659"/>
    <s v="郑玉琳"/>
    <s v="林学院"/>
    <n v="90702"/>
    <x v="20"/>
    <n v="0.34387757497867583"/>
    <n v="4.491399416330278E-2"/>
    <n v="-0.44512857088201396"/>
    <x v="109"/>
    <n v="88.52"/>
    <s v="录取"/>
    <n v="1"/>
    <n v="-0.10648000000000001"/>
    <n v="-0.21325"/>
    <n v="-5.371241667027063E-2"/>
    <n v="464"/>
    <n v="21"/>
    <n v="10"/>
    <s v="录取"/>
    <s v="RIGHT"/>
    <x v="1"/>
    <x v="0"/>
  </r>
  <r>
    <n v="660"/>
    <s v="谌玉倩"/>
    <s v="外语学院"/>
    <n v="50200"/>
    <x v="16"/>
    <n v="0.39903089210600312"/>
    <n v="-0.40229284559975476"/>
    <n v="-0.78955194146167285"/>
    <x v="110"/>
    <n v="89.6"/>
    <s v="录取"/>
    <n v="1"/>
    <n v="-8.3989999999999995E-2"/>
    <n v="-0.46076"/>
    <n v="-0.60488666226736454"/>
    <n v="829"/>
    <n v="29"/>
    <n v="17"/>
    <s v="不予录取"/>
    <s v="FALSE"/>
    <x v="0"/>
    <x v="1"/>
  </r>
  <r>
    <n v="662"/>
    <s v="葛玲"/>
    <s v="经济管理学院"/>
    <n v="120200"/>
    <x v="7"/>
    <n v="-0.26280891342191892"/>
    <n v="0.3631584468265931"/>
    <n v="-0.2632824311518896"/>
    <x v="0"/>
    <n v="0"/>
    <s v="不予录取"/>
    <n v="1"/>
    <n v="-1.1933800000000001"/>
    <n v="-7.6509999999999995E-2"/>
    <n v="-1.5403247063081604E-3"/>
    <n v="420"/>
    <n v="194"/>
    <n v="63"/>
    <s v="不予录取"/>
    <s v="RIGHT"/>
    <x v="0"/>
    <x v="0"/>
  </r>
  <r>
    <n v="663"/>
    <s v="黄佳雯"/>
    <s v="外语学院"/>
    <n v="55101"/>
    <x v="35"/>
    <n v="1.6124038689071942"/>
    <n v="0.37949566428032"/>
    <n v="-0.40713379939711941"/>
    <x v="111"/>
    <n v="82.65"/>
    <s v="录取"/>
    <n v="1"/>
    <n v="-0.48502000000000001"/>
    <n v="1.8355699999999999"/>
    <n v="0.1294255413004165"/>
    <n v="335"/>
    <n v="6"/>
    <n v="6"/>
    <s v="录取"/>
    <s v="RIGHT"/>
    <x v="0"/>
    <x v="1"/>
  </r>
  <r>
    <n v="664"/>
    <s v="刘明侨"/>
    <s v="环境科学与工程学院"/>
    <n v="83000"/>
    <x v="6"/>
    <n v="-1.8897758578045092"/>
    <n v="-0.14117426246365175"/>
    <n v="-0.78955194146167285"/>
    <x v="0"/>
    <n v="0"/>
    <s v="不予录取"/>
    <n v="1"/>
    <n v="0.49036000000000002"/>
    <n v="1.4089499999999999"/>
    <n v="-0.89397418455504152"/>
    <n v="911"/>
    <n v="21"/>
    <n v="18"/>
    <s v="不予录取"/>
    <s v="RIGHT"/>
    <x v="0"/>
    <x v="0"/>
  </r>
  <r>
    <n v="665"/>
    <s v="贾真"/>
    <s v="自然保护区学院"/>
    <n v="71300"/>
    <x v="26"/>
    <n v="-5.4267668277279283E-3"/>
    <n v="-0.61326459402646805"/>
    <n v="0.27732943944606731"/>
    <x v="0"/>
    <n v="0"/>
    <s v="不予录取"/>
    <n v="1"/>
    <n v="-0.22588"/>
    <n v="2.55504"/>
    <n v="-0.18617489668948425"/>
    <n v="589"/>
    <n v="11"/>
    <n v="7"/>
    <s v="不予录取"/>
    <s v="RIGHT"/>
    <x v="0"/>
    <x v="0"/>
  </r>
  <r>
    <n v="666"/>
    <s v="冯新妍"/>
    <s v="水土保持学院"/>
    <n v="90707"/>
    <x v="14"/>
    <n v="-0.37953576462273525"/>
    <n v="0.38227826760412287"/>
    <n v="-0.63678791427206916"/>
    <x v="112"/>
    <n v="88.04"/>
    <s v="录取"/>
    <n v="1"/>
    <n v="2.4460099999999998"/>
    <n v="1.7486600000000001"/>
    <n v="-0.16792508552585136"/>
    <n v="571"/>
    <n v="12"/>
    <n v="7"/>
    <s v="录取"/>
    <s v="RIGHT"/>
    <x v="1"/>
    <x v="0"/>
  </r>
  <r>
    <n v="668"/>
    <s v="蒋瑶钰"/>
    <s v="水土保持学院"/>
    <n v="90707"/>
    <x v="14"/>
    <n v="-1.4764469901968658"/>
    <n v="-0.20750952328477271"/>
    <n v="-0.50790810429147315"/>
    <x v="113"/>
    <n v="82.76"/>
    <s v="录取"/>
    <n v="1"/>
    <n v="-0.97684000000000004"/>
    <n v="-3.304E-2"/>
    <n v="-0.70282688255013248"/>
    <n v="862"/>
    <n v="24"/>
    <n v="15"/>
    <s v="不予录取"/>
    <s v="FALSE"/>
    <x v="1"/>
    <x v="0"/>
  </r>
  <r>
    <n v="669"/>
    <s v="左屹婷"/>
    <s v="经济管理学院"/>
    <n v="120200"/>
    <x v="7"/>
    <n v="-0.33634666959168802"/>
    <n v="5.7409480703646036E-2"/>
    <n v="0.26235788118143361"/>
    <x v="0"/>
    <n v="0"/>
    <s v="不予录取"/>
    <n v="1"/>
    <n v="-1.01047"/>
    <n v="-0.28132000000000001"/>
    <n v="3.433758466349443E-2"/>
    <n v="390"/>
    <n v="183"/>
    <n v="61"/>
    <s v="不予录取"/>
    <s v="RIGHT"/>
    <x v="0"/>
    <x v="0"/>
  </r>
  <r>
    <n v="670"/>
    <s v="陈治儒"/>
    <s v="园林学院"/>
    <n v="95300"/>
    <x v="3"/>
    <n v="-0.13411784012482433"/>
    <n v="0.33898215784768609"/>
    <n v="0.30588845247275354"/>
    <x v="0"/>
    <n v="0"/>
    <s v="不予录取"/>
    <n v="1"/>
    <n v="0.19477"/>
    <n v="0.38779000000000002"/>
    <n v="0.24070543916468118"/>
    <n v="279"/>
    <n v="75"/>
    <n v="38"/>
    <s v="录取"/>
    <s v="FALSE"/>
    <x v="1"/>
    <x v="1"/>
  </r>
  <r>
    <n v="671"/>
    <s v="黄景月"/>
    <s v="林学院"/>
    <n v="90301"/>
    <x v="17"/>
    <n v="-6.0580083955055215E-2"/>
    <n v="0.1173547507857283"/>
    <n v="-0.41604645834149323"/>
    <x v="0"/>
    <n v="0"/>
    <s v="不予录取"/>
    <n v="1"/>
    <n v="-0.14749000000000001"/>
    <n v="-0.88624000000000003"/>
    <n v="-0.12049594423217995"/>
    <n v="521"/>
    <n v="28"/>
    <n v="4"/>
    <s v="录取"/>
    <s v="FALSE"/>
    <x v="0"/>
    <x v="0"/>
  </r>
  <r>
    <n v="672"/>
    <s v="戚璐"/>
    <s v="经济管理学院"/>
    <n v="125300"/>
    <x v="0"/>
    <n v="0.39903089210600312"/>
    <n v="0.23707316150388191"/>
    <n v="1.4581190720697697"/>
    <x v="0"/>
    <n v="0"/>
    <s v="不予录取"/>
    <n v="1"/>
    <n v="0.25602999999999998"/>
    <n v="-0.63322999999999996"/>
    <n v="0.78166916244572238"/>
    <n v="86"/>
    <n v="41"/>
    <n v="6"/>
    <s v="不予录取"/>
    <s v="RIGHT"/>
    <x v="0"/>
    <x v="0"/>
  </r>
  <r>
    <n v="673"/>
    <s v="葛楠"/>
    <s v="经济管理学院"/>
    <n v="125300"/>
    <x v="0"/>
    <n v="-1.8102895371107319"/>
    <n v="0.25189199383154254"/>
    <n v="-0.88141358741165265"/>
    <x v="0"/>
    <n v="0"/>
    <s v="不予录取"/>
    <n v="1"/>
    <n v="0.31014000000000003"/>
    <n v="-0.10972999999999999"/>
    <n v="-0.72065137858877915"/>
    <n v="869"/>
    <n v="349"/>
    <n v="72"/>
    <s v="不予录取"/>
    <s v="RIGHT"/>
    <x v="0"/>
    <x v="0"/>
  </r>
  <r>
    <n v="675"/>
    <s v="曹芹"/>
    <s v="林学院"/>
    <n v="90704"/>
    <x v="25"/>
    <n v="2.0903992840106929"/>
    <n v="8.6344134811055823E-2"/>
    <n v="-0.69769029551169293"/>
    <x v="114"/>
    <n v="91.47"/>
    <s v="录取"/>
    <n v="1"/>
    <n v="0.33856000000000003"/>
    <n v="-0.93093999999999999"/>
    <n v="0.35406277879967701"/>
    <n v="223"/>
    <n v="9"/>
    <n v="2"/>
    <s v="录取"/>
    <s v="RIGHT"/>
    <x v="1"/>
    <x v="0"/>
  </r>
  <r>
    <n v="656"/>
    <s v="孟昭阳"/>
    <s v="园林学院"/>
    <n v="97300"/>
    <x v="1"/>
    <n v="-0.8694954018225155"/>
    <n v="0.34526146664345886"/>
    <n v="0.61722365339748309"/>
    <x v="115"/>
    <n v="87.2"/>
    <s v="录取"/>
    <n v="1"/>
    <n v="0.50824000000000003"/>
    <n v="-1.1877800000000001"/>
    <n v="2.5502420822615859"/>
    <n v="12"/>
    <n v="6"/>
    <n v="1"/>
    <s v="录取"/>
    <s v="RIGHT"/>
    <x v="1"/>
    <x v="0"/>
  </r>
  <r>
    <n v="677"/>
    <s v="朱亚琳"/>
    <s v="人文社会科学学院"/>
    <n v="40200"/>
    <x v="28"/>
    <n v="-5.4267668277279283E-3"/>
    <n v="-0.23095006938192877"/>
    <n v="0.4719492704995305"/>
    <x v="21"/>
    <n v="0"/>
    <s v="不予录取"/>
    <n v="1"/>
    <n v="-0.71389999999999998"/>
    <n v="-0.49468000000000001"/>
    <n v="6.9701600348625964E-2"/>
    <n v="371"/>
    <n v="19"/>
    <n v="12"/>
    <s v="不予录取"/>
    <s v="RIGHT"/>
    <x v="0"/>
    <x v="0"/>
  </r>
  <r>
    <n v="676"/>
    <s v="司宝华"/>
    <s v="园林学院"/>
    <n v="97300"/>
    <x v="1"/>
    <n v="-1.3174743488093108"/>
    <n v="4.9590120273330381E-2"/>
    <n v="3.8169378301352355"/>
    <x v="0"/>
    <n v="0"/>
    <s v="不予录取"/>
    <n v="1"/>
    <n v="-0.35052"/>
    <n v="-0.53051000000000004"/>
    <n v="0.15877368866545957"/>
    <n v="318"/>
    <n v="85"/>
    <n v="16"/>
    <s v="录取"/>
    <s v="FALSE"/>
    <x v="1"/>
    <x v="1"/>
  </r>
  <r>
    <n v="680"/>
    <s v="安文雨"/>
    <s v="园林学院"/>
    <n v="83400"/>
    <x v="15"/>
    <n v="-0.18927115725214982"/>
    <n v="-0.5208027592606902"/>
    <n v="-0.83548276443666269"/>
    <x v="0"/>
    <n v="0"/>
    <s v="不予录取"/>
    <n v="1"/>
    <n v="-0.19547999999999999"/>
    <n v="-0.34484999999999999"/>
    <n v="-0.6195521399109446"/>
    <n v="834"/>
    <n v="197"/>
    <n v="51"/>
    <s v="不予录取"/>
    <s v="RIGHT"/>
    <x v="0"/>
    <x v="0"/>
  </r>
  <r>
    <n v="682"/>
    <s v="周青"/>
    <s v="林学院"/>
    <n v="90704"/>
    <x v="25"/>
    <n v="-0.7040354504405345"/>
    <n v="-0.41981803797401018"/>
    <n v="-0.53699021683199388"/>
    <x v="21"/>
    <n v="0"/>
    <s v="不予录取"/>
    <n v="1"/>
    <n v="4.2987000000000002"/>
    <n v="1.3015300000000001"/>
    <n v="-0.60023738082134037"/>
    <n v="826"/>
    <n v="55"/>
    <n v="17"/>
    <s v="不予录取"/>
    <s v="RIGHT"/>
    <x v="0"/>
    <x v="0"/>
  </r>
  <r>
    <n v="684"/>
    <s v="王崇州"/>
    <s v="经济管理学院"/>
    <n v="20200"/>
    <x v="2"/>
    <n v="-0.31594670806771313"/>
    <n v="-0.16386389269355767"/>
    <n v="-0.11051840396228604"/>
    <x v="0"/>
    <n v="0"/>
    <s v="不予录取"/>
    <n v="1"/>
    <n v="0.23291000000000001"/>
    <n v="-0.64897000000000005"/>
    <n v="-0.20776135363067896"/>
    <n v="611"/>
    <n v="267"/>
    <n v="59"/>
    <s v="不予录取"/>
    <s v="RIGHT"/>
    <x v="0"/>
    <x v="0"/>
  </r>
  <r>
    <n v="685"/>
    <s v="王佳钰"/>
    <s v="外语学院"/>
    <n v="50200"/>
    <x v="16"/>
    <n v="0.82865630992268391"/>
    <n v="-0.13186307013027238"/>
    <n v="-9.7440990679322735E-3"/>
    <x v="0"/>
    <n v="0"/>
    <s v="不予录取"/>
    <n v="1"/>
    <n v="-0.42183999999999999"/>
    <n v="1.21516"/>
    <n v="-0.10288360441290474"/>
    <n v="510"/>
    <n v="16"/>
    <n v="6"/>
    <s v="不予录取"/>
    <s v="RIGHT"/>
    <x v="0"/>
    <x v="0"/>
  </r>
  <r>
    <n v="686"/>
    <s v="梁丹晨"/>
    <s v="林学院"/>
    <s v="0907Z2"/>
    <x v="21"/>
    <n v="0.4471219705925516"/>
    <n v="-0.57968045134489254"/>
    <n v="-0.20405481733972633"/>
    <x v="21"/>
    <n v="0"/>
    <s v="不予录取"/>
    <n v="1"/>
    <n v="0.56515000000000004"/>
    <n v="-0.68201999999999996"/>
    <n v="-0.2289785968662717"/>
    <n v="630"/>
    <n v="37"/>
    <n v="5"/>
    <s v="不予录取"/>
    <s v="RIGHT"/>
    <x v="0"/>
    <x v="0"/>
  </r>
  <r>
    <n v="687"/>
    <s v="刘霄"/>
    <s v="材料学院"/>
    <n v="82902"/>
    <x v="24"/>
    <n v="0.41741533114844498"/>
    <n v="-0.48493074532639885"/>
    <n v="0.22429414769981698"/>
    <x v="116"/>
    <n v="92.09"/>
    <s v="录取"/>
    <n v="1"/>
    <n v="-8.2030000000000006E-2"/>
    <n v="-0.38111"/>
    <n v="-2.8230331695279887E-2"/>
    <n v="444"/>
    <n v="11"/>
    <n v="9"/>
    <s v="录取"/>
    <s v="RIGHT"/>
    <x v="1"/>
    <x v="0"/>
  </r>
  <r>
    <n v="688"/>
    <s v="李玘"/>
    <s v="环境科学与工程学院"/>
    <n v="83000"/>
    <x v="6"/>
    <n v="3.3793102984908154E-2"/>
    <n v="0.16845646896973748"/>
    <n v="-0.39616829824689409"/>
    <x v="21"/>
    <n v="0"/>
    <s v="不予录取"/>
    <n v="1"/>
    <n v="0.92235"/>
    <n v="-0.90485000000000004"/>
    <n v="-6.2445302493998239E-2"/>
    <n v="471"/>
    <n v="5"/>
    <n v="5"/>
    <s v="录取"/>
    <s v="FALSE"/>
    <x v="1"/>
    <x v="1"/>
  </r>
  <r>
    <n v="689"/>
    <s v="张健"/>
    <s v="园林学院"/>
    <n v="83400"/>
    <x v="15"/>
    <n v="-0.88824821706291179"/>
    <n v="1.6423427427667153E-2"/>
    <n v="-0.88141358741165265"/>
    <x v="0"/>
    <n v="0"/>
    <s v="不予录取"/>
    <n v="1"/>
    <n v="-0.51865000000000006"/>
    <n v="0.33088000000000001"/>
    <n v="-0.5763701471001812"/>
    <n v="814"/>
    <n v="191"/>
    <n v="49"/>
    <s v="不予录取"/>
    <s v="RIGHT"/>
    <x v="0"/>
    <x v="0"/>
  </r>
  <r>
    <n v="690"/>
    <s v="张睿峰"/>
    <s v="人文社会科学学院"/>
    <n v="30100"/>
    <x v="13"/>
    <n v="-0.15697406668015804"/>
    <n v="-0.40104508701005298"/>
    <n v="0.56516559868217986"/>
    <x v="117"/>
    <n v="85.98"/>
    <s v="录取"/>
    <n v="1"/>
    <n v="-0.48133999999999999"/>
    <n v="1.6909700000000001"/>
    <n v="-1.7347819963803662E-2"/>
    <n v="437"/>
    <n v="25"/>
    <n v="6"/>
    <s v="不予录取"/>
    <s v="FALSE"/>
    <x v="0"/>
    <x v="1"/>
  </r>
  <r>
    <n v="691"/>
    <s v="梁湘钏"/>
    <s v="经济管理学院"/>
    <n v="125300"/>
    <x v="0"/>
    <n v="1.5204816736949818"/>
    <n v="0.24333826083249102"/>
    <n v="-0.88141358741165265"/>
    <x v="0"/>
    <n v="0"/>
    <s v="不予录取"/>
    <n v="1"/>
    <n v="-0.58065"/>
    <n v="-0.55606999999999995"/>
    <n v="0.19994862912264166"/>
    <n v="300"/>
    <n v="147"/>
    <n v="30"/>
    <s v="不予录取"/>
    <s v="RIGHT"/>
    <x v="0"/>
    <x v="0"/>
  </r>
  <r>
    <n v="692"/>
    <s v="简慧妍"/>
    <s v="园林学院"/>
    <n v="95300"/>
    <x v="3"/>
    <n v="2.2190903573077891"/>
    <n v="6.3521891542950126E-2"/>
    <n v="-0.88141358741165265"/>
    <x v="0"/>
    <n v="0"/>
    <s v="不予录取"/>
    <n v="1"/>
    <n v="0.96184000000000003"/>
    <n v="-0.41861999999999999"/>
    <n v="0.30859948659299385"/>
    <n v="241"/>
    <n v="67"/>
    <n v="36"/>
    <s v="录取"/>
    <s v="FALSE"/>
    <x v="1"/>
    <x v="1"/>
  </r>
  <r>
    <n v="693"/>
    <s v="张耀丰"/>
    <s v="艺术设计学院"/>
    <n v="135108"/>
    <x v="29"/>
    <n v="-1.3969606695030883"/>
    <n v="-0.28736247076248961"/>
    <n v="2.6689379729229139"/>
    <x v="0"/>
    <n v="0"/>
    <s v="不予录取"/>
    <n v="1"/>
    <n v="0.33587"/>
    <n v="-0.34267999999999998"/>
    <n v="0.49806542616025162"/>
    <n v="155"/>
    <n v="13"/>
    <n v="6"/>
    <s v="录取"/>
    <s v="FALSE"/>
    <x v="1"/>
    <x v="1"/>
  </r>
  <r>
    <n v="694"/>
    <s v="周鑫"/>
    <s v="园林学院"/>
    <n v="95300"/>
    <x v="3"/>
    <n v="0.41741533114844498"/>
    <n v="-1.0518461521519751"/>
    <n v="-0.88141358741165265"/>
    <x v="118"/>
    <n v="80.97"/>
    <s v="录取"/>
    <n v="1"/>
    <n v="0.68450999999999995"/>
    <n v="0.12131"/>
    <n v="-0.72060448954898326"/>
    <n v="868"/>
    <n v="201"/>
    <n v="102"/>
    <s v="不予录取"/>
    <s v="FALSE"/>
    <x v="0"/>
    <x v="1"/>
  </r>
  <r>
    <n v="695"/>
    <s v="黄嘉琪"/>
    <s v="艺术设计学院"/>
    <n v="135108"/>
    <x v="29"/>
    <n v="-0.42722755703900178"/>
    <n v="6.339950532583323E-2"/>
    <n v="-0.28128343907665326"/>
    <x v="119"/>
    <n v="85.3"/>
    <s v="录取"/>
    <n v="1"/>
    <n v="-0.21382999999999999"/>
    <n v="-0.51997000000000004"/>
    <n v="-0.19626017960555914"/>
    <n v="596"/>
    <n v="40"/>
    <n v="24"/>
    <s v="不予录取"/>
    <s v="FALSE"/>
    <x v="0"/>
    <x v="1"/>
  </r>
  <r>
    <n v="696"/>
    <s v="吴东娟"/>
    <s v="经济管理学院"/>
    <n v="120200"/>
    <x v="7"/>
    <n v="-1.6513168957231765"/>
    <n v="0.25591352607311696"/>
    <n v="-0.69466084585156285"/>
    <x v="0"/>
    <n v="0"/>
    <s v="不予录取"/>
    <n v="1"/>
    <n v="4.6920000000000003E-2"/>
    <n v="-0.45256999999999997"/>
    <n v="-0.60308688606357852"/>
    <n v="827"/>
    <n v="337"/>
    <n v="115"/>
    <s v="不予录取"/>
    <s v="RIGHT"/>
    <x v="0"/>
    <x v="0"/>
  </r>
  <r>
    <n v="697"/>
    <s v="刘守佳"/>
    <s v="材料学院"/>
    <n v="82902"/>
    <x v="24"/>
    <n v="0.19276574437246333"/>
    <n v="6.3484382861899356"/>
    <n v="1.8620211796596602"/>
    <x v="0"/>
    <n v="0"/>
    <s v="不予录取"/>
    <n v="1"/>
    <n v="1.6092200000000001"/>
    <n v="-0.83206999999999998"/>
    <n v="3.7778336116510411"/>
    <n v="2"/>
    <n v="1"/>
    <n v="1"/>
    <s v="录取"/>
    <s v="FALSE"/>
    <x v="1"/>
    <x v="1"/>
  </r>
  <r>
    <n v="698"/>
    <s v="朱荟锦"/>
    <s v="材料学院"/>
    <n v="85600"/>
    <x v="41"/>
    <n v="0.16003318455425392"/>
    <n v="-0.50018201286985453"/>
    <n v="0.4733039527322"/>
    <x v="120"/>
    <n v="91.59"/>
    <s v="录取"/>
    <n v="1"/>
    <n v="0.89681"/>
    <n v="-0.34122000000000002"/>
    <n v="-1.1547905545419762E-2"/>
    <n v="432"/>
    <n v="9"/>
    <n v="1"/>
    <s v="录取"/>
    <s v="RIGHT"/>
    <x v="1"/>
    <x v="0"/>
  </r>
  <r>
    <n v="699"/>
    <s v="朱希茹"/>
    <s v="水土保持学院"/>
    <n v="90707"/>
    <x v="14"/>
    <n v="0.47256864827577222"/>
    <n v="0.28356071038093061"/>
    <n v="-0.88141358741165265"/>
    <x v="0"/>
    <n v="0"/>
    <s v="不予录取"/>
    <n v="1"/>
    <n v="0.13658999999999999"/>
    <n v="-0.59402999999999995"/>
    <n v="-7.1884812039804569E-2"/>
    <n v="480"/>
    <n v="10"/>
    <n v="6"/>
    <s v="录取"/>
    <s v="FALSE"/>
    <x v="1"/>
    <x v="1"/>
  </r>
  <r>
    <n v="700"/>
    <s v="陈睿绮"/>
    <s v="经济管理学院"/>
    <n v="120200"/>
    <x v="7"/>
    <n v="-0.40988442576145712"/>
    <n v="-1.0962427303617923"/>
    <n v="-0.83548276443666269"/>
    <x v="121"/>
    <n v="88.63"/>
    <s v="录取"/>
    <n v="1"/>
    <n v="0.43081999999999998"/>
    <n v="-0.78269999999999995"/>
    <n v="-0.95373868615724855"/>
    <n v="919"/>
    <n v="354"/>
    <n v="123"/>
    <s v="不予录取"/>
    <s v="FALSE"/>
    <x v="0"/>
    <x v="1"/>
  </r>
  <r>
    <n v="678"/>
    <s v="郑田恬"/>
    <s v="园林学院"/>
    <n v="97300"/>
    <x v="1"/>
    <n v="-0.55695993810099631"/>
    <n v="-6.310884148974602E-2"/>
    <n v="0.68179418727660313"/>
    <x v="0"/>
    <n v="0"/>
    <s v="不予录取"/>
    <n v="1"/>
    <n v="1.26163"/>
    <n v="0.70489999999999997"/>
    <n v="1.1196276259770357"/>
    <n v="49"/>
    <n v="16"/>
    <n v="4"/>
    <s v="录取"/>
    <s v="FALSE"/>
    <x v="1"/>
    <x v="1"/>
  </r>
  <r>
    <n v="702"/>
    <s v="赵晶瑛"/>
    <s v="经济管理学院"/>
    <n v="20200"/>
    <x v="2"/>
    <n v="0.32549313593623402"/>
    <n v="0.27840430493123147"/>
    <n v="-0.88141358741165265"/>
    <x v="0"/>
    <n v="0"/>
    <s v="不予录取"/>
    <n v="1"/>
    <n v="0.46528999999999998"/>
    <n v="-0.35093000000000002"/>
    <n v="-0.1151603047239026"/>
    <n v="519"/>
    <n v="236"/>
    <n v="56"/>
    <s v="不予录取"/>
    <s v="RIGHT"/>
    <x v="0"/>
    <x v="0"/>
  </r>
  <r>
    <n v="703"/>
    <s v="管凝"/>
    <s v="水土保持学院"/>
    <n v="90707"/>
    <x v="14"/>
    <n v="0.38064645306356126"/>
    <n v="-0.36073297127866311"/>
    <n v="7.811148976763925E-2"/>
    <x v="122"/>
    <n v="84.96"/>
    <s v="录取"/>
    <n v="1"/>
    <n v="-0.79195000000000004"/>
    <n v="-0.42177999999999999"/>
    <n v="-3.5514992013527799E-2"/>
    <n v="451"/>
    <n v="7"/>
    <n v="5"/>
    <s v="录取"/>
    <s v="RIGHT"/>
    <x v="1"/>
    <x v="0"/>
  </r>
  <r>
    <n v="704"/>
    <s v="郭涛"/>
    <s v="生物科学与技术学院"/>
    <n v="90701"/>
    <x v="11"/>
    <n v="-4.2195644912611588E-2"/>
    <n v="-3.7166495831017863"/>
    <n v="-0.39616829824689409"/>
    <x v="123"/>
    <n v="92.5"/>
    <s v="录取"/>
    <n v="1"/>
    <n v="0.16228000000000001"/>
    <n v="-0.67532999999999999"/>
    <n v="-1.9263192886154454"/>
    <n v="974"/>
    <n v="8"/>
    <n v="4"/>
    <s v="录取"/>
    <s v="RIGHT"/>
    <x v="0"/>
    <x v="1"/>
  </r>
  <r>
    <n v="705"/>
    <s v="张潇"/>
    <s v="林学院"/>
    <n v="90704"/>
    <x v="25"/>
    <n v="0.72995079486996317"/>
    <n v="-0.67125997254367231"/>
    <n v="0.17049623523145369"/>
    <x v="124"/>
    <n v="86.96"/>
    <s v="录取"/>
    <n v="1"/>
    <n v="-1.1151"/>
    <n v="1.44906"/>
    <n v="-5.0450729680592096E-2"/>
    <n v="463"/>
    <n v="20"/>
    <n v="7"/>
    <s v="录取"/>
    <s v="RIGHT"/>
    <x v="1"/>
    <x v="0"/>
  </r>
  <r>
    <n v="706"/>
    <s v="初步天"/>
    <s v="园林学院"/>
    <n v="95300"/>
    <x v="3"/>
    <n v="-0.57030293428780154"/>
    <n v="-9.3658421921758744E-2"/>
    <n v="0.86854692883669282"/>
    <x v="0"/>
    <n v="0"/>
    <s v="不予录取"/>
    <n v="1"/>
    <n v="-0.60755999999999999"/>
    <n v="-0.22165000000000001"/>
    <n v="0.12989915517351119"/>
    <n v="334"/>
    <n v="90"/>
    <n v="44"/>
    <s v="录取"/>
    <s v="FALSE"/>
    <x v="1"/>
    <x v="1"/>
  </r>
  <r>
    <n v="708"/>
    <s v="黄梦遥"/>
    <s v="林学院"/>
    <n v="90301"/>
    <x v="17"/>
    <n v="0.69318191678507945"/>
    <n v="-0.73942105595615326"/>
    <n v="-0.88141358741165265"/>
    <x v="125"/>
    <n v="90.12"/>
    <s v="录取"/>
    <n v="1"/>
    <n v="1.39116"/>
    <n v="1.13137"/>
    <n v="-0.49585969191385587"/>
    <n v="784"/>
    <n v="51"/>
    <n v="7"/>
    <s v="不予录取"/>
    <s v="FALSE"/>
    <x v="0"/>
    <x v="1"/>
  </r>
  <r>
    <n v="709"/>
    <s v="马妹"/>
    <s v="林学院"/>
    <n v="90703"/>
    <x v="31"/>
    <n v="-1.1267071791442445"/>
    <n v="-0.57040376802990145"/>
    <n v="0.32326026242105721"/>
    <x v="126"/>
    <n v="78.5"/>
    <s v="录取"/>
    <n v="1"/>
    <n v="1.8001499999999999"/>
    <n v="-0.36965999999999999"/>
    <n v="-0.45953339832807094"/>
    <n v="768"/>
    <n v="48"/>
    <n v="5"/>
    <s v="不予录取"/>
    <s v="FALSE"/>
    <x v="1"/>
    <x v="0"/>
  </r>
  <r>
    <n v="710"/>
    <s v="孙冬雪"/>
    <s v="信息学院"/>
    <n v="81200"/>
    <x v="9"/>
    <n v="1.9985747073971273E-3"/>
    <n v="0.45517256416583196"/>
    <n v="-0.30733610195704408"/>
    <x v="0"/>
    <n v="0"/>
    <s v="不予录取"/>
    <n v="1"/>
    <n v="1.3154600000000001"/>
    <n v="-1.0474600000000001"/>
    <n v="9.8744911663611531E-2"/>
    <n v="350"/>
    <n v="6"/>
    <n v="5"/>
    <s v="不予录取"/>
    <s v="RIGHT"/>
    <x v="0"/>
    <x v="0"/>
  </r>
  <r>
    <n v="711"/>
    <s v="赵佳菲"/>
    <s v="经济管理学院"/>
    <n v="120300"/>
    <x v="5"/>
    <n v="-1.6672141598619321"/>
    <n v="2.4233591461186713E-2"/>
    <n v="0.30828870415642357"/>
    <x v="127"/>
    <n v="87.57"/>
    <s v="录取"/>
    <n v="1"/>
    <n v="0.64963000000000004"/>
    <n v="-0.95038"/>
    <n v="-0.33327014039708913"/>
    <n v="701"/>
    <n v="306"/>
    <n v="31"/>
    <s v="不予录取"/>
    <s v="FALSE"/>
    <x v="0"/>
    <x v="1"/>
  </r>
  <r>
    <n v="712"/>
    <s v="郑嘉欣"/>
    <s v="经济管理学院"/>
    <n v="120300"/>
    <x v="5"/>
    <n v="-1.0165709141620538"/>
    <n v="-0.15923219348446468"/>
    <n v="-0.74362111848668289"/>
    <x v="0"/>
    <n v="0"/>
    <s v="不予录取"/>
    <n v="1"/>
    <n v="-0.52361999999999997"/>
    <n v="0.35630000000000001"/>
    <n v="-0.64253743356574511"/>
    <n v="840"/>
    <n v="341"/>
    <n v="35"/>
    <s v="不予录取"/>
    <s v="RIGHT"/>
    <x v="0"/>
    <x v="0"/>
  </r>
  <r>
    <n v="713"/>
    <s v="郭明嘉"/>
    <s v="水土保持学院"/>
    <n v="90707"/>
    <x v="14"/>
    <n v="0.82187299008217596"/>
    <n v="-0.84827305914218964"/>
    <n v="-0.65175947253670286"/>
    <x v="128"/>
    <n v="87.4"/>
    <s v="录取"/>
    <n v="1"/>
    <n v="-0.35853000000000002"/>
    <n v="-0.57569999999999999"/>
    <n v="-0.42380890021728401"/>
    <n v="752"/>
    <n v="19"/>
    <n v="11"/>
    <s v="录取"/>
    <s v="RIGHT"/>
    <x v="1"/>
    <x v="0"/>
  </r>
  <r>
    <n v="714"/>
    <s v="王冕之"/>
    <s v="林学院"/>
    <n v="90702"/>
    <x v="20"/>
    <n v="0.98733294146415607"/>
    <n v="-8.0028528254615552E-2"/>
    <n v="0.12894891457259458"/>
    <x v="129"/>
    <n v="89.84"/>
    <s v="录取"/>
    <n v="1"/>
    <n v="-0.52373000000000003"/>
    <n v="-0.33578000000000002"/>
    <n v="0.28552120835998601"/>
    <n v="254"/>
    <n v="10"/>
    <n v="5"/>
    <s v="录取"/>
    <s v="RIGHT"/>
    <x v="1"/>
    <x v="0"/>
  </r>
  <r>
    <n v="715"/>
    <s v="钟乐嘉"/>
    <s v="经济管理学院"/>
    <n v="120200"/>
    <x v="7"/>
    <n v="-0.11573340108238069"/>
    <n v="9.2387810457271707E-2"/>
    <n v="-0.26631188081201956"/>
    <x v="0"/>
    <n v="0"/>
    <s v="不予录取"/>
    <n v="1"/>
    <n v="-0.41955999999999999"/>
    <n v="0.35771999999999998"/>
    <n v="-9.0302456410448512E-2"/>
    <n v="501"/>
    <n v="229"/>
    <n v="74"/>
    <s v="不予录取"/>
    <s v="RIGHT"/>
    <x v="0"/>
    <x v="0"/>
  </r>
  <r>
    <n v="716"/>
    <s v="解晓晨"/>
    <s v="人文社会科学学院"/>
    <n v="40200"/>
    <x v="28"/>
    <n v="-5.4267668277279283E-3"/>
    <n v="-0.15911927947482601"/>
    <n v="1.6616515620676067"/>
    <x v="21"/>
    <n v="0"/>
    <s v="不予录取"/>
    <n v="1"/>
    <n v="-1.1345000000000001"/>
    <n v="0.31064999999999998"/>
    <n v="0.55941694952488163"/>
    <n v="140"/>
    <n v="8"/>
    <n v="5"/>
    <s v="录取"/>
    <s v="FALSE"/>
    <x v="0"/>
    <x v="0"/>
  </r>
  <r>
    <n v="717"/>
    <s v="庞永琦"/>
    <s v="林学院"/>
    <n v="70503"/>
    <x v="40"/>
    <n v="-1.7308032164169542"/>
    <n v="0.199727356268533"/>
    <n v="0.13197836423272455"/>
    <x v="130"/>
    <n v="83.2667"/>
    <s v="录取"/>
    <n v="1"/>
    <n v="1.0183500000000001"/>
    <n v="-0.92515000000000003"/>
    <n v="-0.33520832951352331"/>
    <n v="703"/>
    <n v="44"/>
    <n v="5"/>
    <s v="不予录取"/>
    <s v="FALSE"/>
    <x v="0"/>
    <x v="1"/>
  </r>
  <r>
    <n v="718"/>
    <s v="徐玥"/>
    <s v="经济管理学院"/>
    <n v="120200"/>
    <x v="7"/>
    <n v="3.0280056751752498"/>
    <n v="-1.9647884225403105"/>
    <n v="-0.51093755395160312"/>
    <x v="131"/>
    <n v="86.75"/>
    <s v="录取"/>
    <n v="1"/>
    <n v="1.1599200000000001"/>
    <n v="-0.92754999999999999"/>
    <n v="-0.28701394255986262"/>
    <n v="671"/>
    <n v="295"/>
    <n v="102"/>
    <s v="不予录取"/>
    <s v="FALSE"/>
    <x v="0"/>
    <x v="1"/>
  </r>
  <r>
    <n v="719"/>
    <s v="赵昌丽"/>
    <s v="自然保护区学院"/>
    <n v="90705"/>
    <x v="37"/>
    <n v="-1.2220907639767775"/>
    <n v="-1.2922287004778279"/>
    <n v="-0.88141358741165265"/>
    <x v="132"/>
    <n v="79.56"/>
    <s v="录取"/>
    <n v="1"/>
    <n v="-0.41672999999999999"/>
    <n v="2.4061400000000002"/>
    <n v="-1.2897666202501181"/>
    <n v="951"/>
    <n v="19"/>
    <n v="7"/>
    <s v="不予录取"/>
    <s v="FALSE"/>
    <x v="0"/>
    <x v="1"/>
  </r>
  <r>
    <n v="720"/>
    <s v="侯宇翔"/>
    <s v="外语学院"/>
    <n v="55101"/>
    <x v="35"/>
    <n v="-1.5241387826131323"/>
    <n v="-0.34242732172317047"/>
    <n v="-0.88141358741165265"/>
    <x v="0"/>
    <n v="0"/>
    <s v="不予录取"/>
    <n v="1"/>
    <n v="1.57039"/>
    <n v="-0.83006999999999997"/>
    <n v="-0.59505415660171113"/>
    <n v="823"/>
    <n v="28"/>
    <n v="12"/>
    <s v="不予录取"/>
    <s v="RIGHT"/>
    <x v="0"/>
    <x v="0"/>
  </r>
  <r>
    <n v="723"/>
    <s v="孙娟"/>
    <s v="环境科学与工程学院"/>
    <n v="83000"/>
    <x v="6"/>
    <n v="0.56449084348798317"/>
    <n v="-5.903773281658739E-2"/>
    <n v="-0.53699021683199388"/>
    <x v="21"/>
    <n v="0"/>
    <s v="不予录取"/>
    <n v="1"/>
    <n v="-0.48070000000000002"/>
    <n v="0.40942000000000001"/>
    <n v="-7.6956238645414121E-2"/>
    <n v="483"/>
    <n v="6"/>
    <n v="6"/>
    <s v="录取"/>
    <s v="FALSE"/>
    <x v="1"/>
    <x v="1"/>
  </r>
  <r>
    <n v="725"/>
    <s v="李昊澜"/>
    <s v="经济管理学院"/>
    <n v="120300"/>
    <x v="5"/>
    <n v="0.16003318455425392"/>
    <n v="-1.1880024295597715"/>
    <n v="-3.9802819062731573E-2"/>
    <x v="0"/>
    <n v="0"/>
    <s v="不予录取"/>
    <n v="1"/>
    <n v="0.45265"/>
    <n v="1.5773299999999999"/>
    <n v="-0.53430904818917258"/>
    <n v="798"/>
    <n v="329"/>
    <n v="33"/>
    <s v="不予录取"/>
    <s v="RIGHT"/>
    <x v="0"/>
    <x v="0"/>
  </r>
  <r>
    <n v="726"/>
    <s v="郑卓尔"/>
    <s v="艺术设计学院"/>
    <n v="135108"/>
    <x v="29"/>
    <n v="-1.2856798205317996"/>
    <n v="-6.1187630889239526E-3"/>
    <n v="-0.88141358741165265"/>
    <x v="133"/>
    <n v="88.25"/>
    <s v="录取"/>
    <n v="1"/>
    <n v="-0.14982000000000001"/>
    <n v="-0.25774000000000002"/>
    <n v="-0.69739353425699635"/>
    <n v="859"/>
    <n v="72"/>
    <n v="47"/>
    <s v="不予录取"/>
    <s v="FALSE"/>
    <x v="0"/>
    <x v="1"/>
  </r>
  <r>
    <n v="728"/>
    <s v="何嘉亮"/>
    <s v="经济管理学院"/>
    <n v="20200"/>
    <x v="2"/>
    <n v="0.63802859965775227"/>
    <n v="0.25995564527464565"/>
    <n v="2.3447601186781237"/>
    <x v="0"/>
    <n v="0"/>
    <s v="不予录取"/>
    <n v="1"/>
    <n v="-1.35554"/>
    <n v="-0.17471"/>
    <n v="1.1984461216142559"/>
    <n v="43"/>
    <n v="22"/>
    <n v="4"/>
    <s v="录取"/>
    <s v="FALSE"/>
    <x v="1"/>
    <x v="1"/>
  </r>
  <r>
    <n v="729"/>
    <s v="陈箫羽"/>
    <s v="园林学院"/>
    <n v="95300"/>
    <x v="3"/>
    <n v="0.82865630992268391"/>
    <n v="0.28619209326560197"/>
    <n v="-0.49899544534709933"/>
    <x v="0"/>
    <n v="0"/>
    <s v="不予录取"/>
    <n v="1"/>
    <n v="0.14449999999999999"/>
    <n v="-0.78622999999999998"/>
    <n v="0.1746795009459968"/>
    <n v="308"/>
    <n v="81"/>
    <n v="39"/>
    <s v="录取"/>
    <s v="FALSE"/>
    <x v="1"/>
    <x v="1"/>
  </r>
  <r>
    <n v="731"/>
    <s v="张睿"/>
    <s v="经济管理学院"/>
    <n v="120200"/>
    <x v="7"/>
    <n v="-9.7348962039938855E-2"/>
    <n v="-5.9450751978342266E-4"/>
    <n v="3.2180666792649269E-2"/>
    <x v="0"/>
    <n v="0"/>
    <s v="不予录取"/>
    <n v="1"/>
    <n v="1.54752"/>
    <n v="-1.6233299999999999"/>
    <n v="-1.4982195087072844E-2"/>
    <n v="435"/>
    <n v="201"/>
    <n v="66"/>
    <s v="不予录取"/>
    <s v="RIGHT"/>
    <x v="0"/>
    <x v="0"/>
  </r>
  <r>
    <n v="734"/>
    <s v="程铄淇"/>
    <s v="园林学院"/>
    <n v="95300"/>
    <x v="3"/>
    <n v="-1.0790153867279781"/>
    <n v="0.33401019346731348"/>
    <n v="-0.88141358741165265"/>
    <x v="0"/>
    <n v="0"/>
    <s v="不予录取"/>
    <n v="1"/>
    <n v="0.10353"/>
    <n v="-0.82823000000000002"/>
    <n v="-0.47869176164038119"/>
    <n v="775"/>
    <n v="183"/>
    <n v="92"/>
    <s v="不予录取"/>
    <s v="RIGHT"/>
    <x v="0"/>
    <x v="0"/>
  </r>
  <r>
    <n v="736"/>
    <s v="杨正磊"/>
    <s v="生物科学与技术学院"/>
    <n v="83203"/>
    <x v="33"/>
    <n v="0.10487986742692665"/>
    <n v="-9.2798150438688068E-2"/>
    <n v="-0.88141358741165265"/>
    <x v="134"/>
    <n v="96"/>
    <s v="录取"/>
    <n v="1"/>
    <n v="-0.25503999999999999"/>
    <n v="-0.78591999999999995"/>
    <n v="-0.35247316452860183"/>
    <n v="715"/>
    <n v="2"/>
    <n v="2"/>
    <s v="录取"/>
    <s v="RIGHT"/>
    <x v="1"/>
    <x v="0"/>
  </r>
  <r>
    <n v="737"/>
    <s v="宫舒"/>
    <s v="经济管理学院"/>
    <n v="25400"/>
    <x v="22"/>
    <n v="-6.1590481847624945E-2"/>
    <n v="0.28921304355469929"/>
    <n v="0.93836196902069047"/>
    <x v="21"/>
    <n v="0"/>
    <s v="不予录取"/>
    <n v="1"/>
    <n v="0.80879000000000001"/>
    <n v="-0.58381000000000005"/>
    <n v="0.47946471237968896"/>
    <n v="165"/>
    <n v="81"/>
    <n v="7"/>
    <s v="不予录取"/>
    <s v="RIGHT"/>
    <x v="0"/>
    <x v="0"/>
  </r>
  <r>
    <n v="738"/>
    <s v="顾骧"/>
    <s v="园林学院"/>
    <n v="95300"/>
    <x v="3"/>
    <n v="0.98762895131023909"/>
    <n v="-2.2634095555691375E-2"/>
    <n v="-0.78955194146167285"/>
    <x v="135"/>
    <n v="75.510000000000005"/>
    <s v="录取"/>
    <n v="1"/>
    <n v="0.2097"/>
    <n v="1.34514"/>
    <n v="-3.8950447931137611E-2"/>
    <n v="454"/>
    <n v="121"/>
    <n v="61"/>
    <s v="不予录取"/>
    <s v="FALSE"/>
    <x v="1"/>
    <x v="0"/>
  </r>
  <r>
    <n v="739"/>
    <s v="李宛璐"/>
    <s v="信息学院"/>
    <n v="85400"/>
    <x v="23"/>
    <n v="0.16003318455425392"/>
    <n v="-0.24283400057470608"/>
    <n v="0.35421952713141353"/>
    <x v="36"/>
    <n v="83.13"/>
    <s v="录取"/>
    <n v="1"/>
    <n v="-1.3887"/>
    <n v="-1.41187"/>
    <n v="6.4908884184608842E-2"/>
    <n v="374"/>
    <n v="7"/>
    <n v="2"/>
    <s v="不予录取"/>
    <s v="FALSE"/>
    <x v="1"/>
    <x v="0"/>
  </r>
  <r>
    <n v="740"/>
    <s v="章慧青"/>
    <s v="林学院"/>
    <n v="90704"/>
    <x v="25"/>
    <n v="-0.40988442576145712"/>
    <n v="0.36481863757642041"/>
    <n v="1.1768993215701027"/>
    <x v="136"/>
    <n v="87.62"/>
    <s v="录取"/>
    <n v="1"/>
    <n v="-0.15104000000000001"/>
    <n v="-0.68518999999999997"/>
    <n v="0.50999332993786528"/>
    <n v="150"/>
    <n v="5"/>
    <n v="1"/>
    <s v="录取"/>
    <s v="RIGHT"/>
    <x v="1"/>
    <x v="0"/>
  </r>
  <r>
    <n v="741"/>
    <s v="常慕熙"/>
    <s v="林学院"/>
    <s v="0907Z2"/>
    <x v="21"/>
    <n v="-0.7451728398141122"/>
    <n v="0.18306540894301873"/>
    <n v="1.7209108528015583E-2"/>
    <x v="137"/>
    <n v="90.05"/>
    <s v="录取"/>
    <n v="1"/>
    <n v="-0.13141"/>
    <n v="-0.41276000000000002"/>
    <n v="-0.11344555284943317"/>
    <n v="516"/>
    <n v="27"/>
    <n v="3"/>
    <s v="录取"/>
    <s v="RIGHT"/>
    <x v="1"/>
    <x v="0"/>
  </r>
  <r>
    <n v="743"/>
    <s v="鞠婉迪"/>
    <s v="艺术设计学院"/>
    <n v="135108"/>
    <x v="29"/>
    <n v="0.65641303870019407"/>
    <n v="1.7462121952245307E-2"/>
    <n v="0.5385720170078333"/>
    <x v="138"/>
    <n v="83.55"/>
    <s v="录取"/>
    <n v="1"/>
    <n v="-0.47316000000000003"/>
    <n v="1.08395"/>
    <n v="0.39677775006663057"/>
    <n v="198"/>
    <n v="15"/>
    <n v="7"/>
    <s v="录取"/>
    <s v="RIGHT"/>
    <x v="1"/>
    <x v="0"/>
  </r>
  <r>
    <n v="744"/>
    <s v="王梦宇"/>
    <s v="水土保持学院"/>
    <n v="70503"/>
    <x v="40"/>
    <n v="-0.59372881618588091"/>
    <n v="9.2344581545659776E-2"/>
    <n v="0.98021777288454992"/>
    <x v="0"/>
    <n v="0"/>
    <s v="不予录取"/>
    <n v="1"/>
    <n v="-0.16261999999999999"/>
    <n v="-9.7299999999999998E-2"/>
    <n v="0.2543894691812682"/>
    <n v="270"/>
    <n v="4"/>
    <n v="1"/>
    <s v="录取"/>
    <s v="FALSE"/>
    <x v="1"/>
    <x v="1"/>
  </r>
  <r>
    <n v="745"/>
    <s v="王灿"/>
    <s v="经济管理学院"/>
    <n v="120200"/>
    <x v="7"/>
    <n v="4.9726550299599361E-2"/>
    <n v="0.22401614456623514"/>
    <n v="-0.88141358741165265"/>
    <x v="0"/>
    <n v="0"/>
    <s v="不予录取"/>
    <n v="1"/>
    <n v="-0.43430999999999997"/>
    <n v="-0.85109999999999997"/>
    <n v="-0.21751334136185413"/>
    <n v="620"/>
    <n v="271"/>
    <n v="94"/>
    <s v="不予录取"/>
    <s v="RIGHT"/>
    <x v="0"/>
    <x v="0"/>
  </r>
  <r>
    <n v="746"/>
    <s v="张雪儿"/>
    <s v="人文社会科学学院"/>
    <n v="10100"/>
    <x v="42"/>
    <n v="-1.5400360467518879"/>
    <n v="-1.1233131765073785"/>
    <n v="-0.5908570912970792"/>
    <x v="82"/>
    <n v="92"/>
    <s v="录取"/>
    <n v="1"/>
    <n v="-0.25261"/>
    <n v="-0.59057000000000004"/>
    <n v="-1.1866314065483174"/>
    <n v="944"/>
    <n v="46"/>
    <n v="1"/>
    <s v="不予录取"/>
    <s v="FALSE"/>
    <x v="1"/>
    <x v="0"/>
  </r>
  <r>
    <n v="747"/>
    <s v="甄鑫"/>
    <s v="信息学院"/>
    <n v="81200"/>
    <x v="9"/>
    <n v="0.47256864827577222"/>
    <n v="9.030855147665115E-2"/>
    <n v="9.5251493703656376E-2"/>
    <x v="0"/>
    <n v="0"/>
    <s v="不予录取"/>
    <n v="1"/>
    <n v="-0.63429999999999997"/>
    <n v="0.13667000000000001"/>
    <n v="0.21050549542210456"/>
    <n v="293"/>
    <n v="4"/>
    <n v="3"/>
    <s v="录取"/>
    <s v="FALSE"/>
    <x v="0"/>
    <x v="0"/>
  </r>
  <r>
    <n v="748"/>
    <s v="陈慧"/>
    <s v="材料学院"/>
    <n v="82902"/>
    <x v="24"/>
    <n v="-0.90414548120166727"/>
    <n v="0.15866218525338199"/>
    <n v="-0.37314508502663318"/>
    <x v="139"/>
    <n v="88.27"/>
    <s v="录取"/>
    <n v="1"/>
    <n v="-0.27073999999999998"/>
    <n v="9.9169999999999994E-2"/>
    <n v="-0.31865488293949595"/>
    <n v="692"/>
    <n v="19"/>
    <n v="17"/>
    <s v="录取"/>
    <s v="RIGHT"/>
    <x v="1"/>
    <x v="0"/>
  </r>
  <r>
    <n v="749"/>
    <s v="高佳"/>
    <s v="园林学院"/>
    <n v="83300"/>
    <x v="34"/>
    <n v="0.56449084348798317"/>
    <n v="-3.5353808655161016E-2"/>
    <n v="-0.88141358741165265"/>
    <x v="0"/>
    <n v="0"/>
    <s v="不予录取"/>
    <n v="1"/>
    <n v="0.79449999999999998"/>
    <n v="-1.20397"/>
    <n v="-0.19763338267394034"/>
    <n v="598"/>
    <n v="148"/>
    <n v="3"/>
    <s v="不予录取"/>
    <s v="RIGHT"/>
    <x v="1"/>
    <x v="1"/>
  </r>
  <r>
    <n v="750"/>
    <s v="刘佳慧"/>
    <s v="材料学院"/>
    <n v="82902"/>
    <x v="24"/>
    <n v="1.2630995271007905"/>
    <n v="0.33095802746698511"/>
    <n v="-0.44512857088201396"/>
    <x v="140"/>
    <n v="92.95"/>
    <s v="录取"/>
    <n v="1"/>
    <n v="3.023E-2"/>
    <n v="-8.2400000000000008E-3"/>
    <n v="0.33714934132804181"/>
    <n v="233"/>
    <n v="5"/>
    <n v="5"/>
    <s v="录取"/>
    <s v="RIGHT"/>
    <x v="1"/>
    <x v="0"/>
  </r>
  <r>
    <n v="751"/>
    <s v="李秋波"/>
    <s v="经济管理学院"/>
    <n v="120300"/>
    <x v="5"/>
    <n v="-0.48342218193122627"/>
    <n v="0.12159799043238018"/>
    <n v="2.8753843396107945"/>
    <x v="141"/>
    <n v="91.29"/>
    <s v="录取"/>
    <n v="1"/>
    <n v="-3.2190000000000003E-2"/>
    <n v="0.97299999999999998"/>
    <n v="1.0247179569689306"/>
    <n v="57"/>
    <n v="27"/>
    <n v="3"/>
    <s v="录取"/>
    <s v="RIGHT"/>
    <x v="1"/>
    <x v="0"/>
  </r>
  <r>
    <n v="752"/>
    <s v="刘娇"/>
    <s v="材料学院"/>
    <n v="82902"/>
    <x v="24"/>
    <n v="-0.8087618963691342"/>
    <n v="-0.58982282623587134"/>
    <n v="-0.69769029551169293"/>
    <x v="142"/>
    <n v="87.5"/>
    <s v="录取"/>
    <n v="1"/>
    <n v="-1.60893"/>
    <n v="0.68491000000000002"/>
    <n v="-0.77149360876993711"/>
    <n v="883"/>
    <n v="27"/>
    <n v="21"/>
    <s v="不予录取"/>
    <s v="FALSE"/>
    <x v="0"/>
    <x v="1"/>
  </r>
  <r>
    <n v="753"/>
    <s v="冯晗睿"/>
    <s v="园林学院"/>
    <n v="95300"/>
    <x v="3"/>
    <n v="1.7410949422042907"/>
    <n v="-4.5197921205895907E-2"/>
    <n v="-0.27825398941652335"/>
    <x v="0"/>
    <n v="0"/>
    <s v="不予录取"/>
    <n v="1"/>
    <n v="1.2015899999999999"/>
    <n v="-0.56474999999999997"/>
    <n v="0.35533945943288425"/>
    <n v="220"/>
    <n v="64"/>
    <n v="34"/>
    <s v="录取"/>
    <s v="FALSE"/>
    <x v="1"/>
    <x v="1"/>
  </r>
  <r>
    <n v="754"/>
    <s v="王铭婕"/>
    <s v="材料学院"/>
    <n v="82902"/>
    <x v="24"/>
    <n v="0.78510411199729047"/>
    <n v="-9.3226055779640604E-2"/>
    <n v="-0.44512857088201396"/>
    <x v="143"/>
    <n v="91.68"/>
    <s v="录取"/>
    <n v="1"/>
    <n v="0.11819"/>
    <n v="-0.39898"/>
    <n v="3.2543037413846898E-3"/>
    <n v="410"/>
    <n v="8"/>
    <n v="7"/>
    <s v="录取"/>
    <s v="RIGHT"/>
    <x v="1"/>
    <x v="0"/>
  </r>
  <r>
    <n v="755"/>
    <s v="杨梦瑶"/>
    <s v="经济管理学院"/>
    <n v="120300"/>
    <x v="5"/>
    <n v="-0.96773453775668938"/>
    <n v="-0.26536055663538549"/>
    <n v="-0.69466084585156285"/>
    <x v="0"/>
    <n v="0"/>
    <s v="不予录取"/>
    <n v="1"/>
    <n v="-0.50999000000000005"/>
    <n v="0.20660000000000001"/>
    <n v="-0.66056729629752475"/>
    <n v="849"/>
    <n v="345"/>
    <n v="36"/>
    <s v="不予录取"/>
    <s v="RIGHT"/>
    <x v="0"/>
    <x v="0"/>
  </r>
  <r>
    <n v="758"/>
    <s v="李思宇斯"/>
    <s v="艺术设计学院"/>
    <n v="130500"/>
    <x v="8"/>
    <n v="0.33584112162126301"/>
    <n v="5.855658772144081E-2"/>
    <n v="9.4437730264942468E-2"/>
    <x v="0"/>
    <n v="0"/>
    <s v="不予录取"/>
    <n v="1"/>
    <n v="-0.10351"/>
    <n v="-0.58372999999999997"/>
    <n v="0.15717627660924327"/>
    <n v="319"/>
    <n v="20"/>
    <n v="9"/>
    <s v="录取"/>
    <s v="FALSE"/>
    <x v="0"/>
    <x v="0"/>
  </r>
  <r>
    <n v="759"/>
    <s v="郭钰滢"/>
    <s v="林学院"/>
    <n v="90702"/>
    <x v="20"/>
    <n v="-0.20765559629459346"/>
    <n v="-0.37482059619262198"/>
    <n v="-0.10070520030235522"/>
    <x v="21"/>
    <n v="0"/>
    <s v="不予录取"/>
    <n v="1"/>
    <n v="-1.2771399999999999"/>
    <n v="-0.20300000000000001"/>
    <n v="-0.27400095897460763"/>
    <n v="660"/>
    <n v="39"/>
    <n v="13"/>
    <s v="不予录取"/>
    <s v="RIGHT"/>
    <x v="1"/>
    <x v="1"/>
  </r>
  <r>
    <n v="760"/>
    <s v="马心怡"/>
    <s v="水土保持学院"/>
    <n v="90707"/>
    <x v="14"/>
    <n v="0.10487986742692665"/>
    <n v="-2.2516594188991004"/>
    <n v="-0.83548276443666269"/>
    <x v="144"/>
    <n v="84.76"/>
    <s v="录取"/>
    <n v="1"/>
    <n v="-2.08839"/>
    <n v="-1.75722"/>
    <n v="-1.3588705092825635"/>
    <n v="955"/>
    <n v="30"/>
    <n v="18"/>
    <s v="不予录取"/>
    <s v="FALSE"/>
    <x v="0"/>
    <x v="1"/>
  </r>
  <r>
    <n v="761"/>
    <s v="李曼"/>
    <s v="经济管理学院"/>
    <n v="125300"/>
    <x v="0"/>
    <n v="-0.42722755703900178"/>
    <n v="0.25029904950795362"/>
    <n v="-0.74362111848668289"/>
    <x v="0"/>
    <n v="0"/>
    <s v="不予录取"/>
    <n v="1"/>
    <n v="-2.2496999999999998"/>
    <n v="1.1902999999999999"/>
    <n v="-0.28468115046319087"/>
    <n v="668"/>
    <n v="292"/>
    <n v="59"/>
    <s v="不予录取"/>
    <s v="RIGHT"/>
    <x v="0"/>
    <x v="0"/>
  </r>
  <r>
    <n v="763"/>
    <s v="陈宇航"/>
    <s v="经济管理学院"/>
    <n v="120200"/>
    <x v="7"/>
    <n v="1.3550217223130014"/>
    <n v="0.28515700224952778"/>
    <n v="0.47059458826686107"/>
    <x v="0"/>
    <n v="0"/>
    <s v="不予录取"/>
    <n v="1"/>
    <n v="0.40926000000000001"/>
    <n v="-0.44706000000000001"/>
    <n v="0.69165688283574145"/>
    <n v="106"/>
    <n v="55"/>
    <n v="18"/>
    <s v="不予录取"/>
    <s v="RIGHT"/>
    <x v="0"/>
    <x v="0"/>
  </r>
  <r>
    <n v="764"/>
    <s v="刘芮畅"/>
    <s v="艺术设计学院"/>
    <n v="130500"/>
    <x v="8"/>
    <n v="0.43579977019088678"/>
    <n v="0.33419535063777844"/>
    <n v="2.9636538956599998"/>
    <x v="0"/>
    <n v="0"/>
    <s v="不予录取"/>
    <n v="1"/>
    <n v="0.44923999999999997"/>
    <n v="-0.62595999999999996"/>
    <n v="1.4145489796870692"/>
    <n v="27"/>
    <n v="1"/>
    <n v="1"/>
    <s v="录取"/>
    <s v="FALSE"/>
    <x v="1"/>
    <x v="1"/>
  </r>
  <r>
    <n v="765"/>
    <s v="王海珍"/>
    <s v="经济管理学院"/>
    <n v="125300"/>
    <x v="0"/>
    <n v="-0.55695993810099631"/>
    <n v="-0.86315363329537897"/>
    <n v="-0.53699021683199388"/>
    <x v="0"/>
    <n v="0"/>
    <s v="不予录取"/>
    <n v="1"/>
    <n v="3.1629999999999998E-2"/>
    <n v="-9.0679999999999997E-2"/>
    <n v="-0.76969006052379552"/>
    <n v="882"/>
    <n v="351"/>
    <n v="73"/>
    <s v="不予录取"/>
    <s v="RIGHT"/>
    <x v="0"/>
    <x v="0"/>
  </r>
  <r>
    <n v="767"/>
    <s v="曹成航"/>
    <s v="经济管理学院"/>
    <n v="20200"/>
    <x v="2"/>
    <n v="0.30710869689379217"/>
    <n v="-0.19008218939594965"/>
    <n v="-0.28442849220231498"/>
    <x v="0"/>
    <n v="0"/>
    <s v="不予录取"/>
    <n v="1"/>
    <n v="-0.43580999999999998"/>
    <n v="-1.23658"/>
    <n v="-0.11383634362649878"/>
    <n v="517"/>
    <n v="234"/>
    <n v="55"/>
    <s v="不予录取"/>
    <s v="RIGHT"/>
    <x v="0"/>
    <x v="0"/>
  </r>
  <r>
    <n v="768"/>
    <s v="季林"/>
    <s v="水土保持学院"/>
    <n v="70503"/>
    <x v="40"/>
    <n v="-0.64888213331320732"/>
    <n v="-0.7782454142477051"/>
    <n v="0.17049623523145369"/>
    <x v="145"/>
    <n v="76.8"/>
    <s v="录取"/>
    <n v="1"/>
    <n v="-0.27228999999999998"/>
    <n v="-0.26167000000000001"/>
    <n v="-0.48397449000535742"/>
    <n v="781"/>
    <n v="20"/>
    <n v="7"/>
    <s v="不予录取"/>
    <s v="FALSE"/>
    <x v="0"/>
    <x v="1"/>
  </r>
  <r>
    <n v="769"/>
    <s v="肖佳敏"/>
    <s v="自然保护区学院"/>
    <n v="90705"/>
    <x v="37"/>
    <n v="0.85864186816705956"/>
    <n v="-0.44846356516848584"/>
    <n v="-0.88141358741165265"/>
    <x v="146"/>
    <n v="79.33"/>
    <s v="录取"/>
    <n v="1"/>
    <n v="-1.7738499999999999"/>
    <n v="-0.57396999999999998"/>
    <n v="-0.311919666996333"/>
    <n v="687"/>
    <n v="15"/>
    <n v="5"/>
    <s v="不予录取"/>
    <s v="FALSE"/>
    <x v="0"/>
    <x v="1"/>
  </r>
  <r>
    <n v="770"/>
    <s v="王载辉"/>
    <s v="园林学院"/>
    <n v="83400"/>
    <x v="15"/>
    <n v="0.89541074625194506"/>
    <n v="0.33182928542982743"/>
    <n v="0.55291437729600701"/>
    <x v="0"/>
    <n v="0"/>
    <s v="不予录取"/>
    <n v="1"/>
    <n v="-0.65376000000000001"/>
    <n v="-0.55579999999999996"/>
    <n v="0.61772926597641453"/>
    <n v="122"/>
    <n v="37"/>
    <n v="9"/>
    <s v="录取"/>
    <s v="FALSE"/>
    <x v="1"/>
    <x v="1"/>
  </r>
  <r>
    <n v="771"/>
    <s v="鲁雪婷"/>
    <s v="经济管理学院"/>
    <n v="120300"/>
    <x v="5"/>
    <n v="-0.72927557567535661"/>
    <n v="0.19772541223787846"/>
    <n v="-0.49105939385700398"/>
    <x v="0"/>
    <n v="0"/>
    <s v="不予录取"/>
    <n v="1"/>
    <n v="-0.97624"/>
    <n v="0.44972000000000001"/>
    <n v="-0.29674079024149974"/>
    <n v="676"/>
    <n v="299"/>
    <n v="29"/>
    <s v="不予录取"/>
    <s v="RIGHT"/>
    <x v="0"/>
    <x v="0"/>
  </r>
  <r>
    <n v="772"/>
    <s v="利姗姗"/>
    <s v="外语学院"/>
    <n v="50200"/>
    <x v="16"/>
    <n v="-4.2195644912611588E-2"/>
    <n v="-1.5916239438690918"/>
    <n v="-0.83548276443666269"/>
    <x v="147"/>
    <n v="79.739999999999995"/>
    <s v="录取"/>
    <n v="1"/>
    <n v="-1.0500100000000001"/>
    <n v="0.96714"/>
    <n v="-1.5167706411461825"/>
    <n v="967"/>
    <n v="35"/>
    <n v="19"/>
    <s v="不予录取"/>
    <s v="FALSE"/>
    <x v="0"/>
    <x v="1"/>
  </r>
  <r>
    <n v="774"/>
    <s v="马莹莹"/>
    <s v="经济管理学院"/>
    <n v="120300"/>
    <x v="5"/>
    <n v="0.56449084348798317"/>
    <n v="0.20579446794684364"/>
    <n v="-0.88141358741165265"/>
    <x v="0"/>
    <n v="0"/>
    <s v="不予录取"/>
    <n v="1"/>
    <n v="0.59306999999999999"/>
    <n v="-0.61212"/>
    <n v="-8.3252229682324375E-2"/>
    <n v="490"/>
    <n v="227"/>
    <n v="22"/>
    <s v="不予录取"/>
    <s v="RIGHT"/>
    <x v="0"/>
    <x v="0"/>
  </r>
  <r>
    <n v="775"/>
    <s v="杨雅莉"/>
    <s v="艺术设计学院"/>
    <n v="135108"/>
    <x v="29"/>
    <n v="-1.3333716129480664"/>
    <n v="0.12378541471976262"/>
    <n v="7.8634589281473793E-2"/>
    <x v="0"/>
    <n v="0"/>
    <s v="不予录取"/>
    <n v="1"/>
    <n v="-0.19725999999999999"/>
    <n v="0.18221000000000001"/>
    <n v="-0.2813279725883015"/>
    <n v="665"/>
    <n v="46"/>
    <n v="27"/>
    <s v="不予录取"/>
    <s v="RIGHT"/>
    <x v="0"/>
    <x v="0"/>
  </r>
  <r>
    <n v="701"/>
    <s v="郑玲娜"/>
    <s v="园林学院"/>
    <n v="97300"/>
    <x v="1"/>
    <n v="-0.49081661359402384"/>
    <n v="-0.29393618954640099"/>
    <n v="1.2725358177034269"/>
    <x v="148"/>
    <n v="91.14"/>
    <s v="录取"/>
    <n v="1"/>
    <n v="6.9150000000000003E-2"/>
    <n v="0.34725"/>
    <n v="7.6569027833320036E-2"/>
    <n v="369"/>
    <n v="102"/>
    <n v="18"/>
    <s v="录取"/>
    <s v="RIGHT"/>
    <x v="1"/>
    <x v="0"/>
  </r>
  <r>
    <n v="778"/>
    <s v="窦文静"/>
    <s v="人文社会科学学院"/>
    <n v="45400"/>
    <x v="12"/>
    <n v="-1.2187997436289184"/>
    <n v="0.17066469552078309"/>
    <n v="1.6261631407290074"/>
    <x v="149"/>
    <n v="73.8"/>
    <s v="录取"/>
    <n v="1"/>
    <n v="1.7259500000000001"/>
    <n v="-1.0772699999999999"/>
    <n v="0.36540281919369533"/>
    <n v="212"/>
    <n v="11"/>
    <n v="3"/>
    <s v="录取"/>
    <s v="RIGHT"/>
    <x v="1"/>
    <x v="0"/>
  </r>
  <r>
    <n v="779"/>
    <s v="彭亦谐"/>
    <s v="经济管理学院"/>
    <n v="120300"/>
    <x v="5"/>
    <n v="1.7410949422042907"/>
    <n v="-1.0884489818531697"/>
    <n v="-0.19747344808230052"/>
    <x v="0"/>
    <n v="0"/>
    <s v="不予录取"/>
    <n v="1"/>
    <n v="-7.6289999999999997E-2"/>
    <n v="-0.45121"/>
    <n v="-0.10855591763122187"/>
    <n v="515"/>
    <n v="233"/>
    <n v="23"/>
    <s v="不予录取"/>
    <s v="RIGHT"/>
    <x v="0"/>
    <x v="0"/>
  </r>
  <r>
    <n v="780"/>
    <s v="焦浩"/>
    <s v="环境科学与工程学院"/>
    <n v="83000"/>
    <x v="6"/>
    <n v="-0.17088671820970799"/>
    <n v="0.19791145551169431"/>
    <n v="-0.88141358741165265"/>
    <x v="0"/>
    <n v="0"/>
    <s v="不予录取"/>
    <n v="1"/>
    <n v="-0.54893999999999998"/>
    <n v="2.66656"/>
    <n v="-0.2911398544831364"/>
    <n v="674"/>
    <n v="11"/>
    <n v="9"/>
    <s v="不予录取"/>
    <s v="RIGHT"/>
    <x v="0"/>
    <x v="0"/>
  </r>
  <r>
    <n v="781"/>
    <s v="王晓慧"/>
    <s v="经济管理学院"/>
    <n v="120200"/>
    <x v="7"/>
    <n v="0.27033981880890673"/>
    <n v="0.24776113997752711"/>
    <n v="-0.88141358741165265"/>
    <x v="0"/>
    <n v="0"/>
    <s v="不予录取"/>
    <n v="1"/>
    <n v="-0.92332999999999998"/>
    <n v="1.56582"/>
    <n v="-0.14500607521768066"/>
    <n v="547"/>
    <n v="248"/>
    <n v="82"/>
    <s v="不予录取"/>
    <s v="RIGHT"/>
    <x v="0"/>
    <x v="0"/>
  </r>
  <r>
    <n v="782"/>
    <s v="王琦"/>
    <s v="林学院"/>
    <n v="90703"/>
    <x v="31"/>
    <n v="-0.36363850048397972"/>
    <n v="-0.34187651335150476"/>
    <n v="0.17049623523145369"/>
    <x v="0"/>
    <n v="0"/>
    <s v="不予录取"/>
    <n v="1"/>
    <n v="0.92274"/>
    <n v="3.8629999999999998E-2"/>
    <n v="-0.19780989165055951"/>
    <n v="599"/>
    <n v="34"/>
    <n v="3"/>
    <s v="录取"/>
    <s v="FALSE"/>
    <x v="1"/>
    <x v="1"/>
  </r>
  <r>
    <n v="783"/>
    <s v="王一凡"/>
    <s v="经济管理学院"/>
    <n v="20200"/>
    <x v="2"/>
    <n v="-0.71337831153660114"/>
    <n v="0.44315398514481957"/>
    <n v="0.95228795783432352"/>
    <x v="0"/>
    <n v="0"/>
    <s v="不予录取"/>
    <n v="1"/>
    <n v="-0.65278000000000003"/>
    <n v="1.1136200000000001"/>
    <n v="0.37687213785303797"/>
    <n v="206"/>
    <n v="102"/>
    <n v="26"/>
    <s v="不予录取"/>
    <s v="RIGHT"/>
    <x v="0"/>
    <x v="0"/>
  </r>
  <r>
    <n v="784"/>
    <s v="王晓敏"/>
    <s v="理学院"/>
    <n v="70100"/>
    <x v="43"/>
    <n v="0.76671967295484866"/>
    <n v="-0.18870791438888151"/>
    <n v="-0.88141358741165265"/>
    <x v="0"/>
    <n v="0"/>
    <s v="不予录取"/>
    <n v="1"/>
    <n v="-0.15543000000000001"/>
    <n v="0.38674999999999998"/>
    <n v="-0.21423125775420226"/>
    <n v="617"/>
    <n v="1"/>
    <n v="1"/>
    <s v="不予录取"/>
    <s v="RIGHT"/>
    <x v="0"/>
    <x v="0"/>
  </r>
  <r>
    <n v="785"/>
    <s v="徐若凡"/>
    <s v="园林学院"/>
    <n v="95300"/>
    <x v="3"/>
    <n v="-0.71337831153660114"/>
    <n v="0.37591049177580171"/>
    <n v="0.43047091183739333"/>
    <x v="150"/>
    <n v="81.91"/>
    <s v="录取"/>
    <n v="1"/>
    <n v="-0.30546000000000001"/>
    <n v="0.72367999999999999"/>
    <n v="0.14512632357423144"/>
    <n v="325"/>
    <n v="87"/>
    <n v="43"/>
    <s v="录取"/>
    <s v="RIGHT"/>
    <x v="1"/>
    <x v="0"/>
  </r>
  <r>
    <n v="786"/>
    <s v="金琴平"/>
    <s v="经济管理学院"/>
    <n v="120200"/>
    <x v="7"/>
    <n v="0.16003318455425392"/>
    <n v="7.8766748347757432E-2"/>
    <n v="-0.69769029551169293"/>
    <x v="0"/>
    <n v="0"/>
    <s v="不予录取"/>
    <n v="1"/>
    <n v="-1.27972"/>
    <n v="1.77E-2"/>
    <n v="-0.18542129848081565"/>
    <n v="588"/>
    <n v="260"/>
    <n v="90"/>
    <s v="不予录取"/>
    <s v="RIGHT"/>
    <x v="0"/>
    <x v="0"/>
  </r>
  <r>
    <n v="787"/>
    <s v="陈新月"/>
    <s v="园林学院"/>
    <n v="83400"/>
    <x v="15"/>
    <n v="-7.7487745986380446E-2"/>
    <n v="0.18914511971630565"/>
    <n v="0.50593798487001662"/>
    <x v="0"/>
    <n v="0"/>
    <s v="不予录取"/>
    <n v="1"/>
    <n v="0.40461000000000003"/>
    <n v="-0.98989000000000005"/>
    <n v="0.26197309872173963"/>
    <n v="266"/>
    <n v="72"/>
    <n v="22"/>
    <s v="录取"/>
    <s v="FALSE"/>
    <x v="1"/>
    <x v="1"/>
  </r>
  <r>
    <n v="788"/>
    <s v="安小勇"/>
    <s v="材料学院"/>
    <n v="85600"/>
    <x v="41"/>
    <n v="0.60609461198010672"/>
    <n v="-0.9636217942316363"/>
    <n v="-0.43809306410747567"/>
    <x v="151"/>
    <n v="84.95"/>
    <s v="录取"/>
    <n v="1"/>
    <n v="-3.0110000000000001E-2"/>
    <n v="1.0218499999999999"/>
    <n v="-0.45659112120749434"/>
    <n v="766"/>
    <n v="23"/>
    <n v="3"/>
    <s v="录取"/>
    <s v="RIGHT"/>
    <x v="1"/>
    <x v="0"/>
  </r>
  <r>
    <n v="790"/>
    <s v="齐莹"/>
    <s v="园林学院"/>
    <n v="95300"/>
    <x v="3"/>
    <n v="-0.18927115725214982"/>
    <n v="6.1992437726188871"/>
    <n v="-0.14663602327734515"/>
    <x v="0"/>
    <n v="0"/>
    <s v="不予录取"/>
    <n v="1"/>
    <n v="0.10187"/>
    <n v="-3.6049999999999999E-2"/>
    <n v="2.8317137862753983"/>
    <n v="10"/>
    <n v="5"/>
    <n v="5"/>
    <s v="录取"/>
    <s v="FALSE"/>
    <x v="1"/>
    <x v="1"/>
  </r>
  <r>
    <n v="791"/>
    <s v="司文涛"/>
    <s v="人文社会科学学院"/>
    <n v="30100"/>
    <x v="13"/>
    <n v="1.2957672214715707E-2"/>
    <n v="-0.11816230234387975"/>
    <n v="-0.88141358741165265"/>
    <x v="0"/>
    <n v="0"/>
    <s v="不予录取"/>
    <n v="1"/>
    <n v="-2.2679"/>
    <n v="-0.81637999999999999"/>
    <n v="-0.39002242827076933"/>
    <n v="735"/>
    <n v="41"/>
    <n v="11"/>
    <s v="不予录取"/>
    <s v="RIGHT"/>
    <x v="0"/>
    <x v="0"/>
  </r>
  <r>
    <n v="793"/>
    <s v="陈修华"/>
    <s v="林学院"/>
    <n v="70503"/>
    <x v="40"/>
    <n v="-0.63049769427076552"/>
    <n v="-0.22236886232414516"/>
    <n v="-0.10864125179245059"/>
    <x v="21"/>
    <n v="0"/>
    <s v="不予录取"/>
    <n v="1"/>
    <n v="1.7324900000000001"/>
    <n v="-1.4974000000000001"/>
    <n v="-0.32211509723338322"/>
    <n v="696"/>
    <n v="42"/>
    <n v="4"/>
    <s v="不予录取"/>
    <s v="RIGHT"/>
    <x v="0"/>
    <x v="0"/>
  </r>
  <r>
    <n v="794"/>
    <s v="马玉婉"/>
    <s v="艺术设计学院"/>
    <n v="135108"/>
    <x v="29"/>
    <n v="-1.3015770846705552"/>
    <n v="-7.8686653711862647E-2"/>
    <n v="-0.83548276443666269"/>
    <x v="0"/>
    <n v="0"/>
    <s v="不予录取"/>
    <n v="1"/>
    <n v="0.48407"/>
    <n v="-0.79495000000000005"/>
    <n v="-0.71863602655499792"/>
    <n v="867"/>
    <n v="76"/>
    <n v="50"/>
    <s v="不予录取"/>
    <s v="RIGHT"/>
    <x v="0"/>
    <x v="0"/>
  </r>
  <r>
    <n v="795"/>
    <s v="杨静萱"/>
    <s v="经济管理学院"/>
    <n v="120200"/>
    <x v="7"/>
    <n v="0.93217962433682877"/>
    <n v="0.16322284843356713"/>
    <n v="7.8634589281473793E-2"/>
    <x v="0"/>
    <n v="0"/>
    <s v="不予录取"/>
    <n v="1"/>
    <n v="-1.25319"/>
    <n v="3.99227"/>
    <n v="0.36631885104305389"/>
    <n v="211"/>
    <n v="106"/>
    <n v="35"/>
    <s v="不予录取"/>
    <s v="RIGHT"/>
    <x v="0"/>
    <x v="0"/>
  </r>
  <r>
    <n v="797"/>
    <s v="李姝杰"/>
    <s v="人文社会科学学院"/>
    <n v="30100"/>
    <x v="13"/>
    <n v="-0.69748104739784555"/>
    <n v="2.3400393165530685E-2"/>
    <n v="0.24195662157299982"/>
    <x v="21"/>
    <n v="0"/>
    <s v="不予录取"/>
    <n v="1"/>
    <n v="3.7569999999999999E-2"/>
    <n v="-0.50707999999999998"/>
    <n v="-8.9861762730528955E-2"/>
    <n v="500"/>
    <n v="28"/>
    <n v="7"/>
    <s v="不予录取"/>
    <s v="RIGHT"/>
    <x v="0"/>
    <x v="0"/>
  </r>
  <r>
    <n v="799"/>
    <s v="苏展波"/>
    <s v="经济管理学院"/>
    <n v="20200"/>
    <x v="2"/>
    <n v="0.82187299008217596"/>
    <n v="0.22351153225146683"/>
    <n v="-0.88141358741165265"/>
    <x v="0"/>
    <n v="0"/>
    <s v="不予录取"/>
    <n v="1"/>
    <n v="-0.73685"/>
    <n v="-0.61434999999999995"/>
    <n v="-3.3966961789740902E-3"/>
    <n v="423"/>
    <n v="197"/>
    <n v="45"/>
    <s v="不予录取"/>
    <s v="RIGHT"/>
    <x v="0"/>
    <x v="0"/>
  </r>
  <r>
    <n v="801"/>
    <s v="贾书敏"/>
    <s v="经济管理学院"/>
    <n v="20200"/>
    <x v="2"/>
    <n v="0.50933752636065577"/>
    <n v="0.35327462687539773"/>
    <n v="-0.88141358741165265"/>
    <x v="0"/>
    <n v="0"/>
    <s v="不予录取"/>
    <n v="1"/>
    <n v="-0.19792999999999999"/>
    <n v="-0.625"/>
    <n v="-2.861076498852827E-2"/>
    <n v="445"/>
    <n v="207"/>
    <n v="47"/>
    <s v="不予录取"/>
    <s v="RIGHT"/>
    <x v="0"/>
    <x v="0"/>
  </r>
  <r>
    <n v="802"/>
    <s v="龚铭"/>
    <s v="经济管理学院"/>
    <n v="25200"/>
    <x v="4"/>
    <n v="2.0903992840106929"/>
    <n v="-0.56514337334810338"/>
    <n v="-0.65175947253670286"/>
    <x v="0"/>
    <n v="0"/>
    <s v="不予录取"/>
    <n v="1"/>
    <n v="0.87497000000000003"/>
    <n v="-0.93184"/>
    <n v="6.2641095999634522E-2"/>
    <n v="378"/>
    <n v="176"/>
    <n v="11"/>
    <s v="不予录取"/>
    <s v="RIGHT"/>
    <x v="0"/>
    <x v="0"/>
  </r>
  <r>
    <n v="803"/>
    <s v="赵天极"/>
    <s v="经济管理学院"/>
    <n v="125300"/>
    <x v="0"/>
    <n v="0.85864186816705956"/>
    <n v="0.17375962661825867"/>
    <n v="-0.88141358741165265"/>
    <x v="0"/>
    <n v="0"/>
    <s v="不予录取"/>
    <n v="1"/>
    <n v="-0.18823000000000001"/>
    <n v="0.61651999999999996"/>
    <n v="-1.6787530463786116E-2"/>
    <n v="436"/>
    <n v="202"/>
    <n v="46"/>
    <s v="不予录取"/>
    <s v="RIGHT"/>
    <x v="0"/>
    <x v="0"/>
  </r>
  <r>
    <n v="804"/>
    <s v="冉龙奕"/>
    <s v="生物科学与技术学院"/>
    <n v="95135"/>
    <x v="44"/>
    <n v="-0.57030293428780154"/>
    <n v="-0.46635961409096"/>
    <n v="-0.5908570912970792"/>
    <x v="82"/>
    <n v="92"/>
    <s v="录取"/>
    <n v="1"/>
    <n v="-0.99846000000000001"/>
    <n v="1.0003500000000001"/>
    <n v="-0.60581786774684376"/>
    <n v="830"/>
    <n v="5"/>
    <n v="2"/>
    <s v="录取"/>
    <s v="RIGHT"/>
    <x v="1"/>
    <x v="0"/>
  </r>
  <r>
    <n v="805"/>
    <s v="耿嘉一"/>
    <s v="经济管理学院"/>
    <n v="20200"/>
    <x v="2"/>
    <n v="2.4397036258170965"/>
    <n v="0.3103138725753905"/>
    <n v="-0.31224270378700958"/>
    <x v="0"/>
    <n v="0"/>
    <s v="不予录取"/>
    <n v="1"/>
    <n v="7.3779999999999998E-2"/>
    <n v="0.80406999999999995"/>
    <n v="0.7048891564417058"/>
    <n v="101"/>
    <n v="52"/>
    <n v="13"/>
    <s v="不予录取"/>
    <s v="RIGHT"/>
    <x v="0"/>
    <x v="0"/>
  </r>
  <r>
    <n v="806"/>
    <s v="周欧"/>
    <s v="林学院"/>
    <n v="90702"/>
    <x v="20"/>
    <n v="-0.37953576462273525"/>
    <n v="0.37324110643737124"/>
    <n v="-0.55686837692659297"/>
    <x v="109"/>
    <n v="88.52"/>
    <s v="录取"/>
    <n v="1"/>
    <n v="0.62229000000000001"/>
    <n v="0.58435999999999999"/>
    <n v="-0.14160315829746314"/>
    <n v="542"/>
    <n v="30"/>
    <n v="11"/>
    <s v="录取"/>
    <s v="RIGHT"/>
    <x v="1"/>
    <x v="0"/>
  </r>
  <r>
    <n v="808"/>
    <s v="吴明霞"/>
    <s v="生物科学与技术学院"/>
    <n v="95135"/>
    <x v="44"/>
    <n v="-0.26825491565144666"/>
    <n v="-0.21675753918790944"/>
    <n v="-0.88141358741165265"/>
    <x v="134"/>
    <n v="96"/>
    <s v="录取"/>
    <n v="1"/>
    <n v="-1.4272800000000001"/>
    <n v="0.84487000000000001"/>
    <n v="-0.51485557850974883"/>
    <n v="789"/>
    <n v="4"/>
    <n v="1"/>
    <s v="录取"/>
    <s v="RIGHT"/>
    <x v="1"/>
    <x v="0"/>
  </r>
  <r>
    <n v="809"/>
    <s v="沈博嵩"/>
    <s v="园林学院"/>
    <n v="95300"/>
    <x v="3"/>
    <n v="-0.90414548120166727"/>
    <n v="0.20496326104431412"/>
    <n v="0.64630576593800393"/>
    <x v="0"/>
    <n v="0"/>
    <s v="不予录取"/>
    <n v="1"/>
    <n v="0.20569999999999999"/>
    <n v="0.48170000000000002"/>
    <n v="9.3746561946755264E-2"/>
    <n v="354"/>
    <n v="97"/>
    <n v="48"/>
    <s v="录取"/>
    <s v="FALSE"/>
    <x v="1"/>
    <x v="1"/>
  </r>
  <r>
    <n v="810"/>
    <s v="张金钰"/>
    <s v="林学院"/>
    <n v="90704"/>
    <x v="25"/>
    <n v="0.23357094072402304"/>
    <n v="-0.45500894959873006"/>
    <n v="-0.3382953666674004"/>
    <x v="152"/>
    <n v="86.05"/>
    <s v="录取"/>
    <n v="1"/>
    <n v="0.19553000000000001"/>
    <n v="-1.2172099999999999"/>
    <n v="-0.2805414343968774"/>
    <n v="664"/>
    <n v="40"/>
    <n v="13"/>
    <s v="不予录取"/>
    <s v="FALSE"/>
    <x v="0"/>
    <x v="1"/>
  </r>
  <r>
    <n v="811"/>
    <s v="张倩"/>
    <s v="经济管理学院"/>
    <n v="20200"/>
    <x v="2"/>
    <n v="1.4653283565676563"/>
    <n v="0.23800575384158179"/>
    <n v="0.50698355432101705"/>
    <x v="0"/>
    <n v="0"/>
    <s v="不予录取"/>
    <n v="1"/>
    <n v="-1.2965"/>
    <n v="0.48219000000000001"/>
    <n v="0.71385107323827968"/>
    <n v="98"/>
    <n v="49"/>
    <n v="11"/>
    <s v="不予录取"/>
    <s v="RIGHT"/>
    <x v="0"/>
    <x v="0"/>
  </r>
  <r>
    <n v="812"/>
    <s v="徐宗泽"/>
    <s v="环境科学与工程学院"/>
    <n v="83000"/>
    <x v="6"/>
    <n v="-1.571830575029399"/>
    <n v="5.8662678085068002E-3"/>
    <n v="-0.4041043497369895"/>
    <x v="0"/>
    <n v="0"/>
    <s v="不予录取"/>
    <n v="1"/>
    <n v="-0.52444000000000002"/>
    <n v="-0.27618999999999999"/>
    <n v="-0.58834237908302767"/>
    <n v="818"/>
    <n v="18"/>
    <n v="16"/>
    <s v="不予录取"/>
    <s v="RIGHT"/>
    <x v="0"/>
    <x v="0"/>
  </r>
  <r>
    <n v="813"/>
    <s v="毕禛"/>
    <s v="经济管理学院"/>
    <n v="25200"/>
    <x v="4"/>
    <n v="0.25635480092748542"/>
    <n v="-7.7690252843705357E-2"/>
    <n v="0.24371817027730361"/>
    <x v="0"/>
    <n v="0"/>
    <s v="不予录取"/>
    <n v="1"/>
    <n v="0.21032000000000001"/>
    <n v="-0.92061999999999999"/>
    <n v="0.12765859078909125"/>
    <n v="338"/>
    <n v="163"/>
    <n v="10"/>
    <s v="不予录取"/>
    <s v="RIGHT"/>
    <x v="0"/>
    <x v="0"/>
  </r>
  <r>
    <n v="814"/>
    <s v="邱雪玮"/>
    <s v="园林学院"/>
    <n v="83400"/>
    <x v="15"/>
    <n v="1.6124038689071942"/>
    <n v="-8.3317712349202183E-2"/>
    <n v="3.9216173567187741E-2"/>
    <x v="0"/>
    <n v="0"/>
    <s v="不予录取"/>
    <n v="1"/>
    <n v="-0.29114000000000001"/>
    <n v="0.60450000000000004"/>
    <n v="0.42312058008856629"/>
    <n v="185"/>
    <n v="52"/>
    <n v="13"/>
    <s v="录取"/>
    <s v="FALSE"/>
    <x v="1"/>
    <x v="1"/>
  </r>
  <r>
    <n v="815"/>
    <s v="李春瑜"/>
    <s v="材料学院"/>
    <n v="82902"/>
    <x v="24"/>
    <n v="-1.2856798205317996"/>
    <n v="-1.2967619296366653"/>
    <n v="-0.74362111848668289"/>
    <x v="153"/>
    <n v="87.45"/>
    <s v="录取"/>
    <n v="1"/>
    <n v="-0.47549000000000002"/>
    <n v="0.26428000000000001"/>
    <n v="-1.2567966039274521"/>
    <n v="949"/>
    <n v="31"/>
    <n v="24"/>
    <s v="不予录取"/>
    <s v="FALSE"/>
    <x v="0"/>
    <x v="1"/>
  </r>
  <r>
    <n v="816"/>
    <s v="董敏"/>
    <s v="经济管理学院"/>
    <n v="120200"/>
    <x v="7"/>
    <n v="-0.53857549905855362"/>
    <n v="0.45047857940505842"/>
    <n v="-0.69466084585156285"/>
    <x v="0"/>
    <n v="0"/>
    <s v="不予录取"/>
    <n v="1"/>
    <n v="-0.89676"/>
    <n v="2.9610599999999998"/>
    <n v="-0.20189228692161135"/>
    <n v="603"/>
    <n v="264"/>
    <n v="91"/>
    <s v="不予录取"/>
    <s v="RIGHT"/>
    <x v="0"/>
    <x v="0"/>
  </r>
  <r>
    <n v="817"/>
    <s v="苏竞琳"/>
    <s v="艺术设计学院"/>
    <n v="135108"/>
    <x v="29"/>
    <n v="1.6859416250769634"/>
    <n v="0.25349594883395515"/>
    <n v="0.22384001018270441"/>
    <x v="154"/>
    <n v="88.65"/>
    <s v="录取"/>
    <n v="1"/>
    <n v="-7.1879999999999999E-2"/>
    <n v="0.23991999999999999"/>
    <n v="0.674001649365777"/>
    <n v="110"/>
    <n v="8"/>
    <n v="3"/>
    <s v="录取"/>
    <s v="RIGHT"/>
    <x v="1"/>
    <x v="0"/>
  </r>
  <r>
    <n v="818"/>
    <s v="李东起"/>
    <s v="经济管理学院"/>
    <n v="120200"/>
    <x v="7"/>
    <n v="-1.015426330172956"/>
    <n v="0.31475002224436965"/>
    <n v="-1.86567580123061E-2"/>
    <x v="0"/>
    <n v="0"/>
    <s v="不予录取"/>
    <n v="1"/>
    <n v="-1.6573899999999999"/>
    <n v="-0.81689000000000001"/>
    <n v="-0.13974657333279752"/>
    <n v="541"/>
    <n v="245"/>
    <n v="80"/>
    <s v="不予录取"/>
    <s v="RIGHT"/>
    <x v="0"/>
    <x v="0"/>
  </r>
  <r>
    <n v="820"/>
    <s v="何晓"/>
    <s v="经济管理学院"/>
    <n v="125300"/>
    <x v="0"/>
    <n v="-0.14107680254140251"/>
    <n v="0.18707970236703078"/>
    <n v="-0.88141358741165265"/>
    <x v="0"/>
    <n v="0"/>
    <s v="不予录取"/>
    <n v="1"/>
    <n v="0.70853999999999995"/>
    <n v="-0.15583"/>
    <n v="-0.28800201139914805"/>
    <n v="672"/>
    <n v="296"/>
    <n v="61"/>
    <s v="不予录取"/>
    <s v="RIGHT"/>
    <x v="0"/>
    <x v="0"/>
  </r>
  <r>
    <n v="821"/>
    <s v="刘敏"/>
    <s v="经济管理学院"/>
    <n v="120200"/>
    <x v="7"/>
    <n v="0.32549313593623402"/>
    <n v="0.23561108268889835"/>
    <n v="-0.58292103980698384"/>
    <x v="0"/>
    <n v="0"/>
    <s v="不予录取"/>
    <n v="1"/>
    <n v="0.29254999999999998"/>
    <n v="-0.75480000000000003"/>
    <n v="-2.1138127544491625E-2"/>
    <n v="442"/>
    <n v="205"/>
    <n v="67"/>
    <s v="不予录取"/>
    <s v="RIGHT"/>
    <x v="0"/>
    <x v="0"/>
  </r>
  <r>
    <n v="822"/>
    <s v="王昕悦"/>
    <s v="经济管理学院"/>
    <n v="125300"/>
    <x v="0"/>
    <n v="-0.28119335246436256"/>
    <n v="0.31958313774068153"/>
    <n v="0.32273716290722299"/>
    <x v="0"/>
    <n v="0"/>
    <s v="不予录取"/>
    <n v="1"/>
    <n v="-0.34978999999999999"/>
    <n v="-0.33581"/>
    <n v="0.19712730285045071"/>
    <n v="303"/>
    <n v="149"/>
    <n v="31"/>
    <s v="不予录取"/>
    <s v="RIGHT"/>
    <x v="0"/>
    <x v="0"/>
  </r>
  <r>
    <n v="823"/>
    <s v="李乐"/>
    <s v="经济管理学院"/>
    <n v="125300"/>
    <x v="0"/>
    <n v="8.6495428384484832E-2"/>
    <n v="0.25280436342569934"/>
    <n v="0.89894355330640419"/>
    <x v="0"/>
    <n v="0"/>
    <s v="不予录取"/>
    <n v="1"/>
    <n v="0.67925000000000002"/>
    <n v="1.26745"/>
    <n v="0.48820872392026177"/>
    <n v="162"/>
    <n v="80"/>
    <n v="15"/>
    <s v="不予录取"/>
    <s v="RIGHT"/>
    <x v="0"/>
    <x v="0"/>
  </r>
  <r>
    <n v="777"/>
    <s v="王雪静"/>
    <s v="园林学院"/>
    <n v="97300"/>
    <x v="1"/>
    <n v="-0.36363850048397972"/>
    <n v="0.28514651902759319"/>
    <n v="-0.37011563536650327"/>
    <x v="0"/>
    <n v="0"/>
    <s v="不予录取"/>
    <n v="1"/>
    <n v="-9.2310000000000003E-2"/>
    <n v="-0.42437999999999998"/>
    <n v="0.21169379264547039"/>
    <n v="292"/>
    <n v="77"/>
    <n v="14"/>
    <s v="录取"/>
    <s v="FALSE"/>
    <x v="1"/>
    <x v="1"/>
  </r>
  <r>
    <n v="825"/>
    <s v="陈婉菁"/>
    <s v="信息学院"/>
    <n v="85400"/>
    <x v="23"/>
    <n v="1.079255136676367"/>
    <n v="0.18460969782021106"/>
    <n v="3.2180666792649269E-2"/>
    <x v="0"/>
    <n v="0"/>
    <s v="不予录取"/>
    <n v="1"/>
    <n v="-2.0901700000000001"/>
    <n v="-1.538E-2"/>
    <n v="0.39950133756781575"/>
    <n v="195"/>
    <n v="3"/>
    <n v="1"/>
    <s v="录取"/>
    <s v="FALSE"/>
    <x v="1"/>
    <x v="1"/>
  </r>
  <r>
    <n v="826"/>
    <s v="冯永杰"/>
    <s v="经济管理学院"/>
    <n v="120200"/>
    <x v="7"/>
    <n v="-0.20765559629459346"/>
    <n v="-0.16956929043901503"/>
    <n v="-9.857629535778227E-2"/>
    <x v="0"/>
    <n v="0"/>
    <s v="不予录取"/>
    <n v="1"/>
    <n v="0.63366"/>
    <n v="8.4269999999999998E-2"/>
    <n v="-0.17583106256349385"/>
    <n v="577"/>
    <n v="256"/>
    <n v="87"/>
    <s v="不予录取"/>
    <s v="RIGHT"/>
    <x v="0"/>
    <x v="0"/>
  </r>
  <r>
    <n v="827"/>
    <s v="詹硕"/>
    <s v="材料学院"/>
    <n v="82903"/>
    <x v="36"/>
    <n v="1.9617082107135981"/>
    <n v="-1.2029660322282039"/>
    <n v="0.40015035010640349"/>
    <x v="155"/>
    <n v="95.3"/>
    <s v="录取"/>
    <n v="1"/>
    <n v="-1.6229499999999999"/>
    <n v="-0.83858999999999995"/>
    <n v="0.12725529382549886"/>
    <n v="339"/>
    <n v="7"/>
    <n v="1"/>
    <s v="录取"/>
    <s v="RIGHT"/>
    <x v="1"/>
    <x v="0"/>
  </r>
  <r>
    <n v="828"/>
    <s v="徐凌飞"/>
    <s v="工学院"/>
    <n v="85400"/>
    <x v="23"/>
    <n v="-1.0790153867279781"/>
    <n v="-0.91273215113105532"/>
    <n v="-6.6262348414756492E-2"/>
    <x v="156"/>
    <n v="84.38"/>
    <s v="录取"/>
    <n v="1"/>
    <n v="0.94189999999999996"/>
    <n v="-0.25535000000000002"/>
    <n v="-0.757849883809108"/>
    <n v="881"/>
    <n v="7"/>
    <n v="5"/>
    <s v="录取"/>
    <s v="RIGHT"/>
    <x v="0"/>
    <x v="1"/>
  </r>
  <r>
    <n v="830"/>
    <s v="聂云申霞"/>
    <s v="艺术设计学院"/>
    <n v="135108"/>
    <x v="29"/>
    <n v="-5.4267668277279283E-3"/>
    <n v="0.22708170506463921"/>
    <n v="-0.88141358741165265"/>
    <x v="0"/>
    <n v="0"/>
    <s v="不予录取"/>
    <n v="1"/>
    <n v="-1.0666100000000001"/>
    <n v="-0.19796"/>
    <n v="-0.23137043079425593"/>
    <n v="632"/>
    <n v="43"/>
    <n v="25"/>
    <s v="不予录取"/>
    <s v="RIGHT"/>
    <x v="0"/>
    <x v="0"/>
  </r>
  <r>
    <n v="832"/>
    <s v="王灏予"/>
    <s v="艺术设计学院"/>
    <s v="1305Z1"/>
    <x v="30"/>
    <n v="-1.3810634053643329"/>
    <n v="0.25896744465220256"/>
    <n v="0.67064412066412415"/>
    <x v="0"/>
    <n v="0"/>
    <s v="不予录取"/>
    <n v="1"/>
    <n v="-1.63792"/>
    <n v="0.2984"/>
    <n v="-3.7143258451532435E-3"/>
    <n v="424"/>
    <n v="26"/>
    <n v="4"/>
    <s v="不予录取"/>
    <s v="RIGHT"/>
    <x v="0"/>
    <x v="0"/>
  </r>
  <r>
    <n v="833"/>
    <s v="张轩"/>
    <s v="经济管理学院"/>
    <n v="25200"/>
    <x v="4"/>
    <n v="3.134211125715753E-2"/>
    <n v="0.36778972575519625"/>
    <n v="-0.88141358741165265"/>
    <x v="0"/>
    <n v="0"/>
    <s v="不予录取"/>
    <n v="1"/>
    <n v="-0.74648000000000003"/>
    <n v="-1.7468600000000001"/>
    <n v="-0.15442254784425646"/>
    <n v="554"/>
    <n v="251"/>
    <n v="17"/>
    <s v="不予录取"/>
    <s v="RIGHT"/>
    <x v="0"/>
    <x v="0"/>
  </r>
  <r>
    <n v="835"/>
    <s v="王宇新"/>
    <s v="经济管理学院"/>
    <n v="125300"/>
    <x v="0"/>
    <n v="0.43579977019088678"/>
    <n v="5.3893364726411014E-2"/>
    <n v="-0.32418481239151326"/>
    <x v="0"/>
    <n v="0"/>
    <s v="不予录取"/>
    <n v="1"/>
    <n v="-3.3149999999999999E-2"/>
    <n v="-3.048E-2"/>
    <n v="2.238554651465384E-2"/>
    <n v="398"/>
    <n v="189"/>
    <n v="41"/>
    <s v="不予录取"/>
    <s v="RIGHT"/>
    <x v="0"/>
    <x v="0"/>
  </r>
  <r>
    <n v="837"/>
    <s v="武再辰"/>
    <s v="园林学院"/>
    <n v="83400"/>
    <x v="15"/>
    <n v="-0.68158378325909008"/>
    <n v="-1.3801894244139599"/>
    <n v="-0.88141358741165265"/>
    <x v="49"/>
    <n v="85.99"/>
    <s v="录取"/>
    <n v="1"/>
    <n v="-2.39194"/>
    <n v="-0.16370999999999999"/>
    <n v="-1.1814376059807008"/>
    <n v="943"/>
    <n v="227"/>
    <n v="60"/>
    <s v="不予录取"/>
    <s v="FALSE"/>
    <x v="0"/>
    <x v="1"/>
  </r>
  <r>
    <n v="838"/>
    <s v="段雅萍"/>
    <s v="外语学院"/>
    <n v="55101"/>
    <x v="35"/>
    <n v="-4.2195644912611588E-2"/>
    <n v="-0.73609821077467041"/>
    <n v="-0.68271873724705912"/>
    <x v="111"/>
    <n v="82.65"/>
    <s v="录取"/>
    <n v="1"/>
    <n v="-0.75405999999999995"/>
    <n v="-1.11347"/>
    <n v="-0.81496859910734054"/>
    <n v="893"/>
    <n v="32"/>
    <n v="14"/>
    <s v="不予录取"/>
    <s v="FALSE"/>
    <x v="0"/>
    <x v="1"/>
  </r>
  <r>
    <n v="840"/>
    <s v="李雯"/>
    <s v="经济管理学院"/>
    <n v="120200"/>
    <x v="7"/>
    <n v="1.1344084538036943"/>
    <n v="6.2297171452110964"/>
    <n v="0.23223019918991233"/>
    <x v="0"/>
    <n v="0"/>
    <s v="不予录取"/>
    <n v="1"/>
    <n v="0.27500999999999998"/>
    <n v="-1.3403099999999999"/>
    <n v="3.3587374523441964"/>
    <n v="6"/>
    <n v="2"/>
    <n v="1"/>
    <s v="录取"/>
    <s v="FALSE"/>
    <x v="1"/>
    <x v="1"/>
  </r>
  <r>
    <n v="841"/>
    <s v="廖佳"/>
    <s v="园林学院"/>
    <n v="83400"/>
    <x v="15"/>
    <n v="0.31994385748250748"/>
    <n v="4.0658762158136061E-2"/>
    <n v="0.77919163303300865"/>
    <x v="0"/>
    <n v="0"/>
    <s v="不予录取"/>
    <n v="1"/>
    <n v="0.86641999999999997"/>
    <n v="-1.08504"/>
    <n v="0.40652798321011108"/>
    <n v="193"/>
    <n v="55"/>
    <n v="16"/>
    <s v="录取"/>
    <s v="FALSE"/>
    <x v="1"/>
    <x v="1"/>
  </r>
  <r>
    <n v="843"/>
    <s v="李泽阳"/>
    <s v="经济管理学院"/>
    <n v="120200"/>
    <x v="7"/>
    <n v="1.079255136676367"/>
    <n v="7.4584356308285041E-2"/>
    <n v="-0.88141358741165265"/>
    <x v="0"/>
    <n v="0"/>
    <s v="不予录取"/>
    <n v="1"/>
    <n v="-0.36296"/>
    <n v="-0.18118999999999999"/>
    <n v="-2.5836530783830414E-3"/>
    <n v="422"/>
    <n v="196"/>
    <n v="64"/>
    <s v="不予录取"/>
    <s v="RIGHT"/>
    <x v="0"/>
    <x v="0"/>
  </r>
  <r>
    <n v="844"/>
    <s v="郭飞"/>
    <s v="经济管理学院"/>
    <n v="120200"/>
    <x v="7"/>
    <n v="0.36226201402111768"/>
    <n v="0.41165708868562911"/>
    <n v="-0.12851941188704971"/>
    <x v="0"/>
    <n v="0"/>
    <s v="不予录取"/>
    <n v="1"/>
    <n v="-8.1089999999999995E-2"/>
    <n v="-0.47598000000000001"/>
    <n v="0.246602724810356"/>
    <n v="276"/>
    <n v="134"/>
    <n v="48"/>
    <s v="不予录取"/>
    <s v="RIGHT"/>
    <x v="0"/>
    <x v="0"/>
  </r>
  <r>
    <n v="845"/>
    <s v="董婧怡"/>
    <s v="林学院"/>
    <n v="90704"/>
    <x v="25"/>
    <n v="2.0168615278409239"/>
    <n v="8.2925218010458962E-2"/>
    <n v="-0.83548276443666269"/>
    <x v="0"/>
    <n v="0"/>
    <s v="不予录取"/>
    <n v="1"/>
    <n v="-0.56552000000000002"/>
    <n v="-1.1559600000000001"/>
    <n v="0.27925306150441309"/>
    <n v="260"/>
    <n v="11"/>
    <n v="3"/>
    <s v="录取"/>
    <s v="FALSE"/>
    <x v="1"/>
    <x v="1"/>
  </r>
  <r>
    <n v="846"/>
    <s v="罗宇琦"/>
    <s v="经济管理学院"/>
    <n v="25200"/>
    <x v="4"/>
    <n v="1.1160240147612523"/>
    <n v="0.14442436238123402"/>
    <n v="-0.88141358741165265"/>
    <x v="0"/>
    <n v="0"/>
    <s v="不予录取"/>
    <n v="1"/>
    <n v="-4.5060000000000003E-2"/>
    <n v="0.56372"/>
    <n v="4.0750200626170296E-2"/>
    <n v="387"/>
    <n v="180"/>
    <n v="13"/>
    <s v="不予录取"/>
    <s v="RIGHT"/>
    <x v="0"/>
    <x v="0"/>
  </r>
  <r>
    <n v="847"/>
    <s v="李娇娇"/>
    <s v="艺术设计学院"/>
    <n v="130500"/>
    <x v="8"/>
    <n v="-0.79595764565274552"/>
    <n v="0.15346645658099098"/>
    <n v="-0.53699021683199388"/>
    <x v="0"/>
    <n v="0"/>
    <s v="不予录取"/>
    <n v="1"/>
    <n v="2.0572699999999999"/>
    <n v="-0.99919000000000002"/>
    <n v="-0.35383635728031065"/>
    <n v="716"/>
    <n v="48"/>
    <n v="16"/>
    <s v="不予录取"/>
    <s v="RIGHT"/>
    <x v="0"/>
    <x v="0"/>
  </r>
  <r>
    <n v="848"/>
    <s v="谢宏立"/>
    <s v="园林学院"/>
    <n v="95300"/>
    <x v="3"/>
    <n v="1.8330171374165019"/>
    <n v="5.9262161111047442"/>
    <n v="-0.88141358741165265"/>
    <x v="0"/>
    <n v="0"/>
    <s v="不予录取"/>
    <n v="1"/>
    <n v="-0.52964"/>
    <n v="-0.84796000000000005"/>
    <n v="2.9822073783749778"/>
    <n v="7"/>
    <n v="3"/>
    <n v="3"/>
    <s v="录取"/>
    <s v="FALSE"/>
    <x v="1"/>
    <x v="1"/>
  </r>
  <r>
    <n v="849"/>
    <s v="李秉坤"/>
    <s v="环境科学与工程学院"/>
    <n v="85700"/>
    <x v="32"/>
    <n v="-1.7308032164169542"/>
    <n v="-0.64588499919748976"/>
    <n v="-0.49105939385700398"/>
    <x v="157"/>
    <n v="83.6"/>
    <s v="录取"/>
    <n v="1"/>
    <n v="0.90556999999999999"/>
    <n v="0.75819999999999999"/>
    <n v="-0.97491567159675629"/>
    <n v="923"/>
    <n v="22"/>
    <n v="4"/>
    <s v="不予录取"/>
    <s v="FALSE"/>
    <x v="1"/>
    <x v="0"/>
  </r>
  <r>
    <n v="850"/>
    <s v="王辰辉"/>
    <s v="园林学院"/>
    <n v="95300"/>
    <x v="3"/>
    <n v="-7.8964522997497053E-2"/>
    <n v="0.20131340819997776"/>
    <n v="0.22732359735994692"/>
    <x v="0"/>
    <n v="0"/>
    <s v="不予录取"/>
    <n v="1"/>
    <n v="-0.36870999999999998"/>
    <n v="-0.37274000000000002"/>
    <n v="0.16062811805777225"/>
    <n v="315"/>
    <n v="84"/>
    <n v="42"/>
    <s v="录取"/>
    <s v="FALSE"/>
    <x v="1"/>
    <x v="1"/>
  </r>
  <r>
    <n v="851"/>
    <s v="张明明"/>
    <s v="艺术设计学院"/>
    <n v="135108"/>
    <x v="29"/>
    <n v="-1.7784950088332208"/>
    <n v="0.20637413593326764"/>
    <n v="-0.88141358741165265"/>
    <x v="0"/>
    <n v="0"/>
    <s v="不予录取"/>
    <n v="1"/>
    <n v="0.72509999999999997"/>
    <n v="-0.77827999999999997"/>
    <n v="-0.73341485652671312"/>
    <n v="875"/>
    <n v="79"/>
    <n v="52"/>
    <s v="不予录取"/>
    <s v="RIGHT"/>
    <x v="0"/>
    <x v="0"/>
  </r>
  <r>
    <n v="852"/>
    <s v="马晓旭"/>
    <s v="园林学院"/>
    <n v="83400"/>
    <x v="15"/>
    <n v="-0.33634666959168802"/>
    <n v="-0.10830209077316828"/>
    <n v="0.68000318680694249"/>
    <x v="0"/>
    <n v="0"/>
    <s v="不予录取"/>
    <n v="1"/>
    <n v="-1.5723199999999999"/>
    <n v="-0.32573999999999997"/>
    <n v="0.11569165468227907"/>
    <n v="345"/>
    <n v="94"/>
    <n v="30"/>
    <s v="录取"/>
    <s v="FALSE"/>
    <x v="0"/>
    <x v="0"/>
  </r>
  <r>
    <n v="853"/>
    <s v="左涵灵"/>
    <s v="林学院"/>
    <n v="90301"/>
    <x v="17"/>
    <n v="-0.46503774288878441"/>
    <n v="5.8436823226452592E-2"/>
    <n v="-0.53699021683199388"/>
    <x v="0"/>
    <n v="0"/>
    <s v="不予录取"/>
    <n v="1"/>
    <n v="-1.2418800000000001"/>
    <n v="2.1108899999999999"/>
    <n v="-0.30704384187925826"/>
    <n v="681"/>
    <n v="41"/>
    <n v="6"/>
    <s v="不予录取"/>
    <s v="RIGHT"/>
    <x v="0"/>
    <x v="0"/>
  </r>
  <r>
    <n v="855"/>
    <s v="杨宇辰"/>
    <s v="林学院"/>
    <n v="90703"/>
    <x v="31"/>
    <n v="-0.57534437714343811"/>
    <n v="-0.98542444022872355"/>
    <n v="-0.49105939385700398"/>
    <x v="9"/>
    <n v="83.88"/>
    <s v="录取"/>
    <n v="1"/>
    <n v="1.42889"/>
    <n v="-0.11359"/>
    <n v="-0.81519804473002533"/>
    <n v="894"/>
    <n v="59"/>
    <n v="7"/>
    <s v="不予录取"/>
    <s v="FALSE"/>
    <x v="0"/>
    <x v="1"/>
  </r>
  <r>
    <n v="856"/>
    <s v="马凡慧"/>
    <s v="经济管理学院"/>
    <n v="20200"/>
    <x v="2"/>
    <n v="1.1895617709310216"/>
    <n v="0.31380945409601302"/>
    <n v="-0.88141358741165265"/>
    <x v="0"/>
    <n v="0"/>
    <s v="不予录取"/>
    <n v="1"/>
    <n v="-0.86295999999999995"/>
    <n v="-1.0484500000000001"/>
    <n v="0.14150758472164138"/>
    <n v="327"/>
    <n v="159"/>
    <n v="37"/>
    <s v="不予录取"/>
    <s v="RIGHT"/>
    <x v="0"/>
    <x v="0"/>
  </r>
  <r>
    <n v="858"/>
    <s v="郝亚帆"/>
    <s v="经济管理学院"/>
    <n v="125300"/>
    <x v="0"/>
    <n v="-0.35473110863413165"/>
    <n v="0.37864716341898336"/>
    <n v="-9.857629535778227E-2"/>
    <x v="21"/>
    <n v="0"/>
    <s v="不予录取"/>
    <n v="1"/>
    <n v="-0.25407999999999997"/>
    <n v="0.45911999999999997"/>
    <n v="4.3368576541741179E-2"/>
    <n v="384"/>
    <n v="179"/>
    <n v="39"/>
    <s v="不予录取"/>
    <s v="RIGHT"/>
    <x v="0"/>
    <x v="0"/>
  </r>
  <r>
    <n v="859"/>
    <s v="陈静"/>
    <s v="艺术设计学院"/>
    <n v="135108"/>
    <x v="29"/>
    <n v="-0.11573340108238069"/>
    <n v="-1.398586767720891E-2"/>
    <n v="0.1390138710072629"/>
    <x v="0"/>
    <n v="0"/>
    <s v="不予录取"/>
    <n v="1"/>
    <n v="0.10481"/>
    <n v="-8.6800000000000002E-2"/>
    <n v="1.4478418072057055E-2"/>
    <n v="401"/>
    <n v="24"/>
    <n v="11"/>
    <s v="不予录取"/>
    <s v="RIGHT"/>
    <x v="1"/>
    <x v="1"/>
  </r>
  <r>
    <n v="861"/>
    <s v="钱敏燕"/>
    <s v="园林学院"/>
    <n v="83400"/>
    <x v="15"/>
    <n v="1.8330171374165019"/>
    <n v="0.1312135504059477"/>
    <n v="0.17049623523145369"/>
    <x v="0"/>
    <n v="0"/>
    <s v="不予录取"/>
    <n v="1"/>
    <n v="0.21453"/>
    <n v="0.12234"/>
    <n v="0.63640036761302732"/>
    <n v="116"/>
    <n v="35"/>
    <n v="8"/>
    <s v="录取"/>
    <s v="FALSE"/>
    <x v="1"/>
    <x v="1"/>
  </r>
  <r>
    <n v="862"/>
    <s v="谢婉莹"/>
    <s v="经济管理学院"/>
    <n v="120200"/>
    <x v="7"/>
    <n v="4.9726550299599361E-2"/>
    <n v="0.24270067604903356"/>
    <n v="5.0890264684682736"/>
    <x v="0"/>
    <n v="0"/>
    <s v="不予录取"/>
    <n v="1"/>
    <n v="0.32911000000000001"/>
    <n v="-0.45312000000000002"/>
    <n v="2.0779708146692908"/>
    <n v="18"/>
    <n v="5"/>
    <n v="4"/>
    <s v="录取"/>
    <s v="FALSE"/>
    <x v="1"/>
    <x v="1"/>
  </r>
  <r>
    <n v="865"/>
    <s v="袁诗雨"/>
    <s v="园林学院"/>
    <n v="83400"/>
    <x v="15"/>
    <n v="1.0241018195490414"/>
    <n v="0.40453740651429054"/>
    <n v="-0.88141358741165265"/>
    <x v="0"/>
    <n v="0"/>
    <s v="不予录取"/>
    <n v="1"/>
    <n v="-3.6979999999999999E-2"/>
    <n v="-0.25075999999999998"/>
    <n v="0.13860812824270308"/>
    <n v="330"/>
    <n v="88"/>
    <n v="26"/>
    <s v="录取"/>
    <s v="FALSE"/>
    <x v="1"/>
    <x v="1"/>
  </r>
  <r>
    <n v="866"/>
    <s v="李芷怡"/>
    <s v="环境科学与工程学院"/>
    <n v="85700"/>
    <x v="32"/>
    <n v="0.50933752636065577"/>
    <n v="8.4501988567234315E-2"/>
    <n v="-0.83548276443666269"/>
    <x v="0"/>
    <n v="0"/>
    <s v="不予录取"/>
    <n v="1"/>
    <n v="-0.98731999999999998"/>
    <n v="7.2239999999999999E-2"/>
    <n v="-0.13850360297397246"/>
    <n v="538"/>
    <n v="7"/>
    <n v="1"/>
    <s v="录取"/>
    <s v="FALSE"/>
    <x v="1"/>
    <x v="1"/>
  </r>
  <r>
    <n v="868"/>
    <s v="吴怡"/>
    <s v="艺术设计学院"/>
    <n v="135108"/>
    <x v="29"/>
    <n v="-1.5400360467518879"/>
    <n v="-1.3936610762736659"/>
    <n v="-0.69466084585156285"/>
    <x v="158"/>
    <n v="86.85"/>
    <s v="录取"/>
    <n v="1"/>
    <n v="-1.2422299999999999"/>
    <n v="2.2777799999999999"/>
    <n v="-1.3546183390602464"/>
    <n v="954"/>
    <n v="90"/>
    <n v="58"/>
    <s v="不予录取"/>
    <s v="FALSE"/>
    <x v="0"/>
    <x v="1"/>
  </r>
  <r>
    <n v="869"/>
    <s v="谭雅馨"/>
    <s v="经济管理学院"/>
    <n v="120300"/>
    <x v="5"/>
    <n v="0.22456027264997433"/>
    <n v="0.13989251545340173"/>
    <n v="0.55374596001484211"/>
    <x v="21"/>
    <n v="0"/>
    <s v="不予录取"/>
    <n v="1"/>
    <n v="-0.52503"/>
    <n v="-0.67725000000000002"/>
    <n v="0.34077337823341125"/>
    <n v="231"/>
    <n v="114"/>
    <n v="11"/>
    <s v="不予录取"/>
    <s v="RIGHT"/>
    <x v="0"/>
    <x v="0"/>
  </r>
  <r>
    <n v="870"/>
    <s v="宿愿"/>
    <s v="经济管理学院"/>
    <n v="125300"/>
    <x v="0"/>
    <n v="1.8514015764589435"/>
    <n v="-3.2207924188798205E-2"/>
    <n v="-0.37011563536650327"/>
    <x v="0"/>
    <n v="0"/>
    <s v="不予录取"/>
    <n v="1"/>
    <n v="-0.76597000000000004"/>
    <n v="1.89036"/>
    <n v="0.35694100707262727"/>
    <n v="218"/>
    <n v="108"/>
    <n v="20"/>
    <s v="不予录取"/>
    <s v="RIGHT"/>
    <x v="0"/>
    <x v="0"/>
  </r>
  <r>
    <n v="871"/>
    <s v="张锦花"/>
    <s v="林学院"/>
    <n v="90703"/>
    <x v="31"/>
    <n v="-0.81434208469518832"/>
    <n v="-6.4509099073704113E-2"/>
    <n v="-0.88141358741165265"/>
    <x v="0"/>
    <n v="0"/>
    <s v="不予录取"/>
    <n v="1"/>
    <n v="-0.16055"/>
    <n v="-0.53251000000000004"/>
    <n v="-0.5942408416799172"/>
    <n v="822"/>
    <n v="54"/>
    <n v="6"/>
    <s v="不予录取"/>
    <s v="RIGHT"/>
    <x v="0"/>
    <x v="0"/>
  </r>
  <r>
    <n v="872"/>
    <s v="程园芳"/>
    <s v="材料学院"/>
    <n v="82902"/>
    <x v="24"/>
    <n v="-0.92004274534042285"/>
    <n v="-8.3650068830083052E-2"/>
    <n v="-5.4774377327365224E-2"/>
    <x v="0"/>
    <n v="0"/>
    <s v="不予录取"/>
    <n v="1"/>
    <n v="-1.0856600000000001"/>
    <n v="-0.78591"/>
    <n v="-0.31606842869833762"/>
    <n v="691"/>
    <n v="18"/>
    <n v="16"/>
    <s v="录取"/>
    <s v="FALSE"/>
    <x v="1"/>
    <x v="1"/>
  </r>
  <r>
    <n v="873"/>
    <s v="黄舒语"/>
    <s v="园林学院"/>
    <n v="83400"/>
    <x v="15"/>
    <n v="0.51071102714757355"/>
    <n v="0.32226249263391182"/>
    <n v="-0.88141358741165265"/>
    <x v="0"/>
    <n v="0"/>
    <s v="不予录取"/>
    <n v="1"/>
    <n v="-1.5693999999999999"/>
    <n v="1.0511699999999999"/>
    <n v="-4.2939103935355716E-2"/>
    <n v="458"/>
    <n v="122"/>
    <n v="37"/>
    <s v="不予录取"/>
    <s v="RIGHT"/>
    <x v="0"/>
    <x v="0"/>
  </r>
  <r>
    <n v="875"/>
    <s v="陈锾焕"/>
    <s v="艺术设计学院"/>
    <n v="135108"/>
    <x v="29"/>
    <n v="-1.5313352073504376"/>
    <n v="-6.0200189758561305E-2"/>
    <n v="0.1694506657804532"/>
    <x v="0"/>
    <n v="0"/>
    <s v="不予录取"/>
    <n v="1"/>
    <n v="4.0980000000000003E-2"/>
    <n v="-0.32580999999999999"/>
    <n v="-0.38877088519640862"/>
    <n v="733"/>
    <n v="51"/>
    <n v="31"/>
    <s v="不予录取"/>
    <s v="RIGHT"/>
    <x v="0"/>
    <x v="0"/>
  </r>
  <r>
    <n v="876"/>
    <s v="任广林"/>
    <s v="人文社会科学学院"/>
    <n v="40200"/>
    <x v="28"/>
    <n v="-0.26825491565144666"/>
    <n v="-0.66219935959754717"/>
    <n v="0.53992669924050285"/>
    <x v="0"/>
    <n v="0"/>
    <s v="不予录取"/>
    <n v="1"/>
    <n v="-1.0447"/>
    <n v="0.70740999999999998"/>
    <n v="-0.18177718750722652"/>
    <n v="584"/>
    <n v="34"/>
    <n v="17"/>
    <s v="不予录取"/>
    <s v="RIGHT"/>
    <x v="0"/>
    <x v="0"/>
  </r>
  <r>
    <n v="877"/>
    <s v="马丽"/>
    <s v="经济管理学院"/>
    <n v="120300"/>
    <x v="5"/>
    <n v="-0.31796223054924616"/>
    <n v="-0.88876052881604739"/>
    <n v="2.1010349902540977"/>
    <x v="141"/>
    <n v="91.29"/>
    <s v="录取"/>
    <n v="1"/>
    <n v="-0.73568999999999996"/>
    <n v="-0.45890999999999998"/>
    <n v="0.29485094497408415"/>
    <n v="246"/>
    <n v="120"/>
    <n v="12"/>
    <s v="不予录取"/>
    <s v="FALSE"/>
    <x v="0"/>
    <x v="1"/>
  </r>
  <r>
    <n v="879"/>
    <s v="许佳诺"/>
    <s v="材料学院"/>
    <n v="82902"/>
    <x v="24"/>
    <n v="-0.12517953840264701"/>
    <n v="6.0332201460969586"/>
    <n v="-0.35326692493203404"/>
    <x v="159"/>
    <n v="84.79"/>
    <s v="录取"/>
    <n v="1"/>
    <n v="0.30027999999999999"/>
    <n v="-0.48079"/>
    <n v="2.6916205044857247"/>
    <n v="11"/>
    <n v="2"/>
    <n v="2"/>
    <s v="录取"/>
    <s v="RIGHT"/>
    <x v="1"/>
    <x v="0"/>
  </r>
  <r>
    <n v="880"/>
    <s v="岳汝雨"/>
    <s v="人文社会科学学院"/>
    <n v="30100"/>
    <x v="13"/>
    <n v="0.50933752636065577"/>
    <n v="0.11224041366231673"/>
    <n v="-0.49899544534709933"/>
    <x v="0"/>
    <n v="0"/>
    <s v="不予录取"/>
    <n v="1"/>
    <n v="-0.57930000000000004"/>
    <n v="-4.6719999999999998E-2"/>
    <n v="3.5246940925648673E-3"/>
    <n v="409"/>
    <n v="23"/>
    <n v="5"/>
    <s v="不予录取"/>
    <s v="RIGHT"/>
    <x v="0"/>
    <x v="0"/>
  </r>
  <r>
    <n v="881"/>
    <s v="范玉洁"/>
    <s v="经济管理学院"/>
    <n v="25400"/>
    <x v="22"/>
    <n v="-0.13411784012482433"/>
    <n v="9.1720799829281149E-2"/>
    <n v="0.20396185008810536"/>
    <x v="21"/>
    <n v="0"/>
    <s v="不予录取"/>
    <n v="1"/>
    <n v="-0.92435999999999996"/>
    <n v="-0.46059"/>
    <n v="8.4387818066612996E-2"/>
    <n v="363"/>
    <n v="170"/>
    <n v="11"/>
    <s v="不予录取"/>
    <s v="RIGHT"/>
    <x v="0"/>
    <x v="0"/>
  </r>
  <r>
    <n v="882"/>
    <s v="吕鹏"/>
    <s v="外语学院"/>
    <n v="50200"/>
    <x v="16"/>
    <n v="0.95056406337927235"/>
    <n v="-0.45572591915822858"/>
    <n v="0.96513061115438448"/>
    <x v="0"/>
    <n v="0"/>
    <s v="不予录取"/>
    <n v="1"/>
    <n v="0.17015"/>
    <n v="-0.60641999999999996"/>
    <n v="2.6962165347675426E-2"/>
    <n v="396"/>
    <n v="10"/>
    <n v="2"/>
    <s v="不予录取"/>
    <s v="RIGHT"/>
    <x v="1"/>
    <x v="1"/>
  </r>
  <r>
    <n v="883"/>
    <s v="薛雨"/>
    <s v="艺术设计学院"/>
    <n v="130500"/>
    <x v="8"/>
    <n v="-0.28415217979020219"/>
    <n v="0.23966018864011646"/>
    <n v="0.12049039314533332"/>
    <x v="160"/>
    <n v="84.9"/>
    <s v="录取"/>
    <n v="1"/>
    <n v="-1.1613599999999999"/>
    <n v="-0.61592000000000002"/>
    <n v="8.0938358172308725E-2"/>
    <n v="365"/>
    <n v="23"/>
    <n v="11"/>
    <s v="不予录取"/>
    <s v="FALSE"/>
    <x v="0"/>
    <x v="1"/>
  </r>
  <r>
    <n v="884"/>
    <s v="张佳"/>
    <s v="经济管理学院"/>
    <n v="120300"/>
    <x v="5"/>
    <n v="1.2630995271007905"/>
    <n v="0.39787318948784117"/>
    <n v="1.6779778025649095"/>
    <x v="0"/>
    <n v="0"/>
    <s v="不予录取"/>
    <n v="1"/>
    <n v="-1.24166"/>
    <n v="-0.15414"/>
    <n v="1.1820179978846117"/>
    <n v="44"/>
    <n v="23"/>
    <n v="2"/>
    <s v="录取"/>
    <s v="FALSE"/>
    <x v="1"/>
    <x v="1"/>
  </r>
  <r>
    <n v="885"/>
    <s v="王攸"/>
    <s v="艺术设计学院"/>
    <n v="135108"/>
    <x v="29"/>
    <n v="-1.7625977446944652"/>
    <n v="-8.6064605414113871E-2"/>
    <n v="-0.10070520030235522"/>
    <x v="21"/>
    <n v="0"/>
    <s v="不予录取"/>
    <n v="1"/>
    <n v="-0.74429000000000001"/>
    <n v="-0.38774999999999998"/>
    <n v="-0.56870690758898546"/>
    <n v="809"/>
    <n v="63"/>
    <n v="42"/>
    <s v="不予录取"/>
    <s v="RIGHT"/>
    <x v="0"/>
    <x v="0"/>
  </r>
  <r>
    <n v="886"/>
    <s v="李天蕊"/>
    <s v="信息学院"/>
    <n v="81200"/>
    <x v="9"/>
    <n v="0.36226201402111768"/>
    <n v="0.2197624139757528"/>
    <n v="-0.78955194146167285"/>
    <x v="0"/>
    <n v="0"/>
    <s v="不予录取"/>
    <n v="1"/>
    <n v="-2.5139999999999999E-2"/>
    <n v="-0.31689000000000001"/>
    <n v="-9.7585689550120758E-2"/>
    <n v="507"/>
    <n v="9"/>
    <n v="6"/>
    <s v="不予录取"/>
    <s v="RIGHT"/>
    <x v="0"/>
    <x v="0"/>
  </r>
  <r>
    <n v="887"/>
    <s v="周遥"/>
    <s v="经济管理学院"/>
    <n v="20200"/>
    <x v="2"/>
    <n v="0.17841762359669577"/>
    <n v="0.1743416426633054"/>
    <n v="2.5386057270196831"/>
    <x v="0"/>
    <n v="0"/>
    <s v="不予录取"/>
    <n v="1"/>
    <n v="1.1865399999999999"/>
    <n v="-1.2622500000000001"/>
    <n v="1.1044859645318261"/>
    <n v="50"/>
    <n v="25"/>
    <n v="5"/>
    <s v="录取"/>
    <s v="FALSE"/>
    <x v="0"/>
    <x v="0"/>
  </r>
  <r>
    <n v="889"/>
    <s v="徐艺心"/>
    <s v="自然保护区学院"/>
    <n v="71300"/>
    <x v="26"/>
    <n v="-0.15250227916726616"/>
    <n v="0.38015664911718694"/>
    <n v="-0.88141358741165265"/>
    <x v="0"/>
    <n v="0"/>
    <s v="不予录取"/>
    <n v="1"/>
    <n v="-0.7802"/>
    <n v="-0.26871"/>
    <n v="-0.1995938250328953"/>
    <n v="601"/>
    <n v="12"/>
    <n v="8"/>
    <s v="不予录取"/>
    <s v="RIGHT"/>
    <x v="0"/>
    <x v="0"/>
  </r>
  <r>
    <n v="890"/>
    <s v="董航"/>
    <s v="艺术设计学院"/>
    <n v="135108"/>
    <x v="29"/>
    <n v="-0.66726657235565001"/>
    <n v="-0.21817472257085532"/>
    <n v="0.64675990345511636"/>
    <x v="161"/>
    <n v="86.35"/>
    <s v="录取"/>
    <n v="1"/>
    <n v="-6.9519999999999998E-2"/>
    <n v="0.24496000000000001"/>
    <n v="-4.1021711496337709E-2"/>
    <n v="457"/>
    <n v="27"/>
    <n v="12"/>
    <s v="不予录取"/>
    <s v="FALSE"/>
    <x v="1"/>
    <x v="0"/>
  </r>
  <r>
    <n v="891"/>
    <s v="曹敏娜"/>
    <s v="材料学院"/>
    <n v="82902"/>
    <x v="24"/>
    <n v="0.19680206263913758"/>
    <n v="-0.25726741706561768"/>
    <n v="-0.1581239943647364"/>
    <x v="162"/>
    <n v="80.69"/>
    <s v="录取"/>
    <n v="1"/>
    <n v="1.3585700000000001"/>
    <n v="-0.62653999999999999"/>
    <n v="-0.12795242164882822"/>
    <n v="526"/>
    <n v="12"/>
    <n v="10"/>
    <s v="录取"/>
    <s v="RIGHT"/>
    <x v="1"/>
    <x v="0"/>
  </r>
  <r>
    <n v="892"/>
    <s v="张敏"/>
    <s v="经济管理学院"/>
    <n v="25200"/>
    <x v="4"/>
    <n v="-0.40988442576145712"/>
    <n v="0.28482391245403954"/>
    <n v="1.7879087888597069"/>
    <x v="0"/>
    <n v="0"/>
    <s v="不予录取"/>
    <n v="1"/>
    <n v="1.4273400000000001"/>
    <n v="-0.64110999999999996"/>
    <n v="0.70606114278822152"/>
    <n v="100"/>
    <n v="51"/>
    <n v="4"/>
    <s v="不予录取"/>
    <s v="RIGHT"/>
    <x v="1"/>
    <x v="1"/>
  </r>
  <r>
    <n v="893"/>
    <s v="唐露"/>
    <s v="经济管理学院"/>
    <n v="125300"/>
    <x v="0"/>
    <n v="-0.46503774288878441"/>
    <n v="0.38879643711661332"/>
    <n v="-5.968097915733063E-2"/>
    <x v="0"/>
    <n v="0"/>
    <s v="不予录取"/>
    <n v="1"/>
    <n v="-1.0761099999999999"/>
    <n v="-1.28392"/>
    <n v="3.2456818920021419E-2"/>
    <n v="392"/>
    <n v="184"/>
    <n v="40"/>
    <s v="不予录取"/>
    <s v="RIGHT"/>
    <x v="0"/>
    <x v="0"/>
  </r>
  <r>
    <n v="895"/>
    <s v="刘彩云"/>
    <s v="经济管理学院"/>
    <n v="125300"/>
    <x v="0"/>
    <n v="0.89541074625194506"/>
    <n v="-6.9218170556638425E-2"/>
    <n v="-0.88141358741165265"/>
    <x v="0"/>
    <n v="0"/>
    <s v="不予录取"/>
    <n v="1"/>
    <n v="-1.83673"/>
    <n v="-1.15499"/>
    <n v="-0.12182903119249622"/>
    <n v="523"/>
    <n v="237"/>
    <n v="51"/>
    <s v="不予录取"/>
    <s v="RIGHT"/>
    <x v="0"/>
    <x v="0"/>
  </r>
  <r>
    <n v="896"/>
    <s v="李洪源"/>
    <s v="经济管理学院"/>
    <n v="125300"/>
    <x v="0"/>
    <n v="1.7962482593316162"/>
    <n v="0.10214117918400957"/>
    <n v="-0.78955194146167285"/>
    <x v="0"/>
    <n v="0"/>
    <s v="不予录取"/>
    <n v="1"/>
    <n v="-0.83877999999999997"/>
    <n v="-9.4750000000000001E-2"/>
    <n v="0.244714051439056"/>
    <n v="277"/>
    <n v="135"/>
    <n v="25"/>
    <s v="不予录取"/>
    <s v="RIGHT"/>
    <x v="0"/>
    <x v="0"/>
  </r>
  <r>
    <n v="897"/>
    <s v="张旖璇"/>
    <s v="水土保持学院"/>
    <n v="90707"/>
    <x v="14"/>
    <n v="0.71156635582752137"/>
    <n v="-0.93554202263654773"/>
    <n v="-0.74362111848668289"/>
    <x v="163"/>
    <n v="86.2"/>
    <s v="录取"/>
    <n v="1"/>
    <n v="3.3980000000000003E-2"/>
    <n v="1.03207"/>
    <n v="-0.53100662823319467"/>
    <n v="797"/>
    <n v="21"/>
    <n v="12"/>
    <s v="不予录取"/>
    <s v="FALSE"/>
    <x v="1"/>
    <x v="0"/>
  </r>
  <r>
    <n v="898"/>
    <s v="赵琰舒"/>
    <s v="经济管理学院"/>
    <n v="20200"/>
    <x v="2"/>
    <n v="-0.26280891342191892"/>
    <n v="5.3112790114402487E-2"/>
    <n v="-0.53699021683199388"/>
    <x v="0"/>
    <n v="0"/>
    <s v="不予录取"/>
    <n v="1"/>
    <n v="-0.41637999999999997"/>
    <n v="-0.94457999999999998"/>
    <n v="-0.25342827557613462"/>
    <n v="645"/>
    <n v="284"/>
    <n v="63"/>
    <s v="不予录取"/>
    <s v="RIGHT"/>
    <x v="0"/>
    <x v="0"/>
  </r>
  <r>
    <n v="899"/>
    <s v="刘玉红"/>
    <s v="艺术设计学院"/>
    <n v="135108"/>
    <x v="29"/>
    <n v="-1.6195223674456656"/>
    <n v="-0.64722388116170271"/>
    <n v="-0.53699021683199388"/>
    <x v="164"/>
    <n v="88.81"/>
    <s v="录取"/>
    <n v="1"/>
    <n v="3.5630000000000002E-2"/>
    <n v="0.42466999999999999"/>
    <n v="-0.96224905971453156"/>
    <n v="920"/>
    <n v="86"/>
    <n v="56"/>
    <s v="不予录取"/>
    <s v="FALSE"/>
    <x v="0"/>
    <x v="1"/>
  </r>
  <r>
    <n v="900"/>
    <s v="董泽夏"/>
    <s v="林学院"/>
    <s v="0907Z2"/>
    <x v="21"/>
    <n v="-0.52019106001611171"/>
    <n v="-0.16575704586650286"/>
    <n v="0.16642121612032323"/>
    <x v="165"/>
    <n v="92.75"/>
    <s v="录取"/>
    <n v="1"/>
    <n v="-1.0341"/>
    <n v="-0.98180999999999996"/>
    <n v="-0.15929445773134332"/>
    <n v="563"/>
    <n v="32"/>
    <n v="4"/>
    <s v="录取"/>
    <s v="RIGHT"/>
    <x v="0"/>
    <x v="1"/>
  </r>
  <r>
    <n v="901"/>
    <s v="陈银河"/>
    <s v="经济管理学院"/>
    <n v="120200"/>
    <x v="7"/>
    <n v="0.6219918761188622"/>
    <n v="0.22326559982032565"/>
    <n v="-0.31224270378700958"/>
    <x v="0"/>
    <n v="0"/>
    <s v="不予录取"/>
    <n v="1"/>
    <n v="-1.2111400000000001"/>
    <n v="-6.2950000000000006E-2"/>
    <n v="0.15898458162461371"/>
    <n v="317"/>
    <n v="155"/>
    <n v="54"/>
    <s v="不予录取"/>
    <s v="RIGHT"/>
    <x v="0"/>
    <x v="0"/>
  </r>
  <r>
    <n v="902"/>
    <s v="李傲群"/>
    <s v="环境科学与工程学院"/>
    <n v="83000"/>
    <x v="6"/>
    <n v="2.0352459668833678"/>
    <n v="0.20482335325708662"/>
    <n v="-0.43809306410747567"/>
    <x v="0"/>
    <n v="0"/>
    <s v="不予录取"/>
    <n v="1"/>
    <n v="-1.14201"/>
    <n v="-0.31941000000000003"/>
    <n v="0.49437182272588431"/>
    <n v="157"/>
    <n v="1"/>
    <n v="1"/>
    <s v="录取"/>
    <s v="FALSE"/>
    <x v="1"/>
    <x v="1"/>
  </r>
  <r>
    <n v="903"/>
    <s v="王明茹"/>
    <s v="艺术设计学院"/>
    <n v="135108"/>
    <x v="29"/>
    <n v="-1.8102895371107319"/>
    <n v="-0.21956749963544425"/>
    <n v="2.3548824351197233"/>
    <x v="166"/>
    <n v="87.05"/>
    <s v="录取"/>
    <n v="1"/>
    <n v="-0.23426"/>
    <n v="-1.4947299999999999"/>
    <n v="0.2951971192043169"/>
    <n v="245"/>
    <n v="18"/>
    <n v="9"/>
    <s v="录取"/>
    <s v="RIGHT"/>
    <x v="1"/>
    <x v="0"/>
  </r>
  <r>
    <n v="904"/>
    <s v="凌凯莉"/>
    <s v="材料学院"/>
    <n v="82902"/>
    <x v="24"/>
    <n v="-1.1902962356992666"/>
    <n v="-1.4065508764226358"/>
    <n v="-0.648730022876573"/>
    <x v="167"/>
    <n v="89.86"/>
    <s v="录取"/>
    <n v="1"/>
    <n v="-0.85926999999999998"/>
    <n v="-0.59345000000000003"/>
    <n v="-1.2460496862110619"/>
    <n v="948"/>
    <n v="30"/>
    <n v="23"/>
    <s v="不予录取"/>
    <s v="FALSE"/>
    <x v="0"/>
    <x v="1"/>
  </r>
  <r>
    <n v="905"/>
    <s v="苗静"/>
    <s v="经济管理学院"/>
    <n v="25200"/>
    <x v="4"/>
    <n v="1.3182528442281178"/>
    <n v="0.39864110202022546"/>
    <n v="2.1107108994972523"/>
    <x v="0"/>
    <n v="0"/>
    <s v="不予录取"/>
    <n v="1"/>
    <n v="-1.63646"/>
    <n v="-0.56123000000000001"/>
    <n v="1.363426034144392"/>
    <n v="30"/>
    <n v="11"/>
    <n v="1"/>
    <s v="录取"/>
    <s v="FALSE"/>
    <x v="1"/>
    <x v="1"/>
  </r>
  <r>
    <n v="906"/>
    <s v="秦静"/>
    <s v="经济管理学院"/>
    <n v="125300"/>
    <x v="0"/>
    <n v="-0.39149998671901531"/>
    <n v="-7.1379243331955972E-2"/>
    <n v="-0.88141358741165265"/>
    <x v="0"/>
    <n v="0"/>
    <s v="不予录取"/>
    <n v="1"/>
    <n v="-0.21174000000000001"/>
    <n v="1.2629999999999999"/>
    <n v="-0.48011405568686999"/>
    <n v="780"/>
    <n v="325"/>
    <n v="65"/>
    <s v="不予录取"/>
    <s v="RIGHT"/>
    <x v="0"/>
    <x v="0"/>
  </r>
  <r>
    <n v="907"/>
    <s v="王荔"/>
    <s v="人文社会科学学院"/>
    <n v="45400"/>
    <x v="12"/>
    <n v="0.36226201402111768"/>
    <n v="-0.86315076176777916"/>
    <n v="0.91447775181168278"/>
    <x v="168"/>
    <n v="76.349999999999994"/>
    <s v="录取"/>
    <n v="1"/>
    <n v="-0.74448999999999999"/>
    <n v="1.55884"/>
    <n v="4.1395427721863609E-2"/>
    <n v="386"/>
    <n v="21"/>
    <n v="6"/>
    <s v="不予录取"/>
    <s v="FALSE"/>
    <x v="1"/>
    <x v="0"/>
  </r>
  <r>
    <n v="909"/>
    <s v="刘畅"/>
    <s v="艺术设计学院"/>
    <n v="135108"/>
    <x v="29"/>
    <n v="-1.7149059522781986"/>
    <n v="-0.68506725143526004"/>
    <n v="0.12456541225646374"/>
    <x v="169"/>
    <n v="83.8"/>
    <s v="录取"/>
    <n v="1"/>
    <n v="-1.30324"/>
    <n v="0.67873000000000006"/>
    <n v="-0.75330885798770086"/>
    <n v="880"/>
    <n v="81"/>
    <n v="53"/>
    <s v="不予录取"/>
    <s v="FALSE"/>
    <x v="0"/>
    <x v="1"/>
  </r>
  <r>
    <n v="914"/>
    <s v="张婧"/>
    <s v="经济管理学院"/>
    <n v="120200"/>
    <x v="7"/>
    <n v="0.52772196540309946"/>
    <n v="0.36303601688347376"/>
    <n v="0.45955302437791412"/>
    <x v="0"/>
    <n v="0"/>
    <s v="不予录取"/>
    <n v="1"/>
    <n v="0.79683999999999999"/>
    <n v="1.3299799999999999"/>
    <n v="0.49470041247111635"/>
    <n v="156"/>
    <n v="77"/>
    <n v="25"/>
    <s v="不予录取"/>
    <s v="RIGHT"/>
    <x v="0"/>
    <x v="0"/>
  </r>
  <r>
    <n v="915"/>
    <s v="意如"/>
    <s v="外语学院"/>
    <n v="55101"/>
    <x v="35"/>
    <n v="2.1823214792229058"/>
    <n v="0.34667858701659238"/>
    <n v="0.22784606729711285"/>
    <x v="0"/>
    <n v="0"/>
    <s v="不予录取"/>
    <n v="1"/>
    <n v="-0.89876"/>
    <n v="-0.63871999999999995"/>
    <n v="0.3479406661269086"/>
    <n v="225"/>
    <n v="2"/>
    <n v="2"/>
    <s v="录取"/>
    <s v="FALSE"/>
    <x v="1"/>
    <x v="1"/>
  </r>
  <r>
    <n v="916"/>
    <s v="孟碧欢"/>
    <s v="经济管理学院"/>
    <n v="125300"/>
    <x v="0"/>
    <n v="-0.77757320661030371"/>
    <n v="0.15662875171695712"/>
    <n v="-4.5570424881443597E-2"/>
    <x v="0"/>
    <n v="0"/>
    <s v="不予录取"/>
    <n v="1"/>
    <n v="-0.19700000000000001"/>
    <n v="-0.23239000000000001"/>
    <n v="-0.1590236028393977"/>
    <n v="561"/>
    <n v="253"/>
    <n v="53"/>
    <s v="不予录取"/>
    <s v="RIGHT"/>
    <x v="0"/>
    <x v="0"/>
  </r>
  <r>
    <n v="917"/>
    <s v="付婧锐"/>
    <s v="经济管理学院"/>
    <n v="20200"/>
    <x v="2"/>
    <n v="0.23357094072402304"/>
    <n v="-0.84075831883551189"/>
    <n v="1.470369663879274"/>
    <x v="0"/>
    <n v="0"/>
    <s v="不予录取"/>
    <n v="1"/>
    <n v="-1.6615"/>
    <n v="-0.83455000000000001"/>
    <n v="0.22919189786905614"/>
    <n v="282"/>
    <n v="138"/>
    <n v="30"/>
    <s v="不予录取"/>
    <s v="RIGHT"/>
    <x v="0"/>
    <x v="0"/>
  </r>
  <r>
    <n v="918"/>
    <s v="王雨"/>
    <s v="水土保持学院"/>
    <n v="90707"/>
    <x v="14"/>
    <n v="-0.81434208469518832"/>
    <n v="0.22758097942208647"/>
    <n v="-0.60279919990158304"/>
    <x v="170"/>
    <n v="84.24"/>
    <s v="录取"/>
    <n v="1"/>
    <n v="-0.1714"/>
    <n v="-0.57870999999999995"/>
    <n v="-0.34899037669920119"/>
    <n v="714"/>
    <n v="17"/>
    <n v="10"/>
    <s v="录取"/>
    <s v="RIGHT"/>
    <x v="1"/>
    <x v="0"/>
  </r>
  <r>
    <n v="919"/>
    <s v="高航"/>
    <s v="经济管理学院"/>
    <n v="120200"/>
    <x v="7"/>
    <n v="0.39903089210600312"/>
    <n v="0.22357735400251266"/>
    <n v="3.9806851777551846"/>
    <x v="0"/>
    <n v="0"/>
    <s v="不予录取"/>
    <n v="1"/>
    <n v="0.21457000000000001"/>
    <n v="-1.08985"/>
    <n v="1.7413866637132096"/>
    <n v="19"/>
    <n v="6"/>
    <n v="5"/>
    <s v="录取"/>
    <s v="FALSE"/>
    <x v="1"/>
    <x v="1"/>
  </r>
  <r>
    <n v="920"/>
    <s v="董寰宇"/>
    <s v="艺术设计学院"/>
    <n v="135108"/>
    <x v="29"/>
    <n v="-1.5400360467518879"/>
    <n v="-0.3608470560894031"/>
    <n v="1.2224060578745599"/>
    <x v="171"/>
    <n v="85.6"/>
    <s v="录取"/>
    <n v="1"/>
    <n v="-0.87866"/>
    <n v="-0.18060999999999999"/>
    <n v="-0.13051688439434173"/>
    <n v="529"/>
    <n v="32"/>
    <n v="17"/>
    <s v="不予录取"/>
    <s v="FALSE"/>
    <x v="0"/>
    <x v="1"/>
  </r>
  <r>
    <n v="921"/>
    <s v="陈灏"/>
    <s v="经济管理学院"/>
    <n v="120300"/>
    <x v="5"/>
    <n v="0.19680206263913758"/>
    <n v="6.1197740879723773E-2"/>
    <n v="1.6687560308388671"/>
    <x v="0"/>
    <n v="0"/>
    <s v="不予录取"/>
    <n v="1"/>
    <n v="-0.53127999999999997"/>
    <n v="0.87871999999999995"/>
    <n v="0.72277924581697672"/>
    <n v="97"/>
    <n v="48"/>
    <n v="6"/>
    <s v="不予录取"/>
    <s v="RIGHT"/>
    <x v="1"/>
    <x v="1"/>
  </r>
  <r>
    <n v="922"/>
    <s v="袁刘英"/>
    <s v="经济管理学院"/>
    <n v="125300"/>
    <x v="0"/>
    <n v="3.134211125715753E-2"/>
    <n v="0.33853812594939287"/>
    <n v="3.6039809354627842E-4"/>
    <x v="172"/>
    <n v="88.57"/>
    <s v="录取"/>
    <n v="1"/>
    <n v="-0.28515000000000001"/>
    <n v="8.1500000000000003E-2"/>
    <n v="0.16941391571870304"/>
    <n v="313"/>
    <n v="154"/>
    <n v="33"/>
    <s v="不予录取"/>
    <s v="FALSE"/>
    <x v="0"/>
    <x v="1"/>
  </r>
  <r>
    <n v="923"/>
    <s v="吴若瑜"/>
    <s v="经济管理学院"/>
    <n v="20200"/>
    <x v="2"/>
    <n v="2.2374747963502313"/>
    <n v="0.36125038865878234"/>
    <n v="-0.5908570912970792"/>
    <x v="0"/>
    <n v="0"/>
    <s v="不予录取"/>
    <n v="1"/>
    <n v="0.32307999999999998"/>
    <n v="0.37345"/>
    <n v="0.56620178740301663"/>
    <n v="133"/>
    <n v="68"/>
    <n v="17"/>
    <s v="不予录取"/>
    <s v="RIGHT"/>
    <x v="0"/>
    <x v="0"/>
  </r>
  <r>
    <n v="924"/>
    <s v="郭子萱"/>
    <s v="水土保持学院"/>
    <n v="70501"/>
    <x v="27"/>
    <n v="-1.1902962356992666"/>
    <n v="-1.4270364652855774"/>
    <n v="-0.88141358741165265"/>
    <x v="173"/>
    <n v="76.2"/>
    <s v="录取"/>
    <n v="1"/>
    <n v="-0.41355999999999998"/>
    <n v="-1.30877"/>
    <n v="-1.3448819766535807"/>
    <n v="953"/>
    <n v="29"/>
    <n v="5"/>
    <s v="不予录取"/>
    <s v="FALSE"/>
    <x v="0"/>
    <x v="1"/>
  </r>
  <r>
    <n v="925"/>
    <s v="黄静"/>
    <s v="艺术设计学院"/>
    <n v="135108"/>
    <x v="29"/>
    <n v="-1.4287551977805995"/>
    <n v="-0.79134888253299096"/>
    <n v="-0.88141358741165265"/>
    <x v="174"/>
    <n v="84.45"/>
    <s v="录取"/>
    <n v="1"/>
    <n v="-1.72403"/>
    <n v="2.40191"/>
    <n v="-1.1095621487128029"/>
    <n v="937"/>
    <n v="89"/>
    <n v="57"/>
    <s v="不予录取"/>
    <s v="FALSE"/>
    <x v="0"/>
    <x v="1"/>
  </r>
  <r>
    <n v="926"/>
    <s v="朱梓宁"/>
    <s v="园林学院"/>
    <n v="95300"/>
    <x v="3"/>
    <n v="0.91379518529438686"/>
    <n v="-1.7779948262444099"/>
    <n v="-0.68271873724705912"/>
    <x v="175"/>
    <n v="87.67"/>
    <s v="录取"/>
    <n v="1"/>
    <n v="-1.7191799999999999"/>
    <n v="-1.0785499999999999"/>
    <n v="-0.85113191484897777"/>
    <n v="902"/>
    <n v="208"/>
    <n v="106"/>
    <s v="不予录取"/>
    <s v="FALSE"/>
    <x v="0"/>
    <x v="1"/>
  </r>
  <r>
    <n v="928"/>
    <s v="陈婉哲"/>
    <s v="经济管理学院"/>
    <n v="120200"/>
    <x v="7"/>
    <n v="-0.2046658590964246"/>
    <n v="-0.5913467118867114"/>
    <n v="-0.88141358741165265"/>
    <x v="176"/>
    <n v="87.88"/>
    <s v="录取"/>
    <n v="1"/>
    <n v="-0.96533000000000002"/>
    <n v="0.17773"/>
    <n v="-0.67487726017114014"/>
    <n v="850"/>
    <n v="346"/>
    <n v="117"/>
    <s v="不予录取"/>
    <s v="FALSE"/>
    <x v="0"/>
    <x v="1"/>
  </r>
  <r>
    <n v="929"/>
    <s v="张姗"/>
    <s v="艺术设计学院"/>
    <n v="135108"/>
    <x v="29"/>
    <n v="-1.5082415184743769"/>
    <n v="0.27747940380469149"/>
    <n v="-0.22929371678140351"/>
    <x v="0"/>
    <n v="0"/>
    <s v="不予录取"/>
    <n v="1"/>
    <n v="0.93235999999999997"/>
    <n v="-1.16716"/>
    <n v="-0.37490736998642771"/>
    <n v="728"/>
    <n v="50"/>
    <n v="30"/>
    <s v="不予录取"/>
    <s v="RIGHT"/>
    <x v="0"/>
    <x v="0"/>
  </r>
  <r>
    <n v="930"/>
    <s v="苏双妹"/>
    <s v="经济管理学院"/>
    <n v="125300"/>
    <x v="0"/>
    <n v="-1.3174743488093108"/>
    <n v="0.23548823028305108"/>
    <n v="-0.88141358741165265"/>
    <x v="0"/>
    <n v="0"/>
    <s v="不予录取"/>
    <n v="1"/>
    <n v="0.17341000000000001"/>
    <n v="-0.28400999999999998"/>
    <n v="-0.59162129954644782"/>
    <n v="821"/>
    <n v="336"/>
    <n v="70"/>
    <s v="不予录取"/>
    <s v="RIGHT"/>
    <x v="0"/>
    <x v="0"/>
  </r>
  <r>
    <n v="931"/>
    <s v="朱慕瑶"/>
    <s v="园林学院"/>
    <n v="95300"/>
    <x v="3"/>
    <n v="1.410175039440329"/>
    <n v="4.1561465735763511E-2"/>
    <n v="-0.83548276443666269"/>
    <x v="177"/>
    <n v="81.34"/>
    <s v="录取"/>
    <n v="1"/>
    <n v="-1.9170400000000001"/>
    <n v="-0.76783000000000001"/>
    <n v="9.1210892208876682E-2"/>
    <n v="357"/>
    <n v="98"/>
    <n v="49"/>
    <s v="录取"/>
    <s v="RIGHT"/>
    <x v="1"/>
    <x v="0"/>
  </r>
  <r>
    <n v="932"/>
    <s v="王靖淳"/>
    <s v="经济管理学院"/>
    <n v="125300"/>
    <x v="0"/>
    <n v="-0.75918876756786091"/>
    <n v="-9.6366675717633275E-3"/>
    <n v="-0.88141358741165265"/>
    <x v="0"/>
    <n v="0"/>
    <s v="不予录取"/>
    <n v="1"/>
    <n v="-0.64822999999999997"/>
    <n v="8.0999999999999996E-3"/>
    <n v="-0.55290267537481685"/>
    <n v="805"/>
    <n v="333"/>
    <n v="68"/>
    <s v="不予录取"/>
    <s v="RIGHT"/>
    <x v="0"/>
    <x v="0"/>
  </r>
  <r>
    <n v="933"/>
    <s v="杨彧哲"/>
    <s v="水土保持学院"/>
    <n v="81400"/>
    <x v="45"/>
    <n v="0.56449084348798317"/>
    <n v="-0.36003561297926123"/>
    <n v="-0.41907590800162314"/>
    <x v="178"/>
    <n v="82.84"/>
    <s v="录取"/>
    <n v="1"/>
    <n v="0.25961000000000001"/>
    <n v="-0.60877000000000003"/>
    <n v="-0.17456512342967218"/>
    <n v="576"/>
    <n v="13"/>
    <n v="1"/>
    <s v="录取"/>
    <s v="RIGHT"/>
    <x v="1"/>
    <x v="0"/>
  </r>
  <r>
    <n v="935"/>
    <s v="樊星"/>
    <s v="园林学院"/>
    <n v="95300"/>
    <x v="3"/>
    <n v="0.41532744231504054"/>
    <n v="-0.67761277377142815"/>
    <n v="-0.78955194146167285"/>
    <x v="179"/>
    <n v="72.709999999999994"/>
    <s v="录取"/>
    <n v="1"/>
    <n v="1.1558200000000001"/>
    <n v="-0.24171999999999999"/>
    <n v="-0.50849605892841709"/>
    <n v="787"/>
    <n v="185"/>
    <n v="93"/>
    <s v="不予录取"/>
    <s v="FALSE"/>
    <x v="0"/>
    <x v="1"/>
  </r>
  <r>
    <n v="936"/>
    <s v="谢沛渝"/>
    <s v="经济管理学院"/>
    <n v="120200"/>
    <x v="7"/>
    <n v="-1.6195223674456656"/>
    <n v="-0.79239378390025816"/>
    <n v="-0.74362111848668289"/>
    <x v="70"/>
    <n v="87.63"/>
    <s v="录取"/>
    <n v="1"/>
    <n v="1.28311"/>
    <n v="-1.92517"/>
    <n v="-1.1102435380699354"/>
    <n v="938"/>
    <n v="359"/>
    <n v="124"/>
    <s v="不予录取"/>
    <s v="FALSE"/>
    <x v="0"/>
    <x v="1"/>
  </r>
  <r>
    <n v="937"/>
    <s v="曾祎珣"/>
    <s v="自然保护区学院"/>
    <n v="71300"/>
    <x v="26"/>
    <n v="-1.4764469901968658"/>
    <n v="-1.1687341245922145"/>
    <n v="0.21642705820644365"/>
    <x v="180"/>
    <n v="77.349999999999994"/>
    <s v="录取"/>
    <n v="1"/>
    <n v="0.13652"/>
    <n v="-1.21505"/>
    <n v="-0.88134027421306538"/>
    <n v="909"/>
    <n v="18"/>
    <n v="12"/>
    <s v="不予录取"/>
    <s v="FALSE"/>
    <x v="0"/>
    <x v="1"/>
  </r>
  <r>
    <n v="939"/>
    <s v="杨子媛"/>
    <s v="艺术设计学院"/>
    <n v="135108"/>
    <x v="29"/>
    <n v="-0.5018066209736699"/>
    <n v="-0.37965271167465348"/>
    <n v="0.47602428961066084"/>
    <x v="0"/>
    <n v="0"/>
    <s v="不予录取"/>
    <n v="1"/>
    <n v="-0.18099999999999999"/>
    <n v="-0.79079999999999995"/>
    <n v="-0.13707044065298754"/>
    <n v="535"/>
    <n v="33"/>
    <n v="18"/>
    <s v="不予录取"/>
    <s v="RIGHT"/>
    <x v="0"/>
    <x v="0"/>
  </r>
  <r>
    <n v="940"/>
    <s v="赵映寒"/>
    <s v="经济管理学院"/>
    <n v="125300"/>
    <x v="0"/>
    <n v="0.50933752636065577"/>
    <n v="0.33033695983138045"/>
    <n v="-0.88141358741165265"/>
    <x v="0"/>
    <n v="0"/>
    <s v="不予录取"/>
    <n v="1"/>
    <n v="-9.8799999999999999E-2"/>
    <n v="2.82497"/>
    <n v="-3.9490530916785671E-2"/>
    <n v="456"/>
    <n v="214"/>
    <n v="49"/>
    <s v="不予录取"/>
    <s v="RIGHT"/>
    <x v="0"/>
    <x v="0"/>
  </r>
  <r>
    <n v="941"/>
    <s v="钱征"/>
    <s v="艺术设计学院"/>
    <n v="130500"/>
    <x v="8"/>
    <n v="-0.71337831153660114"/>
    <n v="0.19772541223787846"/>
    <n v="-0.23939821394288208"/>
    <x v="0"/>
    <n v="0"/>
    <s v="不予录取"/>
    <n v="1"/>
    <n v="-0.46367000000000003"/>
    <n v="0.67105999999999999"/>
    <n v="-0.19594370478705192"/>
    <n v="595"/>
    <n v="39"/>
    <n v="12"/>
    <s v="不予录取"/>
    <s v="RIGHT"/>
    <x v="0"/>
    <x v="0"/>
  </r>
  <r>
    <n v="942"/>
    <s v="徐华姿"/>
    <s v="经济管理学院"/>
    <n v="20200"/>
    <x v="2"/>
    <n v="0.17841762359669577"/>
    <n v="-0.12793349114510119"/>
    <n v="-0.78955194146167285"/>
    <x v="0"/>
    <n v="0"/>
    <s v="不予录取"/>
    <n v="1"/>
    <n v="-0.13"/>
    <n v="0.89437999999999995"/>
    <n v="-0.31354152324322748"/>
    <n v="688"/>
    <n v="304"/>
    <n v="67"/>
    <s v="不予录取"/>
    <s v="RIGHT"/>
    <x v="0"/>
    <x v="0"/>
  </r>
  <r>
    <n v="943"/>
    <s v="陈思雅"/>
    <s v="经济管理学院"/>
    <n v="20200"/>
    <x v="2"/>
    <n v="0.28814932920499642"/>
    <n v="-0.13719233484922586"/>
    <n v="1.325164242978043"/>
    <x v="21"/>
    <n v="0"/>
    <s v="不予录取"/>
    <n v="1"/>
    <n v="0.53646000000000005"/>
    <n v="-1.09799"/>
    <n v="0.52244568871375652"/>
    <n v="146"/>
    <n v="74"/>
    <n v="19"/>
    <s v="不予录取"/>
    <s v="RIGHT"/>
    <x v="0"/>
    <x v="0"/>
  </r>
  <r>
    <n v="944"/>
    <s v="尹芳"/>
    <s v="经济管理学院"/>
    <n v="120200"/>
    <x v="7"/>
    <n v="0.93217962433682877"/>
    <n v="0.33363615086979292"/>
    <n v="0.28171294176219819"/>
    <x v="0"/>
    <n v="0"/>
    <s v="不予录取"/>
    <n v="1"/>
    <n v="0.64402000000000004"/>
    <n v="1.1613199999999999"/>
    <n v="0.52492615506302887"/>
    <n v="145"/>
    <n v="73"/>
    <n v="23"/>
    <s v="不予录取"/>
    <s v="RIGHT"/>
    <x v="0"/>
    <x v="0"/>
  </r>
  <r>
    <n v="945"/>
    <s v="董国柱"/>
    <s v="艺术设计学院"/>
    <n v="135108"/>
    <x v="29"/>
    <n v="-0.68565101139809181"/>
    <n v="-8.9318282073777844E-2"/>
    <n v="-0.88141358741165265"/>
    <x v="0"/>
    <n v="0"/>
    <s v="不予录取"/>
    <n v="1"/>
    <n v="-0.49545"/>
    <n v="0.33861999999999998"/>
    <n v="-0.57028230403485858"/>
    <n v="811"/>
    <n v="64"/>
    <n v="43"/>
    <s v="不予录取"/>
    <s v="RIGHT"/>
    <x v="0"/>
    <x v="0"/>
  </r>
  <r>
    <n v="946"/>
    <s v="杨文静"/>
    <s v="园林学院"/>
    <n v="83400"/>
    <x v="15"/>
    <n v="2.4213191867746549"/>
    <n v="0.23720849317993553"/>
    <n v="-0.58292103980698384"/>
    <x v="181"/>
    <n v="89"/>
    <s v="录取"/>
    <n v="1"/>
    <n v="-1.0065599999999999"/>
    <n v="-0.57723000000000002"/>
    <n v="0.56144296182758102"/>
    <n v="137"/>
    <n v="41"/>
    <n v="10"/>
    <s v="录取"/>
    <s v="RIGHT"/>
    <x v="1"/>
    <x v="0"/>
  </r>
  <r>
    <n v="947"/>
    <s v="所翟"/>
    <s v="人文社会科学学院"/>
    <n v="30100"/>
    <x v="13"/>
    <n v="-1.3174743488093108"/>
    <n v="-1.0333051598695828"/>
    <n v="-0.60279919990158304"/>
    <x v="182"/>
    <n v="82.88"/>
    <s v="录取"/>
    <n v="1"/>
    <n v="0.42593999999999999"/>
    <n v="1.44787"/>
    <n v="-1.0867271553542812"/>
    <n v="932"/>
    <n v="45"/>
    <n v="13"/>
    <s v="不予录取"/>
    <s v="FALSE"/>
    <x v="0"/>
    <x v="1"/>
  </r>
  <r>
    <n v="948"/>
    <s v="杜麟玉"/>
    <s v="人文社会科学学院"/>
    <n v="30100"/>
    <x v="13"/>
    <n v="1.722710503161847"/>
    <n v="0.21159769749056709"/>
    <n v="1.3561235076883993"/>
    <x v="0"/>
    <n v="0"/>
    <s v="不予录取"/>
    <n v="1"/>
    <n v="-0.69391999999999998"/>
    <n v="0.64017000000000002"/>
    <n v="1.0979897564554011"/>
    <n v="51"/>
    <n v="2"/>
    <n v="1"/>
    <s v="录取"/>
    <s v="FALSE"/>
    <x v="1"/>
    <x v="1"/>
  </r>
  <r>
    <n v="949"/>
    <s v="国红洁"/>
    <s v="经济管理学院"/>
    <n v="25400"/>
    <x v="22"/>
    <n v="0.47256864827577222"/>
    <n v="7.6204765997672119E-2"/>
    <n v="0.37570349265675107"/>
    <x v="0"/>
    <n v="0"/>
    <s v="不予录取"/>
    <n v="1"/>
    <n v="-1.2999400000000001"/>
    <n v="0.43691000000000002"/>
    <n v="0.31122625236955259"/>
    <n v="240"/>
    <n v="119"/>
    <n v="9"/>
    <s v="不予录取"/>
    <s v="RIGHT"/>
    <x v="0"/>
    <x v="0"/>
  </r>
  <r>
    <n v="950"/>
    <s v="张家荣"/>
    <s v="园林学院"/>
    <n v="83400"/>
    <x v="15"/>
    <n v="1.2814839661432325"/>
    <n v="-0.23890963975713325"/>
    <n v="-0.88141358741165265"/>
    <x v="63"/>
    <n v="87"/>
    <s v="录取"/>
    <n v="1"/>
    <n v="1.56776"/>
    <n v="-1.08738"/>
    <n v="-9.5138883335274288E-2"/>
    <n v="504"/>
    <n v="128"/>
    <n v="39"/>
    <s v="不予录取"/>
    <s v="FALSE"/>
    <x v="0"/>
    <x v="1"/>
  </r>
  <r>
    <n v="951"/>
    <s v="曹宇杰"/>
    <s v="外语学院"/>
    <n v="55101"/>
    <x v="35"/>
    <n v="2.4948569429444238"/>
    <n v="-2.0049248492887299"/>
    <n v="-0.53699021683199388"/>
    <x v="0"/>
    <n v="0"/>
    <s v="不予录取"/>
    <n v="1"/>
    <n v="8.788E-2"/>
    <n v="-1.1767000000000001"/>
    <n v="-1.7132238997569682"/>
    <n v="971"/>
    <n v="36"/>
    <n v="17"/>
    <s v="不予录取"/>
    <s v="RIGHT"/>
    <x v="0"/>
    <x v="0"/>
  </r>
  <r>
    <n v="952"/>
    <s v="郭梦鸽"/>
    <s v="园林学院"/>
    <n v="97300"/>
    <x v="1"/>
    <n v="-1.6513168957231765"/>
    <n v="0.22044411166302763"/>
    <n v="0.27732943944606731"/>
    <x v="183"/>
    <n v="82.66"/>
    <s v="录取"/>
    <n v="1"/>
    <n v="1.28152"/>
    <n v="-0.94355"/>
    <n v="-0.24764766424713111"/>
    <n v="640"/>
    <n v="155"/>
    <n v="32"/>
    <s v="不予录取"/>
    <s v="FALSE"/>
    <x v="0"/>
    <x v="1"/>
  </r>
  <r>
    <n v="953"/>
    <s v="王京阳"/>
    <s v="经济管理学院"/>
    <n v="120200"/>
    <x v="7"/>
    <n v="-0.59372881618588091"/>
    <n v="-0.69146508672222085"/>
    <n v="1.9987309426677269"/>
    <x v="0"/>
    <n v="0"/>
    <s v="不予录取"/>
    <n v="1"/>
    <n v="0.15434"/>
    <n v="-0.28861999999999999"/>
    <n v="0.27269468729490143"/>
    <n v="261"/>
    <n v="128"/>
    <n v="44"/>
    <s v="不予录取"/>
    <s v="RIGHT"/>
    <x v="0"/>
    <x v="0"/>
  </r>
  <r>
    <n v="954"/>
    <s v="李木子"/>
    <s v="水土保持学院"/>
    <n v="90707"/>
    <x v="14"/>
    <n v="-0.98363180189544497"/>
    <n v="-0.17808619824535865"/>
    <n v="7.8634589281473793E-2"/>
    <x v="184"/>
    <n v="85.8"/>
    <s v="录取"/>
    <n v="1"/>
    <n v="-4.0050000000000002E-2"/>
    <n v="-0.64373000000000002"/>
    <n v="-0.32741988476677431"/>
    <n v="699"/>
    <n v="16"/>
    <n v="9"/>
    <s v="录取"/>
    <s v="RIGHT"/>
    <x v="1"/>
    <x v="0"/>
  </r>
  <r>
    <n v="955"/>
    <s v="达日罕"/>
    <s v="林学院"/>
    <n v="90704"/>
    <x v="25"/>
    <n v="-0.8694954018225155"/>
    <n v="-0.21531026583811269"/>
    <n v="-0.5908570912970792"/>
    <x v="185"/>
    <n v="88.06"/>
    <s v="录取"/>
    <n v="1"/>
    <n v="-4.6339999999999999E-2"/>
    <n v="-0.52488999999999997"/>
    <n v="-0.56979943398290178"/>
    <n v="810"/>
    <n v="52"/>
    <n v="15"/>
    <s v="不予录取"/>
    <s v="FALSE"/>
    <x v="0"/>
    <x v="1"/>
  </r>
  <r>
    <n v="956"/>
    <s v="胡英强"/>
    <s v="信息学院"/>
    <n v="81200"/>
    <x v="9"/>
    <n v="0.63802859965775227"/>
    <n v="-0.76844183273111999"/>
    <n v="-0.88141358741165265"/>
    <x v="186"/>
    <n v="86.73"/>
    <s v="录取"/>
    <n v="1"/>
    <n v="3.5580000000000001E-2"/>
    <n v="0.94257999999999997"/>
    <n v="-0.52493593324864984"/>
    <n v="792"/>
    <n v="14"/>
    <n v="11"/>
    <s v="不予录取"/>
    <s v="FALSE"/>
    <x v="0"/>
    <x v="1"/>
  </r>
  <r>
    <n v="957"/>
    <s v="赵欣月"/>
    <s v="经济管理学院"/>
    <n v="20200"/>
    <x v="2"/>
    <n v="-0.7040354504405345"/>
    <n v="0.29661161638210981"/>
    <n v="0.58993254132662321"/>
    <x v="0"/>
    <n v="0"/>
    <s v="不予录取"/>
    <n v="1"/>
    <n v="-1.2293499999999999"/>
    <n v="1.8125599999999999"/>
    <n v="0.17117934239127572"/>
    <n v="311"/>
    <n v="152"/>
    <n v="34"/>
    <s v="不予录取"/>
    <s v="RIGHT"/>
    <x v="0"/>
    <x v="0"/>
  </r>
  <r>
    <n v="958"/>
    <s v="沈子晗"/>
    <s v="园林学院"/>
    <n v="95300"/>
    <x v="3"/>
    <n v="1.0241018195490414"/>
    <n v="-0.34821733596127558"/>
    <n v="-0.55989782658672294"/>
    <x v="187"/>
    <n v="80.010000000000005"/>
    <s v="录取"/>
    <n v="1"/>
    <n v="-1.22905"/>
    <n v="-1.1317699999999999"/>
    <n v="-9.5300095198614376E-2"/>
    <n v="505"/>
    <n v="129"/>
    <n v="65"/>
    <s v="不予录取"/>
    <s v="FALSE"/>
    <x v="0"/>
    <x v="1"/>
  </r>
  <r>
    <n v="959"/>
    <s v="张琳"/>
    <s v="园林学院"/>
    <n v="83400"/>
    <x v="15"/>
    <n v="-0.82465916050788968"/>
    <n v="-0.60519336988567751"/>
    <n v="-0.88141358741165265"/>
    <x v="188"/>
    <n v="85"/>
    <s v="录取"/>
    <n v="1"/>
    <n v="-0.39473000000000003"/>
    <n v="0.37639"/>
    <n v="-0.85356166684764145"/>
    <n v="904"/>
    <n v="209"/>
    <n v="55"/>
    <s v="不予录取"/>
    <s v="FALSE"/>
    <x v="0"/>
    <x v="1"/>
  </r>
  <r>
    <n v="960"/>
    <s v="雷蒙"/>
    <s v="园林学院"/>
    <n v="95300"/>
    <x v="3"/>
    <n v="-1.0949126508667335"/>
    <n v="-0.40715983283542834"/>
    <n v="-0.88141358741165265"/>
    <x v="189"/>
    <n v="76.099999999999994"/>
    <s v="录取"/>
    <n v="1"/>
    <n v="-0.41027000000000002"/>
    <n v="-0.41582000000000002"/>
    <n v="-0.83465586207213471"/>
    <n v="898"/>
    <n v="205"/>
    <n v="105"/>
    <s v="不予录取"/>
    <s v="FALSE"/>
    <x v="0"/>
    <x v="1"/>
  </r>
  <r>
    <n v="961"/>
    <s v="金爱博"/>
    <s v="园林学院"/>
    <n v="83400"/>
    <x v="15"/>
    <n v="-1.015426330172956"/>
    <n v="-1.5880852641426417"/>
    <n v="-0.88141358741165265"/>
    <x v="190"/>
    <n v="82.07"/>
    <s v="录取"/>
    <n v="1"/>
    <n v="1.8387899999999999"/>
    <n v="-1.0719099999999999"/>
    <n v="-1.3727247148069091"/>
    <n v="956"/>
    <n v="230"/>
    <n v="62"/>
    <s v="不予录取"/>
    <s v="FALSE"/>
    <x v="0"/>
    <x v="1"/>
  </r>
  <r>
    <n v="962"/>
    <s v="刘键"/>
    <s v="园林学院"/>
    <n v="95300"/>
    <x v="3"/>
    <n v="1.0057173805065978"/>
    <n v="-9.3277474012419981E-2"/>
    <n v="-0.83548276443666269"/>
    <x v="191"/>
    <n v="77.86"/>
    <s v="录取"/>
    <n v="1"/>
    <n v="-0.54288000000000003"/>
    <n v="-0.61578999999999995"/>
    <n v="-8.5027457545650331E-2"/>
    <n v="493"/>
    <n v="126"/>
    <n v="64"/>
    <s v="不予录取"/>
    <s v="FALSE"/>
    <x v="0"/>
    <x v="1"/>
  </r>
  <r>
    <n v="963"/>
    <s v="陈瑶"/>
    <s v="园林学院"/>
    <n v="95300"/>
    <x v="3"/>
    <n v="1.6307883079496361"/>
    <n v="-0.13836344249139101"/>
    <n v="-0.74362111848668289"/>
    <x v="192"/>
    <n v="65.56"/>
    <s v="录取"/>
    <n v="1"/>
    <n v="-0.86831000000000003"/>
    <n v="0.23691000000000001"/>
    <n v="0.10229583730567066"/>
    <n v="349"/>
    <n v="96"/>
    <n v="47"/>
    <s v="录取"/>
    <s v="RIGHT"/>
    <x v="1"/>
    <x v="0"/>
  </r>
  <r>
    <n v="964"/>
    <s v="何思娴"/>
    <s v="园林学院"/>
    <n v="83400"/>
    <x v="15"/>
    <n v="2.0168615278409239"/>
    <n v="0.36764607833787155"/>
    <n v="-0.83548276443666269"/>
    <x v="193"/>
    <n v="85.94"/>
    <s v="录取"/>
    <n v="1"/>
    <n v="-1.13652"/>
    <n v="0.48205999999999999"/>
    <n v="0.4143015086420343"/>
    <n v="190"/>
    <n v="53"/>
    <n v="14"/>
    <s v="录取"/>
    <s v="RIGHT"/>
    <x v="1"/>
    <x v="0"/>
  </r>
  <r>
    <n v="965"/>
    <s v="樊红"/>
    <s v="园林学院"/>
    <n v="95300"/>
    <x v="3"/>
    <n v="-0.6020974625653126"/>
    <n v="-1.3837002636021147"/>
    <n v="-0.78955194146167285"/>
    <x v="194"/>
    <n v="74.11"/>
    <s v="录取"/>
    <n v="1"/>
    <n v="-2.4299200000000001"/>
    <n v="0.92488999999999999"/>
    <n v="-1.125854485931991"/>
    <n v="939"/>
    <n v="224"/>
    <n v="115"/>
    <s v="不予录取"/>
    <s v="FALSE"/>
    <x v="0"/>
    <x v="1"/>
  </r>
  <r>
    <n v="966"/>
    <s v="滕雨欣"/>
    <s v="园林学院"/>
    <n v="95300"/>
    <x v="3"/>
    <n v="0.92403989475521697"/>
    <n v="0.15130548531137586"/>
    <n v="-0.88141358741165265"/>
    <x v="195"/>
    <n v="90.3"/>
    <s v="录取"/>
    <n v="1"/>
    <n v="-0.95252999999999999"/>
    <n v="3.9899999999999998E-2"/>
    <n v="-9.2827694015102935E-3"/>
    <n v="427"/>
    <n v="117"/>
    <n v="58"/>
    <s v="不予录取"/>
    <s v="FALSE"/>
    <x v="1"/>
    <x v="0"/>
  </r>
  <r>
    <n v="967"/>
    <s v="张欣栾"/>
    <s v="经济管理学院"/>
    <n v="120200"/>
    <x v="7"/>
    <n v="-0.7040354504405345"/>
    <n v="-0.66905965652176846"/>
    <n v="-0.51093755395160312"/>
    <x v="156"/>
    <n v="84.38"/>
    <s v="录取"/>
    <n v="1"/>
    <n v="0.65571000000000002"/>
    <n v="-0.64829000000000003"/>
    <n v="-0.70847943578814321"/>
    <n v="864"/>
    <n v="348"/>
    <n v="119"/>
    <s v="不予录取"/>
    <s v="FALSE"/>
    <x v="0"/>
    <x v="1"/>
  </r>
  <r>
    <n v="968"/>
    <s v="刘思瑶"/>
    <s v="园林学院"/>
    <n v="95300"/>
    <x v="3"/>
    <n v="-1.3333716129480664"/>
    <n v="-1.5443185034819591"/>
    <n v="-0.83548276443666269"/>
    <x v="196"/>
    <n v="73.39"/>
    <s v="录取"/>
    <n v="1"/>
    <n v="0.85185"/>
    <n v="-0.18176"/>
    <n v="-1.4226392132668033"/>
    <n v="963"/>
    <n v="233"/>
    <n v="118"/>
    <s v="不予录取"/>
    <s v="FALSE"/>
    <x v="0"/>
    <x v="1"/>
  </r>
  <r>
    <n v="971"/>
    <s v="陶薪宇"/>
    <s v="园林学院"/>
    <n v="97300"/>
    <x v="1"/>
    <n v="-0.71337831153660114"/>
    <n v="-1.3137896268442371"/>
    <n v="-0.74362111848668289"/>
    <x v="197"/>
    <n v="85.14"/>
    <s v="录取"/>
    <n v="1"/>
    <n v="-1.4984999999999999"/>
    <n v="1.2967299999999999"/>
    <n v="-1.1059962276949802"/>
    <n v="936"/>
    <n v="223"/>
    <n v="43"/>
    <s v="不予录取"/>
    <s v="FALSE"/>
    <x v="0"/>
    <x v="1"/>
  </r>
  <r>
    <n v="972"/>
    <s v="向珩"/>
    <s v="园林学院"/>
    <n v="97300"/>
    <x v="1"/>
    <n v="-0.82465916050788968"/>
    <n v="-2.0101802534740942"/>
    <n v="-0.58292103980698384"/>
    <x v="198"/>
    <n v="87.03"/>
    <s v="录取"/>
    <n v="1"/>
    <n v="-1.01993"/>
    <n v="-0.28320000000000001"/>
    <n v="-1.4056535062315181"/>
    <n v="958"/>
    <n v="231"/>
    <n v="45"/>
    <s v="不予录取"/>
    <s v="FALSE"/>
    <x v="0"/>
    <x v="1"/>
  </r>
  <r>
    <n v="973"/>
    <s v="才敏琪"/>
    <s v="园林学院"/>
    <n v="95300"/>
    <x v="3"/>
    <n v="-0.41133029290024625"/>
    <n v="-0.38322571227433988"/>
    <n v="-0.11219317138974645"/>
    <x v="199"/>
    <n v="78.56"/>
    <s v="录取"/>
    <n v="1"/>
    <n v="-2.0017800000000001"/>
    <n v="-0.81613000000000002"/>
    <n v="-0.33892968996074946"/>
    <n v="707"/>
    <n v="167"/>
    <n v="84"/>
    <s v="不予录取"/>
    <s v="FALSE"/>
    <x v="0"/>
    <x v="1"/>
  </r>
  <r>
    <n v="974"/>
    <s v="孙维祺"/>
    <s v="经济管理学院"/>
    <n v="120300"/>
    <x v="5"/>
    <n v="2.1271681620955785"/>
    <n v="-0.51009050514133614"/>
    <n v="1.7525366005633083"/>
    <x v="0"/>
    <n v="0"/>
    <s v="不予录取"/>
    <n v="1"/>
    <n v="-1.0673699999999999"/>
    <n v="0.98884000000000005"/>
    <n v="1.0197836516165424"/>
    <n v="58"/>
    <n v="28"/>
    <n v="4"/>
    <s v="录取"/>
    <s v="FALSE"/>
    <x v="1"/>
    <x v="1"/>
  </r>
  <r>
    <n v="975"/>
    <s v="诸葛依然"/>
    <s v="园林学院"/>
    <n v="95300"/>
    <x v="3"/>
    <n v="1.0241018195490414"/>
    <n v="0.2913359524960677"/>
    <n v="-0.88141358741165265"/>
    <x v="200"/>
    <n v="79.86"/>
    <s v="录取"/>
    <n v="1"/>
    <n v="-0.43264000000000002"/>
    <n v="0.87860000000000005"/>
    <n v="8.4914554258338604E-2"/>
    <n v="360"/>
    <n v="100"/>
    <n v="50"/>
    <s v="录取"/>
    <s v="RIGHT"/>
    <x v="1"/>
    <x v="0"/>
  </r>
  <r>
    <n v="976"/>
    <s v="王诗"/>
    <s v="园林学院"/>
    <n v="83400"/>
    <x v="15"/>
    <n v="-0.41133029290024625"/>
    <n v="3.8953906717242859E-2"/>
    <n v="-6.6262348414756492E-2"/>
    <x v="201"/>
    <n v="84.87"/>
    <s v="录取"/>
    <n v="1"/>
    <n v="-0.27135999999999999"/>
    <n v="-0.1179"/>
    <n v="-0.1210909058681295"/>
    <n v="522"/>
    <n v="132"/>
    <n v="40"/>
    <s v="不予录取"/>
    <s v="FALSE"/>
    <x v="0"/>
    <x v="1"/>
  </r>
  <r>
    <n v="977"/>
    <s v="叶杨飞"/>
    <s v="园林学院"/>
    <n v="95300"/>
    <x v="3"/>
    <n v="-0.25235765151269113"/>
    <n v="-0.69319281038537739"/>
    <n v="-0.11219317138974645"/>
    <x v="202"/>
    <n v="80.41"/>
    <s v="录取"/>
    <n v="1"/>
    <n v="1.6645000000000001"/>
    <n v="0.43876999999999999"/>
    <n v="-0.44182042018434681"/>
    <n v="762"/>
    <n v="180"/>
    <n v="90"/>
    <s v="不予录取"/>
    <s v="FALSE"/>
    <x v="0"/>
    <x v="1"/>
  </r>
  <r>
    <n v="978"/>
    <s v="黄心言"/>
    <s v="园林学院"/>
    <n v="83400"/>
    <x v="15"/>
    <n v="-1.3898689431358389E-2"/>
    <n v="0.20313131155815425"/>
    <n v="-0.78955194146167285"/>
    <x v="203"/>
    <n v="88.1"/>
    <s v="录取"/>
    <n v="1"/>
    <n v="-1.2279800000000001"/>
    <n v="-0.97872000000000003"/>
    <n v="-0.2099003105943246"/>
    <n v="613"/>
    <n v="150"/>
    <n v="43"/>
    <s v="不予录取"/>
    <s v="FALSE"/>
    <x v="0"/>
    <x v="1"/>
  </r>
  <r>
    <n v="979"/>
    <s v="梁苡琳"/>
    <s v="园林学院"/>
    <n v="97300"/>
    <x v="1"/>
    <n v="0.92403989475521697"/>
    <n v="-0.91599195526660304"/>
    <n v="-0.88141358741165265"/>
    <x v="204"/>
    <n v="89.26"/>
    <s v="录取"/>
    <n v="1"/>
    <n v="-0.60397000000000001"/>
    <n v="-2.8049999999999999E-2"/>
    <n v="-0.51552197441888969"/>
    <n v="791"/>
    <n v="187"/>
    <n v="38"/>
    <s v="不予录取"/>
    <s v="FALSE"/>
    <x v="0"/>
    <x v="1"/>
  </r>
  <r>
    <n v="980"/>
    <s v="梅子钰"/>
    <s v="园林学院"/>
    <n v="83400"/>
    <x v="15"/>
    <n v="-1.571830575029399"/>
    <n v="-0.33026689795879627"/>
    <n v="-0.88141358741165265"/>
    <x v="205"/>
    <n v="82.56"/>
    <s v="录取"/>
    <n v="1"/>
    <n v="-0.90417999999999998"/>
    <n v="-0.80074999999999996"/>
    <n v="-0.93058154388436731"/>
    <n v="916"/>
    <n v="215"/>
    <n v="57"/>
    <s v="不予录取"/>
    <s v="FALSE"/>
    <x v="0"/>
    <x v="1"/>
  </r>
  <r>
    <n v="981"/>
    <s v="杨淑敏"/>
    <s v="园林学院"/>
    <n v="97300"/>
    <x v="1"/>
    <n v="-0.59372881618588091"/>
    <n v="-0.24186149656036496"/>
    <n v="-0.83548276443666269"/>
    <x v="206"/>
    <n v="88.46"/>
    <s v="录取"/>
    <n v="1"/>
    <n v="8.5330000000000003E-2"/>
    <n v="-0.16159999999999999"/>
    <n v="-0.59952677462645954"/>
    <n v="825"/>
    <n v="195"/>
    <n v="39"/>
    <s v="不予录取"/>
    <s v="FALSE"/>
    <x v="0"/>
    <x v="1"/>
  </r>
  <r>
    <n v="982"/>
    <s v="黄瑞琦"/>
    <s v="园林学院"/>
    <n v="95300"/>
    <x v="3"/>
    <n v="-0.18876859495766907"/>
    <n v="-0.30801773704837682"/>
    <n v="-0.88141358741165265"/>
    <x v="207"/>
    <n v="76.86"/>
    <s v="录取"/>
    <n v="1"/>
    <n v="9.5880000000000007E-2"/>
    <n v="-1.5387900000000001"/>
    <n v="-0.53607576231449172"/>
    <n v="799"/>
    <n v="189"/>
    <n v="95"/>
    <s v="不予录取"/>
    <s v="FALSE"/>
    <x v="0"/>
    <x v="1"/>
  </r>
  <r>
    <n v="983"/>
    <s v="李曾莲"/>
    <s v="园林学院"/>
    <n v="95300"/>
    <x v="3"/>
    <n v="-1.3898689431358389E-2"/>
    <n v="-0.57615150715562902"/>
    <n v="-0.83548276443666269"/>
    <x v="208"/>
    <n v="75.06"/>
    <s v="录取"/>
    <n v="1"/>
    <n v="-3.5389999999999998E-2"/>
    <n v="-0.89603999999999995"/>
    <n v="-0.59711984372971438"/>
    <n v="824"/>
    <n v="194"/>
    <n v="98"/>
    <s v="不予录取"/>
    <s v="FALSE"/>
    <x v="0"/>
    <x v="1"/>
  </r>
  <r>
    <n v="984"/>
    <s v="裴文悦"/>
    <s v="园林学院"/>
    <n v="97300"/>
    <x v="1"/>
    <n v="-0.2205631232351801"/>
    <n v="-0.65726586166958845"/>
    <n v="7.8634589281473793E-2"/>
    <x v="0"/>
    <n v="0"/>
    <s v="不予录取"/>
    <n v="1"/>
    <n v="-9.5460000000000003E-2"/>
    <n v="0.26497999999999999"/>
    <n v="-0.3428678813550361"/>
    <n v="709"/>
    <n v="168"/>
    <n v="35"/>
    <s v="不予录取"/>
    <s v="RIGHT"/>
    <x v="0"/>
    <x v="0"/>
  </r>
  <r>
    <n v="985"/>
    <s v="卢紫薇"/>
    <s v="园林学院"/>
    <n v="95300"/>
    <x v="3"/>
    <n v="-0.42722755703900178"/>
    <n v="-3.1601213981311334E-2"/>
    <n v="-0.88141358741165265"/>
    <x v="209"/>
    <n v="77.87"/>
    <s v="录取"/>
    <n v="1"/>
    <n v="-0.29097000000000001"/>
    <n v="5.6149999999999999E-2"/>
    <n v="-0.47116494007924314"/>
    <n v="773"/>
    <n v="181"/>
    <n v="91"/>
    <s v="不予录取"/>
    <s v="FALSE"/>
    <x v="0"/>
    <x v="1"/>
  </r>
  <r>
    <n v="986"/>
    <s v="王世豪"/>
    <s v="园林学院"/>
    <n v="95300"/>
    <x v="3"/>
    <n v="-1.7308032164169542"/>
    <n v="-0.66704471334599802"/>
    <n v="-0.78955194146167285"/>
    <x v="210"/>
    <n v="77.489999999999995"/>
    <s v="录取"/>
    <n v="1"/>
    <n v="3.3243399999999999"/>
    <n v="2.0314899999999998"/>
    <n v="-1.0992719266499922"/>
    <n v="934"/>
    <n v="221"/>
    <n v="113"/>
    <s v="不予录取"/>
    <s v="FALSE"/>
    <x v="0"/>
    <x v="1"/>
  </r>
  <r>
    <n v="987"/>
    <s v="陶培元"/>
    <s v="园林学院"/>
    <n v="95300"/>
    <x v="3"/>
    <n v="-1.3492688770868217"/>
    <n v="-1.8549482218297813"/>
    <n v="-0.60279919990158304"/>
    <x v="211"/>
    <n v="80.400000000000006"/>
    <s v="录取"/>
    <n v="1"/>
    <n v="-1.11389"/>
    <n v="-1.61446"/>
    <n v="-1.485274374885615"/>
    <n v="965"/>
    <n v="235"/>
    <n v="120"/>
    <s v="不予录取"/>
    <s v="FALSE"/>
    <x v="0"/>
    <x v="1"/>
  </r>
  <r>
    <n v="988"/>
    <s v="庄玥莹"/>
    <s v="园林学院"/>
    <n v="95300"/>
    <x v="3"/>
    <n v="-1.3492688770868217"/>
    <n v="-0.44196690192180477"/>
    <n v="-0.1581239943647364"/>
    <x v="212"/>
    <n v="90.93"/>
    <s v="录取"/>
    <n v="1"/>
    <n v="0.15406"/>
    <n v="-0.99141000000000001"/>
    <n v="-0.64476444618795192"/>
    <n v="843"/>
    <n v="198"/>
    <n v="100"/>
    <s v="不予录取"/>
    <s v="FALSE"/>
    <x v="0"/>
    <x v="1"/>
  </r>
  <r>
    <n v="989"/>
    <s v="王宏伟"/>
    <s v="园林学院"/>
    <n v="95300"/>
    <x v="3"/>
    <n v="-0.59372881618588091"/>
    <n v="-0.5905882829382153"/>
    <n v="-0.78955194146167285"/>
    <x v="213"/>
    <n v="80.91"/>
    <s v="录取"/>
    <n v="1"/>
    <n v="-0.74863999999999997"/>
    <n v="0.49056"/>
    <n v="-0.74734336546445534"/>
    <n v="877"/>
    <n v="202"/>
    <n v="103"/>
    <s v="不予录取"/>
    <s v="FALSE"/>
    <x v="0"/>
    <x v="1"/>
  </r>
  <r>
    <n v="990"/>
    <s v="余卉"/>
    <s v="园林学院"/>
    <n v="95300"/>
    <x v="3"/>
    <n v="-1.7467004805557098"/>
    <n v="-1.3909086774888044"/>
    <n v="-0.88141358741165265"/>
    <x v="214"/>
    <n v="74.7"/>
    <s v="录取"/>
    <n v="1"/>
    <n v="-1.4765299999999999"/>
    <n v="-0.72668999999999995"/>
    <n v="-1.4822095733597633"/>
    <n v="964"/>
    <n v="234"/>
    <n v="119"/>
    <s v="不予录取"/>
    <s v="FALSE"/>
    <x v="0"/>
    <x v="1"/>
  </r>
  <r>
    <n v="991"/>
    <s v="张行"/>
    <s v="经济管理学院"/>
    <n v="20200"/>
    <x v="2"/>
    <n v="1.0608706976339251"/>
    <n v="0.43067013741693333"/>
    <n v="-0.42210535766175306"/>
    <x v="0"/>
    <n v="0"/>
    <s v="不予录取"/>
    <n v="1"/>
    <n v="-0.26091999999999999"/>
    <n v="9.1380000000000003E-2"/>
    <n v="0.33712148275534382"/>
    <n v="234"/>
    <n v="115"/>
    <n v="28"/>
    <s v="不予录取"/>
    <s v="RIGHT"/>
    <x v="0"/>
    <x v="0"/>
  </r>
  <r>
    <n v="992"/>
    <s v="来昕"/>
    <s v="园林学院"/>
    <n v="83400"/>
    <x v="15"/>
    <n v="1.7410949422042907"/>
    <n v="0.25840929670244567"/>
    <n v="-0.88141358741165265"/>
    <x v="215"/>
    <n v="86.26"/>
    <s v="录取"/>
    <n v="1"/>
    <n v="-1.34287"/>
    <n v="-0.14748"/>
    <n v="0.26834167348044868"/>
    <n v="264"/>
    <n v="71"/>
    <n v="21"/>
    <s v="录取"/>
    <s v="RIGHT"/>
    <x v="1"/>
    <x v="0"/>
  </r>
  <r>
    <n v="993"/>
    <s v="张一帆"/>
    <s v="园林学院"/>
    <n v="83400"/>
    <x v="15"/>
    <n v="-1.571830575029399"/>
    <n v="-0.88301219984201573"/>
    <n v="-0.83548276443666269"/>
    <x v="0"/>
    <n v="0"/>
    <s v="不予录取"/>
    <n v="1"/>
    <n v="-0.878"/>
    <n v="-0.53161999999999998"/>
    <n v="-1.1751679452470964"/>
    <n v="941"/>
    <n v="226"/>
    <n v="59"/>
    <s v="不予录取"/>
    <s v="RIGHT"/>
    <x v="0"/>
    <x v="0"/>
  </r>
  <r>
    <n v="994"/>
    <s v="赫东煜"/>
    <s v="环境科学与工程学院"/>
    <n v="83000"/>
    <x v="6"/>
    <n v="-0.45902208531651284"/>
    <n v="0.2209934877737795"/>
    <n v="-0.83548276443666269"/>
    <x v="21"/>
    <n v="0"/>
    <s v="不予录取"/>
    <n v="1"/>
    <n v="8.931E-2"/>
    <n v="-0.88024999999999998"/>
    <n v="-0.34258996092335514"/>
    <n v="708"/>
    <n v="14"/>
    <n v="12"/>
    <s v="不予录取"/>
    <s v="RIGHT"/>
    <x v="0"/>
    <x v="0"/>
  </r>
  <r>
    <n v="995"/>
    <s v="陈子璇"/>
    <s v="园林学院"/>
    <n v="95300"/>
    <x v="3"/>
    <n v="-0.81434208469518832"/>
    <n v="-0.78056493591999376"/>
    <n v="-0.88141358741165265"/>
    <x v="216"/>
    <n v="77.599999999999994"/>
    <s v="录取"/>
    <n v="1"/>
    <n v="-0.45162000000000002"/>
    <n v="-0.24192"/>
    <n v="-0.93387956263179739"/>
    <n v="917"/>
    <n v="216"/>
    <n v="109"/>
    <s v="不予录取"/>
    <s v="FALSE"/>
    <x v="0"/>
    <x v="1"/>
  </r>
  <r>
    <n v="996"/>
    <s v="陈简村"/>
    <s v="园林学院"/>
    <n v="97300"/>
    <x v="1"/>
    <n v="1.3182528442281178"/>
    <n v="-0.52099941102924585"/>
    <n v="-0.78955194146167285"/>
    <x v="217"/>
    <n v="93.03"/>
    <s v="录取"/>
    <n v="1"/>
    <n v="0.93205000000000005"/>
    <n v="-0.86943000000000004"/>
    <n v="-0.18354979102853256"/>
    <n v="586"/>
    <n v="145"/>
    <n v="28"/>
    <s v="不予录取"/>
    <s v="FALSE"/>
    <x v="0"/>
    <x v="1"/>
  </r>
  <r>
    <n v="997"/>
    <s v="姜卓君"/>
    <s v="园林学院"/>
    <n v="95300"/>
    <x v="3"/>
    <n v="0.27225206506624089"/>
    <n v="-1.9060848304941658"/>
    <n v="-0.4500351727119794"/>
    <x v="218"/>
    <n v="74.510000000000005"/>
    <s v="录取"/>
    <n v="1"/>
    <n v="0.44603999999999999"/>
    <n v="-0.62685999999999997"/>
    <n v="-1.0008709502356505"/>
    <n v="925"/>
    <n v="218"/>
    <n v="111"/>
    <s v="不予录取"/>
    <s v="FALSE"/>
    <x v="0"/>
    <x v="1"/>
  </r>
  <r>
    <n v="999"/>
    <s v="程自隆"/>
    <s v="材料学院"/>
    <n v="85600"/>
    <x v="41"/>
    <n v="-0.34774123634522419"/>
    <n v="-1.5679417567614728"/>
    <n v="-0.88141358741165265"/>
    <x v="219"/>
    <n v="87.9"/>
    <s v="录取"/>
    <n v="1"/>
    <n v="-1.00047"/>
    <n v="-0.57343"/>
    <n v="-1.1778138499214279"/>
    <n v="942"/>
    <n v="29"/>
    <n v="4"/>
    <s v="不予录取"/>
    <s v="FALSE"/>
    <x v="1"/>
    <x v="0"/>
  </r>
  <r>
    <n v="1000"/>
    <s v="王振坤"/>
    <s v="园林学院"/>
    <n v="83400"/>
    <x v="15"/>
    <n v="0.46301923473130707"/>
    <n v="-0.64401322497842339"/>
    <n v="-0.88141358741165265"/>
    <x v="220"/>
    <n v="83.77"/>
    <s v="录取"/>
    <n v="1"/>
    <n v="0.74382000000000004"/>
    <n v="-0.19711999999999999"/>
    <n v="-0.51450155435202904"/>
    <n v="788"/>
    <n v="186"/>
    <n v="48"/>
    <s v="不予录取"/>
    <s v="FALSE"/>
    <x v="0"/>
    <x v="1"/>
  </r>
  <r>
    <n v="1001"/>
    <s v="贾桂云"/>
    <s v="园林学院"/>
    <n v="83400"/>
    <x v="15"/>
    <n v="0.72995079486996317"/>
    <n v="0.29821909110190881"/>
    <n v="-0.54492626832208935"/>
    <x v="0"/>
    <n v="0"/>
    <s v="不予录取"/>
    <n v="1"/>
    <n v="-0.95787999999999995"/>
    <n v="-0.66634000000000004"/>
    <n v="0.13539137194385084"/>
    <n v="333"/>
    <n v="89"/>
    <n v="27"/>
    <s v="录取"/>
    <s v="FALSE"/>
    <x v="0"/>
    <x v="0"/>
  </r>
  <r>
    <n v="1002"/>
    <s v="孙瑾璐"/>
    <s v="园林学院"/>
    <n v="95300"/>
    <x v="3"/>
    <n v="-0.17287133081891357"/>
    <n v="-0.54304892354021317"/>
    <n v="-0.74362111848668289"/>
    <x v="221"/>
    <n v="79.03"/>
    <s v="录取"/>
    <n v="1"/>
    <n v="-1.7216199999999999"/>
    <n v="0.40649999999999997"/>
    <n v="-0.59036901205637771"/>
    <n v="819"/>
    <n v="193"/>
    <n v="97"/>
    <s v="不予录取"/>
    <s v="FALSE"/>
    <x v="0"/>
    <x v="1"/>
  </r>
  <r>
    <n v="1003"/>
    <s v="郭林繁"/>
    <s v="园林学院"/>
    <n v="95300"/>
    <x v="3"/>
    <n v="-1.1902962356992666"/>
    <n v="-1.7605841229298016"/>
    <n v="-0.88141358741165265"/>
    <x v="219"/>
    <n v="87.9"/>
    <s v="录取"/>
    <n v="1"/>
    <n v="-1.7233499999999999"/>
    <n v="0.25877"/>
    <n v="-1.5030898900444161"/>
    <n v="966"/>
    <n v="236"/>
    <n v="121"/>
    <s v="不予录取"/>
    <s v="FALSE"/>
    <x v="0"/>
    <x v="1"/>
  </r>
  <r>
    <n v="1004"/>
    <s v="冯源"/>
    <s v="园林学院"/>
    <n v="95300"/>
    <x v="3"/>
    <n v="1.8146326983740599"/>
    <n v="-0.17179733622519944"/>
    <n v="-0.88141358741165265"/>
    <x v="222"/>
    <n v="75.17"/>
    <s v="录取"/>
    <n v="1"/>
    <n v="7.0959999999999995E-2"/>
    <n v="-1.1253299999999999"/>
    <n v="8.4701450613043072E-2"/>
    <n v="361"/>
    <n v="101"/>
    <n v="51"/>
    <s v="录取"/>
    <s v="RIGHT"/>
    <x v="1"/>
    <x v="0"/>
  </r>
  <r>
    <n v="1005"/>
    <s v="任江珊"/>
    <s v="园林学院"/>
    <n v="97300"/>
    <x v="1"/>
    <n v="0.39903089210600312"/>
    <n v="0.17902862691237892"/>
    <n v="-0.88141358741165265"/>
    <x v="223"/>
    <n v="90.66"/>
    <s v="录取"/>
    <n v="1"/>
    <n v="-1.58145"/>
    <n v="1.23061"/>
    <n v="-0.14188119728965251"/>
    <n v="543"/>
    <n v="136"/>
    <n v="25"/>
    <s v="不予录取"/>
    <s v="FALSE"/>
    <x v="0"/>
    <x v="1"/>
  </r>
  <r>
    <n v="1006"/>
    <s v="王晓雪"/>
    <s v="经济管理学院"/>
    <n v="120200"/>
    <x v="7"/>
    <n v="-0.31796223054924616"/>
    <n v="0.41592909215605728"/>
    <n v="-0.88141358741165265"/>
    <x v="0"/>
    <n v="0"/>
    <s v="不予录取"/>
    <n v="1"/>
    <n v="-3.7679999999999998E-2"/>
    <n v="-0.89524999999999999"/>
    <n v="-0.22855971090801991"/>
    <n v="629"/>
    <n v="276"/>
    <n v="95"/>
    <s v="不予录取"/>
    <s v="RIGHT"/>
    <x v="0"/>
    <x v="0"/>
  </r>
  <r>
    <n v="1007"/>
    <s v="王泽鑫"/>
    <s v="园林学院"/>
    <n v="83400"/>
    <x v="15"/>
    <n v="-0.41133029290024625"/>
    <n v="-1.2511242740812551"/>
    <n v="-0.88141358741165265"/>
    <x v="224"/>
    <n v="83.53"/>
    <s v="录取"/>
    <n v="1"/>
    <n v="-0.13247999999999999"/>
    <n v="0.19896"/>
    <n v="-1.0451943649819557"/>
    <n v="928"/>
    <n v="220"/>
    <n v="58"/>
    <s v="不予录取"/>
    <s v="FALSE"/>
    <x v="0"/>
    <x v="1"/>
  </r>
  <r>
    <n v="1008"/>
    <s v="曹元"/>
    <s v="艺术设计学院"/>
    <n v="135108"/>
    <x v="29"/>
    <n v="-0.55695993810099631"/>
    <n v="-1.2410666958433454"/>
    <n v="-0.51093755395160312"/>
    <x v="84"/>
    <n v="88.45"/>
    <s v="录取"/>
    <n v="1"/>
    <n v="-0.17971000000000001"/>
    <n v="-0.44663999999999998"/>
    <n v="-0.93896339603393852"/>
    <n v="918"/>
    <n v="85"/>
    <n v="55"/>
    <s v="不予录取"/>
    <s v="FALSE"/>
    <x v="0"/>
    <x v="1"/>
  </r>
  <r>
    <n v="1009"/>
    <s v="张晓颖"/>
    <s v="园林学院"/>
    <n v="83400"/>
    <x v="15"/>
    <n v="1.079255136676367"/>
    <n v="-1.4415483209756008"/>
    <n v="-0.83548276443666269"/>
    <x v="122"/>
    <n v="84.96"/>
    <s v="录取"/>
    <n v="1"/>
    <n v="-1.66161"/>
    <n v="-0.25846999999999998"/>
    <n v="-0.70412276556398723"/>
    <n v="863"/>
    <n v="200"/>
    <n v="52"/>
    <s v="不予录取"/>
    <s v="FALSE"/>
    <x v="0"/>
    <x v="1"/>
  </r>
  <r>
    <n v="1010"/>
    <s v="张若彤"/>
    <s v="园林学院"/>
    <n v="95300"/>
    <x v="3"/>
    <n v="1.0608706976339251"/>
    <n v="0.28840200750204048"/>
    <n v="-0.69769029551169293"/>
    <x v="225"/>
    <n v="81.709999999999994"/>
    <s v="录取"/>
    <n v="1"/>
    <n v="0.47250999999999999"/>
    <n v="0.31775999999999999"/>
    <n v="0.16409462994623542"/>
    <n v="314"/>
    <n v="83"/>
    <n v="41"/>
    <s v="录取"/>
    <s v="RIGHT"/>
    <x v="1"/>
    <x v="0"/>
  </r>
  <r>
    <n v="1011"/>
    <s v="杨凌"/>
    <s v="园林学院"/>
    <n v="83400"/>
    <x v="15"/>
    <n v="0.16003318455425392"/>
    <n v="-0.19405291518393813"/>
    <n v="-0.88141358741165265"/>
    <x v="226"/>
    <n v="84.36"/>
    <s v="录取"/>
    <n v="1"/>
    <n v="-0.94725999999999999"/>
    <n v="-1.1473800000000001"/>
    <n v="-0.38518905729345354"/>
    <n v="731"/>
    <n v="174"/>
    <n v="46"/>
    <s v="不予录取"/>
    <s v="FALSE"/>
    <x v="0"/>
    <x v="1"/>
  </r>
  <r>
    <n v="1012"/>
    <s v="高映歆"/>
    <s v="园林学院"/>
    <n v="95300"/>
    <x v="3"/>
    <n v="0.91379518529438686"/>
    <n v="-0.25215391695905098"/>
    <n v="-0.74362111848668289"/>
    <x v="21"/>
    <n v="0"/>
    <s v="不予录取"/>
    <n v="1"/>
    <n v="-1.2304200000000001"/>
    <n v="-0.68749000000000005"/>
    <n v="-0.15072197009955807"/>
    <n v="551"/>
    <n v="137"/>
    <n v="69"/>
    <s v="不予录取"/>
    <s v="RIGHT"/>
    <x v="0"/>
    <x v="0"/>
  </r>
  <r>
    <n v="1014"/>
    <s v="张雅茹"/>
    <s v="园林学院"/>
    <n v="83400"/>
    <x v="15"/>
    <n v="-1.2061934998380222"/>
    <n v="-0.25099433154467699"/>
    <n v="-0.88141358741165265"/>
    <x v="227"/>
    <n v="83.93"/>
    <s v="录取"/>
    <n v="1"/>
    <n v="-0.40206999999999998"/>
    <n v="-0.86107999999999996"/>
    <n v="-0.79147637108796065"/>
    <n v="890"/>
    <n v="203"/>
    <n v="53"/>
    <s v="不予录取"/>
    <s v="FALSE"/>
    <x v="0"/>
    <x v="1"/>
  </r>
  <r>
    <n v="1015"/>
    <s v="李梦姣"/>
    <s v="园林学院"/>
    <n v="95300"/>
    <x v="3"/>
    <n v="-2.9795953570113904E-2"/>
    <n v="6.5102003756622201E-2"/>
    <n v="-0.88141358741165265"/>
    <x v="228"/>
    <n v="79.84"/>
    <s v="录取"/>
    <n v="1"/>
    <n v="-1.2389300000000001"/>
    <n v="0.60767000000000004"/>
    <n v="-0.3149655860022097"/>
    <n v="689"/>
    <n v="162"/>
    <n v="80"/>
    <s v="不予录取"/>
    <s v="FALSE"/>
    <x v="0"/>
    <x v="1"/>
  </r>
  <r>
    <n v="1016"/>
    <s v="贾舒婷"/>
    <s v="园林学院"/>
    <n v="83400"/>
    <x v="15"/>
    <n v="-0.7451728398141122"/>
    <n v="-7.1933777643460595E-2"/>
    <n v="-0.88141358741165265"/>
    <x v="229"/>
    <n v="85.81"/>
    <s v="录取"/>
    <n v="1"/>
    <n v="-0.43835000000000002"/>
    <n v="-0.43017"/>
    <n v="-0.5785603944405211"/>
    <n v="815"/>
    <n v="192"/>
    <n v="50"/>
    <s v="不予录取"/>
    <s v="FALSE"/>
    <x v="0"/>
    <x v="1"/>
  </r>
  <r>
    <n v="1017"/>
    <s v="王嘉慧"/>
    <s v="艺术设计学院"/>
    <n v="130500"/>
    <x v="8"/>
    <n v="-1.4764469901968658"/>
    <n v="-0.24872279005398734"/>
    <n v="0.83841924684517166"/>
    <x v="0"/>
    <n v="0"/>
    <s v="不予录取"/>
    <n v="1"/>
    <n v="-0.17519999999999999"/>
    <n v="0.38116"/>
    <n v="-0.20674454333237874"/>
    <n v="610"/>
    <n v="42"/>
    <n v="14"/>
    <s v="不予录取"/>
    <s v="RIGHT"/>
    <x v="0"/>
    <x v="0"/>
  </r>
  <r>
    <n v="1018"/>
    <s v="王娟"/>
    <s v="经济管理学院"/>
    <n v="120200"/>
    <x v="7"/>
    <n v="-4.2195644912611588E-2"/>
    <n v="0.39449179775937804"/>
    <n v="0.39157559563694172"/>
    <x v="0"/>
    <n v="0"/>
    <s v="不予录取"/>
    <n v="1"/>
    <n v="-4.2540000000000001E-2"/>
    <n v="0.17701"/>
    <n v="0.32537063409071326"/>
    <n v="236"/>
    <n v="116"/>
    <n v="39"/>
    <s v="不予录取"/>
    <s v="RIGHT"/>
    <x v="0"/>
    <x v="0"/>
  </r>
  <r>
    <n v="1019"/>
    <s v="翁嘉蔚"/>
    <s v="园林学院"/>
    <n v="95300"/>
    <x v="3"/>
    <n v="2.2742436744351169"/>
    <n v="0.19783034966387386"/>
    <n v="-0.88141358741165265"/>
    <x v="230"/>
    <n v="78.59"/>
    <s v="录取"/>
    <n v="1"/>
    <n v="-0.56381999999999999"/>
    <n v="-1.14259"/>
    <n v="0.38761565102348694"/>
    <n v="201"/>
    <n v="58"/>
    <n v="31"/>
    <s v="录取"/>
    <s v="RIGHT"/>
    <x v="1"/>
    <x v="0"/>
  </r>
  <r>
    <n v="1020"/>
    <s v="潘瑞琦"/>
    <s v="园林学院"/>
    <n v="83400"/>
    <x v="15"/>
    <n v="1.6675571860345215"/>
    <n v="7.6111676041866499E-2"/>
    <n v="-0.29236454369241038"/>
    <x v="231"/>
    <n v="87.97"/>
    <s v="录取"/>
    <n v="1"/>
    <n v="-0.15285000000000001"/>
    <n v="-3.848E-2"/>
    <n v="0.38705981347737084"/>
    <n v="202"/>
    <n v="59"/>
    <n v="17"/>
    <s v="录取"/>
    <s v="RIGHT"/>
    <x v="1"/>
    <x v="0"/>
  </r>
  <r>
    <n v="1021"/>
    <s v="李崇郁"/>
    <s v="经济管理学院"/>
    <n v="20200"/>
    <x v="2"/>
    <n v="0.93217962433682877"/>
    <n v="-0.17560137235741455"/>
    <n v="0.35724897679154349"/>
    <x v="0"/>
    <n v="0"/>
    <s v="不予录取"/>
    <n v="1"/>
    <n v="-0.29991000000000001"/>
    <n v="-0.14749999999999999"/>
    <n v="0.31231482410625"/>
    <n v="239"/>
    <n v="118"/>
    <n v="29"/>
    <s v="不予录取"/>
    <s v="RIGHT"/>
    <x v="0"/>
    <x v="0"/>
  </r>
  <r>
    <n v="1022"/>
    <s v="姜天姿"/>
    <s v="园林学院"/>
    <n v="83400"/>
    <x v="15"/>
    <n v="1.6076222527217041"/>
    <n v="0.21883589301577777"/>
    <n v="-0.49899544534709933"/>
    <x v="21"/>
    <n v="0"/>
    <s v="不予录取"/>
    <n v="1"/>
    <n v="1.5617700000000001"/>
    <n v="-0.74282000000000004"/>
    <n v="0.35898034936546552"/>
    <n v="217"/>
    <n v="62"/>
    <n v="18"/>
    <s v="录取"/>
    <s v="FALSE"/>
    <x v="1"/>
    <x v="1"/>
  </r>
  <r>
    <n v="1023"/>
    <s v="吴海婷"/>
    <s v="园林学院"/>
    <n v="83300"/>
    <x v="34"/>
    <n v="0.45418420923333047"/>
    <n v="-0.78151004533659818"/>
    <n v="-7.768198708209427E-2"/>
    <x v="232"/>
    <n v="89.1"/>
    <s v="录取"/>
    <n v="1"/>
    <n v="-0.70279000000000003"/>
    <n v="1.4581999999999999"/>
    <n v="-0.27435001739765241"/>
    <n v="661"/>
    <n v="159"/>
    <n v="4"/>
    <s v="不予录取"/>
    <s v="FALSE"/>
    <x v="0"/>
    <x v="1"/>
  </r>
  <r>
    <n v="1024"/>
    <s v="程思雅"/>
    <s v="园林学院"/>
    <n v="95300"/>
    <x v="3"/>
    <n v="-0.96773453775668938"/>
    <n v="-0.56361191060285465"/>
    <n v="-0.88141358741165265"/>
    <x v="233"/>
    <n v="77.989999999999995"/>
    <s v="录取"/>
    <n v="1"/>
    <n v="-0.30693999999999999"/>
    <n v="0.75446999999999997"/>
    <n v="-0.87355803353042072"/>
    <n v="907"/>
    <n v="211"/>
    <n v="107"/>
    <s v="不予录取"/>
    <s v="FALSE"/>
    <x v="0"/>
    <x v="1"/>
  </r>
  <r>
    <n v="1025"/>
    <s v="张妍晨"/>
    <s v="经济管理学院"/>
    <n v="125300"/>
    <x v="0"/>
    <n v="0.89541074625194506"/>
    <n v="0.16928520356673893"/>
    <n v="1.2659366291658798"/>
    <x v="0"/>
    <n v="0"/>
    <s v="不予录取"/>
    <n v="1"/>
    <n v="-1.54993"/>
    <n v="-0.60346"/>
    <n v="0.81371229563293956"/>
    <n v="84"/>
    <n v="40"/>
    <n v="5"/>
    <s v="不予录取"/>
    <s v="RIGHT"/>
    <x v="0"/>
    <x v="0"/>
  </r>
  <r>
    <n v="1026"/>
    <s v="黄佳璐"/>
    <s v="园林学院"/>
    <n v="97300"/>
    <x v="1"/>
    <n v="1.2630995271007905"/>
    <n v="-5.2270973338075268E-2"/>
    <n v="7.8634589281473793E-2"/>
    <x v="234"/>
    <n v="89.51"/>
    <s v="录取"/>
    <n v="1"/>
    <n v="-0.39438000000000001"/>
    <n v="-0.46366000000000002"/>
    <n v="0.35597294124155576"/>
    <n v="219"/>
    <n v="63"/>
    <n v="11"/>
    <s v="录取"/>
    <s v="RIGHT"/>
    <x v="1"/>
    <x v="0"/>
  </r>
  <r>
    <n v="1027"/>
    <s v="陆青梅"/>
    <s v="园林学院"/>
    <n v="95300"/>
    <x v="3"/>
    <n v="0.54610640444554126"/>
    <n v="-1.6533249292421335"/>
    <n v="-0.88141358741165265"/>
    <x v="235"/>
    <n v="78.069999999999993"/>
    <s v="录取"/>
    <n v="1"/>
    <n v="0.27007999999999999"/>
    <n v="-0.63848000000000005"/>
    <n v="-0.97017116218810506"/>
    <n v="922"/>
    <n v="217"/>
    <n v="110"/>
    <s v="不予录取"/>
    <s v="FALSE"/>
    <x v="0"/>
    <x v="1"/>
  </r>
  <r>
    <n v="1028"/>
    <s v="罗润"/>
    <s v="园林学院"/>
    <n v="83400"/>
    <x v="15"/>
    <n v="1.6675571860345215"/>
    <n v="0.4136713759347655"/>
    <n v="0.27492918776239728"/>
    <x v="0"/>
    <n v="0"/>
    <s v="不予录取"/>
    <n v="1"/>
    <n v="0.90141000000000004"/>
    <n v="0.75690000000000002"/>
    <n v="0.76443881509191947"/>
    <n v="90"/>
    <n v="30"/>
    <n v="7"/>
    <s v="录取"/>
    <s v="FALSE"/>
    <x v="1"/>
    <x v="1"/>
  </r>
  <r>
    <n v="1029"/>
    <s v="凌傲宇"/>
    <s v="生物科学与技术学院"/>
    <n v="90701"/>
    <x v="11"/>
    <n v="-1.1108099150054889"/>
    <n v="-1.1820430439365723"/>
    <n v="0.99926435026031424"/>
    <x v="67"/>
    <n v="93"/>
    <s v="录取"/>
    <n v="1"/>
    <n v="-1.2168300000000001"/>
    <n v="-0.16655"/>
    <n v="-0.48632900341260271"/>
    <n v="783"/>
    <n v="3"/>
    <n v="1"/>
    <s v="录取"/>
    <s v="RIGHT"/>
    <x v="1"/>
    <x v="0"/>
  </r>
  <r>
    <n v="1031"/>
    <s v="余蕾"/>
    <s v="经济管理学院"/>
    <n v="20200"/>
    <x v="2"/>
    <n v="0.58287528253042498"/>
    <n v="0.22689959087423486"/>
    <n v="0.424663765291871"/>
    <x v="0"/>
    <n v="0"/>
    <s v="不予录取"/>
    <n v="1"/>
    <n v="1.4098599999999999"/>
    <n v="-0.73743000000000003"/>
    <n v="0.4320772389225116"/>
    <n v="180"/>
    <n v="91"/>
    <n v="23"/>
    <s v="不予录取"/>
    <s v="RIGHT"/>
    <x v="0"/>
    <x v="0"/>
  </r>
  <r>
    <n v="1033"/>
    <s v="李珈莹"/>
    <s v="园林学院"/>
    <n v="83400"/>
    <x v="15"/>
    <n v="-1.4605497260581102"/>
    <n v="-1.1335690835749186"/>
    <n v="-0.88141358741165265"/>
    <x v="236"/>
    <n v="81.93"/>
    <s v="录取"/>
    <n v="1"/>
    <n v="-1.9629399999999999"/>
    <n v="-1.21651"/>
    <n v="-1.2807101084398678"/>
    <n v="950"/>
    <n v="229"/>
    <n v="61"/>
    <s v="不予录取"/>
    <s v="FALSE"/>
    <x v="0"/>
    <x v="1"/>
  </r>
  <r>
    <n v="1034"/>
    <s v="徐金楠"/>
    <s v="经济管理学院"/>
    <n v="25200"/>
    <x v="4"/>
    <n v="-9.7348962039938855E-2"/>
    <n v="-0.34065228491509986"/>
    <n v="0.21642705820644365"/>
    <x v="115"/>
    <n v="87.2"/>
    <s v="录取"/>
    <n v="1"/>
    <n v="-1.1780200000000001"/>
    <n v="0.72304000000000002"/>
    <n v="-0.10571336565497587"/>
    <n v="513"/>
    <n v="232"/>
    <n v="16"/>
    <s v="不予录取"/>
    <s v="FALSE"/>
    <x v="0"/>
    <x v="1"/>
  </r>
  <r>
    <n v="1035"/>
    <s v="伊慧敏"/>
    <s v="园林学院"/>
    <n v="83300"/>
    <x v="34"/>
    <n v="0.72995079486996317"/>
    <n v="-1.2943803971519647"/>
    <n v="0.10592570135233369"/>
    <x v="153"/>
    <n v="87.45"/>
    <s v="录取"/>
    <n v="1"/>
    <n v="1.4961100000000001"/>
    <n v="-0.59709999999999996"/>
    <n v="-0.37073834065902656"/>
    <n v="726"/>
    <n v="172"/>
    <n v="5"/>
    <s v="不予录取"/>
    <s v="FALSE"/>
    <x v="0"/>
    <x v="1"/>
  </r>
  <r>
    <n v="1036"/>
    <s v="张文琛"/>
    <s v="园林学院"/>
    <n v="95300"/>
    <x v="3"/>
    <n v="-0.20765559629459346"/>
    <n v="-0.27647980834727137"/>
    <n v="-0.88141358741165265"/>
    <x v="237"/>
    <n v="78.709999999999994"/>
    <s v="录取"/>
    <n v="1"/>
    <n v="-0.38874999999999998"/>
    <n v="-0.86604000000000003"/>
    <n v="-0.52635996158249576"/>
    <n v="794"/>
    <n v="188"/>
    <n v="94"/>
    <s v="不予录取"/>
    <s v="FALSE"/>
    <x v="0"/>
    <x v="1"/>
  </r>
  <r>
    <n v="1037"/>
    <s v="庞轶月"/>
    <s v="外语学院"/>
    <n v="55101"/>
    <x v="35"/>
    <n v="1.5940194298647525"/>
    <n v="0.4511758131310028"/>
    <n v="-0.55989782658672294"/>
    <x v="0"/>
    <n v="0"/>
    <s v="不予录取"/>
    <n v="1"/>
    <n v="1.4106099999999999"/>
    <n v="-0.88846000000000003"/>
    <n v="0.12481677723416507"/>
    <n v="340"/>
    <n v="7"/>
    <n v="7"/>
    <s v="录取"/>
    <s v="FALSE"/>
    <x v="0"/>
    <x v="0"/>
  </r>
  <r>
    <n v="1038"/>
    <s v="武萌萌"/>
    <s v="园林学院"/>
    <n v="95300"/>
    <x v="3"/>
    <n v="0.43579977019088678"/>
    <n v="-1.5179328037149376"/>
    <n v="-0.74362111848668289"/>
    <x v="238"/>
    <n v="79.900000000000006"/>
    <s v="录取"/>
    <n v="1"/>
    <n v="-1.32812"/>
    <n v="-0.51581999999999995"/>
    <n v="-0.88380121639617504"/>
    <n v="910"/>
    <n v="212"/>
    <n v="108"/>
    <s v="不予录取"/>
    <s v="FALSE"/>
    <x v="0"/>
    <x v="1"/>
  </r>
  <r>
    <n v="1039"/>
    <s v="杨扬"/>
    <s v="园林学院"/>
    <n v="95300"/>
    <x v="3"/>
    <n v="-1.0631181225892226"/>
    <n v="-1.0645803418439235"/>
    <n v="-0.78955194146167285"/>
    <x v="239"/>
    <n v="67.239999999999995"/>
    <s v="录取"/>
    <n v="1"/>
    <n v="-0.36860999999999999"/>
    <n v="-0.49714000000000003"/>
    <n v="-1.1024741140972081"/>
    <n v="935"/>
    <n v="222"/>
    <n v="114"/>
    <s v="不予录取"/>
    <s v="FALSE"/>
    <x v="0"/>
    <x v="1"/>
  </r>
  <r>
    <n v="1040"/>
    <s v="贺青青"/>
    <s v="理学院"/>
    <n v="70100"/>
    <x v="43"/>
    <n v="-1.6195223674456656"/>
    <n v="0.15336467930675615"/>
    <n v="-0.83548276443666269"/>
    <x v="0"/>
    <n v="0"/>
    <s v="不予录取"/>
    <n v="1"/>
    <n v="-1.3844099999999999"/>
    <n v="1.62053"/>
    <n v="-0.6968346871522666"/>
    <n v="858"/>
    <n v="2"/>
    <n v="2"/>
    <s v="不予录取"/>
    <s v="RIGHT"/>
    <x v="0"/>
    <x v="0"/>
  </r>
  <r>
    <n v="1042"/>
    <s v="徐幼榕"/>
    <s v="园林学院"/>
    <n v="97300"/>
    <x v="1"/>
    <n v="0.31994385748250748"/>
    <n v="-0.19902944758431104"/>
    <n v="-0.88141358741165265"/>
    <x v="240"/>
    <n v="90.09"/>
    <s v="录取"/>
    <n v="1"/>
    <n v="-2.8342499999999999"/>
    <n v="-1.1970400000000001"/>
    <n v="-0.34315663128877838"/>
    <n v="711"/>
    <n v="169"/>
    <n v="36"/>
    <s v="不予录取"/>
    <s v="FALSE"/>
    <x v="0"/>
    <x v="1"/>
  </r>
  <r>
    <n v="1043"/>
    <s v="许贺艳"/>
    <s v="经济管理学院"/>
    <n v="120200"/>
    <x v="7"/>
    <n v="-0.61211325522832272"/>
    <n v="0.10194722282808173"/>
    <n v="0.55677540967497197"/>
    <x v="96"/>
    <n v="86.63"/>
    <s v="录取"/>
    <n v="1"/>
    <n v="-1.16275"/>
    <n v="-0.5232"/>
    <n v="9.1666072027248385E-2"/>
    <n v="356"/>
    <n v="168"/>
    <n v="58"/>
    <s v="不予录取"/>
    <s v="FALSE"/>
    <x v="0"/>
    <x v="1"/>
  </r>
  <r>
    <n v="1044"/>
    <s v="宋思远"/>
    <s v="园林学院"/>
    <n v="95300"/>
    <x v="3"/>
    <n v="-1.7784950088332208"/>
    <n v="-2.0229483941890218"/>
    <n v="-0.74362111848668289"/>
    <x v="241"/>
    <n v="78.47"/>
    <s v="录取"/>
    <n v="1"/>
    <n v="-1.6043799999999999"/>
    <n v="-1.13103"/>
    <n v="-1.7380511636392668"/>
    <n v="973"/>
    <n v="237"/>
    <n v="122"/>
    <s v="不予录取"/>
    <s v="FALSE"/>
    <x v="0"/>
    <x v="1"/>
  </r>
  <r>
    <n v="1045"/>
    <s v="李姝颖"/>
    <s v="园林学院"/>
    <n v="83400"/>
    <x v="15"/>
    <n v="0.93217962433682877"/>
    <n v="-0.51230964687927361"/>
    <n v="-0.88141358741165265"/>
    <x v="0"/>
    <n v="0"/>
    <s v="不予录取"/>
    <n v="1"/>
    <n v="5.4142000000000001"/>
    <n v="1.3722000000000001"/>
    <n v="-0.32178820528318308"/>
    <n v="695"/>
    <n v="163"/>
    <n v="45"/>
    <s v="不予录取"/>
    <s v="RIGHT"/>
    <x v="0"/>
    <x v="0"/>
  </r>
  <r>
    <n v="1046"/>
    <s v="蔡静"/>
    <s v="林学院"/>
    <n v="90704"/>
    <x v="25"/>
    <n v="8.6495428384484832E-2"/>
    <n v="0.28535724071307"/>
    <n v="-0.39919774790702406"/>
    <x v="0"/>
    <n v="0"/>
    <s v="不予录取"/>
    <n v="1"/>
    <n v="-1.6935199999999999"/>
    <n v="-0.85002"/>
    <n v="6.473398075896919E-3"/>
    <n v="406"/>
    <n v="17"/>
    <n v="6"/>
    <s v="录取"/>
    <s v="FALSE"/>
    <x v="1"/>
    <x v="1"/>
  </r>
  <r>
    <n v="1047"/>
    <s v="李昊霖"/>
    <s v="园林学院"/>
    <n v="95300"/>
    <x v="3"/>
    <n v="-1.4287551977805995"/>
    <n v="-0.84958442744406437"/>
    <n v="-0.88141358741165265"/>
    <x v="242"/>
    <n v="78.7"/>
    <s v="录取"/>
    <n v="1"/>
    <n v="-0.37739"/>
    <n v="0.69028999999999996"/>
    <n v="-1.1371843605149512"/>
    <n v="940"/>
    <n v="225"/>
    <n v="116"/>
    <s v="不予录取"/>
    <s v="FALSE"/>
    <x v="0"/>
    <x v="1"/>
  </r>
  <r>
    <n v="1048"/>
    <s v="王可心"/>
    <s v="林学院"/>
    <n v="90702"/>
    <x v="20"/>
    <n v="1.6307883079496361"/>
    <n v="-0.26784527687525533"/>
    <n v="-0.88141358741165265"/>
    <x v="243"/>
    <n v="88.03"/>
    <s v="录取"/>
    <n v="1"/>
    <n v="1.6081799999999999"/>
    <n v="0.54005000000000003"/>
    <n v="-1.1893031094669826E-2"/>
    <n v="433"/>
    <n v="18"/>
    <n v="9"/>
    <s v="录取"/>
    <s v="RIGHT"/>
    <x v="1"/>
    <x v="0"/>
  </r>
  <r>
    <n v="1049"/>
    <s v="胡钧舒"/>
    <s v="园林学院"/>
    <n v="97300"/>
    <x v="1"/>
    <n v="-0.28415217979020219"/>
    <n v="-1.08259812996973"/>
    <n v="-0.88141358741165265"/>
    <x v="244"/>
    <n v="89.29"/>
    <s v="录取"/>
    <n v="1"/>
    <n v="0.83543999999999996"/>
    <n v="9.3259999999999996E-2"/>
    <n v="-0.929953267247288"/>
    <n v="915"/>
    <n v="214"/>
    <n v="42"/>
    <s v="不予录取"/>
    <s v="FALSE"/>
    <x v="0"/>
    <x v="1"/>
  </r>
  <r>
    <n v="1050"/>
    <s v="冯悦"/>
    <s v="园林学院"/>
    <n v="83400"/>
    <x v="15"/>
    <n v="-7.7487745986380446E-2"/>
    <n v="-1.0288110403582054"/>
    <n v="-0.88141358741165265"/>
    <x v="245"/>
    <n v="83.1"/>
    <s v="录取"/>
    <n v="1"/>
    <n v="1.04244"/>
    <n v="-0.75231000000000003"/>
    <n v="-0.84706881562676173"/>
    <n v="900"/>
    <n v="207"/>
    <n v="54"/>
    <s v="不予录取"/>
    <s v="FALSE"/>
    <x v="0"/>
    <x v="1"/>
  </r>
  <r>
    <n v="1051"/>
    <s v="张禹娆"/>
    <s v="材料学院"/>
    <n v="82902"/>
    <x v="24"/>
    <n v="-0.17088671820970799"/>
    <n v="-0.17839418254735817"/>
    <n v="0.86230346405417935"/>
    <x v="21"/>
    <n v="0"/>
    <s v="不予录取"/>
    <n v="1"/>
    <n v="-0.61177000000000004"/>
    <n v="-0.26989000000000002"/>
    <n v="0.19819835869992328"/>
    <n v="302"/>
    <n v="6"/>
    <n v="6"/>
    <s v="录取"/>
    <s v="FALSE"/>
    <x v="1"/>
    <x v="1"/>
  </r>
  <r>
    <n v="1052"/>
    <s v="孙彦琳"/>
    <s v="园林学院"/>
    <n v="95300"/>
    <x v="3"/>
    <n v="1.410175039440329"/>
    <n v="-0.68304015066483859"/>
    <n v="-0.20405481733972633"/>
    <x v="246"/>
    <n v="88.87"/>
    <s v="录取"/>
    <n v="1"/>
    <n v="1.1857800000000001"/>
    <n v="-1.05078"/>
    <n v="-1.0650356713132483E-2"/>
    <n v="430"/>
    <n v="118"/>
    <n v="59"/>
    <s v="不予录取"/>
    <s v="FALSE"/>
    <x v="1"/>
    <x v="0"/>
  </r>
  <r>
    <n v="1053"/>
    <s v="顾雪琪"/>
    <s v="园林学院"/>
    <n v="97300"/>
    <x v="1"/>
    <n v="-0.42722755703900178"/>
    <n v="0.103806184166452"/>
    <n v="-0.88141358741165265"/>
    <x v="247"/>
    <n v="90.31"/>
    <s v="录取"/>
    <n v="1"/>
    <n v="0.77125999999999995"/>
    <n v="0.34073999999999999"/>
    <n v="-0.40693867007650231"/>
    <n v="743"/>
    <n v="177"/>
    <n v="37"/>
    <s v="不予录取"/>
    <s v="FALSE"/>
    <x v="0"/>
    <x v="1"/>
  </r>
  <r>
    <n v="1054"/>
    <s v="王宜昕"/>
    <s v="经济管理学院"/>
    <n v="25200"/>
    <x v="4"/>
    <n v="-0.79595764565274552"/>
    <n v="7.4725648454672649E-3"/>
    <n v="1.5670695792391658"/>
    <x v="21"/>
    <n v="0"/>
    <s v="不予录取"/>
    <n v="1"/>
    <n v="-0.19359999999999999"/>
    <n v="-1.2704500000000001"/>
    <n v="0.3827508817138584"/>
    <n v="203"/>
    <n v="100"/>
    <n v="7"/>
    <s v="不予录取"/>
    <s v="RIGHT"/>
    <x v="0"/>
    <x v="0"/>
  </r>
  <r>
    <n v="1055"/>
    <s v="王楚真"/>
    <s v="园林学院"/>
    <n v="95300"/>
    <x v="3"/>
    <n v="0.93993715889397256"/>
    <n v="-0.58976000764223402"/>
    <n v="-0.88141358741165265"/>
    <x v="248"/>
    <n v="80.86"/>
    <s v="录取"/>
    <n v="1"/>
    <n v="1.3547"/>
    <n v="-1.4017900000000001"/>
    <n v="-0.35637079145072942"/>
    <n v="718"/>
    <n v="170"/>
    <n v="85"/>
    <s v="不予录取"/>
    <s v="FALSE"/>
    <x v="0"/>
    <x v="1"/>
  </r>
  <r>
    <n v="1057"/>
    <s v="段菁阳"/>
    <s v="经济管理学院"/>
    <n v="25400"/>
    <x v="22"/>
    <n v="-0.11573340108238069"/>
    <n v="-0.46898846696514662"/>
    <n v="1.4190097691371526"/>
    <x v="249"/>
    <n v="94"/>
    <s v="录取"/>
    <n v="1"/>
    <n v="-0.72494000000000003"/>
    <n v="-0.77071999999999996"/>
    <n v="0.28888839633546809"/>
    <n v="252"/>
    <n v="125"/>
    <n v="10"/>
    <s v="不予录取"/>
    <s v="FALSE"/>
    <x v="0"/>
    <x v="1"/>
  </r>
  <r>
    <n v="1058"/>
    <s v="孙艺轩"/>
    <s v="经济管理学院"/>
    <n v="120200"/>
    <x v="7"/>
    <n v="-4.5693217708869423E-2"/>
    <n v="-0.15496202654890021"/>
    <n v="-0.18942179312667326"/>
    <x v="0"/>
    <n v="0"/>
    <s v="不予录取"/>
    <n v="1"/>
    <n v="-0.435"/>
    <n v="-7.8710000000000002E-2"/>
    <n v="-0.15873306058879416"/>
    <n v="560"/>
    <n v="252"/>
    <n v="85"/>
    <s v="不予录取"/>
    <s v="RIGHT"/>
    <x v="0"/>
    <x v="0"/>
  </r>
  <r>
    <n v="1059"/>
    <s v="苏露阳"/>
    <s v="经济管理学院"/>
    <n v="120200"/>
    <x v="7"/>
    <n v="-0.31796223054924616"/>
    <n v="0.18363657561568736"/>
    <n v="-0.69769029551169293"/>
    <x v="0"/>
    <n v="0"/>
    <s v="不予录取"/>
    <n v="1"/>
    <n v="0.47070000000000001"/>
    <n v="-1.2192799999999999"/>
    <n v="-0.26837613806120164"/>
    <n v="657"/>
    <n v="290"/>
    <n v="100"/>
    <s v="不予录取"/>
    <s v="RIGHT"/>
    <x v="0"/>
    <x v="0"/>
  </r>
  <r>
    <n v="1060"/>
    <s v="赵一鸣"/>
    <s v="艺术设计学院"/>
    <s v="1305Z1"/>
    <x v="30"/>
    <n v="-1.0949126508667335"/>
    <n v="-0.79261550651888768"/>
    <n v="-0.74362111848668289"/>
    <x v="250"/>
    <n v="83.51"/>
    <s v="录取"/>
    <n v="1"/>
    <n v="0.93132000000000004"/>
    <n v="-0.94147000000000003"/>
    <n v="-0.96471151708830694"/>
    <n v="921"/>
    <n v="87"/>
    <n v="7"/>
    <s v="不予录取"/>
    <s v="FALSE"/>
    <x v="0"/>
    <x v="1"/>
  </r>
  <r>
    <n v="1061"/>
    <s v="李晖"/>
    <s v="工学院"/>
    <n v="85500"/>
    <x v="46"/>
    <n v="-0.42826886480390081"/>
    <n v="-0.49970932324643685"/>
    <n v="0.25828286207030321"/>
    <x v="251"/>
    <n v="93.3"/>
    <s v="录取"/>
    <n v="1"/>
    <n v="2.112E-2"/>
    <n v="-0.28348000000000001"/>
    <n v="-0.25699358302039876"/>
    <n v="648"/>
    <n v="2"/>
    <n v="1"/>
    <s v="录取"/>
    <s v="RIGHT"/>
    <x v="1"/>
    <x v="0"/>
  </r>
  <r>
    <n v="1062"/>
    <s v="李祎"/>
    <s v="外语学院"/>
    <n v="55101"/>
    <x v="35"/>
    <n v="2.917699040920597"/>
    <n v="0.13136890770923074"/>
    <n v="-0.46500673097661316"/>
    <x v="126"/>
    <n v="78.5"/>
    <s v="录取"/>
    <n v="1"/>
    <n v="-0.57555999999999996"/>
    <n v="-0.30229"/>
    <n v="-7.9313021403925793E-2"/>
    <n v="485"/>
    <n v="13"/>
    <n v="10"/>
    <s v="不予录取"/>
    <s v="FALSE"/>
    <x v="0"/>
    <x v="1"/>
  </r>
  <r>
    <n v="1063"/>
    <s v="刘柳"/>
    <s v="经济管理学院"/>
    <n v="20200"/>
    <x v="2"/>
    <n v="-1.8579813295269982"/>
    <n v="0.32427313331535135"/>
    <n v="-0.74362111848668289"/>
    <x v="0"/>
    <n v="0"/>
    <s v="不予录取"/>
    <n v="1"/>
    <n v="-2.0364100000000001"/>
    <n v="-0.91025999999999996"/>
    <n v="-0.64678618571376079"/>
    <n v="844"/>
    <n v="342"/>
    <n v="75"/>
    <s v="不予录取"/>
    <s v="RIGHT"/>
    <x v="0"/>
    <x v="0"/>
  </r>
  <r>
    <n v="1064"/>
    <s v="张旭婷"/>
    <s v="园林学院"/>
    <n v="95300"/>
    <x v="3"/>
    <n v="-1.7467004805557098"/>
    <n v="-2.7423269705767139"/>
    <n v="-0.63678791427206916"/>
    <x v="252"/>
    <n v="73.44"/>
    <s v="录取"/>
    <n v="1"/>
    <n v="-9.2189999999999994E-2"/>
    <n v="3.1136200000000001"/>
    <n v="-2.0295233253705449"/>
    <n v="976"/>
    <n v="238"/>
    <n v="123"/>
    <s v="不予录取"/>
    <s v="FALSE"/>
    <x v="0"/>
    <x v="1"/>
  </r>
  <r>
    <n v="1065"/>
    <s v="康森卫"/>
    <s v="工学院"/>
    <n v="85500"/>
    <x v="46"/>
    <n v="-4.2195644912611588E-2"/>
    <n v="-0.96828607323609894"/>
    <n v="-0.55989782658672294"/>
    <x v="181"/>
    <n v="89"/>
    <s v="录取"/>
    <n v="1"/>
    <n v="-0.27224999999999999"/>
    <n v="-2.2540000000000001E-2"/>
    <n v="-0.68542575142686313"/>
    <n v="854"/>
    <n v="5"/>
    <n v="2"/>
    <s v="录取"/>
    <s v="RIGHT"/>
    <x v="1"/>
    <x v="0"/>
  </r>
  <r>
    <n v="1066"/>
    <s v="张瑞婷"/>
    <s v="经济管理学院"/>
    <n v="120300"/>
    <x v="5"/>
    <n v="-0.63049769427076552"/>
    <n v="0.2779614072504773"/>
    <n v="1.8116952523787493"/>
    <x v="0"/>
    <n v="0"/>
    <s v="不予录取"/>
    <n v="1"/>
    <n v="0.64446999999999999"/>
    <n v="-0.86712"/>
    <n v="0.65067154776453462"/>
    <n v="113"/>
    <n v="58"/>
    <n v="7"/>
    <s v="不予录取"/>
    <s v="RIGHT"/>
    <x v="1"/>
    <x v="1"/>
  </r>
  <r>
    <n v="1068"/>
    <s v="丛天慈"/>
    <s v="园林学院"/>
    <n v="97300"/>
    <x v="1"/>
    <n v="1.1160240147612523"/>
    <n v="-0.12832169137998373"/>
    <n v="-0.88141358741165265"/>
    <x v="253"/>
    <n v="89.23"/>
    <s v="录取"/>
    <n v="1"/>
    <n v="0.63902999999999999"/>
    <n v="0.16694999999999999"/>
    <n v="-8.8618371037352039E-2"/>
    <n v="497"/>
    <n v="127"/>
    <n v="23"/>
    <s v="不予录取"/>
    <s v="FALSE"/>
    <x v="0"/>
    <x v="1"/>
  </r>
  <r>
    <n v="1070"/>
    <s v="张欣宇"/>
    <s v="艺术设计学院"/>
    <n v="135108"/>
    <x v="29"/>
    <n v="0.6219918761188622"/>
    <n v="0.26710505166329029"/>
    <n v="1.6725008301756314"/>
    <x v="0"/>
    <n v="0"/>
    <s v="不予录取"/>
    <n v="1"/>
    <n v="-0.23408000000000001"/>
    <n v="1.3872899999999999"/>
    <n v="0.93991634481670761"/>
    <n v="70"/>
    <n v="6"/>
    <n v="2"/>
    <s v="录取"/>
    <s v="FALSE"/>
    <x v="1"/>
    <x v="1"/>
  </r>
  <r>
    <n v="1072"/>
    <s v="翟少昂"/>
    <s v="艺术设计学院"/>
    <n v="135108"/>
    <x v="29"/>
    <n v="-0.23646038737393563"/>
    <n v="0.33318016177737547"/>
    <n v="2.7225406013909019"/>
    <x v="0"/>
    <n v="0"/>
    <s v="不予录取"/>
    <n v="1"/>
    <n v="-1.4045300000000001"/>
    <n v="0.30332999999999999"/>
    <n v="1.1350968518216131"/>
    <n v="48"/>
    <n v="3"/>
    <n v="1"/>
    <s v="录取"/>
    <s v="FALSE"/>
    <x v="1"/>
    <x v="1"/>
  </r>
  <r>
    <n v="1073"/>
    <s v="安昱臻"/>
    <s v="园林学院"/>
    <n v="95300"/>
    <x v="3"/>
    <n v="-1.174398971560511"/>
    <n v="5.8364266090916512"/>
    <n v="-0.88141358741165265"/>
    <x v="0"/>
    <n v="0"/>
    <s v="不予录取"/>
    <n v="1"/>
    <n v="-0.45301000000000002"/>
    <n v="-1.3332599999999999"/>
    <n v="2.1047281141213579"/>
    <n v="16"/>
    <n v="8"/>
    <n v="7"/>
    <s v="录取"/>
    <s v="FALSE"/>
    <x v="1"/>
    <x v="1"/>
  </r>
  <r>
    <n v="1074"/>
    <s v="温晶"/>
    <s v="经济管理学院"/>
    <n v="120200"/>
    <x v="7"/>
    <n v="-1.5559333108906435"/>
    <n v="0.31418579771762511"/>
    <n v="-0.6058286495617129"/>
    <x v="0"/>
    <n v="0"/>
    <s v="不予录取"/>
    <n v="1"/>
    <n v="1.03115"/>
    <n v="-0.90232000000000001"/>
    <n v="-0.51494587938998559"/>
    <n v="790"/>
    <n v="327"/>
    <n v="112"/>
    <s v="不予录取"/>
    <s v="RIGHT"/>
    <x v="0"/>
    <x v="0"/>
  </r>
  <r>
    <n v="1075"/>
    <s v="童琳"/>
    <s v="艺术设计学院"/>
    <s v="1305Z1"/>
    <x v="30"/>
    <n v="-1.5400360467518879"/>
    <n v="0.19793209064728221"/>
    <n v="-0.83548276443666269"/>
    <x v="0"/>
    <n v="0"/>
    <s v="不予录取"/>
    <n v="1"/>
    <n v="8.8020000000000001E-2"/>
    <n v="-0.73541000000000001"/>
    <n v="-0.65362928696602229"/>
    <n v="846"/>
    <n v="70"/>
    <n v="5"/>
    <s v="不予录取"/>
    <s v="RIGHT"/>
    <x v="0"/>
    <x v="0"/>
  </r>
  <r>
    <n v="1076"/>
    <s v="孟月"/>
    <s v="外语学院"/>
    <n v="50200"/>
    <x v="16"/>
    <n v="0.57430008370259567"/>
    <n v="-0.4428527586580423"/>
    <n v="0.46408218100615711"/>
    <x v="21"/>
    <n v="0"/>
    <s v="不予录取"/>
    <n v="1"/>
    <n v="0.15912000000000001"/>
    <n v="0.58752000000000004"/>
    <n v="-0.15525490919944138"/>
    <n v="556"/>
    <n v="18"/>
    <n v="8"/>
    <s v="不予录取"/>
    <s v="RIGHT"/>
    <x v="0"/>
    <x v="0"/>
  </r>
  <r>
    <n v="1077"/>
    <s v="徐佳佳"/>
    <s v="经济管理学院"/>
    <n v="120200"/>
    <x v="7"/>
    <n v="0.14164874551181028"/>
    <n v="0.21033905874358005"/>
    <n v="0.39202973315405426"/>
    <x v="0"/>
    <n v="0"/>
    <s v="不予录取"/>
    <n v="1"/>
    <n v="-0.85673999999999995"/>
    <n v="-1.3264800000000001"/>
    <n v="0.28923460552238678"/>
    <n v="251"/>
    <n v="124"/>
    <n v="41"/>
    <s v="不予录取"/>
    <s v="RIGHT"/>
    <x v="0"/>
    <x v="0"/>
  </r>
  <r>
    <n v="1078"/>
    <s v="潘林威"/>
    <s v="工学院"/>
    <n v="85500"/>
    <x v="46"/>
    <n v="-1.3810634053643329"/>
    <n v="-2.1861925369250659"/>
    <n v="-0.35817352676199948"/>
    <x v="254"/>
    <n v="90.7"/>
    <s v="录取"/>
    <n v="1"/>
    <n v="-0.19703000000000001"/>
    <n v="-0.55154000000000003"/>
    <n v="-1.5575269607576097"/>
    <n v="968"/>
    <n v="8"/>
    <n v="4"/>
    <s v="不予录取"/>
    <s v="FALSE"/>
    <x v="1"/>
    <x v="0"/>
  </r>
  <r>
    <n v="1080"/>
    <s v="黄思懿"/>
    <s v="园林学院"/>
    <n v="95300"/>
    <x v="3"/>
    <n v="1.9617082107135981"/>
    <n v="-0.42447134315986107"/>
    <n v="-0.88141358741165265"/>
    <x v="255"/>
    <n v="80.959999999999994"/>
    <s v="录取"/>
    <n v="1"/>
    <n v="-1.5980799999999999"/>
    <n v="-0.96809999999999996"/>
    <n v="5.6831402462515501E-3"/>
    <n v="407"/>
    <n v="110"/>
    <n v="55"/>
    <s v="录取"/>
    <s v="RIGHT"/>
    <x v="1"/>
    <x v="0"/>
  </r>
  <r>
    <n v="1082"/>
    <s v="张朝琦"/>
    <s v="外语学院"/>
    <n v="55101"/>
    <x v="35"/>
    <n v="-4.2195644912611588E-2"/>
    <n v="-0.3367910281973272"/>
    <n v="-0.88141358741165265"/>
    <x v="0"/>
    <n v="0"/>
    <s v="不予录取"/>
    <n v="1"/>
    <n v="-1.1223399999999999"/>
    <n v="-0.52215999999999996"/>
    <n v="-0.59081606230634831"/>
    <n v="820"/>
    <n v="27"/>
    <n v="11"/>
    <s v="不予录取"/>
    <s v="RIGHT"/>
    <x v="0"/>
    <x v="0"/>
  </r>
  <r>
    <n v="1083"/>
    <s v="芦旭蓉"/>
    <s v="人文社会科学学院"/>
    <n v="40200"/>
    <x v="28"/>
    <n v="-0.72927557567535661"/>
    <n v="-0.15078680646306028"/>
    <n v="-0.44512857088201396"/>
    <x v="21"/>
    <n v="0"/>
    <s v="不予录取"/>
    <n v="1"/>
    <n v="0.60718000000000005"/>
    <n v="-0.96772000000000002"/>
    <n v="-0.44445560760374975"/>
    <n v="764"/>
    <n v="42"/>
    <n v="20"/>
    <s v="不予录取"/>
    <s v="RIGHT"/>
    <x v="0"/>
    <x v="0"/>
  </r>
  <r>
    <n v="1084"/>
    <s v="任丽霞"/>
    <s v="经济管理学院"/>
    <n v="120200"/>
    <x v="7"/>
    <n v="-1.3898689431358389E-2"/>
    <n v="0.34209426577143509"/>
    <n v="-0.88141358741165265"/>
    <x v="0"/>
    <n v="0"/>
    <s v="不予录取"/>
    <n v="1"/>
    <n v="-2.4369200000000002"/>
    <n v="-0.96579000000000004"/>
    <n v="-0.17916970995279233"/>
    <n v="582"/>
    <n v="258"/>
    <n v="89"/>
    <s v="不予录取"/>
    <s v="RIGHT"/>
    <x v="0"/>
    <x v="0"/>
  </r>
  <r>
    <n v="1086"/>
    <s v="宫宇"/>
    <s v="经济管理学院"/>
    <n v="20200"/>
    <x v="2"/>
    <n v="0.67479747774263765"/>
    <n v="-0.3457622515001248"/>
    <n v="0.21235203909531325"/>
    <x v="0"/>
    <n v="0"/>
    <s v="不予录取"/>
    <n v="1"/>
    <n v="-0.54696"/>
    <n v="1.40804"/>
    <n v="0.10465818002785818"/>
    <n v="348"/>
    <n v="165"/>
    <n v="38"/>
    <s v="不予录取"/>
    <s v="RIGHT"/>
    <x v="0"/>
    <x v="0"/>
  </r>
  <r>
    <n v="1087"/>
    <s v="梁夏"/>
    <s v="园林学院"/>
    <n v="97300"/>
    <x v="1"/>
    <n v="0.4471219705925516"/>
    <n v="-0.14607063326876749"/>
    <n v="-0.88141358741165265"/>
    <x v="0"/>
    <n v="0"/>
    <s v="不予录取"/>
    <n v="1"/>
    <n v="-5.117E-2"/>
    <n v="-0.21154999999999999"/>
    <n v="-0.28273128681799631"/>
    <n v="667"/>
    <n v="160"/>
    <n v="33"/>
    <s v="不予录取"/>
    <s v="RIGHT"/>
    <x v="0"/>
    <x v="0"/>
  </r>
  <r>
    <n v="1088"/>
    <s v="张旋"/>
    <s v="经济管理学院"/>
    <n v="125300"/>
    <x v="0"/>
    <n v="-0.68565101139809181"/>
    <n v="0.18828868383130878"/>
    <n v="-0.88141358741165265"/>
    <x v="0"/>
    <n v="0"/>
    <s v="不予录取"/>
    <n v="1"/>
    <n v="0.72855999999999999"/>
    <n v="-1.2918000000000001"/>
    <n v="-0.43860811052140564"/>
    <n v="761"/>
    <n v="322"/>
    <n v="64"/>
    <s v="不予录取"/>
    <s v="RIGHT"/>
    <x v="0"/>
    <x v="0"/>
  </r>
  <r>
    <n v="1089"/>
    <s v="张楠"/>
    <s v="经济管理学院"/>
    <n v="120300"/>
    <x v="5"/>
    <n v="-1.6831114240006877"/>
    <n v="-1.3814198585331456"/>
    <n v="0.12456541225646374"/>
    <x v="256"/>
    <n v="89.57"/>
    <s v="录取"/>
    <n v="1"/>
    <n v="0.48719000000000001"/>
    <n v="-1.1456500000000001"/>
    <n v="-1.0747754710648634"/>
    <n v="930"/>
    <n v="357"/>
    <n v="38"/>
    <s v="不予录取"/>
    <s v="FALSE"/>
    <x v="0"/>
    <x v="1"/>
  </r>
  <r>
    <n v="1090"/>
    <s v="张紫鹓"/>
    <s v="艺术设计学院"/>
    <n v="135108"/>
    <x v="29"/>
    <n v="-0.81434208469518832"/>
    <n v="-0.25103635088239173"/>
    <n v="-0.68271873724705912"/>
    <x v="0"/>
    <n v="0"/>
    <s v="不予录取"/>
    <n v="1"/>
    <n v="-0.37625999999999998"/>
    <n v="-0.81376000000000004"/>
    <n v="-0.60661598057827182"/>
    <n v="831"/>
    <n v="67"/>
    <n v="45"/>
    <s v="不予录取"/>
    <s v="RIGHT"/>
    <x v="0"/>
    <x v="0"/>
  </r>
  <r>
    <n v="1091"/>
    <s v="王柳川"/>
    <s v="园林学院"/>
    <n v="95300"/>
    <x v="3"/>
    <n v="1.4837127956100979"/>
    <n v="0.36035852573016419"/>
    <n v="1.0609983142187729"/>
    <x v="0"/>
    <n v="0"/>
    <s v="不予录取"/>
    <n v="1"/>
    <n v="0.93223999999999996"/>
    <n v="-0.53617000000000004"/>
    <n v="0.9891713846636323"/>
    <n v="64"/>
    <n v="23"/>
    <n v="14"/>
    <s v="录取"/>
    <s v="FALSE"/>
    <x v="1"/>
    <x v="1"/>
  </r>
  <r>
    <n v="1092"/>
    <s v="徐安琪"/>
    <s v="园林学院"/>
    <n v="95300"/>
    <x v="3"/>
    <n v="1.2630995271007905"/>
    <n v="-0.35846264321108401"/>
    <n v="-0.88141358741165265"/>
    <x v="257"/>
    <n v="77.239999999999995"/>
    <s v="录取"/>
    <n v="1"/>
    <n v="-1.2138"/>
    <n v="0.14785999999999999"/>
    <n v="-0.15694883051221012"/>
    <n v="557"/>
    <n v="138"/>
    <n v="70"/>
    <s v="不予录取"/>
    <s v="FALSE"/>
    <x v="0"/>
    <x v="1"/>
  </r>
  <r>
    <n v="1093"/>
    <s v="苗晨松"/>
    <s v="园林学院"/>
    <n v="95300"/>
    <x v="3"/>
    <n v="-1.3810634053643329"/>
    <n v="-0.22694220849111885"/>
    <n v="-0.88141358741165265"/>
    <x v="258"/>
    <n v="79.510000000000005"/>
    <s v="录取"/>
    <n v="1"/>
    <n v="1.8303"/>
    <n v="-0.31548999999999999"/>
    <n v="-0.82861372715394732"/>
    <n v="896"/>
    <n v="204"/>
    <n v="104"/>
    <s v="不予录取"/>
    <s v="FALSE"/>
    <x v="0"/>
    <x v="1"/>
  </r>
  <r>
    <n v="1094"/>
    <s v="李娜"/>
    <s v="工学院"/>
    <n v="85500"/>
    <x v="46"/>
    <n v="-1.1902962356992666"/>
    <n v="-0.67259841412972421"/>
    <n v="-0.26631188081201956"/>
    <x v="259"/>
    <n v="92.7"/>
    <s v="录取"/>
    <n v="1"/>
    <n v="-1.0182500000000001"/>
    <n v="-0.52466999999999997"/>
    <n v="-0.75145975029415601"/>
    <n v="878"/>
    <n v="6"/>
    <n v="3"/>
    <s v="录取"/>
    <s v="RIGHT"/>
    <x v="1"/>
    <x v="0"/>
  </r>
  <r>
    <n v="1095"/>
    <s v="李阳"/>
    <s v="水土保持学院"/>
    <n v="90707"/>
    <x v="14"/>
    <n v="-4.5693217708869423E-2"/>
    <n v="-1.7158825264791098"/>
    <n v="7.8634589281473793E-2"/>
    <x v="260"/>
    <n v="86.36"/>
    <s v="录取"/>
    <n v="1"/>
    <n v="-0.2417"/>
    <n v="-0.82335999999999998"/>
    <n v="-0.79644390212811156"/>
    <n v="891"/>
    <n v="28"/>
    <n v="17"/>
    <s v="不予录取"/>
    <s v="FALSE"/>
    <x v="0"/>
    <x v="1"/>
  </r>
  <r>
    <n v="1096"/>
    <s v="毛月婷"/>
    <s v="园林学院"/>
    <n v="83400"/>
    <x v="15"/>
    <n v="1.2998684051856741"/>
    <n v="0.35691993137151667"/>
    <n v="-0.88141358741165265"/>
    <x v="261"/>
    <n v="86.17"/>
    <s v="录取"/>
    <n v="1"/>
    <n v="-1.5092699999999999"/>
    <n v="-0.74897999999999998"/>
    <n v="0.19257797771702534"/>
    <n v="305"/>
    <n v="80"/>
    <n v="25"/>
    <s v="录取"/>
    <s v="RIGHT"/>
    <x v="1"/>
    <x v="0"/>
  </r>
  <r>
    <n v="1097"/>
    <s v="渠雨潇"/>
    <s v="园林学院"/>
    <n v="95300"/>
    <x v="3"/>
    <n v="-0.31796223054924616"/>
    <n v="1.6353537841849314E-2"/>
    <n v="-0.49105939385700398"/>
    <x v="0"/>
    <n v="0"/>
    <s v="不予录取"/>
    <n v="1"/>
    <n v="1.9464900000000001"/>
    <n v="-1.2387999999999999"/>
    <n v="-0.26858395289660592"/>
    <n v="658"/>
    <n v="158"/>
    <n v="79"/>
    <s v="不予录取"/>
    <s v="RIGHT"/>
    <x v="0"/>
    <x v="0"/>
  </r>
  <r>
    <n v="1098"/>
    <s v="任冬琪"/>
    <s v="园林学院"/>
    <n v="95300"/>
    <x v="3"/>
    <n v="0.73327272509015085"/>
    <n v="-6.2334596267166843E-2"/>
    <n v="-0.88141358741165265"/>
    <x v="262"/>
    <n v="79.5"/>
    <s v="录取"/>
    <n v="1"/>
    <n v="-0.52439999999999998"/>
    <n v="-0.14541999999999999"/>
    <n v="-0.16357524679366894"/>
    <n v="566"/>
    <n v="141"/>
    <n v="72"/>
    <s v="不予录取"/>
    <s v="FALSE"/>
    <x v="0"/>
    <x v="1"/>
  </r>
  <r>
    <n v="1099"/>
    <s v="林欣奕"/>
    <s v="自然保护区学院"/>
    <n v="90705"/>
    <x v="37"/>
    <n v="1.0512180078652611"/>
    <n v="6.0668832623914657"/>
    <n v="-0.88141358741165265"/>
    <x v="0"/>
    <n v="0"/>
    <s v="不予录取"/>
    <n v="1"/>
    <n v="-1.2202900000000001"/>
    <n v="0.33417999999999998"/>
    <n v="2.8318927672767242"/>
    <n v="9"/>
    <n v="1"/>
    <n v="1"/>
    <s v="录取"/>
    <s v="FALSE"/>
    <x v="1"/>
    <x v="1"/>
  </r>
  <r>
    <n v="1100"/>
    <s v="张婧怡"/>
    <s v="经济管理学院"/>
    <n v="20200"/>
    <x v="2"/>
    <n v="0.85864186816705956"/>
    <n v="-0.43310468661026053"/>
    <n v="-0.29236454369241038"/>
    <x v="13"/>
    <n v="84"/>
    <s v="录取"/>
    <n v="1"/>
    <n v="2.3721199999999998"/>
    <n v="-1.0564199999999999"/>
    <n v="-7.9034483782289749E-2"/>
    <n v="484"/>
    <n v="225"/>
    <n v="54"/>
    <s v="不予录取"/>
    <s v="FALSE"/>
    <x v="0"/>
    <x v="1"/>
  </r>
  <r>
    <n v="1101"/>
    <s v="王君岩"/>
    <s v="经济管理学院"/>
    <n v="120200"/>
    <x v="7"/>
    <n v="-0.72241988948297642"/>
    <n v="-0.59028237513345361"/>
    <n v="-0.14753656799290221"/>
    <x v="263"/>
    <n v="87.38"/>
    <s v="录取"/>
    <n v="1"/>
    <n v="-2.45126"/>
    <n v="-0.99394000000000005"/>
    <n v="-0.53703848716116809"/>
    <n v="800"/>
    <n v="330"/>
    <n v="114"/>
    <s v="不予录取"/>
    <s v="FALSE"/>
    <x v="0"/>
    <x v="1"/>
  </r>
  <r>
    <n v="1102"/>
    <s v="徐雨杉"/>
    <s v="园林学院"/>
    <n v="95300"/>
    <x v="3"/>
    <n v="1.2630995271007905"/>
    <n v="-0.57615150715562902"/>
    <n v="-0.88141358741165265"/>
    <x v="101"/>
    <n v="79.44"/>
    <s v="录取"/>
    <n v="1"/>
    <n v="1.8239999999999999E-2"/>
    <n v="0.33005000000000001"/>
    <n v="-0.26020274384001152"/>
    <n v="650"/>
    <n v="156"/>
    <n v="77"/>
    <s v="不予录取"/>
    <s v="FALSE"/>
    <x v="0"/>
    <x v="1"/>
  </r>
  <r>
    <n v="1103"/>
    <s v="成琳"/>
    <s v="人文社会科学学院"/>
    <n v="30100"/>
    <x v="13"/>
    <n v="-1.3898689431358389E-2"/>
    <n v="0.3009657963516536"/>
    <n v="-0.88141358741165265"/>
    <x v="0"/>
    <n v="0"/>
    <s v="不予录取"/>
    <n v="1"/>
    <n v="-0.35560000000000003"/>
    <n v="5.8999999999999999E-3"/>
    <n v="-0.19867771481728125"/>
    <n v="600"/>
    <n v="35"/>
    <n v="8"/>
    <s v="不予录取"/>
    <s v="RIGHT"/>
    <x v="0"/>
    <x v="0"/>
  </r>
  <r>
    <n v="1104"/>
    <s v="张堰"/>
    <s v="经济管理学院"/>
    <n v="120200"/>
    <x v="7"/>
    <n v="-0.42826886480390081"/>
    <n v="2.9504687718570767E-2"/>
    <n v="1.2642618617384194"/>
    <x v="0"/>
    <n v="0"/>
    <s v="不予录取"/>
    <n v="1"/>
    <n v="0.20055000000000001"/>
    <n v="-2.6790000000000001E-2"/>
    <n v="0.37930293852387864"/>
    <n v="204"/>
    <n v="101"/>
    <n v="33"/>
    <s v="不予录取"/>
    <s v="RIGHT"/>
    <x v="0"/>
    <x v="0"/>
  </r>
  <r>
    <n v="1105"/>
    <s v="王艺霏"/>
    <s v="人文社会科学学院"/>
    <n v="40200"/>
    <x v="28"/>
    <n v="1.2998684051856741"/>
    <n v="-0.15994755477080755"/>
    <n v="-0.18639234346654338"/>
    <x v="21"/>
    <n v="0"/>
    <s v="不予录取"/>
    <n v="1"/>
    <n v="4.0859199999999998"/>
    <n v="3.6608800000000001"/>
    <n v="0.21360455272121021"/>
    <n v="289"/>
    <n v="16"/>
    <n v="10"/>
    <s v="不予录取"/>
    <s v="RIGHT"/>
    <x v="0"/>
    <x v="0"/>
  </r>
  <r>
    <n v="1107"/>
    <s v="杜林娜"/>
    <s v="水土保持学院"/>
    <n v="70501"/>
    <x v="27"/>
    <n v="0.61964416061531047"/>
    <n v="5.6189335922143729E-2"/>
    <n v="-0.63678791427206916"/>
    <x v="0"/>
    <n v="0"/>
    <s v="不予录取"/>
    <n v="1"/>
    <n v="-0.43206"/>
    <n v="-1.53159"/>
    <n v="-4.5212303816348415E-2"/>
    <n v="460"/>
    <n v="8"/>
    <n v="1"/>
    <s v="录取"/>
    <s v="FALSE"/>
    <x v="1"/>
    <x v="1"/>
  </r>
  <r>
    <n v="1108"/>
    <s v="王悦"/>
    <s v="经济管理学院"/>
    <n v="25400"/>
    <x v="22"/>
    <n v="-0.28119335246436256"/>
    <n v="0.15372586713442982"/>
    <n v="-0.58292103980698384"/>
    <x v="0"/>
    <n v="0"/>
    <s v="不予录取"/>
    <n v="1"/>
    <n v="-0.99158000000000002"/>
    <n v="-0.75043000000000004"/>
    <n v="-0.22840038730120718"/>
    <n v="628"/>
    <n v="275"/>
    <n v="18"/>
    <s v="不予录取"/>
    <s v="RIGHT"/>
    <x v="0"/>
    <x v="0"/>
  </r>
  <r>
    <n v="1109"/>
    <s v="朱媛茹"/>
    <s v="经济管理学院"/>
    <n v="20200"/>
    <x v="2"/>
    <n v="1.1711773318885796"/>
    <n v="-7.4923872202295669E-2"/>
    <n v="-0.68271873724705912"/>
    <x v="0"/>
    <n v="0"/>
    <s v="不予录取"/>
    <n v="1"/>
    <n v="-0.74360000000000004"/>
    <n v="3.1822699999999999"/>
    <n v="2.8118595982925099E-2"/>
    <n v="394"/>
    <n v="186"/>
    <n v="41"/>
    <s v="不予录取"/>
    <s v="RIGHT"/>
    <x v="0"/>
    <x v="0"/>
  </r>
  <r>
    <n v="1110"/>
    <s v="蒋雨萌"/>
    <s v="园林学院"/>
    <n v="95300"/>
    <x v="3"/>
    <n v="-0.7451728398141122"/>
    <n v="0.23808740556518704"/>
    <n v="-0.88141358741165265"/>
    <x v="264"/>
    <n v="82.47"/>
    <s v="录取"/>
    <n v="1"/>
    <n v="-0.27405000000000002"/>
    <n v="-0.67683000000000004"/>
    <n v="-0.43151152937334547"/>
    <n v="756"/>
    <n v="178"/>
    <n v="88"/>
    <s v="不予录取"/>
    <s v="FALSE"/>
    <x v="0"/>
    <x v="1"/>
  </r>
  <r>
    <n v="1111"/>
    <s v="陈业明"/>
    <s v="信息学院"/>
    <n v="81200"/>
    <x v="9"/>
    <n v="-0.45902208531651284"/>
    <n v="-0.23672618972528064"/>
    <n v="0.35724897679154349"/>
    <x v="0"/>
    <n v="0"/>
    <s v="不予录取"/>
    <n v="1"/>
    <n v="0.79683999999999999"/>
    <n v="-1.0051000000000001"/>
    <n v="-0.10289008561113169"/>
    <n v="511"/>
    <n v="10"/>
    <n v="7"/>
    <s v="不予录取"/>
    <s v="RIGHT"/>
    <x v="0"/>
    <x v="0"/>
  </r>
  <r>
    <n v="1112"/>
    <s v="王杉"/>
    <s v="园林学院"/>
    <n v="83300"/>
    <x v="34"/>
    <n v="-0.41133029290024625"/>
    <n v="-1.3943895735109004E-2"/>
    <n v="1.8344783148140631"/>
    <x v="0"/>
    <n v="0"/>
    <s v="不予录取"/>
    <n v="1"/>
    <n v="0.27657999999999999"/>
    <n v="-0.82332000000000005"/>
    <n v="0.58178426204008948"/>
    <n v="131"/>
    <n v="40"/>
    <n v="1"/>
    <s v="录取"/>
    <s v="FALSE"/>
    <x v="1"/>
    <x v="1"/>
  </r>
  <r>
    <n v="1113"/>
    <s v="张路宽"/>
    <s v="经济管理学院"/>
    <n v="95138"/>
    <x v="18"/>
    <n v="-0.85645368878540074"/>
    <n v="1.4149970506098399E-2"/>
    <n v="-0.88141358741165265"/>
    <x v="0"/>
    <n v="0"/>
    <s v="不予录取"/>
    <n v="1"/>
    <n v="0.67508000000000001"/>
    <n v="-0.69771000000000005"/>
    <n v="-0.56862199412851133"/>
    <n v="808"/>
    <n v="334"/>
    <n v="6"/>
    <s v="不予录取"/>
    <s v="RIGHT"/>
    <x v="0"/>
    <x v="0"/>
  </r>
  <r>
    <n v="1114"/>
    <s v="马蕊"/>
    <s v="自然保护区学院"/>
    <n v="71300"/>
    <x v="26"/>
    <n v="1.3182528442281178"/>
    <n v="-0.11455671752928494"/>
    <n v="-6.6262348414756492E-2"/>
    <x v="0"/>
    <n v="0"/>
    <s v="不予录取"/>
    <n v="1"/>
    <n v="-0.99477000000000004"/>
    <n v="-0.87034999999999996"/>
    <n v="0.28624663778993137"/>
    <n v="253"/>
    <n v="5"/>
    <n v="2"/>
    <s v="录取"/>
    <s v="FALSE"/>
    <x v="1"/>
    <x v="1"/>
  </r>
  <r>
    <n v="1115"/>
    <s v="尚逸群"/>
    <s v="水土保持学院"/>
    <n v="70503"/>
    <x v="40"/>
    <n v="0.25195537976646493"/>
    <n v="0.18926870592082823"/>
    <n v="-0.40713379939711941"/>
    <x v="0"/>
    <n v="0"/>
    <s v="不予录取"/>
    <n v="1"/>
    <n v="-1.6482699999999999"/>
    <n v="-0.52647999999999995"/>
    <n v="3.7907975294922402E-3"/>
    <n v="408"/>
    <n v="6"/>
    <n v="2"/>
    <s v="录取"/>
    <s v="FALSE"/>
    <x v="1"/>
    <x v="1"/>
  </r>
  <r>
    <n v="1116"/>
    <s v="刘芊池"/>
    <s v="园林学院"/>
    <n v="95300"/>
    <x v="3"/>
    <n v="-0.64978925498157902"/>
    <n v="-1.8804773954381335"/>
    <n v="-0.88141358741165265"/>
    <x v="265"/>
    <n v="69.66"/>
    <s v="录取"/>
    <n v="1"/>
    <n v="-1.81837"/>
    <n v="9.6290000000000001E-2"/>
    <n v="-1.4099070828104203"/>
    <n v="959"/>
    <n v="232"/>
    <n v="117"/>
    <s v="不予录取"/>
    <s v="FALSE"/>
    <x v="0"/>
    <x v="1"/>
  </r>
  <r>
    <n v="1117"/>
    <s v="王广胜"/>
    <s v="信息学院"/>
    <n v="81200"/>
    <x v="9"/>
    <n v="4.9726550299599361E-2"/>
    <n v="-0.2590354556399278"/>
    <n v="0.57174696793960578"/>
    <x v="21"/>
    <n v="0"/>
    <s v="不予录取"/>
    <n v="1"/>
    <n v="-0.58006999999999997"/>
    <n v="1.20303"/>
    <n v="0.1099128854353401"/>
    <n v="346"/>
    <n v="5"/>
    <n v="4"/>
    <s v="不予录取"/>
    <s v="RIGHT"/>
    <x v="0"/>
    <x v="0"/>
  </r>
  <r>
    <n v="1119"/>
    <s v="宗鸣"/>
    <s v="林学院"/>
    <n v="90702"/>
    <x v="20"/>
    <n v="-1.5559333108906435"/>
    <n v="-1.5229744031592714"/>
    <n v="-0.69769029551169293"/>
    <x v="266"/>
    <n v="85.4"/>
    <s v="录取"/>
    <n v="1"/>
    <n v="0.85092000000000001"/>
    <n v="-1.2084900000000001"/>
    <n v="-1.4215275752227521"/>
    <n v="962"/>
    <n v="62"/>
    <n v="20"/>
    <s v="不予录取"/>
    <s v="FALSE"/>
    <x v="0"/>
    <x v="1"/>
  </r>
  <r>
    <n v="1120"/>
    <s v="武欣蕊"/>
    <s v="园林学院"/>
    <n v="83400"/>
    <x v="15"/>
    <n v="0.82187299008217596"/>
    <n v="0.1320750349979567"/>
    <n v="0.30828870415642357"/>
    <x v="0"/>
    <n v="0"/>
    <s v="不予录取"/>
    <n v="1"/>
    <n v="-0.17391000000000001"/>
    <n v="0.32386999999999999"/>
    <n v="0.40887791481582991"/>
    <n v="192"/>
    <n v="54"/>
    <n v="15"/>
    <s v="录取"/>
    <s v="FALSE"/>
    <x v="1"/>
    <x v="1"/>
  </r>
  <r>
    <n v="1121"/>
    <s v="黄培毓"/>
    <s v="外语学院"/>
    <n v="50200"/>
    <x v="16"/>
    <n v="-0.5226111418715349"/>
    <n v="0.21381009120358513"/>
    <n v="-0.83548276443666269"/>
    <x v="0"/>
    <n v="0"/>
    <s v="不予录取"/>
    <n v="1"/>
    <n v="1.0207200000000001"/>
    <n v="-0.51209000000000005"/>
    <n v="-0.15921187497980804"/>
    <n v="562"/>
    <n v="19"/>
    <n v="9"/>
    <s v="不予录取"/>
    <s v="RIGHT"/>
    <x v="0"/>
    <x v="0"/>
  </r>
  <r>
    <n v="1123"/>
    <s v="张嘉轩"/>
    <s v="艺术设计学院"/>
    <n v="130500"/>
    <x v="8"/>
    <n v="-0.15697406668015804"/>
    <n v="0.20169119118223572"/>
    <n v="-0.65175947253670286"/>
    <x v="0"/>
    <n v="0"/>
    <s v="不予录取"/>
    <n v="1"/>
    <n v="1.17093"/>
    <n v="0.88400000000000001"/>
    <n v="-0.19752941536391211"/>
    <n v="597"/>
    <n v="41"/>
    <n v="13"/>
    <s v="不予录取"/>
    <s v="RIGHT"/>
    <x v="0"/>
    <x v="0"/>
  </r>
  <r>
    <n v="1124"/>
    <s v="王苗聪"/>
    <s v="外语学院"/>
    <n v="55101"/>
    <x v="35"/>
    <n v="1.7410949422042907"/>
    <n v="0.3689423546311128"/>
    <n v="-0.63678791427206916"/>
    <x v="0"/>
    <n v="0"/>
    <s v="不予录取"/>
    <n v="1"/>
    <n v="-0.98024"/>
    <n v="-1.21262"/>
    <n v="3.35348576527916E-2"/>
    <n v="391"/>
    <n v="9"/>
    <n v="8"/>
    <s v="不予录取"/>
    <s v="RIGHT"/>
    <x v="0"/>
    <x v="0"/>
  </r>
  <r>
    <n v="1125"/>
    <s v="杨德菲"/>
    <s v="园林学院"/>
    <n v="95300"/>
    <x v="3"/>
    <n v="1.1160240147612523"/>
    <n v="-6.7197490773171836E-3"/>
    <n v="2.8175107479591874"/>
    <x v="267"/>
    <n v="76.3"/>
    <s v="录取"/>
    <n v="1"/>
    <n v="0.72743999999999998"/>
    <n v="2.2349999999999998E-2"/>
    <n v="1.3857125370250145"/>
    <n v="28"/>
    <n v="12"/>
    <n v="8"/>
    <s v="录取"/>
    <s v="RIGHT"/>
    <x v="1"/>
    <x v="0"/>
  </r>
  <r>
    <n v="1128"/>
    <s v="张驰"/>
    <s v="园林学院"/>
    <n v="83400"/>
    <x v="15"/>
    <n v="2.0168615278409239"/>
    <n v="0.32147306962896172"/>
    <n v="0.91972225811656061"/>
    <x v="268"/>
    <n v="85.19"/>
    <s v="录取"/>
    <n v="1"/>
    <n v="-0.24479999999999999"/>
    <n v="-0.83996999999999999"/>
    <n v="1.0646276068268399"/>
    <n v="55"/>
    <n v="19"/>
    <n v="3"/>
    <s v="录取"/>
    <s v="RIGHT"/>
    <x v="1"/>
    <x v="0"/>
  </r>
  <r>
    <n v="1129"/>
    <s v="梁潇"/>
    <s v="经济管理学院"/>
    <n v="125300"/>
    <x v="0"/>
    <n v="0.85864186816705956"/>
    <n v="0.36535897217055552"/>
    <n v="-0.31527215344713949"/>
    <x v="0"/>
    <n v="0"/>
    <s v="不予录取"/>
    <n v="1"/>
    <n v="-0.95426"/>
    <n v="6.6899999999999998E-3"/>
    <n v="0.29091841701394699"/>
    <n v="250"/>
    <n v="123"/>
    <n v="23"/>
    <s v="不予录取"/>
    <s v="RIGHT"/>
    <x v="0"/>
    <x v="0"/>
  </r>
  <r>
    <n v="1130"/>
    <s v="陈潇"/>
    <s v="水土保持学院"/>
    <n v="90707"/>
    <x v="14"/>
    <n v="-1.2220907639767775"/>
    <n v="-1.9413081765420184"/>
    <n v="-0.88141358741165265"/>
    <x v="269"/>
    <n v="82.68"/>
    <s v="录取"/>
    <n v="1"/>
    <n v="-0.28200999999999998"/>
    <n v="0.37880999999999998"/>
    <n v="-1.5976371964016831"/>
    <n v="969"/>
    <n v="31"/>
    <n v="19"/>
    <s v="不予录取"/>
    <s v="FALSE"/>
    <x v="0"/>
    <x v="1"/>
  </r>
  <r>
    <n v="1132"/>
    <s v="王军力"/>
    <s v="人文社会科学学院"/>
    <n v="30100"/>
    <x v="13"/>
    <n v="-1.6672141598619321"/>
    <n v="-0.71800339873579933"/>
    <n v="0.32187615891847621"/>
    <x v="270"/>
    <n v="83.87"/>
    <s v="录取"/>
    <n v="1"/>
    <n v="0.62216000000000005"/>
    <n v="2.1823399999999999"/>
    <n v="-0.68012320781191216"/>
    <n v="853"/>
    <n v="44"/>
    <n v="12"/>
    <s v="不予录取"/>
    <s v="FALSE"/>
    <x v="0"/>
    <x v="1"/>
  </r>
  <r>
    <n v="1134"/>
    <s v="马逍彤"/>
    <s v="经济管理学院"/>
    <n v="95138"/>
    <x v="18"/>
    <n v="-0.17088671820970799"/>
    <n v="0.34583415458094402"/>
    <n v="-0.88141358741165265"/>
    <x v="0"/>
    <n v="0"/>
    <s v="不予录取"/>
    <n v="1"/>
    <n v="0.84326999999999996"/>
    <n v="0.32444000000000001"/>
    <n v="-0.22097734239064082"/>
    <n v="624"/>
    <n v="273"/>
    <n v="4"/>
    <s v="不予录取"/>
    <s v="RIGHT"/>
    <x v="0"/>
    <x v="0"/>
  </r>
  <r>
    <n v="1135"/>
    <s v="宫子惠"/>
    <s v="园林学院"/>
    <n v="97300"/>
    <x v="1"/>
    <n v="0.33584112162126301"/>
    <n v="0.17133358718402106"/>
    <n v="-0.88141358741165265"/>
    <x v="0"/>
    <n v="0"/>
    <s v="不予录取"/>
    <n v="1"/>
    <n v="-1.64924"/>
    <n v="-1.0273399999999999"/>
    <n v="-0.16307324552229219"/>
    <n v="564"/>
    <n v="139"/>
    <n v="26"/>
    <s v="不予录取"/>
    <s v="RIGHT"/>
    <x v="0"/>
    <x v="0"/>
  </r>
  <r>
    <n v="1136"/>
    <s v="牟津阳"/>
    <s v="园林学院"/>
    <n v="97300"/>
    <x v="1"/>
    <n v="-6.0580083955055215E-2"/>
    <n v="0.24754409489051835"/>
    <n v="0.27325442033493691"/>
    <x v="0"/>
    <n v="0"/>
    <s v="不予录取"/>
    <n v="1"/>
    <n v="-1.0021"/>
    <n v="-0.65995999999999999"/>
    <n v="0.20525098258736824"/>
    <n v="297"/>
    <n v="78"/>
    <n v="15"/>
    <s v="录取"/>
    <s v="FALSE"/>
    <x v="1"/>
    <x v="1"/>
  </r>
  <r>
    <n v="1137"/>
    <s v="田欢"/>
    <s v="自然保护区学院"/>
    <n v="90705"/>
    <x v="37"/>
    <n v="-0.31796223054924616"/>
    <n v="-0.28625810370118121"/>
    <n v="1.6550229217647023"/>
    <x v="21"/>
    <n v="0"/>
    <s v="不予录取"/>
    <n v="1"/>
    <n v="0.25209999999999999"/>
    <n v="0.47321000000000002"/>
    <n v="0.40981077340791261"/>
    <n v="191"/>
    <n v="3"/>
    <n v="2"/>
    <s v="录取"/>
    <s v="FALSE"/>
    <x v="1"/>
    <x v="1"/>
  </r>
  <r>
    <n v="1138"/>
    <s v="苏滢"/>
    <s v="自然保护区学院"/>
    <n v="90705"/>
    <x v="37"/>
    <n v="0.34387757497867583"/>
    <n v="-7.0197440307406531E-2"/>
    <n v="0.80056950009572059"/>
    <x v="21"/>
    <n v="0"/>
    <s v="不予录取"/>
    <n v="1"/>
    <n v="0.81866000000000005"/>
    <n v="-0.93371999999999999"/>
    <n v="0.36877857802638325"/>
    <n v="210"/>
    <n v="4"/>
    <n v="3"/>
    <s v="录取"/>
    <s v="FALSE"/>
    <x v="1"/>
    <x v="1"/>
  </r>
  <r>
    <n v="1139"/>
    <s v="高冠群"/>
    <s v="经济管理学院"/>
    <n v="20200"/>
    <x v="2"/>
    <n v="0.25195537976646493"/>
    <n v="0.40389707950860765"/>
    <n v="-0.51093755395160312"/>
    <x v="0"/>
    <n v="0"/>
    <s v="不予录取"/>
    <n v="1"/>
    <n v="0.74729999999999996"/>
    <n v="0.37136999999999998"/>
    <n v="6.5837212555714786E-2"/>
    <n v="373"/>
    <n v="175"/>
    <n v="39"/>
    <s v="不予录取"/>
    <s v="RIGHT"/>
    <x v="0"/>
    <x v="0"/>
  </r>
  <r>
    <n v="1140"/>
    <s v="盛亚祥"/>
    <s v="园林学院"/>
    <n v="95300"/>
    <x v="3"/>
    <n v="-1.2187997436289184"/>
    <n v="0.13731662200436229"/>
    <n v="-0.88141358741165265"/>
    <x v="0"/>
    <n v="0"/>
    <s v="不予录取"/>
    <n v="1"/>
    <n v="1.38287"/>
    <n v="-1.2697099999999999"/>
    <n v="-0.61079282494055354"/>
    <n v="832"/>
    <n v="196"/>
    <n v="99"/>
    <s v="不予录取"/>
    <s v="RIGHT"/>
    <x v="0"/>
    <x v="0"/>
  </r>
  <r>
    <n v="1141"/>
    <s v="梅馨元"/>
    <s v="外语学院"/>
    <n v="50200"/>
    <x v="16"/>
    <n v="-4.2195644912611588E-2"/>
    <n v="0.21429612651762575"/>
    <n v="-0.88141358741165265"/>
    <x v="0"/>
    <n v="0"/>
    <s v="不予录取"/>
    <n v="1"/>
    <n v="-5.3469999999999997E-2"/>
    <n v="0.1444"/>
    <n v="-0.1764374789454482"/>
    <n v="578"/>
    <n v="20"/>
    <n v="10"/>
    <s v="不予录取"/>
    <s v="RIGHT"/>
    <x v="0"/>
    <x v="0"/>
  </r>
  <r>
    <n v="1142"/>
    <s v="铁宇娟"/>
    <s v="自然保护区学院"/>
    <n v="71300"/>
    <x v="26"/>
    <n v="-1.4605497260581102"/>
    <n v="0.20399554832137631"/>
    <n v="1.1710455335557703"/>
    <x v="0"/>
    <n v="0"/>
    <s v="不予录取"/>
    <n v="1"/>
    <n v="-0.26401999999999998"/>
    <n v="-0.94464999999999999"/>
    <n v="0.13979421125856967"/>
    <n v="329"/>
    <n v="7"/>
    <n v="3"/>
    <s v="录取"/>
    <s v="FALSE"/>
    <x v="1"/>
    <x v="1"/>
  </r>
  <r>
    <n v="1145"/>
    <s v="孙傲"/>
    <s v="园林学院"/>
    <n v="83400"/>
    <x v="15"/>
    <n v="0.36226201402111768"/>
    <n v="-0.35740892535335322"/>
    <n v="-0.88141358741165265"/>
    <x v="271"/>
    <n v="84.73"/>
    <s v="录取"/>
    <n v="1"/>
    <n v="-0.34765000000000001"/>
    <n v="1.16343"/>
    <n v="-0.40653102334374935"/>
    <n v="742"/>
    <n v="176"/>
    <n v="47"/>
    <s v="不予录取"/>
    <s v="FALSE"/>
    <x v="0"/>
    <x v="1"/>
  </r>
  <r>
    <n v="1147"/>
    <s v="白靖怡"/>
    <s v="园林学院"/>
    <n v="95300"/>
    <x v="3"/>
    <n v="-0.5018066209736699"/>
    <n v="0.23706945702517906"/>
    <n v="1.0933122611617987"/>
    <x v="208"/>
    <n v="75.06"/>
    <s v="录取"/>
    <n v="1"/>
    <n v="-4.181E-2"/>
    <n v="-0.29002"/>
    <n v="0.39186787694908448"/>
    <n v="200"/>
    <n v="57"/>
    <n v="30"/>
    <s v="录取"/>
    <s v="RIGHT"/>
    <x v="1"/>
    <x v="0"/>
  </r>
  <r>
    <n v="1149"/>
    <s v="赵一燃"/>
    <s v="园林学院"/>
    <n v="97300"/>
    <x v="1"/>
    <n v="0.38064645306356126"/>
    <n v="-0.46133869327408539"/>
    <n v="-6.6262348414756492E-2"/>
    <x v="272"/>
    <n v="88.4"/>
    <s v="录取"/>
    <n v="1"/>
    <n v="-0.41761999999999999"/>
    <n v="-0.10822"/>
    <n v="-0.13852798022087928"/>
    <n v="539"/>
    <n v="134"/>
    <n v="24"/>
    <s v="不予录取"/>
    <s v="FALSE"/>
    <x v="0"/>
    <x v="1"/>
  </r>
  <r>
    <n v="1150"/>
    <s v="刘静"/>
    <s v="艺术设计学院"/>
    <n v="135108"/>
    <x v="29"/>
    <n v="-0.8087618963691342"/>
    <n v="-3.6357729365968414E-2"/>
    <n v="-0.46197728131648319"/>
    <x v="0"/>
    <n v="0"/>
    <s v="不予录取"/>
    <n v="1"/>
    <n v="-2.05972"/>
    <n v="-0.87968000000000002"/>
    <n v="-0.41869888536822519"/>
    <n v="751"/>
    <n v="55"/>
    <n v="35"/>
    <s v="不予录取"/>
    <s v="RIGHT"/>
    <x v="0"/>
    <x v="0"/>
  </r>
  <r>
    <n v="1151"/>
    <s v="董文煜"/>
    <s v="经济管理学院"/>
    <n v="120200"/>
    <x v="7"/>
    <n v="1.7043260641194053"/>
    <n v="0.36913433822056635"/>
    <n v="1.6078536495992433"/>
    <x v="0"/>
    <n v="0"/>
    <s v="不予录取"/>
    <n v="1"/>
    <n v="-0.82262999999999997"/>
    <n v="-1.1868399999999999"/>
    <n v="1.2640188765078317"/>
    <n v="41"/>
    <n v="20"/>
    <n v="10"/>
    <s v="录取"/>
    <s v="FALSE"/>
    <x v="1"/>
    <x v="1"/>
  </r>
  <r>
    <n v="1152"/>
    <s v="郭晓琪"/>
    <s v="园林学院"/>
    <n v="97300"/>
    <x v="1"/>
    <n v="-0.39149998671901531"/>
    <n v="0.10263295865728683"/>
    <n v="0.54097226869150339"/>
    <x v="21"/>
    <n v="0"/>
    <s v="不予录取"/>
    <n v="1"/>
    <n v="1.5292399999999999"/>
    <n v="7.3099999999999997E-3"/>
    <n v="0.14718344599222288"/>
    <n v="323"/>
    <n v="86"/>
    <n v="17"/>
    <s v="录取"/>
    <s v="FALSE"/>
    <x v="1"/>
    <x v="1"/>
  </r>
  <r>
    <n v="1153"/>
    <s v="杨婷婷"/>
    <s v="园林学院"/>
    <n v="83300"/>
    <x v="34"/>
    <n v="-0.98363180189544497"/>
    <n v="-0.18252629049175123"/>
    <n v="-0.30030059518250574"/>
    <x v="219"/>
    <n v="87.9"/>
    <s v="录取"/>
    <n v="1"/>
    <n v="-0.30408000000000002"/>
    <n v="-0.95021"/>
    <n v="-0.47465447388867399"/>
    <n v="774"/>
    <n v="182"/>
    <n v="7"/>
    <s v="不予录取"/>
    <s v="FALSE"/>
    <x v="0"/>
    <x v="1"/>
  </r>
  <r>
    <n v="1154"/>
    <s v="陈天子"/>
    <s v="经济管理学院"/>
    <n v="25400"/>
    <x v="22"/>
    <n v="2.1271681620955785"/>
    <n v="0.27868139807992776"/>
    <n v="4.0570855799857114E-2"/>
    <x v="0"/>
    <n v="0"/>
    <s v="不予录取"/>
    <n v="1"/>
    <n v="-1.1772400000000001"/>
    <n v="-1.0722400000000001"/>
    <n v="0.7382463767105979"/>
    <n v="94"/>
    <n v="45"/>
    <n v="4"/>
    <s v="不予录取"/>
    <s v="RIGHT"/>
    <x v="1"/>
    <x v="1"/>
  </r>
  <r>
    <n v="1155"/>
    <s v="岳晨"/>
    <s v="林学院"/>
    <n v="90702"/>
    <x v="20"/>
    <n v="1.4653283565676563"/>
    <n v="0.18939824689457957"/>
    <n v="-0.88141358741165265"/>
    <x v="0"/>
    <n v="0"/>
    <s v="不予录取"/>
    <n v="1"/>
    <n v="-0.98512999999999995"/>
    <n v="1.7744599999999999"/>
    <n v="0.15905272596595033"/>
    <n v="316"/>
    <n v="14"/>
    <n v="7"/>
    <s v="录取"/>
    <s v="FALSE"/>
    <x v="1"/>
    <x v="1"/>
  </r>
  <r>
    <n v="1156"/>
    <s v="武宇薇"/>
    <s v="园林学院"/>
    <n v="97300"/>
    <x v="1"/>
    <n v="-1.4128579336418439"/>
    <n v="-1.0737300096037461"/>
    <n v="-0.88141358741165265"/>
    <x v="273"/>
    <n v="89.54"/>
    <s v="录取"/>
    <n v="1"/>
    <n v="1.0342199999999999"/>
    <n v="-1.0790900000000001"/>
    <n v="-1.2390875683325713"/>
    <n v="947"/>
    <n v="228"/>
    <n v="44"/>
    <s v="不予录取"/>
    <s v="FALSE"/>
    <x v="0"/>
    <x v="1"/>
  </r>
  <r>
    <n v="1157"/>
    <s v="刘羽晴"/>
    <s v="经济管理学院"/>
    <n v="120200"/>
    <x v="7"/>
    <n v="0.74833523391240686"/>
    <n v="-7.5638067559298736E-3"/>
    <n v="-0.88141358741165265"/>
    <x v="0"/>
    <n v="0"/>
    <s v="不予录取"/>
    <n v="1"/>
    <n v="-2.8400500000000002"/>
    <n v="-1.18387"/>
    <n v="-0.13341492224725837"/>
    <n v="531"/>
    <n v="242"/>
    <n v="79"/>
    <s v="不予录取"/>
    <s v="RIGHT"/>
    <x v="0"/>
    <x v="0"/>
  </r>
  <r>
    <n v="1158"/>
    <s v="徐夏雨"/>
    <s v="经济管理学院"/>
    <n v="25200"/>
    <x v="4"/>
    <n v="0.17841762359669577"/>
    <n v="-0.28380803453040815"/>
    <n v="0.1390138710072629"/>
    <x v="274"/>
    <n v="89.33"/>
    <s v="录取"/>
    <n v="1"/>
    <n v="-1.82982"/>
    <n v="-0.99780999999999997"/>
    <n v="-3.1843873533256933E-2"/>
    <n v="446"/>
    <n v="208"/>
    <n v="14"/>
    <s v="不予录取"/>
    <s v="FALSE"/>
    <x v="0"/>
    <x v="1"/>
  </r>
  <r>
    <n v="1159"/>
    <s v="杨宇哲"/>
    <s v="水土保持学院"/>
    <n v="70501"/>
    <x v="27"/>
    <n v="-0.81434208469518832"/>
    <n v="0.20431134510945204"/>
    <n v="9.4437730264942468E-2"/>
    <x v="0"/>
    <n v="0"/>
    <s v="不予录取"/>
    <n v="1"/>
    <n v="7.3899999999999999E-3"/>
    <n v="-1.0467299999999999"/>
    <n v="-9.2992490952607892E-2"/>
    <n v="503"/>
    <n v="11"/>
    <n v="2"/>
    <s v="录取"/>
    <s v="FALSE"/>
    <x v="0"/>
    <x v="0"/>
  </r>
  <r>
    <n v="1160"/>
    <s v="黄守邦"/>
    <s v="园林学院"/>
    <n v="83400"/>
    <x v="15"/>
    <n v="-1.7625977446944652"/>
    <n v="0.16084802565845449"/>
    <n v="1.3034950824137832"/>
    <x v="275"/>
    <n v="82.26"/>
    <s v="录取"/>
    <n v="1"/>
    <n v="3.6427200000000002"/>
    <n v="3.3538399999999999"/>
    <n v="8.6203734087204276E-2"/>
    <n v="359"/>
    <n v="99"/>
    <n v="31"/>
    <s v="录取"/>
    <s v="RIGHT"/>
    <x v="0"/>
    <x v="1"/>
  </r>
  <r>
    <n v="1161"/>
    <s v="李雅琳"/>
    <s v="艺术设计学院"/>
    <n v="135108"/>
    <x v="29"/>
    <n v="-0.63389199084282355"/>
    <n v="0.10274827683942417"/>
    <n v="-0.88141358741165265"/>
    <x v="0"/>
    <n v="0"/>
    <s v="不予录取"/>
    <n v="1"/>
    <n v="-0.23666999999999999"/>
    <n v="2.0661200000000002"/>
    <n v="-0.46481268102131157"/>
    <n v="769"/>
    <n v="60"/>
    <n v="39"/>
    <s v="不予录取"/>
    <s v="RIGHT"/>
    <x v="0"/>
    <x v="0"/>
  </r>
  <r>
    <n v="1162"/>
    <s v="王依萍"/>
    <s v="园林学院"/>
    <n v="95300"/>
    <x v="3"/>
    <n v="-0.63049769427076552"/>
    <n v="-0.13831247427417684"/>
    <n v="-0.49899544534709933"/>
    <x v="0"/>
    <n v="0"/>
    <s v="不予录取"/>
    <n v="1"/>
    <n v="0.46808"/>
    <n v="-0.46827000000000002"/>
    <n v="-0.43174751685063473"/>
    <n v="757"/>
    <n v="179"/>
    <n v="89"/>
    <s v="不予录取"/>
    <s v="RIGHT"/>
    <x v="0"/>
    <x v="0"/>
  </r>
  <r>
    <n v="1163"/>
    <s v="薛志浩"/>
    <s v="经济管理学院"/>
    <n v="125300"/>
    <x v="0"/>
    <n v="-0.59372881618588091"/>
    <n v="0.10175700019858475"/>
    <n v="0.20208469791826991"/>
    <x v="0"/>
    <n v="0"/>
    <s v="不予录取"/>
    <n v="1"/>
    <n v="0.49632999999999999"/>
    <n v="5.9369999999999999E-2"/>
    <n v="-3.9163607721876215E-2"/>
    <n v="455"/>
    <n v="213"/>
    <n v="48"/>
    <s v="不予录取"/>
    <s v="RIGHT"/>
    <x v="0"/>
    <x v="0"/>
  </r>
  <r>
    <n v="1164"/>
    <s v="王佳敏"/>
    <s v="经济管理学院"/>
    <n v="20200"/>
    <x v="2"/>
    <n v="-0.48342218193122627"/>
    <n v="-0.98978005061721064"/>
    <n v="1.4121882490947799"/>
    <x v="21"/>
    <n v="0"/>
    <s v="不予录取"/>
    <n v="1"/>
    <n v="-0.67523999999999995"/>
    <n v="-0.37019000000000002"/>
    <n v="-6.2819684292495404E-2"/>
    <n v="473"/>
    <n v="218"/>
    <n v="51"/>
    <s v="不予录取"/>
    <s v="RIGHT"/>
    <x v="0"/>
    <x v="0"/>
  </r>
  <r>
    <n v="1165"/>
    <s v="赵小玲"/>
    <s v="经济管理学院"/>
    <n v="120200"/>
    <x v="7"/>
    <n v="-1.5241387826131323"/>
    <n v="6.6917378380757994E-2"/>
    <n v="-9.36696935278169E-2"/>
    <x v="0"/>
    <n v="0"/>
    <s v="不予录取"/>
    <n v="1"/>
    <n v="-0.54730999999999996"/>
    <n v="0.38740000000000002"/>
    <n v="-0.42725142775698516"/>
    <n v="754"/>
    <n v="320"/>
    <n v="110"/>
    <s v="不予录取"/>
    <s v="RIGHT"/>
    <x v="0"/>
    <x v="0"/>
  </r>
  <r>
    <n v="1166"/>
    <s v="武熳钰"/>
    <s v="人文社会科学学院"/>
    <n v="30100"/>
    <x v="13"/>
    <n v="1.0424862585914834"/>
    <n v="0.24323447346276225"/>
    <n v="-0.88141358741165265"/>
    <x v="0"/>
    <n v="0"/>
    <s v="不予录取"/>
    <n v="1"/>
    <n v="0.15648000000000001"/>
    <n v="9.6479999999999996E-2"/>
    <n v="6.7202834180093041E-2"/>
    <n v="372"/>
    <n v="20"/>
    <n v="3"/>
    <s v="不予录取"/>
    <s v="RIGHT"/>
    <x v="1"/>
    <x v="1"/>
  </r>
  <r>
    <n v="1167"/>
    <s v="周敏"/>
    <s v="经济管理学院"/>
    <n v="120200"/>
    <x v="7"/>
    <n v="1.1711773318885796"/>
    <n v="0.31783533430514904"/>
    <n v="-0.88141358741165265"/>
    <x v="0"/>
    <n v="0"/>
    <s v="不予录取"/>
    <n v="1"/>
    <n v="1.4976100000000001"/>
    <n v="-1.0216400000000001"/>
    <n v="0.13831342115293527"/>
    <n v="331"/>
    <n v="161"/>
    <n v="55"/>
    <s v="不予录取"/>
    <s v="RIGHT"/>
    <x v="0"/>
    <x v="0"/>
  </r>
  <r>
    <n v="1169"/>
    <s v="黄思博"/>
    <s v="自然保护区学院"/>
    <n v="90705"/>
    <x v="37"/>
    <n v="-1.3492688770868217"/>
    <n v="-0.31088803851059976"/>
    <n v="-6.6262348414756492E-2"/>
    <x v="276"/>
    <n v="79"/>
    <s v="录取"/>
    <n v="1"/>
    <n v="-1.4856499999999999"/>
    <n v="-1.3308800000000001"/>
    <n v="-0.54740914511342931"/>
    <n v="804"/>
    <n v="16"/>
    <n v="6"/>
    <s v="不予录取"/>
    <s v="FALSE"/>
    <x v="0"/>
    <x v="1"/>
  </r>
  <r>
    <n v="1170"/>
    <s v="赵紫美"/>
    <s v="艺术设计学院"/>
    <n v="130500"/>
    <x v="8"/>
    <n v="-0.47491934945526837"/>
    <n v="0.28938787832647961"/>
    <n v="2.5049083061507447"/>
    <x v="0"/>
    <n v="0"/>
    <s v="不予录取"/>
    <n v="1"/>
    <n v="-0.52219000000000004"/>
    <n v="0.42877999999999999"/>
    <n v="0.96477552978707204"/>
    <n v="67"/>
    <n v="5"/>
    <n v="4"/>
    <s v="录取"/>
    <s v="FALSE"/>
    <x v="0"/>
    <x v="0"/>
  </r>
  <r>
    <n v="1171"/>
    <s v="盛宇宁"/>
    <s v="经济管理学院"/>
    <n v="125300"/>
    <x v="0"/>
    <n v="1.6859416250769634"/>
    <n v="0.3735723233299087"/>
    <n v="-0.65175947253670286"/>
    <x v="0"/>
    <n v="0"/>
    <s v="不予录取"/>
    <n v="1"/>
    <n v="-1.3547899999999999"/>
    <n v="-0.83921999999999997"/>
    <n v="0.39560985667611215"/>
    <n v="199"/>
    <n v="99"/>
    <n v="18"/>
    <s v="不予录取"/>
    <s v="RIGHT"/>
    <x v="0"/>
    <x v="0"/>
  </r>
  <r>
    <n v="1172"/>
    <s v="杨娜"/>
    <s v="经济管理学院"/>
    <n v="95138"/>
    <x v="18"/>
    <n v="-0.46503774288878441"/>
    <n v="0.29558082841562305"/>
    <n v="-0.37011563536650327"/>
    <x v="249"/>
    <n v="94"/>
    <s v="录取"/>
    <n v="1"/>
    <n v="2.2429299999999999"/>
    <n v="2.70166"/>
    <n v="-0.13065061308883902"/>
    <n v="530"/>
    <n v="241"/>
    <n v="2"/>
    <s v="不予录取"/>
    <s v="FALSE"/>
    <x v="0"/>
    <x v="1"/>
  </r>
  <r>
    <n v="1173"/>
    <s v="曹雪妮"/>
    <s v="经济管理学院"/>
    <n v="20200"/>
    <x v="2"/>
    <n v="-0.57534437714343811"/>
    <n v="-1.4928704039581879E-2"/>
    <n v="0.31783056107725732"/>
    <x v="0"/>
    <n v="0"/>
    <s v="不予录取"/>
    <n v="1"/>
    <n v="1.2476799999999999"/>
    <n v="-1.0927100000000001"/>
    <n v="-4.5076548612081407E-2"/>
    <n v="459"/>
    <n v="215"/>
    <n v="49"/>
    <s v="不予录取"/>
    <s v="RIGHT"/>
    <x v="0"/>
    <x v="0"/>
  </r>
  <r>
    <n v="1174"/>
    <s v="张高锋"/>
    <s v="经济管理学院"/>
    <n v="20200"/>
    <x v="2"/>
    <n v="0.54610640444554126"/>
    <n v="0.32652689346986624"/>
    <n v="1.8187997211500093"/>
    <x v="0"/>
    <n v="0"/>
    <s v="不予录取"/>
    <n v="1"/>
    <n v="0.70277000000000001"/>
    <n v="0.19128999999999999"/>
    <n v="1.0030657157119562"/>
    <n v="62"/>
    <n v="29"/>
    <n v="6"/>
    <s v="录取"/>
    <s v="FALSE"/>
    <x v="0"/>
    <x v="0"/>
  </r>
  <r>
    <n v="1175"/>
    <s v="任禹蒙"/>
    <s v="水土保持学院"/>
    <n v="90707"/>
    <x v="14"/>
    <n v="-0.14107680254140251"/>
    <n v="-0.11498480733740395"/>
    <n v="-0.28442849220231498"/>
    <x v="0"/>
    <n v="0"/>
    <s v="不予录取"/>
    <n v="1"/>
    <n v="-0.20931"/>
    <n v="1.36181"/>
    <n v="-0.20263726581106326"/>
    <n v="605"/>
    <n v="14"/>
    <n v="8"/>
    <s v="录取"/>
    <s v="FALSE"/>
    <x v="1"/>
    <x v="1"/>
  </r>
  <r>
    <n v="1176"/>
    <s v="刘子钦"/>
    <s v="水土保持学院"/>
    <n v="81400"/>
    <x v="45"/>
    <n v="-1.8738785936657536"/>
    <n v="5.7695203404408327E-2"/>
    <n v="-0.74362111848668289"/>
    <x v="0"/>
    <n v="0"/>
    <s v="不予录取"/>
    <n v="1"/>
    <n v="0.62858999999999998"/>
    <n v="-0.96380999999999994"/>
    <n v="-0.77764234861049308"/>
    <n v="886"/>
    <n v="25"/>
    <n v="2"/>
    <s v="不予录取"/>
    <s v="RIGHT"/>
    <x v="0"/>
    <x v="0"/>
  </r>
  <r>
    <n v="1177"/>
    <s v="刘泽霖"/>
    <s v="经济管理学院"/>
    <n v="20200"/>
    <x v="2"/>
    <n v="8.6495428384484832E-2"/>
    <n v="5.4020852107605271E-3"/>
    <n v="-0.88141358741165265"/>
    <x v="0"/>
    <n v="0"/>
    <s v="不予录取"/>
    <n v="1"/>
    <n v="-0.20818999999999999"/>
    <n v="2.8380000000000001"/>
    <n v="-0.31099866403182452"/>
    <n v="685"/>
    <n v="303"/>
    <n v="66"/>
    <s v="不予录取"/>
    <s v="RIGHT"/>
    <x v="0"/>
    <x v="0"/>
  </r>
  <r>
    <n v="1179"/>
    <s v="张蓓蓓"/>
    <s v="外语学院"/>
    <n v="55101"/>
    <x v="35"/>
    <n v="2.4213191867746549"/>
    <n v="-0.71449098104022202"/>
    <n v="-0.88141358741165265"/>
    <x v="0"/>
    <n v="0"/>
    <s v="不予录取"/>
    <n v="1"/>
    <n v="0.38627"/>
    <n v="-0.27107999999999999"/>
    <n v="-0.87481972680016495"/>
    <n v="908"/>
    <n v="33"/>
    <n v="15"/>
    <s v="不予录取"/>
    <s v="RIGHT"/>
    <x v="0"/>
    <x v="0"/>
  </r>
  <r>
    <n v="1180"/>
    <s v="安法财"/>
    <s v="环境科学与工程学院"/>
    <n v="83000"/>
    <x v="6"/>
    <n v="-0.15697406668015804"/>
    <n v="-7.0581909655185973E-2"/>
    <n v="-0.68271873724705912"/>
    <x v="165"/>
    <n v="92.75"/>
    <s v="录取"/>
    <n v="1"/>
    <n v="0.91891"/>
    <n v="7.0639999999999994E-2"/>
    <n v="-0.33853076038402913"/>
    <n v="706"/>
    <n v="13"/>
    <n v="11"/>
    <s v="不予录取"/>
    <s v="FALSE"/>
    <x v="0"/>
    <x v="1"/>
  </r>
  <r>
    <n v="10000"/>
    <s v="张濯"/>
    <s v="人文社会科学学院"/>
    <n v="40200"/>
    <x v="28"/>
    <n v="1.8146326983740599"/>
    <n v="-6.3750653575876989E-2"/>
    <n v="-0.49105939385700398"/>
    <x v="111"/>
    <n v="82.65"/>
    <s v="录取"/>
    <n v="1"/>
    <n v="1.0085"/>
    <n v="-0.65993000000000002"/>
    <n v="0.28545196167773773"/>
    <n v="255"/>
    <n v="13"/>
    <n v="8"/>
    <s v="录取"/>
    <s v="RIGHT"/>
    <x v="0"/>
    <x v="1"/>
  </r>
  <r>
    <n v="10001"/>
    <s v="柳金昊"/>
    <s v="水土保持学院"/>
    <n v="90707"/>
    <x v="14"/>
    <n v="0.36226201402111768"/>
    <n v="0.14569312582493493"/>
    <n v="0.46491376372499205"/>
    <x v="115"/>
    <n v="87.2"/>
    <s v="录取"/>
    <n v="1"/>
    <n v="0.16847999999999999"/>
    <n v="-0.49131999999999998"/>
    <n v="0.34773028582197307"/>
    <n v="226"/>
    <n v="2"/>
    <n v="2"/>
    <s v="录取"/>
    <s v="RIGHT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2" autoFormatId="1" applyNumberFormats="0" applyBorderFormats="0" applyFontFormats="0" applyPatternFormats="0" applyAlignmentFormats="0" applyWidthHeightFormats="1" dataCaption="值" updatedVersion="6" minRefreshableVersion="3" createdVersion="6" useAutoFormatting="1" compact="0" indent="0" compactData="0" gridDropZones="1" showDrill="0" multipleFieldFilters="0">
  <location ref="M4:N38" firstHeaderRow="2" firstDataRow="2" firstDataCol="1" rowPageCount="2" colPageCount="1"/>
  <pivotFields count="22"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50">
        <item x="41"/>
        <item x="21"/>
        <item x="34"/>
        <item x="40"/>
        <item x="23"/>
        <item x="30"/>
        <item x="13"/>
        <item x="3"/>
        <item x="15"/>
        <item x="1"/>
        <item x="7"/>
        <item x="22"/>
        <item x="6"/>
        <item x="0"/>
        <item x="46"/>
        <item x="38"/>
        <item x="9"/>
        <item x="36"/>
        <item x="11"/>
        <item x="10"/>
        <item x="19"/>
        <item x="39"/>
        <item x="24"/>
        <item x="33"/>
        <item x="18"/>
        <item x="5"/>
        <item m="1" x="48"/>
        <item x="31"/>
        <item x="25"/>
        <item x="20"/>
        <item x="8"/>
        <item x="26"/>
        <item x="44"/>
        <item x="43"/>
        <item x="14"/>
        <item x="45"/>
        <item x="17"/>
        <item x="16"/>
        <item x="28"/>
        <item x="37"/>
        <item x="29"/>
        <item x="35"/>
        <item x="2"/>
        <item x="4"/>
        <item x="12"/>
        <item x="42"/>
        <item x="32"/>
        <item x="27"/>
        <item m="1" x="47"/>
        <item t="default"/>
      </items>
    </pivotField>
    <pivotField compact="0" outline="0" numFmtId="178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178" showAll="0"/>
    <pivotField compact="0" outline="0" numFmtId="1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4">
        <item x="0"/>
        <item x="1"/>
        <item m="1" x="2"/>
        <item t="default"/>
      </items>
    </pivotField>
    <pivotField axis="axisPage" compact="0" outline="0" showAll="0">
      <items count="3">
        <item x="1"/>
        <item x="0"/>
        <item t="default"/>
      </items>
    </pivotField>
  </pivotFields>
  <rowFields count="1">
    <field x="4"/>
  </rowFields>
  <rowItems count="33">
    <i>
      <x/>
    </i>
    <i>
      <x v="1"/>
    </i>
    <i>
      <x v="4"/>
    </i>
    <i>
      <x v="7"/>
    </i>
    <i>
      <x v="8"/>
    </i>
    <i>
      <x v="9"/>
    </i>
    <i>
      <x v="10"/>
    </i>
    <i>
      <x v="14"/>
    </i>
    <i>
      <x v="15"/>
    </i>
    <i>
      <x v="16"/>
    </i>
    <i>
      <x v="17"/>
    </i>
    <i>
      <x v="18"/>
    </i>
    <i>
      <x v="20"/>
    </i>
    <i>
      <x v="21"/>
    </i>
    <i>
      <x v="22"/>
    </i>
    <i>
      <x v="23"/>
    </i>
    <i>
      <x v="25"/>
    </i>
    <i>
      <x v="27"/>
    </i>
    <i>
      <x v="28"/>
    </i>
    <i>
      <x v="29"/>
    </i>
    <i>
      <x v="30"/>
    </i>
    <i>
      <x v="32"/>
    </i>
    <i>
      <x v="34"/>
    </i>
    <i>
      <x v="35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 t="grand">
      <x/>
    </i>
  </rowItems>
  <colItems count="1">
    <i/>
  </colItems>
  <pageFields count="2">
    <pageField fld="20" item="1"/>
    <pageField fld="21" item="1"/>
  </pageFields>
  <dataFields count="1">
    <dataField name="计数项:user_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2" autoFormatId="1" applyNumberFormats="0" applyBorderFormats="0" applyFontFormats="0" applyPatternFormats="0" applyAlignmentFormats="0" applyWidthHeightFormats="1" dataCaption="值" updatedVersion="6" minRefreshableVersion="3" createdVersion="6" useAutoFormatting="1" compact="0" indent="0" compactData="0" gridDropZones="1" showDrill="0" multipleFieldFilters="0">
  <location ref="P4:Q53" firstHeaderRow="2" firstDataRow="2" firstDataCol="1" rowPageCount="2" colPageCount="1"/>
  <pivotFields count="22"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>
      <items count="50">
        <item x="41"/>
        <item x="21"/>
        <item x="34"/>
        <item x="40"/>
        <item x="23"/>
        <item x="30"/>
        <item x="13"/>
        <item x="3"/>
        <item x="15"/>
        <item x="1"/>
        <item x="7"/>
        <item x="22"/>
        <item x="6"/>
        <item x="0"/>
        <item x="46"/>
        <item x="38"/>
        <item x="9"/>
        <item x="36"/>
        <item x="11"/>
        <item x="10"/>
        <item x="19"/>
        <item x="39"/>
        <item x="24"/>
        <item x="33"/>
        <item x="18"/>
        <item x="5"/>
        <item m="1" x="48"/>
        <item x="31"/>
        <item x="25"/>
        <item x="20"/>
        <item x="8"/>
        <item x="26"/>
        <item x="44"/>
        <item x="43"/>
        <item x="14"/>
        <item x="45"/>
        <item x="17"/>
        <item x="16"/>
        <item x="28"/>
        <item x="37"/>
        <item x="29"/>
        <item x="35"/>
        <item x="2"/>
        <item x="4"/>
        <item x="12"/>
        <item x="42"/>
        <item x="32"/>
        <item x="27"/>
        <item m="1" x="47"/>
        <item t="default"/>
      </items>
    </pivotField>
    <pivotField compact="0" outline="0" numFmtId="178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178" showAll="0"/>
    <pivotField compact="0" outline="0" numFmtId="1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0"/>
        <item x="1"/>
        <item m="1" x="2"/>
        <item t="default"/>
      </items>
    </pivotField>
    <pivotField axis="axisPage" compact="0" outline="0" multipleItemSelectionAllowed="1" showAll="0">
      <items count="3">
        <item x="1"/>
        <item x="0"/>
        <item t="default"/>
      </items>
    </pivotField>
  </pivotFields>
  <rowFields count="1">
    <field x="4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pageFields count="2">
    <pageField fld="20"/>
    <pageField fld="21"/>
  </pageFields>
  <dataFields count="1">
    <dataField name="计数项:user_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1" autoFormatId="1" applyNumberFormats="0" applyBorderFormats="0" applyFontFormats="0" applyPatternFormats="0" applyAlignmentFormats="0" applyWidthHeightFormats="1" dataCaption="值" updatedVersion="6" minRefreshableVersion="3" createdVersion="6" useAutoFormatting="1" compact="0" indent="0" compactData="0" gridDropZones="1" showDrill="0" multipleFieldFilters="0">
  <location ref="L3:M19" firstHeaderRow="2" firstDataRow="2" firstDataCol="1" rowPageCount="1" colPageCount="1"/>
  <pivotFields count="18">
    <pivotField compact="0" outline="0" showAll="0"/>
    <pivotField dataField="1" compact="0" outline="0" showAll="0"/>
    <pivotField axis="axisRow" compact="0" defaultSubtotal="0" outline="0" showAll="0">
      <items count="15">
        <item x="11"/>
        <item x="10"/>
        <item x="2"/>
        <item x="0"/>
        <item x="14"/>
        <item x="9"/>
        <item x="13"/>
        <item x="7"/>
        <item x="6"/>
        <item x="5"/>
        <item x="8"/>
        <item x="4"/>
        <item x="3"/>
        <item x="1"/>
        <item x="12"/>
      </items>
    </pivotField>
    <pivotField compact="0" outline="0" showAll="0"/>
    <pivotField compact="0" outline="0" showAll="0"/>
    <pivotField compact="0" outline="0" numFmtId="178" showAll="0"/>
    <pivotField compact="0" outline="0" numFmtId="178" showAll="0"/>
    <pivotField compact="0" outline="0" numFmtId="178" showAll="0"/>
    <pivotField axis="axisPage" compact="0" outline="0" multipleItemSelectionAllowed="1" showAll="0">
      <items count="278">
        <item x="8"/>
        <item x="27"/>
        <item x="192"/>
        <item x="5"/>
        <item x="239"/>
        <item x="265"/>
        <item x="23"/>
        <item x="3"/>
        <item x="59"/>
        <item x="19"/>
        <item x="179"/>
        <item x="196"/>
        <item x="252"/>
        <item x="79"/>
        <item x="149"/>
        <item x="194"/>
        <item x="11"/>
        <item x="218"/>
        <item x="214"/>
        <item x="22"/>
        <item x="32"/>
        <item x="208"/>
        <item x="222"/>
        <item x="136"/>
        <item x="1"/>
        <item x="189"/>
        <item x="173"/>
        <item x="267"/>
        <item x="168"/>
        <item x="146"/>
        <item x="207"/>
        <item x="18"/>
        <item x="257"/>
        <item x="103"/>
        <item x="180"/>
        <item x="210"/>
        <item x="216"/>
        <item x="6"/>
        <item x="97"/>
        <item x="191"/>
        <item x="209"/>
        <item x="233"/>
        <item x="235"/>
        <item x="10"/>
        <item x="71"/>
        <item x="66"/>
        <item x="241"/>
        <item x="127"/>
        <item x="199"/>
        <item x="230"/>
        <item x="242"/>
        <item x="237"/>
        <item x="276"/>
        <item x="221"/>
        <item x="147"/>
        <item x="101"/>
        <item x="30"/>
        <item x="262"/>
        <item x="258"/>
        <item x="133"/>
        <item x="95"/>
        <item x="148"/>
        <item x="228"/>
        <item x="200"/>
        <item x="238"/>
        <item x="98"/>
        <item x="187"/>
        <item x="28"/>
        <item x="211"/>
        <item x="202"/>
        <item x="162"/>
        <item x="248"/>
        <item x="109"/>
        <item x="213"/>
        <item x="255"/>
        <item x="118"/>
        <item x="50"/>
        <item x="177"/>
        <item x="225"/>
        <item x="55"/>
        <item x="2"/>
        <item x="150"/>
        <item x="236"/>
        <item x="17"/>
        <item x="190"/>
        <item x="105"/>
        <item x="275"/>
        <item x="264"/>
        <item x="205"/>
        <item x="112"/>
        <item x="183"/>
        <item x="269"/>
        <item x="114"/>
        <item x="35"/>
        <item x="178"/>
        <item x="89"/>
        <item x="182"/>
        <item x="24"/>
        <item x="38"/>
        <item x="53"/>
        <item x="245"/>
        <item x="37"/>
        <item x="54"/>
        <item x="131"/>
        <item x="100"/>
        <item x="250"/>
        <item x="224"/>
        <item x="139"/>
        <item x="157"/>
        <item x="41"/>
        <item x="91"/>
        <item x="220"/>
        <item x="169"/>
        <item x="270"/>
        <item x="9"/>
        <item x="227"/>
        <item x="13"/>
        <item x="170"/>
        <item x="226"/>
        <item x="156"/>
        <item x="25"/>
        <item x="174"/>
        <item x="81"/>
        <item x="271"/>
        <item x="145"/>
        <item x="159"/>
        <item x="201"/>
        <item x="160"/>
        <item x="151"/>
        <item x="123"/>
        <item x="188"/>
        <item x="197"/>
        <item x="268"/>
        <item x="119"/>
        <item x="48"/>
        <item x="266"/>
        <item x="44"/>
        <item x="171"/>
        <item x="99"/>
        <item x="7"/>
        <item x="107"/>
        <item x="184"/>
        <item x="229"/>
        <item x="193"/>
        <item x="92"/>
        <item x="117"/>
        <item x="49"/>
        <item x="152"/>
        <item x="46"/>
        <item x="261"/>
        <item x="163"/>
        <item x="215"/>
        <item x="87"/>
        <item x="161"/>
        <item x="260"/>
        <item x="12"/>
        <item x="20"/>
        <item x="39"/>
        <item x="74"/>
        <item x="96"/>
        <item x="45"/>
        <item x="186"/>
        <item x="132"/>
        <item x="90"/>
        <item x="93"/>
        <item x="158"/>
        <item x="125"/>
        <item x="63"/>
        <item x="198"/>
        <item x="166"/>
        <item x="52"/>
        <item x="108"/>
        <item x="263"/>
        <item x="129"/>
        <item x="153"/>
        <item x="143"/>
        <item x="128"/>
        <item x="137"/>
        <item x="70"/>
        <item x="175"/>
        <item x="76"/>
        <item x="72"/>
        <item x="36"/>
        <item x="176"/>
        <item x="219"/>
        <item x="77"/>
        <item x="231"/>
        <item x="78"/>
        <item x="243"/>
        <item x="113"/>
        <item x="185"/>
        <item x="64"/>
        <item x="68"/>
        <item x="203"/>
        <item x="134"/>
        <item x="140"/>
        <item x="80"/>
        <item x="83"/>
        <item x="272"/>
        <item x="75"/>
        <item x="84"/>
        <item x="206"/>
        <item x="61"/>
        <item x="110"/>
        <item x="172"/>
        <item x="121"/>
        <item x="154"/>
        <item x="47"/>
        <item x="164"/>
        <item x="246"/>
        <item x="94"/>
        <item x="73"/>
        <item x="181"/>
        <item x="16"/>
        <item x="232"/>
        <item x="253"/>
        <item x="204"/>
        <item x="244"/>
        <item x="274"/>
        <item x="43"/>
        <item x="65"/>
        <item x="57"/>
        <item x="234"/>
        <item x="273"/>
        <item x="102"/>
        <item x="256"/>
        <item x="111"/>
        <item x="86"/>
        <item x="33"/>
        <item x="130"/>
        <item x="167"/>
        <item x="26"/>
        <item x="138"/>
        <item x="240"/>
        <item x="14"/>
        <item x="126"/>
        <item x="29"/>
        <item x="31"/>
        <item x="51"/>
        <item x="195"/>
        <item x="247"/>
        <item x="34"/>
        <item x="223"/>
        <item x="69"/>
        <item x="254"/>
        <item x="42"/>
        <item x="40"/>
        <item x="212"/>
        <item x="122"/>
        <item x="142"/>
        <item x="62"/>
        <item x="115"/>
        <item x="56"/>
        <item x="120"/>
        <item x="144"/>
        <item x="85"/>
        <item x="82"/>
        <item x="116"/>
        <item x="60"/>
        <item x="124"/>
        <item x="259"/>
        <item x="165"/>
        <item x="58"/>
        <item x="141"/>
        <item x="67"/>
        <item x="217"/>
        <item x="15"/>
        <item x="251"/>
        <item x="88"/>
        <item x="4"/>
        <item x="249"/>
        <item x="106"/>
        <item x="104"/>
        <item x="155"/>
        <item x="135"/>
        <item h="1" x="0"/>
        <item h="1"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178" showAll="0"/>
    <pivotField compact="0" outline="0" numFmtId="1" showAll="0"/>
    <pivotField compact="0" outline="0" showAll="0"/>
    <pivotField compact="0" outline="0" showAll="0"/>
  </pivotFields>
  <rowFields count="1">
    <field x="2"/>
  </rowFields>
  <rowItems count="1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8"/>
  </pageFields>
  <dataFields count="1">
    <dataField name="计数项:user_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4" cacheId="2" autoFormatId="1" applyNumberFormats="0" applyBorderFormats="0" applyFontFormats="0" applyPatternFormats="0" applyAlignmentFormats="0" applyWidthHeightFormats="1" dataCaption="值" updatedVersion="6" minRefreshableVersion="3" createdVersion="6" useAutoFormatting="1" compact="0" indent="0" compactData="0" gridDropZones="1" showDrill="0" multipleFieldFilters="0">
  <location ref="Q3:R51" firstHeaderRow="2" firstDataRow="2" firstDataCol="1" rowPageCount="1" colPageCount="1"/>
  <pivotFields count="22">
    <pivotField compact="0" outline="0" showAll="0"/>
    <pivotField dataField="1" compact="0" outline="0" showAll="0"/>
    <pivotField compact="0" defaultSubtotal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/>
    <pivotField axis="axisRow" compact="0" outline="0" showAll="0">
      <items count="50">
        <item x="21"/>
        <item x="34"/>
        <item x="40"/>
        <item x="30"/>
        <item x="3"/>
        <item x="15"/>
        <item x="1"/>
        <item x="7"/>
        <item x="22"/>
        <item x="6"/>
        <item x="0"/>
        <item x="38"/>
        <item x="9"/>
        <item x="36"/>
        <item x="11"/>
        <item x="10"/>
        <item x="39"/>
        <item x="24"/>
        <item x="33"/>
        <item x="18"/>
        <item x="5"/>
        <item m="1" x="48"/>
        <item x="31"/>
        <item x="25"/>
        <item x="20"/>
        <item x="8"/>
        <item x="26"/>
        <item x="44"/>
        <item x="43"/>
        <item x="14"/>
        <item x="17"/>
        <item x="16"/>
        <item x="28"/>
        <item x="37"/>
        <item x="29"/>
        <item x="35"/>
        <item x="2"/>
        <item x="4"/>
        <item x="12"/>
        <item x="42"/>
        <item x="27"/>
        <item m="1" x="47"/>
        <item x="13"/>
        <item x="19"/>
        <item x="23"/>
        <item x="32"/>
        <item x="41"/>
        <item x="45"/>
        <item x="46"/>
        <item t="default"/>
      </items>
    </pivotField>
    <pivotField compact="0" outline="0" numFmtId="178" showAll="0"/>
    <pivotField compact="0" outline="0" numFmtId="178" showAll="0"/>
    <pivotField compact="0" outline="0" numFmtId="178" showAll="0"/>
    <pivotField axis="axisPage" compact="0" outline="0" multipleItemSelectionAllowed="1" showAll="0">
      <items count="278">
        <item x="8"/>
        <item x="27"/>
        <item x="192"/>
        <item x="5"/>
        <item x="239"/>
        <item x="265"/>
        <item x="23"/>
        <item x="3"/>
        <item x="59"/>
        <item x="19"/>
        <item x="179"/>
        <item x="196"/>
        <item x="252"/>
        <item x="79"/>
        <item x="149"/>
        <item x="194"/>
        <item x="11"/>
        <item x="218"/>
        <item x="214"/>
        <item x="22"/>
        <item x="31"/>
        <item x="208"/>
        <item x="222"/>
        <item x="135"/>
        <item x="1"/>
        <item x="189"/>
        <item x="173"/>
        <item x="267"/>
        <item x="168"/>
        <item x="145"/>
        <item x="207"/>
        <item x="18"/>
        <item x="257"/>
        <item x="103"/>
        <item x="180"/>
        <item x="210"/>
        <item x="216"/>
        <item x="6"/>
        <item x="97"/>
        <item x="191"/>
        <item x="209"/>
        <item x="233"/>
        <item x="235"/>
        <item x="10"/>
        <item x="71"/>
        <item x="66"/>
        <item x="241"/>
        <item x="126"/>
        <item x="199"/>
        <item x="230"/>
        <item x="242"/>
        <item x="237"/>
        <item x="276"/>
        <item x="221"/>
        <item x="146"/>
        <item x="101"/>
        <item x="30"/>
        <item x="262"/>
        <item x="258"/>
        <item x="132"/>
        <item x="95"/>
        <item x="147"/>
        <item x="228"/>
        <item x="200"/>
        <item x="238"/>
        <item x="98"/>
        <item x="187"/>
        <item x="28"/>
        <item x="211"/>
        <item x="202"/>
        <item x="162"/>
        <item x="248"/>
        <item x="108"/>
        <item x="213"/>
        <item x="255"/>
        <item x="118"/>
        <item x="50"/>
        <item x="177"/>
        <item x="225"/>
        <item x="55"/>
        <item x="2"/>
        <item x="150"/>
        <item x="236"/>
        <item x="17"/>
        <item x="190"/>
        <item x="105"/>
        <item x="275"/>
        <item x="264"/>
        <item x="205"/>
        <item x="111"/>
        <item x="183"/>
        <item x="269"/>
        <item x="113"/>
        <item x="34"/>
        <item x="178"/>
        <item x="89"/>
        <item x="182"/>
        <item x="24"/>
        <item x="46"/>
        <item x="53"/>
        <item x="245"/>
        <item x="36"/>
        <item x="54"/>
        <item x="130"/>
        <item x="100"/>
        <item x="250"/>
        <item x="224"/>
        <item x="138"/>
        <item x="157"/>
        <item x="40"/>
        <item x="91"/>
        <item x="220"/>
        <item x="169"/>
        <item x="270"/>
        <item x="9"/>
        <item x="227"/>
        <item x="13"/>
        <item x="170"/>
        <item x="226"/>
        <item x="156"/>
        <item x="25"/>
        <item x="174"/>
        <item x="81"/>
        <item x="271"/>
        <item x="144"/>
        <item x="159"/>
        <item x="201"/>
        <item x="160"/>
        <item x="151"/>
        <item x="122"/>
        <item x="188"/>
        <item x="197"/>
        <item x="268"/>
        <item x="119"/>
        <item x="47"/>
        <item x="266"/>
        <item x="43"/>
        <item x="171"/>
        <item x="99"/>
        <item x="7"/>
        <item x="107"/>
        <item x="184"/>
        <item x="229"/>
        <item x="193"/>
        <item x="92"/>
        <item x="117"/>
        <item x="49"/>
        <item x="152"/>
        <item x="45"/>
        <item x="261"/>
        <item x="163"/>
        <item x="215"/>
        <item x="87"/>
        <item x="161"/>
        <item x="260"/>
        <item x="12"/>
        <item x="20"/>
        <item x="38"/>
        <item x="74"/>
        <item x="96"/>
        <item x="44"/>
        <item x="186"/>
        <item x="131"/>
        <item x="90"/>
        <item x="93"/>
        <item x="158"/>
        <item x="124"/>
        <item x="63"/>
        <item x="198"/>
        <item x="166"/>
        <item x="52"/>
        <item x="115"/>
        <item x="263"/>
        <item x="128"/>
        <item x="153"/>
        <item x="142"/>
        <item x="127"/>
        <item x="136"/>
        <item x="70"/>
        <item x="175"/>
        <item x="76"/>
        <item x="72"/>
        <item x="35"/>
        <item x="176"/>
        <item x="219"/>
        <item x="77"/>
        <item x="231"/>
        <item x="78"/>
        <item x="243"/>
        <item x="112"/>
        <item x="185"/>
        <item x="64"/>
        <item x="68"/>
        <item x="203"/>
        <item x="133"/>
        <item x="139"/>
        <item x="80"/>
        <item x="83"/>
        <item x="272"/>
        <item x="75"/>
        <item x="84"/>
        <item x="206"/>
        <item x="61"/>
        <item x="109"/>
        <item x="172"/>
        <item x="121"/>
        <item x="154"/>
        <item x="48"/>
        <item x="164"/>
        <item x="246"/>
        <item x="94"/>
        <item x="73"/>
        <item x="181"/>
        <item x="16"/>
        <item x="232"/>
        <item x="253"/>
        <item x="204"/>
        <item x="244"/>
        <item x="274"/>
        <item x="42"/>
        <item x="65"/>
        <item x="57"/>
        <item x="234"/>
        <item x="273"/>
        <item x="102"/>
        <item x="256"/>
        <item x="110"/>
        <item x="86"/>
        <item x="32"/>
        <item x="129"/>
        <item x="167"/>
        <item x="26"/>
        <item x="137"/>
        <item x="240"/>
        <item x="14"/>
        <item x="125"/>
        <item x="29"/>
        <item x="37"/>
        <item x="51"/>
        <item x="195"/>
        <item x="247"/>
        <item x="33"/>
        <item x="223"/>
        <item x="69"/>
        <item x="254"/>
        <item x="41"/>
        <item x="39"/>
        <item x="212"/>
        <item x="148"/>
        <item x="141"/>
        <item x="62"/>
        <item x="114"/>
        <item x="56"/>
        <item x="120"/>
        <item x="143"/>
        <item x="85"/>
        <item x="82"/>
        <item x="116"/>
        <item x="60"/>
        <item x="123"/>
        <item x="259"/>
        <item x="165"/>
        <item x="58"/>
        <item x="140"/>
        <item x="67"/>
        <item x="217"/>
        <item x="15"/>
        <item x="251"/>
        <item x="88"/>
        <item x="4"/>
        <item x="249"/>
        <item x="106"/>
        <item x="104"/>
        <item x="155"/>
        <item x="134"/>
        <item h="1" x="0"/>
        <item h="1"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178" showAll="0"/>
    <pivotField compact="0" outline="0" numFmtI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pageFields count="1">
    <pageField fld="8"/>
  </pageFields>
  <dataFields count="1">
    <dataField name="计数项:user_name" fld="1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" cacheId="0" autoFormatId="1" applyNumberFormats="0" applyBorderFormats="0" applyFontFormats="0" applyPatternFormats="0" applyAlignmentFormats="0" applyWidthHeightFormats="1" dataCaption="值" updatedVersion="6" minRefreshableVersion="3" createdVersion="6" useAutoFormatting="1" rowGrandTotals="0" colGrandTotals="0" compact="0" indent="0" compactData="0" gridDropZones="1" showDrill="0" multipleFieldFilters="0">
  <location ref="A9:D11" firstHeaderRow="1" firstDataRow="2" firstDataCol="1"/>
  <pivotFields count="47">
    <pivotField compact="0" outline="0" showAll="0"/>
    <pivotField compact="0" outline="0" showAll="0"/>
    <pivotField compact="0" outline="0" showAll="0"/>
    <pivotField compact="0" outline="0" showAll="0">
      <items count="179">
        <item x="33"/>
        <item x="153"/>
        <item x="37"/>
        <item x="3"/>
        <item x="124"/>
        <item x="30"/>
        <item x="32"/>
        <item x="148"/>
        <item x="86"/>
        <item x="63"/>
        <item x="17"/>
        <item x="144"/>
        <item x="154"/>
        <item x="40"/>
        <item x="156"/>
        <item x="131"/>
        <item x="107"/>
        <item x="173"/>
        <item x="147"/>
        <item x="64"/>
        <item x="18"/>
        <item x="10"/>
        <item x="11"/>
        <item x="87"/>
        <item x="48"/>
        <item x="59"/>
        <item x="0"/>
        <item x="68"/>
        <item x="16"/>
        <item x="25"/>
        <item x="81"/>
        <item x="167"/>
        <item x="58"/>
        <item x="162"/>
        <item x="114"/>
        <item x="34"/>
        <item x="149"/>
        <item x="174"/>
        <item x="69"/>
        <item x="41"/>
        <item x="74"/>
        <item x="9"/>
        <item x="108"/>
        <item x="38"/>
        <item x="6"/>
        <item x="7"/>
        <item x="2"/>
        <item x="152"/>
        <item x="35"/>
        <item x="8"/>
        <item x="168"/>
        <item x="137"/>
        <item x="19"/>
        <item x="51"/>
        <item x="50"/>
        <item x="139"/>
        <item x="78"/>
        <item x="142"/>
        <item x="112"/>
        <item x="122"/>
        <item x="56"/>
        <item x="130"/>
        <item x="133"/>
        <item x="57"/>
        <item x="100"/>
        <item x="15"/>
        <item x="42"/>
        <item x="126"/>
        <item x="54"/>
        <item x="145"/>
        <item x="151"/>
        <item x="61"/>
        <item x="73"/>
        <item x="109"/>
        <item x="164"/>
        <item x="119"/>
        <item x="98"/>
        <item x="14"/>
        <item x="84"/>
        <item x="138"/>
        <item x="171"/>
        <item x="106"/>
        <item x="115"/>
        <item x="52"/>
        <item x="5"/>
        <item x="163"/>
        <item x="177"/>
        <item x="97"/>
        <item x="92"/>
        <item x="110"/>
        <item x="55"/>
        <item x="47"/>
        <item x="22"/>
        <item x="43"/>
        <item x="70"/>
        <item x="53"/>
        <item x="83"/>
        <item x="13"/>
        <item x="118"/>
        <item x="93"/>
        <item x="91"/>
        <item x="176"/>
        <item x="36"/>
        <item x="117"/>
        <item x="49"/>
        <item x="21"/>
        <item x="26"/>
        <item x="44"/>
        <item x="128"/>
        <item x="23"/>
        <item x="120"/>
        <item x="66"/>
        <item x="175"/>
        <item x="135"/>
        <item x="146"/>
        <item x="125"/>
        <item x="89"/>
        <item x="46"/>
        <item x="20"/>
        <item x="165"/>
        <item x="95"/>
        <item x="127"/>
        <item x="103"/>
        <item x="99"/>
        <item x="1"/>
        <item x="82"/>
        <item x="90"/>
        <item x="96"/>
        <item x="62"/>
        <item x="65"/>
        <item x="77"/>
        <item x="94"/>
        <item x="28"/>
        <item x="161"/>
        <item x="150"/>
        <item x="105"/>
        <item x="72"/>
        <item x="123"/>
        <item x="159"/>
        <item x="160"/>
        <item x="132"/>
        <item x="116"/>
        <item x="76"/>
        <item x="166"/>
        <item x="136"/>
        <item x="24"/>
        <item x="27"/>
        <item x="67"/>
        <item x="104"/>
        <item x="31"/>
        <item x="39"/>
        <item x="155"/>
        <item x="170"/>
        <item x="12"/>
        <item x="140"/>
        <item x="143"/>
        <item x="79"/>
        <item x="4"/>
        <item x="113"/>
        <item x="141"/>
        <item x="129"/>
        <item x="80"/>
        <item x="157"/>
        <item x="169"/>
        <item x="111"/>
        <item x="101"/>
        <item x="172"/>
        <item x="60"/>
        <item x="71"/>
        <item x="85"/>
        <item x="158"/>
        <item x="102"/>
        <item x="134"/>
        <item x="29"/>
        <item x="121"/>
        <item x="88"/>
        <item x="75"/>
        <item x="45"/>
        <item t="default"/>
      </items>
    </pivotField>
    <pivotField compact="0" outline="0" showAll="0"/>
    <pivotField compact="0" outline="0" showAll="0"/>
    <pivotField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176" showAll="0"/>
    <pivotField compact="0" outline="0" showAll="0"/>
    <pivotField compact="0" outline="0" showAll="0"/>
    <pivotField compact="0" outline="0" showAll="0"/>
    <pivotField compact="0" outline="0" numFmtId="9" showAll="0"/>
    <pivotField compact="0" outline="0" showAll="0"/>
    <pivotField compact="0" outline="0" numFmtId="178" showAll="0"/>
    <pivotField compact="0" outline="0" numFmtId="178" showAll="0"/>
    <pivotField compact="0" outline="0" numFmtId="178" showAll="0"/>
    <pivotField dataField="1" compact="0" outline="0" showAll="0">
      <items count="11">
        <item x="1"/>
        <item x="4"/>
        <item x="3"/>
        <item x="2"/>
        <item x="0"/>
        <item x="5"/>
        <item x="7"/>
        <item x="8"/>
        <item x="9"/>
        <item x="6"/>
        <item t="default"/>
      </items>
    </pivotField>
    <pivotField dataField="1" compact="0" outline="0" showAll="0"/>
    <pivotField dataField="1" compact="0" outline="0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求和项:Honor-国家级" fld="28" baseField="0" baseItem="0"/>
    <dataField name="求和项:Honor-省市级" fld="29" baseField="0" baseItem="0"/>
    <dataField name="求和项:Honor-校级及以下" fld="30" baseField="0" baseItem="0"/>
  </dataFields>
  <formats count="1"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6" minRefreshableVersion="3" createdVersion="6" useAutoFormatting="1" rowGrandTotals="0" colGrandTotals="0" compact="0" indent="0" compactData="0" gridDropZones="1" showDrill="0" multipleFieldFilters="0">
  <location ref="A1:B5" firstHeaderRow="2" firstDataRow="2" firstDataCol="1"/>
  <pivotFields count="47">
    <pivotField compact="0" outline="0" showAll="0"/>
    <pivotField dataField="1" compact="0" outline="0" showAll="0"/>
    <pivotField compact="0" outline="0" showAll="0"/>
    <pivotField compact="0" outline="0" showAll="0">
      <items count="179">
        <item x="33"/>
        <item x="153"/>
        <item x="37"/>
        <item x="3"/>
        <item x="124"/>
        <item x="30"/>
        <item x="32"/>
        <item x="148"/>
        <item x="86"/>
        <item x="63"/>
        <item x="17"/>
        <item x="144"/>
        <item x="154"/>
        <item x="40"/>
        <item x="156"/>
        <item x="131"/>
        <item x="107"/>
        <item x="173"/>
        <item x="147"/>
        <item x="64"/>
        <item x="18"/>
        <item x="10"/>
        <item x="11"/>
        <item x="87"/>
        <item x="48"/>
        <item x="59"/>
        <item x="0"/>
        <item x="68"/>
        <item x="16"/>
        <item x="25"/>
        <item x="81"/>
        <item x="167"/>
        <item x="58"/>
        <item x="162"/>
        <item x="114"/>
        <item x="34"/>
        <item x="149"/>
        <item x="174"/>
        <item x="69"/>
        <item x="41"/>
        <item x="74"/>
        <item x="9"/>
        <item x="108"/>
        <item x="38"/>
        <item x="6"/>
        <item x="7"/>
        <item x="2"/>
        <item x="152"/>
        <item x="35"/>
        <item x="8"/>
        <item x="168"/>
        <item x="137"/>
        <item x="19"/>
        <item x="51"/>
        <item x="50"/>
        <item x="139"/>
        <item x="78"/>
        <item x="142"/>
        <item x="112"/>
        <item x="122"/>
        <item x="56"/>
        <item x="130"/>
        <item x="133"/>
        <item x="57"/>
        <item x="100"/>
        <item x="15"/>
        <item x="42"/>
        <item x="126"/>
        <item x="54"/>
        <item x="145"/>
        <item x="151"/>
        <item x="61"/>
        <item x="73"/>
        <item x="109"/>
        <item x="164"/>
        <item x="119"/>
        <item x="98"/>
        <item x="14"/>
        <item x="84"/>
        <item x="138"/>
        <item x="171"/>
        <item x="106"/>
        <item x="115"/>
        <item x="52"/>
        <item x="5"/>
        <item x="163"/>
        <item x="177"/>
        <item x="97"/>
        <item x="92"/>
        <item x="110"/>
        <item x="55"/>
        <item x="47"/>
        <item x="22"/>
        <item x="43"/>
        <item x="70"/>
        <item x="53"/>
        <item x="83"/>
        <item x="13"/>
        <item x="118"/>
        <item x="93"/>
        <item x="91"/>
        <item x="176"/>
        <item x="36"/>
        <item x="117"/>
        <item x="49"/>
        <item x="21"/>
        <item x="26"/>
        <item x="44"/>
        <item x="128"/>
        <item x="23"/>
        <item x="120"/>
        <item x="66"/>
        <item x="175"/>
        <item x="135"/>
        <item x="146"/>
        <item x="125"/>
        <item x="89"/>
        <item x="46"/>
        <item x="20"/>
        <item x="165"/>
        <item x="95"/>
        <item x="127"/>
        <item x="103"/>
        <item x="99"/>
        <item x="1"/>
        <item x="82"/>
        <item x="90"/>
        <item x="96"/>
        <item x="62"/>
        <item x="65"/>
        <item x="77"/>
        <item x="94"/>
        <item x="28"/>
        <item x="161"/>
        <item x="150"/>
        <item x="105"/>
        <item x="72"/>
        <item x="123"/>
        <item x="159"/>
        <item x="160"/>
        <item x="132"/>
        <item x="116"/>
        <item x="76"/>
        <item x="166"/>
        <item x="136"/>
        <item x="24"/>
        <item x="27"/>
        <item x="67"/>
        <item x="104"/>
        <item x="31"/>
        <item x="39"/>
        <item x="155"/>
        <item x="170"/>
        <item x="12"/>
        <item x="140"/>
        <item x="143"/>
        <item x="79"/>
        <item x="4"/>
        <item x="113"/>
        <item x="141"/>
        <item x="129"/>
        <item x="80"/>
        <item x="157"/>
        <item x="169"/>
        <item x="111"/>
        <item x="101"/>
        <item x="172"/>
        <item x="60"/>
        <item x="71"/>
        <item x="85"/>
        <item x="158"/>
        <item x="102"/>
        <item x="134"/>
        <item x="29"/>
        <item x="121"/>
        <item x="88"/>
        <item x="75"/>
        <item x="45"/>
        <item t="default"/>
      </items>
    </pivotField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176" showAll="0"/>
    <pivotField compact="0" outline="0" showAll="0"/>
    <pivotField compact="0" outline="0" showAll="0"/>
    <pivotField compact="0" outline="0" showAll="0"/>
    <pivotField compact="0" outline="0" numFmtId="9" showAll="0"/>
    <pivotField compact="0" outline="0" showAll="0"/>
    <pivotField compact="0" outline="0" numFmtId="178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">
    <i>
      <x/>
    </i>
    <i>
      <x v="1"/>
    </i>
    <i>
      <x v="2"/>
    </i>
  </rowItems>
  <colItems count="1">
    <i/>
  </colItems>
  <dataFields count="1">
    <dataField name="计数项:user_name" fld="1" subtotal="count" baseField="0" baseItem="0"/>
  </dataFields>
  <formats count="1">
    <format dxfId="1">
      <pivotArea dataOnly="0" labelOnly="1" outline="0" fieldPosition="0">
        <references count="1">
          <reference field="6" count="1">
            <x v="2"/>
          </reference>
        </references>
      </pivotArea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6" minRefreshableVersion="3" createdVersion="6" useAutoFormatting="1" rowGrandTotals="0" colGrandTotals="0" compact="0" indent="0" compactData="0" gridDropZones="1" showDrill="0" multipleFieldFilters="0">
  <location ref="A14:D16" firstHeaderRow="1" firstDataRow="2" firstDataCol="1"/>
  <pivotFields count="47">
    <pivotField compact="0" outline="0" showAll="0"/>
    <pivotField compact="0" outline="0" showAll="0"/>
    <pivotField compact="0" outline="0" showAll="0"/>
    <pivotField compact="0" outline="0" showAll="0">
      <items count="179">
        <item x="33"/>
        <item x="153"/>
        <item x="37"/>
        <item x="3"/>
        <item x="124"/>
        <item x="30"/>
        <item x="32"/>
        <item x="148"/>
        <item x="86"/>
        <item x="63"/>
        <item x="17"/>
        <item x="144"/>
        <item x="154"/>
        <item x="40"/>
        <item x="156"/>
        <item x="131"/>
        <item x="107"/>
        <item x="173"/>
        <item x="147"/>
        <item x="64"/>
        <item x="18"/>
        <item x="10"/>
        <item x="11"/>
        <item x="87"/>
        <item x="48"/>
        <item x="59"/>
        <item x="0"/>
        <item x="68"/>
        <item x="16"/>
        <item x="25"/>
        <item x="81"/>
        <item x="167"/>
        <item x="58"/>
        <item x="162"/>
        <item x="114"/>
        <item x="34"/>
        <item x="149"/>
        <item x="174"/>
        <item x="69"/>
        <item x="41"/>
        <item x="74"/>
        <item x="9"/>
        <item x="108"/>
        <item x="38"/>
        <item x="6"/>
        <item x="7"/>
        <item x="2"/>
        <item x="152"/>
        <item x="35"/>
        <item x="8"/>
        <item x="168"/>
        <item x="137"/>
        <item x="19"/>
        <item x="51"/>
        <item x="50"/>
        <item x="139"/>
        <item x="78"/>
        <item x="142"/>
        <item x="112"/>
        <item x="122"/>
        <item x="56"/>
        <item x="130"/>
        <item x="133"/>
        <item x="57"/>
        <item x="100"/>
        <item x="15"/>
        <item x="42"/>
        <item x="126"/>
        <item x="54"/>
        <item x="145"/>
        <item x="151"/>
        <item x="61"/>
        <item x="73"/>
        <item x="109"/>
        <item x="164"/>
        <item x="119"/>
        <item x="98"/>
        <item x="14"/>
        <item x="84"/>
        <item x="138"/>
        <item x="171"/>
        <item x="106"/>
        <item x="115"/>
        <item x="52"/>
        <item x="5"/>
        <item x="163"/>
        <item x="177"/>
        <item x="97"/>
        <item x="92"/>
        <item x="110"/>
        <item x="55"/>
        <item x="47"/>
        <item x="22"/>
        <item x="43"/>
        <item x="70"/>
        <item x="53"/>
        <item x="83"/>
        <item x="13"/>
        <item x="118"/>
        <item x="93"/>
        <item x="91"/>
        <item x="176"/>
        <item x="36"/>
        <item x="117"/>
        <item x="49"/>
        <item x="21"/>
        <item x="26"/>
        <item x="44"/>
        <item x="128"/>
        <item x="23"/>
        <item x="120"/>
        <item x="66"/>
        <item x="175"/>
        <item x="135"/>
        <item x="146"/>
        <item x="125"/>
        <item x="89"/>
        <item x="46"/>
        <item x="20"/>
        <item x="165"/>
        <item x="95"/>
        <item x="127"/>
        <item x="103"/>
        <item x="99"/>
        <item x="1"/>
        <item x="82"/>
        <item x="90"/>
        <item x="96"/>
        <item x="62"/>
        <item x="65"/>
        <item x="77"/>
        <item x="94"/>
        <item x="28"/>
        <item x="161"/>
        <item x="150"/>
        <item x="105"/>
        <item x="72"/>
        <item x="123"/>
        <item x="159"/>
        <item x="160"/>
        <item x="132"/>
        <item x="116"/>
        <item x="76"/>
        <item x="166"/>
        <item x="136"/>
        <item x="24"/>
        <item x="27"/>
        <item x="67"/>
        <item x="104"/>
        <item x="31"/>
        <item x="39"/>
        <item x="155"/>
        <item x="170"/>
        <item x="12"/>
        <item x="140"/>
        <item x="143"/>
        <item x="79"/>
        <item x="4"/>
        <item x="113"/>
        <item x="141"/>
        <item x="129"/>
        <item x="80"/>
        <item x="157"/>
        <item x="169"/>
        <item x="111"/>
        <item x="101"/>
        <item x="172"/>
        <item x="60"/>
        <item x="71"/>
        <item x="85"/>
        <item x="158"/>
        <item x="102"/>
        <item x="134"/>
        <item x="29"/>
        <item x="121"/>
        <item x="88"/>
        <item x="75"/>
        <item x="45"/>
        <item t="default"/>
      </items>
    </pivotField>
    <pivotField compact="0" outline="0" showAll="0"/>
    <pivotField compact="0" outline="0" showAll="0"/>
    <pivotField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176" showAll="0"/>
    <pivotField compact="0" outline="0" showAll="0"/>
    <pivotField compact="0" outline="0" showAll="0"/>
    <pivotField compact="0" outline="0" showAll="0"/>
    <pivotField compact="0" outline="0" numFmtId="9" showAll="0"/>
    <pivotField compact="0" outline="0" showAll="0"/>
    <pivotField compact="0" outline="0" numFmtId="178" showAll="0"/>
    <pivotField compact="0" outline="0" numFmtId="178" showAll="0"/>
    <pivotField compact="0" outline="0" numFmtId="178" showAll="0"/>
    <pivotField compact="0" outline="0" showAll="0">
      <items count="11">
        <item x="1"/>
        <item x="4"/>
        <item x="3"/>
        <item x="2"/>
        <item x="0"/>
        <item x="5"/>
        <item x="7"/>
        <item x="8"/>
        <item x="9"/>
        <item x="6"/>
        <item t="default"/>
      </items>
    </pivotField>
    <pivotField compact="0" outline="0" showAll="0"/>
    <pivotField compact="0" outline="0" showAll="0"/>
    <pivotField compact="0" outline="0" numFmtId="178" showAll="0"/>
    <pivotField compact="0" outline="0" numFmtId="178" showAll="0"/>
    <pivotField dataField="1" compact="0" outline="0" showAll="0"/>
    <pivotField dataField="1" compact="0" outline="0" showAll="0">
      <items count="7">
        <item x="0"/>
        <item x="2"/>
        <item x="1"/>
        <item x="3"/>
        <item x="5"/>
        <item x="4"/>
        <item t="default"/>
      </items>
    </pivotField>
    <pivotField dataField="1" compact="0" outline="0" showAll="0"/>
    <pivotField compact="0" outline="0" numFmtId="178" showAll="0"/>
    <pivotField compact="0" outline="0" numFmtId="17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求和项:Project-国家级" fld="33" baseField="0" baseItem="0"/>
    <dataField name="求和项:Project-省市级" fld="34" baseField="0" baseItem="0"/>
    <dataField name="求和项:Project-其他" fld="35" baseField="0" baseItem="0"/>
  </dataFields>
  <formats count="5">
    <format dxfId="2">
      <pivotArea type="all" dataOnly="0" outline="0" fieldPosition="0"/>
    </format>
    <format dxfId="3">
      <pivotArea outline="0" collapsedLevelsAreSubtotals="1" fieldPosition="0"/>
    </format>
    <format dxfId="4">
      <pivotArea type="origin" dataOnly="0" labelOnly="1" outline="0" fieldPosition="0"/>
    </format>
    <format dxfId="5">
      <pivotArea field="-2" type="button" dataOnly="0" labelOnly="1" outline="0" fieldPosition="0"/>
    </format>
    <format dxfId="6">
      <pivotArea type="topRight"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978"/>
  <sheetViews>
    <sheetView workbookViewId="0">
      <pane xSplit="2" ySplit="1" topLeftCell="AJ2" activePane="bottomRight" state="frozenSplit"/>
      <selection/>
      <selection pane="topRight"/>
      <selection pane="bottomLeft"/>
      <selection pane="bottomRight" activeCell="AS14" sqref="AS14"/>
    </sheetView>
  </sheetViews>
  <sheetFormatPr defaultColWidth="9" defaultRowHeight="13.8"/>
  <cols>
    <col min="1" max="2" width="9.12962962962963" style="8"/>
    <col min="4" max="5" width="19.25" customWidth="1"/>
    <col min="6" max="6" width="27.25" customWidth="1"/>
    <col min="8" max="9" width="9.12962962962963" hidden="1" customWidth="1"/>
    <col min="10" max="10" width="9.62962962962963" hidden="1" customWidth="1"/>
    <col min="11" max="11" width="9.12962962962963" customWidth="1"/>
    <col min="12" max="12" width="11.3796296296296" customWidth="1"/>
    <col min="13" max="13" width="20.6296296296296" customWidth="1"/>
    <col min="14" max="14" width="30.6296296296296" customWidth="1"/>
    <col min="15" max="16" width="9.37962962962963" customWidth="1"/>
    <col min="17" max="17" width="11.8796296296296" style="30" customWidth="1"/>
    <col min="18" max="22" width="10.6296296296296" style="30" customWidth="1"/>
    <col min="25" max="25" width="6.37962962962963" customWidth="1"/>
    <col min="26" max="26" width="12" customWidth="1"/>
    <col min="27" max="27" width="14.8796296296296" customWidth="1"/>
    <col min="28" max="28" width="11.3796296296296" customWidth="1"/>
    <col min="29" max="29" width="9.12962962962963" customWidth="1"/>
    <col min="30" max="30" width="10.8796296296296" customWidth="1"/>
    <col min="34" max="35" width="10.1296296296296" customWidth="1"/>
    <col min="39" max="40" width="10.8796296296296" customWidth="1"/>
    <col min="41" max="42" width="9.25" customWidth="1"/>
    <col min="47" max="48" width="10.3796296296296" customWidth="1"/>
    <col min="49" max="49" width="9.87962962962963" customWidth="1"/>
    <col min="50" max="50" width="7.87962962962963" customWidth="1"/>
    <col min="51" max="51" width="10.6296296296296" customWidth="1"/>
  </cols>
  <sheetData>
    <row r="1" ht="41.4" spans="1:52">
      <c r="A1" s="45" t="s">
        <v>0</v>
      </c>
      <c r="B1" s="4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126" t="s">
        <v>10</v>
      </c>
      <c r="L1" s="50" t="s">
        <v>11</v>
      </c>
      <c r="M1" s="5" t="s">
        <v>12</v>
      </c>
      <c r="N1" s="5" t="s">
        <v>13</v>
      </c>
      <c r="O1" s="31" t="s">
        <v>14</v>
      </c>
      <c r="P1" s="31" t="s">
        <v>15</v>
      </c>
      <c r="Q1" s="31" t="s">
        <v>16</v>
      </c>
      <c r="R1" s="31" t="s">
        <v>17</v>
      </c>
      <c r="S1" s="31" t="s">
        <v>18</v>
      </c>
      <c r="T1" s="121" t="s">
        <v>19</v>
      </c>
      <c r="U1" s="121" t="s">
        <v>20</v>
      </c>
      <c r="V1" s="128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0" t="s">
        <v>26</v>
      </c>
      <c r="AB1" s="50" t="s">
        <v>27</v>
      </c>
      <c r="AC1" s="122" t="s">
        <v>28</v>
      </c>
      <c r="AD1" s="122" t="s">
        <v>29</v>
      </c>
      <c r="AE1" s="129" t="s">
        <v>30</v>
      </c>
      <c r="AF1" s="130" t="s">
        <v>31</v>
      </c>
      <c r="AG1" s="130" t="s">
        <v>32</v>
      </c>
      <c r="AH1" s="132" t="s">
        <v>33</v>
      </c>
      <c r="AI1" s="132" t="s">
        <v>34</v>
      </c>
      <c r="AJ1" s="133" t="s">
        <v>35</v>
      </c>
      <c r="AK1" s="133" t="s">
        <v>36</v>
      </c>
      <c r="AL1" s="133" t="s">
        <v>37</v>
      </c>
      <c r="AM1" s="134" t="s">
        <v>38</v>
      </c>
      <c r="AN1" s="134" t="s">
        <v>39</v>
      </c>
      <c r="AO1" s="122" t="s">
        <v>40</v>
      </c>
      <c r="AP1" s="122" t="s">
        <v>41</v>
      </c>
      <c r="AQ1" s="5" t="s">
        <v>42</v>
      </c>
      <c r="AR1" s="19" t="s">
        <v>43</v>
      </c>
      <c r="AS1" s="19" t="s">
        <v>44</v>
      </c>
      <c r="AT1" s="19" t="s">
        <v>45</v>
      </c>
      <c r="AU1" s="19" t="s">
        <v>46</v>
      </c>
      <c r="AV1" s="6" t="s">
        <v>47</v>
      </c>
      <c r="AW1" s="135" t="s">
        <v>48</v>
      </c>
      <c r="AX1" s="19" t="s">
        <v>49</v>
      </c>
      <c r="AY1" s="19" t="s">
        <v>50</v>
      </c>
      <c r="AZ1" s="19"/>
    </row>
    <row r="2" spans="1:51">
      <c r="A2" s="8">
        <v>2</v>
      </c>
      <c r="B2" s="8" t="s">
        <v>51</v>
      </c>
      <c r="C2">
        <v>1</v>
      </c>
      <c r="D2" t="s">
        <v>52</v>
      </c>
      <c r="E2" t="str">
        <f>VLOOKUP(A2,[1]数据整理!A:J,10,0)</f>
        <v>管理学</v>
      </c>
      <c r="F2" t="str">
        <f>VLOOKUP(A2,[1]数据整理!$A:$M,13,0)</f>
        <v>会计学</v>
      </c>
      <c r="G2" s="7" t="s">
        <v>53</v>
      </c>
      <c r="H2" s="7">
        <f t="shared" ref="H2:H65" si="0">IF(G2=985,1,0)</f>
        <v>0</v>
      </c>
      <c r="I2" s="7">
        <f t="shared" ref="I2:I65" si="1">IF(G2="其它",0,1)</f>
        <v>1</v>
      </c>
      <c r="J2" s="7">
        <v>1</v>
      </c>
      <c r="K2" s="127">
        <f>VLOOKUP(G2,权重!$L$16:$N$18,3,0)</f>
        <v>0.02965</v>
      </c>
      <c r="L2" s="127">
        <f t="shared" ref="L2:L65" si="2">(K2-AVERAGE($K$2:$K$978))/STDEV($K$2:$K$978)</f>
        <v>-0.162495927150278</v>
      </c>
      <c r="M2" t="str">
        <f>IFERROR(VLOOKUP(A2,[1]数据整理!A:Q,16,0),"")</f>
        <v>经济管理学院</v>
      </c>
      <c r="N2" t="s">
        <v>54</v>
      </c>
      <c r="O2">
        <v>556</v>
      </c>
      <c r="P2">
        <v>513</v>
      </c>
      <c r="Q2" s="14"/>
      <c r="R2" s="14" t="s">
        <v>55</v>
      </c>
      <c r="S2" s="14" t="s">
        <v>55</v>
      </c>
      <c r="T2" s="30">
        <f>VLOOKUP(A2,英语评价得分!O:T,6,0)</f>
        <v>0.781091853468587</v>
      </c>
      <c r="U2" s="41">
        <f t="shared" ref="U2:U65" si="3">(T2-AVERAGE($T$2:$T$978))/STDEV($T$2:$T$978)</f>
        <v>0.785104111997291</v>
      </c>
      <c r="V2" s="14">
        <f t="shared" ref="V2:V65" si="4">IF(SUM(O2:Q2)=0,1,0)</f>
        <v>0</v>
      </c>
      <c r="W2">
        <v>20</v>
      </c>
      <c r="X2">
        <v>4</v>
      </c>
      <c r="Y2" s="131">
        <v>0.2</v>
      </c>
      <c r="Z2">
        <v>94.73</v>
      </c>
      <c r="AA2" s="41">
        <f t="shared" ref="AA2:AA65" si="5">-(Y2-AVERAGE($Y$2:$Y$978))/STDEV($Y$2:$Y$978)</f>
        <v>-0.867415310137732</v>
      </c>
      <c r="AB2" s="41">
        <f>VLOOKUP(A2,绩点百分制转换!$H:$M,6,0)</f>
        <v>1.49271485215406</v>
      </c>
      <c r="AC2" s="41">
        <f>L2*权重!$O$22+AA2*权重!$O$23+AB2*权重!$O$24</f>
        <v>-0.354996919669014</v>
      </c>
      <c r="AD2" s="41">
        <f t="shared" ref="AD2:AD65" si="6">(AC2-AVERAGE($AC$2:$AC$978))/STDEV($AC$2:$AC$978)</f>
        <v>-0.504815669343295</v>
      </c>
      <c r="AE2">
        <v>4</v>
      </c>
      <c r="AF2">
        <v>2</v>
      </c>
      <c r="AG2">
        <v>2</v>
      </c>
      <c r="AH2" s="41">
        <f>AE2*权重!$N$3+AF2*权重!$N$4+AG2*权重!$N$5</f>
        <v>2.92120905169966</v>
      </c>
      <c r="AI2" s="41">
        <f t="shared" ref="AI2:AI65" si="7">(AH2-AVERAGE($AH$2:$AH$978))/STDEV($AH$2:$AH$978)</f>
        <v>1.89970986656445</v>
      </c>
      <c r="AJ2">
        <v>1</v>
      </c>
      <c r="AK2">
        <v>0</v>
      </c>
      <c r="AL2">
        <v>0</v>
      </c>
      <c r="AM2" s="41">
        <f>AJ2*权重!$N$9+AK2*权重!$N$10+AL2*权重!$N$11</f>
        <v>0.484022428139353</v>
      </c>
      <c r="AN2" s="41">
        <f t="shared" ref="AN2:AN65" si="8">(AM2-AVERAGE($AM$2:$AM$978))/STDEV($AM$2:$AM$978)</f>
        <v>0.64883677573218</v>
      </c>
      <c r="AO2" s="41">
        <f>AI2*权重!$D$16+AN2*权重!$D$17</f>
        <v>1.12404346293936</v>
      </c>
      <c r="AP2" s="41">
        <f t="shared" ref="AP2:AP65" si="9">(AO2-AVERAGE($AO$2:$AO$978))/STDEV($AO$2:$AO$978)</f>
        <v>1.33878111901001</v>
      </c>
      <c r="AQ2" t="s">
        <v>55</v>
      </c>
      <c r="AR2" t="s">
        <v>55</v>
      </c>
      <c r="AS2" t="s">
        <v>55</v>
      </c>
      <c r="AT2" t="s">
        <v>55</v>
      </c>
      <c r="AU2" t="s">
        <v>55</v>
      </c>
      <c r="AV2" s="7" t="str">
        <f>IF(AU2="","未进复试",IFERROR(VLOOKUP(A2,录取名单!$E:$I,5,0),"未录取"))</f>
        <v>未进复试</v>
      </c>
      <c r="AW2" s="136" t="str">
        <f>VLOOKUP(A2,[1]数据整理!$A:$AC,29,0)</f>
        <v>putong</v>
      </c>
      <c r="AX2" t="str">
        <f t="shared" ref="AX2:AX65" si="10">IF(OR(M2="",AW2="techangsheng"),"删除","")</f>
        <v/>
      </c>
      <c r="AY2">
        <f>IFERROR(VLOOKUP(A2,跨学科资质筛选!$A:$H,8,0),1)</f>
        <v>1</v>
      </c>
    </row>
    <row r="3" spans="1:51">
      <c r="A3" s="8">
        <v>3</v>
      </c>
      <c r="B3" s="8" t="s">
        <v>56</v>
      </c>
      <c r="C3">
        <v>1</v>
      </c>
      <c r="D3" t="s">
        <v>57</v>
      </c>
      <c r="E3" t="str">
        <f>VLOOKUP(A3,[1]数据整理!A:J,10,0)</f>
        <v>农学</v>
      </c>
      <c r="F3" t="str">
        <f>VLOOKUP(A3,[1]数据整理!$A:$M,13,0)</f>
        <v>园艺</v>
      </c>
      <c r="G3" s="7">
        <v>211</v>
      </c>
      <c r="H3" s="7">
        <f t="shared" si="0"/>
        <v>0</v>
      </c>
      <c r="I3" s="7">
        <f t="shared" si="1"/>
        <v>1</v>
      </c>
      <c r="J3" s="7">
        <v>1</v>
      </c>
      <c r="K3" s="127">
        <f>VLOOKUP(G3,权重!$L$16:$N$18,3,0)</f>
        <v>0.03757</v>
      </c>
      <c r="L3" s="127">
        <f t="shared" si="2"/>
        <v>-0.0952406599627802</v>
      </c>
      <c r="M3" t="str">
        <f>IFERROR(VLOOKUP(A3,[1]数据整理!A:Q,16,0),"")</f>
        <v>园林学院</v>
      </c>
      <c r="N3" t="s">
        <v>58</v>
      </c>
      <c r="O3">
        <v>478</v>
      </c>
      <c r="P3">
        <v>442</v>
      </c>
      <c r="Q3" s="14"/>
      <c r="R3" s="14" t="s">
        <v>55</v>
      </c>
      <c r="S3" s="14" t="s">
        <v>55</v>
      </c>
      <c r="T3" s="30">
        <f>VLOOKUP(A3,英语评价得分!O:T,6,0)</f>
        <v>-0.518181878591349</v>
      </c>
      <c r="U3" s="41">
        <f t="shared" si="3"/>
        <v>-0.520191060016112</v>
      </c>
      <c r="V3" s="14">
        <f t="shared" si="4"/>
        <v>0</v>
      </c>
      <c r="W3">
        <v>88</v>
      </c>
      <c r="X3">
        <v>2</v>
      </c>
      <c r="Y3" s="131">
        <v>0.0227272727272727</v>
      </c>
      <c r="Z3">
        <v>3.99</v>
      </c>
      <c r="AA3" s="41">
        <f t="shared" si="5"/>
        <v>0.660912607773556</v>
      </c>
      <c r="AB3" s="41">
        <f>VLOOKUP(A3,绩点百分制转换!$H:$M,6,0)</f>
        <v>0.748521807509353</v>
      </c>
      <c r="AC3" s="41">
        <f>L3*权重!$O$22+AA3*权重!$O$23+AB3*权重!$O$24</f>
        <v>0.230006170693167</v>
      </c>
      <c r="AD3" s="41">
        <f t="shared" si="6"/>
        <v>0.327150696371652</v>
      </c>
      <c r="AE3">
        <v>0</v>
      </c>
      <c r="AF3">
        <v>1</v>
      </c>
      <c r="AG3">
        <v>3</v>
      </c>
      <c r="AH3" s="41">
        <f>AE3*权重!$N$3+AF3*权重!$N$4+AG3*权重!$N$5</f>
        <v>0.752344575958927</v>
      </c>
      <c r="AI3" s="41">
        <f t="shared" si="7"/>
        <v>-0.168025982755519</v>
      </c>
      <c r="AJ3">
        <v>0</v>
      </c>
      <c r="AK3">
        <v>0</v>
      </c>
      <c r="AL3">
        <v>0</v>
      </c>
      <c r="AM3" s="41">
        <f>AJ3*权重!$N$9+AK3*权重!$N$10+AL3*权重!$N$11</f>
        <v>0</v>
      </c>
      <c r="AN3" s="41">
        <f t="shared" si="8"/>
        <v>-0.651047891978899</v>
      </c>
      <c r="AO3" s="41">
        <f>AI3*权重!$D$16+AN3*权重!$D$17</f>
        <v>-0.467547868664937</v>
      </c>
      <c r="AP3" s="41">
        <f t="shared" si="9"/>
        <v>-0.556868376926593</v>
      </c>
      <c r="AQ3" t="s">
        <v>55</v>
      </c>
      <c r="AR3" t="s">
        <v>55</v>
      </c>
      <c r="AS3" t="s">
        <v>55</v>
      </c>
      <c r="AT3" t="s">
        <v>55</v>
      </c>
      <c r="AU3" t="s">
        <v>55</v>
      </c>
      <c r="AV3" s="7" t="str">
        <f>IF(AU3="","未进复试",IFERROR(VLOOKUP(A3,录取名单!$E:$I,5,0),"未录取"))</f>
        <v>未进复试</v>
      </c>
      <c r="AW3" s="136" t="str">
        <f>VLOOKUP(A3,[1]数据整理!$A:$AC,29,0)</f>
        <v>putong</v>
      </c>
      <c r="AX3" t="str">
        <f t="shared" si="10"/>
        <v/>
      </c>
      <c r="AY3">
        <f>IFERROR(VLOOKUP(A3,跨学科资质筛选!$A:$H,8,0),1)</f>
        <v>1</v>
      </c>
    </row>
    <row r="4" spans="1:51">
      <c r="A4" s="8">
        <v>5</v>
      </c>
      <c r="B4" s="8" t="s">
        <v>59</v>
      </c>
      <c r="C4">
        <v>1</v>
      </c>
      <c r="D4" t="s">
        <v>60</v>
      </c>
      <c r="E4" t="str">
        <f>VLOOKUP(A4,[1]数据整理!A:J,10,0)</f>
        <v>经济学</v>
      </c>
      <c r="F4" t="str">
        <f>VLOOKUP(A4,[1]数据整理!$A:$M,13,0)</f>
        <v>金融工程</v>
      </c>
      <c r="G4" s="7" t="s">
        <v>53</v>
      </c>
      <c r="H4" s="7">
        <f t="shared" si="0"/>
        <v>0</v>
      </c>
      <c r="I4" s="7">
        <f t="shared" si="1"/>
        <v>1</v>
      </c>
      <c r="J4" s="7">
        <v>1</v>
      </c>
      <c r="K4" s="127">
        <f>VLOOKUP(G4,权重!$L$16:$N$18,3,0)</f>
        <v>0.02965</v>
      </c>
      <c r="L4" s="127">
        <f t="shared" si="2"/>
        <v>-0.162495927150278</v>
      </c>
      <c r="M4" t="str">
        <f>IFERROR(VLOOKUP(A4,[1]数据整理!A:Q,16,0),"")</f>
        <v>经济管理学院</v>
      </c>
      <c r="N4" t="s">
        <v>61</v>
      </c>
      <c r="O4">
        <v>515</v>
      </c>
      <c r="P4">
        <v>492</v>
      </c>
      <c r="Q4" s="14"/>
      <c r="R4" s="14" t="s">
        <v>55</v>
      </c>
      <c r="S4" s="14" t="s">
        <v>55</v>
      </c>
      <c r="T4" s="30">
        <f>VLOOKUP(A4,英语评价得分!O:T,6,0)</f>
        <v>0.396799622859311</v>
      </c>
      <c r="U4" s="41">
        <f t="shared" si="3"/>
        <v>0.399030892106003</v>
      </c>
      <c r="V4" s="14">
        <f t="shared" si="4"/>
        <v>0</v>
      </c>
      <c r="W4">
        <v>71</v>
      </c>
      <c r="X4">
        <v>1</v>
      </c>
      <c r="Y4" s="131">
        <v>0.0140845070422535</v>
      </c>
      <c r="Z4">
        <v>3.76</v>
      </c>
      <c r="AA4" s="41">
        <f t="shared" si="5"/>
        <v>0.735424803121343</v>
      </c>
      <c r="AB4" s="41">
        <f>VLOOKUP(A4,绩点百分制转换!$H:$M,6,0)</f>
        <v>-0.236313637072261</v>
      </c>
      <c r="AC4" s="41">
        <f>L4*权重!$O$22+AA4*权重!$O$23+AB4*权重!$O$24</f>
        <v>0.174955576138141</v>
      </c>
      <c r="AD4" s="41">
        <f t="shared" si="6"/>
        <v>0.248860096139033</v>
      </c>
      <c r="AE4">
        <v>4</v>
      </c>
      <c r="AF4">
        <v>1</v>
      </c>
      <c r="AG4">
        <v>1</v>
      </c>
      <c r="AH4" s="41">
        <f>AE4*权重!$N$3+AF4*权重!$N$4+AG4*权重!$N$5</f>
        <v>2.38181357754948</v>
      </c>
      <c r="AI4" s="41">
        <f t="shared" si="7"/>
        <v>1.38546502953731</v>
      </c>
      <c r="AJ4">
        <v>0</v>
      </c>
      <c r="AK4">
        <v>2</v>
      </c>
      <c r="AL4">
        <v>1</v>
      </c>
      <c r="AM4" s="41">
        <f>AJ4*权重!$N$9+AK4*权重!$N$10+AL4*权重!$N$11</f>
        <v>0.833490214681474</v>
      </c>
      <c r="AN4" s="41">
        <f t="shared" si="8"/>
        <v>1.58736315627884</v>
      </c>
      <c r="AO4" s="41">
        <f>AI4*权重!$D$16+AN4*权重!$D$17</f>
        <v>1.51066205792973</v>
      </c>
      <c r="AP4" s="41">
        <f t="shared" si="9"/>
        <v>1.79925946553032</v>
      </c>
      <c r="AQ4" t="s">
        <v>55</v>
      </c>
      <c r="AR4" t="s">
        <v>55</v>
      </c>
      <c r="AS4" t="s">
        <v>55</v>
      </c>
      <c r="AT4" t="s">
        <v>55</v>
      </c>
      <c r="AU4" t="s">
        <v>55</v>
      </c>
      <c r="AV4" s="7" t="str">
        <f>IF(AU4="","未进复试",IFERROR(VLOOKUP(A4,录取名单!$E:$I,5,0),"未录取"))</f>
        <v>未进复试</v>
      </c>
      <c r="AW4" s="136" t="str">
        <f>VLOOKUP(A4,[1]数据整理!$A:$AC,29,0)</f>
        <v>putong</v>
      </c>
      <c r="AX4" t="str">
        <f t="shared" si="10"/>
        <v/>
      </c>
      <c r="AY4">
        <f>IFERROR(VLOOKUP(A4,跨学科资质筛选!$A:$H,8,0),1)</f>
        <v>1</v>
      </c>
    </row>
    <row r="5" spans="1:51">
      <c r="A5" s="8">
        <v>6</v>
      </c>
      <c r="B5" s="8" t="s">
        <v>62</v>
      </c>
      <c r="C5">
        <v>1</v>
      </c>
      <c r="D5" t="s">
        <v>63</v>
      </c>
      <c r="E5" t="str">
        <f>VLOOKUP(A5,[1]数据整理!A:J,10,0)</f>
        <v>农学</v>
      </c>
      <c r="F5" t="str">
        <f>VLOOKUP(A5,[1]数据整理!$A:$M,13,0)</f>
        <v>园林</v>
      </c>
      <c r="G5" s="7" t="s">
        <v>53</v>
      </c>
      <c r="H5" s="7">
        <f t="shared" si="0"/>
        <v>0</v>
      </c>
      <c r="I5" s="7">
        <f t="shared" si="1"/>
        <v>1</v>
      </c>
      <c r="J5" s="7">
        <v>1</v>
      </c>
      <c r="K5" s="127">
        <f>VLOOKUP(G5,权重!$L$16:$N$18,3,0)</f>
        <v>0.02965</v>
      </c>
      <c r="L5" s="127">
        <f t="shared" si="2"/>
        <v>-0.162495927150278</v>
      </c>
      <c r="M5" t="str">
        <f>IFERROR(VLOOKUP(A5,[1]数据整理!A:Q,16,0),"")</f>
        <v>园林学院</v>
      </c>
      <c r="N5" t="s">
        <v>64</v>
      </c>
      <c r="O5">
        <v>496</v>
      </c>
      <c r="P5">
        <v>469</v>
      </c>
      <c r="Q5" s="14"/>
      <c r="R5" s="14" t="s">
        <v>55</v>
      </c>
      <c r="S5" s="14" t="s">
        <v>55</v>
      </c>
      <c r="T5" s="30">
        <f>VLOOKUP(A5,英语评价得分!O:T,6,0)</f>
        <v>-0.0240918678079927</v>
      </c>
      <c r="U5" s="41">
        <f t="shared" si="3"/>
        <v>-0.0238112058701698</v>
      </c>
      <c r="V5" s="14">
        <f t="shared" si="4"/>
        <v>0</v>
      </c>
      <c r="W5">
        <v>108</v>
      </c>
      <c r="X5">
        <v>3</v>
      </c>
      <c r="Y5" s="131">
        <v>0.0277777777777778</v>
      </c>
      <c r="Z5">
        <v>3.73</v>
      </c>
      <c r="AA5" s="41">
        <f t="shared" si="5"/>
        <v>0.617370501850157</v>
      </c>
      <c r="AB5" s="41">
        <f>VLOOKUP(A5,绩点百分制转换!$H:$M,6,0)</f>
        <v>-0.364770434191601</v>
      </c>
      <c r="AC5" s="41">
        <f>L5*权重!$O$22+AA5*权重!$O$23+AB5*权重!$O$24</f>
        <v>0.124324975742803</v>
      </c>
      <c r="AD5" s="41">
        <f t="shared" si="6"/>
        <v>0.176855422490563</v>
      </c>
      <c r="AE5">
        <v>3</v>
      </c>
      <c r="AF5">
        <v>0</v>
      </c>
      <c r="AG5">
        <v>8</v>
      </c>
      <c r="AH5" s="41">
        <f>AE5*权重!$N$3+AF5*权重!$N$4+AG5*权重!$N$5</f>
        <v>2.2336099847845</v>
      </c>
      <c r="AI5" s="41">
        <f t="shared" si="7"/>
        <v>1.24417179282942</v>
      </c>
      <c r="AJ5">
        <v>0</v>
      </c>
      <c r="AK5">
        <v>0</v>
      </c>
      <c r="AL5">
        <v>0</v>
      </c>
      <c r="AM5" s="41">
        <f>AJ5*权重!$N$9+AK5*权重!$N$10+AL5*权重!$N$11</f>
        <v>0</v>
      </c>
      <c r="AN5" s="41">
        <f t="shared" si="8"/>
        <v>-0.651047891978899</v>
      </c>
      <c r="AO5" s="41">
        <f>AI5*权重!$D$16+AN5*权重!$D$17</f>
        <v>0.0689460662797806</v>
      </c>
      <c r="AP5" s="41">
        <f t="shared" si="9"/>
        <v>0.0821175468820476</v>
      </c>
      <c r="AQ5" t="s">
        <v>55</v>
      </c>
      <c r="AR5" t="s">
        <v>55</v>
      </c>
      <c r="AS5" t="s">
        <v>55</v>
      </c>
      <c r="AT5" t="s">
        <v>55</v>
      </c>
      <c r="AU5" t="s">
        <v>55</v>
      </c>
      <c r="AV5" s="7" t="str">
        <f>IF(AU5="","未进复试",IFERROR(VLOOKUP(A5,录取名单!$E:$I,5,0),"未录取"))</f>
        <v>未进复试</v>
      </c>
      <c r="AW5" s="136" t="str">
        <f>VLOOKUP(A5,[1]数据整理!$A:$AC,29,0)</f>
        <v>putong</v>
      </c>
      <c r="AX5" t="str">
        <f t="shared" si="10"/>
        <v/>
      </c>
      <c r="AY5">
        <f>IFERROR(VLOOKUP(A5,跨学科资质筛选!$A:$H,8,0),1)</f>
        <v>1</v>
      </c>
    </row>
    <row r="6" spans="1:51">
      <c r="A6" s="8">
        <v>9</v>
      </c>
      <c r="B6" s="8" t="s">
        <v>65</v>
      </c>
      <c r="C6">
        <v>1</v>
      </c>
      <c r="D6" t="s">
        <v>66</v>
      </c>
      <c r="E6" t="str">
        <f>VLOOKUP(A6,[1]数据整理!A:J,10,0)</f>
        <v>经济学</v>
      </c>
      <c r="F6" t="str">
        <f>VLOOKUP(A6,[1]数据整理!$A:$M,13,0)</f>
        <v>经济统计学</v>
      </c>
      <c r="G6" s="7" t="s">
        <v>53</v>
      </c>
      <c r="H6" s="7">
        <f t="shared" si="0"/>
        <v>0</v>
      </c>
      <c r="I6" s="7">
        <f t="shared" si="1"/>
        <v>1</v>
      </c>
      <c r="J6" s="7">
        <v>1</v>
      </c>
      <c r="K6" s="127">
        <f>VLOOKUP(G6,权重!$L$16:$N$18,3,0)</f>
        <v>0.02965</v>
      </c>
      <c r="L6" s="127">
        <f t="shared" si="2"/>
        <v>-0.162495927150278</v>
      </c>
      <c r="M6" t="str">
        <f>IFERROR(VLOOKUP(A6,[1]数据整理!A:Q,16,0),"")</f>
        <v>经济管理学院</v>
      </c>
      <c r="N6" t="s">
        <v>67</v>
      </c>
      <c r="O6">
        <v>507</v>
      </c>
      <c r="P6">
        <v>455</v>
      </c>
      <c r="Q6" s="14"/>
      <c r="R6" s="14" t="s">
        <v>55</v>
      </c>
      <c r="S6" s="14" t="s">
        <v>55</v>
      </c>
      <c r="T6" s="30">
        <f>VLOOKUP(A6,英语评价得分!O:T,6,0)</f>
        <v>-0.280286688214178</v>
      </c>
      <c r="U6" s="41">
        <f t="shared" si="3"/>
        <v>-0.281193352464363</v>
      </c>
      <c r="V6" s="14">
        <f t="shared" si="4"/>
        <v>0</v>
      </c>
      <c r="W6">
        <v>51</v>
      </c>
      <c r="X6">
        <v>3</v>
      </c>
      <c r="Y6" s="131">
        <v>0.0588235294117647</v>
      </c>
      <c r="Z6">
        <v>3.58</v>
      </c>
      <c r="AA6" s="41">
        <f t="shared" si="5"/>
        <v>0.349714615438678</v>
      </c>
      <c r="AB6" s="41">
        <f>VLOOKUP(A6,绩点百分制转换!$H:$M,6,0)</f>
        <v>-0.80152354439736</v>
      </c>
      <c r="AC6" s="41">
        <f>L6*权重!$O$22+AA6*权重!$O$23+AB6*权重!$O$24</f>
        <v>0.00293655935184862</v>
      </c>
      <c r="AD6" s="41">
        <f t="shared" si="6"/>
        <v>0.00422201031123538</v>
      </c>
      <c r="AE6">
        <v>2</v>
      </c>
      <c r="AF6">
        <v>2</v>
      </c>
      <c r="AG6">
        <v>3</v>
      </c>
      <c r="AH6" s="41">
        <f>AE6*权重!$N$3+AF6*权重!$N$4+AG6*权重!$N$5</f>
        <v>2.10647455090438</v>
      </c>
      <c r="AI6" s="41">
        <f t="shared" si="7"/>
        <v>1.12296436041804</v>
      </c>
      <c r="AJ6">
        <v>0</v>
      </c>
      <c r="AK6">
        <v>0</v>
      </c>
      <c r="AL6">
        <v>1</v>
      </c>
      <c r="AM6" s="41">
        <f>AJ6*权重!$N$9+AK6*权重!$N$10+AL6*权重!$N$11</f>
        <v>0.150489414157071</v>
      </c>
      <c r="AN6" s="41">
        <f t="shared" si="8"/>
        <v>-0.246895376014742</v>
      </c>
      <c r="AO6" s="41">
        <f>AI6*权重!$D$16+AN6*权重!$D$17</f>
        <v>0.273514337856071</v>
      </c>
      <c r="AP6" s="41">
        <f t="shared" si="9"/>
        <v>0.325766612567352</v>
      </c>
      <c r="AQ6" t="s">
        <v>55</v>
      </c>
      <c r="AR6" t="s">
        <v>55</v>
      </c>
      <c r="AS6" t="s">
        <v>55</v>
      </c>
      <c r="AT6" t="s">
        <v>55</v>
      </c>
      <c r="AU6" t="s">
        <v>55</v>
      </c>
      <c r="AV6" s="7" t="str">
        <f>IF(AU6="","未进复试",IFERROR(VLOOKUP(A6,录取名单!$E:$I,5,0),"未录取"))</f>
        <v>未进复试</v>
      </c>
      <c r="AW6" s="136" t="str">
        <f>VLOOKUP(A6,[1]数据整理!$A:$AC,29,0)</f>
        <v>putong</v>
      </c>
      <c r="AX6" t="str">
        <f t="shared" si="10"/>
        <v/>
      </c>
      <c r="AY6">
        <f>IFERROR(VLOOKUP(A6,跨学科资质筛选!$A:$H,8,0),1)</f>
        <v>1</v>
      </c>
    </row>
    <row r="7" spans="1:51">
      <c r="A7" s="8">
        <v>11</v>
      </c>
      <c r="B7" s="8" t="s">
        <v>68</v>
      </c>
      <c r="C7">
        <v>1</v>
      </c>
      <c r="D7" t="s">
        <v>69</v>
      </c>
      <c r="E7" t="str">
        <f>VLOOKUP(A7,[1]数据整理!A:J,10,0)</f>
        <v>工学</v>
      </c>
      <c r="F7" t="str">
        <f>VLOOKUP(A7,[1]数据整理!$A:$M,13,0)</f>
        <v>风景园林</v>
      </c>
      <c r="G7" s="7" t="s">
        <v>53</v>
      </c>
      <c r="H7" s="7">
        <f t="shared" si="0"/>
        <v>0</v>
      </c>
      <c r="I7" s="7">
        <f t="shared" si="1"/>
        <v>1</v>
      </c>
      <c r="J7" s="7">
        <v>1</v>
      </c>
      <c r="K7" s="127">
        <f>VLOOKUP(G7,权重!$L$16:$N$18,3,0)</f>
        <v>0.02965</v>
      </c>
      <c r="L7" s="127">
        <f t="shared" si="2"/>
        <v>-0.162495927150278</v>
      </c>
      <c r="M7" t="str">
        <f>IFERROR(VLOOKUP(A7,[1]数据整理!A:Q,16,0),"")</f>
        <v>园林学院</v>
      </c>
      <c r="N7" t="s">
        <v>64</v>
      </c>
      <c r="O7">
        <v>442</v>
      </c>
      <c r="P7">
        <v>478</v>
      </c>
      <c r="Q7" s="14"/>
      <c r="R7" s="14" t="s">
        <v>55</v>
      </c>
      <c r="S7" s="14" t="s">
        <v>55</v>
      </c>
      <c r="T7" s="30">
        <f>VLOOKUP(A7,英语评价得分!O:T,6,0)</f>
        <v>0.140604802453125</v>
      </c>
      <c r="U7" s="41">
        <f t="shared" si="3"/>
        <v>0.14164874551181</v>
      </c>
      <c r="V7" s="14">
        <f t="shared" si="4"/>
        <v>0</v>
      </c>
      <c r="W7">
        <v>121</v>
      </c>
      <c r="X7">
        <v>1</v>
      </c>
      <c r="Y7" s="131">
        <v>0.00826446280991736</v>
      </c>
      <c r="Z7">
        <v>90.65</v>
      </c>
      <c r="AA7" s="41">
        <f t="shared" si="5"/>
        <v>0.785601365645106</v>
      </c>
      <c r="AB7" s="41">
        <f>VLOOKUP(A7,绩点百分制转换!$H:$M,6,0)</f>
        <v>0.444507387660246</v>
      </c>
      <c r="AC7" s="41">
        <f>L7*权重!$O$22+AA7*权重!$O$23+AB7*权重!$O$24</f>
        <v>0.224867278618573</v>
      </c>
      <c r="AD7" s="41">
        <f t="shared" si="6"/>
        <v>0.319842383931021</v>
      </c>
      <c r="AE7">
        <v>0</v>
      </c>
      <c r="AF7">
        <v>1</v>
      </c>
      <c r="AG7">
        <v>10</v>
      </c>
      <c r="AH7" s="41">
        <f>AE7*权重!$N$3+AF7*权重!$N$4+AG7*权重!$N$5</f>
        <v>1.49766643228957</v>
      </c>
      <c r="AI7" s="41">
        <f t="shared" si="7"/>
        <v>0.542543413744111</v>
      </c>
      <c r="AJ7">
        <v>0</v>
      </c>
      <c r="AK7">
        <v>1</v>
      </c>
      <c r="AL7">
        <v>0</v>
      </c>
      <c r="AM7" s="41">
        <f>AJ7*权重!$N$9+AK7*权重!$N$10+AL7*权重!$N$11</f>
        <v>0.341500400262201</v>
      </c>
      <c r="AN7" s="41">
        <f t="shared" si="8"/>
        <v>0.266081374167892</v>
      </c>
      <c r="AO7" s="41">
        <f>AI7*权重!$D$16+AN7*权重!$D$17</f>
        <v>0.371109303002897</v>
      </c>
      <c r="AP7" s="41">
        <f t="shared" si="9"/>
        <v>0.442006153970262</v>
      </c>
      <c r="AQ7">
        <v>69</v>
      </c>
      <c r="AR7">
        <v>86</v>
      </c>
      <c r="AS7" t="s">
        <v>55</v>
      </c>
      <c r="AT7">
        <v>68.93</v>
      </c>
      <c r="AU7">
        <v>75.79</v>
      </c>
      <c r="AV7" s="7">
        <f>IF(AU7="","未进复试",IFERROR(VLOOKUP(A7,录取名单!$E:$I,5,0),"未录取"))</f>
        <v>75.79</v>
      </c>
      <c r="AW7" s="136" t="str">
        <f>VLOOKUP(A7,[1]数据整理!$A:$AC,29,0)</f>
        <v>putong</v>
      </c>
      <c r="AX7" t="str">
        <f t="shared" si="10"/>
        <v/>
      </c>
      <c r="AY7">
        <f>IFERROR(VLOOKUP(A7,跨学科资质筛选!$A:$H,8,0),1)</f>
        <v>1</v>
      </c>
    </row>
    <row r="8" spans="1:51">
      <c r="A8" s="8">
        <v>12</v>
      </c>
      <c r="B8" s="8" t="s">
        <v>70</v>
      </c>
      <c r="C8">
        <v>1</v>
      </c>
      <c r="D8" t="s">
        <v>71</v>
      </c>
      <c r="E8" t="str">
        <f>VLOOKUP(A8,[1]数据整理!A:J,10,0)</f>
        <v>农学</v>
      </c>
      <c r="F8" t="str">
        <f>VLOOKUP(A8,[1]数据整理!$A:$M,13,0)</f>
        <v>园林</v>
      </c>
      <c r="G8" s="7">
        <v>211</v>
      </c>
      <c r="H8" s="7">
        <f t="shared" si="0"/>
        <v>0</v>
      </c>
      <c r="I8" s="7">
        <f t="shared" si="1"/>
        <v>1</v>
      </c>
      <c r="J8" s="7">
        <v>1</v>
      </c>
      <c r="K8" s="127">
        <f>VLOOKUP(G8,权重!$L$16:$N$18,3,0)</f>
        <v>0.03757</v>
      </c>
      <c r="L8" s="127">
        <f t="shared" si="2"/>
        <v>-0.0952406599627802</v>
      </c>
      <c r="M8" t="str">
        <f>IFERROR(VLOOKUP(A8,[1]数据整理!A:Q,16,0),"")</f>
        <v>园林学院</v>
      </c>
      <c r="N8" t="s">
        <v>64</v>
      </c>
      <c r="O8">
        <v>587</v>
      </c>
      <c r="P8">
        <v>463</v>
      </c>
      <c r="Q8" s="14"/>
      <c r="R8" s="14" t="s">
        <v>55</v>
      </c>
      <c r="S8" s="14" t="s">
        <v>55</v>
      </c>
      <c r="T8" s="30">
        <f>VLOOKUP(A8,英语评价得分!O:T,6,0)</f>
        <v>0.682027783211945</v>
      </c>
      <c r="U8" s="41">
        <f t="shared" si="3"/>
        <v>0.685580932673885</v>
      </c>
      <c r="V8" s="14">
        <f t="shared" si="4"/>
        <v>0</v>
      </c>
      <c r="W8">
        <v>44</v>
      </c>
      <c r="X8">
        <v>9</v>
      </c>
      <c r="Y8" s="131">
        <v>0.204545454545455</v>
      </c>
      <c r="Z8">
        <v>3.76</v>
      </c>
      <c r="AA8" s="41">
        <f t="shared" si="5"/>
        <v>-0.90660320546879</v>
      </c>
      <c r="AB8" s="41">
        <f>VLOOKUP(A8,绩点百分制转换!$H:$M,6,0)</f>
        <v>-0.236313637072261</v>
      </c>
      <c r="AC8" s="41">
        <f>L8*权重!$O$22+AA8*权重!$O$23+AB8*权重!$O$24</f>
        <v>-0.409582613187869</v>
      </c>
      <c r="AD8" s="41">
        <f t="shared" si="6"/>
        <v>-0.582445107213095</v>
      </c>
      <c r="AE8">
        <v>2</v>
      </c>
      <c r="AF8">
        <v>0</v>
      </c>
      <c r="AG8">
        <v>5</v>
      </c>
      <c r="AH8" s="41">
        <f>AE8*权重!$N$3+AF8*权重!$N$4+AG8*权重!$N$5</f>
        <v>1.45358180622154</v>
      </c>
      <c r="AI8" s="41">
        <f t="shared" si="7"/>
        <v>0.500514341506396</v>
      </c>
      <c r="AJ8">
        <v>0</v>
      </c>
      <c r="AK8">
        <v>0</v>
      </c>
      <c r="AL8">
        <v>0</v>
      </c>
      <c r="AM8" s="41">
        <f>AJ8*权重!$N$9+AK8*权重!$N$10+AL8*权重!$N$11</f>
        <v>0</v>
      </c>
      <c r="AN8" s="41">
        <f t="shared" si="8"/>
        <v>-0.651047891978899</v>
      </c>
      <c r="AO8" s="41">
        <f>AI8*权重!$D$16+AN8*权重!$D$17</f>
        <v>-0.213569399477835</v>
      </c>
      <c r="AP8" s="41">
        <f t="shared" si="9"/>
        <v>-0.254369772207516</v>
      </c>
      <c r="AQ8" t="s">
        <v>55</v>
      </c>
      <c r="AR8" t="s">
        <v>55</v>
      </c>
      <c r="AS8" t="s">
        <v>55</v>
      </c>
      <c r="AT8" t="s">
        <v>55</v>
      </c>
      <c r="AU8" t="s">
        <v>55</v>
      </c>
      <c r="AV8" s="7" t="str">
        <f>IF(AU8="","未进复试",IFERROR(VLOOKUP(A8,录取名单!$E:$I,5,0),"未录取"))</f>
        <v>未进复试</v>
      </c>
      <c r="AW8" s="136" t="str">
        <f>VLOOKUP(A8,[1]数据整理!$A:$AC,29,0)</f>
        <v>putong</v>
      </c>
      <c r="AX8" t="str">
        <f t="shared" si="10"/>
        <v/>
      </c>
      <c r="AY8">
        <f>IFERROR(VLOOKUP(A8,跨学科资质筛选!$A:$H,8,0),1)</f>
        <v>1</v>
      </c>
    </row>
    <row r="9" spans="1:51">
      <c r="A9" s="8">
        <v>13</v>
      </c>
      <c r="B9" s="8" t="s">
        <v>72</v>
      </c>
      <c r="C9">
        <v>1</v>
      </c>
      <c r="D9" t="s">
        <v>73</v>
      </c>
      <c r="E9" t="str">
        <f>VLOOKUP(A9,[1]数据整理!A:J,10,0)</f>
        <v>管理学</v>
      </c>
      <c r="F9" t="str">
        <f>VLOOKUP(A9,[1]数据整理!$A:$M,13,0)</f>
        <v>电子商务</v>
      </c>
      <c r="G9" s="7" t="s">
        <v>53</v>
      </c>
      <c r="H9" s="7">
        <f t="shared" si="0"/>
        <v>0</v>
      </c>
      <c r="I9" s="7">
        <f t="shared" si="1"/>
        <v>1</v>
      </c>
      <c r="J9" s="7">
        <v>1</v>
      </c>
      <c r="K9" s="127">
        <f>VLOOKUP(G9,权重!$L$16:$N$18,3,0)</f>
        <v>0.02965</v>
      </c>
      <c r="L9" s="127">
        <f t="shared" si="2"/>
        <v>-0.162495927150278</v>
      </c>
      <c r="M9" t="str">
        <f>IFERROR(VLOOKUP(A9,[1]数据整理!A:Q,16,0),"")</f>
        <v>经济管理学院</v>
      </c>
      <c r="N9" t="s">
        <v>74</v>
      </c>
      <c r="O9">
        <v>564</v>
      </c>
      <c r="P9">
        <v>533</v>
      </c>
      <c r="Q9" s="14"/>
      <c r="R9" s="14" t="s">
        <v>55</v>
      </c>
      <c r="S9" s="14" t="s">
        <v>55</v>
      </c>
      <c r="T9" s="30">
        <f>VLOOKUP(A9,英语评价得分!O:T,6,0)</f>
        <v>1.14708445404885</v>
      </c>
      <c r="U9" s="41">
        <f t="shared" si="3"/>
        <v>1.15279289284614</v>
      </c>
      <c r="V9" s="14">
        <f t="shared" si="4"/>
        <v>0</v>
      </c>
      <c r="W9">
        <v>86</v>
      </c>
      <c r="X9">
        <v>1</v>
      </c>
      <c r="Y9" s="131">
        <v>0.0116279069767442</v>
      </c>
      <c r="Z9">
        <v>3.67</v>
      </c>
      <c r="AA9" s="41">
        <f t="shared" si="5"/>
        <v>0.756603980093583</v>
      </c>
      <c r="AB9" s="41">
        <f>VLOOKUP(A9,绩点百分制转换!$H:$M,6,0)</f>
        <v>-0.570301309582545</v>
      </c>
      <c r="AC9" s="41">
        <f>L9*权重!$O$22+AA9*权重!$O$23+AB9*权重!$O$24</f>
        <v>0.167851355875104</v>
      </c>
      <c r="AD9" s="41">
        <f t="shared" si="6"/>
        <v>0.238756778035503</v>
      </c>
      <c r="AE9">
        <v>0</v>
      </c>
      <c r="AF9">
        <v>3</v>
      </c>
      <c r="AG9">
        <v>1</v>
      </c>
      <c r="AH9" s="41">
        <f>AE9*权重!$N$3+AF9*权重!$N$4+AG9*权重!$N$5</f>
        <v>1.40523732064176</v>
      </c>
      <c r="AI9" s="41">
        <f t="shared" si="7"/>
        <v>0.454424036156124</v>
      </c>
      <c r="AJ9">
        <v>0</v>
      </c>
      <c r="AK9">
        <v>1</v>
      </c>
      <c r="AL9">
        <v>0</v>
      </c>
      <c r="AM9" s="41">
        <f>AJ9*权重!$N$9+AK9*权重!$N$10+AL9*权重!$N$11</f>
        <v>0.341500400262201</v>
      </c>
      <c r="AN9" s="41">
        <f t="shared" si="8"/>
        <v>0.266081374167892</v>
      </c>
      <c r="AO9" s="41">
        <f>AI9*权重!$D$16+AN9*权重!$D$17</f>
        <v>0.337632751457221</v>
      </c>
      <c r="AP9" s="41">
        <f t="shared" si="9"/>
        <v>0.402134230315532</v>
      </c>
      <c r="AQ9" t="s">
        <v>55</v>
      </c>
      <c r="AR9" t="s">
        <v>55</v>
      </c>
      <c r="AS9" t="s">
        <v>55</v>
      </c>
      <c r="AT9" t="s">
        <v>55</v>
      </c>
      <c r="AU9" t="s">
        <v>55</v>
      </c>
      <c r="AV9" s="7" t="str">
        <f>IF(AU9="","未进复试",IFERROR(VLOOKUP(A9,录取名单!$E:$I,5,0),"未录取"))</f>
        <v>未进复试</v>
      </c>
      <c r="AW9" s="136" t="str">
        <f>VLOOKUP(A9,[1]数据整理!$A:$AC,29,0)</f>
        <v>putong</v>
      </c>
      <c r="AX9" t="str">
        <f t="shared" si="10"/>
        <v/>
      </c>
      <c r="AY9">
        <f>IFERROR(VLOOKUP(A9,跨学科资质筛选!$A:$H,8,0),1)</f>
        <v>1</v>
      </c>
    </row>
    <row r="10" spans="1:51">
      <c r="A10" s="8">
        <v>14</v>
      </c>
      <c r="B10" s="8" t="s">
        <v>75</v>
      </c>
      <c r="C10">
        <v>1</v>
      </c>
      <c r="D10" t="s">
        <v>69</v>
      </c>
      <c r="E10" t="str">
        <f>VLOOKUP(A10,[1]数据整理!A:J,10,0)</f>
        <v>工学</v>
      </c>
      <c r="F10" t="str">
        <f>VLOOKUP(A10,[1]数据整理!$A:$M,13,0)</f>
        <v>环境科学</v>
      </c>
      <c r="G10" s="7" t="s">
        <v>53</v>
      </c>
      <c r="H10" s="7">
        <f t="shared" si="0"/>
        <v>0</v>
      </c>
      <c r="I10" s="7">
        <f t="shared" si="1"/>
        <v>1</v>
      </c>
      <c r="J10" s="7">
        <v>1</v>
      </c>
      <c r="K10" s="127">
        <f>VLOOKUP(G10,权重!$L$16:$N$18,3,0)</f>
        <v>0.02965</v>
      </c>
      <c r="L10" s="127">
        <f t="shared" si="2"/>
        <v>-0.162495927150278</v>
      </c>
      <c r="M10" t="str">
        <f>IFERROR(VLOOKUP(A10,[1]数据整理!A:Q,16,0),"")</f>
        <v>环境科学与工程学院</v>
      </c>
      <c r="N10" t="s">
        <v>76</v>
      </c>
      <c r="O10">
        <v>481</v>
      </c>
      <c r="Q10" s="14"/>
      <c r="R10" s="14" t="s">
        <v>55</v>
      </c>
      <c r="S10" s="14" t="s">
        <v>55</v>
      </c>
      <c r="T10" s="30">
        <f>VLOOKUP(A10,英语评价得分!O:T,6,0)</f>
        <v>-0.995308656771829</v>
      </c>
      <c r="U10" s="41">
        <f t="shared" si="3"/>
        <v>-0.999529066034201</v>
      </c>
      <c r="V10" s="14">
        <f t="shared" si="4"/>
        <v>0</v>
      </c>
      <c r="W10">
        <v>68</v>
      </c>
      <c r="X10">
        <v>2</v>
      </c>
      <c r="Y10" s="131">
        <v>0.0294117647058824</v>
      </c>
      <c r="Z10">
        <v>90.11</v>
      </c>
      <c r="AA10" s="41">
        <f t="shared" si="5"/>
        <v>0.603283349933764</v>
      </c>
      <c r="AB10" s="41">
        <f>VLOOKUP(A10,绩点百分制转换!$H:$M,6,0)</f>
        <v>0.305774046771357</v>
      </c>
      <c r="AC10" s="41">
        <f>L10*权重!$O$22+AA10*权重!$O$23+AB10*权重!$O$24</f>
        <v>0.149379996284501</v>
      </c>
      <c r="AD10" s="41">
        <f t="shared" si="6"/>
        <v>0.212487600724159</v>
      </c>
      <c r="AE10">
        <v>2</v>
      </c>
      <c r="AF10">
        <v>0</v>
      </c>
      <c r="AG10">
        <v>7</v>
      </c>
      <c r="AH10" s="41">
        <f>AE10*权重!$N$3+AF10*权重!$N$4+AG10*权重!$N$5</f>
        <v>1.6665309080303</v>
      </c>
      <c r="AI10" s="41">
        <f t="shared" si="7"/>
        <v>0.703534169077719</v>
      </c>
      <c r="AJ10">
        <v>0</v>
      </c>
      <c r="AK10">
        <v>0</v>
      </c>
      <c r="AL10">
        <v>2</v>
      </c>
      <c r="AM10" s="41">
        <f>AJ10*权重!$N$9+AK10*权重!$N$10+AL10*权重!$N$11</f>
        <v>0.300978828314143</v>
      </c>
      <c r="AN10" s="41">
        <f t="shared" si="8"/>
        <v>0.157257139949415</v>
      </c>
      <c r="AO10" s="41">
        <f>AI10*权重!$D$16+AN10*权重!$D$17</f>
        <v>0.364787783315258</v>
      </c>
      <c r="AP10" s="41">
        <f t="shared" si="9"/>
        <v>0.434476968951801</v>
      </c>
      <c r="AQ10" t="s">
        <v>55</v>
      </c>
      <c r="AR10" t="s">
        <v>55</v>
      </c>
      <c r="AS10" t="s">
        <v>55</v>
      </c>
      <c r="AT10" t="s">
        <v>55</v>
      </c>
      <c r="AU10" t="s">
        <v>55</v>
      </c>
      <c r="AV10" s="7" t="str">
        <f>IF(AU10="","未进复试",IFERROR(VLOOKUP(A10,录取名单!$E:$I,5,0),"未录取"))</f>
        <v>未进复试</v>
      </c>
      <c r="AW10" s="136" t="str">
        <f>VLOOKUP(A10,[1]数据整理!$A:$AC,29,0)</f>
        <v>putong</v>
      </c>
      <c r="AX10" t="str">
        <f t="shared" si="10"/>
        <v/>
      </c>
      <c r="AY10">
        <f>IFERROR(VLOOKUP(A10,跨学科资质筛选!$A:$H,8,0),1)</f>
        <v>1</v>
      </c>
    </row>
    <row r="11" spans="1:51">
      <c r="A11" s="8">
        <v>15</v>
      </c>
      <c r="B11" s="8" t="s">
        <v>77</v>
      </c>
      <c r="C11">
        <v>1</v>
      </c>
      <c r="D11" t="s">
        <v>78</v>
      </c>
      <c r="E11" t="str">
        <f>VLOOKUP(A11,[1]数据整理!A:J,10,0)</f>
        <v>管理学</v>
      </c>
      <c r="F11" t="str">
        <f>VLOOKUP(A11,[1]数据整理!$A:$M,13,0)</f>
        <v>人力资源管理</v>
      </c>
      <c r="G11" s="7" t="s">
        <v>53</v>
      </c>
      <c r="H11" s="7">
        <f t="shared" si="0"/>
        <v>0</v>
      </c>
      <c r="I11" s="7">
        <f t="shared" si="1"/>
        <v>1</v>
      </c>
      <c r="J11" s="7">
        <v>1</v>
      </c>
      <c r="K11" s="127">
        <f>VLOOKUP(G11,权重!$L$16:$N$18,3,0)</f>
        <v>0.02965</v>
      </c>
      <c r="L11" s="127">
        <f t="shared" si="2"/>
        <v>-0.162495927150278</v>
      </c>
      <c r="M11" t="str">
        <f>IFERROR(VLOOKUP(A11,[1]数据整理!A:Q,16,0),"")</f>
        <v>经济管理学院</v>
      </c>
      <c r="N11" t="s">
        <v>79</v>
      </c>
      <c r="O11">
        <v>513</v>
      </c>
      <c r="P11">
        <v>533</v>
      </c>
      <c r="Q11" s="14"/>
      <c r="R11" s="14" t="s">
        <v>55</v>
      </c>
      <c r="S11" s="14" t="s">
        <v>55</v>
      </c>
      <c r="T11" s="30">
        <f>VLOOKUP(A11,英语评价得分!O:T,6,0)</f>
        <v>1.14708445404885</v>
      </c>
      <c r="U11" s="41">
        <f t="shared" si="3"/>
        <v>1.15279289284614</v>
      </c>
      <c r="V11" s="14">
        <f t="shared" si="4"/>
        <v>0</v>
      </c>
      <c r="W11">
        <v>129</v>
      </c>
      <c r="X11">
        <v>1</v>
      </c>
      <c r="Y11" s="131">
        <v>0.00775193798449612</v>
      </c>
      <c r="Z11">
        <v>4.04</v>
      </c>
      <c r="AA11" s="41">
        <f t="shared" si="5"/>
        <v>0.790020014872005</v>
      </c>
      <c r="AB11" s="41">
        <f>VLOOKUP(A11,绩点百分制转换!$H:$M,6,0)</f>
        <v>0.996871615273409</v>
      </c>
      <c r="AC11" s="41">
        <f>L11*权重!$O$22+AA11*权重!$O$23+AB11*权重!$O$24</f>
        <v>0.251587870605604</v>
      </c>
      <c r="AD11" s="41">
        <f t="shared" si="6"/>
        <v>0.35784326661258</v>
      </c>
      <c r="AE11">
        <v>1</v>
      </c>
      <c r="AF11">
        <v>0</v>
      </c>
      <c r="AG11">
        <v>0</v>
      </c>
      <c r="AH11" s="41">
        <f>AE11*权重!$N$3+AF11*权重!$N$4+AG11*权重!$N$5</f>
        <v>0.460604525849828</v>
      </c>
      <c r="AI11" s="41">
        <f t="shared" si="7"/>
        <v>-0.446162937387948</v>
      </c>
      <c r="AJ11">
        <v>0</v>
      </c>
      <c r="AK11">
        <v>0</v>
      </c>
      <c r="AL11">
        <v>1</v>
      </c>
      <c r="AM11" s="41">
        <f>AJ11*权重!$N$9+AK11*权重!$N$10+AL11*权重!$N$11</f>
        <v>0.150489414157071</v>
      </c>
      <c r="AN11" s="41">
        <f t="shared" si="8"/>
        <v>-0.246895376014742</v>
      </c>
      <c r="AO11" s="41">
        <f>AI11*权重!$D$16+AN11*权重!$D$17</f>
        <v>-0.322597122580423</v>
      </c>
      <c r="AP11" s="41">
        <f t="shared" si="9"/>
        <v>-0.38422618964239</v>
      </c>
      <c r="AQ11" t="s">
        <v>55</v>
      </c>
      <c r="AR11" t="s">
        <v>55</v>
      </c>
      <c r="AS11" t="s">
        <v>55</v>
      </c>
      <c r="AT11" t="s">
        <v>55</v>
      </c>
      <c r="AU11" t="s">
        <v>55</v>
      </c>
      <c r="AV11" s="7" t="str">
        <f>IF(AU11="","未进复试",IFERROR(VLOOKUP(A11,录取名单!$E:$I,5,0),"未录取"))</f>
        <v>未进复试</v>
      </c>
      <c r="AW11" s="136" t="str">
        <f>VLOOKUP(A11,[1]数据整理!$A:$AC,29,0)</f>
        <v>putong</v>
      </c>
      <c r="AX11" t="str">
        <f t="shared" si="10"/>
        <v/>
      </c>
      <c r="AY11">
        <f>IFERROR(VLOOKUP(A11,跨学科资质筛选!$A:$H,8,0),1)</f>
        <v>1</v>
      </c>
    </row>
    <row r="12" spans="1:51">
      <c r="A12" s="8">
        <v>16</v>
      </c>
      <c r="B12" s="8" t="s">
        <v>80</v>
      </c>
      <c r="C12">
        <v>1</v>
      </c>
      <c r="D12" t="s">
        <v>81</v>
      </c>
      <c r="E12" t="str">
        <f>VLOOKUP(A12,[1]数据整理!A:J,10,0)</f>
        <v>管理学</v>
      </c>
      <c r="F12" t="str">
        <f>VLOOKUP(A12,[1]数据整理!$A:$M,13,0)</f>
        <v>人力资源管理</v>
      </c>
      <c r="G12" s="7" t="s">
        <v>53</v>
      </c>
      <c r="H12" s="7">
        <f t="shared" si="0"/>
        <v>0</v>
      </c>
      <c r="I12" s="7">
        <f t="shared" si="1"/>
        <v>1</v>
      </c>
      <c r="J12" s="7">
        <v>1</v>
      </c>
      <c r="K12" s="127">
        <f>VLOOKUP(G12,权重!$L$16:$N$18,3,0)</f>
        <v>0.02965</v>
      </c>
      <c r="L12" s="127">
        <f t="shared" si="2"/>
        <v>-0.162495927150278</v>
      </c>
      <c r="M12" t="str">
        <f>IFERROR(VLOOKUP(A12,[1]数据整理!A:Q,16,0),"")</f>
        <v>经济管理学院</v>
      </c>
      <c r="N12" t="s">
        <v>79</v>
      </c>
      <c r="O12">
        <v>519</v>
      </c>
      <c r="P12">
        <v>479</v>
      </c>
      <c r="Q12" s="14"/>
      <c r="R12" s="14" t="s">
        <v>55</v>
      </c>
      <c r="S12" s="14" t="s">
        <v>55</v>
      </c>
      <c r="T12" s="30">
        <f>VLOOKUP(A12,英语评价得分!O:T,6,0)</f>
        <v>0.15890443248214</v>
      </c>
      <c r="U12" s="41">
        <f t="shared" si="3"/>
        <v>0.160033184554254</v>
      </c>
      <c r="V12" s="14">
        <f t="shared" si="4"/>
        <v>0</v>
      </c>
      <c r="W12">
        <v>58</v>
      </c>
      <c r="X12">
        <v>5</v>
      </c>
      <c r="Y12" s="131">
        <v>0.0862068965517241</v>
      </c>
      <c r="Z12">
        <v>3.91</v>
      </c>
      <c r="AA12" s="41">
        <f t="shared" si="5"/>
        <v>0.113633379874288</v>
      </c>
      <c r="AB12" s="41">
        <f>VLOOKUP(A12,绩点百分制转换!$H:$M,6,0)</f>
        <v>0.405970348524442</v>
      </c>
      <c r="AC12" s="41">
        <f>L12*权重!$O$22+AA12*权重!$O$23+AB12*权重!$O$24</f>
        <v>-0.0319197780620431</v>
      </c>
      <c r="AD12" s="41">
        <f t="shared" si="6"/>
        <v>-0.0453491814279667</v>
      </c>
      <c r="AE12">
        <v>1</v>
      </c>
      <c r="AF12">
        <v>0</v>
      </c>
      <c r="AG12">
        <v>2</v>
      </c>
      <c r="AH12" s="41">
        <f>AE12*权重!$N$3+AF12*权重!$N$4+AG12*权重!$N$5</f>
        <v>0.673553627658583</v>
      </c>
      <c r="AI12" s="41">
        <f t="shared" si="7"/>
        <v>-0.243143109816625</v>
      </c>
      <c r="AJ12">
        <v>0</v>
      </c>
      <c r="AK12">
        <v>0</v>
      </c>
      <c r="AL12">
        <v>0</v>
      </c>
      <c r="AM12" s="41">
        <f>AJ12*权重!$N$9+AK12*权重!$N$10+AL12*权重!$N$11</f>
        <v>0</v>
      </c>
      <c r="AN12" s="41">
        <f t="shared" si="8"/>
        <v>-0.651047891978899</v>
      </c>
      <c r="AO12" s="41">
        <f>AI12*权重!$D$16+AN12*权重!$D$17</f>
        <v>-0.496084865235451</v>
      </c>
      <c r="AP12" s="41">
        <f t="shared" si="9"/>
        <v>-0.590857091297079</v>
      </c>
      <c r="AQ12" t="s">
        <v>55</v>
      </c>
      <c r="AR12" t="s">
        <v>55</v>
      </c>
      <c r="AS12" t="s">
        <v>55</v>
      </c>
      <c r="AT12" t="s">
        <v>55</v>
      </c>
      <c r="AU12" t="s">
        <v>55</v>
      </c>
      <c r="AV12" s="7" t="str">
        <f>IF(AU12="","未进复试",IFERROR(VLOOKUP(A12,录取名单!$E:$I,5,0),"未录取"))</f>
        <v>未进复试</v>
      </c>
      <c r="AW12" s="136" t="str">
        <f>VLOOKUP(A12,[1]数据整理!$A:$AC,29,0)</f>
        <v>putong</v>
      </c>
      <c r="AX12" t="str">
        <f t="shared" si="10"/>
        <v/>
      </c>
      <c r="AY12">
        <f>IFERROR(VLOOKUP(A12,跨学科资质筛选!$A:$H,8,0),1)</f>
        <v>1</v>
      </c>
    </row>
    <row r="13" spans="1:51">
      <c r="A13" s="8">
        <v>18</v>
      </c>
      <c r="B13" s="8" t="s">
        <v>82</v>
      </c>
      <c r="C13">
        <v>1</v>
      </c>
      <c r="D13" t="s">
        <v>83</v>
      </c>
      <c r="E13" t="str">
        <f>VLOOKUP(A13,[1]数据整理!A:J,10,0)</f>
        <v>农学</v>
      </c>
      <c r="F13" t="str">
        <f>VLOOKUP(A13,[1]数据整理!$A:$M,13,0)</f>
        <v>园林</v>
      </c>
      <c r="G13" s="7">
        <v>211</v>
      </c>
      <c r="H13" s="7">
        <f t="shared" si="0"/>
        <v>0</v>
      </c>
      <c r="I13" s="7">
        <f t="shared" si="1"/>
        <v>1</v>
      </c>
      <c r="J13" s="7">
        <v>1</v>
      </c>
      <c r="K13" s="127">
        <f>VLOOKUP(G13,权重!$L$16:$N$18,3,0)</f>
        <v>0.03757</v>
      </c>
      <c r="L13" s="127">
        <f t="shared" si="2"/>
        <v>-0.0952406599627802</v>
      </c>
      <c r="M13" t="str">
        <f>IFERROR(VLOOKUP(A13,[1]数据整理!A:Q,16,0),"")</f>
        <v>园林学院</v>
      </c>
      <c r="N13" t="s">
        <v>58</v>
      </c>
      <c r="O13">
        <v>563</v>
      </c>
      <c r="P13">
        <v>442</v>
      </c>
      <c r="Q13" s="14"/>
      <c r="R13" s="14" t="s">
        <v>55</v>
      </c>
      <c r="S13" s="14" t="s">
        <v>55</v>
      </c>
      <c r="T13" s="30">
        <f>VLOOKUP(A13,英语评价得分!O:T,6,0)</f>
        <v>0.302253494913732</v>
      </c>
      <c r="U13" s="41">
        <f t="shared" si="3"/>
        <v>0.304046593343752</v>
      </c>
      <c r="V13" s="14">
        <f t="shared" si="4"/>
        <v>0</v>
      </c>
      <c r="W13">
        <v>67</v>
      </c>
      <c r="X13">
        <v>6</v>
      </c>
      <c r="Y13" s="131">
        <v>0.0895522388059701</v>
      </c>
      <c r="Z13">
        <v>3.81</v>
      </c>
      <c r="AA13" s="41">
        <f t="shared" si="5"/>
        <v>0.0847920570109771</v>
      </c>
      <c r="AB13" s="41">
        <f>VLOOKUP(A13,绩点百分制转换!$H:$M,6,0)</f>
        <v>-0.0222189752066941</v>
      </c>
      <c r="AC13" s="41">
        <f>L13*权重!$O$22+AA13*权重!$O$23+AB13*权重!$O$24</f>
        <v>-0.0236000312255232</v>
      </c>
      <c r="AD13" s="41">
        <f t="shared" si="6"/>
        <v>-0.0335171934380186</v>
      </c>
      <c r="AE13">
        <v>2</v>
      </c>
      <c r="AF13">
        <v>1</v>
      </c>
      <c r="AG13">
        <v>5</v>
      </c>
      <c r="AH13" s="41">
        <f>AE13*权重!$N$3+AF13*权重!$N$4+AG13*权重!$N$5</f>
        <v>1.88650272946734</v>
      </c>
      <c r="AI13" s="41">
        <f t="shared" si="7"/>
        <v>0.913249264747879</v>
      </c>
      <c r="AJ13">
        <v>0</v>
      </c>
      <c r="AK13">
        <v>0</v>
      </c>
      <c r="AL13">
        <v>0</v>
      </c>
      <c r="AM13" s="41">
        <f>AJ13*权重!$N$9+AK13*权重!$N$10+AL13*权重!$N$11</f>
        <v>0</v>
      </c>
      <c r="AN13" s="41">
        <f t="shared" si="8"/>
        <v>-0.651047891978899</v>
      </c>
      <c r="AO13" s="41">
        <f>AI13*权重!$D$16+AN13*权重!$D$17</f>
        <v>-0.0567714021383959</v>
      </c>
      <c r="AP13" s="41">
        <f t="shared" si="9"/>
        <v>-0.0676170306474259</v>
      </c>
      <c r="AQ13" t="s">
        <v>55</v>
      </c>
      <c r="AR13" t="s">
        <v>55</v>
      </c>
      <c r="AS13" t="s">
        <v>55</v>
      </c>
      <c r="AT13" t="s">
        <v>55</v>
      </c>
      <c r="AU13" t="s">
        <v>55</v>
      </c>
      <c r="AV13" s="7" t="str">
        <f>IF(AU13="","未进复试",IFERROR(VLOOKUP(A13,录取名单!$E:$I,5,0),"未录取"))</f>
        <v>未进复试</v>
      </c>
      <c r="AW13" s="136" t="str">
        <f>VLOOKUP(A13,[1]数据整理!$A:$AC,29,0)</f>
        <v>putong</v>
      </c>
      <c r="AX13" t="str">
        <f t="shared" si="10"/>
        <v/>
      </c>
      <c r="AY13">
        <f>IFERROR(VLOOKUP(A13,跨学科资质筛选!$A:$H,8,0),1)</f>
        <v>1</v>
      </c>
    </row>
    <row r="14" spans="1:51">
      <c r="A14" s="8">
        <v>19</v>
      </c>
      <c r="B14" s="8" t="s">
        <v>84</v>
      </c>
      <c r="C14">
        <v>1</v>
      </c>
      <c r="D14" t="s">
        <v>85</v>
      </c>
      <c r="E14" t="str">
        <f>VLOOKUP(A14,[1]数据整理!A:J,10,0)</f>
        <v>艺术学</v>
      </c>
      <c r="F14" t="str">
        <f>VLOOKUP(A14,[1]数据整理!$A:$M,13,0)</f>
        <v>艺术设计学</v>
      </c>
      <c r="G14" s="7">
        <v>211</v>
      </c>
      <c r="H14" s="7">
        <f t="shared" si="0"/>
        <v>0</v>
      </c>
      <c r="I14" s="7">
        <f t="shared" si="1"/>
        <v>1</v>
      </c>
      <c r="J14" s="7">
        <v>1</v>
      </c>
      <c r="K14" s="127">
        <f>VLOOKUP(G14,权重!$L$16:$N$18,3,0)</f>
        <v>0.03757</v>
      </c>
      <c r="L14" s="127">
        <f t="shared" si="2"/>
        <v>-0.0952406599627802</v>
      </c>
      <c r="M14" t="str">
        <f>IFERROR(VLOOKUP(A14,[1]数据整理!A:Q,16,0),"")</f>
        <v>艺术设计学院</v>
      </c>
      <c r="N14" t="s">
        <v>86</v>
      </c>
      <c r="O14">
        <v>427</v>
      </c>
      <c r="P14">
        <v>372</v>
      </c>
      <c r="Q14" s="14"/>
      <c r="R14" s="14" t="s">
        <v>55</v>
      </c>
      <c r="S14" s="14" t="s">
        <v>55</v>
      </c>
      <c r="T14" s="30">
        <f>VLOOKUP(A14,英语评价得分!O:T,6,0)</f>
        <v>-1.79915598062227</v>
      </c>
      <c r="U14" s="41">
        <f t="shared" si="3"/>
        <v>-1.80710179298707</v>
      </c>
      <c r="V14" s="14">
        <f t="shared" si="4"/>
        <v>0</v>
      </c>
      <c r="W14">
        <v>91</v>
      </c>
      <c r="X14">
        <v>3</v>
      </c>
      <c r="Y14" s="131">
        <v>0.032967032967033</v>
      </c>
      <c r="Z14">
        <v>3.86</v>
      </c>
      <c r="AA14" s="41">
        <f t="shared" si="5"/>
        <v>0.572632184225567</v>
      </c>
      <c r="AB14" s="41">
        <f>VLOOKUP(A14,绩点百分制转换!$H:$M,6,0)</f>
        <v>0.191875686658872</v>
      </c>
      <c r="AC14" s="41">
        <f>L14*权重!$O$22+AA14*权重!$O$23+AB14*权重!$O$24</f>
        <v>0.171262407167758</v>
      </c>
      <c r="AD14" s="41">
        <f t="shared" si="6"/>
        <v>0.243607829241847</v>
      </c>
      <c r="AE14">
        <v>0</v>
      </c>
      <c r="AF14">
        <v>0</v>
      </c>
      <c r="AG14">
        <v>0</v>
      </c>
      <c r="AH14" s="41">
        <f>AE14*权重!$N$3+AF14*权重!$N$4+AG14*权重!$N$5</f>
        <v>0</v>
      </c>
      <c r="AI14" s="41">
        <f t="shared" si="7"/>
        <v>-0.885290647353986</v>
      </c>
      <c r="AJ14">
        <v>0</v>
      </c>
      <c r="AK14">
        <v>0</v>
      </c>
      <c r="AL14">
        <v>0</v>
      </c>
      <c r="AM14" s="41">
        <f>AJ14*权重!$N$9+AK14*权重!$N$10+AL14*权重!$N$11</f>
        <v>0</v>
      </c>
      <c r="AN14" s="41">
        <f t="shared" si="8"/>
        <v>-0.651047891978899</v>
      </c>
      <c r="AO14" s="41">
        <f>AI14*权重!$D$16+AN14*权重!$D$17</f>
        <v>-0.740036714745894</v>
      </c>
      <c r="AP14" s="41">
        <f t="shared" si="9"/>
        <v>-0.881413587411652</v>
      </c>
      <c r="AQ14" t="s">
        <v>55</v>
      </c>
      <c r="AR14" t="s">
        <v>55</v>
      </c>
      <c r="AS14" t="s">
        <v>55</v>
      </c>
      <c r="AT14" t="s">
        <v>55</v>
      </c>
      <c r="AU14" t="s">
        <v>55</v>
      </c>
      <c r="AV14" s="7" t="str">
        <f>IF(AU14="","未进复试",IFERROR(VLOOKUP(A14,录取名单!$E:$I,5,0),"未录取"))</f>
        <v>未进复试</v>
      </c>
      <c r="AW14" s="136" t="str">
        <f>VLOOKUP(A14,[1]数据整理!$A:$AC,29,0)</f>
        <v>putong</v>
      </c>
      <c r="AX14" t="str">
        <f t="shared" si="10"/>
        <v/>
      </c>
      <c r="AY14">
        <f>IFERROR(VLOOKUP(A14,跨学科资质筛选!$A:$H,8,0),1)</f>
        <v>1</v>
      </c>
    </row>
    <row r="15" spans="1:51">
      <c r="A15" s="8">
        <v>20</v>
      </c>
      <c r="B15" s="8" t="s">
        <v>87</v>
      </c>
      <c r="C15">
        <v>1</v>
      </c>
      <c r="D15" t="s">
        <v>57</v>
      </c>
      <c r="E15" t="str">
        <f>VLOOKUP(A15,[1]数据整理!A:J,10,0)</f>
        <v>工学</v>
      </c>
      <c r="F15" t="str">
        <f>VLOOKUP(A15,[1]数据整理!$A:$M,13,0)</f>
        <v>风景园林</v>
      </c>
      <c r="G15" s="7">
        <v>211</v>
      </c>
      <c r="H15" s="7">
        <f t="shared" si="0"/>
        <v>0</v>
      </c>
      <c r="I15" s="7">
        <f t="shared" si="1"/>
        <v>1</v>
      </c>
      <c r="J15" s="7">
        <v>1</v>
      </c>
      <c r="K15" s="127">
        <f>VLOOKUP(G15,权重!$L$16:$N$18,3,0)</f>
        <v>0.03757</v>
      </c>
      <c r="L15" s="127">
        <f t="shared" si="2"/>
        <v>-0.0952406599627802</v>
      </c>
      <c r="M15" t="str">
        <f>IFERROR(VLOOKUP(A15,[1]数据整理!A:Q,16,0),"")</f>
        <v>园林学院</v>
      </c>
      <c r="N15" t="s">
        <v>64</v>
      </c>
      <c r="O15">
        <v>552</v>
      </c>
      <c r="P15">
        <v>473</v>
      </c>
      <c r="Q15" s="14"/>
      <c r="R15" s="14" t="s">
        <v>55</v>
      </c>
      <c r="S15" s="14" t="s">
        <v>55</v>
      </c>
      <c r="T15" s="30">
        <f>VLOOKUP(A15,英语评价得分!O:T,6,0)</f>
        <v>0.128190279443717</v>
      </c>
      <c r="U15" s="41">
        <f t="shared" si="3"/>
        <v>0.129176687817441</v>
      </c>
      <c r="V15" s="14">
        <f t="shared" si="4"/>
        <v>0</v>
      </c>
      <c r="W15">
        <v>164</v>
      </c>
      <c r="X15">
        <v>1</v>
      </c>
      <c r="Y15" s="131">
        <v>0.00609756097560976</v>
      </c>
      <c r="Z15">
        <v>4.1</v>
      </c>
      <c r="AA15" s="41">
        <f t="shared" si="5"/>
        <v>0.804282956545722</v>
      </c>
      <c r="AB15" s="41">
        <f>VLOOKUP(A15,绩点百分制转换!$H:$M,6,0)</f>
        <v>1.30516792835983</v>
      </c>
      <c r="AC15" s="41">
        <f>L15*权重!$O$22+AA15*权重!$O$23+AB15*权重!$O$24</f>
        <v>0.309658854971631</v>
      </c>
      <c r="AD15" s="41">
        <f t="shared" si="6"/>
        <v>0.440429336006814</v>
      </c>
      <c r="AE15">
        <v>0</v>
      </c>
      <c r="AF15">
        <v>2</v>
      </c>
      <c r="AG15">
        <v>7</v>
      </c>
      <c r="AH15" s="41">
        <f>AE15*权重!$N$3+AF15*权重!$N$4+AG15*权重!$N$5</f>
        <v>1.61116370282223</v>
      </c>
      <c r="AI15" s="41">
        <f t="shared" si="7"/>
        <v>0.65074859562861</v>
      </c>
      <c r="AJ15">
        <v>0</v>
      </c>
      <c r="AK15">
        <v>0</v>
      </c>
      <c r="AL15">
        <v>0</v>
      </c>
      <c r="AM15" s="41">
        <f>AJ15*权重!$N$9+AK15*权重!$N$10+AL15*权重!$N$11</f>
        <v>0</v>
      </c>
      <c r="AN15" s="41">
        <f t="shared" si="8"/>
        <v>-0.651047891978899</v>
      </c>
      <c r="AO15" s="41">
        <f>AI15*权重!$D$16+AN15*权重!$D$17</f>
        <v>-0.156495406336806</v>
      </c>
      <c r="AP15" s="41">
        <f t="shared" si="9"/>
        <v>-0.186392343466543</v>
      </c>
      <c r="AQ15" t="s">
        <v>55</v>
      </c>
      <c r="AR15" t="s">
        <v>55</v>
      </c>
      <c r="AS15" t="s">
        <v>55</v>
      </c>
      <c r="AT15" t="s">
        <v>55</v>
      </c>
      <c r="AU15" t="s">
        <v>55</v>
      </c>
      <c r="AV15" s="7" t="str">
        <f>IF(AU15="","未进复试",IFERROR(VLOOKUP(A15,录取名单!$E:$I,5,0),"未录取"))</f>
        <v>未进复试</v>
      </c>
      <c r="AW15" s="136" t="str">
        <f>VLOOKUP(A15,[1]数据整理!$A:$AC,29,0)</f>
        <v>putong</v>
      </c>
      <c r="AX15" t="str">
        <f t="shared" si="10"/>
        <v/>
      </c>
      <c r="AY15">
        <f>IFERROR(VLOOKUP(A15,跨学科资质筛选!$A:$H,8,0),1)</f>
        <v>1</v>
      </c>
    </row>
    <row r="16" spans="1:51">
      <c r="A16" s="8">
        <v>21</v>
      </c>
      <c r="B16" s="8" t="s">
        <v>88</v>
      </c>
      <c r="C16">
        <v>1</v>
      </c>
      <c r="D16" t="s">
        <v>89</v>
      </c>
      <c r="E16" t="str">
        <f>VLOOKUP(A16,[1]数据整理!A:J,10,0)</f>
        <v>工学</v>
      </c>
      <c r="F16" t="str">
        <f>VLOOKUP(A16,[1]数据整理!$A:$M,13,0)</f>
        <v>建筑学</v>
      </c>
      <c r="G16" s="7">
        <v>211</v>
      </c>
      <c r="H16" s="7">
        <f t="shared" si="0"/>
        <v>0</v>
      </c>
      <c r="I16" s="7">
        <f t="shared" si="1"/>
        <v>1</v>
      </c>
      <c r="J16" s="7">
        <v>1</v>
      </c>
      <c r="K16" s="127">
        <f>VLOOKUP(G16,权重!$L$16:$N$18,3,0)</f>
        <v>0.03757</v>
      </c>
      <c r="L16" s="127">
        <f t="shared" si="2"/>
        <v>-0.0952406599627802</v>
      </c>
      <c r="M16" t="str">
        <f>IFERROR(VLOOKUP(A16,[1]数据整理!A:Q,16,0),"")</f>
        <v>经济管理学院</v>
      </c>
      <c r="N16" t="s">
        <v>79</v>
      </c>
      <c r="O16">
        <v>451</v>
      </c>
      <c r="Q16" s="14"/>
      <c r="R16" s="14" t="s">
        <v>55</v>
      </c>
      <c r="S16" s="14" t="s">
        <v>55</v>
      </c>
      <c r="T16" s="30">
        <f>VLOOKUP(A16,英语评价得分!O:T,6,0)</f>
        <v>-1.4700265171446</v>
      </c>
      <c r="U16" s="41">
        <f t="shared" si="3"/>
        <v>-1.47644699019687</v>
      </c>
      <c r="V16" s="14">
        <f t="shared" si="4"/>
        <v>0</v>
      </c>
      <c r="W16">
        <v>30</v>
      </c>
      <c r="X16">
        <v>3</v>
      </c>
      <c r="Y16" s="131">
        <v>0.1</v>
      </c>
      <c r="Z16">
        <v>3.7</v>
      </c>
      <c r="AA16" s="41">
        <f t="shared" si="5"/>
        <v>-0.00528161285444137</v>
      </c>
      <c r="AB16" s="41">
        <f>VLOOKUP(A16,绩点百分制转换!$H:$M,6,0)</f>
        <v>-0.493227231310942</v>
      </c>
      <c r="AC16" s="41">
        <f>L16*权重!$O$22+AA16*权重!$O$23+AB16*权重!$O$24</f>
        <v>-0.0791416884830646</v>
      </c>
      <c r="AD16" s="41">
        <f t="shared" si="6"/>
        <v>-0.112506162036003</v>
      </c>
      <c r="AE16">
        <v>0</v>
      </c>
      <c r="AF16">
        <v>0</v>
      </c>
      <c r="AG16">
        <v>1</v>
      </c>
      <c r="AH16" s="41">
        <f>AE16*权重!$N$3+AF16*权重!$N$4+AG16*权重!$N$5</f>
        <v>0.106474550904377</v>
      </c>
      <c r="AI16" s="41">
        <f t="shared" si="7"/>
        <v>-0.783780733568324</v>
      </c>
      <c r="AJ16">
        <v>0</v>
      </c>
      <c r="AK16">
        <v>0</v>
      </c>
      <c r="AL16">
        <v>0</v>
      </c>
      <c r="AM16" s="41">
        <f>AJ16*权重!$N$9+AK16*权重!$N$10+AL16*权重!$N$11</f>
        <v>0</v>
      </c>
      <c r="AN16" s="41">
        <f t="shared" si="8"/>
        <v>-0.651047891978899</v>
      </c>
      <c r="AO16" s="41">
        <f>AI16*权重!$D$16+AN16*权重!$D$17</f>
        <v>-0.701473098498721</v>
      </c>
      <c r="AP16" s="41">
        <f t="shared" si="9"/>
        <v>-0.835482764436662</v>
      </c>
      <c r="AQ16" t="s">
        <v>55</v>
      </c>
      <c r="AR16" t="s">
        <v>55</v>
      </c>
      <c r="AS16" t="s">
        <v>55</v>
      </c>
      <c r="AT16" t="s">
        <v>55</v>
      </c>
      <c r="AU16" t="s">
        <v>55</v>
      </c>
      <c r="AV16" s="7" t="str">
        <f>IF(AU16="","未进复试",IFERROR(VLOOKUP(A16,录取名单!$E:$I,5,0),"未录取"))</f>
        <v>未进复试</v>
      </c>
      <c r="AW16" s="136" t="str">
        <f>VLOOKUP(A16,[1]数据整理!$A:$AC,29,0)</f>
        <v>putong</v>
      </c>
      <c r="AX16" t="str">
        <f t="shared" si="10"/>
        <v/>
      </c>
      <c r="AY16">
        <f>IFERROR(VLOOKUP(A16,跨学科资质筛选!$A:$H,8,0),1)</f>
        <v>1</v>
      </c>
    </row>
    <row r="17" spans="1:51">
      <c r="A17" s="8">
        <v>23</v>
      </c>
      <c r="B17" s="8" t="s">
        <v>90</v>
      </c>
      <c r="C17">
        <v>1</v>
      </c>
      <c r="D17" t="s">
        <v>83</v>
      </c>
      <c r="E17" t="str">
        <f>VLOOKUP(A17,[1]数据整理!A:J,10,0)</f>
        <v>管理学</v>
      </c>
      <c r="F17" t="str">
        <f>VLOOKUP(A17,[1]数据整理!$A:$M,13,0)</f>
        <v>会计学</v>
      </c>
      <c r="G17" s="7">
        <v>211</v>
      </c>
      <c r="H17" s="7">
        <f t="shared" si="0"/>
        <v>0</v>
      </c>
      <c r="I17" s="7">
        <f t="shared" si="1"/>
        <v>1</v>
      </c>
      <c r="J17" s="7">
        <v>1</v>
      </c>
      <c r="K17" s="127">
        <f>VLOOKUP(G17,权重!$L$16:$N$18,3,0)</f>
        <v>0.03757</v>
      </c>
      <c r="L17" s="127">
        <f t="shared" si="2"/>
        <v>-0.0952406599627802</v>
      </c>
      <c r="M17" t="str">
        <f>IFERROR(VLOOKUP(A17,[1]数据整理!A:Q,16,0),"")</f>
        <v>经济管理学院</v>
      </c>
      <c r="N17" t="s">
        <v>79</v>
      </c>
      <c r="O17">
        <v>510</v>
      </c>
      <c r="P17">
        <v>458</v>
      </c>
      <c r="Q17" s="14"/>
      <c r="R17" s="14" t="s">
        <v>55</v>
      </c>
      <c r="S17" s="14" t="s">
        <v>55</v>
      </c>
      <c r="T17" s="30">
        <f>VLOOKUP(A17,英语评价得分!O:T,6,0)</f>
        <v>-0.225387798127138</v>
      </c>
      <c r="U17" s="41">
        <f t="shared" si="3"/>
        <v>-0.226040035337035</v>
      </c>
      <c r="V17" s="14">
        <f t="shared" si="4"/>
        <v>0</v>
      </c>
      <c r="W17">
        <v>216</v>
      </c>
      <c r="X17">
        <v>17</v>
      </c>
      <c r="Y17" s="131">
        <v>0.0787037037037037</v>
      </c>
      <c r="Z17">
        <v>4.01</v>
      </c>
      <c r="AA17" s="41">
        <f t="shared" si="5"/>
        <v>0.178320933789222</v>
      </c>
      <c r="AB17" s="41">
        <f>VLOOKUP(A17,绩点百分制转换!$H:$M,6,0)</f>
        <v>0.842723458730201</v>
      </c>
      <c r="AC17" s="41">
        <f>L17*权重!$O$22+AA17*权重!$O$23+AB17*权重!$O$24</f>
        <v>0.0511135233838669</v>
      </c>
      <c r="AD17" s="41">
        <f t="shared" si="6"/>
        <v>0.0727372273027952</v>
      </c>
      <c r="AE17">
        <v>0</v>
      </c>
      <c r="AF17">
        <v>0</v>
      </c>
      <c r="AG17">
        <v>6</v>
      </c>
      <c r="AH17" s="41">
        <f>AE17*权重!$N$3+AF17*权重!$N$4+AG17*权重!$N$5</f>
        <v>0.638847305426264</v>
      </c>
      <c r="AI17" s="41">
        <f t="shared" si="7"/>
        <v>-0.276231164640017</v>
      </c>
      <c r="AJ17">
        <v>0</v>
      </c>
      <c r="AK17">
        <v>0</v>
      </c>
      <c r="AL17">
        <v>1</v>
      </c>
      <c r="AM17" s="41">
        <f>AJ17*权重!$N$9+AK17*权重!$N$10+AL17*权重!$N$11</f>
        <v>0.150489414157071</v>
      </c>
      <c r="AN17" s="41">
        <f t="shared" si="8"/>
        <v>-0.246895376014742</v>
      </c>
      <c r="AO17" s="41">
        <f>AI17*权重!$D$16+AN17*权重!$D$17</f>
        <v>-0.258040042113484</v>
      </c>
      <c r="AP17" s="41">
        <f t="shared" si="9"/>
        <v>-0.307336101957044</v>
      </c>
      <c r="AQ17" t="s">
        <v>55</v>
      </c>
      <c r="AR17" t="s">
        <v>55</v>
      </c>
      <c r="AS17" t="s">
        <v>55</v>
      </c>
      <c r="AT17" t="s">
        <v>55</v>
      </c>
      <c r="AU17" t="s">
        <v>55</v>
      </c>
      <c r="AV17" s="7" t="str">
        <f>IF(AU17="","未进复试",IFERROR(VLOOKUP(A17,录取名单!$E:$I,5,0),"未录取"))</f>
        <v>未进复试</v>
      </c>
      <c r="AW17" s="136" t="str">
        <f>VLOOKUP(A17,[1]数据整理!$A:$AC,29,0)</f>
        <v>putong</v>
      </c>
      <c r="AX17" t="str">
        <f t="shared" si="10"/>
        <v/>
      </c>
      <c r="AY17">
        <f>IFERROR(VLOOKUP(A17,跨学科资质筛选!$A:$H,8,0),1)</f>
        <v>1</v>
      </c>
    </row>
    <row r="18" spans="1:51">
      <c r="A18" s="8">
        <v>24</v>
      </c>
      <c r="B18" s="8" t="s">
        <v>91</v>
      </c>
      <c r="C18">
        <v>1</v>
      </c>
      <c r="D18" t="s">
        <v>92</v>
      </c>
      <c r="E18" t="str">
        <f>VLOOKUP(A18,[1]数据整理!A:J,10,0)</f>
        <v>管理学</v>
      </c>
      <c r="F18" t="str">
        <f>VLOOKUP(A18,[1]数据整理!$A:$M,13,0)</f>
        <v>信息管理与信息系统</v>
      </c>
      <c r="G18" s="7" t="s">
        <v>53</v>
      </c>
      <c r="H18" s="7">
        <f t="shared" si="0"/>
        <v>0</v>
      </c>
      <c r="I18" s="7">
        <f t="shared" si="1"/>
        <v>1</v>
      </c>
      <c r="J18" s="7">
        <v>1</v>
      </c>
      <c r="K18" s="127">
        <f>VLOOKUP(G18,权重!$L$16:$N$18,3,0)</f>
        <v>0.02965</v>
      </c>
      <c r="L18" s="127">
        <f t="shared" si="2"/>
        <v>-0.162495927150278</v>
      </c>
      <c r="M18" t="str">
        <f>IFERROR(VLOOKUP(A18,[1]数据整理!A:Q,16,0),"")</f>
        <v>信息学院</v>
      </c>
      <c r="N18" t="s">
        <v>93</v>
      </c>
      <c r="O18">
        <v>564</v>
      </c>
      <c r="P18">
        <v>581</v>
      </c>
      <c r="Q18" s="14"/>
      <c r="R18" s="14" t="s">
        <v>55</v>
      </c>
      <c r="S18" s="14" t="s">
        <v>55</v>
      </c>
      <c r="T18" s="30">
        <f>VLOOKUP(A18,英语评价得分!O:T,6,0)</f>
        <v>2.02546669544149</v>
      </c>
      <c r="U18" s="41">
        <f t="shared" si="3"/>
        <v>2.03524596688337</v>
      </c>
      <c r="V18" s="14">
        <f t="shared" si="4"/>
        <v>0</v>
      </c>
      <c r="W18">
        <v>89</v>
      </c>
      <c r="X18">
        <v>2</v>
      </c>
      <c r="Y18" s="131">
        <v>0.0224719101123595</v>
      </c>
      <c r="Z18">
        <v>3.8</v>
      </c>
      <c r="AA18" s="41">
        <f t="shared" si="5"/>
        <v>0.663114174926986</v>
      </c>
      <c r="AB18" s="41">
        <f>VLOOKUP(A18,绩点百分制转换!$H:$M,6,0)</f>
        <v>-0.0650379075798088</v>
      </c>
      <c r="AC18" s="41">
        <f>L18*权重!$O$22+AA18*权重!$O$23+AB18*权重!$O$24</f>
        <v>0.155276117324016</v>
      </c>
      <c r="AD18" s="41">
        <f t="shared" si="6"/>
        <v>0.220872811800606</v>
      </c>
      <c r="AE18">
        <v>1</v>
      </c>
      <c r="AF18">
        <v>0</v>
      </c>
      <c r="AG18">
        <v>6</v>
      </c>
      <c r="AH18" s="41">
        <f>AE18*权重!$N$3+AF18*权重!$N$4+AG18*权重!$N$5</f>
        <v>1.09945183127609</v>
      </c>
      <c r="AI18" s="41">
        <f t="shared" si="7"/>
        <v>0.16289654532602</v>
      </c>
      <c r="AJ18">
        <v>0</v>
      </c>
      <c r="AK18">
        <v>0</v>
      </c>
      <c r="AL18">
        <v>5</v>
      </c>
      <c r="AM18" s="41">
        <f>AJ18*权重!$N$9+AK18*权重!$N$10+AL18*权重!$N$11</f>
        <v>0.752447070785357</v>
      </c>
      <c r="AN18" s="41">
        <f t="shared" si="8"/>
        <v>1.36971468784189</v>
      </c>
      <c r="AO18" s="41">
        <f>AI18*权重!$D$16+AN18*权重!$D$17</f>
        <v>0.911244475500108</v>
      </c>
      <c r="AP18" s="41">
        <f t="shared" si="9"/>
        <v>1.08532893862622</v>
      </c>
      <c r="AQ18" t="s">
        <v>55</v>
      </c>
      <c r="AR18">
        <v>18</v>
      </c>
      <c r="AS18">
        <v>25.47</v>
      </c>
      <c r="AT18">
        <v>38.33</v>
      </c>
      <c r="AU18">
        <v>81.8</v>
      </c>
      <c r="AV18" s="7">
        <f>IF(AU18="","未进复试",IFERROR(VLOOKUP(A18,录取名单!$E:$I,5,0),"未录取"))</f>
        <v>81.8</v>
      </c>
      <c r="AW18" s="136" t="str">
        <f>VLOOKUP(A18,[1]数据整理!$A:$AC,29,0)</f>
        <v>putong</v>
      </c>
      <c r="AX18" t="str">
        <f t="shared" si="10"/>
        <v/>
      </c>
      <c r="AY18">
        <f>IFERROR(VLOOKUP(A18,跨学科资质筛选!$A:$H,8,0),1)</f>
        <v>1</v>
      </c>
    </row>
    <row r="19" spans="1:51">
      <c r="A19" s="8">
        <v>25</v>
      </c>
      <c r="B19" s="8" t="s">
        <v>94</v>
      </c>
      <c r="C19">
        <v>1</v>
      </c>
      <c r="D19" t="s">
        <v>95</v>
      </c>
      <c r="E19" t="str">
        <f>VLOOKUP(A19,[1]数据整理!A:J,10,0)</f>
        <v>工学</v>
      </c>
      <c r="F19" t="str">
        <f>VLOOKUP(A19,[1]数据整理!$A:$M,13,0)</f>
        <v>风景园林</v>
      </c>
      <c r="G19" s="7" t="s">
        <v>53</v>
      </c>
      <c r="H19" s="7">
        <f t="shared" si="0"/>
        <v>0</v>
      </c>
      <c r="I19" s="7">
        <f t="shared" si="1"/>
        <v>1</v>
      </c>
      <c r="J19" s="7">
        <v>1</v>
      </c>
      <c r="K19" s="127">
        <f>VLOOKUP(G19,权重!$L$16:$N$18,3,0)</f>
        <v>0.02965</v>
      </c>
      <c r="L19" s="127">
        <f t="shared" si="2"/>
        <v>-0.162495927150278</v>
      </c>
      <c r="M19" t="str">
        <f>IFERROR(VLOOKUP(A19,[1]数据整理!A:Q,16,0),"")</f>
        <v>园林学院</v>
      </c>
      <c r="N19" t="s">
        <v>64</v>
      </c>
      <c r="O19">
        <v>566</v>
      </c>
      <c r="P19">
        <v>473</v>
      </c>
      <c r="Q19" s="14"/>
      <c r="R19" s="14" t="s">
        <v>55</v>
      </c>
      <c r="S19" s="14" t="s">
        <v>55</v>
      </c>
      <c r="T19" s="30">
        <f>VLOOKUP(A19,英语评价得分!O:T,6,0)</f>
        <v>0.349725280951008</v>
      </c>
      <c r="U19" s="41">
        <f t="shared" si="3"/>
        <v>0.351738385760019</v>
      </c>
      <c r="V19" s="14">
        <f t="shared" si="4"/>
        <v>0</v>
      </c>
      <c r="W19">
        <v>60</v>
      </c>
      <c r="X19">
        <v>1</v>
      </c>
      <c r="Y19" s="131">
        <v>0.0166666666666667</v>
      </c>
      <c r="Z19">
        <v>89.67</v>
      </c>
      <c r="AA19" s="41">
        <f t="shared" si="5"/>
        <v>0.713163134881634</v>
      </c>
      <c r="AB19" s="41">
        <f>VLOOKUP(A19,绩点百分制转换!$H:$M,6,0)</f>
        <v>0.192732065306337</v>
      </c>
      <c r="AC19" s="41">
        <f>L19*权重!$O$22+AA19*权重!$O$23+AB19*权重!$O$24</f>
        <v>0.185958762780182</v>
      </c>
      <c r="AD19" s="41">
        <f t="shared" si="6"/>
        <v>0.264508357409234</v>
      </c>
      <c r="AE19">
        <v>0</v>
      </c>
      <c r="AF19">
        <v>1</v>
      </c>
      <c r="AG19">
        <v>3</v>
      </c>
      <c r="AH19" s="41">
        <f>AE19*权重!$N$3+AF19*权重!$N$4+AG19*权重!$N$5</f>
        <v>0.752344575958927</v>
      </c>
      <c r="AI19" s="41">
        <f t="shared" si="7"/>
        <v>-0.168025982755519</v>
      </c>
      <c r="AJ19">
        <v>0</v>
      </c>
      <c r="AK19">
        <v>0</v>
      </c>
      <c r="AL19">
        <v>0</v>
      </c>
      <c r="AM19" s="41">
        <f>AJ19*权重!$N$9+AK19*权重!$N$10+AL19*权重!$N$11</f>
        <v>0</v>
      </c>
      <c r="AN19" s="41">
        <f t="shared" si="8"/>
        <v>-0.651047891978899</v>
      </c>
      <c r="AO19" s="41">
        <f>AI19*权重!$D$16+AN19*权重!$D$17</f>
        <v>-0.467547868664937</v>
      </c>
      <c r="AP19" s="41">
        <f t="shared" si="9"/>
        <v>-0.556868376926593</v>
      </c>
      <c r="AQ19">
        <v>63</v>
      </c>
      <c r="AR19">
        <v>78</v>
      </c>
      <c r="AS19" t="s">
        <v>55</v>
      </c>
      <c r="AT19">
        <v>79.14</v>
      </c>
      <c r="AU19">
        <v>72.23</v>
      </c>
      <c r="AV19" s="7">
        <f>IF(AU19="","未进复试",IFERROR(VLOOKUP(A19,录取名单!$E:$I,5,0),"未录取"))</f>
        <v>72.23</v>
      </c>
      <c r="AW19" s="136" t="str">
        <f>VLOOKUP(A19,[1]数据整理!$A:$AC,29,0)</f>
        <v>putong</v>
      </c>
      <c r="AX19" t="str">
        <f t="shared" si="10"/>
        <v/>
      </c>
      <c r="AY19">
        <f>IFERROR(VLOOKUP(A19,跨学科资质筛选!$A:$H,8,0),1)</f>
        <v>1</v>
      </c>
    </row>
    <row r="20" spans="1:51">
      <c r="A20" s="8">
        <v>26</v>
      </c>
      <c r="B20" s="8" t="s">
        <v>96</v>
      </c>
      <c r="C20">
        <v>1</v>
      </c>
      <c r="D20" t="s">
        <v>97</v>
      </c>
      <c r="E20" t="str">
        <f>VLOOKUP(A20,[1]数据整理!A:J,10,0)</f>
        <v>管理学</v>
      </c>
      <c r="F20" t="str">
        <f>VLOOKUP(A20,[1]数据整理!$A:$M,13,0)</f>
        <v>市场营销</v>
      </c>
      <c r="G20" s="7" t="s">
        <v>53</v>
      </c>
      <c r="H20" s="7">
        <f t="shared" si="0"/>
        <v>0</v>
      </c>
      <c r="I20" s="7">
        <f t="shared" si="1"/>
        <v>1</v>
      </c>
      <c r="J20" s="7">
        <v>1</v>
      </c>
      <c r="K20" s="127">
        <f>VLOOKUP(G20,权重!$L$16:$N$18,3,0)</f>
        <v>0.02965</v>
      </c>
      <c r="L20" s="127">
        <f t="shared" si="2"/>
        <v>-0.162495927150278</v>
      </c>
      <c r="M20" t="str">
        <f>IFERROR(VLOOKUP(A20,[1]数据整理!A:Q,16,0),"")</f>
        <v>经济管理学院</v>
      </c>
      <c r="N20" t="s">
        <v>79</v>
      </c>
      <c r="O20">
        <v>486</v>
      </c>
      <c r="Q20" s="14"/>
      <c r="R20" s="14" t="s">
        <v>55</v>
      </c>
      <c r="S20" s="14" t="s">
        <v>55</v>
      </c>
      <c r="T20" s="30">
        <f>VLOOKUP(A20,英语评价得分!O:T,6,0)</f>
        <v>-0.916189013376368</v>
      </c>
      <c r="U20" s="41">
        <f t="shared" si="3"/>
        <v>-0.920042745340423</v>
      </c>
      <c r="V20" s="14">
        <f t="shared" si="4"/>
        <v>0</v>
      </c>
      <c r="W20">
        <v>59</v>
      </c>
      <c r="X20">
        <v>1</v>
      </c>
      <c r="Y20" s="131">
        <v>0.0169491525423729</v>
      </c>
      <c r="Z20">
        <v>4.4</v>
      </c>
      <c r="AA20" s="41">
        <f t="shared" si="5"/>
        <v>0.710727728957105</v>
      </c>
      <c r="AB20" s="41">
        <f>VLOOKUP(A20,绩点百分制转换!$H:$M,6,0)</f>
        <v>2.40622618938275</v>
      </c>
      <c r="AC20" s="41">
        <f>L20*权重!$O$22+AA20*权重!$O$23+AB20*权重!$O$24</f>
        <v>0.285391589621433</v>
      </c>
      <c r="AD20" s="41">
        <f t="shared" si="6"/>
        <v>0.405917469502409</v>
      </c>
      <c r="AE20">
        <v>0</v>
      </c>
      <c r="AF20">
        <v>2</v>
      </c>
      <c r="AG20">
        <v>5</v>
      </c>
      <c r="AH20" s="41">
        <f>AE20*权重!$N$3+AF20*权重!$N$4+AG20*权重!$N$5</f>
        <v>1.39821460101348</v>
      </c>
      <c r="AI20" s="41">
        <f t="shared" si="7"/>
        <v>0.447728768057287</v>
      </c>
      <c r="AJ20">
        <v>1</v>
      </c>
      <c r="AK20">
        <v>0</v>
      </c>
      <c r="AL20">
        <v>0</v>
      </c>
      <c r="AM20" s="41">
        <f>AJ20*权重!$N$9+AK20*权重!$N$10+AL20*权重!$N$11</f>
        <v>0.484022428139353</v>
      </c>
      <c r="AN20" s="41">
        <f t="shared" si="8"/>
        <v>0.64883677573218</v>
      </c>
      <c r="AO20" s="41">
        <f>AI20*权重!$D$16+AN20*权重!$D$17</f>
        <v>0.572435843616488</v>
      </c>
      <c r="AP20" s="41">
        <f t="shared" si="9"/>
        <v>0.681794187276602</v>
      </c>
      <c r="AQ20" t="s">
        <v>55</v>
      </c>
      <c r="AR20" t="s">
        <v>55</v>
      </c>
      <c r="AS20" t="s">
        <v>55</v>
      </c>
      <c r="AT20" t="s">
        <v>55</v>
      </c>
      <c r="AU20" t="s">
        <v>55</v>
      </c>
      <c r="AV20" s="7" t="str">
        <f>IF(AU20="","未进复试",IFERROR(VLOOKUP(A20,录取名单!$E:$I,5,0),"未录取"))</f>
        <v>未进复试</v>
      </c>
      <c r="AW20" s="136" t="str">
        <f>VLOOKUP(A20,[1]数据整理!$A:$AC,29,0)</f>
        <v>putong</v>
      </c>
      <c r="AX20" t="str">
        <f t="shared" si="10"/>
        <v/>
      </c>
      <c r="AY20">
        <f>IFERROR(VLOOKUP(A20,跨学科资质筛选!$A:$H,8,0),1)</f>
        <v>1</v>
      </c>
    </row>
    <row r="21" spans="1:51">
      <c r="A21" s="8">
        <v>27</v>
      </c>
      <c r="B21" s="8" t="s">
        <v>98</v>
      </c>
      <c r="C21">
        <v>1</v>
      </c>
      <c r="D21" t="s">
        <v>99</v>
      </c>
      <c r="E21" t="str">
        <f>VLOOKUP(A21,[1]数据整理!A:J,10,0)</f>
        <v>农学</v>
      </c>
      <c r="F21" t="str">
        <f>VLOOKUP(A21,[1]数据整理!$A:$M,13,0)</f>
        <v>林学</v>
      </c>
      <c r="G21" s="7" t="s">
        <v>53</v>
      </c>
      <c r="H21" s="7">
        <f t="shared" si="0"/>
        <v>0</v>
      </c>
      <c r="I21" s="7">
        <f t="shared" si="1"/>
        <v>1</v>
      </c>
      <c r="J21" s="7">
        <v>1</v>
      </c>
      <c r="K21" s="127">
        <f>VLOOKUP(G21,权重!$L$16:$N$18,3,0)</f>
        <v>0.02965</v>
      </c>
      <c r="L21" s="127">
        <f t="shared" si="2"/>
        <v>-0.162495927150278</v>
      </c>
      <c r="M21" t="str">
        <f>IFERROR(VLOOKUP(A21,[1]数据整理!A:Q,16,0),"")</f>
        <v>水土保持学院</v>
      </c>
      <c r="N21" t="s">
        <v>100</v>
      </c>
      <c r="O21">
        <v>477</v>
      </c>
      <c r="Q21" s="14"/>
      <c r="R21" s="14" t="s">
        <v>55</v>
      </c>
      <c r="S21" s="14" t="s">
        <v>55</v>
      </c>
      <c r="T21" s="30">
        <f>VLOOKUP(A21,英语评价得分!O:T,6,0)</f>
        <v>-1.0586043714882</v>
      </c>
      <c r="U21" s="41">
        <f t="shared" si="3"/>
        <v>-1.06311812258922</v>
      </c>
      <c r="V21" s="14">
        <f t="shared" si="4"/>
        <v>0</v>
      </c>
      <c r="W21">
        <v>11</v>
      </c>
      <c r="X21">
        <v>1</v>
      </c>
      <c r="Y21" s="131">
        <v>0.0909090909090909</v>
      </c>
      <c r="Z21">
        <v>3.41</v>
      </c>
      <c r="AA21" s="41">
        <f t="shared" si="5"/>
        <v>0.073094177807676</v>
      </c>
      <c r="AB21" s="41">
        <f>VLOOKUP(A21,绩点百分制转换!$H:$M,6,0)</f>
        <v>-1.23827665460311</v>
      </c>
      <c r="AC21" s="41">
        <f>L21*权重!$O$22+AA21*权重!$O$23+AB21*权重!$O$24</f>
        <v>-0.121854277541093</v>
      </c>
      <c r="AD21" s="41">
        <f t="shared" si="6"/>
        <v>-0.17325017873322</v>
      </c>
      <c r="AE21">
        <v>3</v>
      </c>
      <c r="AF21">
        <v>0</v>
      </c>
      <c r="AG21">
        <v>10</v>
      </c>
      <c r="AH21" s="41">
        <f>AE21*权重!$N$3+AF21*权重!$N$4+AG21*权重!$N$5</f>
        <v>2.44655908659326</v>
      </c>
      <c r="AI21" s="41">
        <f t="shared" si="7"/>
        <v>1.44719162040074</v>
      </c>
      <c r="AJ21">
        <v>0</v>
      </c>
      <c r="AK21">
        <v>0</v>
      </c>
      <c r="AL21">
        <v>0</v>
      </c>
      <c r="AM21" s="41">
        <f>AJ21*权重!$N$9+AK21*权重!$N$10+AL21*权重!$N$11</f>
        <v>0</v>
      </c>
      <c r="AN21" s="41">
        <f t="shared" si="8"/>
        <v>-0.651047891978899</v>
      </c>
      <c r="AO21" s="41">
        <f>AI21*权重!$D$16+AN21*权重!$D$17</f>
        <v>0.146073298774126</v>
      </c>
      <c r="AP21" s="41">
        <f t="shared" si="9"/>
        <v>0.173979192832027</v>
      </c>
      <c r="AQ21" t="s">
        <v>55</v>
      </c>
      <c r="AR21" t="s">
        <v>55</v>
      </c>
      <c r="AS21" t="s">
        <v>55</v>
      </c>
      <c r="AT21" t="s">
        <v>55</v>
      </c>
      <c r="AU21" t="s">
        <v>55</v>
      </c>
      <c r="AV21" s="7" t="str">
        <f>IF(AU21="","未进复试",IFERROR(VLOOKUP(A21,录取名单!$E:$I,5,0),"未录取"))</f>
        <v>未进复试</v>
      </c>
      <c r="AW21" s="136" t="str">
        <f>VLOOKUP(A21,[1]数据整理!$A:$AC,29,0)</f>
        <v>putong</v>
      </c>
      <c r="AX21" t="str">
        <f t="shared" si="10"/>
        <v/>
      </c>
      <c r="AY21">
        <f>IFERROR(VLOOKUP(A21,跨学科资质筛选!$A:$H,8,0),1)</f>
        <v>1</v>
      </c>
    </row>
    <row r="22" spans="1:51">
      <c r="A22" s="8">
        <v>28</v>
      </c>
      <c r="B22" s="8" t="s">
        <v>101</v>
      </c>
      <c r="C22">
        <v>1</v>
      </c>
      <c r="D22" t="s">
        <v>102</v>
      </c>
      <c r="E22" t="str">
        <f>VLOOKUP(A22,[1]数据整理!A:J,10,0)</f>
        <v>理学</v>
      </c>
      <c r="F22" t="str">
        <f>VLOOKUP(A22,[1]数据整理!$A:$M,13,0)</f>
        <v>生物科学</v>
      </c>
      <c r="G22" s="7">
        <v>211</v>
      </c>
      <c r="H22" s="7">
        <f t="shared" si="0"/>
        <v>0</v>
      </c>
      <c r="I22" s="7">
        <f t="shared" si="1"/>
        <v>1</v>
      </c>
      <c r="J22" s="7">
        <v>1</v>
      </c>
      <c r="K22" s="127">
        <f>VLOOKUP(G22,权重!$L$16:$N$18,3,0)</f>
        <v>0.03757</v>
      </c>
      <c r="L22" s="127">
        <f t="shared" si="2"/>
        <v>-0.0952406599627802</v>
      </c>
      <c r="M22" t="str">
        <f>IFERROR(VLOOKUP(A22,[1]数据整理!A:Q,16,0),"")</f>
        <v>生物科学与技术学院</v>
      </c>
      <c r="N22" t="s">
        <v>103</v>
      </c>
      <c r="O22">
        <v>532</v>
      </c>
      <c r="P22">
        <v>470</v>
      </c>
      <c r="Q22" s="14"/>
      <c r="R22" s="14" t="s">
        <v>55</v>
      </c>
      <c r="S22" s="14" t="s">
        <v>55</v>
      </c>
      <c r="T22" s="30">
        <f>VLOOKUP(A22,英语评价得分!O:T,6,0)</f>
        <v>-0.00579223777897996</v>
      </c>
      <c r="U22" s="41">
        <f t="shared" si="3"/>
        <v>-0.00542676682772792</v>
      </c>
      <c r="V22" s="14">
        <f t="shared" si="4"/>
        <v>0</v>
      </c>
      <c r="W22">
        <v>30</v>
      </c>
      <c r="X22">
        <v>8</v>
      </c>
      <c r="Y22" s="131">
        <v>0.266666666666667</v>
      </c>
      <c r="Z22">
        <v>88.95</v>
      </c>
      <c r="AA22" s="41">
        <f t="shared" si="5"/>
        <v>-1.44217110832659</v>
      </c>
      <c r="AB22" s="41">
        <f>VLOOKUP(A22,绩点百分制转换!$H:$M,6,0)</f>
        <v>0.00775427745448733</v>
      </c>
      <c r="AC22" s="41">
        <f>L22*权重!$O$22+AA22*权重!$O$23+AB22*权重!$O$24</f>
        <v>-0.601787189099893</v>
      </c>
      <c r="AD22" s="41">
        <f t="shared" si="6"/>
        <v>-0.855790231588949</v>
      </c>
      <c r="AE22">
        <v>0</v>
      </c>
      <c r="AF22">
        <v>1</v>
      </c>
      <c r="AG22">
        <v>2</v>
      </c>
      <c r="AH22" s="41">
        <f>AE22*权重!$N$3+AF22*权重!$N$4+AG22*权重!$N$5</f>
        <v>0.645870025054549</v>
      </c>
      <c r="AI22" s="41">
        <f t="shared" si="7"/>
        <v>-0.26953589654118</v>
      </c>
      <c r="AJ22">
        <v>0</v>
      </c>
      <c r="AK22">
        <v>0</v>
      </c>
      <c r="AL22">
        <v>0</v>
      </c>
      <c r="AM22" s="41">
        <f>AJ22*权重!$N$9+AK22*权重!$N$10+AL22*权重!$N$11</f>
        <v>0</v>
      </c>
      <c r="AN22" s="41">
        <f t="shared" si="8"/>
        <v>-0.651047891978899</v>
      </c>
      <c r="AO22" s="41">
        <f>AI22*权重!$D$16+AN22*权重!$D$17</f>
        <v>-0.506111484912109</v>
      </c>
      <c r="AP22" s="41">
        <f t="shared" si="9"/>
        <v>-0.602799199901583</v>
      </c>
      <c r="AQ22">
        <v>38.4</v>
      </c>
      <c r="AR22" t="s">
        <v>55</v>
      </c>
      <c r="AS22">
        <v>17.8</v>
      </c>
      <c r="AT22">
        <v>37.6</v>
      </c>
      <c r="AU22">
        <v>93.8</v>
      </c>
      <c r="AV22" s="7">
        <f>IF(AU22="","未进复试",IFERROR(VLOOKUP(A22,录取名单!$E:$I,5,0),"未录取"))</f>
        <v>93.8</v>
      </c>
      <c r="AW22" s="136" t="str">
        <f>VLOOKUP(A22,[1]数据整理!$A:$AC,29,0)</f>
        <v>putong</v>
      </c>
      <c r="AX22" t="str">
        <f t="shared" si="10"/>
        <v/>
      </c>
      <c r="AY22">
        <f>IFERROR(VLOOKUP(A22,跨学科资质筛选!$A:$H,8,0),1)</f>
        <v>1</v>
      </c>
    </row>
    <row r="23" spans="1:51">
      <c r="A23" s="8">
        <v>29</v>
      </c>
      <c r="B23" s="8" t="s">
        <v>104</v>
      </c>
      <c r="C23">
        <v>2</v>
      </c>
      <c r="D23" t="s">
        <v>105</v>
      </c>
      <c r="E23" t="str">
        <f>VLOOKUP(A23,[1]数据整理!A:J,10,0)</f>
        <v>工学</v>
      </c>
      <c r="F23" t="str">
        <f>VLOOKUP(A23,[1]数据整理!$A:$M,13,0)</f>
        <v>风景园林</v>
      </c>
      <c r="G23" s="7" t="s">
        <v>53</v>
      </c>
      <c r="H23" s="7">
        <f t="shared" si="0"/>
        <v>0</v>
      </c>
      <c r="I23" s="7">
        <f t="shared" si="1"/>
        <v>1</v>
      </c>
      <c r="J23" s="7">
        <v>1</v>
      </c>
      <c r="K23" s="127">
        <f>VLOOKUP(G23,权重!$L$16:$N$18,3,0)</f>
        <v>0.02965</v>
      </c>
      <c r="L23" s="127">
        <f t="shared" si="2"/>
        <v>-0.162495927150278</v>
      </c>
      <c r="M23" t="str">
        <f>IFERROR(VLOOKUP(A23,[1]数据整理!A:Q,16,0),"")</f>
        <v>园林学院</v>
      </c>
      <c r="N23" t="s">
        <v>64</v>
      </c>
      <c r="O23">
        <v>495</v>
      </c>
      <c r="P23">
        <v>481</v>
      </c>
      <c r="Q23" s="14"/>
      <c r="R23" s="14" t="s">
        <v>55</v>
      </c>
      <c r="S23" s="14" t="s">
        <v>55</v>
      </c>
      <c r="T23" s="30">
        <f>VLOOKUP(A23,英语评价得分!O:T,6,0)</f>
        <v>0.195503692540165</v>
      </c>
      <c r="U23" s="41">
        <f t="shared" si="3"/>
        <v>0.196802062639138</v>
      </c>
      <c r="V23" s="14">
        <f t="shared" si="4"/>
        <v>0</v>
      </c>
      <c r="W23">
        <v>34</v>
      </c>
      <c r="X23">
        <v>1</v>
      </c>
      <c r="Y23" s="131">
        <v>0.0294117647058824</v>
      </c>
      <c r="Z23">
        <v>4.42</v>
      </c>
      <c r="AA23" s="41">
        <f t="shared" si="5"/>
        <v>0.603283349933764</v>
      </c>
      <c r="AB23" s="41">
        <f>VLOOKUP(A23,绩点百分制转换!$H:$M,6,0)</f>
        <v>2.42090696619638</v>
      </c>
      <c r="AC23" s="41">
        <f>L23*权重!$O$22+AA23*权重!$O$23+AB23*权重!$O$24</f>
        <v>0.245277582222037</v>
      </c>
      <c r="AD23" s="41">
        <f t="shared" si="6"/>
        <v>0.3488690444596</v>
      </c>
      <c r="AE23">
        <v>3</v>
      </c>
      <c r="AF23">
        <v>3</v>
      </c>
      <c r="AG23">
        <v>4</v>
      </c>
      <c r="AH23" s="41">
        <f>AE23*权重!$N$3+AF23*权重!$N$4+AG23*权重!$N$5</f>
        <v>3.10647455090438</v>
      </c>
      <c r="AI23" s="41">
        <f t="shared" si="7"/>
        <v>2.07633690741122</v>
      </c>
      <c r="AJ23">
        <v>0</v>
      </c>
      <c r="AK23">
        <v>0</v>
      </c>
      <c r="AL23">
        <v>2</v>
      </c>
      <c r="AM23" s="41">
        <f>AJ23*权重!$N$9+AK23*权重!$N$10+AL23*权重!$N$11</f>
        <v>0.300978828314143</v>
      </c>
      <c r="AN23" s="41">
        <f t="shared" si="8"/>
        <v>0.157257139949415</v>
      </c>
      <c r="AO23" s="41">
        <f>AI23*权重!$D$16+AN23*权重!$D$17</f>
        <v>0.886315543608155</v>
      </c>
      <c r="AP23" s="41">
        <f t="shared" si="9"/>
        <v>1.05563757487169</v>
      </c>
      <c r="AQ23" t="s">
        <v>55</v>
      </c>
      <c r="AR23" t="s">
        <v>55</v>
      </c>
      <c r="AS23" t="s">
        <v>55</v>
      </c>
      <c r="AT23" t="s">
        <v>55</v>
      </c>
      <c r="AU23" t="s">
        <v>55</v>
      </c>
      <c r="AV23" s="7" t="str">
        <f>IF(AU23="","未进复试",IFERROR(VLOOKUP(A23,录取名单!$E:$I,5,0),"未录取"))</f>
        <v>未进复试</v>
      </c>
      <c r="AW23" s="136" t="str">
        <f>VLOOKUP(A23,[1]数据整理!$A:$AC,29,0)</f>
        <v>putong</v>
      </c>
      <c r="AX23" t="str">
        <f t="shared" si="10"/>
        <v/>
      </c>
      <c r="AY23">
        <f>IFERROR(VLOOKUP(A23,跨学科资质筛选!$A:$H,8,0),1)</f>
        <v>1</v>
      </c>
    </row>
    <row r="24" spans="1:51">
      <c r="A24" s="8">
        <v>30</v>
      </c>
      <c r="B24" s="8" t="s">
        <v>106</v>
      </c>
      <c r="C24">
        <v>1</v>
      </c>
      <c r="D24" t="s">
        <v>78</v>
      </c>
      <c r="E24" t="str">
        <f>VLOOKUP(A24,[1]数据整理!A:J,10,0)</f>
        <v>经济学</v>
      </c>
      <c r="F24" t="str">
        <f>VLOOKUP(A24,[1]数据整理!$A:$M,13,0)</f>
        <v>经济学</v>
      </c>
      <c r="G24" s="7" t="s">
        <v>53</v>
      </c>
      <c r="H24" s="7">
        <f t="shared" si="0"/>
        <v>0</v>
      </c>
      <c r="I24" s="7">
        <f t="shared" si="1"/>
        <v>1</v>
      </c>
      <c r="J24" s="7">
        <v>1</v>
      </c>
      <c r="K24" s="127">
        <f>VLOOKUP(G24,权重!$L$16:$N$18,3,0)</f>
        <v>0.02965</v>
      </c>
      <c r="L24" s="127">
        <f t="shared" si="2"/>
        <v>-0.162495927150278</v>
      </c>
      <c r="M24" t="str">
        <f>IFERROR(VLOOKUP(A24,[1]数据整理!A:Q,16,0),"")</f>
        <v>经济管理学院</v>
      </c>
      <c r="N24" t="s">
        <v>67</v>
      </c>
      <c r="O24">
        <v>524</v>
      </c>
      <c r="P24">
        <v>492</v>
      </c>
      <c r="Q24" s="14"/>
      <c r="R24" s="14" t="s">
        <v>55</v>
      </c>
      <c r="S24" s="14" t="s">
        <v>55</v>
      </c>
      <c r="T24" s="30">
        <f>VLOOKUP(A24,英语评价得分!O:T,6,0)</f>
        <v>0.396799622859311</v>
      </c>
      <c r="U24" s="41">
        <f t="shared" si="3"/>
        <v>0.399030892106003</v>
      </c>
      <c r="V24" s="14">
        <f t="shared" si="4"/>
        <v>0</v>
      </c>
      <c r="W24">
        <v>123</v>
      </c>
      <c r="X24">
        <v>1</v>
      </c>
      <c r="Y24" s="131">
        <v>0.00813008130081301</v>
      </c>
      <c r="Z24">
        <v>3.96</v>
      </c>
      <c r="AA24" s="41">
        <f t="shared" si="5"/>
        <v>0.786759913918012</v>
      </c>
      <c r="AB24" s="41">
        <f>VLOOKUP(A24,绩点百分制转换!$H:$M,6,0)</f>
        <v>0.620065010390009</v>
      </c>
      <c r="AC24" s="41">
        <f>L24*权重!$O$22+AA24*权重!$O$23+AB24*权重!$O$24</f>
        <v>0.233266567674437</v>
      </c>
      <c r="AD24" s="41">
        <f t="shared" si="6"/>
        <v>0.331787493462101</v>
      </c>
      <c r="AE24">
        <v>0</v>
      </c>
      <c r="AF24">
        <v>0</v>
      </c>
      <c r="AG24">
        <v>0</v>
      </c>
      <c r="AH24" s="41">
        <f>AE24*权重!$N$3+AF24*权重!$N$4+AG24*权重!$N$5</f>
        <v>0</v>
      </c>
      <c r="AI24" s="41">
        <f t="shared" si="7"/>
        <v>-0.885290647353986</v>
      </c>
      <c r="AJ24">
        <v>0</v>
      </c>
      <c r="AK24">
        <v>0</v>
      </c>
      <c r="AL24">
        <v>0</v>
      </c>
      <c r="AM24" s="41">
        <f>AJ24*权重!$N$9+AK24*权重!$N$10+AL24*权重!$N$11</f>
        <v>0</v>
      </c>
      <c r="AN24" s="41">
        <f t="shared" si="8"/>
        <v>-0.651047891978899</v>
      </c>
      <c r="AO24" s="41">
        <f>AI24*权重!$D$16+AN24*权重!$D$17</f>
        <v>-0.740036714745894</v>
      </c>
      <c r="AP24" s="41">
        <f t="shared" si="9"/>
        <v>-0.881413587411652</v>
      </c>
      <c r="AQ24" t="s">
        <v>55</v>
      </c>
      <c r="AR24" t="s">
        <v>55</v>
      </c>
      <c r="AS24" t="s">
        <v>55</v>
      </c>
      <c r="AT24" t="s">
        <v>55</v>
      </c>
      <c r="AU24" t="s">
        <v>55</v>
      </c>
      <c r="AV24" s="7" t="str">
        <f>IF(AU24="","未进复试",IFERROR(VLOOKUP(A24,录取名单!$E:$I,5,0),"未录取"))</f>
        <v>未进复试</v>
      </c>
      <c r="AW24" s="136" t="str">
        <f>VLOOKUP(A24,[1]数据整理!$A:$AC,29,0)</f>
        <v>putong</v>
      </c>
      <c r="AX24" t="str">
        <f t="shared" si="10"/>
        <v/>
      </c>
      <c r="AY24">
        <f>IFERROR(VLOOKUP(A24,跨学科资质筛选!$A:$H,8,0),1)</f>
        <v>1</v>
      </c>
    </row>
    <row r="25" spans="1:51">
      <c r="A25" s="8">
        <v>31</v>
      </c>
      <c r="B25" s="8" t="s">
        <v>107</v>
      </c>
      <c r="C25">
        <v>1</v>
      </c>
      <c r="D25" t="s">
        <v>71</v>
      </c>
      <c r="E25" t="str">
        <f>VLOOKUP(A25,[1]数据整理!A:J,10,0)</f>
        <v>农学</v>
      </c>
      <c r="F25" t="str">
        <f>VLOOKUP(A25,[1]数据整理!$A:$M,13,0)</f>
        <v>园林</v>
      </c>
      <c r="G25" s="7">
        <v>211</v>
      </c>
      <c r="H25" s="7">
        <f t="shared" si="0"/>
        <v>0</v>
      </c>
      <c r="I25" s="7">
        <f t="shared" si="1"/>
        <v>1</v>
      </c>
      <c r="J25" s="7">
        <v>1</v>
      </c>
      <c r="K25" s="127">
        <f>VLOOKUP(G25,权重!$L$16:$N$18,3,0)</f>
        <v>0.03757</v>
      </c>
      <c r="L25" s="127">
        <f t="shared" si="2"/>
        <v>-0.0952406599627802</v>
      </c>
      <c r="M25" t="str">
        <f>IFERROR(VLOOKUP(A25,[1]数据整理!A:Q,16,0),"")</f>
        <v>园林学院</v>
      </c>
      <c r="N25" t="s">
        <v>64</v>
      </c>
      <c r="O25">
        <v>562</v>
      </c>
      <c r="P25">
        <v>511</v>
      </c>
      <c r="Q25" s="14"/>
      <c r="R25" s="14" t="s">
        <v>55</v>
      </c>
      <c r="S25" s="14" t="s">
        <v>55</v>
      </c>
      <c r="T25" s="30">
        <f>VLOOKUP(A25,英语评价得分!O:T,6,0)</f>
        <v>0.744492593410562</v>
      </c>
      <c r="U25" s="41">
        <f t="shared" si="3"/>
        <v>0.748335233912407</v>
      </c>
      <c r="V25" s="14">
        <f t="shared" si="4"/>
        <v>0</v>
      </c>
      <c r="W25">
        <v>44</v>
      </c>
      <c r="X25">
        <v>1</v>
      </c>
      <c r="Y25" s="131">
        <v>0.0227272727272727</v>
      </c>
      <c r="Z25">
        <v>4.07</v>
      </c>
      <c r="AA25" s="41">
        <f t="shared" si="5"/>
        <v>0.660912607773556</v>
      </c>
      <c r="AB25" s="41">
        <f>VLOOKUP(A25,绩点百分制转换!$H:$M,6,0)</f>
        <v>1.15101977181662</v>
      </c>
      <c r="AC25" s="41">
        <f>L25*权重!$O$22+AA25*权重!$O$23+AB25*权重!$O$24</f>
        <v>0.248254944927333</v>
      </c>
      <c r="AD25" s="41">
        <f t="shared" si="6"/>
        <v>0.3531033223124</v>
      </c>
      <c r="AE25">
        <v>1</v>
      </c>
      <c r="AF25">
        <v>2</v>
      </c>
      <c r="AG25">
        <v>18</v>
      </c>
      <c r="AH25" s="41">
        <f>AE25*权重!$N$3+AF25*权重!$N$4+AG25*权重!$N$5</f>
        <v>3.24298828862021</v>
      </c>
      <c r="AI25" s="41">
        <f t="shared" si="7"/>
        <v>2.20648535723692</v>
      </c>
      <c r="AJ25">
        <v>0</v>
      </c>
      <c r="AK25">
        <v>2</v>
      </c>
      <c r="AL25">
        <v>0</v>
      </c>
      <c r="AM25" s="41">
        <f>AJ25*权重!$N$9+AK25*权重!$N$10+AL25*权重!$N$11</f>
        <v>0.683000800524403</v>
      </c>
      <c r="AN25" s="41">
        <f t="shared" si="8"/>
        <v>1.18321064031468</v>
      </c>
      <c r="AO25" s="41">
        <f>AI25*权重!$D$16+AN25*权重!$D$17</f>
        <v>1.57195270527344</v>
      </c>
      <c r="AP25" s="41">
        <f t="shared" si="9"/>
        <v>1.87225909956679</v>
      </c>
      <c r="AQ25" t="s">
        <v>55</v>
      </c>
      <c r="AR25" t="s">
        <v>55</v>
      </c>
      <c r="AS25" t="s">
        <v>55</v>
      </c>
      <c r="AT25" t="s">
        <v>55</v>
      </c>
      <c r="AU25" t="s">
        <v>55</v>
      </c>
      <c r="AV25" s="7" t="str">
        <f>IF(AU25="","未进复试",IFERROR(VLOOKUP(A25,录取名单!$E:$I,5,0),"未录取"))</f>
        <v>未进复试</v>
      </c>
      <c r="AW25" s="136" t="str">
        <f>VLOOKUP(A25,[1]数据整理!$A:$AC,29,0)</f>
        <v>putong</v>
      </c>
      <c r="AX25" t="str">
        <f t="shared" si="10"/>
        <v/>
      </c>
      <c r="AY25">
        <f>IFERROR(VLOOKUP(A25,跨学科资质筛选!$A:$H,8,0),1)</f>
        <v>1</v>
      </c>
    </row>
    <row r="26" spans="1:51">
      <c r="A26" s="8">
        <v>32</v>
      </c>
      <c r="B26" s="8" t="s">
        <v>108</v>
      </c>
      <c r="C26">
        <v>1</v>
      </c>
      <c r="D26" t="s">
        <v>109</v>
      </c>
      <c r="E26" t="str">
        <f>VLOOKUP(A26,[1]数据整理!A:J,10,0)</f>
        <v>艺术学</v>
      </c>
      <c r="F26" t="str">
        <f>VLOOKUP(A26,[1]数据整理!$A:$M,13,0)</f>
        <v>环境设计</v>
      </c>
      <c r="G26" s="7">
        <v>985</v>
      </c>
      <c r="H26" s="7">
        <f t="shared" si="0"/>
        <v>1</v>
      </c>
      <c r="I26" s="7">
        <f t="shared" si="1"/>
        <v>1</v>
      </c>
      <c r="J26" s="7">
        <v>1</v>
      </c>
      <c r="K26" s="127">
        <f>VLOOKUP(G26,权重!$L$16:$N$18,3,0)</f>
        <v>0.93278</v>
      </c>
      <c r="L26" s="127">
        <f t="shared" si="2"/>
        <v>7.50672748889076</v>
      </c>
      <c r="M26" t="str">
        <f>IFERROR(VLOOKUP(A26,[1]数据整理!A:Q,16,0),"")</f>
        <v>园林学院</v>
      </c>
      <c r="N26" t="s">
        <v>64</v>
      </c>
      <c r="O26">
        <v>432</v>
      </c>
      <c r="Q26" s="14"/>
      <c r="R26" s="14" t="s">
        <v>55</v>
      </c>
      <c r="S26" s="14" t="s">
        <v>55</v>
      </c>
      <c r="T26" s="30">
        <f>VLOOKUP(A26,英语评价得分!O:T,6,0)</f>
        <v>-1.77068116204735</v>
      </c>
      <c r="U26" s="41">
        <f t="shared" si="3"/>
        <v>-1.77849500883322</v>
      </c>
      <c r="V26" s="14">
        <f t="shared" si="4"/>
        <v>0</v>
      </c>
      <c r="W26">
        <v>27</v>
      </c>
      <c r="X26">
        <v>1</v>
      </c>
      <c r="Y26" s="131">
        <v>0.037037037037037</v>
      </c>
      <c r="Z26">
        <v>87.64</v>
      </c>
      <c r="AA26" s="41">
        <f t="shared" si="5"/>
        <v>0.53754330765726</v>
      </c>
      <c r="AB26" s="41">
        <f>VLOOKUP(A26,绩点百分制转换!$H:$M,6,0)</f>
        <v>-0.328802530998186</v>
      </c>
      <c r="AC26" s="41">
        <f>L26*权重!$O$22+AA26*权重!$O$23+AB26*权重!$O$24</f>
        <v>4.50637835243732</v>
      </c>
      <c r="AD26" s="41">
        <f t="shared" si="6"/>
        <v>6.40882424836522</v>
      </c>
      <c r="AE26">
        <v>2</v>
      </c>
      <c r="AF26">
        <v>1</v>
      </c>
      <c r="AG26">
        <v>2</v>
      </c>
      <c r="AH26" s="41">
        <f>AE26*权重!$N$3+AF26*权重!$N$4+AG26*权重!$N$5</f>
        <v>1.56707907675421</v>
      </c>
      <c r="AI26" s="41">
        <f t="shared" si="7"/>
        <v>0.608719523390895</v>
      </c>
      <c r="AJ26">
        <v>0</v>
      </c>
      <c r="AK26">
        <v>0</v>
      </c>
      <c r="AL26">
        <v>0</v>
      </c>
      <c r="AM26" s="41">
        <f>AJ26*权重!$N$9+AK26*权重!$N$10+AL26*权重!$N$11</f>
        <v>0</v>
      </c>
      <c r="AN26" s="41">
        <f t="shared" si="8"/>
        <v>-0.651047891978899</v>
      </c>
      <c r="AO26" s="41">
        <f>AI26*权重!$D$16+AN26*权重!$D$17</f>
        <v>-0.172462250879914</v>
      </c>
      <c r="AP26" s="41">
        <f t="shared" si="9"/>
        <v>-0.205409499572396</v>
      </c>
      <c r="AQ26">
        <v>53</v>
      </c>
      <c r="AR26">
        <v>72</v>
      </c>
      <c r="AS26" t="s">
        <v>55</v>
      </c>
      <c r="AT26">
        <v>84</v>
      </c>
      <c r="AU26">
        <v>66.8</v>
      </c>
      <c r="AV26" s="7">
        <f>IF(AU26="","未进复试",IFERROR(VLOOKUP(A26,录取名单!$E:$I,5,0),"未录取"))</f>
        <v>66.8</v>
      </c>
      <c r="AW26" s="136" t="str">
        <f>VLOOKUP(A26,[1]数据整理!$A:$AC,29,0)</f>
        <v>putong</v>
      </c>
      <c r="AX26" t="str">
        <f t="shared" si="10"/>
        <v/>
      </c>
      <c r="AY26">
        <f>IFERROR(VLOOKUP(A26,跨学科资质筛选!$A:$H,8,0),1)</f>
        <v>1</v>
      </c>
    </row>
    <row r="27" spans="1:51">
      <c r="A27" s="8">
        <v>33</v>
      </c>
      <c r="B27" s="8" t="s">
        <v>110</v>
      </c>
      <c r="C27">
        <v>1</v>
      </c>
      <c r="D27" t="s">
        <v>111</v>
      </c>
      <c r="E27" t="str">
        <f>VLOOKUP(A27,[1]数据整理!A:J,10,0)</f>
        <v>理学</v>
      </c>
      <c r="F27" t="str">
        <f>VLOOKUP(A27,[1]数据整理!$A:$M,13,0)</f>
        <v>应用心理学</v>
      </c>
      <c r="G27" s="7" t="s">
        <v>53</v>
      </c>
      <c r="H27" s="7">
        <f t="shared" si="0"/>
        <v>0</v>
      </c>
      <c r="I27" s="7">
        <f t="shared" si="1"/>
        <v>1</v>
      </c>
      <c r="J27" s="7">
        <v>1</v>
      </c>
      <c r="K27" s="127">
        <f>VLOOKUP(G27,权重!$L$16:$N$18,3,0)</f>
        <v>0.02965</v>
      </c>
      <c r="L27" s="127">
        <f t="shared" si="2"/>
        <v>-0.162495927150278</v>
      </c>
      <c r="M27" t="str">
        <f>IFERROR(VLOOKUP(A27,[1]数据整理!A:Q,16,0),"")</f>
        <v>人文社会科学学院</v>
      </c>
      <c r="N27" t="s">
        <v>112</v>
      </c>
      <c r="O27">
        <v>560</v>
      </c>
      <c r="P27">
        <v>520</v>
      </c>
      <c r="Q27" s="14"/>
      <c r="R27" s="14" t="s">
        <v>55</v>
      </c>
      <c r="S27" s="14" t="s">
        <v>55</v>
      </c>
      <c r="T27" s="30">
        <f>VLOOKUP(A27,英语评价得分!O:T,6,0)</f>
        <v>0.90918926367168</v>
      </c>
      <c r="U27" s="41">
        <f t="shared" si="3"/>
        <v>0.913795185294387</v>
      </c>
      <c r="V27" s="14">
        <f t="shared" si="4"/>
        <v>0</v>
      </c>
      <c r="W27">
        <v>58</v>
      </c>
      <c r="X27">
        <v>5</v>
      </c>
      <c r="Y27" s="131">
        <v>0.0862068965517241</v>
      </c>
      <c r="Z27">
        <v>3.53</v>
      </c>
      <c r="AA27" s="41">
        <f t="shared" si="5"/>
        <v>0.113633379874288</v>
      </c>
      <c r="AB27" s="41">
        <f>VLOOKUP(A27,绩点百分制转换!$H:$M,6,0)</f>
        <v>-0.929980341516701</v>
      </c>
      <c r="AC27" s="41">
        <f>L27*权重!$O$22+AA27*权重!$O$23+AB27*权重!$O$24</f>
        <v>-0.0924901776477853</v>
      </c>
      <c r="AD27" s="41">
        <f t="shared" si="6"/>
        <v>-0.131489812210026</v>
      </c>
      <c r="AE27">
        <v>0</v>
      </c>
      <c r="AF27">
        <v>0</v>
      </c>
      <c r="AG27">
        <v>2</v>
      </c>
      <c r="AH27" s="41">
        <f>AE27*权重!$N$3+AF27*权重!$N$4+AG27*权重!$N$5</f>
        <v>0.212949101808755</v>
      </c>
      <c r="AI27" s="41">
        <f t="shared" si="7"/>
        <v>-0.682270819782663</v>
      </c>
      <c r="AJ27">
        <v>0</v>
      </c>
      <c r="AK27">
        <v>0</v>
      </c>
      <c r="AL27">
        <v>1</v>
      </c>
      <c r="AM27" s="41">
        <f>AJ27*权重!$N$9+AK27*权重!$N$10+AL27*权重!$N$11</f>
        <v>0.150489414157071</v>
      </c>
      <c r="AN27" s="41">
        <f t="shared" si="8"/>
        <v>-0.246895376014742</v>
      </c>
      <c r="AO27" s="41">
        <f>AI27*权重!$D$16+AN27*权重!$D$17</f>
        <v>-0.412294507102175</v>
      </c>
      <c r="AP27" s="41">
        <f t="shared" si="9"/>
        <v>-0.491059393857004</v>
      </c>
      <c r="AQ27">
        <v>32</v>
      </c>
      <c r="AR27">
        <v>8</v>
      </c>
      <c r="AS27">
        <v>8</v>
      </c>
      <c r="AT27">
        <v>29.75</v>
      </c>
      <c r="AU27">
        <v>77.75</v>
      </c>
      <c r="AV27" s="7">
        <f>IF(AU27="","未进复试",IFERROR(VLOOKUP(A27,录取名单!$E:$I,5,0),"未录取"))</f>
        <v>77.75</v>
      </c>
      <c r="AW27" s="136" t="str">
        <f>VLOOKUP(A27,[1]数据整理!$A:$AC,29,0)</f>
        <v>putong</v>
      </c>
      <c r="AX27" t="str">
        <f t="shared" si="10"/>
        <v/>
      </c>
      <c r="AY27">
        <f>IFERROR(VLOOKUP(A27,跨学科资质筛选!$A:$H,8,0),1)</f>
        <v>1</v>
      </c>
    </row>
    <row r="28" spans="1:51">
      <c r="A28" s="8">
        <v>35</v>
      </c>
      <c r="B28" s="8" t="s">
        <v>113</v>
      </c>
      <c r="C28">
        <v>1</v>
      </c>
      <c r="D28" t="s">
        <v>114</v>
      </c>
      <c r="E28" t="str">
        <f>VLOOKUP(A28,[1]数据整理!A:J,10,0)</f>
        <v>工学</v>
      </c>
      <c r="F28" t="str">
        <f>VLOOKUP(A28,[1]数据整理!$A:$M,13,0)</f>
        <v>风景园林</v>
      </c>
      <c r="G28" s="7">
        <v>211</v>
      </c>
      <c r="H28" s="7">
        <f t="shared" si="0"/>
        <v>0</v>
      </c>
      <c r="I28" s="7">
        <f t="shared" si="1"/>
        <v>1</v>
      </c>
      <c r="J28" s="7">
        <v>1</v>
      </c>
      <c r="K28" s="127">
        <f>VLOOKUP(G28,权重!$L$16:$N$18,3,0)</f>
        <v>0.03757</v>
      </c>
      <c r="L28" s="127">
        <f t="shared" si="2"/>
        <v>-0.0952406599627802</v>
      </c>
      <c r="M28" t="str">
        <f>IFERROR(VLOOKUP(A28,[1]数据整理!A:Q,16,0),"")</f>
        <v>园林学院</v>
      </c>
      <c r="N28" t="s">
        <v>64</v>
      </c>
      <c r="O28">
        <v>580</v>
      </c>
      <c r="P28">
        <v>447</v>
      </c>
      <c r="Q28" s="14"/>
      <c r="R28" s="14" t="s">
        <v>55</v>
      </c>
      <c r="S28" s="14" t="s">
        <v>55</v>
      </c>
      <c r="T28" s="30">
        <f>VLOOKUP(A28,英语评价得分!O:T,6,0)</f>
        <v>0.571260282458299</v>
      </c>
      <c r="U28" s="41">
        <f t="shared" si="3"/>
        <v>0.574300083702596</v>
      </c>
      <c r="V28" s="14">
        <f t="shared" si="4"/>
        <v>0</v>
      </c>
      <c r="W28">
        <v>30</v>
      </c>
      <c r="X28">
        <v>1</v>
      </c>
      <c r="Y28" s="131">
        <v>0.0333333333333333</v>
      </c>
      <c r="Z28">
        <v>3.68</v>
      </c>
      <c r="AA28" s="41">
        <f t="shared" si="5"/>
        <v>0.569474185334419</v>
      </c>
      <c r="AB28" s="41">
        <f>VLOOKUP(A28,绩点百分制转换!$H:$M,6,0)</f>
        <v>-0.544609950158679</v>
      </c>
      <c r="AC28" s="41">
        <f>L28*权重!$O$22+AA28*权重!$O$23+AB28*权重!$O$24</f>
        <v>0.13667244094823</v>
      </c>
      <c r="AD28" s="41">
        <f t="shared" si="6"/>
        <v>0.194415459218559</v>
      </c>
      <c r="AE28">
        <v>3</v>
      </c>
      <c r="AF28">
        <v>0</v>
      </c>
      <c r="AG28">
        <v>6</v>
      </c>
      <c r="AH28" s="41">
        <f>AE28*权重!$N$3+AF28*权重!$N$4+AG28*权重!$N$5</f>
        <v>2.02066088297575</v>
      </c>
      <c r="AI28" s="41">
        <f t="shared" si="7"/>
        <v>1.04115196525809</v>
      </c>
      <c r="AJ28">
        <v>0</v>
      </c>
      <c r="AK28">
        <v>0</v>
      </c>
      <c r="AL28">
        <v>1</v>
      </c>
      <c r="AM28" s="41">
        <f>AJ28*权重!$N$9+AK28*权重!$N$10+AL28*权重!$N$11</f>
        <v>0.150489414157071</v>
      </c>
      <c r="AN28" s="41">
        <f t="shared" si="8"/>
        <v>-0.246895376014742</v>
      </c>
      <c r="AO28" s="41">
        <f>AI28*权重!$D$16+AN28*权重!$D$17</f>
        <v>0.242433808934809</v>
      </c>
      <c r="AP28" s="41">
        <f t="shared" si="9"/>
        <v>0.288748448536736</v>
      </c>
      <c r="AQ28" t="s">
        <v>55</v>
      </c>
      <c r="AR28" t="s">
        <v>55</v>
      </c>
      <c r="AS28" t="s">
        <v>55</v>
      </c>
      <c r="AT28" t="s">
        <v>55</v>
      </c>
      <c r="AU28" t="s">
        <v>55</v>
      </c>
      <c r="AV28" s="7" t="str">
        <f>IF(AU28="","未进复试",IFERROR(VLOOKUP(A28,录取名单!$E:$I,5,0),"未录取"))</f>
        <v>未进复试</v>
      </c>
      <c r="AW28" s="136" t="str">
        <f>VLOOKUP(A28,[1]数据整理!$A:$AC,29,0)</f>
        <v>putong</v>
      </c>
      <c r="AX28" t="str">
        <f t="shared" si="10"/>
        <v/>
      </c>
      <c r="AY28">
        <f>IFERROR(VLOOKUP(A28,跨学科资质筛选!$A:$H,8,0),1)</f>
        <v>1</v>
      </c>
    </row>
    <row r="29" spans="1:51">
      <c r="A29" s="8">
        <v>36</v>
      </c>
      <c r="B29" s="8" t="s">
        <v>115</v>
      </c>
      <c r="C29">
        <v>1</v>
      </c>
      <c r="D29" t="s">
        <v>60</v>
      </c>
      <c r="E29" t="str">
        <f>VLOOKUP(A29,[1]数据整理!A:J,10,0)</f>
        <v>管理学</v>
      </c>
      <c r="F29" t="str">
        <f>VLOOKUP(A29,[1]数据整理!$A:$M,13,0)</f>
        <v>会计学</v>
      </c>
      <c r="G29" s="7" t="s">
        <v>53</v>
      </c>
      <c r="H29" s="7">
        <f t="shared" si="0"/>
        <v>0</v>
      </c>
      <c r="I29" s="7">
        <f t="shared" si="1"/>
        <v>1</v>
      </c>
      <c r="J29" s="7">
        <v>1</v>
      </c>
      <c r="K29" s="127">
        <f>VLOOKUP(G29,权重!$L$16:$N$18,3,0)</f>
        <v>0.02965</v>
      </c>
      <c r="L29" s="127">
        <f t="shared" si="2"/>
        <v>-0.162495927150278</v>
      </c>
      <c r="M29" t="str">
        <f>IFERROR(VLOOKUP(A29,[1]数据整理!A:Q,16,0),"")</f>
        <v>经济管理学院</v>
      </c>
      <c r="N29" t="s">
        <v>54</v>
      </c>
      <c r="O29">
        <v>507</v>
      </c>
      <c r="P29">
        <v>578</v>
      </c>
      <c r="Q29" s="14"/>
      <c r="R29" s="14" t="s">
        <v>55</v>
      </c>
      <c r="S29" s="14" t="s">
        <v>55</v>
      </c>
      <c r="T29" s="30">
        <f>VLOOKUP(A29,英语评价得分!O:T,6,0)</f>
        <v>1.97056780535445</v>
      </c>
      <c r="U29" s="41">
        <f t="shared" si="3"/>
        <v>1.98009264975604</v>
      </c>
      <c r="V29" s="14">
        <f t="shared" si="4"/>
        <v>0</v>
      </c>
      <c r="W29">
        <v>135</v>
      </c>
      <c r="X29">
        <v>1</v>
      </c>
      <c r="Y29" s="131">
        <v>0.00740740740740741</v>
      </c>
      <c r="Z29">
        <v>3.82</v>
      </c>
      <c r="AA29" s="41">
        <f t="shared" si="5"/>
        <v>0.792990329074531</v>
      </c>
      <c r="AB29" s="41">
        <f>VLOOKUP(A29,绩点百分制转换!$H:$M,6,0)</f>
        <v>0.0205999571664207</v>
      </c>
      <c r="AC29" s="41">
        <f>L29*权重!$O$22+AA29*权重!$O$23+AB29*权重!$O$24</f>
        <v>0.208452244226717</v>
      </c>
      <c r="AD29" s="41">
        <f t="shared" si="6"/>
        <v>0.296497624337319</v>
      </c>
      <c r="AE29">
        <v>0</v>
      </c>
      <c r="AF29">
        <v>0</v>
      </c>
      <c r="AG29">
        <v>0</v>
      </c>
      <c r="AH29" s="41">
        <f>AE29*权重!$N$3+AF29*权重!$N$4+AG29*权重!$N$5</f>
        <v>0</v>
      </c>
      <c r="AI29" s="41">
        <f t="shared" si="7"/>
        <v>-0.885290647353986</v>
      </c>
      <c r="AJ29">
        <v>0</v>
      </c>
      <c r="AK29">
        <v>0</v>
      </c>
      <c r="AL29">
        <v>0</v>
      </c>
      <c r="AM29" s="41">
        <f>AJ29*权重!$N$9+AK29*权重!$N$10+AL29*权重!$N$11</f>
        <v>0</v>
      </c>
      <c r="AN29" s="41">
        <f t="shared" si="8"/>
        <v>-0.651047891978899</v>
      </c>
      <c r="AO29" s="41">
        <f>AI29*权重!$D$16+AN29*权重!$D$17</f>
        <v>-0.740036714745894</v>
      </c>
      <c r="AP29" s="41">
        <f t="shared" si="9"/>
        <v>-0.881413587411652</v>
      </c>
      <c r="AQ29" t="s">
        <v>55</v>
      </c>
      <c r="AR29" t="s">
        <v>55</v>
      </c>
      <c r="AS29" t="s">
        <v>55</v>
      </c>
      <c r="AT29" t="s">
        <v>55</v>
      </c>
      <c r="AU29" t="s">
        <v>55</v>
      </c>
      <c r="AV29" s="7" t="str">
        <f>IF(AU29="","未进复试",IFERROR(VLOOKUP(A29,录取名单!$E:$I,5,0),"未录取"))</f>
        <v>未进复试</v>
      </c>
      <c r="AW29" s="136" t="str">
        <f>VLOOKUP(A29,[1]数据整理!$A:$AC,29,0)</f>
        <v>putong</v>
      </c>
      <c r="AX29" t="str">
        <f t="shared" si="10"/>
        <v/>
      </c>
      <c r="AY29">
        <f>IFERROR(VLOOKUP(A29,跨学科资质筛选!$A:$H,8,0),1)</f>
        <v>1</v>
      </c>
    </row>
    <row r="30" spans="1:51">
      <c r="A30" s="8">
        <v>37</v>
      </c>
      <c r="B30" s="8" t="s">
        <v>116</v>
      </c>
      <c r="C30">
        <v>2</v>
      </c>
      <c r="D30" t="s">
        <v>102</v>
      </c>
      <c r="E30" t="str">
        <f>VLOOKUP(A30,[1]数据整理!A:J,10,0)</f>
        <v>艺术学</v>
      </c>
      <c r="F30" t="str">
        <f>VLOOKUP(A30,[1]数据整理!$A:$M,13,0)</f>
        <v>产品设计</v>
      </c>
      <c r="G30" s="7">
        <v>211</v>
      </c>
      <c r="H30" s="7">
        <f t="shared" si="0"/>
        <v>0</v>
      </c>
      <c r="I30" s="7">
        <f t="shared" si="1"/>
        <v>1</v>
      </c>
      <c r="J30" s="7">
        <v>1</v>
      </c>
      <c r="K30" s="127">
        <f>VLOOKUP(G30,权重!$L$16:$N$18,3,0)</f>
        <v>0.03757</v>
      </c>
      <c r="L30" s="127">
        <f t="shared" si="2"/>
        <v>-0.0952406599627802</v>
      </c>
      <c r="M30" t="str">
        <f>IFERROR(VLOOKUP(A30,[1]数据整理!A:Q,16,0),"")</f>
        <v>艺术设计学院</v>
      </c>
      <c r="N30" t="s">
        <v>86</v>
      </c>
      <c r="O30">
        <v>450</v>
      </c>
      <c r="Q30" s="14"/>
      <c r="R30" s="14" t="s">
        <v>55</v>
      </c>
      <c r="S30" s="14" t="s">
        <v>55</v>
      </c>
      <c r="T30" s="30">
        <f>VLOOKUP(A30,英语评价得分!O:T,6,0)</f>
        <v>-1.48585044582369</v>
      </c>
      <c r="U30" s="41">
        <f t="shared" si="3"/>
        <v>-1.49234425433562</v>
      </c>
      <c r="V30" s="14">
        <f t="shared" si="4"/>
        <v>0</v>
      </c>
      <c r="W30">
        <v>32</v>
      </c>
      <c r="X30">
        <v>9</v>
      </c>
      <c r="Y30" s="131">
        <v>0.28125</v>
      </c>
      <c r="Z30">
        <v>85.95</v>
      </c>
      <c r="AA30" s="41">
        <f t="shared" si="5"/>
        <v>-1.56789893918041</v>
      </c>
      <c r="AB30" s="41">
        <f>VLOOKUP(A30,绩点百分制转换!$H:$M,6,0)</f>
        <v>-0.762986505261556</v>
      </c>
      <c r="AC30" s="41">
        <f>L30*权重!$O$22+AA30*权重!$O$23+AB30*权重!$O$24</f>
        <v>-0.684450597939739</v>
      </c>
      <c r="AD30" s="41">
        <f t="shared" si="6"/>
        <v>-0.973350594881248</v>
      </c>
      <c r="AE30">
        <v>0</v>
      </c>
      <c r="AF30">
        <v>2</v>
      </c>
      <c r="AG30">
        <v>3</v>
      </c>
      <c r="AH30" s="41">
        <f>AE30*权重!$N$3+AF30*权重!$N$4+AG30*权重!$N$5</f>
        <v>1.18526549920472</v>
      </c>
      <c r="AI30" s="41">
        <f t="shared" si="7"/>
        <v>0.244708940485964</v>
      </c>
      <c r="AJ30">
        <v>0</v>
      </c>
      <c r="AK30">
        <v>0</v>
      </c>
      <c r="AL30">
        <v>1</v>
      </c>
      <c r="AM30" s="41">
        <f>AJ30*权重!$N$9+AK30*权重!$N$10+AL30*权重!$N$11</f>
        <v>0.150489414157071</v>
      </c>
      <c r="AN30" s="41">
        <f t="shared" si="8"/>
        <v>-0.246895376014742</v>
      </c>
      <c r="AO30" s="41">
        <f>AI30*权重!$D$16+AN30*权重!$D$17</f>
        <v>-0.0601348961761237</v>
      </c>
      <c r="AP30" s="41">
        <f t="shared" si="9"/>
        <v>-0.0716230877618345</v>
      </c>
      <c r="AQ30" t="s">
        <v>55</v>
      </c>
      <c r="AR30" t="s">
        <v>55</v>
      </c>
      <c r="AS30" t="s">
        <v>55</v>
      </c>
      <c r="AT30" t="s">
        <v>55</v>
      </c>
      <c r="AU30" t="s">
        <v>55</v>
      </c>
      <c r="AV30" s="7" t="str">
        <f>IF(AU30="","未进复试",IFERROR(VLOOKUP(A30,录取名单!$E:$I,5,0),"未录取"))</f>
        <v>未进复试</v>
      </c>
      <c r="AW30" s="136" t="str">
        <f>VLOOKUP(A30,[1]数据整理!$A:$AC,29,0)</f>
        <v>shibing</v>
      </c>
      <c r="AX30" t="str">
        <f t="shared" si="10"/>
        <v/>
      </c>
      <c r="AY30">
        <f>IFERROR(VLOOKUP(A30,跨学科资质筛选!$A:$H,8,0),1)</f>
        <v>1</v>
      </c>
    </row>
    <row r="31" spans="1:51">
      <c r="A31" s="8">
        <v>38</v>
      </c>
      <c r="B31" s="8" t="s">
        <v>117</v>
      </c>
      <c r="C31">
        <v>1</v>
      </c>
      <c r="D31" t="s">
        <v>118</v>
      </c>
      <c r="E31" t="str">
        <f>VLOOKUP(A31,[1]数据整理!A:J,10,0)</f>
        <v>管理学</v>
      </c>
      <c r="F31" t="str">
        <f>VLOOKUP(A31,[1]数据整理!$A:$M,13,0)</f>
        <v>会计学</v>
      </c>
      <c r="G31" s="7">
        <v>985</v>
      </c>
      <c r="H31" s="7">
        <f t="shared" si="0"/>
        <v>1</v>
      </c>
      <c r="I31" s="7">
        <f t="shared" si="1"/>
        <v>1</v>
      </c>
      <c r="J31" s="7">
        <v>1</v>
      </c>
      <c r="K31" s="127">
        <f>VLOOKUP(G31,权重!$L$16:$N$18,3,0)</f>
        <v>0.93278</v>
      </c>
      <c r="L31" s="127">
        <f t="shared" si="2"/>
        <v>7.50672748889076</v>
      </c>
      <c r="M31" t="str">
        <f>IFERROR(VLOOKUP(A31,[1]数据整理!A:Q,16,0),"")</f>
        <v>经济管理学院</v>
      </c>
      <c r="N31" t="s">
        <v>54</v>
      </c>
      <c r="O31">
        <v>579</v>
      </c>
      <c r="P31">
        <v>553</v>
      </c>
      <c r="Q31" s="14"/>
      <c r="R31" s="14" t="s">
        <v>55</v>
      </c>
      <c r="S31" s="14" t="s">
        <v>55</v>
      </c>
      <c r="T31" s="30">
        <f>VLOOKUP(A31,英语评价得分!O:T,6,0)</f>
        <v>1.51307705462911</v>
      </c>
      <c r="U31" s="41">
        <f t="shared" si="3"/>
        <v>1.52048167369498</v>
      </c>
      <c r="V31" s="14">
        <f t="shared" si="4"/>
        <v>0</v>
      </c>
      <c r="W31">
        <v>165</v>
      </c>
      <c r="X31">
        <v>3</v>
      </c>
      <c r="Y31" s="131">
        <v>0.0181818181818182</v>
      </c>
      <c r="Z31">
        <v>4.2</v>
      </c>
      <c r="AA31" s="41">
        <f t="shared" si="5"/>
        <v>0.700100503104614</v>
      </c>
      <c r="AB31" s="41">
        <f>VLOOKUP(A31,绩点百分制转换!$H:$M,6,0)</f>
        <v>1.81899511683719</v>
      </c>
      <c r="AC31" s="41">
        <f>L31*权重!$O$22+AA31*权重!$O$23+AB31*权重!$O$24</f>
        <v>4.66545414302788</v>
      </c>
      <c r="AD31" s="41">
        <f t="shared" si="6"/>
        <v>6.63505503167429</v>
      </c>
      <c r="AE31">
        <v>1</v>
      </c>
      <c r="AF31">
        <v>0</v>
      </c>
      <c r="AG31">
        <v>6</v>
      </c>
      <c r="AH31" s="41">
        <f>AE31*权重!$N$3+AF31*权重!$N$4+AG31*权重!$N$5</f>
        <v>1.09945183127609</v>
      </c>
      <c r="AI31" s="41">
        <f t="shared" si="7"/>
        <v>0.16289654532602</v>
      </c>
      <c r="AJ31">
        <v>0</v>
      </c>
      <c r="AK31">
        <v>0</v>
      </c>
      <c r="AL31">
        <v>0</v>
      </c>
      <c r="AM31" s="41">
        <f>AJ31*权重!$N$9+AK31*权重!$N$10+AL31*权重!$N$11</f>
        <v>0</v>
      </c>
      <c r="AN31" s="41">
        <f t="shared" si="8"/>
        <v>-0.651047891978899</v>
      </c>
      <c r="AO31" s="41">
        <f>AI31*权重!$D$16+AN31*权重!$D$17</f>
        <v>-0.34183040024676</v>
      </c>
      <c r="AP31" s="41">
        <f t="shared" si="9"/>
        <v>-0.407133799397119</v>
      </c>
      <c r="AQ31" t="s">
        <v>55</v>
      </c>
      <c r="AR31" t="s">
        <v>55</v>
      </c>
      <c r="AS31" t="s">
        <v>55</v>
      </c>
      <c r="AT31" t="s">
        <v>55</v>
      </c>
      <c r="AU31" t="s">
        <v>55</v>
      </c>
      <c r="AV31" s="7" t="str">
        <f>IF(AU31="","未进复试",IFERROR(VLOOKUP(A31,录取名单!$E:$I,5,0),"未录取"))</f>
        <v>未进复试</v>
      </c>
      <c r="AW31" s="136" t="str">
        <f>VLOOKUP(A31,[1]数据整理!$A:$AC,29,0)</f>
        <v>putong</v>
      </c>
      <c r="AX31" t="str">
        <f t="shared" si="10"/>
        <v/>
      </c>
      <c r="AY31">
        <f>IFERROR(VLOOKUP(A31,跨学科资质筛选!$A:$H,8,0),1)</f>
        <v>1</v>
      </c>
    </row>
    <row r="32" spans="1:51">
      <c r="A32" s="8">
        <v>39</v>
      </c>
      <c r="B32" s="8" t="s">
        <v>119</v>
      </c>
      <c r="C32">
        <v>1</v>
      </c>
      <c r="D32" t="s">
        <v>102</v>
      </c>
      <c r="E32" t="str">
        <f>VLOOKUP(A32,[1]数据整理!A:J,10,0)</f>
        <v>法学</v>
      </c>
      <c r="F32" t="str">
        <f>VLOOKUP(A32,[1]数据整理!$A:$M,13,0)</f>
        <v>法学</v>
      </c>
      <c r="G32" s="7">
        <v>211</v>
      </c>
      <c r="H32" s="7">
        <f t="shared" si="0"/>
        <v>0</v>
      </c>
      <c r="I32" s="7">
        <f t="shared" si="1"/>
        <v>1</v>
      </c>
      <c r="J32" s="7">
        <v>1</v>
      </c>
      <c r="K32" s="127">
        <f>VLOOKUP(G32,权重!$L$16:$N$18,3,0)</f>
        <v>0.03757</v>
      </c>
      <c r="L32" s="127">
        <f t="shared" si="2"/>
        <v>-0.0952406599627802</v>
      </c>
      <c r="M32" t="str">
        <f>IFERROR(VLOOKUP(A32,[1]数据整理!A:Q,16,0),"")</f>
        <v>人文社会科学学院</v>
      </c>
      <c r="N32" t="s">
        <v>120</v>
      </c>
      <c r="O32">
        <v>527</v>
      </c>
      <c r="P32">
        <v>481</v>
      </c>
      <c r="Q32" s="14"/>
      <c r="R32" s="14" t="s">
        <v>55</v>
      </c>
      <c r="S32" s="14" t="s">
        <v>55</v>
      </c>
      <c r="T32" s="30">
        <f>VLOOKUP(A32,英语评价得分!O:T,6,0)</f>
        <v>0.195503692540165</v>
      </c>
      <c r="U32" s="41">
        <f t="shared" si="3"/>
        <v>0.196802062639138</v>
      </c>
      <c r="V32" s="14">
        <f t="shared" si="4"/>
        <v>0</v>
      </c>
      <c r="W32">
        <v>96</v>
      </c>
      <c r="X32">
        <v>6</v>
      </c>
      <c r="Y32" s="131">
        <v>0.0625</v>
      </c>
      <c r="Z32">
        <v>91.57</v>
      </c>
      <c r="AA32" s="41">
        <f t="shared" si="5"/>
        <v>0.318018523626793</v>
      </c>
      <c r="AB32" s="41">
        <f>VLOOKUP(A32,绩点百分制转换!$H:$M,6,0)</f>
        <v>0.68086789435983</v>
      </c>
      <c r="AC32" s="41">
        <f>L32*权重!$O$22+AA32*权重!$O$23+AB32*权重!$O$24</f>
        <v>0.0967962393336228</v>
      </c>
      <c r="AD32" s="41">
        <f t="shared" si="6"/>
        <v>0.13770523138834</v>
      </c>
      <c r="AE32">
        <v>0</v>
      </c>
      <c r="AF32">
        <v>0</v>
      </c>
      <c r="AG32">
        <v>0</v>
      </c>
      <c r="AH32" s="41">
        <f>AE32*权重!$N$3+AF32*权重!$N$4+AG32*权重!$N$5</f>
        <v>0</v>
      </c>
      <c r="AI32" s="41">
        <f t="shared" si="7"/>
        <v>-0.885290647353986</v>
      </c>
      <c r="AJ32">
        <v>0</v>
      </c>
      <c r="AK32">
        <v>0</v>
      </c>
      <c r="AL32">
        <v>0</v>
      </c>
      <c r="AM32" s="41">
        <f>AJ32*权重!$N$9+AK32*权重!$N$10+AL32*权重!$N$11</f>
        <v>0</v>
      </c>
      <c r="AN32" s="41">
        <f t="shared" si="8"/>
        <v>-0.651047891978899</v>
      </c>
      <c r="AO32" s="41">
        <f>AI32*权重!$D$16+AN32*权重!$D$17</f>
        <v>-0.740036714745894</v>
      </c>
      <c r="AP32" s="41">
        <f t="shared" si="9"/>
        <v>-0.881413587411652</v>
      </c>
      <c r="AQ32" t="s">
        <v>55</v>
      </c>
      <c r="AR32" t="s">
        <v>55</v>
      </c>
      <c r="AS32" t="s">
        <v>55</v>
      </c>
      <c r="AT32" t="s">
        <v>55</v>
      </c>
      <c r="AU32" t="s">
        <v>55</v>
      </c>
      <c r="AV32" s="7" t="str">
        <f>IF(AU32="","未进复试",IFERROR(VLOOKUP(A32,录取名单!$E:$I,5,0),"未录取"))</f>
        <v>未进复试</v>
      </c>
      <c r="AW32" s="136" t="str">
        <f>VLOOKUP(A32,[1]数据整理!$A:$AC,29,0)</f>
        <v>putong</v>
      </c>
      <c r="AX32" t="str">
        <f t="shared" si="10"/>
        <v/>
      </c>
      <c r="AY32">
        <f>IFERROR(VLOOKUP(A32,跨学科资质筛选!$A:$H,8,0),1)</f>
        <v>1</v>
      </c>
    </row>
    <row r="33" spans="1:51">
      <c r="A33" s="8">
        <v>40</v>
      </c>
      <c r="B33" s="8" t="s">
        <v>121</v>
      </c>
      <c r="C33">
        <v>1</v>
      </c>
      <c r="D33" t="s">
        <v>122</v>
      </c>
      <c r="E33" t="str">
        <f>VLOOKUP(A33,[1]数据整理!A:J,10,0)</f>
        <v>管理学</v>
      </c>
      <c r="F33" t="str">
        <f>VLOOKUP(A33,[1]数据整理!$A:$M,13,0)</f>
        <v>农林经济管理</v>
      </c>
      <c r="G33" s="7" t="s">
        <v>53</v>
      </c>
      <c r="H33" s="7">
        <f t="shared" si="0"/>
        <v>0</v>
      </c>
      <c r="I33" s="7">
        <f t="shared" si="1"/>
        <v>1</v>
      </c>
      <c r="J33" s="7">
        <v>1</v>
      </c>
      <c r="K33" s="127">
        <f>VLOOKUP(G33,权重!$L$16:$N$18,3,0)</f>
        <v>0.02965</v>
      </c>
      <c r="L33" s="127">
        <f t="shared" si="2"/>
        <v>-0.162495927150278</v>
      </c>
      <c r="M33" t="str">
        <f>IFERROR(VLOOKUP(A33,[1]数据整理!A:Q,16,0),"")</f>
        <v>经济管理学院</v>
      </c>
      <c r="N33" t="s">
        <v>74</v>
      </c>
      <c r="O33">
        <v>516</v>
      </c>
      <c r="P33">
        <v>491</v>
      </c>
      <c r="Q33" s="14"/>
      <c r="R33" s="14" t="s">
        <v>55</v>
      </c>
      <c r="S33" s="14" t="s">
        <v>55</v>
      </c>
      <c r="T33" s="30">
        <f>VLOOKUP(A33,英语评价得分!O:T,6,0)</f>
        <v>0.378499992830298</v>
      </c>
      <c r="U33" s="41">
        <f t="shared" si="3"/>
        <v>0.380646453063561</v>
      </c>
      <c r="V33" s="14">
        <f t="shared" si="4"/>
        <v>0</v>
      </c>
      <c r="W33">
        <v>56</v>
      </c>
      <c r="X33">
        <v>1</v>
      </c>
      <c r="Y33" s="131">
        <v>0.0178571428571429</v>
      </c>
      <c r="Z33">
        <v>3.89</v>
      </c>
      <c r="AA33" s="41">
        <f t="shared" si="5"/>
        <v>0.702899638485404</v>
      </c>
      <c r="AB33" s="41">
        <f>VLOOKUP(A33,绩点百分制转换!$H:$M,6,0)</f>
        <v>0.320332483778217</v>
      </c>
      <c r="AC33" s="41">
        <f>L33*权重!$O$22+AA33*权重!$O$23+AB33*权重!$O$24</f>
        <v>0.187848588195195</v>
      </c>
      <c r="AD33" s="41">
        <f t="shared" si="6"/>
        <v>0.267195986258152</v>
      </c>
      <c r="AE33">
        <v>2</v>
      </c>
      <c r="AF33">
        <v>0</v>
      </c>
      <c r="AG33">
        <v>2</v>
      </c>
      <c r="AH33" s="41">
        <f>AE33*权重!$N$3+AF33*权重!$N$4+AG33*权重!$N$5</f>
        <v>1.13415815350841</v>
      </c>
      <c r="AI33" s="41">
        <f t="shared" si="7"/>
        <v>0.195984600149412</v>
      </c>
      <c r="AJ33">
        <v>0</v>
      </c>
      <c r="AK33">
        <v>1</v>
      </c>
      <c r="AL33">
        <v>0</v>
      </c>
      <c r="AM33" s="41">
        <f>AJ33*权重!$N$9+AK33*权重!$N$10+AL33*权重!$N$11</f>
        <v>0.341500400262201</v>
      </c>
      <c r="AN33" s="41">
        <f t="shared" si="8"/>
        <v>0.266081374167892</v>
      </c>
      <c r="AO33" s="41">
        <f>AI33*权重!$D$16+AN33*权重!$D$17</f>
        <v>0.239451609718271</v>
      </c>
      <c r="AP33" s="41">
        <f t="shared" si="9"/>
        <v>0.28519652893944</v>
      </c>
      <c r="AQ33" t="s">
        <v>55</v>
      </c>
      <c r="AR33" t="s">
        <v>55</v>
      </c>
      <c r="AS33" t="s">
        <v>55</v>
      </c>
      <c r="AT33" t="s">
        <v>55</v>
      </c>
      <c r="AU33" t="s">
        <v>55</v>
      </c>
      <c r="AV33" s="7" t="str">
        <f>IF(AU33="","未进复试",IFERROR(VLOOKUP(A33,录取名单!$E:$I,5,0),"未录取"))</f>
        <v>未进复试</v>
      </c>
      <c r="AW33" s="136" t="str">
        <f>VLOOKUP(A33,[1]数据整理!$A:$AC,29,0)</f>
        <v>putong</v>
      </c>
      <c r="AX33" t="str">
        <f t="shared" si="10"/>
        <v/>
      </c>
      <c r="AY33">
        <f>IFERROR(VLOOKUP(A33,跨学科资质筛选!$A:$H,8,0),1)</f>
        <v>1</v>
      </c>
    </row>
    <row r="34" spans="1:51">
      <c r="A34" s="8">
        <v>41</v>
      </c>
      <c r="B34" s="8" t="s">
        <v>123</v>
      </c>
      <c r="C34">
        <v>1</v>
      </c>
      <c r="D34" t="s">
        <v>102</v>
      </c>
      <c r="E34" t="str">
        <f>VLOOKUP(A34,[1]数据整理!A:J,10,0)</f>
        <v>农学</v>
      </c>
      <c r="F34" t="str">
        <f>VLOOKUP(A34,[1]数据整理!$A:$M,13,0)</f>
        <v>水土保持与荒漠化防治</v>
      </c>
      <c r="G34" s="7">
        <v>211</v>
      </c>
      <c r="H34" s="7">
        <f t="shared" si="0"/>
        <v>0</v>
      </c>
      <c r="I34" s="7">
        <f t="shared" si="1"/>
        <v>1</v>
      </c>
      <c r="J34" s="7">
        <v>1</v>
      </c>
      <c r="K34" s="127">
        <f>VLOOKUP(G34,权重!$L$16:$N$18,3,0)</f>
        <v>0.03757</v>
      </c>
      <c r="L34" s="127">
        <f t="shared" si="2"/>
        <v>-0.0952406599627802</v>
      </c>
      <c r="M34" t="str">
        <f>IFERROR(VLOOKUP(A34,[1]数据整理!A:Q,16,0),"")</f>
        <v>水土保持学院</v>
      </c>
      <c r="N34" t="s">
        <v>124</v>
      </c>
      <c r="O34">
        <v>429</v>
      </c>
      <c r="Q34" s="14"/>
      <c r="R34" s="14" t="s">
        <v>55</v>
      </c>
      <c r="S34" s="14" t="s">
        <v>55</v>
      </c>
      <c r="T34" s="30">
        <f>VLOOKUP(A34,英语评价得分!O:T,6,0)</f>
        <v>-1.81815294808462</v>
      </c>
      <c r="U34" s="41">
        <f t="shared" si="3"/>
        <v>-1.82618680124949</v>
      </c>
      <c r="V34" s="14">
        <f t="shared" si="4"/>
        <v>0</v>
      </c>
      <c r="W34">
        <v>19</v>
      </c>
      <c r="X34">
        <v>8</v>
      </c>
      <c r="Y34" s="131">
        <v>0.421052631578947</v>
      </c>
      <c r="Z34">
        <v>86.38</v>
      </c>
      <c r="AA34" s="41">
        <f t="shared" si="5"/>
        <v>-2.77318453571132</v>
      </c>
      <c r="AB34" s="41">
        <f>VLOOKUP(A34,绩点百分制转换!$H:$M,6,0)</f>
        <v>-0.652513659738925</v>
      </c>
      <c r="AC34" s="41">
        <f>L34*权重!$O$22+AA34*权重!$O$23+AB34*权重!$O$24</f>
        <v>-1.13689796786514</v>
      </c>
      <c r="AD34" s="41">
        <f t="shared" si="6"/>
        <v>-1.61680188639678</v>
      </c>
      <c r="AE34">
        <v>0</v>
      </c>
      <c r="AF34">
        <v>0</v>
      </c>
      <c r="AG34">
        <v>5</v>
      </c>
      <c r="AH34" s="41">
        <f>AE34*权重!$N$3+AF34*权重!$N$4+AG34*权重!$N$5</f>
        <v>0.532372754521887</v>
      </c>
      <c r="AI34" s="41">
        <f t="shared" si="7"/>
        <v>-0.377741078425679</v>
      </c>
      <c r="AJ34">
        <v>2</v>
      </c>
      <c r="AK34">
        <v>0</v>
      </c>
      <c r="AL34">
        <v>0</v>
      </c>
      <c r="AM34" s="41">
        <f>AJ34*权重!$N$9+AK34*权重!$N$10+AL34*权重!$N$11</f>
        <v>0.968044856278705</v>
      </c>
      <c r="AN34" s="41">
        <f t="shared" si="8"/>
        <v>1.94872144344326</v>
      </c>
      <c r="AO34" s="41">
        <f>AI34*权重!$D$16+AN34*权重!$D$17</f>
        <v>1.06489833138525</v>
      </c>
      <c r="AP34" s="41">
        <f t="shared" si="9"/>
        <v>1.26833688084955</v>
      </c>
      <c r="AQ34">
        <v>74</v>
      </c>
      <c r="AR34" t="s">
        <v>55</v>
      </c>
      <c r="AS34">
        <v>92.8</v>
      </c>
      <c r="AT34">
        <v>94</v>
      </c>
      <c r="AU34">
        <v>85.76</v>
      </c>
      <c r="AV34" s="7">
        <f>IF(AU34="","未进复试",IFERROR(VLOOKUP(A34,录取名单!$E:$I,5,0),"未录取"))</f>
        <v>85.76</v>
      </c>
      <c r="AW34" s="136" t="str">
        <f>VLOOKUP(A34,[1]数据整理!$A:$AC,29,0)</f>
        <v>putong</v>
      </c>
      <c r="AX34" t="str">
        <f t="shared" si="10"/>
        <v/>
      </c>
      <c r="AY34">
        <f>IFERROR(VLOOKUP(A34,跨学科资质筛选!$A:$H,8,0),1)</f>
        <v>1</v>
      </c>
    </row>
    <row r="35" spans="1:51">
      <c r="A35" s="8">
        <v>42</v>
      </c>
      <c r="B35" s="8" t="s">
        <v>125</v>
      </c>
      <c r="C35">
        <v>2</v>
      </c>
      <c r="D35" t="s">
        <v>126</v>
      </c>
      <c r="E35" t="str">
        <f>VLOOKUP(A35,[1]数据整理!A:J,10,0)</f>
        <v>工学</v>
      </c>
      <c r="F35" t="str">
        <f>VLOOKUP(A35,[1]数据整理!$A:$M,13,0)</f>
        <v>风景园林</v>
      </c>
      <c r="G35" s="7" t="s">
        <v>53</v>
      </c>
      <c r="H35" s="7">
        <f t="shared" si="0"/>
        <v>0</v>
      </c>
      <c r="I35" s="7">
        <f t="shared" si="1"/>
        <v>1</v>
      </c>
      <c r="J35" s="7">
        <v>1</v>
      </c>
      <c r="K35" s="127">
        <f>VLOOKUP(G35,权重!$L$16:$N$18,3,0)</f>
        <v>0.02965</v>
      </c>
      <c r="L35" s="127">
        <f t="shared" si="2"/>
        <v>-0.162495927150278</v>
      </c>
      <c r="M35" t="str">
        <f>IFERROR(VLOOKUP(A35,[1]数据整理!A:Q,16,0),"")</f>
        <v>园林学院</v>
      </c>
      <c r="N35" t="s">
        <v>127</v>
      </c>
      <c r="O35">
        <v>538</v>
      </c>
      <c r="Q35" s="14"/>
      <c r="R35" s="14" t="s">
        <v>55</v>
      </c>
      <c r="S35" s="14" t="s">
        <v>55</v>
      </c>
      <c r="T35" s="30">
        <f>VLOOKUP(A35,英语评价得分!O:T,6,0)</f>
        <v>-0.0933447220635735</v>
      </c>
      <c r="U35" s="41">
        <f t="shared" si="3"/>
        <v>-0.093385010125136</v>
      </c>
      <c r="V35" s="14">
        <f t="shared" si="4"/>
        <v>0</v>
      </c>
      <c r="W35">
        <v>61</v>
      </c>
      <c r="X35">
        <v>2</v>
      </c>
      <c r="Y35" s="131">
        <v>0.0327868852459016</v>
      </c>
      <c r="Z35">
        <v>85.8</v>
      </c>
      <c r="AA35" s="41">
        <f t="shared" si="5"/>
        <v>0.574185298434328</v>
      </c>
      <c r="AB35" s="41">
        <f>VLOOKUP(A35,绩点百分制转换!$H:$M,6,0)</f>
        <v>-0.80152354439736</v>
      </c>
      <c r="AC35" s="41">
        <f>L35*权重!$O$22+AA35*权重!$O$23+AB35*权重!$O$24</f>
        <v>0.0881325312657926</v>
      </c>
      <c r="AD35" s="41">
        <f t="shared" si="6"/>
        <v>0.125384076451628</v>
      </c>
      <c r="AE35">
        <v>0</v>
      </c>
      <c r="AF35">
        <v>0</v>
      </c>
      <c r="AG35">
        <v>0</v>
      </c>
      <c r="AH35" s="41">
        <f>AE35*权重!$N$3+AF35*权重!$N$4+AG35*权重!$N$5</f>
        <v>0</v>
      </c>
      <c r="AI35" s="41">
        <f t="shared" si="7"/>
        <v>-0.885290647353986</v>
      </c>
      <c r="AJ35">
        <v>1</v>
      </c>
      <c r="AK35">
        <v>0</v>
      </c>
      <c r="AL35">
        <v>0</v>
      </c>
      <c r="AM35" s="41">
        <f>AJ35*权重!$N$9+AK35*权重!$N$10+AL35*权重!$N$11</f>
        <v>0.484022428139353</v>
      </c>
      <c r="AN35" s="41">
        <f t="shared" si="8"/>
        <v>0.64883677573218</v>
      </c>
      <c r="AO35" s="41">
        <f>AI35*权重!$D$16+AN35*权重!$D$17</f>
        <v>0.0660217677017459</v>
      </c>
      <c r="AP35" s="41">
        <f t="shared" si="9"/>
        <v>0.0786345892814732</v>
      </c>
      <c r="AQ35" t="s">
        <v>55</v>
      </c>
      <c r="AR35" t="s">
        <v>55</v>
      </c>
      <c r="AS35" t="s">
        <v>55</v>
      </c>
      <c r="AT35" t="s">
        <v>55</v>
      </c>
      <c r="AU35" t="s">
        <v>55</v>
      </c>
      <c r="AV35" s="7" t="str">
        <f>IF(AU35="","未进复试",IFERROR(VLOOKUP(A35,录取名单!$E:$I,5,0),"未录取"))</f>
        <v>未进复试</v>
      </c>
      <c r="AW35" s="136" t="str">
        <f>VLOOKUP(A35,[1]数据整理!$A:$AC,29,0)</f>
        <v>putong</v>
      </c>
      <c r="AX35" t="str">
        <f t="shared" si="10"/>
        <v/>
      </c>
      <c r="AY35">
        <f>IFERROR(VLOOKUP(A35,跨学科资质筛选!$A:$H,8,0),1)</f>
        <v>1</v>
      </c>
    </row>
    <row r="36" spans="1:51">
      <c r="A36" s="8">
        <v>43</v>
      </c>
      <c r="B36" s="8" t="s">
        <v>128</v>
      </c>
      <c r="C36">
        <v>2</v>
      </c>
      <c r="D36" t="s">
        <v>129</v>
      </c>
      <c r="E36" t="str">
        <f>VLOOKUP(A36,[1]数据整理!A:J,10,0)</f>
        <v>农学</v>
      </c>
      <c r="F36" t="str">
        <f>VLOOKUP(A36,[1]数据整理!$A:$M,13,0)</f>
        <v>园林</v>
      </c>
      <c r="G36" s="7" t="s">
        <v>53</v>
      </c>
      <c r="H36" s="7">
        <f t="shared" si="0"/>
        <v>0</v>
      </c>
      <c r="I36" s="7">
        <f t="shared" si="1"/>
        <v>1</v>
      </c>
      <c r="J36" s="7">
        <v>1</v>
      </c>
      <c r="K36" s="127">
        <f>VLOOKUP(G36,权重!$L$16:$N$18,3,0)</f>
        <v>0.02965</v>
      </c>
      <c r="L36" s="127">
        <f t="shared" si="2"/>
        <v>-0.162495927150278</v>
      </c>
      <c r="M36" t="str">
        <f>IFERROR(VLOOKUP(A36,[1]数据整理!A:Q,16,0),"")</f>
        <v>园林学院</v>
      </c>
      <c r="N36" t="s">
        <v>64</v>
      </c>
      <c r="O36">
        <v>521</v>
      </c>
      <c r="Q36" s="14"/>
      <c r="R36" s="14" t="s">
        <v>55</v>
      </c>
      <c r="S36" s="14" t="s">
        <v>55</v>
      </c>
      <c r="T36" s="30">
        <f>VLOOKUP(A36,英语评价得分!O:T,6,0)</f>
        <v>-0.362351509608141</v>
      </c>
      <c r="U36" s="41">
        <f t="shared" si="3"/>
        <v>-0.36363850048398</v>
      </c>
      <c r="V36" s="14">
        <f t="shared" si="4"/>
        <v>0</v>
      </c>
      <c r="W36">
        <v>109</v>
      </c>
      <c r="X36">
        <v>1</v>
      </c>
      <c r="Y36" s="131">
        <v>0.00917431192660551</v>
      </c>
      <c r="Z36">
        <v>3.96</v>
      </c>
      <c r="AA36" s="41">
        <f t="shared" si="5"/>
        <v>0.777757249815703</v>
      </c>
      <c r="AB36" s="41">
        <f>VLOOKUP(A36,绩点百分制转换!$H:$M,6,0)</f>
        <v>0.620065010390009</v>
      </c>
      <c r="AC36" s="41">
        <f>L36*权重!$O$22+AA36*权重!$O$23+AB36*权重!$O$24</f>
        <v>0.229849681746282</v>
      </c>
      <c r="AD36" s="41">
        <f t="shared" si="6"/>
        <v>0.326928144486783</v>
      </c>
      <c r="AE36">
        <v>1</v>
      </c>
      <c r="AF36">
        <v>3</v>
      </c>
      <c r="AG36">
        <v>4</v>
      </c>
      <c r="AH36" s="41">
        <f>AE36*权重!$N$3+AF36*权重!$N$4+AG36*权重!$N$5</f>
        <v>2.18526549920472</v>
      </c>
      <c r="AI36" s="41">
        <f t="shared" si="7"/>
        <v>1.19808148747915</v>
      </c>
      <c r="AJ36">
        <v>1</v>
      </c>
      <c r="AK36">
        <v>0</v>
      </c>
      <c r="AL36">
        <v>1</v>
      </c>
      <c r="AM36" s="41">
        <f>AJ36*权重!$N$9+AK36*权重!$N$10+AL36*权重!$N$11</f>
        <v>0.634511842296424</v>
      </c>
      <c r="AN36" s="41">
        <f t="shared" si="8"/>
        <v>1.05298929169634</v>
      </c>
      <c r="AO36" s="41">
        <f>AI36*权重!$D$16+AN36*权重!$D$17</f>
        <v>1.10810981687423</v>
      </c>
      <c r="AP36" s="41">
        <f t="shared" si="9"/>
        <v>1.31980350363096</v>
      </c>
      <c r="AQ36">
        <v>44</v>
      </c>
      <c r="AR36">
        <v>70</v>
      </c>
      <c r="AS36" t="s">
        <v>55</v>
      </c>
      <c r="AT36">
        <v>83.57</v>
      </c>
      <c r="AU36">
        <v>62.31</v>
      </c>
      <c r="AV36" s="7">
        <f>IF(AU36="","未进复试",IFERROR(VLOOKUP(A36,录取名单!$E:$I,5,0),"未录取"))</f>
        <v>62.31</v>
      </c>
      <c r="AW36" s="136" t="str">
        <f>VLOOKUP(A36,[1]数据整理!$A:$AC,29,0)</f>
        <v>putong</v>
      </c>
      <c r="AX36" t="str">
        <f t="shared" si="10"/>
        <v/>
      </c>
      <c r="AY36">
        <f>IFERROR(VLOOKUP(A36,跨学科资质筛选!$A:$H,8,0),1)</f>
        <v>1</v>
      </c>
    </row>
    <row r="37" spans="1:51">
      <c r="A37" s="8">
        <v>44</v>
      </c>
      <c r="B37" s="8" t="s">
        <v>130</v>
      </c>
      <c r="C37">
        <v>1</v>
      </c>
      <c r="D37" t="s">
        <v>131</v>
      </c>
      <c r="E37" t="str">
        <f>VLOOKUP(A37,[1]数据整理!A:J,10,0)</f>
        <v>农学</v>
      </c>
      <c r="F37" t="str">
        <f>VLOOKUP(A37,[1]数据整理!$A:$M,13,0)</f>
        <v>水土保持与荒漠化防治</v>
      </c>
      <c r="G37" s="7" t="s">
        <v>53</v>
      </c>
      <c r="H37" s="7">
        <f t="shared" si="0"/>
        <v>0</v>
      </c>
      <c r="I37" s="7">
        <f t="shared" si="1"/>
        <v>1</v>
      </c>
      <c r="J37" s="7">
        <v>1</v>
      </c>
      <c r="K37" s="127">
        <f>VLOOKUP(G37,权重!$L$16:$N$18,3,0)</f>
        <v>0.02965</v>
      </c>
      <c r="L37" s="127">
        <f t="shared" si="2"/>
        <v>-0.162495927150278</v>
      </c>
      <c r="M37" t="str">
        <f>IFERROR(VLOOKUP(A37,[1]数据整理!A:Q,16,0),"")</f>
        <v>水土保持学院</v>
      </c>
      <c r="N37" t="s">
        <v>124</v>
      </c>
      <c r="O37">
        <v>531</v>
      </c>
      <c r="P37">
        <v>513</v>
      </c>
      <c r="Q37" s="14"/>
      <c r="R37" s="14" t="s">
        <v>55</v>
      </c>
      <c r="S37" s="14" t="s">
        <v>55</v>
      </c>
      <c r="T37" s="30">
        <f>VLOOKUP(A37,英语评价得分!O:T,6,0)</f>
        <v>0.781091853468587</v>
      </c>
      <c r="U37" s="41">
        <f t="shared" si="3"/>
        <v>0.785104111997291</v>
      </c>
      <c r="V37" s="14">
        <f t="shared" si="4"/>
        <v>0</v>
      </c>
      <c r="W37">
        <v>30</v>
      </c>
      <c r="X37">
        <v>1</v>
      </c>
      <c r="Y37" s="131">
        <v>0.0333333333333333</v>
      </c>
      <c r="Z37">
        <v>4</v>
      </c>
      <c r="AA37" s="41">
        <f t="shared" si="5"/>
        <v>0.569474185334419</v>
      </c>
      <c r="AB37" s="41">
        <f>VLOOKUP(A37,绩点百分制转换!$H:$M,6,0)</f>
        <v>0.791340739882464</v>
      </c>
      <c r="AC37" s="41">
        <f>L37*权重!$O$22+AA37*权重!$O$23+AB37*权重!$O$24</f>
        <v>0.158563021009953</v>
      </c>
      <c r="AD37" s="41">
        <f t="shared" si="6"/>
        <v>0.225547305592343</v>
      </c>
      <c r="AE37">
        <v>1</v>
      </c>
      <c r="AF37">
        <v>0</v>
      </c>
      <c r="AG37">
        <v>6</v>
      </c>
      <c r="AH37" s="41">
        <f>AE37*权重!$N$3+AF37*权重!$N$4+AG37*权重!$N$5</f>
        <v>1.09945183127609</v>
      </c>
      <c r="AI37" s="41">
        <f t="shared" si="7"/>
        <v>0.16289654532602</v>
      </c>
      <c r="AJ37">
        <v>0</v>
      </c>
      <c r="AK37">
        <v>0</v>
      </c>
      <c r="AL37">
        <v>1</v>
      </c>
      <c r="AM37" s="41">
        <f>AJ37*权重!$N$9+AK37*权重!$N$10+AL37*权重!$N$11</f>
        <v>0.150489414157071</v>
      </c>
      <c r="AN37" s="41">
        <f t="shared" si="8"/>
        <v>-0.246895376014742</v>
      </c>
      <c r="AO37" s="41">
        <f>AI37*权重!$D$16+AN37*权重!$D$17</f>
        <v>-0.0912154250973865</v>
      </c>
      <c r="AP37" s="41">
        <f t="shared" si="9"/>
        <v>-0.108641251792451</v>
      </c>
      <c r="AQ37">
        <v>74</v>
      </c>
      <c r="AR37" t="s">
        <v>55</v>
      </c>
      <c r="AS37">
        <v>88.6</v>
      </c>
      <c r="AT37">
        <v>91.4</v>
      </c>
      <c r="AU37">
        <v>83.88</v>
      </c>
      <c r="AV37" s="7">
        <f>IF(AU37="","未进复试",IFERROR(VLOOKUP(A37,录取名单!$E:$I,5,0),"未录取"))</f>
        <v>83.88</v>
      </c>
      <c r="AW37" s="136" t="str">
        <f>VLOOKUP(A37,[1]数据整理!$A:$AC,29,0)</f>
        <v>putong</v>
      </c>
      <c r="AX37" t="str">
        <f t="shared" si="10"/>
        <v/>
      </c>
      <c r="AY37">
        <f>IFERROR(VLOOKUP(A37,跨学科资质筛选!$A:$H,8,0),1)</f>
        <v>1</v>
      </c>
    </row>
    <row r="38" spans="1:51">
      <c r="A38" s="8">
        <v>46</v>
      </c>
      <c r="B38" s="8" t="s">
        <v>132</v>
      </c>
      <c r="C38">
        <v>1</v>
      </c>
      <c r="D38" t="s">
        <v>69</v>
      </c>
      <c r="E38" t="str">
        <f>VLOOKUP(A38,[1]数据整理!A:J,10,0)</f>
        <v>工学</v>
      </c>
      <c r="F38" t="str">
        <f>VLOOKUP(A38,[1]数据整理!$A:$M,13,0)</f>
        <v>风景园林</v>
      </c>
      <c r="G38" s="7" t="s">
        <v>53</v>
      </c>
      <c r="H38" s="7">
        <f t="shared" si="0"/>
        <v>0</v>
      </c>
      <c r="I38" s="7">
        <f t="shared" si="1"/>
        <v>1</v>
      </c>
      <c r="J38" s="7">
        <v>1</v>
      </c>
      <c r="K38" s="127">
        <f>VLOOKUP(G38,权重!$L$16:$N$18,3,0)</f>
        <v>0.02965</v>
      </c>
      <c r="L38" s="127">
        <f t="shared" si="2"/>
        <v>-0.162495927150278</v>
      </c>
      <c r="M38" t="str">
        <f>IFERROR(VLOOKUP(A38,[1]数据整理!A:Q,16,0),"")</f>
        <v>园林学院</v>
      </c>
      <c r="N38" t="s">
        <v>64</v>
      </c>
      <c r="O38">
        <v>498</v>
      </c>
      <c r="P38">
        <v>442</v>
      </c>
      <c r="Q38" s="14"/>
      <c r="R38" s="14" t="s">
        <v>55</v>
      </c>
      <c r="S38" s="14" t="s">
        <v>55</v>
      </c>
      <c r="T38" s="30">
        <f>VLOOKUP(A38,英语评价得分!O:T,6,0)</f>
        <v>-0.518181878591349</v>
      </c>
      <c r="U38" s="41">
        <f t="shared" si="3"/>
        <v>-0.520191060016112</v>
      </c>
      <c r="V38" s="14">
        <f t="shared" si="4"/>
        <v>0</v>
      </c>
      <c r="W38">
        <v>121</v>
      </c>
      <c r="X38">
        <v>4</v>
      </c>
      <c r="Y38" s="131">
        <v>0.0330578512396694</v>
      </c>
      <c r="Z38">
        <v>3.72</v>
      </c>
      <c r="AA38" s="41">
        <f t="shared" si="5"/>
        <v>0.571849209293877</v>
      </c>
      <c r="AB38" s="41">
        <f>VLOOKUP(A38,绩点百分制转换!$H:$M,6,0)</f>
        <v>-0.407589366564716</v>
      </c>
      <c r="AC38" s="41">
        <f>L38*权重!$O$22+AA38*权重!$O$23+AB38*权重!$O$24</f>
        <v>0.105106390596302</v>
      </c>
      <c r="AD38" s="41">
        <f t="shared" si="6"/>
        <v>0.14952357296372</v>
      </c>
      <c r="AE38">
        <v>1</v>
      </c>
      <c r="AF38">
        <v>4</v>
      </c>
      <c r="AG38">
        <v>16</v>
      </c>
      <c r="AH38" s="41">
        <f>AE38*权重!$N$3+AF38*权重!$N$4+AG38*权重!$N$5</f>
        <v>3.89588103330304</v>
      </c>
      <c r="AI38" s="41">
        <f t="shared" si="7"/>
        <v>2.82893537614857</v>
      </c>
      <c r="AJ38">
        <v>0</v>
      </c>
      <c r="AK38">
        <v>1</v>
      </c>
      <c r="AL38">
        <v>1</v>
      </c>
      <c r="AM38" s="41">
        <f>AJ38*权重!$N$9+AK38*权重!$N$10+AL38*权重!$N$11</f>
        <v>0.491989814419273</v>
      </c>
      <c r="AN38" s="41">
        <f t="shared" si="8"/>
        <v>0.670233890132048</v>
      </c>
      <c r="AO38" s="41">
        <f>AI38*权重!$D$16+AN38*权重!$D$17</f>
        <v>1.49032458466972</v>
      </c>
      <c r="AP38" s="41">
        <f t="shared" si="9"/>
        <v>1.77503671426973</v>
      </c>
      <c r="AQ38" t="s">
        <v>55</v>
      </c>
      <c r="AR38" t="s">
        <v>55</v>
      </c>
      <c r="AS38" t="s">
        <v>55</v>
      </c>
      <c r="AT38" t="s">
        <v>55</v>
      </c>
      <c r="AU38" t="s">
        <v>55</v>
      </c>
      <c r="AV38" s="7" t="str">
        <f>IF(AU38="","未进复试",IFERROR(VLOOKUP(A38,录取名单!$E:$I,5,0),"未录取"))</f>
        <v>未进复试</v>
      </c>
      <c r="AW38" s="136" t="str">
        <f>VLOOKUP(A38,[1]数据整理!$A:$AC,29,0)</f>
        <v>putong</v>
      </c>
      <c r="AX38" t="str">
        <f t="shared" si="10"/>
        <v/>
      </c>
      <c r="AY38">
        <f>IFERROR(VLOOKUP(A38,跨学科资质筛选!$A:$H,8,0),1)</f>
        <v>1</v>
      </c>
    </row>
    <row r="39" spans="1:51">
      <c r="A39" s="8">
        <v>47</v>
      </c>
      <c r="B39" s="8" t="s">
        <v>133</v>
      </c>
      <c r="C39">
        <v>1</v>
      </c>
      <c r="D39" t="s">
        <v>81</v>
      </c>
      <c r="E39" t="str">
        <f>VLOOKUP(A39,[1]数据整理!A:J,10,0)</f>
        <v>管理学</v>
      </c>
      <c r="F39" t="str">
        <f>VLOOKUP(A39,[1]数据整理!$A:$M,13,0)</f>
        <v>工商管理</v>
      </c>
      <c r="G39" s="7" t="s">
        <v>53</v>
      </c>
      <c r="H39" s="7">
        <f t="shared" si="0"/>
        <v>0</v>
      </c>
      <c r="I39" s="7">
        <f t="shared" si="1"/>
        <v>1</v>
      </c>
      <c r="J39" s="7">
        <v>1</v>
      </c>
      <c r="K39" s="127">
        <f>VLOOKUP(G39,权重!$L$16:$N$18,3,0)</f>
        <v>0.02965</v>
      </c>
      <c r="L39" s="127">
        <f t="shared" si="2"/>
        <v>-0.162495927150278</v>
      </c>
      <c r="M39" t="str">
        <f>IFERROR(VLOOKUP(A39,[1]数据整理!A:Q,16,0),"")</f>
        <v>经济管理学院</v>
      </c>
      <c r="N39" t="s">
        <v>79</v>
      </c>
      <c r="O39">
        <v>459</v>
      </c>
      <c r="P39">
        <v>503</v>
      </c>
      <c r="Q39" s="14"/>
      <c r="R39" s="14" t="s">
        <v>55</v>
      </c>
      <c r="S39" s="14" t="s">
        <v>55</v>
      </c>
      <c r="T39" s="30">
        <f>VLOOKUP(A39,英语评价得分!O:T,6,0)</f>
        <v>0.598095553178456</v>
      </c>
      <c r="U39" s="41">
        <f t="shared" si="3"/>
        <v>0.601259721572869</v>
      </c>
      <c r="V39" s="14">
        <f t="shared" si="4"/>
        <v>0</v>
      </c>
      <c r="W39">
        <v>49</v>
      </c>
      <c r="X39">
        <v>1</v>
      </c>
      <c r="Y39" s="131">
        <v>0.0204081632653061</v>
      </c>
      <c r="Z39">
        <v>4.27</v>
      </c>
      <c r="AA39" s="41">
        <f t="shared" si="5"/>
        <v>0.680906431922055</v>
      </c>
      <c r="AB39" s="41">
        <f>VLOOKUP(A39,绩点百分制转换!$H:$M,6,0)</f>
        <v>2.17867414877134</v>
      </c>
      <c r="AC39" s="41">
        <f>L39*权重!$O$22+AA39*权重!$O$23+AB39*权重!$O$24</f>
        <v>0.263756229343965</v>
      </c>
      <c r="AD39" s="41">
        <f t="shared" si="6"/>
        <v>0.375148585786196</v>
      </c>
      <c r="AE39">
        <v>0</v>
      </c>
      <c r="AF39">
        <v>0</v>
      </c>
      <c r="AG39">
        <v>4</v>
      </c>
      <c r="AH39" s="41">
        <f>AE39*权重!$N$3+AF39*权重!$N$4+AG39*权重!$N$5</f>
        <v>0.425898203617509</v>
      </c>
      <c r="AI39" s="41">
        <f t="shared" si="7"/>
        <v>-0.47925099221134</v>
      </c>
      <c r="AJ39">
        <v>0</v>
      </c>
      <c r="AK39">
        <v>0</v>
      </c>
      <c r="AL39">
        <v>0</v>
      </c>
      <c r="AM39" s="41">
        <f>AJ39*权重!$N$9+AK39*权重!$N$10+AL39*权重!$N$11</f>
        <v>0</v>
      </c>
      <c r="AN39" s="41">
        <f t="shared" si="8"/>
        <v>-0.651047891978899</v>
      </c>
      <c r="AO39" s="41">
        <f>AI39*权重!$D$16+AN39*权重!$D$17</f>
        <v>-0.585782249757203</v>
      </c>
      <c r="AP39" s="41">
        <f t="shared" si="9"/>
        <v>-0.697690295511692</v>
      </c>
      <c r="AQ39" t="s">
        <v>55</v>
      </c>
      <c r="AR39" t="s">
        <v>55</v>
      </c>
      <c r="AS39" t="s">
        <v>55</v>
      </c>
      <c r="AT39" t="s">
        <v>55</v>
      </c>
      <c r="AU39" t="s">
        <v>55</v>
      </c>
      <c r="AV39" s="7" t="str">
        <f>IF(AU39="","未进复试",IFERROR(VLOOKUP(A39,录取名单!$E:$I,5,0),"未录取"))</f>
        <v>未进复试</v>
      </c>
      <c r="AW39" s="136" t="str">
        <f>VLOOKUP(A39,[1]数据整理!$A:$AC,29,0)</f>
        <v>putong</v>
      </c>
      <c r="AX39" t="str">
        <f t="shared" si="10"/>
        <v/>
      </c>
      <c r="AY39">
        <f>IFERROR(VLOOKUP(A39,跨学科资质筛选!$A:$H,8,0),1)</f>
        <v>1</v>
      </c>
    </row>
    <row r="40" spans="1:51">
      <c r="A40" s="8">
        <v>48</v>
      </c>
      <c r="B40" s="8" t="s">
        <v>134</v>
      </c>
      <c r="C40">
        <v>1</v>
      </c>
      <c r="D40" t="s">
        <v>129</v>
      </c>
      <c r="E40" t="str">
        <f>VLOOKUP(A40,[1]数据整理!A:J,10,0)</f>
        <v>文学</v>
      </c>
      <c r="F40" t="str">
        <f>VLOOKUP(A40,[1]数据整理!$A:$M,13,0)</f>
        <v>英语</v>
      </c>
      <c r="G40" s="7" t="s">
        <v>53</v>
      </c>
      <c r="H40" s="7">
        <f t="shared" si="0"/>
        <v>0</v>
      </c>
      <c r="I40" s="7">
        <f t="shared" si="1"/>
        <v>1</v>
      </c>
      <c r="J40" s="7">
        <v>1</v>
      </c>
      <c r="K40" s="127">
        <f>VLOOKUP(G40,权重!$L$16:$N$18,3,0)</f>
        <v>0.02965</v>
      </c>
      <c r="L40" s="127">
        <f t="shared" si="2"/>
        <v>-0.162495927150278</v>
      </c>
      <c r="M40" t="str">
        <f>IFERROR(VLOOKUP(A40,[1]数据整理!A:Q,16,0),"")</f>
        <v>外语学院</v>
      </c>
      <c r="N40" t="s">
        <v>135</v>
      </c>
      <c r="O40">
        <v>573</v>
      </c>
      <c r="P40">
        <v>522</v>
      </c>
      <c r="Q40" s="14"/>
      <c r="R40" s="14" t="s">
        <v>55</v>
      </c>
      <c r="S40" s="14" t="s">
        <v>55</v>
      </c>
      <c r="T40" s="30">
        <f>VLOOKUP(A40,英语评价得分!O:T,6,0)</f>
        <v>0.945788523729707</v>
      </c>
      <c r="U40" s="41">
        <f t="shared" si="3"/>
        <v>0.950564063379273</v>
      </c>
      <c r="V40" s="14">
        <f t="shared" si="4"/>
        <v>0</v>
      </c>
      <c r="W40">
        <v>156</v>
      </c>
      <c r="X40">
        <v>5</v>
      </c>
      <c r="Y40" s="131">
        <v>0.032051282051282</v>
      </c>
      <c r="Z40">
        <v>89.43</v>
      </c>
      <c r="AA40" s="41">
        <f t="shared" si="5"/>
        <v>0.580527181453436</v>
      </c>
      <c r="AB40" s="41">
        <f>VLOOKUP(A40,绩点百分制转换!$H:$M,6,0)</f>
        <v>0.131072802689055</v>
      </c>
      <c r="AC40" s="41">
        <f>L40*权重!$O$22+AA40*权重!$O$23+AB40*权重!$O$24</f>
        <v>0.132822338141319</v>
      </c>
      <c r="AD40" s="41">
        <f t="shared" si="6"/>
        <v>0.188940007733488</v>
      </c>
      <c r="AE40">
        <v>0</v>
      </c>
      <c r="AF40">
        <v>0</v>
      </c>
      <c r="AG40">
        <v>0</v>
      </c>
      <c r="AH40" s="41">
        <f>AE40*权重!$N$3+AF40*权重!$N$4+AG40*权重!$N$5</f>
        <v>0</v>
      </c>
      <c r="AI40" s="41">
        <f t="shared" si="7"/>
        <v>-0.885290647353986</v>
      </c>
      <c r="AJ40">
        <v>0</v>
      </c>
      <c r="AK40">
        <v>0</v>
      </c>
      <c r="AL40">
        <v>1</v>
      </c>
      <c r="AM40" s="41">
        <f>AJ40*权重!$N$9+AK40*权重!$N$10+AL40*权重!$N$11</f>
        <v>0.150489414157071</v>
      </c>
      <c r="AN40" s="41">
        <f t="shared" si="8"/>
        <v>-0.246895376014742</v>
      </c>
      <c r="AO40" s="41">
        <f>AI40*权重!$D$16+AN40*权重!$D$17</f>
        <v>-0.489421739596521</v>
      </c>
      <c r="AP40" s="41">
        <f t="shared" si="9"/>
        <v>-0.582921039806984</v>
      </c>
      <c r="AQ40" t="s">
        <v>55</v>
      </c>
      <c r="AR40" t="s">
        <v>55</v>
      </c>
      <c r="AS40" t="s">
        <v>55</v>
      </c>
      <c r="AT40" t="s">
        <v>55</v>
      </c>
      <c r="AU40" t="s">
        <v>55</v>
      </c>
      <c r="AV40" s="7" t="str">
        <f>IF(AU40="","未进复试",IFERROR(VLOOKUP(A40,录取名单!$E:$I,5,0),"未录取"))</f>
        <v>未进复试</v>
      </c>
      <c r="AW40" s="136" t="str">
        <f>VLOOKUP(A40,[1]数据整理!$A:$AC,29,0)</f>
        <v>putong</v>
      </c>
      <c r="AX40" t="str">
        <f t="shared" si="10"/>
        <v/>
      </c>
      <c r="AY40">
        <f>IFERROR(VLOOKUP(A40,跨学科资质筛选!$A:$H,8,0),1)</f>
        <v>1</v>
      </c>
    </row>
    <row r="41" spans="1:51">
      <c r="A41" s="8">
        <v>49</v>
      </c>
      <c r="B41" s="8" t="s">
        <v>136</v>
      </c>
      <c r="C41">
        <v>1</v>
      </c>
      <c r="D41" t="s">
        <v>137</v>
      </c>
      <c r="E41" t="str">
        <f>VLOOKUP(A41,[1]数据整理!A:J,10,0)</f>
        <v>工学</v>
      </c>
      <c r="F41" t="str">
        <f>VLOOKUP(A41,[1]数据整理!$A:$M,13,0)</f>
        <v>风景园林</v>
      </c>
      <c r="G41" s="7">
        <v>985</v>
      </c>
      <c r="H41" s="7">
        <f t="shared" si="0"/>
        <v>1</v>
      </c>
      <c r="I41" s="7">
        <f t="shared" si="1"/>
        <v>1</v>
      </c>
      <c r="J41" s="7">
        <v>1</v>
      </c>
      <c r="K41" s="127">
        <f>VLOOKUP(G41,权重!$L$16:$N$18,3,0)</f>
        <v>0.93278</v>
      </c>
      <c r="L41" s="127">
        <f t="shared" si="2"/>
        <v>7.50672748889076</v>
      </c>
      <c r="M41" t="str">
        <f>IFERROR(VLOOKUP(A41,[1]数据整理!A:Q,16,0),"")</f>
        <v>园林学院</v>
      </c>
      <c r="N41" t="s">
        <v>64</v>
      </c>
      <c r="O41">
        <v>513</v>
      </c>
      <c r="P41">
        <v>513</v>
      </c>
      <c r="Q41" s="14"/>
      <c r="R41" s="14" t="s">
        <v>55</v>
      </c>
      <c r="S41" s="14" t="s">
        <v>55</v>
      </c>
      <c r="T41" s="30">
        <f>VLOOKUP(A41,英语评价得分!O:T,6,0)</f>
        <v>0.781091853468587</v>
      </c>
      <c r="U41" s="41">
        <f t="shared" si="3"/>
        <v>0.785104111997291</v>
      </c>
      <c r="V41" s="14">
        <f t="shared" si="4"/>
        <v>0</v>
      </c>
      <c r="W41">
        <v>65</v>
      </c>
      <c r="X41">
        <v>2</v>
      </c>
      <c r="Y41" s="131">
        <v>0.0307692307692308</v>
      </c>
      <c r="Z41">
        <v>3.7</v>
      </c>
      <c r="AA41" s="41">
        <f t="shared" si="5"/>
        <v>0.591580177572452</v>
      </c>
      <c r="AB41" s="41">
        <f>VLOOKUP(A41,绩点百分制转换!$H:$M,6,0)</f>
        <v>-0.493227231310942</v>
      </c>
      <c r="AC41" s="41">
        <f>L41*权重!$O$22+AA41*权重!$O$23+AB41*权重!$O$24</f>
        <v>4.51943277643728</v>
      </c>
      <c r="AD41" s="41">
        <f t="shared" si="6"/>
        <v>6.42738969164353</v>
      </c>
      <c r="AE41">
        <v>5</v>
      </c>
      <c r="AF41">
        <v>1</v>
      </c>
      <c r="AG41">
        <v>7</v>
      </c>
      <c r="AH41" s="41">
        <f>AE41*权重!$N$3+AF41*权重!$N$4+AG41*权重!$N$5</f>
        <v>3.48126540882558</v>
      </c>
      <c r="AI41" s="41">
        <f t="shared" si="7"/>
        <v>2.43365222221731</v>
      </c>
      <c r="AJ41">
        <v>0</v>
      </c>
      <c r="AK41">
        <v>1</v>
      </c>
      <c r="AL41">
        <v>1</v>
      </c>
      <c r="AM41" s="41">
        <f>AJ41*权重!$N$9+AK41*权重!$N$10+AL41*权重!$N$11</f>
        <v>0.491989814419273</v>
      </c>
      <c r="AN41" s="41">
        <f t="shared" si="8"/>
        <v>0.670233890132048</v>
      </c>
      <c r="AO41" s="41">
        <f>AI41*权重!$D$16+AN41*权重!$D$17</f>
        <v>1.34015651449124</v>
      </c>
      <c r="AP41" s="41">
        <f t="shared" si="9"/>
        <v>1.59618048347293</v>
      </c>
      <c r="AQ41">
        <v>77</v>
      </c>
      <c r="AR41">
        <v>76</v>
      </c>
      <c r="AS41" t="s">
        <v>55</v>
      </c>
      <c r="AT41">
        <v>84.71</v>
      </c>
      <c r="AU41">
        <v>78.14</v>
      </c>
      <c r="AV41" s="7">
        <f>IF(AU41="","未进复试",IFERROR(VLOOKUP(A41,录取名单!$E:$I,5,0),"未录取"))</f>
        <v>78.14</v>
      </c>
      <c r="AW41" s="136" t="str">
        <f>VLOOKUP(A41,[1]数据整理!$A:$AC,29,0)</f>
        <v>putong</v>
      </c>
      <c r="AX41" t="str">
        <f t="shared" si="10"/>
        <v/>
      </c>
      <c r="AY41">
        <f>IFERROR(VLOOKUP(A41,跨学科资质筛选!$A:$H,8,0),1)</f>
        <v>1</v>
      </c>
    </row>
    <row r="42" spans="1:51">
      <c r="A42" s="8">
        <v>50</v>
      </c>
      <c r="B42" s="8" t="s">
        <v>138</v>
      </c>
      <c r="C42">
        <v>1</v>
      </c>
      <c r="D42" t="s">
        <v>85</v>
      </c>
      <c r="E42" t="str">
        <f>VLOOKUP(A42,[1]数据整理!A:J,10,0)</f>
        <v>农学</v>
      </c>
      <c r="F42" t="str">
        <f>VLOOKUP(A42,[1]数据整理!$A:$M,13,0)</f>
        <v>园林</v>
      </c>
      <c r="G42" s="7">
        <v>211</v>
      </c>
      <c r="H42" s="7">
        <f t="shared" si="0"/>
        <v>0</v>
      </c>
      <c r="I42" s="7">
        <f t="shared" si="1"/>
        <v>1</v>
      </c>
      <c r="J42" s="7">
        <v>1</v>
      </c>
      <c r="K42" s="127">
        <f>VLOOKUP(G42,权重!$L$16:$N$18,3,0)</f>
        <v>0.03757</v>
      </c>
      <c r="L42" s="127">
        <f t="shared" si="2"/>
        <v>-0.0952406599627802</v>
      </c>
      <c r="M42" t="str">
        <f>IFERROR(VLOOKUP(A42,[1]数据整理!A:Q,16,0),"")</f>
        <v>园林学院</v>
      </c>
      <c r="N42" t="s">
        <v>127</v>
      </c>
      <c r="O42">
        <v>501</v>
      </c>
      <c r="P42">
        <v>465</v>
      </c>
      <c r="Q42" s="14"/>
      <c r="R42" s="14" t="s">
        <v>55</v>
      </c>
      <c r="S42" s="14" t="s">
        <v>55</v>
      </c>
      <c r="T42" s="30">
        <f>VLOOKUP(A42,英语评价得分!O:T,6,0)</f>
        <v>-0.0972903879240454</v>
      </c>
      <c r="U42" s="41">
        <f t="shared" si="3"/>
        <v>-0.0973489620399389</v>
      </c>
      <c r="V42" s="14">
        <f t="shared" si="4"/>
        <v>0</v>
      </c>
      <c r="W42">
        <v>87</v>
      </c>
      <c r="X42">
        <v>4</v>
      </c>
      <c r="Y42" s="131">
        <v>0.0459770114942529</v>
      </c>
      <c r="Z42">
        <v>23.58</v>
      </c>
      <c r="AA42" s="41">
        <f t="shared" si="5"/>
        <v>0.460468775333083</v>
      </c>
      <c r="AB42" s="41">
        <f>VLOOKUP(A42,绩点百分制转换!$H:$M,6,0)</f>
        <v>-0.115564247780081</v>
      </c>
      <c r="AC42" s="41">
        <f>L42*权重!$O$22+AA42*权重!$O$23+AB42*权重!$O$24</f>
        <v>0.114752765289465</v>
      </c>
      <c r="AD42" s="41">
        <f t="shared" si="6"/>
        <v>0.163242234331519</v>
      </c>
      <c r="AE42">
        <v>0</v>
      </c>
      <c r="AF42">
        <v>2</v>
      </c>
      <c r="AG42">
        <v>12</v>
      </c>
      <c r="AH42" s="41">
        <f>AE42*权重!$N$3+AF42*权重!$N$4+AG42*权重!$N$5</f>
        <v>2.14353645734412</v>
      </c>
      <c r="AI42" s="41">
        <f t="shared" si="7"/>
        <v>1.15829816455692</v>
      </c>
      <c r="AJ42">
        <v>0</v>
      </c>
      <c r="AK42">
        <v>1</v>
      </c>
      <c r="AL42">
        <v>6</v>
      </c>
      <c r="AM42" s="41">
        <f>AJ42*权重!$N$9+AK42*权重!$N$10+AL42*权重!$N$11</f>
        <v>1.24443688520463</v>
      </c>
      <c r="AN42" s="41">
        <f t="shared" si="8"/>
        <v>2.69099646995283</v>
      </c>
      <c r="AO42" s="41">
        <f>AI42*权重!$D$16+AN42*权重!$D$17</f>
        <v>2.10872438373292</v>
      </c>
      <c r="AP42" s="41">
        <f t="shared" si="9"/>
        <v>2.51157582710834</v>
      </c>
      <c r="AQ42" t="s">
        <v>55</v>
      </c>
      <c r="AR42" t="s">
        <v>55</v>
      </c>
      <c r="AS42" t="s">
        <v>55</v>
      </c>
      <c r="AT42" t="s">
        <v>55</v>
      </c>
      <c r="AU42" t="s">
        <v>55</v>
      </c>
      <c r="AV42" s="7" t="str">
        <f>IF(AU42="","未进复试",IFERROR(VLOOKUP(A42,录取名单!$E:$I,5,0),"未录取"))</f>
        <v>未进复试</v>
      </c>
      <c r="AW42" s="136" t="str">
        <f>VLOOKUP(A42,[1]数据整理!$A:$AC,29,0)</f>
        <v>putong</v>
      </c>
      <c r="AX42" t="str">
        <f t="shared" si="10"/>
        <v/>
      </c>
      <c r="AY42">
        <f>IFERROR(VLOOKUP(A42,跨学科资质筛选!$A:$H,8,0),1)</f>
        <v>1</v>
      </c>
    </row>
    <row r="43" spans="1:51">
      <c r="A43" s="8">
        <v>51</v>
      </c>
      <c r="B43" s="8" t="s">
        <v>139</v>
      </c>
      <c r="C43">
        <v>1</v>
      </c>
      <c r="D43" t="s">
        <v>140</v>
      </c>
      <c r="E43" t="str">
        <f>VLOOKUP(A43,[1]数据整理!A:J,10,0)</f>
        <v>农学</v>
      </c>
      <c r="F43" t="str">
        <f>VLOOKUP(A43,[1]数据整理!$A:$M,13,0)</f>
        <v>农业资源与环境</v>
      </c>
      <c r="G43" s="7" t="s">
        <v>53</v>
      </c>
      <c r="H43" s="7">
        <f t="shared" si="0"/>
        <v>0</v>
      </c>
      <c r="I43" s="7">
        <f t="shared" si="1"/>
        <v>1</v>
      </c>
      <c r="J43" s="7">
        <v>1</v>
      </c>
      <c r="K43" s="127">
        <f>VLOOKUP(G43,权重!$L$16:$N$18,3,0)</f>
        <v>0.02965</v>
      </c>
      <c r="L43" s="127">
        <f t="shared" si="2"/>
        <v>-0.162495927150278</v>
      </c>
      <c r="M43" t="str">
        <f>IFERROR(VLOOKUP(A43,[1]数据整理!A:Q,16,0),"")</f>
        <v>林学院</v>
      </c>
      <c r="N43" t="s">
        <v>141</v>
      </c>
      <c r="O43">
        <v>485</v>
      </c>
      <c r="P43">
        <v>448</v>
      </c>
      <c r="Q43" s="14"/>
      <c r="R43" s="14" t="s">
        <v>55</v>
      </c>
      <c r="S43" s="14" t="s">
        <v>55</v>
      </c>
      <c r="T43" s="30">
        <f>VLOOKUP(A43,英语评价得分!O:T,6,0)</f>
        <v>-0.408384098417269</v>
      </c>
      <c r="U43" s="41">
        <f t="shared" si="3"/>
        <v>-0.409884425761457</v>
      </c>
      <c r="V43" s="14">
        <f t="shared" si="4"/>
        <v>0</v>
      </c>
      <c r="W43">
        <v>82</v>
      </c>
      <c r="X43">
        <v>2</v>
      </c>
      <c r="Y43" s="131">
        <v>0.024390243902439</v>
      </c>
      <c r="Z43">
        <v>3.66</v>
      </c>
      <c r="AA43" s="41">
        <f t="shared" si="5"/>
        <v>0.646575572896339</v>
      </c>
      <c r="AB43" s="41">
        <f>VLOOKUP(A43,绩点百分制转换!$H:$M,6,0)</f>
        <v>-0.595992669006416</v>
      </c>
      <c r="AC43" s="41">
        <f>L43*权重!$O$22+AA43*权重!$O$23+AB43*权重!$O$24</f>
        <v>0.124926178012749</v>
      </c>
      <c r="AD43" s="41">
        <f t="shared" si="6"/>
        <v>0.177710426636399</v>
      </c>
      <c r="AE43">
        <v>2</v>
      </c>
      <c r="AF43">
        <v>1</v>
      </c>
      <c r="AG43">
        <v>7</v>
      </c>
      <c r="AH43" s="41">
        <f>AE43*权重!$N$3+AF43*权重!$N$4+AG43*权重!$N$5</f>
        <v>2.09945183127609</v>
      </c>
      <c r="AI43" s="41">
        <f t="shared" si="7"/>
        <v>1.1162690923192</v>
      </c>
      <c r="AJ43">
        <v>0</v>
      </c>
      <c r="AK43">
        <v>0</v>
      </c>
      <c r="AL43">
        <v>0</v>
      </c>
      <c r="AM43" s="41">
        <f>AJ43*权重!$N$9+AK43*权重!$N$10+AL43*权重!$N$11</f>
        <v>0</v>
      </c>
      <c r="AN43" s="41">
        <f t="shared" si="8"/>
        <v>-0.651047891978899</v>
      </c>
      <c r="AO43" s="41">
        <f>AI43*权重!$D$16+AN43*权重!$D$17</f>
        <v>0.0203558303559497</v>
      </c>
      <c r="AP43" s="41">
        <f t="shared" si="9"/>
        <v>0.0242446153025541</v>
      </c>
      <c r="AQ43" t="s">
        <v>55</v>
      </c>
      <c r="AR43" t="s">
        <v>55</v>
      </c>
      <c r="AS43" t="s">
        <v>55</v>
      </c>
      <c r="AT43" t="s">
        <v>55</v>
      </c>
      <c r="AU43" t="s">
        <v>55</v>
      </c>
      <c r="AV43" s="7" t="str">
        <f>IF(AU43="","未进复试",IFERROR(VLOOKUP(A43,录取名单!$E:$I,5,0),"未录取"))</f>
        <v>未进复试</v>
      </c>
      <c r="AW43" s="136" t="str">
        <f>VLOOKUP(A43,[1]数据整理!$A:$AC,29,0)</f>
        <v>putong</v>
      </c>
      <c r="AX43" t="str">
        <f t="shared" si="10"/>
        <v/>
      </c>
      <c r="AY43">
        <f>IFERROR(VLOOKUP(A43,跨学科资质筛选!$A:$H,8,0),1)</f>
        <v>1</v>
      </c>
    </row>
    <row r="44" spans="1:51">
      <c r="A44" s="8">
        <v>52</v>
      </c>
      <c r="B44" s="8" t="s">
        <v>142</v>
      </c>
      <c r="C44">
        <v>1</v>
      </c>
      <c r="D44" t="s">
        <v>69</v>
      </c>
      <c r="E44" t="str">
        <f>VLOOKUP(A44,[1]数据整理!A:J,10,0)</f>
        <v>农学</v>
      </c>
      <c r="F44" t="str">
        <f>VLOOKUP(A44,[1]数据整理!$A:$M,13,0)</f>
        <v>园林</v>
      </c>
      <c r="G44" s="7" t="s">
        <v>53</v>
      </c>
      <c r="H44" s="7">
        <f t="shared" si="0"/>
        <v>0</v>
      </c>
      <c r="I44" s="7">
        <f t="shared" si="1"/>
        <v>1</v>
      </c>
      <c r="J44" s="7">
        <v>1</v>
      </c>
      <c r="K44" s="127">
        <f>VLOOKUP(G44,权重!$L$16:$N$18,3,0)</f>
        <v>0.02965</v>
      </c>
      <c r="L44" s="127">
        <f t="shared" si="2"/>
        <v>-0.162495927150278</v>
      </c>
      <c r="M44" t="str">
        <f>IFERROR(VLOOKUP(A44,[1]数据整理!A:Q,16,0),"")</f>
        <v>园林学院</v>
      </c>
      <c r="N44" t="s">
        <v>64</v>
      </c>
      <c r="O44">
        <v>516</v>
      </c>
      <c r="P44">
        <v>568</v>
      </c>
      <c r="Q44" s="14"/>
      <c r="R44" s="14" t="s">
        <v>55</v>
      </c>
      <c r="S44" s="14" t="s">
        <v>55</v>
      </c>
      <c r="T44" s="30">
        <f>VLOOKUP(A44,英语评价得分!O:T,6,0)</f>
        <v>1.78757150506431</v>
      </c>
      <c r="U44" s="41">
        <f t="shared" si="3"/>
        <v>1.79624825933162</v>
      </c>
      <c r="V44" s="14">
        <f t="shared" si="4"/>
        <v>0</v>
      </c>
      <c r="W44">
        <v>100</v>
      </c>
      <c r="X44">
        <v>1</v>
      </c>
      <c r="Y44" s="131">
        <v>0.01</v>
      </c>
      <c r="Z44">
        <v>90.08</v>
      </c>
      <c r="AA44" s="41">
        <f t="shared" si="5"/>
        <v>0.77063871470052</v>
      </c>
      <c r="AB44" s="41">
        <f>VLOOKUP(A44,绩点百分制转换!$H:$M,6,0)</f>
        <v>0.298066638944196</v>
      </c>
      <c r="AC44" s="41">
        <f>L44*权重!$O$22+AA44*权重!$O$23+AB44*权重!$O$24</f>
        <v>0.212548881842902</v>
      </c>
      <c r="AD44" s="41">
        <f t="shared" si="6"/>
        <v>0.30232368708013</v>
      </c>
      <c r="AE44">
        <v>2</v>
      </c>
      <c r="AF44">
        <v>2</v>
      </c>
      <c r="AG44">
        <v>4</v>
      </c>
      <c r="AH44" s="41">
        <f>AE44*权重!$N$3+AF44*权重!$N$4+AG44*权重!$N$5</f>
        <v>2.21294910180875</v>
      </c>
      <c r="AI44" s="41">
        <f t="shared" si="7"/>
        <v>1.2244742742037</v>
      </c>
      <c r="AJ44">
        <v>0</v>
      </c>
      <c r="AK44">
        <v>0</v>
      </c>
      <c r="AL44">
        <v>1</v>
      </c>
      <c r="AM44" s="41">
        <f>AJ44*权重!$N$9+AK44*权重!$N$10+AL44*权重!$N$11</f>
        <v>0.150489414157071</v>
      </c>
      <c r="AN44" s="41">
        <f t="shared" si="8"/>
        <v>-0.246895376014742</v>
      </c>
      <c r="AO44" s="41">
        <f>AI44*权重!$D$16+AN44*权重!$D$17</f>
        <v>0.312077954103244</v>
      </c>
      <c r="AP44" s="41">
        <f t="shared" si="9"/>
        <v>0.371697435542342</v>
      </c>
      <c r="AQ44">
        <v>67</v>
      </c>
      <c r="AR44">
        <v>78</v>
      </c>
      <c r="AS44" t="s">
        <v>55</v>
      </c>
      <c r="AT44">
        <v>81.64</v>
      </c>
      <c r="AU44">
        <v>74.33</v>
      </c>
      <c r="AV44" s="7">
        <f>IF(AU44="","未进复试",IFERROR(VLOOKUP(A44,录取名单!$E:$I,5,0),"未录取"))</f>
        <v>74.33</v>
      </c>
      <c r="AW44" s="136" t="str">
        <f>VLOOKUP(A44,[1]数据整理!$A:$AC,29,0)</f>
        <v>putong</v>
      </c>
      <c r="AX44" t="str">
        <f t="shared" si="10"/>
        <v/>
      </c>
      <c r="AY44">
        <f>IFERROR(VLOOKUP(A44,跨学科资质筛选!$A:$H,8,0),1)</f>
        <v>1</v>
      </c>
    </row>
    <row r="45" spans="1:51">
      <c r="A45" s="8">
        <v>53</v>
      </c>
      <c r="B45" s="8" t="s">
        <v>143</v>
      </c>
      <c r="C45">
        <v>1</v>
      </c>
      <c r="D45" t="s">
        <v>111</v>
      </c>
      <c r="E45" t="str">
        <f>VLOOKUP(A45,[1]数据整理!A:J,10,0)</f>
        <v>经济学</v>
      </c>
      <c r="F45" t="str">
        <f>VLOOKUP(A45,[1]数据整理!$A:$M,13,0)</f>
        <v>金融学</v>
      </c>
      <c r="G45" s="7" t="s">
        <v>53</v>
      </c>
      <c r="H45" s="7">
        <f t="shared" si="0"/>
        <v>0</v>
      </c>
      <c r="I45" s="7">
        <f t="shared" si="1"/>
        <v>1</v>
      </c>
      <c r="J45" s="7">
        <v>1</v>
      </c>
      <c r="K45" s="127">
        <f>VLOOKUP(G45,权重!$L$16:$N$18,3,0)</f>
        <v>0.02965</v>
      </c>
      <c r="L45" s="127">
        <f t="shared" si="2"/>
        <v>-0.162495927150278</v>
      </c>
      <c r="M45" t="str">
        <f>IFERROR(VLOOKUP(A45,[1]数据整理!A:Q,16,0),"")</f>
        <v>经济管理学院</v>
      </c>
      <c r="N45" t="s">
        <v>144</v>
      </c>
      <c r="O45">
        <v>489</v>
      </c>
      <c r="P45">
        <v>516</v>
      </c>
      <c r="Q45" s="14"/>
      <c r="R45" s="14" t="s">
        <v>55</v>
      </c>
      <c r="S45" s="14" t="s">
        <v>55</v>
      </c>
      <c r="T45" s="30">
        <f>VLOOKUP(A45,英语评价得分!O:T,6,0)</f>
        <v>0.835990743555627</v>
      </c>
      <c r="U45" s="41">
        <f t="shared" si="3"/>
        <v>0.840257429124618</v>
      </c>
      <c r="V45" s="14">
        <f t="shared" si="4"/>
        <v>0</v>
      </c>
      <c r="W45">
        <v>60</v>
      </c>
      <c r="X45">
        <v>6</v>
      </c>
      <c r="Y45" s="131">
        <v>0.1</v>
      </c>
      <c r="Z45">
        <v>3.68</v>
      </c>
      <c r="AA45" s="41">
        <f t="shared" si="5"/>
        <v>-0.00528161285444137</v>
      </c>
      <c r="AB45" s="41">
        <f>VLOOKUP(A45,绩点百分制转换!$H:$M,6,0)</f>
        <v>-0.544609950158679</v>
      </c>
      <c r="AC45" s="41">
        <f>L45*权重!$O$22+AA45*权重!$O$23+AB45*权重!$O$24</f>
        <v>-0.120151138760381</v>
      </c>
      <c r="AD45" s="41">
        <f t="shared" si="6"/>
        <v>-0.170828047628204</v>
      </c>
      <c r="AE45">
        <v>0</v>
      </c>
      <c r="AF45">
        <v>0</v>
      </c>
      <c r="AG45">
        <v>0</v>
      </c>
      <c r="AH45" s="41">
        <f>AE45*权重!$N$3+AF45*权重!$N$4+AG45*权重!$N$5</f>
        <v>0</v>
      </c>
      <c r="AI45" s="41">
        <f t="shared" si="7"/>
        <v>-0.885290647353986</v>
      </c>
      <c r="AJ45">
        <v>0</v>
      </c>
      <c r="AK45">
        <v>0</v>
      </c>
      <c r="AL45">
        <v>0</v>
      </c>
      <c r="AM45" s="41">
        <f>AJ45*权重!$N$9+AK45*权重!$N$10+AL45*权重!$N$11</f>
        <v>0</v>
      </c>
      <c r="AN45" s="41">
        <f t="shared" si="8"/>
        <v>-0.651047891978899</v>
      </c>
      <c r="AO45" s="41">
        <f>AI45*权重!$D$16+AN45*权重!$D$17</f>
        <v>-0.740036714745894</v>
      </c>
      <c r="AP45" s="41">
        <f t="shared" si="9"/>
        <v>-0.881413587411652</v>
      </c>
      <c r="AQ45" t="s">
        <v>55</v>
      </c>
      <c r="AR45" t="s">
        <v>55</v>
      </c>
      <c r="AS45" t="s">
        <v>55</v>
      </c>
      <c r="AT45" t="s">
        <v>55</v>
      </c>
      <c r="AU45" t="s">
        <v>55</v>
      </c>
      <c r="AV45" s="7" t="str">
        <f>IF(AU45="","未进复试",IFERROR(VLOOKUP(A45,录取名单!$E:$I,5,0),"未录取"))</f>
        <v>未进复试</v>
      </c>
      <c r="AW45" s="136" t="str">
        <f>VLOOKUP(A45,[1]数据整理!$A:$AC,29,0)</f>
        <v>putong</v>
      </c>
      <c r="AX45" t="str">
        <f t="shared" si="10"/>
        <v/>
      </c>
      <c r="AY45">
        <f>IFERROR(VLOOKUP(A45,跨学科资质筛选!$A:$H,8,0),1)</f>
        <v>1</v>
      </c>
    </row>
    <row r="46" spans="1:51">
      <c r="A46" s="8">
        <v>54</v>
      </c>
      <c r="B46" s="8" t="s">
        <v>145</v>
      </c>
      <c r="C46">
        <v>1</v>
      </c>
      <c r="D46" t="s">
        <v>140</v>
      </c>
      <c r="E46" t="str">
        <f>VLOOKUP(A46,[1]数据整理!A:J,10,0)</f>
        <v>工学</v>
      </c>
      <c r="F46" t="str">
        <f>VLOOKUP(A46,[1]数据整理!$A:$M,13,0)</f>
        <v>森林工程</v>
      </c>
      <c r="G46" s="7" t="s">
        <v>53</v>
      </c>
      <c r="H46" s="7">
        <f t="shared" si="0"/>
        <v>0</v>
      </c>
      <c r="I46" s="7">
        <f t="shared" si="1"/>
        <v>1</v>
      </c>
      <c r="J46" s="7">
        <v>1</v>
      </c>
      <c r="K46" s="127">
        <f>VLOOKUP(G46,权重!$L$16:$N$18,3,0)</f>
        <v>0.02965</v>
      </c>
      <c r="L46" s="127">
        <f t="shared" si="2"/>
        <v>-0.162495927150278</v>
      </c>
      <c r="M46" t="str">
        <f>IFERROR(VLOOKUP(A46,[1]数据整理!A:Q,16,0),"")</f>
        <v>工学院</v>
      </c>
      <c r="N46" t="s">
        <v>146</v>
      </c>
      <c r="O46">
        <v>464</v>
      </c>
      <c r="P46">
        <v>428</v>
      </c>
      <c r="Q46" s="14"/>
      <c r="R46" s="14" t="s">
        <v>55</v>
      </c>
      <c r="S46" s="14" t="s">
        <v>55</v>
      </c>
      <c r="T46" s="30">
        <f>VLOOKUP(A46,英语评价得分!O:T,6,0)</f>
        <v>-0.774376698997534</v>
      </c>
      <c r="U46" s="41">
        <f t="shared" si="3"/>
        <v>-0.777573206610304</v>
      </c>
      <c r="V46" s="14">
        <f t="shared" si="4"/>
        <v>0</v>
      </c>
      <c r="W46">
        <v>34</v>
      </c>
      <c r="X46">
        <v>1</v>
      </c>
      <c r="Y46" s="131">
        <v>0.0294117647058824</v>
      </c>
      <c r="Z46">
        <v>3.85</v>
      </c>
      <c r="AA46" s="41">
        <f t="shared" si="5"/>
        <v>0.603283349933764</v>
      </c>
      <c r="AB46" s="41">
        <f>VLOOKUP(A46,绩点百分制转换!$H:$M,6,0)</f>
        <v>0.149056754285761</v>
      </c>
      <c r="AC46" s="41">
        <f>L46*权重!$O$22+AA46*权重!$O$23+AB46*权重!$O$24</f>
        <v>0.142274622486942</v>
      </c>
      <c r="AD46" s="41">
        <f t="shared" si="6"/>
        <v>0.202382642113187</v>
      </c>
      <c r="AE46">
        <v>3</v>
      </c>
      <c r="AF46">
        <v>1</v>
      </c>
      <c r="AG46">
        <v>4</v>
      </c>
      <c r="AH46" s="41">
        <f>AE46*权重!$N$3+AF46*权重!$N$4+AG46*权重!$N$5</f>
        <v>2.24063270441279</v>
      </c>
      <c r="AI46" s="41">
        <f t="shared" si="7"/>
        <v>1.25086706092825</v>
      </c>
      <c r="AJ46">
        <v>0</v>
      </c>
      <c r="AK46">
        <v>0</v>
      </c>
      <c r="AL46">
        <v>0</v>
      </c>
      <c r="AM46" s="41">
        <f>AJ46*权重!$N$9+AK46*权重!$N$10+AL46*权重!$N$11</f>
        <v>0</v>
      </c>
      <c r="AN46" s="41">
        <f t="shared" si="8"/>
        <v>-0.651047891978899</v>
      </c>
      <c r="AO46" s="41">
        <f>AI46*权重!$D$16+AN46*权重!$D$17</f>
        <v>0.0714895986305289</v>
      </c>
      <c r="AP46" s="41">
        <f t="shared" si="9"/>
        <v>0.0851469965421776</v>
      </c>
      <c r="AQ46">
        <v>22.2</v>
      </c>
      <c r="AR46">
        <v>21</v>
      </c>
      <c r="AS46">
        <v>22.2</v>
      </c>
      <c r="AT46">
        <v>21</v>
      </c>
      <c r="AU46">
        <v>86.4</v>
      </c>
      <c r="AV46" s="7">
        <f>IF(AU46="","未进复试",IFERROR(VLOOKUP(A46,录取名单!$E:$I,5,0),"未录取"))</f>
        <v>86.4</v>
      </c>
      <c r="AW46" s="136" t="str">
        <f>VLOOKUP(A46,[1]数据整理!$A:$AC,29,0)</f>
        <v>putong</v>
      </c>
      <c r="AX46" t="str">
        <f t="shared" si="10"/>
        <v/>
      </c>
      <c r="AY46">
        <f>IFERROR(VLOOKUP(A46,跨学科资质筛选!$A:$H,8,0),1)</f>
        <v>1</v>
      </c>
    </row>
    <row r="47" spans="1:51">
      <c r="A47" s="8">
        <v>55</v>
      </c>
      <c r="B47" s="8" t="s">
        <v>147</v>
      </c>
      <c r="C47">
        <v>1</v>
      </c>
      <c r="D47" t="s">
        <v>148</v>
      </c>
      <c r="E47" t="str">
        <f>VLOOKUP(A47,[1]数据整理!A:J,10,0)</f>
        <v>农学</v>
      </c>
      <c r="F47" t="str">
        <f>VLOOKUP(A47,[1]数据整理!$A:$M,13,0)</f>
        <v>园林</v>
      </c>
      <c r="G47" s="7">
        <v>211</v>
      </c>
      <c r="H47" s="7">
        <f t="shared" si="0"/>
        <v>0</v>
      </c>
      <c r="I47" s="7">
        <f t="shared" si="1"/>
        <v>1</v>
      </c>
      <c r="J47" s="7">
        <v>1</v>
      </c>
      <c r="K47" s="127">
        <f>VLOOKUP(G47,权重!$L$16:$N$18,3,0)</f>
        <v>0.03757</v>
      </c>
      <c r="L47" s="127">
        <f t="shared" si="2"/>
        <v>-0.0952406599627802</v>
      </c>
      <c r="M47" t="str">
        <f>IFERROR(VLOOKUP(A47,[1]数据整理!A:Q,16,0),"")</f>
        <v>园林学院</v>
      </c>
      <c r="N47" t="s">
        <v>127</v>
      </c>
      <c r="O47">
        <v>520</v>
      </c>
      <c r="Q47" s="14"/>
      <c r="R47" s="14" t="s">
        <v>55</v>
      </c>
      <c r="S47" s="14" t="s">
        <v>55</v>
      </c>
      <c r="T47" s="30">
        <f>VLOOKUP(A47,英语评价得分!O:T,6,0)</f>
        <v>-0.378175438287233</v>
      </c>
      <c r="U47" s="41">
        <f t="shared" si="3"/>
        <v>-0.379535764622735</v>
      </c>
      <c r="V47" s="14">
        <f t="shared" si="4"/>
        <v>0</v>
      </c>
      <c r="W47">
        <v>108</v>
      </c>
      <c r="X47">
        <v>2</v>
      </c>
      <c r="Y47" s="131">
        <v>0.0185185185185185</v>
      </c>
      <c r="Z47">
        <v>3.81</v>
      </c>
      <c r="AA47" s="41">
        <f t="shared" si="5"/>
        <v>0.697197696043055</v>
      </c>
      <c r="AB47" s="41">
        <f>VLOOKUP(A47,绩点百分制转换!$H:$M,6,0)</f>
        <v>-0.0222189752066941</v>
      </c>
      <c r="AC47" s="41">
        <f>L47*权重!$O$22+AA47*权重!$O$23+AB47*权重!$O$24</f>
        <v>0.208833411425556</v>
      </c>
      <c r="AD47" s="41">
        <f t="shared" si="6"/>
        <v>0.297039704019242</v>
      </c>
      <c r="AE47">
        <v>1</v>
      </c>
      <c r="AF47">
        <v>1</v>
      </c>
      <c r="AG47">
        <v>6</v>
      </c>
      <c r="AH47" s="41">
        <f>AE47*权重!$N$3+AF47*权重!$N$4+AG47*权重!$N$5</f>
        <v>1.53237275452189</v>
      </c>
      <c r="AI47" s="41">
        <f t="shared" si="7"/>
        <v>0.575631468567503</v>
      </c>
      <c r="AJ47">
        <v>0</v>
      </c>
      <c r="AK47">
        <v>2</v>
      </c>
      <c r="AL47">
        <v>0</v>
      </c>
      <c r="AM47" s="41">
        <f>AJ47*权重!$N$9+AK47*权重!$N$10+AL47*权重!$N$11</f>
        <v>0.683000800524403</v>
      </c>
      <c r="AN47" s="41">
        <f t="shared" si="8"/>
        <v>1.18321064031468</v>
      </c>
      <c r="AO47" s="41">
        <f>AI47*权重!$D$16+AN47*权重!$D$17</f>
        <v>0.952391312967929</v>
      </c>
      <c r="AP47" s="41">
        <f t="shared" si="9"/>
        <v>1.13433648230682</v>
      </c>
      <c r="AQ47" t="s">
        <v>55</v>
      </c>
      <c r="AR47" t="s">
        <v>55</v>
      </c>
      <c r="AS47" t="s">
        <v>55</v>
      </c>
      <c r="AT47" t="s">
        <v>55</v>
      </c>
      <c r="AU47" t="s">
        <v>55</v>
      </c>
      <c r="AV47" s="7" t="str">
        <f>IF(AU47="","未进复试",IFERROR(VLOOKUP(A47,录取名单!$E:$I,5,0),"未录取"))</f>
        <v>未进复试</v>
      </c>
      <c r="AW47" s="136" t="str">
        <f>VLOOKUP(A47,[1]数据整理!$A:$AC,29,0)</f>
        <v>putong</v>
      </c>
      <c r="AX47" t="str">
        <f t="shared" si="10"/>
        <v/>
      </c>
      <c r="AY47">
        <f>IFERROR(VLOOKUP(A47,跨学科资质筛选!$A:$H,8,0),1)</f>
        <v>1</v>
      </c>
    </row>
    <row r="48" spans="1:51">
      <c r="A48" s="8">
        <v>57</v>
      </c>
      <c r="B48" s="8" t="s">
        <v>149</v>
      </c>
      <c r="C48">
        <v>1</v>
      </c>
      <c r="D48" t="s">
        <v>150</v>
      </c>
      <c r="E48" t="str">
        <f>VLOOKUP(A48,[1]数据整理!A:J,10,0)</f>
        <v>农学</v>
      </c>
      <c r="F48" t="str">
        <f>VLOOKUP(A48,[1]数据整理!$A:$M,13,0)</f>
        <v>林学</v>
      </c>
      <c r="G48" s="7" t="s">
        <v>53</v>
      </c>
      <c r="H48" s="7">
        <f t="shared" si="0"/>
        <v>0</v>
      </c>
      <c r="I48" s="7">
        <f t="shared" si="1"/>
        <v>1</v>
      </c>
      <c r="J48" s="7">
        <v>1</v>
      </c>
      <c r="K48" s="127">
        <f>VLOOKUP(G48,权重!$L$16:$N$18,3,0)</f>
        <v>0.02965</v>
      </c>
      <c r="L48" s="127">
        <f t="shared" si="2"/>
        <v>-0.162495927150278</v>
      </c>
      <c r="M48" t="str">
        <f>IFERROR(VLOOKUP(A48,[1]数据整理!A:Q,16,0),"")</f>
        <v>林学院</v>
      </c>
      <c r="N48" t="s">
        <v>151</v>
      </c>
      <c r="O48">
        <v>488</v>
      </c>
      <c r="P48">
        <v>459</v>
      </c>
      <c r="Q48" s="14"/>
      <c r="R48" s="14" t="s">
        <v>55</v>
      </c>
      <c r="S48" s="14" t="s">
        <v>55</v>
      </c>
      <c r="T48" s="30">
        <f>VLOOKUP(A48,英语评价得分!O:T,6,0)</f>
        <v>-0.207088168098125</v>
      </c>
      <c r="U48" s="41">
        <f t="shared" si="3"/>
        <v>-0.207655596294594</v>
      </c>
      <c r="V48" s="14">
        <f t="shared" si="4"/>
        <v>0</v>
      </c>
      <c r="W48">
        <v>57</v>
      </c>
      <c r="X48">
        <v>1</v>
      </c>
      <c r="Y48" s="131">
        <v>0.0175438596491228</v>
      </c>
      <c r="Z48">
        <v>4.35</v>
      </c>
      <c r="AA48" s="41">
        <f t="shared" si="5"/>
        <v>0.705600558589675</v>
      </c>
      <c r="AB48" s="41">
        <f>VLOOKUP(A48,绩点百分制转换!$H:$M,6,0)</f>
        <v>2.36952424734865</v>
      </c>
      <c r="AC48" s="41">
        <f>L48*权重!$O$22+AA48*权重!$O$23+AB48*权重!$O$24</f>
        <v>0.281781592987668</v>
      </c>
      <c r="AD48" s="41">
        <f t="shared" si="6"/>
        <v>0.400783486743826</v>
      </c>
      <c r="AE48">
        <v>3</v>
      </c>
      <c r="AF48">
        <v>1</v>
      </c>
      <c r="AG48">
        <v>19</v>
      </c>
      <c r="AH48" s="41">
        <f>AE48*权重!$N$3+AF48*权重!$N$4+AG48*权重!$N$5</f>
        <v>3.83775096797845</v>
      </c>
      <c r="AI48" s="41">
        <f t="shared" si="7"/>
        <v>2.77351576771318</v>
      </c>
      <c r="AJ48">
        <v>0</v>
      </c>
      <c r="AK48">
        <v>1</v>
      </c>
      <c r="AL48">
        <v>0</v>
      </c>
      <c r="AM48" s="41">
        <f>AJ48*权重!$N$9+AK48*权重!$N$10+AL48*权重!$N$11</f>
        <v>0.341500400262201</v>
      </c>
      <c r="AN48" s="41">
        <f t="shared" si="8"/>
        <v>0.266081374167892</v>
      </c>
      <c r="AO48" s="41">
        <f>AI48*权重!$D$16+AN48*权重!$D$17</f>
        <v>1.21865570027575</v>
      </c>
      <c r="AP48" s="41">
        <f t="shared" si="9"/>
        <v>1.45146811123895</v>
      </c>
      <c r="AQ48" t="s">
        <v>55</v>
      </c>
      <c r="AR48" t="s">
        <v>55</v>
      </c>
      <c r="AS48" t="s">
        <v>55</v>
      </c>
      <c r="AT48" t="s">
        <v>55</v>
      </c>
      <c r="AU48" t="s">
        <v>55</v>
      </c>
      <c r="AV48" s="7" t="str">
        <f>IF(AU48="","未进复试",IFERROR(VLOOKUP(A48,录取名单!$E:$I,5,0),"未录取"))</f>
        <v>未进复试</v>
      </c>
      <c r="AW48" s="136" t="str">
        <f>VLOOKUP(A48,[1]数据整理!$A:$AC,29,0)</f>
        <v>putong</v>
      </c>
      <c r="AX48" t="str">
        <f t="shared" si="10"/>
        <v/>
      </c>
      <c r="AY48">
        <f>IFERROR(VLOOKUP(A48,跨学科资质筛选!$A:$H,8,0),1)</f>
        <v>1</v>
      </c>
    </row>
    <row r="49" spans="1:51">
      <c r="A49" s="8">
        <v>58</v>
      </c>
      <c r="B49" s="8" t="s">
        <v>152</v>
      </c>
      <c r="C49">
        <v>1</v>
      </c>
      <c r="D49" t="s">
        <v>148</v>
      </c>
      <c r="E49" t="str">
        <f>VLOOKUP(A49,[1]数据整理!A:J,10,0)</f>
        <v>工学</v>
      </c>
      <c r="F49" t="str">
        <f>VLOOKUP(A49,[1]数据整理!$A:$M,13,0)</f>
        <v>风景园林</v>
      </c>
      <c r="G49" s="7">
        <v>211</v>
      </c>
      <c r="H49" s="7">
        <f t="shared" si="0"/>
        <v>0</v>
      </c>
      <c r="I49" s="7">
        <f t="shared" si="1"/>
        <v>1</v>
      </c>
      <c r="J49" s="7">
        <v>1</v>
      </c>
      <c r="K49" s="127">
        <f>VLOOKUP(G49,权重!$L$16:$N$18,3,0)</f>
        <v>0.03757</v>
      </c>
      <c r="L49" s="127">
        <f t="shared" si="2"/>
        <v>-0.0952406599627802</v>
      </c>
      <c r="M49" t="str">
        <f>IFERROR(VLOOKUP(A49,[1]数据整理!A:Q,16,0),"")</f>
        <v>园林学院</v>
      </c>
      <c r="N49" t="s">
        <v>64</v>
      </c>
      <c r="O49">
        <v>522</v>
      </c>
      <c r="P49">
        <v>490</v>
      </c>
      <c r="Q49" s="14"/>
      <c r="R49" s="14" t="s">
        <v>55</v>
      </c>
      <c r="S49" s="14" t="s">
        <v>55</v>
      </c>
      <c r="T49" s="30">
        <f>VLOOKUP(A49,英语评价得分!O:T,6,0)</f>
        <v>0.360200362801284</v>
      </c>
      <c r="U49" s="41">
        <f t="shared" si="3"/>
        <v>0.362262014021118</v>
      </c>
      <c r="V49" s="14">
        <f t="shared" si="4"/>
        <v>0</v>
      </c>
      <c r="W49">
        <v>103</v>
      </c>
      <c r="X49">
        <v>8</v>
      </c>
      <c r="Y49" s="131">
        <v>0.0776699029126214</v>
      </c>
      <c r="Z49">
        <v>3.51</v>
      </c>
      <c r="AA49" s="41">
        <f t="shared" si="5"/>
        <v>0.187233678771925</v>
      </c>
      <c r="AB49" s="41">
        <f>VLOOKUP(A49,绩点百分制转换!$H:$M,6,0)</f>
        <v>-0.981363060364437</v>
      </c>
      <c r="AC49" s="41">
        <f>L49*权重!$O$22+AA49*权重!$O$23+AB49*权重!$O$24</f>
        <v>-0.0282056104804765</v>
      </c>
      <c r="AD49" s="41">
        <f t="shared" si="6"/>
        <v>-0.0400670512043826</v>
      </c>
      <c r="AE49">
        <v>1</v>
      </c>
      <c r="AF49">
        <v>1</v>
      </c>
      <c r="AG49">
        <v>3</v>
      </c>
      <c r="AH49" s="41">
        <f>AE49*权重!$N$3+AF49*权重!$N$4+AG49*权重!$N$5</f>
        <v>1.21294910180875</v>
      </c>
      <c r="AI49" s="41">
        <f t="shared" si="7"/>
        <v>0.271101727210519</v>
      </c>
      <c r="AJ49">
        <v>0</v>
      </c>
      <c r="AK49">
        <v>0</v>
      </c>
      <c r="AL49">
        <v>0</v>
      </c>
      <c r="AM49" s="41">
        <f>AJ49*权重!$N$9+AK49*权重!$N$10+AL49*权重!$N$11</f>
        <v>0</v>
      </c>
      <c r="AN49" s="41">
        <f t="shared" si="8"/>
        <v>-0.651047891978899</v>
      </c>
      <c r="AO49" s="41">
        <f>AI49*权重!$D$16+AN49*权重!$D$17</f>
        <v>-0.300723251648839</v>
      </c>
      <c r="AP49" s="41">
        <f t="shared" si="9"/>
        <v>-0.358173526761999</v>
      </c>
      <c r="AQ49" t="s">
        <v>55</v>
      </c>
      <c r="AR49" t="s">
        <v>55</v>
      </c>
      <c r="AS49" t="s">
        <v>55</v>
      </c>
      <c r="AT49" t="s">
        <v>55</v>
      </c>
      <c r="AU49" t="s">
        <v>55</v>
      </c>
      <c r="AV49" s="7" t="str">
        <f>IF(AU49="","未进复试",IFERROR(VLOOKUP(A49,录取名单!$E:$I,5,0),"未录取"))</f>
        <v>未进复试</v>
      </c>
      <c r="AW49" s="136" t="str">
        <f>VLOOKUP(A49,[1]数据整理!$A:$AC,29,0)</f>
        <v>putong</v>
      </c>
      <c r="AX49" t="str">
        <f t="shared" si="10"/>
        <v/>
      </c>
      <c r="AY49">
        <f>IFERROR(VLOOKUP(A49,跨学科资质筛选!$A:$H,8,0),1)</f>
        <v>1</v>
      </c>
    </row>
    <row r="50" spans="1:51">
      <c r="A50" s="8">
        <v>60</v>
      </c>
      <c r="B50" s="8" t="s">
        <v>153</v>
      </c>
      <c r="C50">
        <v>1</v>
      </c>
      <c r="D50" t="s">
        <v>102</v>
      </c>
      <c r="E50" t="str">
        <f>VLOOKUP(A50,[1]数据整理!A:J,10,0)</f>
        <v>管理学</v>
      </c>
      <c r="F50" t="str">
        <f>VLOOKUP(A50,[1]数据整理!$A:$M,13,0)</f>
        <v>旅游管理</v>
      </c>
      <c r="G50" s="7">
        <v>211</v>
      </c>
      <c r="H50" s="7">
        <f t="shared" si="0"/>
        <v>0</v>
      </c>
      <c r="I50" s="7">
        <f t="shared" si="1"/>
        <v>1</v>
      </c>
      <c r="J50" s="7">
        <v>1</v>
      </c>
      <c r="K50" s="127">
        <f>VLOOKUP(G50,权重!$L$16:$N$18,3,0)</f>
        <v>0.03757</v>
      </c>
      <c r="L50" s="127">
        <f t="shared" si="2"/>
        <v>-0.0952406599627802</v>
      </c>
      <c r="M50" t="str">
        <f>IFERROR(VLOOKUP(A50,[1]数据整理!A:Q,16,0),"")</f>
        <v>园林学院</v>
      </c>
      <c r="N50" t="s">
        <v>127</v>
      </c>
      <c r="O50">
        <v>580</v>
      </c>
      <c r="P50">
        <v>538</v>
      </c>
      <c r="Q50" s="14"/>
      <c r="R50" s="14" t="s">
        <v>55</v>
      </c>
      <c r="S50" s="14" t="s">
        <v>55</v>
      </c>
      <c r="T50" s="30">
        <f>VLOOKUP(A50,英语评价得分!O:T,6,0)</f>
        <v>1.23858260419392</v>
      </c>
      <c r="U50" s="41">
        <f t="shared" si="3"/>
        <v>1.24471508805835</v>
      </c>
      <c r="V50" s="14">
        <f t="shared" si="4"/>
        <v>0</v>
      </c>
      <c r="W50">
        <v>53</v>
      </c>
      <c r="X50">
        <v>6</v>
      </c>
      <c r="Y50" s="131">
        <v>0.113207547169811</v>
      </c>
      <c r="Z50">
        <v>88.74</v>
      </c>
      <c r="AA50" s="41">
        <f t="shared" si="5"/>
        <v>-0.11914832758997</v>
      </c>
      <c r="AB50" s="41">
        <f>VLOOKUP(A50,绩点百分制转换!$H:$M,6,0)</f>
        <v>-0.0461975773356378</v>
      </c>
      <c r="AC50" s="41">
        <f>L50*权重!$O$22+AA50*权重!$O$23+AB50*权重!$O$24</f>
        <v>-0.102091060965944</v>
      </c>
      <c r="AD50" s="41">
        <f t="shared" si="6"/>
        <v>-0.145143777690647</v>
      </c>
      <c r="AE50">
        <v>1</v>
      </c>
      <c r="AF50">
        <v>0</v>
      </c>
      <c r="AG50">
        <v>2</v>
      </c>
      <c r="AH50" s="41">
        <f>AE50*权重!$N$3+AF50*权重!$N$4+AG50*权重!$N$5</f>
        <v>0.673553627658583</v>
      </c>
      <c r="AI50" s="41">
        <f t="shared" si="7"/>
        <v>-0.243143109816625</v>
      </c>
      <c r="AJ50">
        <v>0</v>
      </c>
      <c r="AK50">
        <v>0</v>
      </c>
      <c r="AL50">
        <v>0</v>
      </c>
      <c r="AM50" s="41">
        <f>AJ50*权重!$N$9+AK50*权重!$N$10+AL50*权重!$N$11</f>
        <v>0</v>
      </c>
      <c r="AN50" s="41">
        <f t="shared" si="8"/>
        <v>-0.651047891978899</v>
      </c>
      <c r="AO50" s="41">
        <f>AI50*权重!$D$16+AN50*权重!$D$17</f>
        <v>-0.496084865235451</v>
      </c>
      <c r="AP50" s="41">
        <f t="shared" si="9"/>
        <v>-0.590857091297079</v>
      </c>
      <c r="AQ50">
        <v>79</v>
      </c>
      <c r="AR50">
        <v>79</v>
      </c>
      <c r="AS50">
        <v>89</v>
      </c>
      <c r="AT50">
        <v>90</v>
      </c>
      <c r="AU50">
        <v>84</v>
      </c>
      <c r="AV50" s="7">
        <f>IF(AU50="","未进复试",IFERROR(VLOOKUP(A50,录取名单!$E:$I,5,0),"未录取"))</f>
        <v>84</v>
      </c>
      <c r="AW50" s="136" t="str">
        <f>VLOOKUP(A50,[1]数据整理!$A:$AC,29,0)</f>
        <v>putong</v>
      </c>
      <c r="AX50" t="str">
        <f t="shared" si="10"/>
        <v/>
      </c>
      <c r="AY50">
        <f>IFERROR(VLOOKUP(A50,跨学科资质筛选!$A:$H,8,0),1)</f>
        <v>1</v>
      </c>
    </row>
    <row r="51" spans="1:51">
      <c r="A51" s="8">
        <v>62</v>
      </c>
      <c r="B51" s="8" t="s">
        <v>154</v>
      </c>
      <c r="C51">
        <v>1</v>
      </c>
      <c r="D51" t="s">
        <v>155</v>
      </c>
      <c r="E51" t="str">
        <f>VLOOKUP(A51,[1]数据整理!A:J,10,0)</f>
        <v>管理学</v>
      </c>
      <c r="F51" t="str">
        <f>VLOOKUP(A51,[1]数据整理!$A:$M,13,0)</f>
        <v>工商管理</v>
      </c>
      <c r="G51" s="7" t="s">
        <v>53</v>
      </c>
      <c r="H51" s="7">
        <f t="shared" si="0"/>
        <v>0</v>
      </c>
      <c r="I51" s="7">
        <f t="shared" si="1"/>
        <v>1</v>
      </c>
      <c r="J51" s="7">
        <v>1</v>
      </c>
      <c r="K51" s="127">
        <f>VLOOKUP(G51,权重!$L$16:$N$18,3,0)</f>
        <v>0.02965</v>
      </c>
      <c r="L51" s="127">
        <f t="shared" si="2"/>
        <v>-0.162495927150278</v>
      </c>
      <c r="M51" t="str">
        <f>IFERROR(VLOOKUP(A51,[1]数据整理!A:Q,16,0),"")</f>
        <v>经济管理学院</v>
      </c>
      <c r="N51" t="s">
        <v>79</v>
      </c>
      <c r="O51">
        <v>496</v>
      </c>
      <c r="P51">
        <v>480</v>
      </c>
      <c r="Q51" s="14"/>
      <c r="R51" s="14" t="s">
        <v>55</v>
      </c>
      <c r="S51" s="14" t="s">
        <v>55</v>
      </c>
      <c r="T51" s="30">
        <f>VLOOKUP(A51,英语评价得分!O:T,6,0)</f>
        <v>0.177204062511153</v>
      </c>
      <c r="U51" s="41">
        <f t="shared" si="3"/>
        <v>0.178417623596696</v>
      </c>
      <c r="V51" s="14">
        <f t="shared" si="4"/>
        <v>0</v>
      </c>
      <c r="W51">
        <v>91</v>
      </c>
      <c r="X51">
        <v>2</v>
      </c>
      <c r="Y51" s="131">
        <v>0.021978021978022</v>
      </c>
      <c r="Z51">
        <v>3.8</v>
      </c>
      <c r="AA51" s="41">
        <f t="shared" si="5"/>
        <v>0.667372150959994</v>
      </c>
      <c r="AB51" s="41">
        <f>VLOOKUP(A51,绩点百分制转换!$H:$M,6,0)</f>
        <v>-0.0650379075798088</v>
      </c>
      <c r="AC51" s="41">
        <f>L51*权重!$O$22+AA51*权重!$O$23+AB51*权重!$O$24</f>
        <v>0.15689219654504</v>
      </c>
      <c r="AD51" s="41">
        <f t="shared" si="6"/>
        <v>0.223171130524684</v>
      </c>
      <c r="AE51">
        <v>0</v>
      </c>
      <c r="AF51">
        <v>1</v>
      </c>
      <c r="AG51">
        <v>6</v>
      </c>
      <c r="AH51" s="41">
        <f>AE51*权重!$N$3+AF51*权重!$N$4+AG51*权重!$N$5</f>
        <v>1.07176822867206</v>
      </c>
      <c r="AI51" s="41">
        <f t="shared" si="7"/>
        <v>0.136503758601466</v>
      </c>
      <c r="AJ51">
        <v>0</v>
      </c>
      <c r="AK51">
        <v>0</v>
      </c>
      <c r="AL51">
        <v>0</v>
      </c>
      <c r="AM51" s="41">
        <f>AJ51*权重!$N$9+AK51*权重!$N$10+AL51*权重!$N$11</f>
        <v>0</v>
      </c>
      <c r="AN51" s="41">
        <f t="shared" si="8"/>
        <v>-0.651047891978899</v>
      </c>
      <c r="AO51" s="41">
        <f>AI51*权重!$D$16+AN51*权重!$D$17</f>
        <v>-0.351857019923418</v>
      </c>
      <c r="AP51" s="41">
        <f t="shared" si="9"/>
        <v>-0.419075908001623</v>
      </c>
      <c r="AQ51" t="s">
        <v>55</v>
      </c>
      <c r="AR51" t="s">
        <v>55</v>
      </c>
      <c r="AS51" t="s">
        <v>55</v>
      </c>
      <c r="AT51" t="s">
        <v>55</v>
      </c>
      <c r="AU51" t="s">
        <v>55</v>
      </c>
      <c r="AV51" s="7" t="str">
        <f>IF(AU51="","未进复试",IFERROR(VLOOKUP(A51,录取名单!$E:$I,5,0),"未录取"))</f>
        <v>未进复试</v>
      </c>
      <c r="AW51" s="136" t="str">
        <f>VLOOKUP(A51,[1]数据整理!$A:$AC,29,0)</f>
        <v>putong</v>
      </c>
      <c r="AX51" t="str">
        <f t="shared" si="10"/>
        <v/>
      </c>
      <c r="AY51">
        <f>IFERROR(VLOOKUP(A51,跨学科资质筛选!$A:$H,8,0),1)</f>
        <v>1</v>
      </c>
    </row>
    <row r="52" spans="1:51">
      <c r="A52" s="8">
        <v>63</v>
      </c>
      <c r="B52" s="8" t="s">
        <v>156</v>
      </c>
      <c r="C52">
        <v>1</v>
      </c>
      <c r="D52" t="s">
        <v>157</v>
      </c>
      <c r="E52" t="str">
        <f>VLOOKUP(A52,[1]数据整理!A:J,10,0)</f>
        <v>管理学</v>
      </c>
      <c r="F52" t="str">
        <f>VLOOKUP(A52,[1]数据整理!$A:$M,13,0)</f>
        <v>工商管理</v>
      </c>
      <c r="G52" s="7" t="s">
        <v>53</v>
      </c>
      <c r="H52" s="7">
        <f t="shared" si="0"/>
        <v>0</v>
      </c>
      <c r="I52" s="7">
        <f t="shared" si="1"/>
        <v>1</v>
      </c>
      <c r="J52" s="7">
        <v>1</v>
      </c>
      <c r="K52" s="127">
        <f>VLOOKUP(G52,权重!$L$16:$N$18,3,0)</f>
        <v>0.02965</v>
      </c>
      <c r="L52" s="127">
        <f t="shared" si="2"/>
        <v>-0.162495927150278</v>
      </c>
      <c r="M52" t="str">
        <f>IFERROR(VLOOKUP(A52,[1]数据整理!A:Q,16,0),"")</f>
        <v>经济管理学院</v>
      </c>
      <c r="N52" t="s">
        <v>79</v>
      </c>
      <c r="O52">
        <v>541</v>
      </c>
      <c r="P52">
        <v>570</v>
      </c>
      <c r="Q52" s="14"/>
      <c r="R52" s="14" t="s">
        <v>55</v>
      </c>
      <c r="S52" s="14" t="s">
        <v>55</v>
      </c>
      <c r="T52" s="30">
        <f>VLOOKUP(A52,英语评价得分!O:T,6,0)</f>
        <v>1.82417076512234</v>
      </c>
      <c r="U52" s="41">
        <f t="shared" si="3"/>
        <v>1.8330171374165</v>
      </c>
      <c r="V52" s="14">
        <f t="shared" si="4"/>
        <v>0</v>
      </c>
      <c r="W52">
        <v>107</v>
      </c>
      <c r="X52">
        <v>11</v>
      </c>
      <c r="Y52" s="131">
        <v>0.102803738317757</v>
      </c>
      <c r="Z52">
        <v>3.59</v>
      </c>
      <c r="AA52" s="41">
        <f t="shared" si="5"/>
        <v>-0.0294535856754681</v>
      </c>
      <c r="AB52" s="41">
        <f>VLOOKUP(A52,绩点百分制转换!$H:$M,6,0)</f>
        <v>-0.775832184973493</v>
      </c>
      <c r="AC52" s="41">
        <f>L52*权重!$O$22+AA52*权重!$O$23+AB52*权重!$O$24</f>
        <v>-0.139808747438359</v>
      </c>
      <c r="AD52" s="41">
        <f t="shared" si="6"/>
        <v>-0.19878425763786</v>
      </c>
      <c r="AE52">
        <v>2</v>
      </c>
      <c r="AF52">
        <v>3</v>
      </c>
      <c r="AG52">
        <v>0</v>
      </c>
      <c r="AH52" s="41">
        <f>AE52*权重!$N$3+AF52*权重!$N$4+AG52*权重!$N$5</f>
        <v>2.21997182143704</v>
      </c>
      <c r="AI52" s="41">
        <f t="shared" si="7"/>
        <v>1.23116954230254</v>
      </c>
      <c r="AJ52">
        <v>0</v>
      </c>
      <c r="AK52">
        <v>0</v>
      </c>
      <c r="AL52">
        <v>0</v>
      </c>
      <c r="AM52" s="41">
        <f>AJ52*权重!$N$9+AK52*权重!$N$10+AL52*权重!$N$11</f>
        <v>0</v>
      </c>
      <c r="AN52" s="41">
        <f t="shared" si="8"/>
        <v>-0.651047891978899</v>
      </c>
      <c r="AO52" s="41">
        <f>AI52*权重!$D$16+AN52*权重!$D$17</f>
        <v>0.0640065113046189</v>
      </c>
      <c r="AP52" s="41">
        <f t="shared" si="9"/>
        <v>0.0762343375978037</v>
      </c>
      <c r="AQ52" t="s">
        <v>55</v>
      </c>
      <c r="AR52" t="s">
        <v>55</v>
      </c>
      <c r="AS52" t="s">
        <v>55</v>
      </c>
      <c r="AT52" t="s">
        <v>55</v>
      </c>
      <c r="AU52" t="s">
        <v>55</v>
      </c>
      <c r="AV52" s="7" t="str">
        <f>IF(AU52="","未进复试",IFERROR(VLOOKUP(A52,录取名单!$E:$I,5,0),"未录取"))</f>
        <v>未进复试</v>
      </c>
      <c r="AW52" s="136" t="str">
        <f>VLOOKUP(A52,[1]数据整理!$A:$AC,29,0)</f>
        <v>putong</v>
      </c>
      <c r="AX52" t="str">
        <f t="shared" si="10"/>
        <v/>
      </c>
      <c r="AY52">
        <f>IFERROR(VLOOKUP(A52,跨学科资质筛选!$A:$H,8,0),1)</f>
        <v>1</v>
      </c>
    </row>
    <row r="53" spans="1:51">
      <c r="A53" s="8">
        <v>64</v>
      </c>
      <c r="B53" s="8" t="s">
        <v>158</v>
      </c>
      <c r="C53">
        <v>1</v>
      </c>
      <c r="D53" t="s">
        <v>83</v>
      </c>
      <c r="E53" t="str">
        <f>VLOOKUP(A53,[1]数据整理!A:J,10,0)</f>
        <v>农学</v>
      </c>
      <c r="F53" t="str">
        <f>VLOOKUP(A53,[1]数据整理!$A:$M,13,0)</f>
        <v>林学</v>
      </c>
      <c r="G53" s="7">
        <v>211</v>
      </c>
      <c r="H53" s="7">
        <f t="shared" si="0"/>
        <v>0</v>
      </c>
      <c r="I53" s="7">
        <f t="shared" si="1"/>
        <v>1</v>
      </c>
      <c r="J53" s="7">
        <v>1</v>
      </c>
      <c r="K53" s="127">
        <f>VLOOKUP(G53,权重!$L$16:$N$18,3,0)</f>
        <v>0.03757</v>
      </c>
      <c r="L53" s="127">
        <f t="shared" si="2"/>
        <v>-0.0952406599627802</v>
      </c>
      <c r="M53" t="str">
        <f>IFERROR(VLOOKUP(A53,[1]数据整理!A:Q,16,0),"")</f>
        <v>林学院</v>
      </c>
      <c r="N53" t="s">
        <v>151</v>
      </c>
      <c r="O53">
        <v>445</v>
      </c>
      <c r="Q53" s="14"/>
      <c r="R53" s="14" t="s">
        <v>55</v>
      </c>
      <c r="S53" s="14" t="s">
        <v>55</v>
      </c>
      <c r="T53" s="30">
        <f>VLOOKUP(A53,英语评价得分!O:T,6,0)</f>
        <v>-1.56497008921915</v>
      </c>
      <c r="U53" s="41">
        <f t="shared" si="3"/>
        <v>-1.5718305750294</v>
      </c>
      <c r="V53" s="14">
        <f t="shared" si="4"/>
        <v>0</v>
      </c>
      <c r="W53">
        <v>66</v>
      </c>
      <c r="X53">
        <v>7</v>
      </c>
      <c r="Y53" s="131">
        <v>0.106060606060606</v>
      </c>
      <c r="Z53">
        <v>3.79</v>
      </c>
      <c r="AA53" s="41">
        <f t="shared" si="5"/>
        <v>-0.0575321399625196</v>
      </c>
      <c r="AB53" s="41">
        <f>VLOOKUP(A53,绩点百分制转换!$H:$M,6,0)</f>
        <v>-0.10785683995292</v>
      </c>
      <c r="AC53" s="41">
        <f>L53*权重!$O$22+AA53*权重!$O$23+AB53*权重!$O$24</f>
        <v>-0.0815007087592033</v>
      </c>
      <c r="AD53" s="41">
        <f t="shared" si="6"/>
        <v>-0.11586105974188</v>
      </c>
      <c r="AE53">
        <v>0</v>
      </c>
      <c r="AF53">
        <v>0</v>
      </c>
      <c r="AG53">
        <v>2</v>
      </c>
      <c r="AH53" s="41">
        <f>AE53*权重!$N$3+AF53*权重!$N$4+AG53*权重!$N$5</f>
        <v>0.212949101808755</v>
      </c>
      <c r="AI53" s="41">
        <f t="shared" si="7"/>
        <v>-0.682270819782663</v>
      </c>
      <c r="AJ53">
        <v>1</v>
      </c>
      <c r="AK53">
        <v>0</v>
      </c>
      <c r="AL53">
        <v>0</v>
      </c>
      <c r="AM53" s="41">
        <f>AJ53*权重!$N$9+AK53*权重!$N$10+AL53*权重!$N$11</f>
        <v>0.484022428139353</v>
      </c>
      <c r="AN53" s="41">
        <f t="shared" si="8"/>
        <v>0.64883677573218</v>
      </c>
      <c r="AO53" s="41">
        <f>AI53*权重!$D$16+AN53*权重!$D$17</f>
        <v>0.143149000196092</v>
      </c>
      <c r="AP53" s="41">
        <f t="shared" si="9"/>
        <v>0.170496235231453</v>
      </c>
      <c r="AQ53">
        <v>36.28</v>
      </c>
      <c r="AR53">
        <v>18.2</v>
      </c>
      <c r="AS53">
        <v>17.1</v>
      </c>
      <c r="AT53">
        <v>18.52</v>
      </c>
      <c r="AU53">
        <v>90.11</v>
      </c>
      <c r="AV53" s="7">
        <f>IF(AU53="","未进复试",IFERROR(VLOOKUP(A53,录取名单!$E:$I,5,0),"未录取"))</f>
        <v>90.11</v>
      </c>
      <c r="AW53" s="136" t="str">
        <f>VLOOKUP(A53,[1]数据整理!$A:$AC,29,0)</f>
        <v>putong</v>
      </c>
      <c r="AX53" t="str">
        <f t="shared" si="10"/>
        <v/>
      </c>
      <c r="AY53">
        <f>IFERROR(VLOOKUP(A53,跨学科资质筛选!$A:$H,8,0),1)</f>
        <v>1</v>
      </c>
    </row>
    <row r="54" spans="1:51">
      <c r="A54" s="8">
        <v>65</v>
      </c>
      <c r="B54" s="8" t="s">
        <v>159</v>
      </c>
      <c r="C54">
        <v>1</v>
      </c>
      <c r="D54" t="s">
        <v>83</v>
      </c>
      <c r="E54" t="str">
        <f>VLOOKUP(A54,[1]数据整理!A:J,10,0)</f>
        <v>农学</v>
      </c>
      <c r="F54" t="str">
        <f>VLOOKUP(A54,[1]数据整理!$A:$M,13,0)</f>
        <v>林学</v>
      </c>
      <c r="G54" s="7">
        <v>211</v>
      </c>
      <c r="H54" s="7">
        <f t="shared" si="0"/>
        <v>0</v>
      </c>
      <c r="I54" s="7">
        <f t="shared" si="1"/>
        <v>1</v>
      </c>
      <c r="J54" s="7">
        <v>1</v>
      </c>
      <c r="K54" s="127">
        <f>VLOOKUP(G54,权重!$L$16:$N$18,3,0)</f>
        <v>0.03757</v>
      </c>
      <c r="L54" s="127">
        <f t="shared" si="2"/>
        <v>-0.0952406599627802</v>
      </c>
      <c r="M54" t="str">
        <f>IFERROR(VLOOKUP(A54,[1]数据整理!A:Q,16,0),"")</f>
        <v>林学院</v>
      </c>
      <c r="N54" t="s">
        <v>160</v>
      </c>
      <c r="O54">
        <v>524</v>
      </c>
      <c r="P54">
        <v>445</v>
      </c>
      <c r="Q54" s="14"/>
      <c r="R54" s="14" t="s">
        <v>55</v>
      </c>
      <c r="S54" s="14" t="s">
        <v>55</v>
      </c>
      <c r="T54" s="30">
        <f>VLOOKUP(A54,英语评价得分!O:T,6,0)</f>
        <v>-0.314879723570864</v>
      </c>
      <c r="U54" s="41">
        <f t="shared" si="3"/>
        <v>-0.315946708067713</v>
      </c>
      <c r="V54" s="14">
        <f t="shared" si="4"/>
        <v>0</v>
      </c>
      <c r="W54">
        <v>66</v>
      </c>
      <c r="X54">
        <v>6</v>
      </c>
      <c r="Y54" s="131">
        <v>0.0909090909090909</v>
      </c>
      <c r="Z54">
        <v>3.81</v>
      </c>
      <c r="AA54" s="41">
        <f t="shared" si="5"/>
        <v>0.073094177807676</v>
      </c>
      <c r="AB54" s="41">
        <f>VLOOKUP(A54,绩点百分制转换!$H:$M,6,0)</f>
        <v>-0.0222189752066941</v>
      </c>
      <c r="AC54" s="41">
        <f>L54*权重!$O$22+AA54*权重!$O$23+AB54*权重!$O$24</f>
        <v>-0.0280398635223603</v>
      </c>
      <c r="AD54" s="41">
        <f t="shared" si="6"/>
        <v>-0.0398313329720448</v>
      </c>
      <c r="AE54">
        <v>2</v>
      </c>
      <c r="AF54">
        <v>0</v>
      </c>
      <c r="AG54">
        <v>5</v>
      </c>
      <c r="AH54" s="41">
        <f>AE54*权重!$N$3+AF54*权重!$N$4+AG54*权重!$N$5</f>
        <v>1.45358180622154</v>
      </c>
      <c r="AI54" s="41">
        <f t="shared" si="7"/>
        <v>0.500514341506396</v>
      </c>
      <c r="AJ54">
        <v>0</v>
      </c>
      <c r="AK54">
        <v>0</v>
      </c>
      <c r="AL54">
        <v>1</v>
      </c>
      <c r="AM54" s="41">
        <f>AJ54*权重!$N$9+AK54*权重!$N$10+AL54*权重!$N$11</f>
        <v>0.150489414157071</v>
      </c>
      <c r="AN54" s="41">
        <f t="shared" si="8"/>
        <v>-0.246895376014742</v>
      </c>
      <c r="AO54" s="41">
        <f>AI54*权重!$D$16+AN54*权重!$D$17</f>
        <v>0.0370455756715384</v>
      </c>
      <c r="AP54" s="41">
        <f t="shared" si="9"/>
        <v>0.0441227753971529</v>
      </c>
      <c r="AQ54">
        <v>94</v>
      </c>
      <c r="AR54">
        <v>94</v>
      </c>
      <c r="AS54">
        <v>91.5</v>
      </c>
      <c r="AT54">
        <v>92</v>
      </c>
      <c r="AU54">
        <v>93.1</v>
      </c>
      <c r="AV54" s="7">
        <f>IF(AU54="","未进复试",IFERROR(VLOOKUP(A54,录取名单!$E:$I,5,0),"未录取"))</f>
        <v>93.1</v>
      </c>
      <c r="AW54" s="136" t="str">
        <f>VLOOKUP(A54,[1]数据整理!$A:$AC,29,0)</f>
        <v>putong</v>
      </c>
      <c r="AX54" t="str">
        <f t="shared" si="10"/>
        <v/>
      </c>
      <c r="AY54">
        <f>IFERROR(VLOOKUP(A54,跨学科资质筛选!$A:$H,8,0),1)</f>
        <v>1</v>
      </c>
    </row>
    <row r="55" spans="1:51">
      <c r="A55" s="8">
        <v>66</v>
      </c>
      <c r="B55" s="8" t="s">
        <v>161</v>
      </c>
      <c r="C55">
        <v>1</v>
      </c>
      <c r="D55" t="s">
        <v>60</v>
      </c>
      <c r="E55" t="str">
        <f>VLOOKUP(A55,[1]数据整理!A:J,10,0)</f>
        <v>经济学</v>
      </c>
      <c r="F55" t="str">
        <f>VLOOKUP(A55,[1]数据整理!$A:$M,13,0)</f>
        <v>国际经济与贸易</v>
      </c>
      <c r="G55" s="7" t="s">
        <v>53</v>
      </c>
      <c r="H55" s="7">
        <f t="shared" si="0"/>
        <v>0</v>
      </c>
      <c r="I55" s="7">
        <f t="shared" si="1"/>
        <v>1</v>
      </c>
      <c r="J55" s="7">
        <v>1</v>
      </c>
      <c r="K55" s="127">
        <f>VLOOKUP(G55,权重!$L$16:$N$18,3,0)</f>
        <v>0.02965</v>
      </c>
      <c r="L55" s="127">
        <f t="shared" si="2"/>
        <v>-0.162495927150278</v>
      </c>
      <c r="M55" t="str">
        <f>IFERROR(VLOOKUP(A55,[1]数据整理!A:Q,16,0),"")</f>
        <v>经济管理学院</v>
      </c>
      <c r="N55" t="s">
        <v>162</v>
      </c>
      <c r="O55">
        <v>559</v>
      </c>
      <c r="P55">
        <v>554</v>
      </c>
      <c r="Q55" s="14"/>
      <c r="R55" s="14" t="s">
        <v>55</v>
      </c>
      <c r="S55" s="14" t="s">
        <v>55</v>
      </c>
      <c r="T55" s="30">
        <f>VLOOKUP(A55,英语评价得分!O:T,6,0)</f>
        <v>1.53137668465813</v>
      </c>
      <c r="U55" s="41">
        <f t="shared" si="3"/>
        <v>1.53886611273743</v>
      </c>
      <c r="V55" s="14">
        <f t="shared" si="4"/>
        <v>0</v>
      </c>
      <c r="W55">
        <v>38</v>
      </c>
      <c r="X55">
        <v>1</v>
      </c>
      <c r="Y55" s="131">
        <v>0.0263157894736842</v>
      </c>
      <c r="Z55">
        <v>3.79</v>
      </c>
      <c r="AA55" s="41">
        <f t="shared" si="5"/>
        <v>0.629974795670089</v>
      </c>
      <c r="AB55" s="41">
        <f>VLOOKUP(A55,绩点百分制转换!$H:$M,6,0)</f>
        <v>-0.10785683995292</v>
      </c>
      <c r="AC55" s="41">
        <f>L55*权重!$O$22+AA55*权重!$O$23+AB55*权重!$O$24</f>
        <v>0.140756983899305</v>
      </c>
      <c r="AD55" s="41">
        <f t="shared" si="6"/>
        <v>0.200224321446121</v>
      </c>
      <c r="AE55">
        <v>1</v>
      </c>
      <c r="AF55">
        <v>1</v>
      </c>
      <c r="AG55">
        <v>8</v>
      </c>
      <c r="AH55" s="41">
        <f>AE55*权重!$N$3+AF55*权重!$N$4+AG55*权重!$N$5</f>
        <v>1.74532185633064</v>
      </c>
      <c r="AI55" s="41">
        <f t="shared" si="7"/>
        <v>0.778651296138826</v>
      </c>
      <c r="AJ55">
        <v>0</v>
      </c>
      <c r="AK55">
        <v>0</v>
      </c>
      <c r="AL55">
        <v>1</v>
      </c>
      <c r="AM55" s="41">
        <f>AJ55*权重!$N$9+AK55*权重!$N$10+AL55*权重!$N$11</f>
        <v>0.150489414157071</v>
      </c>
      <c r="AN55" s="41">
        <f t="shared" si="8"/>
        <v>-0.246895376014742</v>
      </c>
      <c r="AO55" s="41">
        <f>AI55*权重!$D$16+AN55*权重!$D$17</f>
        <v>0.142709804736398</v>
      </c>
      <c r="AP55" s="41">
        <f t="shared" si="9"/>
        <v>0.169973135717619</v>
      </c>
      <c r="AQ55" t="s">
        <v>55</v>
      </c>
      <c r="AR55" t="s">
        <v>55</v>
      </c>
      <c r="AS55" t="s">
        <v>55</v>
      </c>
      <c r="AT55" t="s">
        <v>55</v>
      </c>
      <c r="AU55" t="s">
        <v>55</v>
      </c>
      <c r="AV55" s="7" t="str">
        <f>IF(AU55="","未进复试",IFERROR(VLOOKUP(A55,录取名单!$E:$I,5,0),"未录取"))</f>
        <v>未进复试</v>
      </c>
      <c r="AW55" s="136" t="str">
        <f>VLOOKUP(A55,[1]数据整理!$A:$AC,29,0)</f>
        <v>putong</v>
      </c>
      <c r="AX55" t="str">
        <f t="shared" si="10"/>
        <v/>
      </c>
      <c r="AY55">
        <f>IFERROR(VLOOKUP(A55,跨学科资质筛选!$A:$H,8,0),1)</f>
        <v>1</v>
      </c>
    </row>
    <row r="56" spans="1:51">
      <c r="A56" s="8">
        <v>68</v>
      </c>
      <c r="B56" s="8" t="s">
        <v>163</v>
      </c>
      <c r="C56">
        <v>1</v>
      </c>
      <c r="D56" t="s">
        <v>102</v>
      </c>
      <c r="E56" t="str">
        <f>VLOOKUP(A56,[1]数据整理!A:J,10,0)</f>
        <v>农学</v>
      </c>
      <c r="F56" t="str">
        <f>VLOOKUP(A56,[1]数据整理!$A:$M,13,0)</f>
        <v>林学</v>
      </c>
      <c r="G56" s="7">
        <v>211</v>
      </c>
      <c r="H56" s="7">
        <f t="shared" si="0"/>
        <v>0</v>
      </c>
      <c r="I56" s="7">
        <f t="shared" si="1"/>
        <v>1</v>
      </c>
      <c r="J56" s="7">
        <v>1</v>
      </c>
      <c r="K56" s="127">
        <f>VLOOKUP(G56,权重!$L$16:$N$18,3,0)</f>
        <v>0.03757</v>
      </c>
      <c r="L56" s="127">
        <f t="shared" si="2"/>
        <v>-0.0952406599627802</v>
      </c>
      <c r="M56" t="str">
        <f>IFERROR(VLOOKUP(A56,[1]数据整理!A:Q,16,0),"")</f>
        <v>林学院</v>
      </c>
      <c r="N56" t="s">
        <v>100</v>
      </c>
      <c r="O56">
        <v>540</v>
      </c>
      <c r="Q56" s="14"/>
      <c r="R56" s="14" t="s">
        <v>55</v>
      </c>
      <c r="S56" s="14" t="s">
        <v>55</v>
      </c>
      <c r="T56" s="30">
        <f>VLOOKUP(A56,英语评价得分!O:T,6,0)</f>
        <v>-0.0616968647053891</v>
      </c>
      <c r="U56" s="41">
        <f t="shared" si="3"/>
        <v>-0.061590481847625</v>
      </c>
      <c r="V56" s="14">
        <f t="shared" si="4"/>
        <v>0</v>
      </c>
      <c r="W56">
        <v>101</v>
      </c>
      <c r="X56">
        <v>30</v>
      </c>
      <c r="Y56" s="131">
        <v>0.297029702970297</v>
      </c>
      <c r="Z56">
        <v>85.53</v>
      </c>
      <c r="AA56" s="41">
        <f t="shared" si="5"/>
        <v>-1.70394107581855</v>
      </c>
      <c r="AB56" s="41">
        <f>VLOOKUP(A56,绩点百分制转换!$H:$M,6,0)</f>
        <v>-0.870890214841803</v>
      </c>
      <c r="AC56" s="41">
        <f>L56*权重!$O$22+AA56*权重!$O$23+AB56*权重!$O$24</f>
        <v>-0.740976478629713</v>
      </c>
      <c r="AD56" s="41">
        <f t="shared" si="6"/>
        <v>-1.05373928393477</v>
      </c>
      <c r="AE56">
        <v>0</v>
      </c>
      <c r="AF56">
        <v>0</v>
      </c>
      <c r="AG56">
        <v>0</v>
      </c>
      <c r="AH56" s="41">
        <f>AE56*权重!$N$3+AF56*权重!$N$4+AG56*权重!$N$5</f>
        <v>0</v>
      </c>
      <c r="AI56" s="41">
        <f t="shared" si="7"/>
        <v>-0.885290647353986</v>
      </c>
      <c r="AJ56">
        <v>0</v>
      </c>
      <c r="AK56">
        <v>0</v>
      </c>
      <c r="AL56">
        <v>0</v>
      </c>
      <c r="AM56" s="41">
        <f>AJ56*权重!$N$9+AK56*权重!$N$10+AL56*权重!$N$11</f>
        <v>0</v>
      </c>
      <c r="AN56" s="41">
        <f t="shared" si="8"/>
        <v>-0.651047891978899</v>
      </c>
      <c r="AO56" s="41">
        <f>AI56*权重!$D$16+AN56*权重!$D$17</f>
        <v>-0.740036714745894</v>
      </c>
      <c r="AP56" s="41">
        <f t="shared" si="9"/>
        <v>-0.881413587411652</v>
      </c>
      <c r="AQ56">
        <v>88.2</v>
      </c>
      <c r="AR56">
        <v>88.5</v>
      </c>
      <c r="AS56">
        <v>89.1</v>
      </c>
      <c r="AT56">
        <v>90.4</v>
      </c>
      <c r="AU56">
        <v>89.05</v>
      </c>
      <c r="AV56" s="7">
        <f>IF(AU56="","未进复试",IFERROR(VLOOKUP(A56,录取名单!$E:$I,5,0),"未录取"))</f>
        <v>89.05</v>
      </c>
      <c r="AW56" s="136" t="str">
        <f>VLOOKUP(A56,[1]数据整理!$A:$AC,29,0)</f>
        <v>2jia</v>
      </c>
      <c r="AX56" t="str">
        <f t="shared" si="10"/>
        <v/>
      </c>
      <c r="AY56">
        <f>IFERROR(VLOOKUP(A56,跨学科资质筛选!$A:$H,8,0),1)</f>
        <v>1</v>
      </c>
    </row>
    <row r="57" spans="1:51">
      <c r="A57" s="8">
        <v>70</v>
      </c>
      <c r="B57" s="8" t="s">
        <v>164</v>
      </c>
      <c r="C57">
        <v>1</v>
      </c>
      <c r="D57" t="s">
        <v>71</v>
      </c>
      <c r="E57" t="str">
        <f>VLOOKUP(A57,[1]数据整理!A:J,10,0)</f>
        <v>农学</v>
      </c>
      <c r="F57" t="str">
        <f>VLOOKUP(A57,[1]数据整理!$A:$M,13,0)</f>
        <v>园林</v>
      </c>
      <c r="G57" s="7">
        <v>211</v>
      </c>
      <c r="H57" s="7">
        <f t="shared" si="0"/>
        <v>0</v>
      </c>
      <c r="I57" s="7">
        <f t="shared" si="1"/>
        <v>1</v>
      </c>
      <c r="J57" s="7">
        <v>1</v>
      </c>
      <c r="K57" s="127">
        <f>VLOOKUP(G57,权重!$L$16:$N$18,3,0)</f>
        <v>0.03757</v>
      </c>
      <c r="L57" s="127">
        <f t="shared" si="2"/>
        <v>-0.0952406599627802</v>
      </c>
      <c r="M57" t="str">
        <f>IFERROR(VLOOKUP(A57,[1]数据整理!A:Q,16,0),"")</f>
        <v>园林学院</v>
      </c>
      <c r="N57" t="s">
        <v>64</v>
      </c>
      <c r="O57">
        <v>545</v>
      </c>
      <c r="P57">
        <v>466</v>
      </c>
      <c r="Q57" s="14"/>
      <c r="R57" s="14" t="s">
        <v>55</v>
      </c>
      <c r="S57" s="14" t="s">
        <v>55</v>
      </c>
      <c r="T57" s="30">
        <f>VLOOKUP(A57,英语评价得分!O:T,6,0)</f>
        <v>0.0174227786900719</v>
      </c>
      <c r="U57" s="41">
        <f t="shared" si="3"/>
        <v>0.0178958388461527</v>
      </c>
      <c r="V57" s="14">
        <f t="shared" si="4"/>
        <v>0</v>
      </c>
      <c r="W57">
        <v>44</v>
      </c>
      <c r="X57">
        <v>3</v>
      </c>
      <c r="Y57" s="131">
        <v>0.0681818181818182</v>
      </c>
      <c r="Z57">
        <v>3.92</v>
      </c>
      <c r="AA57" s="41">
        <f t="shared" si="5"/>
        <v>0.269033654462969</v>
      </c>
      <c r="AB57" s="41">
        <f>VLOOKUP(A57,绩点百分制转换!$H:$M,6,0)</f>
        <v>0.448789280897554</v>
      </c>
      <c r="AC57" s="41">
        <f>L57*权重!$O$22+AA57*权重!$O$23+AB57*权重!$O$24</f>
        <v>0.0676822760215561</v>
      </c>
      <c r="AD57" s="41">
        <f t="shared" si="6"/>
        <v>0.0963005984088762</v>
      </c>
      <c r="AE57">
        <v>0</v>
      </c>
      <c r="AF57">
        <v>2</v>
      </c>
      <c r="AG57">
        <v>12</v>
      </c>
      <c r="AH57" s="41">
        <f>AE57*权重!$N$3+AF57*权重!$N$4+AG57*权重!$N$5</f>
        <v>2.14353645734412</v>
      </c>
      <c r="AI57" s="41">
        <f t="shared" si="7"/>
        <v>1.15829816455692</v>
      </c>
      <c r="AJ57">
        <v>0</v>
      </c>
      <c r="AK57">
        <v>1</v>
      </c>
      <c r="AL57">
        <v>0</v>
      </c>
      <c r="AM57" s="41">
        <f>AJ57*权重!$N$9+AK57*权重!$N$10+AL57*权重!$N$11</f>
        <v>0.341500400262201</v>
      </c>
      <c r="AN57" s="41">
        <f t="shared" si="8"/>
        <v>0.266081374167892</v>
      </c>
      <c r="AO57" s="41">
        <f>AI57*权重!$D$16+AN57*权重!$D$17</f>
        <v>0.605034532836682</v>
      </c>
      <c r="AP57" s="41">
        <f t="shared" si="9"/>
        <v>0.720620541480332</v>
      </c>
      <c r="AQ57" t="s">
        <v>55</v>
      </c>
      <c r="AR57" t="s">
        <v>55</v>
      </c>
      <c r="AS57" t="s">
        <v>55</v>
      </c>
      <c r="AT57" t="s">
        <v>55</v>
      </c>
      <c r="AU57" t="s">
        <v>55</v>
      </c>
      <c r="AV57" s="7" t="str">
        <f>IF(AU57="","未进复试",IFERROR(VLOOKUP(A57,录取名单!$E:$I,5,0),"未录取"))</f>
        <v>未进复试</v>
      </c>
      <c r="AW57" s="136" t="str">
        <f>VLOOKUP(A57,[1]数据整理!$A:$AC,29,0)</f>
        <v>putong</v>
      </c>
      <c r="AX57" t="str">
        <f t="shared" si="10"/>
        <v/>
      </c>
      <c r="AY57">
        <f>IFERROR(VLOOKUP(A57,跨学科资质筛选!$A:$H,8,0),1)</f>
        <v>1</v>
      </c>
    </row>
    <row r="58" spans="1:51">
      <c r="A58" s="8">
        <v>71</v>
      </c>
      <c r="B58" s="8" t="s">
        <v>165</v>
      </c>
      <c r="C58">
        <v>1</v>
      </c>
      <c r="D58" t="s">
        <v>85</v>
      </c>
      <c r="E58" t="str">
        <f>VLOOKUP(A58,[1]数据整理!A:J,10,0)</f>
        <v>农学</v>
      </c>
      <c r="F58" t="str">
        <f>VLOOKUP(A58,[1]数据整理!$A:$M,13,0)</f>
        <v>园林</v>
      </c>
      <c r="G58" s="7">
        <v>211</v>
      </c>
      <c r="H58" s="7">
        <f t="shared" si="0"/>
        <v>0</v>
      </c>
      <c r="I58" s="7">
        <f t="shared" si="1"/>
        <v>1</v>
      </c>
      <c r="J58" s="7">
        <v>1</v>
      </c>
      <c r="K58" s="127">
        <f>VLOOKUP(G58,权重!$L$16:$N$18,3,0)</f>
        <v>0.03757</v>
      </c>
      <c r="L58" s="127">
        <f t="shared" si="2"/>
        <v>-0.0952406599627802</v>
      </c>
      <c r="M58" t="str">
        <f>IFERROR(VLOOKUP(A58,[1]数据整理!A:Q,16,0),"")</f>
        <v>园林学院</v>
      </c>
      <c r="N58" t="s">
        <v>58</v>
      </c>
      <c r="O58">
        <v>454</v>
      </c>
      <c r="P58">
        <v>439</v>
      </c>
      <c r="Q58" s="14"/>
      <c r="R58" s="14" t="s">
        <v>55</v>
      </c>
      <c r="S58" s="14" t="s">
        <v>55</v>
      </c>
      <c r="T58" s="30">
        <f>VLOOKUP(A58,英语评价得分!O:T,6,0)</f>
        <v>-0.573080768678388</v>
      </c>
      <c r="U58" s="41">
        <f t="shared" si="3"/>
        <v>-0.575344377143438</v>
      </c>
      <c r="V58" s="14">
        <f t="shared" si="4"/>
        <v>0</v>
      </c>
      <c r="W58">
        <v>87</v>
      </c>
      <c r="X58">
        <v>1</v>
      </c>
      <c r="Y58" s="131">
        <v>0.0114942528735632</v>
      </c>
      <c r="Z58">
        <v>4.08</v>
      </c>
      <c r="AA58" s="41">
        <f t="shared" si="5"/>
        <v>0.757756257154908</v>
      </c>
      <c r="AB58" s="41">
        <f>VLOOKUP(A58,绩点百分制转换!$H:$M,6,0)</f>
        <v>1.20240249066436</v>
      </c>
      <c r="AC58" s="41">
        <f>L58*权重!$O$22+AA58*权重!$O$23+AB58*权重!$O$24</f>
        <v>0.287340773517376</v>
      </c>
      <c r="AD58" s="41">
        <f t="shared" si="6"/>
        <v>0.408689515443249</v>
      </c>
      <c r="AE58">
        <v>1</v>
      </c>
      <c r="AF58">
        <v>0</v>
      </c>
      <c r="AG58">
        <v>5</v>
      </c>
      <c r="AH58" s="41">
        <f>AE58*权重!$N$3+AF58*权重!$N$4+AG58*权重!$N$5</f>
        <v>0.992977280371715</v>
      </c>
      <c r="AI58" s="41">
        <f t="shared" si="7"/>
        <v>0.0613866315403587</v>
      </c>
      <c r="AJ58">
        <v>1</v>
      </c>
      <c r="AK58">
        <v>2</v>
      </c>
      <c r="AL58">
        <v>0</v>
      </c>
      <c r="AM58" s="41">
        <f>AJ58*权重!$N$9+AK58*权重!$N$10+AL58*权重!$N$11</f>
        <v>1.16702322866376</v>
      </c>
      <c r="AN58" s="41">
        <f t="shared" si="8"/>
        <v>2.48309530802576</v>
      </c>
      <c r="AO58" s="41">
        <f>AI58*权重!$D$16+AN58*权重!$D$17</f>
        <v>1.56308818182896</v>
      </c>
      <c r="AP58" s="41">
        <f t="shared" si="9"/>
        <v>1.86170109446487</v>
      </c>
      <c r="AQ58" t="s">
        <v>55</v>
      </c>
      <c r="AR58" t="s">
        <v>55</v>
      </c>
      <c r="AS58" t="s">
        <v>55</v>
      </c>
      <c r="AT58" t="s">
        <v>55</v>
      </c>
      <c r="AU58" t="s">
        <v>55</v>
      </c>
      <c r="AV58" s="7" t="str">
        <f>IF(AU58="","未进复试",IFERROR(VLOOKUP(A58,录取名单!$E:$I,5,0),"未录取"))</f>
        <v>未进复试</v>
      </c>
      <c r="AW58" s="136" t="str">
        <f>VLOOKUP(A58,[1]数据整理!$A:$AC,29,0)</f>
        <v>putong</v>
      </c>
      <c r="AX58" t="str">
        <f t="shared" si="10"/>
        <v/>
      </c>
      <c r="AY58">
        <f>IFERROR(VLOOKUP(A58,跨学科资质筛选!$A:$H,8,0),1)</f>
        <v>1</v>
      </c>
    </row>
    <row r="59" spans="1:51">
      <c r="A59" s="8">
        <v>74</v>
      </c>
      <c r="B59" s="8" t="s">
        <v>166</v>
      </c>
      <c r="C59">
        <v>1</v>
      </c>
      <c r="D59" t="s">
        <v>167</v>
      </c>
      <c r="E59" t="str">
        <f>VLOOKUP(A59,[1]数据整理!A:J,10,0)</f>
        <v>理学</v>
      </c>
      <c r="F59" t="str">
        <f>VLOOKUP(A59,[1]数据整理!$A:$M,13,0)</f>
        <v>心理学</v>
      </c>
      <c r="G59" s="7">
        <v>985</v>
      </c>
      <c r="H59" s="7">
        <f t="shared" si="0"/>
        <v>1</v>
      </c>
      <c r="I59" s="7">
        <f t="shared" si="1"/>
        <v>1</v>
      </c>
      <c r="J59" s="7">
        <v>1</v>
      </c>
      <c r="K59" s="127">
        <f>VLOOKUP(G59,权重!$L$16:$N$18,3,0)</f>
        <v>0.93278</v>
      </c>
      <c r="L59" s="127">
        <f t="shared" si="2"/>
        <v>7.50672748889076</v>
      </c>
      <c r="M59" t="str">
        <f>IFERROR(VLOOKUP(A59,[1]数据整理!A:Q,16,0),"")</f>
        <v>人文社会科学学院</v>
      </c>
      <c r="N59" t="s">
        <v>112</v>
      </c>
      <c r="O59">
        <v>552</v>
      </c>
      <c r="P59">
        <v>608</v>
      </c>
      <c r="Q59" s="14"/>
      <c r="R59" s="14" t="s">
        <v>55</v>
      </c>
      <c r="S59" s="14" t="s">
        <v>55</v>
      </c>
      <c r="T59" s="30">
        <f>VLOOKUP(A59,英语评价得分!O:T,6,0)</f>
        <v>2.51955670622484</v>
      </c>
      <c r="U59" s="41">
        <f t="shared" si="3"/>
        <v>2.53162582102931</v>
      </c>
      <c r="V59" s="14">
        <f t="shared" si="4"/>
        <v>0</v>
      </c>
      <c r="W59">
        <v>143</v>
      </c>
      <c r="X59">
        <v>19</v>
      </c>
      <c r="Y59" s="131">
        <v>0.132867132867133</v>
      </c>
      <c r="Z59">
        <v>4.15</v>
      </c>
      <c r="AA59" s="41">
        <f t="shared" si="5"/>
        <v>-0.288640240632865</v>
      </c>
      <c r="AB59" s="41">
        <f>VLOOKUP(A59,绩点百分制转换!$H:$M,6,0)</f>
        <v>1.56208152259851</v>
      </c>
      <c r="AC59" s="41">
        <f>L59*权重!$O$22+AA59*权重!$O$23+AB59*权重!$O$24</f>
        <v>4.27853770251027</v>
      </c>
      <c r="AD59" s="41">
        <f t="shared" si="6"/>
        <v>6.08479902421713</v>
      </c>
      <c r="AE59">
        <v>0</v>
      </c>
      <c r="AF59">
        <v>0</v>
      </c>
      <c r="AG59">
        <v>4</v>
      </c>
      <c r="AH59" s="41">
        <f>AE59*权重!$N$3+AF59*权重!$N$4+AG59*权重!$N$5</f>
        <v>0.425898203617509</v>
      </c>
      <c r="AI59" s="41">
        <f t="shared" si="7"/>
        <v>-0.47925099221134</v>
      </c>
      <c r="AJ59">
        <v>0</v>
      </c>
      <c r="AK59">
        <v>0</v>
      </c>
      <c r="AL59">
        <v>1</v>
      </c>
      <c r="AM59" s="41">
        <f>AJ59*权重!$N$9+AK59*权重!$N$10+AL59*权重!$N$11</f>
        <v>0.150489414157071</v>
      </c>
      <c r="AN59" s="41">
        <f t="shared" si="8"/>
        <v>-0.246895376014742</v>
      </c>
      <c r="AO59" s="41">
        <f>AI59*权重!$D$16+AN59*权重!$D$17</f>
        <v>-0.33516727460783</v>
      </c>
      <c r="AP59" s="41">
        <f t="shared" si="9"/>
        <v>-0.399197747907024</v>
      </c>
      <c r="AQ59">
        <v>34</v>
      </c>
      <c r="AR59">
        <v>9</v>
      </c>
      <c r="AS59">
        <v>8.5</v>
      </c>
      <c r="AT59">
        <v>30.5</v>
      </c>
      <c r="AU59">
        <v>82</v>
      </c>
      <c r="AV59" s="7">
        <f>IF(AU59="","未进复试",IFERROR(VLOOKUP(A59,录取名单!$E:$I,5,0),"未录取"))</f>
        <v>82</v>
      </c>
      <c r="AW59" s="136" t="str">
        <f>VLOOKUP(A59,[1]数据整理!$A:$AC,29,0)</f>
        <v>putong</v>
      </c>
      <c r="AX59" t="str">
        <f t="shared" si="10"/>
        <v/>
      </c>
      <c r="AY59">
        <f>IFERROR(VLOOKUP(A59,跨学科资质筛选!$A:$H,8,0),1)</f>
        <v>1</v>
      </c>
    </row>
    <row r="60" spans="1:51">
      <c r="A60" s="8">
        <v>76</v>
      </c>
      <c r="B60" s="8" t="s">
        <v>168</v>
      </c>
      <c r="C60">
        <v>1</v>
      </c>
      <c r="D60" t="s">
        <v>169</v>
      </c>
      <c r="E60" t="str">
        <f>VLOOKUP(A60,[1]数据整理!A:J,10,0)</f>
        <v>艺术学</v>
      </c>
      <c r="F60" t="str">
        <f>VLOOKUP(A60,[1]数据整理!$A:$M,13,0)</f>
        <v>视觉传达设计</v>
      </c>
      <c r="G60" s="7" t="s">
        <v>53</v>
      </c>
      <c r="H60" s="7">
        <f t="shared" si="0"/>
        <v>0</v>
      </c>
      <c r="I60" s="7">
        <f t="shared" si="1"/>
        <v>1</v>
      </c>
      <c r="J60" s="7">
        <v>1</v>
      </c>
      <c r="K60" s="127">
        <f>VLOOKUP(G60,权重!$L$16:$N$18,3,0)</f>
        <v>0.02965</v>
      </c>
      <c r="L60" s="127">
        <f t="shared" si="2"/>
        <v>-0.162495927150278</v>
      </c>
      <c r="M60" t="str">
        <f>IFERROR(VLOOKUP(A60,[1]数据整理!A:Q,16,0),"")</f>
        <v>艺术设计学院</v>
      </c>
      <c r="N60" t="s">
        <v>86</v>
      </c>
      <c r="O60">
        <v>442</v>
      </c>
      <c r="Q60" s="14"/>
      <c r="R60" s="14" t="s">
        <v>55</v>
      </c>
      <c r="S60" s="14" t="s">
        <v>55</v>
      </c>
      <c r="T60" s="30">
        <f>VLOOKUP(A60,英语评价得分!O:T,6,0)</f>
        <v>-1.61244187525643</v>
      </c>
      <c r="U60" s="41">
        <f t="shared" si="3"/>
        <v>-1.61952236744567</v>
      </c>
      <c r="V60" s="14">
        <f t="shared" si="4"/>
        <v>0</v>
      </c>
      <c r="W60">
        <v>90</v>
      </c>
      <c r="X60">
        <v>1</v>
      </c>
      <c r="Y60" s="131">
        <v>0.0111111111111111</v>
      </c>
      <c r="Z60">
        <v>90.33</v>
      </c>
      <c r="AA60" s="41">
        <f t="shared" si="5"/>
        <v>0.761059451397372</v>
      </c>
      <c r="AB60" s="41">
        <f>VLOOKUP(A60,绩点百分制转换!$H:$M,6,0)</f>
        <v>0.362295037503866</v>
      </c>
      <c r="AC60" s="41">
        <f>L60*权重!$O$22+AA60*权重!$O$23+AB60*权重!$O$24</f>
        <v>0.211825190948114</v>
      </c>
      <c r="AD60" s="41">
        <f t="shared" si="6"/>
        <v>0.301294484852728</v>
      </c>
      <c r="AE60">
        <v>0</v>
      </c>
      <c r="AF60">
        <v>0</v>
      </c>
      <c r="AG60">
        <v>0</v>
      </c>
      <c r="AH60" s="41">
        <f>AE60*权重!$N$3+AF60*权重!$N$4+AG60*权重!$N$5</f>
        <v>0</v>
      </c>
      <c r="AI60" s="41">
        <f t="shared" si="7"/>
        <v>-0.885290647353986</v>
      </c>
      <c r="AJ60">
        <v>0</v>
      </c>
      <c r="AK60">
        <v>0</v>
      </c>
      <c r="AL60">
        <v>0</v>
      </c>
      <c r="AM60" s="41">
        <f>AJ60*权重!$N$9+AK60*权重!$N$10+AL60*权重!$N$11</f>
        <v>0</v>
      </c>
      <c r="AN60" s="41">
        <f t="shared" si="8"/>
        <v>-0.651047891978899</v>
      </c>
      <c r="AO60" s="41">
        <f>AI60*权重!$D$16+AN60*权重!$D$17</f>
        <v>-0.740036714745894</v>
      </c>
      <c r="AP60" s="41">
        <f t="shared" si="9"/>
        <v>-0.881413587411652</v>
      </c>
      <c r="AQ60" t="s">
        <v>55</v>
      </c>
      <c r="AR60" t="s">
        <v>55</v>
      </c>
      <c r="AS60" t="s">
        <v>55</v>
      </c>
      <c r="AT60" t="s">
        <v>55</v>
      </c>
      <c r="AU60" t="s">
        <v>55</v>
      </c>
      <c r="AV60" s="7" t="str">
        <f>IF(AU60="","未进复试",IFERROR(VLOOKUP(A60,录取名单!$E:$I,5,0),"未录取"))</f>
        <v>未进复试</v>
      </c>
      <c r="AW60" s="136" t="str">
        <f>VLOOKUP(A60,[1]数据整理!$A:$AC,29,0)</f>
        <v>putong</v>
      </c>
      <c r="AX60" t="str">
        <f t="shared" si="10"/>
        <v/>
      </c>
      <c r="AY60">
        <f>IFERROR(VLOOKUP(A60,跨学科资质筛选!$A:$H,8,0),1)</f>
        <v>1</v>
      </c>
    </row>
    <row r="61" spans="1:51">
      <c r="A61" s="8">
        <v>78</v>
      </c>
      <c r="B61" s="8" t="s">
        <v>170</v>
      </c>
      <c r="C61">
        <v>1</v>
      </c>
      <c r="D61" t="s">
        <v>102</v>
      </c>
      <c r="E61" t="str">
        <f>VLOOKUP(A61,[1]数据整理!A:J,10,0)</f>
        <v>工学</v>
      </c>
      <c r="F61" t="str">
        <f>VLOOKUP(A61,[1]数据整理!$A:$M,13,0)</f>
        <v>数字媒体技术</v>
      </c>
      <c r="G61" s="7">
        <v>211</v>
      </c>
      <c r="H61" s="7">
        <f t="shared" si="0"/>
        <v>0</v>
      </c>
      <c r="I61" s="7">
        <f t="shared" si="1"/>
        <v>1</v>
      </c>
      <c r="J61" s="7">
        <v>1</v>
      </c>
      <c r="K61" s="127">
        <f>VLOOKUP(G61,权重!$L$16:$N$18,3,0)</f>
        <v>0.03757</v>
      </c>
      <c r="L61" s="127">
        <f t="shared" si="2"/>
        <v>-0.0952406599627802</v>
      </c>
      <c r="M61" t="str">
        <f>IFERROR(VLOOKUP(A61,[1]数据整理!A:Q,16,0),"")</f>
        <v>信息学院</v>
      </c>
      <c r="N61" t="s">
        <v>93</v>
      </c>
      <c r="O61">
        <v>565</v>
      </c>
      <c r="P61">
        <v>433</v>
      </c>
      <c r="Q61" s="14"/>
      <c r="R61" s="14" t="s">
        <v>55</v>
      </c>
      <c r="S61" s="14" t="s">
        <v>55</v>
      </c>
      <c r="T61" s="30">
        <f>VLOOKUP(A61,英语评价得分!O:T,6,0)</f>
        <v>0.333901352271916</v>
      </c>
      <c r="U61" s="41">
        <f t="shared" si="3"/>
        <v>0.335841121621263</v>
      </c>
      <c r="V61" s="14">
        <f t="shared" si="4"/>
        <v>0</v>
      </c>
      <c r="W61">
        <v>59</v>
      </c>
      <c r="X61">
        <v>6</v>
      </c>
      <c r="Y61" s="131">
        <v>0.101694915254237</v>
      </c>
      <c r="Z61">
        <v>84.66</v>
      </c>
      <c r="AA61" s="41">
        <f t="shared" si="5"/>
        <v>-0.0198940484016158</v>
      </c>
      <c r="AB61" s="41">
        <f>VLOOKUP(A61,绩点百分制转换!$H:$M,6,0)</f>
        <v>-1.09440504182946</v>
      </c>
      <c r="AC61" s="41">
        <f>L61*权重!$O$22+AA61*权重!$O$23+AB61*权重!$O$24</f>
        <v>-0.111944396097952</v>
      </c>
      <c r="AD61" s="41">
        <f t="shared" si="6"/>
        <v>-0.159156769339755</v>
      </c>
      <c r="AE61">
        <v>2</v>
      </c>
      <c r="AF61">
        <v>2</v>
      </c>
      <c r="AG61">
        <v>3</v>
      </c>
      <c r="AH61" s="41">
        <f>AE61*权重!$N$3+AF61*权重!$N$4+AG61*权重!$N$5</f>
        <v>2.10647455090438</v>
      </c>
      <c r="AI61" s="41">
        <f t="shared" si="7"/>
        <v>1.12296436041804</v>
      </c>
      <c r="AJ61">
        <v>1</v>
      </c>
      <c r="AK61">
        <v>1</v>
      </c>
      <c r="AL61">
        <v>0</v>
      </c>
      <c r="AM61" s="41">
        <f>AJ61*权重!$N$9+AK61*权重!$N$10+AL61*权重!$N$11</f>
        <v>0.825522828401554</v>
      </c>
      <c r="AN61" s="41">
        <f t="shared" si="8"/>
        <v>1.56596604187897</v>
      </c>
      <c r="AO61" s="41">
        <f>AI61*权重!$D$16+AN61*权重!$D$17</f>
        <v>1.39766970309196</v>
      </c>
      <c r="AP61" s="41">
        <f t="shared" si="9"/>
        <v>1.66468101172774</v>
      </c>
      <c r="AQ61" t="s">
        <v>55</v>
      </c>
      <c r="AR61" t="s">
        <v>55</v>
      </c>
      <c r="AS61" t="s">
        <v>55</v>
      </c>
      <c r="AT61" t="s">
        <v>55</v>
      </c>
      <c r="AU61" t="s">
        <v>55</v>
      </c>
      <c r="AV61" s="7" t="str">
        <f>IF(AU61="","未进复试",IFERROR(VLOOKUP(A61,录取名单!$E:$I,5,0),"未录取"))</f>
        <v>未进复试</v>
      </c>
      <c r="AW61" s="136" t="str">
        <f>VLOOKUP(A61,[1]数据整理!$A:$AC,29,0)</f>
        <v>putong</v>
      </c>
      <c r="AX61" t="str">
        <f t="shared" si="10"/>
        <v/>
      </c>
      <c r="AY61">
        <f>IFERROR(VLOOKUP(A61,跨学科资质筛选!$A:$H,8,0),1)</f>
        <v>1</v>
      </c>
    </row>
    <row r="62" spans="1:51">
      <c r="A62" s="8">
        <v>79</v>
      </c>
      <c r="B62" s="8" t="s">
        <v>171</v>
      </c>
      <c r="C62">
        <v>1</v>
      </c>
      <c r="D62" t="s">
        <v>172</v>
      </c>
      <c r="E62" t="str">
        <f>VLOOKUP(A62,[1]数据整理!A:J,10,0)</f>
        <v>工学</v>
      </c>
      <c r="F62" t="str">
        <f>VLOOKUP(A62,[1]数据整理!$A:$M,13,0)</f>
        <v>风景园林</v>
      </c>
      <c r="G62" s="7" t="s">
        <v>53</v>
      </c>
      <c r="H62" s="7">
        <f t="shared" si="0"/>
        <v>0</v>
      </c>
      <c r="I62" s="7">
        <f t="shared" si="1"/>
        <v>1</v>
      </c>
      <c r="J62" s="7">
        <v>1</v>
      </c>
      <c r="K62" s="127">
        <f>VLOOKUP(G62,权重!$L$16:$N$18,3,0)</f>
        <v>0.02965</v>
      </c>
      <c r="L62" s="127">
        <f t="shared" si="2"/>
        <v>-0.162495927150278</v>
      </c>
      <c r="M62" t="str">
        <f>IFERROR(VLOOKUP(A62,[1]数据整理!A:Q,16,0),"")</f>
        <v>园林学院</v>
      </c>
      <c r="N62" t="s">
        <v>127</v>
      </c>
      <c r="O62">
        <v>555</v>
      </c>
      <c r="P62">
        <v>535</v>
      </c>
      <c r="Q62" s="14"/>
      <c r="R62" s="14" t="s">
        <v>55</v>
      </c>
      <c r="S62" s="14" t="s">
        <v>55</v>
      </c>
      <c r="T62" s="30">
        <f>VLOOKUP(A62,英语评价得分!O:T,6,0)</f>
        <v>1.18368371410688</v>
      </c>
      <c r="U62" s="41">
        <f t="shared" si="3"/>
        <v>1.18956177093102</v>
      </c>
      <c r="V62" s="14">
        <f t="shared" si="4"/>
        <v>0</v>
      </c>
      <c r="W62">
        <v>148</v>
      </c>
      <c r="X62">
        <v>3</v>
      </c>
      <c r="Y62" s="131">
        <v>0.0202702702702703</v>
      </c>
      <c r="Z62">
        <v>3.91</v>
      </c>
      <c r="AA62" s="41">
        <f t="shared" si="5"/>
        <v>0.682095253898452</v>
      </c>
      <c r="AB62" s="41">
        <f>VLOOKUP(A62,绩点百分制转换!$H:$M,6,0)</f>
        <v>0.405970348524442</v>
      </c>
      <c r="AC62" s="41">
        <f>L62*权重!$O$22+AA62*权重!$O$23+AB62*权重!$O$24</f>
        <v>0.183835175801796</v>
      </c>
      <c r="AD62" s="41">
        <f t="shared" si="6"/>
        <v>0.26148828286639</v>
      </c>
      <c r="AE62">
        <v>0</v>
      </c>
      <c r="AF62">
        <v>0</v>
      </c>
      <c r="AG62">
        <v>0</v>
      </c>
      <c r="AH62" s="41">
        <f>AE62*权重!$N$3+AF62*权重!$N$4+AG62*权重!$N$5</f>
        <v>0</v>
      </c>
      <c r="AI62" s="41">
        <f t="shared" si="7"/>
        <v>-0.885290647353986</v>
      </c>
      <c r="AJ62">
        <v>0</v>
      </c>
      <c r="AK62">
        <v>0</v>
      </c>
      <c r="AL62">
        <v>0</v>
      </c>
      <c r="AM62" s="41">
        <f>AJ62*权重!$N$9+AK62*权重!$N$10+AL62*权重!$N$11</f>
        <v>0</v>
      </c>
      <c r="AN62" s="41">
        <f t="shared" si="8"/>
        <v>-0.651047891978899</v>
      </c>
      <c r="AO62" s="41">
        <f>AI62*权重!$D$16+AN62*权重!$D$17</f>
        <v>-0.740036714745894</v>
      </c>
      <c r="AP62" s="41">
        <f t="shared" si="9"/>
        <v>-0.881413587411652</v>
      </c>
      <c r="AQ62" t="s">
        <v>55</v>
      </c>
      <c r="AR62" t="s">
        <v>55</v>
      </c>
      <c r="AS62" t="s">
        <v>55</v>
      </c>
      <c r="AT62" t="s">
        <v>55</v>
      </c>
      <c r="AU62" t="s">
        <v>55</v>
      </c>
      <c r="AV62" s="7" t="str">
        <f>IF(AU62="","未进复试",IFERROR(VLOOKUP(A62,录取名单!$E:$I,5,0),"未录取"))</f>
        <v>未进复试</v>
      </c>
      <c r="AW62" s="136" t="str">
        <f>VLOOKUP(A62,[1]数据整理!$A:$AC,29,0)</f>
        <v>putong</v>
      </c>
      <c r="AX62" t="str">
        <f t="shared" si="10"/>
        <v/>
      </c>
      <c r="AY62">
        <f>IFERROR(VLOOKUP(A62,跨学科资质筛选!$A:$H,8,0),1)</f>
        <v>1</v>
      </c>
    </row>
    <row r="63" spans="1:51">
      <c r="A63" s="8">
        <v>80</v>
      </c>
      <c r="B63" s="8" t="s">
        <v>173</v>
      </c>
      <c r="C63">
        <v>1</v>
      </c>
      <c r="D63" t="s">
        <v>174</v>
      </c>
      <c r="E63" t="str">
        <f>VLOOKUP(A63,[1]数据整理!A:J,10,0)</f>
        <v>工学</v>
      </c>
      <c r="F63" t="str">
        <f>VLOOKUP(A63,[1]数据整理!$A:$M,13,0)</f>
        <v>风景园林</v>
      </c>
      <c r="G63" s="7" t="s">
        <v>53</v>
      </c>
      <c r="H63" s="7">
        <f t="shared" si="0"/>
        <v>0</v>
      </c>
      <c r="I63" s="7">
        <f t="shared" si="1"/>
        <v>1</v>
      </c>
      <c r="J63" s="7">
        <v>1</v>
      </c>
      <c r="K63" s="127">
        <f>VLOOKUP(G63,权重!$L$16:$N$18,3,0)</f>
        <v>0.02965</v>
      </c>
      <c r="L63" s="127">
        <f t="shared" si="2"/>
        <v>-0.162495927150278</v>
      </c>
      <c r="M63" t="str">
        <f>IFERROR(VLOOKUP(A63,[1]数据整理!A:Q,16,0),"")</f>
        <v>园林学院</v>
      </c>
      <c r="N63" t="s">
        <v>64</v>
      </c>
      <c r="O63">
        <v>558</v>
      </c>
      <c r="P63">
        <v>482</v>
      </c>
      <c r="Q63" s="14"/>
      <c r="R63" s="14" t="s">
        <v>55</v>
      </c>
      <c r="S63" s="14" t="s">
        <v>55</v>
      </c>
      <c r="T63" s="30">
        <f>VLOOKUP(A63,英语评价得分!O:T,6,0)</f>
        <v>0.223133851518271</v>
      </c>
      <c r="U63" s="41">
        <f t="shared" si="3"/>
        <v>0.224560272649974</v>
      </c>
      <c r="V63" s="14">
        <f t="shared" si="4"/>
        <v>0</v>
      </c>
      <c r="W63">
        <v>20</v>
      </c>
      <c r="X63">
        <v>1</v>
      </c>
      <c r="Y63" s="131">
        <v>0.05</v>
      </c>
      <c r="Z63">
        <v>87.97</v>
      </c>
      <c r="AA63" s="41">
        <f t="shared" si="5"/>
        <v>0.425785235787204</v>
      </c>
      <c r="AB63" s="41">
        <f>VLOOKUP(A63,绩点百分制转换!$H:$M,6,0)</f>
        <v>-0.244021044899421</v>
      </c>
      <c r="AC63" s="41">
        <f>L63*权重!$O$22+AA63*权重!$O$23+AB63*权重!$O$24</f>
        <v>0.0570850212848549</v>
      </c>
      <c r="AD63" s="41">
        <f t="shared" si="6"/>
        <v>0.0812296361266251</v>
      </c>
      <c r="AE63">
        <v>0</v>
      </c>
      <c r="AF63">
        <v>2</v>
      </c>
      <c r="AG63">
        <v>9</v>
      </c>
      <c r="AH63" s="41">
        <f>AE63*权重!$N$3+AF63*权重!$N$4+AG63*权重!$N$5</f>
        <v>1.82411280463099</v>
      </c>
      <c r="AI63" s="41">
        <f t="shared" si="7"/>
        <v>0.853768423199932</v>
      </c>
      <c r="AJ63">
        <v>0</v>
      </c>
      <c r="AK63">
        <v>0</v>
      </c>
      <c r="AL63">
        <v>0</v>
      </c>
      <c r="AM63" s="41">
        <f>AJ63*权重!$N$9+AK63*权重!$N$10+AL63*权重!$N$11</f>
        <v>0</v>
      </c>
      <c r="AN63" s="41">
        <f t="shared" si="8"/>
        <v>-0.651047891978899</v>
      </c>
      <c r="AO63" s="41">
        <f>AI63*权重!$D$16+AN63*权重!$D$17</f>
        <v>-0.0793681738424608</v>
      </c>
      <c r="AP63" s="41">
        <f t="shared" si="9"/>
        <v>-0.0945306975165634</v>
      </c>
      <c r="AQ63" t="s">
        <v>55</v>
      </c>
      <c r="AR63" t="s">
        <v>55</v>
      </c>
      <c r="AS63" t="s">
        <v>55</v>
      </c>
      <c r="AT63" t="s">
        <v>55</v>
      </c>
      <c r="AU63" t="s">
        <v>55</v>
      </c>
      <c r="AV63" s="7" t="str">
        <f>IF(AU63="","未进复试",IFERROR(VLOOKUP(A63,录取名单!$E:$I,5,0),"未录取"))</f>
        <v>未进复试</v>
      </c>
      <c r="AW63" s="136" t="str">
        <f>VLOOKUP(A63,[1]数据整理!$A:$AC,29,0)</f>
        <v>putong</v>
      </c>
      <c r="AX63" t="str">
        <f t="shared" si="10"/>
        <v/>
      </c>
      <c r="AY63">
        <f>IFERROR(VLOOKUP(A63,跨学科资质筛选!$A:$H,8,0),1)</f>
        <v>1</v>
      </c>
    </row>
    <row r="64" spans="1:51">
      <c r="A64" s="8">
        <v>81</v>
      </c>
      <c r="B64" s="8" t="s">
        <v>175</v>
      </c>
      <c r="C64">
        <v>1</v>
      </c>
      <c r="D64" t="s">
        <v>176</v>
      </c>
      <c r="E64" t="str">
        <f>VLOOKUP(A64,[1]数据整理!A:J,10,0)</f>
        <v>理学</v>
      </c>
      <c r="F64" t="str">
        <f>VLOOKUP(A64,[1]数据整理!$A:$M,13,0)</f>
        <v>应用心理学</v>
      </c>
      <c r="G64" s="7" t="s">
        <v>53</v>
      </c>
      <c r="H64" s="7">
        <f t="shared" si="0"/>
        <v>0</v>
      </c>
      <c r="I64" s="7">
        <f t="shared" si="1"/>
        <v>1</v>
      </c>
      <c r="J64" s="7">
        <v>1</v>
      </c>
      <c r="K64" s="127">
        <f>VLOOKUP(G64,权重!$L$16:$N$18,3,0)</f>
        <v>0.02965</v>
      </c>
      <c r="L64" s="127">
        <f t="shared" si="2"/>
        <v>-0.162495927150278</v>
      </c>
      <c r="M64" t="str">
        <f>IFERROR(VLOOKUP(A64,[1]数据整理!A:Q,16,0),"")</f>
        <v>人文社会科学学院</v>
      </c>
      <c r="N64" t="s">
        <v>112</v>
      </c>
      <c r="O64">
        <v>524</v>
      </c>
      <c r="P64">
        <v>523</v>
      </c>
      <c r="Q64" s="14"/>
      <c r="R64" s="14" t="s">
        <v>55</v>
      </c>
      <c r="S64" s="14" t="s">
        <v>55</v>
      </c>
      <c r="T64" s="30">
        <f>VLOOKUP(A64,英语评价得分!O:T,6,0)</f>
        <v>0.96408815375872</v>
      </c>
      <c r="U64" s="41">
        <f t="shared" si="3"/>
        <v>0.968948502421715</v>
      </c>
      <c r="V64" s="14">
        <f t="shared" si="4"/>
        <v>0</v>
      </c>
      <c r="W64">
        <v>66</v>
      </c>
      <c r="X64">
        <v>1</v>
      </c>
      <c r="Y64" s="131">
        <v>0.0151515151515152</v>
      </c>
      <c r="Z64">
        <v>4.29</v>
      </c>
      <c r="AA64" s="41">
        <f t="shared" si="5"/>
        <v>0.726225766658654</v>
      </c>
      <c r="AB64" s="41">
        <f>VLOOKUP(A64,绩点百分制转换!$H:$M,6,0)</f>
        <v>2.28143958646681</v>
      </c>
      <c r="AC64" s="41">
        <f>L64*权重!$O$22+AA64*权重!$O$23+AB64*权重!$O$24</f>
        <v>0.285616065633205</v>
      </c>
      <c r="AD64" s="41">
        <f t="shared" si="6"/>
        <v>0.406236709682128</v>
      </c>
      <c r="AE64">
        <v>1</v>
      </c>
      <c r="AF64">
        <v>0</v>
      </c>
      <c r="AG64">
        <v>4</v>
      </c>
      <c r="AH64" s="41">
        <f>AE64*权重!$N$3+AF64*权重!$N$4+AG64*权重!$N$5</f>
        <v>0.886502729467338</v>
      </c>
      <c r="AI64" s="41">
        <f t="shared" si="7"/>
        <v>-0.0401232822453026</v>
      </c>
      <c r="AJ64">
        <v>0</v>
      </c>
      <c r="AK64">
        <v>0</v>
      </c>
      <c r="AL64">
        <v>0</v>
      </c>
      <c r="AM64" s="41">
        <f>AJ64*权重!$N$9+AK64*权重!$N$10+AL64*权重!$N$11</f>
        <v>0</v>
      </c>
      <c r="AN64" s="41">
        <f t="shared" si="8"/>
        <v>-0.651047891978899</v>
      </c>
      <c r="AO64" s="41">
        <f>AI64*权重!$D$16+AN64*权重!$D$17</f>
        <v>-0.418957632741106</v>
      </c>
      <c r="AP64" s="41">
        <f t="shared" si="9"/>
        <v>-0.498995445347099</v>
      </c>
      <c r="AQ64">
        <v>34.4</v>
      </c>
      <c r="AR64">
        <v>6</v>
      </c>
      <c r="AS64">
        <v>8</v>
      </c>
      <c r="AT64">
        <v>28.75</v>
      </c>
      <c r="AU64">
        <v>77.15</v>
      </c>
      <c r="AV64" s="7">
        <f>IF(AU64="","未进复试",IFERROR(VLOOKUP(A64,录取名单!$E:$I,5,0),"未录取"))</f>
        <v>77.15</v>
      </c>
      <c r="AW64" s="136" t="str">
        <f>VLOOKUP(A64,[1]数据整理!$A:$AC,29,0)</f>
        <v>putong</v>
      </c>
      <c r="AX64" t="str">
        <f t="shared" si="10"/>
        <v/>
      </c>
      <c r="AY64">
        <f>IFERROR(VLOOKUP(A64,跨学科资质筛选!$A:$H,8,0),1)</f>
        <v>1</v>
      </c>
    </row>
    <row r="65" spans="1:51">
      <c r="A65" s="8">
        <v>83</v>
      </c>
      <c r="B65" s="8" t="s">
        <v>177</v>
      </c>
      <c r="C65">
        <v>1</v>
      </c>
      <c r="D65" t="s">
        <v>137</v>
      </c>
      <c r="E65" t="str">
        <f>VLOOKUP(A65,[1]数据整理!A:J,10,0)</f>
        <v>农学</v>
      </c>
      <c r="F65" t="str">
        <f>VLOOKUP(A65,[1]数据整理!$A:$M,13,0)</f>
        <v>园林</v>
      </c>
      <c r="G65" s="7">
        <v>985</v>
      </c>
      <c r="H65" s="7">
        <f t="shared" si="0"/>
        <v>1</v>
      </c>
      <c r="I65" s="7">
        <f t="shared" si="1"/>
        <v>1</v>
      </c>
      <c r="J65" s="7">
        <v>1</v>
      </c>
      <c r="K65" s="127">
        <f>VLOOKUP(G65,权重!$L$16:$N$18,3,0)</f>
        <v>0.93278</v>
      </c>
      <c r="L65" s="127">
        <f t="shared" si="2"/>
        <v>7.50672748889076</v>
      </c>
      <c r="M65" t="str">
        <f>IFERROR(VLOOKUP(A65,[1]数据整理!A:Q,16,0),"")</f>
        <v>园林学院</v>
      </c>
      <c r="N65" t="s">
        <v>64</v>
      </c>
      <c r="O65">
        <v>550</v>
      </c>
      <c r="P65">
        <v>435</v>
      </c>
      <c r="Q65" s="14"/>
      <c r="R65" s="14" t="s">
        <v>55</v>
      </c>
      <c r="S65" s="14" t="s">
        <v>55</v>
      </c>
      <c r="T65" s="30">
        <f>VLOOKUP(A65,英语评价得分!O:T,6,0)</f>
        <v>0.0965424220855329</v>
      </c>
      <c r="U65" s="41">
        <f t="shared" si="3"/>
        <v>0.0973821595399303</v>
      </c>
      <c r="V65" s="14">
        <f t="shared" si="4"/>
        <v>0</v>
      </c>
      <c r="W65">
        <v>61</v>
      </c>
      <c r="X65">
        <v>1</v>
      </c>
      <c r="Y65" s="131">
        <v>0.0163934426229508</v>
      </c>
      <c r="Z65">
        <v>3.72</v>
      </c>
      <c r="AA65" s="41">
        <f t="shared" si="5"/>
        <v>0.715518691431588</v>
      </c>
      <c r="AB65" s="41">
        <f>VLOOKUP(A65,绩点百分制转换!$H:$M,6,0)</f>
        <v>-0.407589366564716</v>
      </c>
      <c r="AC65" s="41">
        <f>L65*权重!$O$22+AA65*权重!$O$23+AB65*权重!$O$24</f>
        <v>4.57035532158715</v>
      </c>
      <c r="AD65" s="41">
        <f t="shared" si="6"/>
        <v>6.49980955663101</v>
      </c>
      <c r="AE65">
        <v>4</v>
      </c>
      <c r="AF65">
        <v>2</v>
      </c>
      <c r="AG65">
        <v>16</v>
      </c>
      <c r="AH65" s="41">
        <f>AE65*权重!$N$3+AF65*权重!$N$4+AG65*权重!$N$5</f>
        <v>4.41185276436094</v>
      </c>
      <c r="AI65" s="41">
        <f t="shared" si="7"/>
        <v>3.32084865956371</v>
      </c>
      <c r="AJ65">
        <v>0</v>
      </c>
      <c r="AK65">
        <v>0</v>
      </c>
      <c r="AL65">
        <v>0</v>
      </c>
      <c r="AM65" s="41">
        <f>AJ65*权重!$N$9+AK65*权重!$N$10+AL65*权重!$N$11</f>
        <v>0</v>
      </c>
      <c r="AN65" s="41">
        <f t="shared" si="8"/>
        <v>-0.651047891978899</v>
      </c>
      <c r="AO65" s="41">
        <f>AI65*权重!$D$16+AN65*权重!$D$17</f>
        <v>0.857875607952139</v>
      </c>
      <c r="AP65" s="41">
        <f t="shared" si="9"/>
        <v>1.02176446396674</v>
      </c>
      <c r="AQ65">
        <v>62</v>
      </c>
      <c r="AR65">
        <v>78</v>
      </c>
      <c r="AS65" t="s">
        <v>55</v>
      </c>
      <c r="AT65">
        <v>82.5</v>
      </c>
      <c r="AU65">
        <v>72.5</v>
      </c>
      <c r="AV65" s="7">
        <f>IF(AU65="","未进复试",IFERROR(VLOOKUP(A65,录取名单!$E:$I,5,0),"未录取"))</f>
        <v>72.5</v>
      </c>
      <c r="AW65" s="136" t="str">
        <f>VLOOKUP(A65,[1]数据整理!$A:$AC,29,0)</f>
        <v>putong</v>
      </c>
      <c r="AX65" t="str">
        <f t="shared" si="10"/>
        <v/>
      </c>
      <c r="AY65">
        <f>IFERROR(VLOOKUP(A65,跨学科资质筛选!$A:$H,8,0),1)</f>
        <v>1</v>
      </c>
    </row>
    <row r="66" spans="1:51">
      <c r="A66" s="8">
        <v>84</v>
      </c>
      <c r="B66" s="8" t="s">
        <v>178</v>
      </c>
      <c r="C66">
        <v>2</v>
      </c>
      <c r="D66" t="s">
        <v>179</v>
      </c>
      <c r="E66" t="str">
        <f>VLOOKUP(A66,[1]数据整理!A:J,10,0)</f>
        <v>工学</v>
      </c>
      <c r="F66" t="str">
        <f>VLOOKUP(A66,[1]数据整理!$A:$M,13,0)</f>
        <v>工业设计</v>
      </c>
      <c r="G66" s="7" t="s">
        <v>53</v>
      </c>
      <c r="H66" s="7">
        <f t="shared" ref="H66:H129" si="11">IF(G66=985,1,0)</f>
        <v>0</v>
      </c>
      <c r="I66" s="7">
        <f t="shared" ref="I66:I129" si="12">IF(G66="其它",0,1)</f>
        <v>1</v>
      </c>
      <c r="J66" s="7">
        <v>1</v>
      </c>
      <c r="K66" s="127">
        <f>VLOOKUP(G66,权重!$L$16:$N$18,3,0)</f>
        <v>0.02965</v>
      </c>
      <c r="L66" s="127">
        <f t="shared" ref="L66:L129" si="13">(K66-AVERAGE($K$2:$K$978))/STDEV($K$2:$K$978)</f>
        <v>-0.162495927150278</v>
      </c>
      <c r="M66" t="str">
        <f>IFERROR(VLOOKUP(A66,[1]数据整理!A:Q,16,0),"")</f>
        <v>艺术设计学院</v>
      </c>
      <c r="N66" t="s">
        <v>86</v>
      </c>
      <c r="O66">
        <v>505</v>
      </c>
      <c r="P66">
        <v>469</v>
      </c>
      <c r="Q66" s="14"/>
      <c r="R66" s="14" t="s">
        <v>55</v>
      </c>
      <c r="S66" s="14" t="s">
        <v>55</v>
      </c>
      <c r="T66" s="30">
        <f>VLOOKUP(A66,英语评价得分!O:T,6,0)</f>
        <v>-0.0240918678079927</v>
      </c>
      <c r="U66" s="41">
        <f t="shared" ref="U66:U129" si="14">(T66-AVERAGE($T$2:$T$978))/STDEV($T$2:$T$978)</f>
        <v>-0.0238112058701698</v>
      </c>
      <c r="V66" s="14">
        <f t="shared" ref="V66:V129" si="15">IF(SUM(O66:Q66)=0,1,0)</f>
        <v>0</v>
      </c>
      <c r="W66">
        <v>83</v>
      </c>
      <c r="X66">
        <v>2</v>
      </c>
      <c r="Y66" s="131">
        <v>0.0240963855421687</v>
      </c>
      <c r="Z66">
        <v>3.82</v>
      </c>
      <c r="AA66" s="41">
        <f t="shared" ref="AA66:AA129" si="16">-(Y66-AVERAGE($Y$2:$Y$978))/STDEV($Y$2:$Y$978)</f>
        <v>0.649109024842514</v>
      </c>
      <c r="AB66" s="41">
        <f>VLOOKUP(A66,绩点百分制转换!$H:$M,6,0)</f>
        <v>0.0205999571664207</v>
      </c>
      <c r="AC66" s="41">
        <f>L66*权重!$O$22+AA66*权重!$O$23+AB66*权重!$O$24</f>
        <v>0.153843297567388</v>
      </c>
      <c r="AD66" s="41">
        <f t="shared" ref="AD66:AD129" si="17">(AC66-AVERAGE($AC$2:$AC$978))/STDEV($AC$2:$AC$978)</f>
        <v>0.218835116846024</v>
      </c>
      <c r="AE66">
        <v>0</v>
      </c>
      <c r="AF66">
        <v>2</v>
      </c>
      <c r="AG66">
        <v>1</v>
      </c>
      <c r="AH66" s="41">
        <f>AE66*权重!$N$3+AF66*权重!$N$4+AG66*权重!$N$5</f>
        <v>0.972316397395966</v>
      </c>
      <c r="AI66" s="41">
        <f t="shared" ref="AI66:AI129" si="18">(AH66-AVERAGE($AH$2:$AH$978))/STDEV($AH$2:$AH$978)</f>
        <v>0.0416891129146414</v>
      </c>
      <c r="AJ66">
        <v>1</v>
      </c>
      <c r="AK66">
        <v>0</v>
      </c>
      <c r="AL66">
        <v>2</v>
      </c>
      <c r="AM66" s="41">
        <f>AJ66*权重!$N$9+AK66*权重!$N$10+AL66*权重!$N$11</f>
        <v>0.785001256453495</v>
      </c>
      <c r="AN66" s="41">
        <f t="shared" ref="AN66:AN129" si="19">(AM66-AVERAGE($AM$2:$AM$978))/STDEV($AM$2:$AM$978)</f>
        <v>1.45714180766049</v>
      </c>
      <c r="AO66" s="41">
        <f>AI66*权重!$D$16+AN66*权重!$D$17</f>
        <v>0.919411328926545</v>
      </c>
      <c r="AP66" s="41">
        <f t="shared" ref="AP66:AP129" si="20">(AO66-AVERAGE($AO$2:$AO$978))/STDEV($AO$2:$AO$978)</f>
        <v>1.09505599058598</v>
      </c>
      <c r="AQ66" t="s">
        <v>55</v>
      </c>
      <c r="AR66" t="s">
        <v>55</v>
      </c>
      <c r="AS66" t="s">
        <v>55</v>
      </c>
      <c r="AT66" t="s">
        <v>55</v>
      </c>
      <c r="AU66" t="s">
        <v>55</v>
      </c>
      <c r="AV66" s="7" t="str">
        <f>IF(AU66="","未进复试",IFERROR(VLOOKUP(A66,录取名单!$E:$I,5,0),"未录取"))</f>
        <v>未进复试</v>
      </c>
      <c r="AW66" s="136" t="str">
        <f>VLOOKUP(A66,[1]数据整理!$A:$AC,29,0)</f>
        <v>putong</v>
      </c>
      <c r="AX66" t="str">
        <f t="shared" ref="AX66:AX129" si="21">IF(OR(M66="",AW66="techangsheng"),"删除","")</f>
        <v/>
      </c>
      <c r="AY66">
        <f>IFERROR(VLOOKUP(A66,跨学科资质筛选!$A:$H,8,0),1)</f>
        <v>1</v>
      </c>
    </row>
    <row r="67" spans="1:51">
      <c r="A67" s="8">
        <v>85</v>
      </c>
      <c r="B67" s="8" t="s">
        <v>180</v>
      </c>
      <c r="C67">
        <v>1</v>
      </c>
      <c r="D67" t="s">
        <v>174</v>
      </c>
      <c r="E67" t="str">
        <f>VLOOKUP(A67,[1]数据整理!A:J,10,0)</f>
        <v>经济学</v>
      </c>
      <c r="F67" t="str">
        <f>VLOOKUP(A67,[1]数据整理!$A:$M,13,0)</f>
        <v>国际经济与贸易</v>
      </c>
      <c r="G67" s="7" t="s">
        <v>53</v>
      </c>
      <c r="H67" s="7">
        <f t="shared" si="11"/>
        <v>0</v>
      </c>
      <c r="I67" s="7">
        <f t="shared" si="12"/>
        <v>1</v>
      </c>
      <c r="J67" s="7">
        <v>1</v>
      </c>
      <c r="K67" s="127">
        <f>VLOOKUP(G67,权重!$L$16:$N$18,3,0)</f>
        <v>0.02965</v>
      </c>
      <c r="L67" s="127">
        <f t="shared" si="13"/>
        <v>-0.162495927150278</v>
      </c>
      <c r="M67" t="str">
        <f>IFERROR(VLOOKUP(A67,[1]数据整理!A:Q,16,0),"")</f>
        <v>经济管理学院</v>
      </c>
      <c r="N67" t="s">
        <v>162</v>
      </c>
      <c r="O67">
        <v>519</v>
      </c>
      <c r="P67">
        <v>556</v>
      </c>
      <c r="Q67" s="14"/>
      <c r="R67" s="14" t="s">
        <v>55</v>
      </c>
      <c r="S67" s="14" t="s">
        <v>55</v>
      </c>
      <c r="T67" s="30">
        <f>VLOOKUP(A67,英语评价得分!O:T,6,0)</f>
        <v>1.56797594471615</v>
      </c>
      <c r="U67" s="41">
        <f t="shared" si="14"/>
        <v>1.57563499082231</v>
      </c>
      <c r="V67" s="14">
        <f t="shared" si="15"/>
        <v>0</v>
      </c>
      <c r="W67">
        <v>54</v>
      </c>
      <c r="X67">
        <v>1</v>
      </c>
      <c r="Y67" s="131">
        <v>0.0185185185185185</v>
      </c>
      <c r="Z67">
        <v>93.38</v>
      </c>
      <c r="AA67" s="41">
        <f t="shared" si="16"/>
        <v>0.697197696043055</v>
      </c>
      <c r="AB67" s="41">
        <f>VLOOKUP(A67,绩点百分制转换!$H:$M,6,0)</f>
        <v>1.14588149993184</v>
      </c>
      <c r="AC67" s="41">
        <f>L67*权重!$O$22+AA67*权重!$O$23+AB67*权重!$O$24</f>
        <v>0.22311386435984</v>
      </c>
      <c r="AD67" s="41">
        <f t="shared" si="17"/>
        <v>0.317348753192202</v>
      </c>
      <c r="AE67">
        <v>5</v>
      </c>
      <c r="AF67">
        <v>2</v>
      </c>
      <c r="AG67">
        <v>0</v>
      </c>
      <c r="AH67" s="41">
        <f>AE67*权重!$N$3+AF67*权重!$N$4+AG67*权重!$N$5</f>
        <v>3.16886447574073</v>
      </c>
      <c r="AI67" s="41">
        <f t="shared" si="18"/>
        <v>2.13581774895917</v>
      </c>
      <c r="AJ67">
        <v>1</v>
      </c>
      <c r="AK67">
        <v>2</v>
      </c>
      <c r="AL67">
        <v>0</v>
      </c>
      <c r="AM67" s="41">
        <f>AJ67*权重!$N$9+AK67*权重!$N$10+AL67*权重!$N$11</f>
        <v>1.16702322866376</v>
      </c>
      <c r="AN67" s="41">
        <f t="shared" si="19"/>
        <v>2.48309530802576</v>
      </c>
      <c r="AO67" s="41">
        <f>AI67*权重!$D$16+AN67*权重!$D$17</f>
        <v>2.35116456333636</v>
      </c>
      <c r="AP67" s="41">
        <f t="shared" si="20"/>
        <v>2.80033186336847</v>
      </c>
      <c r="AQ67" t="s">
        <v>55</v>
      </c>
      <c r="AR67" t="s">
        <v>55</v>
      </c>
      <c r="AS67" t="s">
        <v>55</v>
      </c>
      <c r="AT67" t="s">
        <v>55</v>
      </c>
      <c r="AU67" t="s">
        <v>55</v>
      </c>
      <c r="AV67" s="7" t="str">
        <f>IF(AU67="","未进复试",IFERROR(VLOOKUP(A67,录取名单!$E:$I,5,0),"未录取"))</f>
        <v>未进复试</v>
      </c>
      <c r="AW67" s="136" t="str">
        <f>VLOOKUP(A67,[1]数据整理!$A:$AC,29,0)</f>
        <v>putong</v>
      </c>
      <c r="AX67" t="str">
        <f t="shared" si="21"/>
        <v/>
      </c>
      <c r="AY67">
        <f>IFERROR(VLOOKUP(A67,跨学科资质筛选!$A:$H,8,0),1)</f>
        <v>1</v>
      </c>
    </row>
    <row r="68" spans="1:51">
      <c r="A68" s="8">
        <v>86</v>
      </c>
      <c r="B68" s="8" t="s">
        <v>181</v>
      </c>
      <c r="C68">
        <v>1</v>
      </c>
      <c r="D68" t="s">
        <v>60</v>
      </c>
      <c r="E68" t="str">
        <f>VLOOKUP(A68,[1]数据整理!A:J,10,0)</f>
        <v>管理学</v>
      </c>
      <c r="F68" t="str">
        <f>VLOOKUP(A68,[1]数据整理!$A:$M,13,0)</f>
        <v>物流管理</v>
      </c>
      <c r="G68" s="7" t="s">
        <v>53</v>
      </c>
      <c r="H68" s="7">
        <f t="shared" si="11"/>
        <v>0</v>
      </c>
      <c r="I68" s="7">
        <f t="shared" si="12"/>
        <v>1</v>
      </c>
      <c r="J68" s="7">
        <v>1</v>
      </c>
      <c r="K68" s="127">
        <f>VLOOKUP(G68,权重!$L$16:$N$18,3,0)</f>
        <v>0.02965</v>
      </c>
      <c r="L68" s="127">
        <f t="shared" si="13"/>
        <v>-0.162495927150278</v>
      </c>
      <c r="M68" t="str">
        <f>IFERROR(VLOOKUP(A68,[1]数据整理!A:Q,16,0),"")</f>
        <v>经济管理学院</v>
      </c>
      <c r="N68" t="s">
        <v>79</v>
      </c>
      <c r="O68">
        <v>427</v>
      </c>
      <c r="P68">
        <v>416</v>
      </c>
      <c r="Q68" s="14"/>
      <c r="R68" s="14" t="s">
        <v>55</v>
      </c>
      <c r="S68" s="14" t="s">
        <v>55</v>
      </c>
      <c r="T68" s="30">
        <f>VLOOKUP(A68,英语评价得分!O:T,6,0)</f>
        <v>-0.993972259345692</v>
      </c>
      <c r="U68" s="41">
        <f t="shared" si="14"/>
        <v>-0.998186475119612</v>
      </c>
      <c r="V68" s="14">
        <f t="shared" si="15"/>
        <v>0</v>
      </c>
      <c r="W68">
        <v>9</v>
      </c>
      <c r="X68">
        <v>1</v>
      </c>
      <c r="Y68" s="131">
        <v>0.111111111111111</v>
      </c>
      <c r="Z68">
        <v>3.24</v>
      </c>
      <c r="AA68" s="41">
        <f t="shared" si="16"/>
        <v>-0.101074245885918</v>
      </c>
      <c r="AB68" s="41">
        <f>VLOOKUP(A68,绩点百分制转换!$H:$M,6,0)</f>
        <v>-1.67502976480887</v>
      </c>
      <c r="AC68" s="41">
        <f>L68*权重!$O$22+AA68*权重!$O$23+AB68*权重!$O$24</f>
        <v>-0.207760308697031</v>
      </c>
      <c r="AD68" s="41">
        <f t="shared" si="17"/>
        <v>-0.295422060747642</v>
      </c>
      <c r="AE68">
        <v>0</v>
      </c>
      <c r="AF68">
        <v>0</v>
      </c>
      <c r="AG68">
        <v>7</v>
      </c>
      <c r="AH68" s="41">
        <f>AE68*权重!$N$3+AF68*权重!$N$4+AG68*权重!$N$5</f>
        <v>0.745321856330641</v>
      </c>
      <c r="AI68" s="41">
        <f t="shared" si="18"/>
        <v>-0.174721250854356</v>
      </c>
      <c r="AJ68">
        <v>0</v>
      </c>
      <c r="AK68">
        <v>0</v>
      </c>
      <c r="AL68">
        <v>3</v>
      </c>
      <c r="AM68" s="41">
        <f>AJ68*权重!$N$9+AK68*权重!$N$10+AL68*权重!$N$11</f>
        <v>0.451468242471214</v>
      </c>
      <c r="AN68" s="41">
        <f t="shared" si="19"/>
        <v>0.561409655913572</v>
      </c>
      <c r="AO68" s="41">
        <f>AI68*权重!$D$16+AN68*权重!$D$17</f>
        <v>0.281753524432436</v>
      </c>
      <c r="AP68" s="41">
        <f t="shared" si="20"/>
        <v>0.335579816227283</v>
      </c>
      <c r="AQ68" t="s">
        <v>55</v>
      </c>
      <c r="AR68" t="s">
        <v>55</v>
      </c>
      <c r="AS68" t="s">
        <v>55</v>
      </c>
      <c r="AT68" t="s">
        <v>55</v>
      </c>
      <c r="AU68" t="s">
        <v>55</v>
      </c>
      <c r="AV68" s="7" t="str">
        <f>IF(AU68="","未进复试",IFERROR(VLOOKUP(A68,录取名单!$E:$I,5,0),"未录取"))</f>
        <v>未进复试</v>
      </c>
      <c r="AW68" s="136" t="str">
        <f>VLOOKUP(A68,[1]数据整理!$A:$AC,29,0)</f>
        <v>putong</v>
      </c>
      <c r="AX68" t="str">
        <f t="shared" si="21"/>
        <v/>
      </c>
      <c r="AY68">
        <f>IFERROR(VLOOKUP(A68,跨学科资质筛选!$A:$H,8,0),1)</f>
        <v>1</v>
      </c>
    </row>
    <row r="69" spans="1:51">
      <c r="A69" s="8">
        <v>87</v>
      </c>
      <c r="B69" s="8" t="s">
        <v>182</v>
      </c>
      <c r="C69">
        <v>1</v>
      </c>
      <c r="D69" t="s">
        <v>102</v>
      </c>
      <c r="E69" t="str">
        <f>VLOOKUP(A69,[1]数据整理!A:J,10,0)</f>
        <v>工学</v>
      </c>
      <c r="F69" t="str">
        <f>VLOOKUP(A69,[1]数据整理!$A:$M,13,0)</f>
        <v>网络工程</v>
      </c>
      <c r="G69" s="7">
        <v>211</v>
      </c>
      <c r="H69" s="7">
        <f t="shared" si="11"/>
        <v>0</v>
      </c>
      <c r="I69" s="7">
        <f t="shared" si="12"/>
        <v>1</v>
      </c>
      <c r="J69" s="7">
        <v>1</v>
      </c>
      <c r="K69" s="127">
        <f>VLOOKUP(G69,权重!$L$16:$N$18,3,0)</f>
        <v>0.03757</v>
      </c>
      <c r="L69" s="127">
        <f t="shared" si="13"/>
        <v>-0.0952406599627802</v>
      </c>
      <c r="M69" t="str">
        <f>IFERROR(VLOOKUP(A69,[1]数据整理!A:Q,16,0),"")</f>
        <v>信息学院</v>
      </c>
      <c r="N69" t="s">
        <v>183</v>
      </c>
      <c r="O69">
        <v>475</v>
      </c>
      <c r="Q69" s="14"/>
      <c r="R69" s="14" t="s">
        <v>55</v>
      </c>
      <c r="S69" s="14" t="s">
        <v>55</v>
      </c>
      <c r="T69" s="30">
        <f>VLOOKUP(A69,英语评价得分!O:T,6,0)</f>
        <v>-1.09025222884638</v>
      </c>
      <c r="U69" s="41">
        <f t="shared" si="14"/>
        <v>-1.09491265086673</v>
      </c>
      <c r="V69" s="14">
        <f t="shared" si="15"/>
        <v>0</v>
      </c>
      <c r="W69">
        <v>24</v>
      </c>
      <c r="X69">
        <v>5</v>
      </c>
      <c r="Y69" s="131">
        <v>0.208333333333333</v>
      </c>
      <c r="Z69">
        <v>84.17</v>
      </c>
      <c r="AA69" s="41">
        <f t="shared" si="16"/>
        <v>-0.939259784911339</v>
      </c>
      <c r="AB69" s="41">
        <f>VLOOKUP(A69,绩点百分制转换!$H:$M,6,0)</f>
        <v>-1.22029270300641</v>
      </c>
      <c r="AC69" s="41">
        <f>L69*权重!$O$22+AA69*权重!$O$23+AB69*权重!$O$24</f>
        <v>-0.466589573942191</v>
      </c>
      <c r="AD69" s="41">
        <f t="shared" si="17"/>
        <v>-0.663517967751088</v>
      </c>
      <c r="AE69">
        <v>3</v>
      </c>
      <c r="AF69">
        <v>1</v>
      </c>
      <c r="AG69">
        <v>0</v>
      </c>
      <c r="AH69" s="41">
        <f>AE69*权重!$N$3+AF69*权重!$N$4+AG69*权重!$N$5</f>
        <v>1.81473450079528</v>
      </c>
      <c r="AI69" s="41">
        <f t="shared" si="18"/>
        <v>0.844827405785609</v>
      </c>
      <c r="AJ69">
        <v>0</v>
      </c>
      <c r="AK69">
        <v>0</v>
      </c>
      <c r="AL69">
        <v>5</v>
      </c>
      <c r="AM69" s="41">
        <f>AJ69*权重!$N$9+AK69*权重!$N$10+AL69*权重!$N$11</f>
        <v>0.752447070785357</v>
      </c>
      <c r="AN69" s="41">
        <f t="shared" si="19"/>
        <v>1.36971468784189</v>
      </c>
      <c r="AO69" s="41">
        <f>AI69*权重!$D$16+AN69*权重!$D$17</f>
        <v>1.17031000938871</v>
      </c>
      <c r="AP69" s="41">
        <f t="shared" si="20"/>
        <v>1.39388644266556</v>
      </c>
      <c r="AQ69" t="s">
        <v>55</v>
      </c>
      <c r="AR69" t="s">
        <v>55</v>
      </c>
      <c r="AS69" t="s">
        <v>55</v>
      </c>
      <c r="AT69" t="s">
        <v>55</v>
      </c>
      <c r="AU69" t="s">
        <v>55</v>
      </c>
      <c r="AV69" s="7" t="str">
        <f>IF(AU69="","未进复试",IFERROR(VLOOKUP(A69,录取名单!$E:$I,5,0),"未录取"))</f>
        <v>未进复试</v>
      </c>
      <c r="AW69" s="136" t="str">
        <f>VLOOKUP(A69,[1]数据整理!$A:$AC,29,0)</f>
        <v>putong</v>
      </c>
      <c r="AX69" t="str">
        <f t="shared" si="21"/>
        <v/>
      </c>
      <c r="AY69">
        <f>IFERROR(VLOOKUP(A69,跨学科资质筛选!$A:$H,8,0),1)</f>
        <v>1</v>
      </c>
    </row>
    <row r="70" spans="1:51">
      <c r="A70" s="8">
        <v>88</v>
      </c>
      <c r="B70" s="8" t="s">
        <v>184</v>
      </c>
      <c r="C70">
        <v>1</v>
      </c>
      <c r="D70" t="s">
        <v>69</v>
      </c>
      <c r="E70" t="str">
        <f>VLOOKUP(A70,[1]数据整理!A:J,10,0)</f>
        <v>管理学</v>
      </c>
      <c r="F70" t="str">
        <f>VLOOKUP(A70,[1]数据整理!$A:$M,13,0)</f>
        <v>物流管理</v>
      </c>
      <c r="G70" s="7" t="s">
        <v>53</v>
      </c>
      <c r="H70" s="7">
        <f t="shared" si="11"/>
        <v>0</v>
      </c>
      <c r="I70" s="7">
        <f t="shared" si="12"/>
        <v>1</v>
      </c>
      <c r="J70" s="7">
        <v>1</v>
      </c>
      <c r="K70" s="127">
        <f>VLOOKUP(G70,权重!$L$16:$N$18,3,0)</f>
        <v>0.02965</v>
      </c>
      <c r="L70" s="127">
        <f t="shared" si="13"/>
        <v>-0.162495927150278</v>
      </c>
      <c r="M70" t="str">
        <f>IFERROR(VLOOKUP(A70,[1]数据整理!A:Q,16,0),"")</f>
        <v>经济管理学院</v>
      </c>
      <c r="N70" t="s">
        <v>79</v>
      </c>
      <c r="O70">
        <v>480</v>
      </c>
      <c r="P70">
        <v>468</v>
      </c>
      <c r="Q70" s="14"/>
      <c r="R70" s="14" t="s">
        <v>55</v>
      </c>
      <c r="S70" s="14" t="s">
        <v>55</v>
      </c>
      <c r="T70" s="30">
        <f>VLOOKUP(A70,英语评价得分!O:T,6,0)</f>
        <v>-0.0423914978370054</v>
      </c>
      <c r="U70" s="41">
        <f t="shared" si="14"/>
        <v>-0.0421956449126116</v>
      </c>
      <c r="V70" s="14">
        <f t="shared" si="15"/>
        <v>0</v>
      </c>
      <c r="W70">
        <v>114</v>
      </c>
      <c r="X70">
        <v>3</v>
      </c>
      <c r="Y70" s="131">
        <v>0.0263157894736842</v>
      </c>
      <c r="Z70">
        <v>90.42</v>
      </c>
      <c r="AA70" s="41">
        <f t="shared" si="16"/>
        <v>0.629974795670089</v>
      </c>
      <c r="AB70" s="41">
        <f>VLOOKUP(A70,绩点百分制转换!$H:$M,6,0)</f>
        <v>0.385417260985348</v>
      </c>
      <c r="AC70" s="41">
        <f>L70*权重!$O$22+AA70*权重!$O$23+AB70*权重!$O$24</f>
        <v>0.163121439130963</v>
      </c>
      <c r="AD70" s="41">
        <f t="shared" si="17"/>
        <v>0.232030092811805</v>
      </c>
      <c r="AE70">
        <v>0</v>
      </c>
      <c r="AF70">
        <v>0</v>
      </c>
      <c r="AG70">
        <v>0</v>
      </c>
      <c r="AH70" s="41">
        <f>AE70*权重!$N$3+AF70*权重!$N$4+AG70*权重!$N$5</f>
        <v>0</v>
      </c>
      <c r="AI70" s="41">
        <f t="shared" si="18"/>
        <v>-0.885290647353986</v>
      </c>
      <c r="AJ70">
        <v>0</v>
      </c>
      <c r="AK70">
        <v>2</v>
      </c>
      <c r="AL70">
        <v>0</v>
      </c>
      <c r="AM70" s="41">
        <f>AJ70*权重!$N$9+AK70*权重!$N$10+AL70*权重!$N$11</f>
        <v>0.683000800524403</v>
      </c>
      <c r="AN70" s="41">
        <f t="shared" si="19"/>
        <v>1.18321064031468</v>
      </c>
      <c r="AO70" s="41">
        <f>AI70*权重!$D$16+AN70*权重!$D$17</f>
        <v>0.397387001129355</v>
      </c>
      <c r="AP70" s="41">
        <f t="shared" si="20"/>
        <v>0.473303952732199</v>
      </c>
      <c r="AQ70" t="s">
        <v>55</v>
      </c>
      <c r="AR70" t="s">
        <v>55</v>
      </c>
      <c r="AS70" t="s">
        <v>55</v>
      </c>
      <c r="AT70" t="s">
        <v>55</v>
      </c>
      <c r="AU70" t="s">
        <v>55</v>
      </c>
      <c r="AV70" s="7" t="str">
        <f>IF(AU70="","未进复试",IFERROR(VLOOKUP(A70,录取名单!$E:$I,5,0),"未录取"))</f>
        <v>未进复试</v>
      </c>
      <c r="AW70" s="136" t="str">
        <f>VLOOKUP(A70,[1]数据整理!$A:$AC,29,0)</f>
        <v>putong</v>
      </c>
      <c r="AX70" t="str">
        <f t="shared" si="21"/>
        <v/>
      </c>
      <c r="AY70">
        <f>IFERROR(VLOOKUP(A70,跨学科资质筛选!$A:$H,8,0),1)</f>
        <v>1</v>
      </c>
    </row>
    <row r="71" spans="1:51">
      <c r="A71" s="8">
        <v>89</v>
      </c>
      <c r="B71" s="8" t="s">
        <v>185</v>
      </c>
      <c r="C71">
        <v>1</v>
      </c>
      <c r="D71" t="s">
        <v>63</v>
      </c>
      <c r="E71" t="str">
        <f>VLOOKUP(A71,[1]数据整理!A:J,10,0)</f>
        <v>工学</v>
      </c>
      <c r="F71" t="str">
        <f>VLOOKUP(A71,[1]数据整理!$A:$M,13,0)</f>
        <v>木材科学与工程</v>
      </c>
      <c r="G71" s="7" t="s">
        <v>53</v>
      </c>
      <c r="H71" s="7">
        <f t="shared" si="11"/>
        <v>0</v>
      </c>
      <c r="I71" s="7">
        <f t="shared" si="12"/>
        <v>1</v>
      </c>
      <c r="J71" s="7">
        <v>1</v>
      </c>
      <c r="K71" s="127">
        <f>VLOOKUP(G71,权重!$L$16:$N$18,3,0)</f>
        <v>0.02965</v>
      </c>
      <c r="L71" s="127">
        <f t="shared" si="13"/>
        <v>-0.162495927150278</v>
      </c>
      <c r="M71" t="str">
        <f>IFERROR(VLOOKUP(A71,[1]数据整理!A:Q,16,0),"")</f>
        <v>材料学院</v>
      </c>
      <c r="N71" t="s">
        <v>186</v>
      </c>
      <c r="O71">
        <v>492</v>
      </c>
      <c r="P71">
        <v>516</v>
      </c>
      <c r="Q71" s="14"/>
      <c r="R71" s="14" t="s">
        <v>55</v>
      </c>
      <c r="S71" s="14" t="s">
        <v>55</v>
      </c>
      <c r="T71" s="30">
        <f>VLOOKUP(A71,英语评价得分!O:T,6,0)</f>
        <v>0.835990743555627</v>
      </c>
      <c r="U71" s="41">
        <f t="shared" si="14"/>
        <v>0.840257429124618</v>
      </c>
      <c r="V71" s="14">
        <f t="shared" si="15"/>
        <v>0</v>
      </c>
      <c r="W71">
        <v>55</v>
      </c>
      <c r="X71">
        <v>1</v>
      </c>
      <c r="Y71" s="131">
        <v>0.0181818181818182</v>
      </c>
      <c r="Z71">
        <v>3.68</v>
      </c>
      <c r="AA71" s="41">
        <f t="shared" si="16"/>
        <v>0.700100503104614</v>
      </c>
      <c r="AB71" s="41">
        <f>VLOOKUP(A71,绩点百分制转换!$H:$M,6,0)</f>
        <v>-0.544609950158679</v>
      </c>
      <c r="AC71" s="41">
        <f>L71*权重!$O$22+AA71*权重!$O$23+AB71*权重!$O$24</f>
        <v>0.147570748738891</v>
      </c>
      <c r="AD71" s="41">
        <f t="shared" si="17"/>
        <v>0.209914566273576</v>
      </c>
      <c r="AE71">
        <v>4</v>
      </c>
      <c r="AF71">
        <v>1</v>
      </c>
      <c r="AG71">
        <v>9</v>
      </c>
      <c r="AH71" s="41">
        <f>AE71*权重!$N$3+AF71*权重!$N$4+AG71*权重!$N$5</f>
        <v>3.2336099847845</v>
      </c>
      <c r="AI71" s="41">
        <f t="shared" si="18"/>
        <v>2.1975443398226</v>
      </c>
      <c r="AJ71">
        <v>1</v>
      </c>
      <c r="AK71">
        <v>0</v>
      </c>
      <c r="AL71">
        <v>0</v>
      </c>
      <c r="AM71" s="41">
        <f>AJ71*权重!$N$9+AK71*权重!$N$10+AL71*权重!$N$11</f>
        <v>0.484022428139353</v>
      </c>
      <c r="AN71" s="41">
        <f t="shared" si="19"/>
        <v>0.64883677573218</v>
      </c>
      <c r="AO71" s="41">
        <f>AI71*权重!$D$16+AN71*权重!$D$17</f>
        <v>1.23719077933013</v>
      </c>
      <c r="AP71" s="41">
        <f t="shared" si="20"/>
        <v>1.47354413827485</v>
      </c>
      <c r="AQ71" t="s">
        <v>55</v>
      </c>
      <c r="AR71" t="s">
        <v>55</v>
      </c>
      <c r="AS71" t="s">
        <v>55</v>
      </c>
      <c r="AT71">
        <v>86.45</v>
      </c>
      <c r="AU71">
        <v>86.45</v>
      </c>
      <c r="AV71" s="7">
        <f>IF(AU71="","未进复试",IFERROR(VLOOKUP(A71,录取名单!$E:$I,5,0),"未录取"))</f>
        <v>86.45</v>
      </c>
      <c r="AW71" s="136" t="str">
        <f>VLOOKUP(A71,[1]数据整理!$A:$AC,29,0)</f>
        <v>putong</v>
      </c>
      <c r="AX71" t="str">
        <f t="shared" si="21"/>
        <v/>
      </c>
      <c r="AY71">
        <f>IFERROR(VLOOKUP(A71,跨学科资质筛选!$A:$H,8,0),1)</f>
        <v>1</v>
      </c>
    </row>
    <row r="72" spans="1:51">
      <c r="A72" s="8">
        <v>90</v>
      </c>
      <c r="B72" s="8" t="s">
        <v>187</v>
      </c>
      <c r="C72">
        <v>1</v>
      </c>
      <c r="D72" t="s">
        <v>83</v>
      </c>
      <c r="E72" t="str">
        <f>VLOOKUP(A72,[1]数据整理!A:J,10,0)</f>
        <v>农学</v>
      </c>
      <c r="F72" t="str">
        <f>VLOOKUP(A72,[1]数据整理!$A:$M,13,0)</f>
        <v>林学</v>
      </c>
      <c r="G72" s="7">
        <v>211</v>
      </c>
      <c r="H72" s="7">
        <f t="shared" si="11"/>
        <v>0</v>
      </c>
      <c r="I72" s="7">
        <f t="shared" si="12"/>
        <v>1</v>
      </c>
      <c r="J72" s="7">
        <v>1</v>
      </c>
      <c r="K72" s="127">
        <f>VLOOKUP(G72,权重!$L$16:$N$18,3,0)</f>
        <v>0.03757</v>
      </c>
      <c r="L72" s="127">
        <f t="shared" si="13"/>
        <v>-0.0952406599627802</v>
      </c>
      <c r="M72" t="str">
        <f>IFERROR(VLOOKUP(A72,[1]数据整理!A:Q,16,0),"")</f>
        <v>林学院</v>
      </c>
      <c r="N72" t="s">
        <v>188</v>
      </c>
      <c r="O72">
        <v>479</v>
      </c>
      <c r="P72">
        <v>514</v>
      </c>
      <c r="Q72" s="14"/>
      <c r="R72" s="14" t="s">
        <v>55</v>
      </c>
      <c r="S72" s="14" t="s">
        <v>55</v>
      </c>
      <c r="T72" s="30">
        <f>VLOOKUP(A72,英语评价得分!O:T,6,0)</f>
        <v>0.799391483497602</v>
      </c>
      <c r="U72" s="41">
        <f t="shared" si="14"/>
        <v>0.803488551039734</v>
      </c>
      <c r="V72" s="14">
        <f t="shared" si="15"/>
        <v>0</v>
      </c>
      <c r="W72">
        <v>29</v>
      </c>
      <c r="X72">
        <v>7</v>
      </c>
      <c r="Y72" s="131">
        <v>0.241379310344828</v>
      </c>
      <c r="Z72">
        <v>3.66</v>
      </c>
      <c r="AA72" s="41">
        <f t="shared" si="16"/>
        <v>-1.22416028832392</v>
      </c>
      <c r="AB72" s="41">
        <f>VLOOKUP(A72,绩点百分制转换!$H:$M,6,0)</f>
        <v>-0.595992669006416</v>
      </c>
      <c r="AC72" s="41">
        <f>L72*权重!$O$22+AA72*权重!$O$23+AB72*权重!$O$24</f>
        <v>-0.546416165553538</v>
      </c>
      <c r="AD72" s="41">
        <f t="shared" si="17"/>
        <v>-0.777043930954438</v>
      </c>
      <c r="AE72">
        <v>0</v>
      </c>
      <c r="AF72">
        <v>0</v>
      </c>
      <c r="AG72">
        <v>3</v>
      </c>
      <c r="AH72" s="41">
        <f>AE72*权重!$N$3+AF72*权重!$N$4+AG72*权重!$N$5</f>
        <v>0.319423652713132</v>
      </c>
      <c r="AI72" s="41">
        <f t="shared" si="18"/>
        <v>-0.580760905997001</v>
      </c>
      <c r="AJ72">
        <v>1</v>
      </c>
      <c r="AK72">
        <v>0</v>
      </c>
      <c r="AL72">
        <v>0</v>
      </c>
      <c r="AM72" s="41">
        <f>AJ72*权重!$N$9+AK72*权重!$N$10+AL72*权重!$N$11</f>
        <v>0.484022428139353</v>
      </c>
      <c r="AN72" s="41">
        <f t="shared" si="19"/>
        <v>0.64883677573218</v>
      </c>
      <c r="AO72" s="41">
        <f>AI72*权重!$D$16+AN72*权重!$D$17</f>
        <v>0.181712616443264</v>
      </c>
      <c r="AP72" s="41">
        <f t="shared" si="20"/>
        <v>0.216427058206443</v>
      </c>
      <c r="AQ72" t="s">
        <v>55</v>
      </c>
      <c r="AR72" t="s">
        <v>55</v>
      </c>
      <c r="AS72" t="s">
        <v>55</v>
      </c>
      <c r="AT72" t="s">
        <v>55</v>
      </c>
      <c r="AU72" t="s">
        <v>55</v>
      </c>
      <c r="AV72" s="7" t="str">
        <f>IF(AU72="","未进复试",IFERROR(VLOOKUP(A72,录取名单!$E:$I,5,0),"未录取"))</f>
        <v>未进复试</v>
      </c>
      <c r="AW72" s="136" t="str">
        <f>VLOOKUP(A72,[1]数据整理!$A:$AC,29,0)</f>
        <v>putong</v>
      </c>
      <c r="AX72" t="str">
        <f t="shared" si="21"/>
        <v/>
      </c>
      <c r="AY72">
        <f>IFERROR(VLOOKUP(A72,跨学科资质筛选!$A:$H,8,0),1)</f>
        <v>1</v>
      </c>
    </row>
    <row r="73" spans="1:51">
      <c r="A73" s="8">
        <v>91</v>
      </c>
      <c r="B73" s="8" t="s">
        <v>189</v>
      </c>
      <c r="C73">
        <v>1</v>
      </c>
      <c r="D73" t="s">
        <v>190</v>
      </c>
      <c r="E73" t="str">
        <f>VLOOKUP(A73,[1]数据整理!A:J,10,0)</f>
        <v>管理学</v>
      </c>
      <c r="F73" t="str">
        <f>VLOOKUP(A73,[1]数据整理!$A:$M,13,0)</f>
        <v>人力资源管理</v>
      </c>
      <c r="G73" s="7" t="s">
        <v>53</v>
      </c>
      <c r="H73" s="7">
        <f t="shared" si="11"/>
        <v>0</v>
      </c>
      <c r="I73" s="7">
        <f t="shared" si="12"/>
        <v>1</v>
      </c>
      <c r="J73" s="7">
        <v>1</v>
      </c>
      <c r="K73" s="127">
        <f>VLOOKUP(G73,权重!$L$16:$N$18,3,0)</f>
        <v>0.02965</v>
      </c>
      <c r="L73" s="127">
        <f t="shared" si="13"/>
        <v>-0.162495927150278</v>
      </c>
      <c r="M73" t="str">
        <f>IFERROR(VLOOKUP(A73,[1]数据整理!A:Q,16,0),"")</f>
        <v>经济管理学院</v>
      </c>
      <c r="N73" t="s">
        <v>74</v>
      </c>
      <c r="O73">
        <v>482</v>
      </c>
      <c r="P73">
        <v>473</v>
      </c>
      <c r="Q73" s="14"/>
      <c r="R73" s="14" t="s">
        <v>55</v>
      </c>
      <c r="S73" s="14" t="s">
        <v>55</v>
      </c>
      <c r="T73" s="30">
        <f>VLOOKUP(A73,英语评价得分!O:T,6,0)</f>
        <v>0.04910665230806</v>
      </c>
      <c r="U73" s="41">
        <f t="shared" si="14"/>
        <v>0.0497265502995994</v>
      </c>
      <c r="V73" s="14">
        <f t="shared" si="15"/>
        <v>0</v>
      </c>
      <c r="W73">
        <v>93</v>
      </c>
      <c r="X73">
        <v>1</v>
      </c>
      <c r="Y73" s="131">
        <v>0.010752688172043</v>
      </c>
      <c r="Z73">
        <v>4.09</v>
      </c>
      <c r="AA73" s="41">
        <f t="shared" si="16"/>
        <v>0.764149536333872</v>
      </c>
      <c r="AB73" s="41">
        <f>VLOOKUP(A73,绩点百分制转换!$H:$M,6,0)</f>
        <v>1.25378520951209</v>
      </c>
      <c r="AC73" s="41">
        <f>L73*权重!$O$22+AA73*权重!$O$23+AB73*权重!$O$24</f>
        <v>0.253417100432802</v>
      </c>
      <c r="AD73" s="41">
        <f t="shared" si="17"/>
        <v>0.360444719009094</v>
      </c>
      <c r="AE73">
        <v>1</v>
      </c>
      <c r="AF73">
        <v>1</v>
      </c>
      <c r="AG73">
        <v>4</v>
      </c>
      <c r="AH73" s="41">
        <f>AE73*权重!$N$3+AF73*权重!$N$4+AG73*权重!$N$5</f>
        <v>1.31942365271313</v>
      </c>
      <c r="AI73" s="41">
        <f t="shared" si="18"/>
        <v>0.37261164099618</v>
      </c>
      <c r="AJ73">
        <v>0</v>
      </c>
      <c r="AK73">
        <v>0</v>
      </c>
      <c r="AL73">
        <v>2</v>
      </c>
      <c r="AM73" s="41">
        <f>AJ73*权重!$N$9+AK73*权重!$N$10+AL73*权重!$N$11</f>
        <v>0.300978828314143</v>
      </c>
      <c r="AN73" s="41">
        <f t="shared" si="19"/>
        <v>0.157257139949415</v>
      </c>
      <c r="AO73" s="41">
        <f>AI73*权重!$D$16+AN73*权重!$D$17</f>
        <v>0.239070314897081</v>
      </c>
      <c r="AP73" s="41">
        <f t="shared" si="20"/>
        <v>0.284742391422328</v>
      </c>
      <c r="AQ73" t="s">
        <v>55</v>
      </c>
      <c r="AR73" t="s">
        <v>55</v>
      </c>
      <c r="AS73" t="s">
        <v>55</v>
      </c>
      <c r="AT73" t="s">
        <v>55</v>
      </c>
      <c r="AU73" t="s">
        <v>55</v>
      </c>
      <c r="AV73" s="7" t="str">
        <f>IF(AU73="","未进复试",IFERROR(VLOOKUP(A73,录取名单!$E:$I,5,0),"未录取"))</f>
        <v>未进复试</v>
      </c>
      <c r="AW73" s="136" t="str">
        <f>VLOOKUP(A73,[1]数据整理!$A:$AC,29,0)</f>
        <v>putong</v>
      </c>
      <c r="AX73" t="str">
        <f t="shared" si="21"/>
        <v/>
      </c>
      <c r="AY73">
        <f>IFERROR(VLOOKUP(A73,跨学科资质筛选!$A:$H,8,0),1)</f>
        <v>1</v>
      </c>
    </row>
    <row r="74" spans="1:51">
      <c r="A74" s="8">
        <v>92</v>
      </c>
      <c r="B74" s="8" t="s">
        <v>191</v>
      </c>
      <c r="C74">
        <v>1</v>
      </c>
      <c r="D74" t="s">
        <v>102</v>
      </c>
      <c r="E74" t="str">
        <f>VLOOKUP(A74,[1]数据整理!A:J,10,0)</f>
        <v>农学</v>
      </c>
      <c r="F74" t="str">
        <f>VLOOKUP(A74,[1]数据整理!$A:$M,13,0)</f>
        <v>野生动物与自然保护区管理</v>
      </c>
      <c r="G74" s="7">
        <v>211</v>
      </c>
      <c r="H74" s="7">
        <f t="shared" si="11"/>
        <v>0</v>
      </c>
      <c r="I74" s="7">
        <f t="shared" si="12"/>
        <v>1</v>
      </c>
      <c r="J74" s="7">
        <v>1</v>
      </c>
      <c r="K74" s="127">
        <f>VLOOKUP(G74,权重!$L$16:$N$18,3,0)</f>
        <v>0.03757</v>
      </c>
      <c r="L74" s="127">
        <f t="shared" si="13"/>
        <v>-0.0952406599627802</v>
      </c>
      <c r="M74" t="str">
        <f>IFERROR(VLOOKUP(A74,[1]数据整理!A:Q,16,0),"")</f>
        <v>自然保护区学院</v>
      </c>
      <c r="N74" t="s">
        <v>192</v>
      </c>
      <c r="O74">
        <v>506</v>
      </c>
      <c r="P74">
        <v>534</v>
      </c>
      <c r="Q74" s="14"/>
      <c r="R74" s="14" t="s">
        <v>55</v>
      </c>
      <c r="S74" s="14" t="s">
        <v>55</v>
      </c>
      <c r="T74" s="30">
        <f>VLOOKUP(A74,英语评价得分!O:T,6,0)</f>
        <v>1.16538408407787</v>
      </c>
      <c r="U74" s="41">
        <f t="shared" si="14"/>
        <v>1.17117733188858</v>
      </c>
      <c r="V74" s="14">
        <f t="shared" si="15"/>
        <v>0</v>
      </c>
      <c r="W74">
        <v>55</v>
      </c>
      <c r="X74">
        <v>3</v>
      </c>
      <c r="Y74" s="131">
        <v>0.0545454545454545</v>
      </c>
      <c r="Z74">
        <v>89.96</v>
      </c>
      <c r="AA74" s="41">
        <f t="shared" si="16"/>
        <v>0.386597340456145</v>
      </c>
      <c r="AB74" s="41">
        <f>VLOOKUP(A74,绩点百分制转换!$H:$M,6,0)</f>
        <v>0.267237007635553</v>
      </c>
      <c r="AC74" s="41">
        <f>L74*权重!$O$22+AA74*权重!$O$23+AB74*权重!$O$24</f>
        <v>0.104071228609783</v>
      </c>
      <c r="AD74" s="41">
        <f t="shared" si="17"/>
        <v>0.14805140987597</v>
      </c>
      <c r="AE74">
        <v>1</v>
      </c>
      <c r="AF74">
        <v>0</v>
      </c>
      <c r="AG74">
        <v>3</v>
      </c>
      <c r="AH74" s="41">
        <f>AE74*权重!$N$3+AF74*权重!$N$4+AG74*权重!$N$5</f>
        <v>0.78002817856296</v>
      </c>
      <c r="AI74" s="41">
        <f t="shared" si="18"/>
        <v>-0.141633196030964</v>
      </c>
      <c r="AJ74">
        <v>0</v>
      </c>
      <c r="AK74">
        <v>1</v>
      </c>
      <c r="AL74">
        <v>0</v>
      </c>
      <c r="AM74" s="41">
        <f>AJ74*权重!$N$9+AK74*权重!$N$10+AL74*权重!$N$11</f>
        <v>0.341500400262201</v>
      </c>
      <c r="AN74" s="41">
        <f t="shared" si="19"/>
        <v>0.266081374167892</v>
      </c>
      <c r="AO74" s="41">
        <f>AI74*权重!$D$16+AN74*权重!$D$17</f>
        <v>0.111190608949346</v>
      </c>
      <c r="AP74" s="41">
        <f t="shared" si="20"/>
        <v>0.132432501749837</v>
      </c>
      <c r="AQ74" t="s">
        <v>55</v>
      </c>
      <c r="AR74" t="s">
        <v>55</v>
      </c>
      <c r="AS74" t="s">
        <v>55</v>
      </c>
      <c r="AT74" t="s">
        <v>55</v>
      </c>
      <c r="AU74" t="s">
        <v>55</v>
      </c>
      <c r="AV74" s="7" t="str">
        <f>IF(AU74="","未进复试",IFERROR(VLOOKUP(A74,录取名单!$E:$I,5,0),"未录取"))</f>
        <v>未进复试</v>
      </c>
      <c r="AW74" s="136" t="str">
        <f>VLOOKUP(A74,[1]数据整理!$A:$AC,29,0)</f>
        <v>putong</v>
      </c>
      <c r="AX74" t="str">
        <f t="shared" si="21"/>
        <v/>
      </c>
      <c r="AY74">
        <f>IFERROR(VLOOKUP(A74,跨学科资质筛选!$A:$H,8,0),1)</f>
        <v>1</v>
      </c>
    </row>
    <row r="75" spans="1:51">
      <c r="A75" s="8">
        <v>93</v>
      </c>
      <c r="B75" s="8" t="s">
        <v>193</v>
      </c>
      <c r="C75">
        <v>1</v>
      </c>
      <c r="D75" t="s">
        <v>52</v>
      </c>
      <c r="E75" t="str">
        <f>VLOOKUP(A75,[1]数据整理!A:J,10,0)</f>
        <v>农学</v>
      </c>
      <c r="F75" t="str">
        <f>VLOOKUP(A75,[1]数据整理!$A:$M,13,0)</f>
        <v>林学</v>
      </c>
      <c r="G75" s="7" t="s">
        <v>53</v>
      </c>
      <c r="H75" s="7">
        <f t="shared" si="11"/>
        <v>0</v>
      </c>
      <c r="I75" s="7">
        <f t="shared" si="12"/>
        <v>1</v>
      </c>
      <c r="J75" s="7">
        <v>1</v>
      </c>
      <c r="K75" s="127">
        <f>VLOOKUP(G75,权重!$L$16:$N$18,3,0)</f>
        <v>0.02965</v>
      </c>
      <c r="L75" s="127">
        <f t="shared" si="13"/>
        <v>-0.162495927150278</v>
      </c>
      <c r="M75" t="str">
        <f>IFERROR(VLOOKUP(A75,[1]数据整理!A:Q,16,0),"")</f>
        <v>林学院</v>
      </c>
      <c r="N75" t="s">
        <v>141</v>
      </c>
      <c r="O75">
        <v>487</v>
      </c>
      <c r="P75">
        <v>442</v>
      </c>
      <c r="Q75" s="14"/>
      <c r="R75" s="14" t="s">
        <v>55</v>
      </c>
      <c r="S75" s="14" t="s">
        <v>55</v>
      </c>
      <c r="T75" s="30">
        <f>VLOOKUP(A75,英语评价得分!O:T,6,0)</f>
        <v>-0.518181878591349</v>
      </c>
      <c r="U75" s="41">
        <f t="shared" si="14"/>
        <v>-0.520191060016112</v>
      </c>
      <c r="V75" s="14">
        <f t="shared" si="15"/>
        <v>0</v>
      </c>
      <c r="W75">
        <v>30</v>
      </c>
      <c r="X75">
        <v>3</v>
      </c>
      <c r="Y75" s="131">
        <v>0.1</v>
      </c>
      <c r="Z75">
        <v>87.18</v>
      </c>
      <c r="AA75" s="41">
        <f t="shared" si="16"/>
        <v>-0.00528161285444137</v>
      </c>
      <c r="AB75" s="41">
        <f>VLOOKUP(A75,绩点百分制转换!$H:$M,6,0)</f>
        <v>-0.446982784347977</v>
      </c>
      <c r="AC75" s="41">
        <f>L75*权重!$O$22+AA75*权重!$O$23+AB75*权重!$O$24</f>
        <v>-0.115724840329116</v>
      </c>
      <c r="AD75" s="41">
        <f t="shared" si="17"/>
        <v>-0.164533155378745</v>
      </c>
      <c r="AE75">
        <v>0</v>
      </c>
      <c r="AF75">
        <v>0</v>
      </c>
      <c r="AG75">
        <v>5</v>
      </c>
      <c r="AH75" s="41">
        <f>AE75*权重!$N$3+AF75*权重!$N$4+AG75*权重!$N$5</f>
        <v>0.532372754521887</v>
      </c>
      <c r="AI75" s="41">
        <f t="shared" si="18"/>
        <v>-0.377741078425679</v>
      </c>
      <c r="AJ75">
        <v>0</v>
      </c>
      <c r="AK75">
        <v>1</v>
      </c>
      <c r="AL75">
        <v>0</v>
      </c>
      <c r="AM75" s="41">
        <f>AJ75*权重!$N$9+AK75*权重!$N$10+AL75*权重!$N$11</f>
        <v>0.341500400262201</v>
      </c>
      <c r="AN75" s="41">
        <f t="shared" si="19"/>
        <v>0.266081374167892</v>
      </c>
      <c r="AO75" s="41">
        <f>AI75*权重!$D$16+AN75*权重!$D$17</f>
        <v>0.0214932244275943</v>
      </c>
      <c r="AP75" s="41">
        <f t="shared" si="20"/>
        <v>0.0255992975352231</v>
      </c>
      <c r="AQ75" t="s">
        <v>55</v>
      </c>
      <c r="AR75" t="s">
        <v>55</v>
      </c>
      <c r="AS75" t="s">
        <v>55</v>
      </c>
      <c r="AT75" t="s">
        <v>55</v>
      </c>
      <c r="AU75" t="s">
        <v>55</v>
      </c>
      <c r="AV75" s="7" t="str">
        <f>IF(AU75="","未进复试",IFERROR(VLOOKUP(A75,录取名单!$E:$I,5,0),"未录取"))</f>
        <v>未进复试</v>
      </c>
      <c r="AW75" s="136" t="str">
        <f>VLOOKUP(A75,[1]数据整理!$A:$AC,29,0)</f>
        <v>putong</v>
      </c>
      <c r="AX75" t="str">
        <f t="shared" si="21"/>
        <v/>
      </c>
      <c r="AY75">
        <f>IFERROR(VLOOKUP(A75,跨学科资质筛选!$A:$H,8,0),1)</f>
        <v>1</v>
      </c>
    </row>
    <row r="76" spans="1:51">
      <c r="A76" s="8">
        <v>94</v>
      </c>
      <c r="B76" s="8" t="s">
        <v>194</v>
      </c>
      <c r="C76">
        <v>1</v>
      </c>
      <c r="D76" t="s">
        <v>89</v>
      </c>
      <c r="E76" t="str">
        <f>VLOOKUP(A76,[1]数据整理!A:J,10,0)</f>
        <v>理学</v>
      </c>
      <c r="F76" t="str">
        <f>VLOOKUP(A76,[1]数据整理!$A:$M,13,0)</f>
        <v>地理科学</v>
      </c>
      <c r="G76" s="7">
        <v>211</v>
      </c>
      <c r="H76" s="7">
        <f t="shared" si="11"/>
        <v>0</v>
      </c>
      <c r="I76" s="7">
        <f t="shared" si="12"/>
        <v>1</v>
      </c>
      <c r="J76" s="7">
        <v>1</v>
      </c>
      <c r="K76" s="127">
        <f>VLOOKUP(G76,权重!$L$16:$N$18,3,0)</f>
        <v>0.03757</v>
      </c>
      <c r="L76" s="127">
        <f t="shared" si="13"/>
        <v>-0.0952406599627802</v>
      </c>
      <c r="M76" t="str">
        <f>IFERROR(VLOOKUP(A76,[1]数据整理!A:Q,16,0),"")</f>
        <v>水土保持学院</v>
      </c>
      <c r="N76" t="s">
        <v>195</v>
      </c>
      <c r="O76">
        <v>513</v>
      </c>
      <c r="P76">
        <v>480</v>
      </c>
      <c r="Q76" s="14"/>
      <c r="R76" s="14" t="s">
        <v>55</v>
      </c>
      <c r="S76" s="14" t="s">
        <v>55</v>
      </c>
      <c r="T76" s="30">
        <f>VLOOKUP(A76,英语评价得分!O:T,6,0)</f>
        <v>0.177204062511153</v>
      </c>
      <c r="U76" s="41">
        <f t="shared" si="14"/>
        <v>0.178417623596696</v>
      </c>
      <c r="V76" s="14">
        <f t="shared" si="15"/>
        <v>0</v>
      </c>
      <c r="W76">
        <v>54</v>
      </c>
      <c r="X76">
        <v>9</v>
      </c>
      <c r="Y76" s="131">
        <v>0.166666666666667</v>
      </c>
      <c r="Z76">
        <v>3.49</v>
      </c>
      <c r="AA76" s="41">
        <f t="shared" si="16"/>
        <v>-0.580037411043302</v>
      </c>
      <c r="AB76" s="41">
        <f>VLOOKUP(A76,绩点百分制转换!$H:$M,6,0)</f>
        <v>-1.03274577921217</v>
      </c>
      <c r="AC76" s="41">
        <f>L76*权重!$O$22+AA76*权重!$O$23+AB76*权重!$O$24</f>
        <v>-0.321746571577284</v>
      </c>
      <c r="AD76" s="41">
        <f t="shared" si="17"/>
        <v>-0.457528446905706</v>
      </c>
      <c r="AE76">
        <v>0</v>
      </c>
      <c r="AF76">
        <v>1</v>
      </c>
      <c r="AG76">
        <v>1</v>
      </c>
      <c r="AH76" s="41">
        <f>AE76*权重!$N$3+AF76*权重!$N$4+AG76*权重!$N$5</f>
        <v>0.539395474150172</v>
      </c>
      <c r="AI76" s="41">
        <f t="shared" si="18"/>
        <v>-0.371045810326841</v>
      </c>
      <c r="AJ76">
        <v>0</v>
      </c>
      <c r="AK76">
        <v>0</v>
      </c>
      <c r="AL76">
        <v>0</v>
      </c>
      <c r="AM76" s="41">
        <f>AJ76*权重!$N$9+AK76*权重!$N$10+AL76*权重!$N$11</f>
        <v>0</v>
      </c>
      <c r="AN76" s="41">
        <f t="shared" si="19"/>
        <v>-0.651047891978899</v>
      </c>
      <c r="AO76" s="41">
        <f>AI76*权重!$D$16+AN76*权重!$D$17</f>
        <v>-0.544675101159282</v>
      </c>
      <c r="AP76" s="41">
        <f t="shared" si="20"/>
        <v>-0.648730022876573</v>
      </c>
      <c r="AQ76" t="s">
        <v>55</v>
      </c>
      <c r="AR76" t="s">
        <v>55</v>
      </c>
      <c r="AS76" t="s">
        <v>55</v>
      </c>
      <c r="AT76" t="s">
        <v>55</v>
      </c>
      <c r="AU76" t="s">
        <v>55</v>
      </c>
      <c r="AV76" s="7" t="str">
        <f>IF(AU76="","未进复试",IFERROR(VLOOKUP(A76,录取名单!$E:$I,5,0),"未录取"))</f>
        <v>未进复试</v>
      </c>
      <c r="AW76" s="136" t="str">
        <f>VLOOKUP(A76,[1]数据整理!$A:$AC,29,0)</f>
        <v>putong</v>
      </c>
      <c r="AX76" t="str">
        <f t="shared" si="21"/>
        <v/>
      </c>
      <c r="AY76">
        <f>IFERROR(VLOOKUP(A76,跨学科资质筛选!$A:$H,8,0),1)</f>
        <v>1</v>
      </c>
    </row>
    <row r="77" spans="1:51">
      <c r="A77" s="8">
        <v>95</v>
      </c>
      <c r="B77" s="8" t="s">
        <v>196</v>
      </c>
      <c r="C77">
        <v>1</v>
      </c>
      <c r="D77" t="s">
        <v>102</v>
      </c>
      <c r="E77" t="str">
        <f>VLOOKUP(A77,[1]数据整理!A:J,10,0)</f>
        <v>理学</v>
      </c>
      <c r="F77" t="str">
        <f>VLOOKUP(A77,[1]数据整理!$A:$M,13,0)</f>
        <v>应用心理学</v>
      </c>
      <c r="G77" s="7">
        <v>211</v>
      </c>
      <c r="H77" s="7">
        <f t="shared" si="11"/>
        <v>0</v>
      </c>
      <c r="I77" s="7">
        <f t="shared" si="12"/>
        <v>1</v>
      </c>
      <c r="J77" s="7">
        <v>1</v>
      </c>
      <c r="K77" s="127">
        <f>VLOOKUP(G77,权重!$L$16:$N$18,3,0)</f>
        <v>0.03757</v>
      </c>
      <c r="L77" s="127">
        <f t="shared" si="13"/>
        <v>-0.0952406599627802</v>
      </c>
      <c r="M77" t="str">
        <f>IFERROR(VLOOKUP(A77,[1]数据整理!A:Q,16,0),"")</f>
        <v>人文社会科学学院</v>
      </c>
      <c r="N77" t="s">
        <v>197</v>
      </c>
      <c r="O77">
        <v>542</v>
      </c>
      <c r="P77">
        <v>526</v>
      </c>
      <c r="Q77" s="14"/>
      <c r="R77" s="14" t="s">
        <v>55</v>
      </c>
      <c r="S77" s="14" t="s">
        <v>55</v>
      </c>
      <c r="T77" s="30">
        <f>VLOOKUP(A77,英语评价得分!O:T,6,0)</f>
        <v>1.01898704384576</v>
      </c>
      <c r="U77" s="41">
        <f t="shared" si="14"/>
        <v>1.02410181954904</v>
      </c>
      <c r="V77" s="14">
        <f t="shared" si="15"/>
        <v>0</v>
      </c>
      <c r="W77">
        <v>74</v>
      </c>
      <c r="X77">
        <v>4</v>
      </c>
      <c r="Y77" s="131">
        <v>0.0540540540540541</v>
      </c>
      <c r="Z77">
        <v>91.47</v>
      </c>
      <c r="AA77" s="41">
        <f t="shared" si="16"/>
        <v>0.390833869681124</v>
      </c>
      <c r="AB77" s="41">
        <f>VLOOKUP(A77,绩点百分制转换!$H:$M,6,0)</f>
        <v>0.655176534935963</v>
      </c>
      <c r="AC77" s="41">
        <f>L77*权重!$O$22+AA77*权重!$O$23+AB77*权重!$O$24</f>
        <v>0.123267880061441</v>
      </c>
      <c r="AD77" s="41">
        <f t="shared" si="17"/>
        <v>0.175352066240443</v>
      </c>
      <c r="AE77">
        <v>3</v>
      </c>
      <c r="AF77">
        <v>0</v>
      </c>
      <c r="AG77">
        <v>11</v>
      </c>
      <c r="AH77" s="41">
        <f>AE77*权重!$N$3+AF77*权重!$N$4+AG77*权重!$N$5</f>
        <v>2.55303363749764</v>
      </c>
      <c r="AI77" s="41">
        <f t="shared" si="18"/>
        <v>1.5487015341864</v>
      </c>
      <c r="AJ77">
        <v>0</v>
      </c>
      <c r="AK77">
        <v>0</v>
      </c>
      <c r="AL77">
        <v>1</v>
      </c>
      <c r="AM77" s="41">
        <f>AJ77*权重!$N$9+AK77*权重!$N$10+AL77*权重!$N$11</f>
        <v>0.150489414157071</v>
      </c>
      <c r="AN77" s="41">
        <f t="shared" si="19"/>
        <v>-0.246895376014742</v>
      </c>
      <c r="AO77" s="41">
        <f>AI77*权重!$D$16+AN77*权重!$D$17</f>
        <v>0.435251890170673</v>
      </c>
      <c r="AP77" s="41">
        <f t="shared" si="20"/>
        <v>0.518402563411686</v>
      </c>
      <c r="AQ77" t="s">
        <v>55</v>
      </c>
      <c r="AR77" t="s">
        <v>55</v>
      </c>
      <c r="AS77" t="s">
        <v>55</v>
      </c>
      <c r="AT77" t="s">
        <v>55</v>
      </c>
      <c r="AU77" t="s">
        <v>55</v>
      </c>
      <c r="AV77" s="7" t="str">
        <f>IF(AU77="","未进复试",IFERROR(VLOOKUP(A77,录取名单!$E:$I,5,0),"未录取"))</f>
        <v>未进复试</v>
      </c>
      <c r="AW77" s="136" t="str">
        <f>VLOOKUP(A77,[1]数据整理!$A:$AC,29,0)</f>
        <v>putong</v>
      </c>
      <c r="AX77" t="str">
        <f t="shared" si="21"/>
        <v/>
      </c>
      <c r="AY77">
        <f>IFERROR(VLOOKUP(A77,跨学科资质筛选!$A:$H,8,0),1)</f>
        <v>1</v>
      </c>
    </row>
    <row r="78" spans="1:51">
      <c r="A78" s="8">
        <v>96</v>
      </c>
      <c r="B78" s="8" t="s">
        <v>198</v>
      </c>
      <c r="C78">
        <v>1</v>
      </c>
      <c r="D78" t="s">
        <v>199</v>
      </c>
      <c r="E78" t="str">
        <f>VLOOKUP(A78,[1]数据整理!A:J,10,0)</f>
        <v>管理学</v>
      </c>
      <c r="F78" t="str">
        <f>VLOOKUP(A78,[1]数据整理!$A:$M,13,0)</f>
        <v>审计学</v>
      </c>
      <c r="G78" s="7" t="s">
        <v>53</v>
      </c>
      <c r="H78" s="7">
        <f t="shared" si="11"/>
        <v>0</v>
      </c>
      <c r="I78" s="7">
        <f t="shared" si="12"/>
        <v>1</v>
      </c>
      <c r="J78" s="7">
        <v>1</v>
      </c>
      <c r="K78" s="127">
        <f>VLOOKUP(G78,权重!$L$16:$N$18,3,0)</f>
        <v>0.02965</v>
      </c>
      <c r="L78" s="127">
        <f t="shared" si="13"/>
        <v>-0.162495927150278</v>
      </c>
      <c r="M78" t="str">
        <f>IFERROR(VLOOKUP(A78,[1]数据整理!A:Q,16,0),"")</f>
        <v>经济管理学院</v>
      </c>
      <c r="N78" t="s">
        <v>54</v>
      </c>
      <c r="O78">
        <v>510</v>
      </c>
      <c r="P78">
        <v>531</v>
      </c>
      <c r="Q78" s="14"/>
      <c r="R78" s="14" t="s">
        <v>55</v>
      </c>
      <c r="S78" s="14" t="s">
        <v>55</v>
      </c>
      <c r="T78" s="30">
        <f>VLOOKUP(A78,英语评价得分!O:T,6,0)</f>
        <v>1.11048519399083</v>
      </c>
      <c r="U78" s="41">
        <f t="shared" si="14"/>
        <v>1.11602401476125</v>
      </c>
      <c r="V78" s="14">
        <f t="shared" si="15"/>
        <v>0</v>
      </c>
      <c r="W78">
        <v>190</v>
      </c>
      <c r="X78">
        <v>3</v>
      </c>
      <c r="Y78" s="131">
        <v>0.0157894736842105</v>
      </c>
      <c r="Z78">
        <v>4.54</v>
      </c>
      <c r="AA78" s="41">
        <f t="shared" si="16"/>
        <v>0.720725711173593</v>
      </c>
      <c r="AB78" s="41">
        <f>VLOOKUP(A78,绩点百分制转换!$H:$M,6,0)</f>
        <v>2.50899162707822</v>
      </c>
      <c r="AC78" s="41">
        <f>L78*权重!$O$22+AA78*权重!$O$23+AB78*权重!$O$24</f>
        <v>0.29384550172892</v>
      </c>
      <c r="AD78" s="41">
        <f t="shared" si="17"/>
        <v>0.417940261600456</v>
      </c>
      <c r="AE78">
        <v>0</v>
      </c>
      <c r="AF78">
        <v>0</v>
      </c>
      <c r="AG78">
        <v>0</v>
      </c>
      <c r="AH78" s="41">
        <f>AE78*权重!$N$3+AF78*权重!$N$4+AG78*权重!$N$5</f>
        <v>0</v>
      </c>
      <c r="AI78" s="41">
        <f t="shared" si="18"/>
        <v>-0.885290647353986</v>
      </c>
      <c r="AJ78">
        <v>0</v>
      </c>
      <c r="AK78">
        <v>1</v>
      </c>
      <c r="AL78">
        <v>0</v>
      </c>
      <c r="AM78" s="41">
        <f>AJ78*权重!$N$9+AK78*权重!$N$10+AL78*权重!$N$11</f>
        <v>0.341500400262201</v>
      </c>
      <c r="AN78" s="41">
        <f t="shared" si="19"/>
        <v>0.266081374167892</v>
      </c>
      <c r="AO78" s="41">
        <f>AI78*权重!$D$16+AN78*权重!$D$17</f>
        <v>-0.17132485680827</v>
      </c>
      <c r="AP78" s="41">
        <f t="shared" si="20"/>
        <v>-0.204054817339727</v>
      </c>
      <c r="AQ78" t="s">
        <v>55</v>
      </c>
      <c r="AR78" t="s">
        <v>55</v>
      </c>
      <c r="AS78" t="s">
        <v>55</v>
      </c>
      <c r="AT78" t="s">
        <v>55</v>
      </c>
      <c r="AU78" t="s">
        <v>55</v>
      </c>
      <c r="AV78" s="7" t="str">
        <f>IF(AU78="","未进复试",IFERROR(VLOOKUP(A78,录取名单!$E:$I,5,0),"未录取"))</f>
        <v>未进复试</v>
      </c>
      <c r="AW78" s="136" t="str">
        <f>VLOOKUP(A78,[1]数据整理!$A:$AC,29,0)</f>
        <v>putong</v>
      </c>
      <c r="AX78" t="str">
        <f t="shared" si="21"/>
        <v/>
      </c>
      <c r="AY78">
        <f>IFERROR(VLOOKUP(A78,跨学科资质筛选!$A:$H,8,0),1)</f>
        <v>1</v>
      </c>
    </row>
    <row r="79" spans="1:51">
      <c r="A79" s="8">
        <v>98</v>
      </c>
      <c r="B79" s="8" t="s">
        <v>200</v>
      </c>
      <c r="C79">
        <v>1</v>
      </c>
      <c r="D79" t="s">
        <v>83</v>
      </c>
      <c r="E79" t="str">
        <f>VLOOKUP(A79,[1]数据整理!A:J,10,0)</f>
        <v>农学</v>
      </c>
      <c r="F79" t="str">
        <f>VLOOKUP(A79,[1]数据整理!$A:$M,13,0)</f>
        <v>园林</v>
      </c>
      <c r="G79" s="7">
        <v>211</v>
      </c>
      <c r="H79" s="7">
        <f t="shared" si="11"/>
        <v>0</v>
      </c>
      <c r="I79" s="7">
        <f t="shared" si="12"/>
        <v>1</v>
      </c>
      <c r="J79" s="7">
        <v>1</v>
      </c>
      <c r="K79" s="127">
        <f>VLOOKUP(G79,权重!$L$16:$N$18,3,0)</f>
        <v>0.03757</v>
      </c>
      <c r="L79" s="127">
        <f t="shared" si="13"/>
        <v>-0.0952406599627802</v>
      </c>
      <c r="M79" t="str">
        <f>IFERROR(VLOOKUP(A79,[1]数据整理!A:Q,16,0),"")</f>
        <v>园林学院</v>
      </c>
      <c r="N79" t="s">
        <v>64</v>
      </c>
      <c r="O79">
        <v>529</v>
      </c>
      <c r="P79">
        <v>506</v>
      </c>
      <c r="Q79" s="14"/>
      <c r="R79" s="14" t="s">
        <v>55</v>
      </c>
      <c r="S79" s="14" t="s">
        <v>55</v>
      </c>
      <c r="T79" s="30">
        <f>VLOOKUP(A79,英语评价得分!O:T,6,0)</f>
        <v>0.652994443265495</v>
      </c>
      <c r="U79" s="41">
        <f t="shared" si="14"/>
        <v>0.656413038700194</v>
      </c>
      <c r="V79" s="14">
        <f t="shared" si="15"/>
        <v>0</v>
      </c>
      <c r="W79">
        <v>67</v>
      </c>
      <c r="X79">
        <v>6</v>
      </c>
      <c r="Y79" s="131">
        <v>0.0895522388059701</v>
      </c>
      <c r="Z79">
        <v>89.32</v>
      </c>
      <c r="AA79" s="41">
        <f t="shared" si="16"/>
        <v>0.0847920570109771</v>
      </c>
      <c r="AB79" s="41">
        <f>VLOOKUP(A79,绩点百分制转换!$H:$M,6,0)</f>
        <v>0.102812307322797</v>
      </c>
      <c r="AC79" s="41">
        <f>L79*权重!$O$22+AA79*权重!$O$23+AB79*权重!$O$24</f>
        <v>-0.0179312630591654</v>
      </c>
      <c r="AD79" s="41">
        <f t="shared" si="17"/>
        <v>-0.025455313890467</v>
      </c>
      <c r="AE79">
        <v>0</v>
      </c>
      <c r="AF79">
        <v>2</v>
      </c>
      <c r="AG79">
        <v>5</v>
      </c>
      <c r="AH79" s="41">
        <f>AE79*权重!$N$3+AF79*权重!$N$4+AG79*权重!$N$5</f>
        <v>1.39821460101348</v>
      </c>
      <c r="AI79" s="41">
        <f t="shared" si="18"/>
        <v>0.447728768057287</v>
      </c>
      <c r="AJ79">
        <v>1</v>
      </c>
      <c r="AK79">
        <v>0</v>
      </c>
      <c r="AL79">
        <v>0</v>
      </c>
      <c r="AM79" s="41">
        <f>AJ79*权重!$N$9+AK79*权重!$N$10+AL79*权重!$N$11</f>
        <v>0.484022428139353</v>
      </c>
      <c r="AN79" s="41">
        <f t="shared" si="19"/>
        <v>0.64883677573218</v>
      </c>
      <c r="AO79" s="41">
        <f>AI79*权重!$D$16+AN79*权重!$D$17</f>
        <v>0.572435843616488</v>
      </c>
      <c r="AP79" s="41">
        <f t="shared" si="20"/>
        <v>0.681794187276602</v>
      </c>
      <c r="AQ79" t="s">
        <v>55</v>
      </c>
      <c r="AR79" t="s">
        <v>55</v>
      </c>
      <c r="AS79" t="s">
        <v>55</v>
      </c>
      <c r="AT79" t="s">
        <v>55</v>
      </c>
      <c r="AU79" t="s">
        <v>55</v>
      </c>
      <c r="AV79" s="7" t="str">
        <f>IF(AU79="","未进复试",IFERROR(VLOOKUP(A79,录取名单!$E:$I,5,0),"未录取"))</f>
        <v>未进复试</v>
      </c>
      <c r="AW79" s="136" t="str">
        <f>VLOOKUP(A79,[1]数据整理!$A:$AC,29,0)</f>
        <v>putong</v>
      </c>
      <c r="AX79" t="str">
        <f t="shared" si="21"/>
        <v/>
      </c>
      <c r="AY79">
        <f>IFERROR(VLOOKUP(A79,跨学科资质筛选!$A:$H,8,0),1)</f>
        <v>1</v>
      </c>
    </row>
    <row r="80" spans="1:51">
      <c r="A80" s="8">
        <v>99</v>
      </c>
      <c r="B80" s="8" t="s">
        <v>201</v>
      </c>
      <c r="C80">
        <v>1</v>
      </c>
      <c r="D80" t="s">
        <v>73</v>
      </c>
      <c r="E80" t="str">
        <f>VLOOKUP(A80,[1]数据整理!A:J,10,0)</f>
        <v>理学</v>
      </c>
      <c r="F80" t="str">
        <f>VLOOKUP(A80,[1]数据整理!$A:$M,13,0)</f>
        <v>统计学</v>
      </c>
      <c r="G80" s="7" t="s">
        <v>53</v>
      </c>
      <c r="H80" s="7">
        <f t="shared" si="11"/>
        <v>0</v>
      </c>
      <c r="I80" s="7">
        <f t="shared" si="12"/>
        <v>1</v>
      </c>
      <c r="J80" s="7">
        <v>1</v>
      </c>
      <c r="K80" s="127">
        <f>VLOOKUP(G80,权重!$L$16:$N$18,3,0)</f>
        <v>0.02965</v>
      </c>
      <c r="L80" s="127">
        <f t="shared" si="13"/>
        <v>-0.162495927150278</v>
      </c>
      <c r="M80" t="str">
        <f>IFERROR(VLOOKUP(A80,[1]数据整理!A:Q,16,0),"")</f>
        <v>经济管理学院</v>
      </c>
      <c r="N80" t="s">
        <v>67</v>
      </c>
      <c r="O80">
        <v>516</v>
      </c>
      <c r="P80">
        <v>517</v>
      </c>
      <c r="Q80" s="14"/>
      <c r="R80" s="14" t="s">
        <v>55</v>
      </c>
      <c r="S80" s="14" t="s">
        <v>55</v>
      </c>
      <c r="T80" s="30">
        <f>VLOOKUP(A80,英语评价得分!O:T,6,0)</f>
        <v>0.85429037358464</v>
      </c>
      <c r="U80" s="41">
        <f t="shared" si="14"/>
        <v>0.85864186816706</v>
      </c>
      <c r="V80" s="14">
        <f t="shared" si="15"/>
        <v>0</v>
      </c>
      <c r="W80">
        <v>103</v>
      </c>
      <c r="X80">
        <v>1</v>
      </c>
      <c r="Y80" s="131">
        <v>0.00970873786407767</v>
      </c>
      <c r="Z80">
        <v>3.93</v>
      </c>
      <c r="AA80" s="41">
        <f t="shared" si="16"/>
        <v>0.773149783721734</v>
      </c>
      <c r="AB80" s="41">
        <f>VLOOKUP(A80,绩点百分制转换!$H:$M,6,0)</f>
        <v>0.491608213270668</v>
      </c>
      <c r="AC80" s="41">
        <f>L80*权重!$O$22+AA80*权重!$O$23+AB80*权重!$O$24</f>
        <v>0.222276879609933</v>
      </c>
      <c r="AD80" s="41">
        <f t="shared" si="17"/>
        <v>0.316158429291336</v>
      </c>
      <c r="AE80">
        <v>2</v>
      </c>
      <c r="AF80">
        <v>2</v>
      </c>
      <c r="AG80">
        <v>0</v>
      </c>
      <c r="AH80" s="41">
        <f>AE80*权重!$N$3+AF80*权重!$N$4+AG80*权重!$N$5</f>
        <v>1.78705089819125</v>
      </c>
      <c r="AI80" s="41">
        <f t="shared" si="18"/>
        <v>0.818434619061055</v>
      </c>
      <c r="AJ80">
        <v>0</v>
      </c>
      <c r="AK80">
        <v>0</v>
      </c>
      <c r="AL80">
        <v>0</v>
      </c>
      <c r="AM80" s="41">
        <f>AJ80*权重!$N$9+AK80*权重!$N$10+AL80*权重!$N$11</f>
        <v>0</v>
      </c>
      <c r="AN80" s="41">
        <f t="shared" si="19"/>
        <v>-0.651047891978899</v>
      </c>
      <c r="AO80" s="41">
        <f>AI80*权重!$D$16+AN80*权重!$D$17</f>
        <v>-0.0927914860348204</v>
      </c>
      <c r="AP80" s="41">
        <f t="shared" si="20"/>
        <v>-0.110518403962286</v>
      </c>
      <c r="AQ80" t="s">
        <v>55</v>
      </c>
      <c r="AR80" t="s">
        <v>55</v>
      </c>
      <c r="AS80" t="s">
        <v>55</v>
      </c>
      <c r="AT80">
        <v>85.63</v>
      </c>
      <c r="AU80">
        <v>85.63</v>
      </c>
      <c r="AV80" s="7" t="str">
        <f>IF(AU80="","未进复试",IFERROR(VLOOKUP(A80,录取名单!$E:$I,5,0),"未录取"))</f>
        <v>未录取</v>
      </c>
      <c r="AW80" s="136" t="str">
        <f>VLOOKUP(A80,[1]数据整理!$A:$AC,29,0)</f>
        <v>putong</v>
      </c>
      <c r="AX80" t="str">
        <f t="shared" si="21"/>
        <v/>
      </c>
      <c r="AY80">
        <f>IFERROR(VLOOKUP(A80,跨学科资质筛选!$A:$H,8,0),1)</f>
        <v>1</v>
      </c>
    </row>
    <row r="81" spans="1:51">
      <c r="A81" s="8">
        <v>100</v>
      </c>
      <c r="B81" s="8" t="s">
        <v>202</v>
      </c>
      <c r="C81">
        <v>1</v>
      </c>
      <c r="D81" t="s">
        <v>203</v>
      </c>
      <c r="E81" t="str">
        <f>VLOOKUP(A81,[1]数据整理!A:J,10,0)</f>
        <v>经济学</v>
      </c>
      <c r="F81" t="str">
        <f>VLOOKUP(A81,[1]数据整理!$A:$M,13,0)</f>
        <v>金融工程</v>
      </c>
      <c r="G81" s="7" t="s">
        <v>53</v>
      </c>
      <c r="H81" s="7">
        <f t="shared" si="11"/>
        <v>0</v>
      </c>
      <c r="I81" s="7">
        <f t="shared" si="12"/>
        <v>1</v>
      </c>
      <c r="J81" s="7">
        <v>1</v>
      </c>
      <c r="K81" s="127">
        <f>VLOOKUP(G81,权重!$L$16:$N$18,3,0)</f>
        <v>0.02965</v>
      </c>
      <c r="L81" s="127">
        <f t="shared" si="13"/>
        <v>-0.162495927150278</v>
      </c>
      <c r="M81" t="str">
        <f>IFERROR(VLOOKUP(A81,[1]数据整理!A:Q,16,0),"")</f>
        <v>经济管理学院</v>
      </c>
      <c r="N81" t="s">
        <v>61</v>
      </c>
      <c r="O81">
        <v>469</v>
      </c>
      <c r="P81">
        <v>463</v>
      </c>
      <c r="Q81" s="14"/>
      <c r="R81" s="14" t="s">
        <v>55</v>
      </c>
      <c r="S81" s="14" t="s">
        <v>55</v>
      </c>
      <c r="T81" s="30">
        <f>VLOOKUP(A81,英语评价得分!O:T,6,0)</f>
        <v>-0.133889647982073</v>
      </c>
      <c r="U81" s="41">
        <f t="shared" si="14"/>
        <v>-0.134117840124824</v>
      </c>
      <c r="V81" s="14">
        <f t="shared" si="15"/>
        <v>0</v>
      </c>
      <c r="W81">
        <v>117</v>
      </c>
      <c r="X81">
        <v>1</v>
      </c>
      <c r="Y81" s="131">
        <v>0.00854700854700855</v>
      </c>
      <c r="Z81">
        <v>3.77</v>
      </c>
      <c r="AA81" s="41">
        <f t="shared" si="16"/>
        <v>0.783165443635406</v>
      </c>
      <c r="AB81" s="41">
        <f>VLOOKUP(A81,绩点百分制转换!$H:$M,6,0)</f>
        <v>-0.193494704699146</v>
      </c>
      <c r="AC81" s="41">
        <f>L81*权重!$O$22+AA81*权重!$O$23+AB81*权重!$O$24</f>
        <v>0.195016496255761</v>
      </c>
      <c r="AD81" s="41">
        <f t="shared" si="17"/>
        <v>0.277389878422442</v>
      </c>
      <c r="AE81">
        <v>0</v>
      </c>
      <c r="AF81">
        <v>1</v>
      </c>
      <c r="AG81">
        <v>2</v>
      </c>
      <c r="AH81" s="41">
        <f>AE81*权重!$N$3+AF81*权重!$N$4+AG81*权重!$N$5</f>
        <v>0.645870025054549</v>
      </c>
      <c r="AI81" s="41">
        <f t="shared" si="18"/>
        <v>-0.26953589654118</v>
      </c>
      <c r="AJ81">
        <v>0</v>
      </c>
      <c r="AK81">
        <v>0</v>
      </c>
      <c r="AL81">
        <v>0</v>
      </c>
      <c r="AM81" s="41">
        <f>AJ81*权重!$N$9+AK81*权重!$N$10+AL81*权重!$N$11</f>
        <v>0</v>
      </c>
      <c r="AN81" s="41">
        <f t="shared" si="19"/>
        <v>-0.651047891978899</v>
      </c>
      <c r="AO81" s="41">
        <f>AI81*权重!$D$16+AN81*权重!$D$17</f>
        <v>-0.506111484912109</v>
      </c>
      <c r="AP81" s="41">
        <f t="shared" si="20"/>
        <v>-0.602799199901583</v>
      </c>
      <c r="AQ81" t="s">
        <v>55</v>
      </c>
      <c r="AR81" t="s">
        <v>55</v>
      </c>
      <c r="AS81" t="s">
        <v>55</v>
      </c>
      <c r="AT81" t="s">
        <v>55</v>
      </c>
      <c r="AU81" t="s">
        <v>55</v>
      </c>
      <c r="AV81" s="7" t="str">
        <f>IF(AU81="","未进复试",IFERROR(VLOOKUP(A81,录取名单!$E:$I,5,0),"未录取"))</f>
        <v>未进复试</v>
      </c>
      <c r="AW81" s="136" t="str">
        <f>VLOOKUP(A81,[1]数据整理!$A:$AC,29,0)</f>
        <v>putong</v>
      </c>
      <c r="AX81" t="str">
        <f t="shared" si="21"/>
        <v/>
      </c>
      <c r="AY81">
        <f>IFERROR(VLOOKUP(A81,跨学科资质筛选!$A:$H,8,0),1)</f>
        <v>1</v>
      </c>
    </row>
    <row r="82" spans="1:51">
      <c r="A82" s="8">
        <v>101</v>
      </c>
      <c r="B82" s="8" t="s">
        <v>204</v>
      </c>
      <c r="C82">
        <v>1</v>
      </c>
      <c r="D82" t="s">
        <v>157</v>
      </c>
      <c r="E82" t="str">
        <f>VLOOKUP(A82,[1]数据整理!A:J,10,0)</f>
        <v>艺术学</v>
      </c>
      <c r="F82" t="str">
        <f>VLOOKUP(A82,[1]数据整理!$A:$M,13,0)</f>
        <v>环境设计</v>
      </c>
      <c r="G82" s="7" t="s">
        <v>53</v>
      </c>
      <c r="H82" s="7">
        <f t="shared" si="11"/>
        <v>0</v>
      </c>
      <c r="I82" s="7">
        <f t="shared" si="12"/>
        <v>1</v>
      </c>
      <c r="J82" s="7">
        <v>1</v>
      </c>
      <c r="K82" s="127">
        <f>VLOOKUP(G82,权重!$L$16:$N$18,3,0)</f>
        <v>0.02965</v>
      </c>
      <c r="L82" s="127">
        <f t="shared" si="13"/>
        <v>-0.162495927150278</v>
      </c>
      <c r="M82" t="str">
        <f>IFERROR(VLOOKUP(A82,[1]数据整理!A:Q,16,0),"")</f>
        <v>艺术设计学院</v>
      </c>
      <c r="N82" t="s">
        <v>205</v>
      </c>
      <c r="O82">
        <v>484</v>
      </c>
      <c r="Q82" s="14"/>
      <c r="R82" s="14" t="s">
        <v>55</v>
      </c>
      <c r="S82" s="14" t="s">
        <v>55</v>
      </c>
      <c r="T82" s="30">
        <f>VLOOKUP(A82,英语评价得分!O:T,6,0)</f>
        <v>-0.947836870734553</v>
      </c>
      <c r="U82" s="41">
        <f t="shared" si="14"/>
        <v>-0.951837273617934</v>
      </c>
      <c r="V82" s="14">
        <f t="shared" si="15"/>
        <v>0</v>
      </c>
      <c r="W82">
        <v>79</v>
      </c>
      <c r="X82">
        <v>2</v>
      </c>
      <c r="Y82" s="131">
        <v>0.0253164556962025</v>
      </c>
      <c r="Z82">
        <v>3.82</v>
      </c>
      <c r="AA82" s="41">
        <f t="shared" si="16"/>
        <v>0.638590388914092</v>
      </c>
      <c r="AB82" s="41">
        <f>VLOOKUP(A82,绩点百分制转换!$H:$M,6,0)</f>
        <v>0.0205999571664207</v>
      </c>
      <c r="AC82" s="41">
        <f>L82*权重!$O$22+AA82*权重!$O$23+AB82*权重!$O$24</f>
        <v>0.149851037201039</v>
      </c>
      <c r="AD82" s="41">
        <f t="shared" si="17"/>
        <v>0.213157494962141</v>
      </c>
      <c r="AE82">
        <v>2</v>
      </c>
      <c r="AF82">
        <v>2</v>
      </c>
      <c r="AG82">
        <v>4</v>
      </c>
      <c r="AH82" s="41">
        <f>AE82*权重!$N$3+AF82*权重!$N$4+AG82*权重!$N$5</f>
        <v>2.21294910180875</v>
      </c>
      <c r="AI82" s="41">
        <f t="shared" si="18"/>
        <v>1.2244742742037</v>
      </c>
      <c r="AJ82">
        <v>0</v>
      </c>
      <c r="AK82">
        <v>0</v>
      </c>
      <c r="AL82">
        <v>4</v>
      </c>
      <c r="AM82" s="41">
        <f>AJ82*权重!$N$9+AK82*权重!$N$10+AL82*权重!$N$11</f>
        <v>0.601957656628285</v>
      </c>
      <c r="AN82" s="41">
        <f t="shared" si="19"/>
        <v>0.965562171877729</v>
      </c>
      <c r="AO82" s="41">
        <f>AI82*权重!$D$16+AN82*权重!$D$17</f>
        <v>1.06392287955137</v>
      </c>
      <c r="AP82" s="41">
        <f t="shared" si="20"/>
        <v>1.26717507835635</v>
      </c>
      <c r="AQ82" t="s">
        <v>55</v>
      </c>
      <c r="AR82" t="s">
        <v>55</v>
      </c>
      <c r="AS82" t="s">
        <v>55</v>
      </c>
      <c r="AT82" t="s">
        <v>55</v>
      </c>
      <c r="AU82" t="s">
        <v>55</v>
      </c>
      <c r="AV82" s="7" t="str">
        <f>IF(AU82="","未进复试",IFERROR(VLOOKUP(A82,录取名单!$E:$I,5,0),"未录取"))</f>
        <v>未进复试</v>
      </c>
      <c r="AW82" s="136" t="str">
        <f>VLOOKUP(A82,[1]数据整理!$A:$AC,29,0)</f>
        <v>putong</v>
      </c>
      <c r="AX82" t="str">
        <f t="shared" si="21"/>
        <v/>
      </c>
      <c r="AY82">
        <f>IFERROR(VLOOKUP(A82,跨学科资质筛选!$A:$H,8,0),1)</f>
        <v>1</v>
      </c>
    </row>
    <row r="83" spans="1:51">
      <c r="A83" s="8">
        <v>103</v>
      </c>
      <c r="B83" s="8" t="s">
        <v>206</v>
      </c>
      <c r="C83">
        <v>1</v>
      </c>
      <c r="D83" t="s">
        <v>207</v>
      </c>
      <c r="E83" t="str">
        <f>VLOOKUP(A83,[1]数据整理!A:J,10,0)</f>
        <v>管理学</v>
      </c>
      <c r="F83" t="str">
        <f>VLOOKUP(A83,[1]数据整理!$A:$M,13,0)</f>
        <v>工商管理</v>
      </c>
      <c r="G83" s="7" t="s">
        <v>53</v>
      </c>
      <c r="H83" s="7">
        <f t="shared" si="11"/>
        <v>0</v>
      </c>
      <c r="I83" s="7">
        <f t="shared" si="12"/>
        <v>1</v>
      </c>
      <c r="J83" s="7">
        <v>1</v>
      </c>
      <c r="K83" s="127">
        <f>VLOOKUP(G83,权重!$L$16:$N$18,3,0)</f>
        <v>0.02965</v>
      </c>
      <c r="L83" s="127">
        <f t="shared" si="13"/>
        <v>-0.162495927150278</v>
      </c>
      <c r="M83" t="str">
        <f>IFERROR(VLOOKUP(A83,[1]数据整理!A:Q,16,0),"")</f>
        <v>经济管理学院</v>
      </c>
      <c r="N83" t="s">
        <v>79</v>
      </c>
      <c r="O83">
        <v>546</v>
      </c>
      <c r="Q83" s="14"/>
      <c r="R83" s="14" t="s">
        <v>55</v>
      </c>
      <c r="S83" s="14" t="s">
        <v>55</v>
      </c>
      <c r="T83" s="30">
        <f>VLOOKUP(A83,英语评价得分!O:T,6,0)</f>
        <v>0.0332467073691641</v>
      </c>
      <c r="U83" s="41">
        <f t="shared" si="14"/>
        <v>0.0337931029849082</v>
      </c>
      <c r="V83" s="14">
        <f t="shared" si="15"/>
        <v>0</v>
      </c>
      <c r="W83">
        <v>88</v>
      </c>
      <c r="X83">
        <v>4</v>
      </c>
      <c r="Y83" s="131">
        <v>0.0454545454545455</v>
      </c>
      <c r="Z83">
        <v>3.66</v>
      </c>
      <c r="AA83" s="41">
        <f t="shared" si="16"/>
        <v>0.464973131118263</v>
      </c>
      <c r="AB83" s="41">
        <f>VLOOKUP(A83,绩点百分制转换!$H:$M,6,0)</f>
        <v>-0.595992669006416</v>
      </c>
      <c r="AC83" s="41">
        <f>L83*权重!$O$22+AA83*权重!$O$23+AB83*权重!$O$24</f>
        <v>0.0560004888191692</v>
      </c>
      <c r="AD83" s="41">
        <f t="shared" si="17"/>
        <v>0.0796872604557242</v>
      </c>
      <c r="AE83">
        <v>1</v>
      </c>
      <c r="AF83">
        <v>0</v>
      </c>
      <c r="AG83">
        <v>2</v>
      </c>
      <c r="AH83" s="41">
        <f>AE83*权重!$N$3+AF83*权重!$N$4+AG83*权重!$N$5</f>
        <v>0.673553627658583</v>
      </c>
      <c r="AI83" s="41">
        <f t="shared" si="18"/>
        <v>-0.243143109816625</v>
      </c>
      <c r="AJ83">
        <v>0</v>
      </c>
      <c r="AK83">
        <v>0</v>
      </c>
      <c r="AL83">
        <v>0</v>
      </c>
      <c r="AM83" s="41">
        <f>AJ83*权重!$N$9+AK83*权重!$N$10+AL83*权重!$N$11</f>
        <v>0</v>
      </c>
      <c r="AN83" s="41">
        <f t="shared" si="19"/>
        <v>-0.651047891978899</v>
      </c>
      <c r="AO83" s="41">
        <f>AI83*权重!$D$16+AN83*权重!$D$17</f>
        <v>-0.496084865235451</v>
      </c>
      <c r="AP83" s="41">
        <f t="shared" si="20"/>
        <v>-0.590857091297079</v>
      </c>
      <c r="AQ83" t="s">
        <v>55</v>
      </c>
      <c r="AR83" t="s">
        <v>55</v>
      </c>
      <c r="AS83" t="s">
        <v>55</v>
      </c>
      <c r="AT83" t="s">
        <v>55</v>
      </c>
      <c r="AU83" t="s">
        <v>55</v>
      </c>
      <c r="AV83" s="7" t="str">
        <f>IF(AU83="","未进复试",IFERROR(VLOOKUP(A83,录取名单!$E:$I,5,0),"未录取"))</f>
        <v>未进复试</v>
      </c>
      <c r="AW83" s="136" t="str">
        <f>VLOOKUP(A83,[1]数据整理!$A:$AC,29,0)</f>
        <v>putong</v>
      </c>
      <c r="AX83" t="str">
        <f t="shared" si="21"/>
        <v/>
      </c>
      <c r="AY83">
        <f>IFERROR(VLOOKUP(A83,跨学科资质筛选!$A:$H,8,0),1)</f>
        <v>1</v>
      </c>
    </row>
    <row r="84" spans="1:51">
      <c r="A84" s="8">
        <v>104</v>
      </c>
      <c r="B84" s="8" t="s">
        <v>208</v>
      </c>
      <c r="C84">
        <v>1</v>
      </c>
      <c r="D84" t="s">
        <v>95</v>
      </c>
      <c r="E84" t="str">
        <f>VLOOKUP(A84,[1]数据整理!A:J,10,0)</f>
        <v>工学</v>
      </c>
      <c r="F84" t="str">
        <f>VLOOKUP(A84,[1]数据整理!$A:$M,13,0)</f>
        <v>风景园林</v>
      </c>
      <c r="G84" s="7" t="s">
        <v>53</v>
      </c>
      <c r="H84" s="7">
        <f t="shared" si="11"/>
        <v>0</v>
      </c>
      <c r="I84" s="7">
        <f t="shared" si="12"/>
        <v>1</v>
      </c>
      <c r="J84" s="7">
        <v>1</v>
      </c>
      <c r="K84" s="127">
        <f>VLOOKUP(G84,权重!$L$16:$N$18,3,0)</f>
        <v>0.02965</v>
      </c>
      <c r="L84" s="127">
        <f t="shared" si="13"/>
        <v>-0.162495927150278</v>
      </c>
      <c r="M84" t="str">
        <f>IFERROR(VLOOKUP(A84,[1]数据整理!A:Q,16,0),"")</f>
        <v>园林学院</v>
      </c>
      <c r="N84" t="s">
        <v>64</v>
      </c>
      <c r="O84">
        <v>465</v>
      </c>
      <c r="P84">
        <v>477</v>
      </c>
      <c r="Q84" s="14"/>
      <c r="R84" s="14" t="s">
        <v>55</v>
      </c>
      <c r="S84" s="14" t="s">
        <v>55</v>
      </c>
      <c r="T84" s="30">
        <f>VLOOKUP(A84,英语评价得分!O:T,6,0)</f>
        <v>0.122305172424113</v>
      </c>
      <c r="U84" s="41">
        <f t="shared" si="14"/>
        <v>0.123264306469369</v>
      </c>
      <c r="V84" s="14">
        <f t="shared" si="15"/>
        <v>0</v>
      </c>
      <c r="W84">
        <v>60</v>
      </c>
      <c r="X84">
        <v>2</v>
      </c>
      <c r="Y84" s="131">
        <v>0.0333333333333333</v>
      </c>
      <c r="Z84">
        <v>89.39</v>
      </c>
      <c r="AA84" s="41">
        <f t="shared" si="16"/>
        <v>0.569474185334419</v>
      </c>
      <c r="AB84" s="41">
        <f>VLOOKUP(A84,绩点百分制转换!$H:$M,6,0)</f>
        <v>0.120796258919506</v>
      </c>
      <c r="AC84" s="41">
        <f>L84*权重!$O$22+AA84*权重!$O$23+AB84*权重!$O$24</f>
        <v>0.128161339679417</v>
      </c>
      <c r="AD84" s="41">
        <f t="shared" si="17"/>
        <v>0.182311335142117</v>
      </c>
      <c r="AE84">
        <v>0</v>
      </c>
      <c r="AF84">
        <v>1</v>
      </c>
      <c r="AG84">
        <v>11</v>
      </c>
      <c r="AH84" s="41">
        <f>AE84*权重!$N$3+AF84*权重!$N$4+AG84*权重!$N$5</f>
        <v>1.60414098319395</v>
      </c>
      <c r="AI84" s="41">
        <f t="shared" si="18"/>
        <v>0.644053327529773</v>
      </c>
      <c r="AJ84">
        <v>1</v>
      </c>
      <c r="AK84">
        <v>0</v>
      </c>
      <c r="AL84">
        <v>2</v>
      </c>
      <c r="AM84" s="41">
        <f>AJ84*权重!$N$9+AK84*权重!$N$10+AL84*权重!$N$11</f>
        <v>0.785001256453495</v>
      </c>
      <c r="AN84" s="41">
        <f t="shared" si="19"/>
        <v>1.45714180766049</v>
      </c>
      <c r="AO84" s="41">
        <f>AI84*权重!$D$16+AN84*权重!$D$17</f>
        <v>1.14824949405883</v>
      </c>
      <c r="AP84" s="41">
        <f t="shared" si="20"/>
        <v>1.36761147877579</v>
      </c>
      <c r="AQ84" t="s">
        <v>55</v>
      </c>
      <c r="AR84" t="s">
        <v>55</v>
      </c>
      <c r="AS84" t="s">
        <v>55</v>
      </c>
      <c r="AT84" t="s">
        <v>55</v>
      </c>
      <c r="AU84" t="s">
        <v>55</v>
      </c>
      <c r="AV84" s="7" t="str">
        <f>IF(AU84="","未进复试",IFERROR(VLOOKUP(A84,录取名单!$E:$I,5,0),"未录取"))</f>
        <v>未进复试</v>
      </c>
      <c r="AW84" s="136" t="str">
        <f>VLOOKUP(A84,[1]数据整理!$A:$AC,29,0)</f>
        <v>putong</v>
      </c>
      <c r="AX84" t="str">
        <f t="shared" si="21"/>
        <v/>
      </c>
      <c r="AY84">
        <f>IFERROR(VLOOKUP(A84,跨学科资质筛选!$A:$H,8,0),1)</f>
        <v>1</v>
      </c>
    </row>
    <row r="85" spans="1:51">
      <c r="A85" s="8">
        <v>105</v>
      </c>
      <c r="B85" s="8" t="s">
        <v>209</v>
      </c>
      <c r="C85">
        <v>1</v>
      </c>
      <c r="D85" t="s">
        <v>83</v>
      </c>
      <c r="E85" t="str">
        <f>VLOOKUP(A85,[1]数据整理!A:J,10,0)</f>
        <v>艺术学</v>
      </c>
      <c r="F85" t="str">
        <f>VLOOKUP(A85,[1]数据整理!$A:$M,13,0)</f>
        <v>环境设计</v>
      </c>
      <c r="G85" s="7">
        <v>211</v>
      </c>
      <c r="H85" s="7">
        <f t="shared" si="11"/>
        <v>0</v>
      </c>
      <c r="I85" s="7">
        <f t="shared" si="12"/>
        <v>1</v>
      </c>
      <c r="J85" s="7">
        <v>1</v>
      </c>
      <c r="K85" s="127">
        <f>VLOOKUP(G85,权重!$L$16:$N$18,3,0)</f>
        <v>0.03757</v>
      </c>
      <c r="L85" s="127">
        <f t="shared" si="13"/>
        <v>-0.0952406599627802</v>
      </c>
      <c r="M85" t="str">
        <f>IFERROR(VLOOKUP(A85,[1]数据整理!A:Q,16,0),"")</f>
        <v>艺术设计学院</v>
      </c>
      <c r="N85" t="s">
        <v>205</v>
      </c>
      <c r="O85">
        <v>468</v>
      </c>
      <c r="Q85" s="14"/>
      <c r="R85" s="14" t="s">
        <v>55</v>
      </c>
      <c r="S85" s="14" t="s">
        <v>55</v>
      </c>
      <c r="T85" s="30">
        <f>VLOOKUP(A85,英语评价得分!O:T,6,0)</f>
        <v>-1.20101972960003</v>
      </c>
      <c r="U85" s="41">
        <f t="shared" si="14"/>
        <v>-1.20619349983802</v>
      </c>
      <c r="V85" s="14">
        <f t="shared" si="15"/>
        <v>0</v>
      </c>
      <c r="W85">
        <v>39</v>
      </c>
      <c r="X85">
        <v>4</v>
      </c>
      <c r="Y85" s="131">
        <v>0.102564102564103</v>
      </c>
      <c r="Z85">
        <v>3.61</v>
      </c>
      <c r="AA85" s="41">
        <f t="shared" si="16"/>
        <v>-0.0273876050924744</v>
      </c>
      <c r="AB85" s="41">
        <f>VLOOKUP(A85,绩点百分制转换!$H:$M,6,0)</f>
        <v>-0.724449466125756</v>
      </c>
      <c r="AC85" s="41">
        <f>L85*权重!$O$22+AA85*权重!$O$23+AB85*权重!$O$24</f>
        <v>-0.0980151714953889</v>
      </c>
      <c r="AD85" s="41">
        <f t="shared" si="17"/>
        <v>-0.139347222072839</v>
      </c>
      <c r="AE85">
        <v>0</v>
      </c>
      <c r="AF85">
        <v>2</v>
      </c>
      <c r="AG85">
        <v>4</v>
      </c>
      <c r="AH85" s="41">
        <f>AE85*权重!$N$3+AF85*权重!$N$4+AG85*权重!$N$5</f>
        <v>1.2917400501091</v>
      </c>
      <c r="AI85" s="41">
        <f t="shared" si="18"/>
        <v>0.346218854271626</v>
      </c>
      <c r="AJ85">
        <v>1</v>
      </c>
      <c r="AK85">
        <v>0</v>
      </c>
      <c r="AL85">
        <v>0</v>
      </c>
      <c r="AM85" s="41">
        <f>AJ85*权重!$N$9+AK85*权重!$N$10+AL85*权重!$N$11</f>
        <v>0.484022428139353</v>
      </c>
      <c r="AN85" s="41">
        <f t="shared" si="19"/>
        <v>0.64883677573218</v>
      </c>
      <c r="AO85" s="41">
        <f>AI85*权重!$D$16+AN85*权重!$D$17</f>
        <v>0.533872227369316</v>
      </c>
      <c r="AP85" s="41">
        <f t="shared" si="20"/>
        <v>0.635863364301612</v>
      </c>
      <c r="AQ85" t="s">
        <v>55</v>
      </c>
      <c r="AR85" t="s">
        <v>55</v>
      </c>
      <c r="AS85" t="s">
        <v>55</v>
      </c>
      <c r="AT85" t="s">
        <v>55</v>
      </c>
      <c r="AU85" t="s">
        <v>55</v>
      </c>
      <c r="AV85" s="7" t="str">
        <f>IF(AU85="","未进复试",IFERROR(VLOOKUP(A85,录取名单!$E:$I,5,0),"未录取"))</f>
        <v>未进复试</v>
      </c>
      <c r="AW85" s="136" t="str">
        <f>VLOOKUP(A85,[1]数据整理!$A:$AC,29,0)</f>
        <v>putong</v>
      </c>
      <c r="AX85" t="str">
        <f t="shared" si="21"/>
        <v/>
      </c>
      <c r="AY85">
        <f>IFERROR(VLOOKUP(A85,跨学科资质筛选!$A:$H,8,0),1)</f>
        <v>1</v>
      </c>
    </row>
    <row r="86" spans="1:51">
      <c r="A86" s="8">
        <v>106</v>
      </c>
      <c r="B86" s="8" t="s">
        <v>210</v>
      </c>
      <c r="C86">
        <v>1</v>
      </c>
      <c r="D86" t="s">
        <v>211</v>
      </c>
      <c r="E86" t="str">
        <f>VLOOKUP(A86,[1]数据整理!A:J,10,0)</f>
        <v>工学</v>
      </c>
      <c r="F86" t="str">
        <f>VLOOKUP(A86,[1]数据整理!$A:$M,13,0)</f>
        <v>风景园林</v>
      </c>
      <c r="G86" s="7" t="s">
        <v>53</v>
      </c>
      <c r="H86" s="7">
        <f t="shared" si="11"/>
        <v>0</v>
      </c>
      <c r="I86" s="7">
        <f t="shared" si="12"/>
        <v>1</v>
      </c>
      <c r="J86" s="7">
        <v>1</v>
      </c>
      <c r="K86" s="127">
        <f>VLOOKUP(G86,权重!$L$16:$N$18,3,0)</f>
        <v>0.02965</v>
      </c>
      <c r="L86" s="127">
        <f t="shared" si="13"/>
        <v>-0.162495927150278</v>
      </c>
      <c r="M86" t="str">
        <f>IFERROR(VLOOKUP(A86,[1]数据整理!A:Q,16,0),"")</f>
        <v>园林学院</v>
      </c>
      <c r="N86" t="s">
        <v>127</v>
      </c>
      <c r="O86">
        <v>588</v>
      </c>
      <c r="P86">
        <v>555</v>
      </c>
      <c r="Q86" s="14"/>
      <c r="R86" s="14" t="s">
        <v>55</v>
      </c>
      <c r="S86" s="14" t="s">
        <v>55</v>
      </c>
      <c r="T86" s="30">
        <f>VLOOKUP(A86,英语评价得分!O:T,6,0)</f>
        <v>1.54967631468714</v>
      </c>
      <c r="U86" s="41">
        <f t="shared" si="14"/>
        <v>1.55725055177987</v>
      </c>
      <c r="V86" s="14">
        <f t="shared" si="15"/>
        <v>0</v>
      </c>
      <c r="W86">
        <v>37</v>
      </c>
      <c r="X86">
        <v>1</v>
      </c>
      <c r="Y86" s="131">
        <v>0.027027027027027</v>
      </c>
      <c r="Z86">
        <v>3.88</v>
      </c>
      <c r="AA86" s="41">
        <f t="shared" si="16"/>
        <v>0.623842977054987</v>
      </c>
      <c r="AB86" s="41">
        <f>VLOOKUP(A86,绩点百分制转换!$H:$M,6,0)</f>
        <v>0.277513551405102</v>
      </c>
      <c r="AC86" s="41">
        <f>L86*权重!$O$22+AA86*权重!$O$23+AB86*权重!$O$24</f>
        <v>0.155901934034978</v>
      </c>
      <c r="AD86" s="41">
        <f t="shared" si="17"/>
        <v>0.221762821551324</v>
      </c>
      <c r="AE86">
        <v>0</v>
      </c>
      <c r="AF86">
        <v>0</v>
      </c>
      <c r="AG86">
        <v>8</v>
      </c>
      <c r="AH86" s="41">
        <f>AE86*权重!$N$3+AF86*权重!$N$4+AG86*权重!$N$5</f>
        <v>0.851796407235019</v>
      </c>
      <c r="AI86" s="41">
        <f t="shared" si="18"/>
        <v>-0.0732113370686945</v>
      </c>
      <c r="AJ86">
        <v>0</v>
      </c>
      <c r="AK86">
        <v>0</v>
      </c>
      <c r="AL86">
        <v>0</v>
      </c>
      <c r="AM86" s="41">
        <f>AJ86*权重!$N$9+AK86*权重!$N$10+AL86*权重!$N$11</f>
        <v>0</v>
      </c>
      <c r="AN86" s="41">
        <f t="shared" si="19"/>
        <v>-0.651047891978899</v>
      </c>
      <c r="AO86" s="41">
        <f>AI86*权重!$D$16+AN86*权重!$D$17</f>
        <v>-0.431527784768512</v>
      </c>
      <c r="AP86" s="41">
        <f t="shared" si="20"/>
        <v>-0.513967003611733</v>
      </c>
      <c r="AQ86" t="s">
        <v>55</v>
      </c>
      <c r="AR86" t="s">
        <v>55</v>
      </c>
      <c r="AS86" t="s">
        <v>55</v>
      </c>
      <c r="AT86" t="s">
        <v>55</v>
      </c>
      <c r="AU86" t="s">
        <v>55</v>
      </c>
      <c r="AV86" s="7" t="str">
        <f>IF(AU86="","未进复试",IFERROR(VLOOKUP(A86,录取名单!$E:$I,5,0),"未录取"))</f>
        <v>未进复试</v>
      </c>
      <c r="AW86" s="136" t="str">
        <f>VLOOKUP(A86,[1]数据整理!$A:$AC,29,0)</f>
        <v>putong</v>
      </c>
      <c r="AX86" t="str">
        <f t="shared" si="21"/>
        <v/>
      </c>
      <c r="AY86">
        <f>IFERROR(VLOOKUP(A86,跨学科资质筛选!$A:$H,8,0),1)</f>
        <v>1</v>
      </c>
    </row>
    <row r="87" spans="1:51">
      <c r="A87" s="8">
        <v>107</v>
      </c>
      <c r="B87" s="8" t="s">
        <v>212</v>
      </c>
      <c r="C87">
        <v>1</v>
      </c>
      <c r="D87" t="s">
        <v>213</v>
      </c>
      <c r="E87" t="str">
        <f>VLOOKUP(A87,[1]数据整理!A:J,10,0)</f>
        <v>农学</v>
      </c>
      <c r="F87" t="str">
        <f>VLOOKUP(A87,[1]数据整理!$A:$M,13,0)</f>
        <v>园艺</v>
      </c>
      <c r="G87" s="7" t="s">
        <v>53</v>
      </c>
      <c r="H87" s="7">
        <f t="shared" si="11"/>
        <v>0</v>
      </c>
      <c r="I87" s="7">
        <f t="shared" si="12"/>
        <v>1</v>
      </c>
      <c r="J87" s="7">
        <v>1</v>
      </c>
      <c r="K87" s="127">
        <f>VLOOKUP(G87,权重!$L$16:$N$18,3,0)</f>
        <v>0.02965</v>
      </c>
      <c r="L87" s="127">
        <f t="shared" si="13"/>
        <v>-0.162495927150278</v>
      </c>
      <c r="M87" t="str">
        <f>IFERROR(VLOOKUP(A87,[1]数据整理!A:Q,16,0),"")</f>
        <v>园林学院</v>
      </c>
      <c r="N87" t="s">
        <v>64</v>
      </c>
      <c r="O87">
        <v>481</v>
      </c>
      <c r="P87">
        <v>429</v>
      </c>
      <c r="Q87" s="14"/>
      <c r="R87" s="14" t="s">
        <v>55</v>
      </c>
      <c r="S87" s="14" t="s">
        <v>55</v>
      </c>
      <c r="T87" s="30">
        <f>VLOOKUP(A87,英语评价得分!O:T,6,0)</f>
        <v>-0.75607706896852</v>
      </c>
      <c r="U87" s="41">
        <f t="shared" si="14"/>
        <v>-0.759188767567861</v>
      </c>
      <c r="V87" s="14">
        <f t="shared" si="15"/>
        <v>0</v>
      </c>
      <c r="W87">
        <v>73</v>
      </c>
      <c r="X87">
        <v>1</v>
      </c>
      <c r="Y87" s="131">
        <v>0.0136986301369863</v>
      </c>
      <c r="Z87">
        <v>3.71</v>
      </c>
      <c r="AA87" s="41">
        <f t="shared" si="16"/>
        <v>0.738751577951686</v>
      </c>
      <c r="AB87" s="41">
        <f>VLOOKUP(A87,绩点百分制转换!$H:$M,6,0)</f>
        <v>-0.450408298937831</v>
      </c>
      <c r="AC87" s="41">
        <f>L87*权重!$O$22+AA87*权重!$O$23+AB87*权重!$O$24</f>
        <v>0.166511430918984</v>
      </c>
      <c r="AD87" s="41">
        <f t="shared" si="17"/>
        <v>0.236851194091692</v>
      </c>
      <c r="AE87">
        <v>2</v>
      </c>
      <c r="AF87">
        <v>0</v>
      </c>
      <c r="AG87">
        <v>1</v>
      </c>
      <c r="AH87" s="41">
        <f>AE87*权重!$N$3+AF87*权重!$N$4+AG87*权重!$N$5</f>
        <v>1.02768360260403</v>
      </c>
      <c r="AI87" s="41">
        <f t="shared" si="18"/>
        <v>0.0944746863637506</v>
      </c>
      <c r="AJ87">
        <v>0</v>
      </c>
      <c r="AK87">
        <v>0</v>
      </c>
      <c r="AL87">
        <v>0</v>
      </c>
      <c r="AM87" s="41">
        <f>AJ87*权重!$N$9+AK87*权重!$N$10+AL87*权重!$N$11</f>
        <v>0</v>
      </c>
      <c r="AN87" s="41">
        <f t="shared" si="19"/>
        <v>-0.651047891978899</v>
      </c>
      <c r="AO87" s="41">
        <f>AI87*权重!$D$16+AN87*权重!$D$17</f>
        <v>-0.367823864466526</v>
      </c>
      <c r="AP87" s="41">
        <f t="shared" si="20"/>
        <v>-0.438093064107475</v>
      </c>
      <c r="AQ87" t="s">
        <v>55</v>
      </c>
      <c r="AR87" t="s">
        <v>55</v>
      </c>
      <c r="AS87">
        <v>77.2</v>
      </c>
      <c r="AT87">
        <v>74.17</v>
      </c>
      <c r="AU87">
        <v>74.77</v>
      </c>
      <c r="AV87" s="7">
        <f>IF(AU87="","未进复试",IFERROR(VLOOKUP(A87,录取名单!$E:$I,5,0),"未录取"))</f>
        <v>74.77</v>
      </c>
      <c r="AW87" s="136" t="str">
        <f>VLOOKUP(A87,[1]数据整理!$A:$AC,29,0)</f>
        <v>putong</v>
      </c>
      <c r="AX87" t="str">
        <f t="shared" si="21"/>
        <v/>
      </c>
      <c r="AY87">
        <f>IFERROR(VLOOKUP(A87,跨学科资质筛选!$A:$H,8,0),1)</f>
        <v>1</v>
      </c>
    </row>
    <row r="88" spans="1:51">
      <c r="A88" s="8">
        <v>109</v>
      </c>
      <c r="B88" s="8" t="s">
        <v>214</v>
      </c>
      <c r="C88">
        <v>1</v>
      </c>
      <c r="D88" t="s">
        <v>102</v>
      </c>
      <c r="E88" t="str">
        <f>VLOOKUP(A88,[1]数据整理!A:J,10,0)</f>
        <v>工学</v>
      </c>
      <c r="F88" t="str">
        <f>VLOOKUP(A88,[1]数据整理!$A:$M,13,0)</f>
        <v>给排水科学与工程</v>
      </c>
      <c r="G88" s="7">
        <v>211</v>
      </c>
      <c r="H88" s="7">
        <f t="shared" si="11"/>
        <v>0</v>
      </c>
      <c r="I88" s="7">
        <f t="shared" si="12"/>
        <v>1</v>
      </c>
      <c r="J88" s="7">
        <v>1</v>
      </c>
      <c r="K88" s="127">
        <f>VLOOKUP(G88,权重!$L$16:$N$18,3,0)</f>
        <v>0.03757</v>
      </c>
      <c r="L88" s="127">
        <f t="shared" si="13"/>
        <v>-0.0952406599627802</v>
      </c>
      <c r="M88" t="str">
        <f>IFERROR(VLOOKUP(A88,[1]数据整理!A:Q,16,0),"")</f>
        <v>环境科学与工程学院</v>
      </c>
      <c r="N88" t="s">
        <v>76</v>
      </c>
      <c r="O88">
        <v>553</v>
      </c>
      <c r="P88">
        <v>479</v>
      </c>
      <c r="Q88" s="14"/>
      <c r="R88" s="14" t="s">
        <v>55</v>
      </c>
      <c r="S88" s="14" t="s">
        <v>55</v>
      </c>
      <c r="T88" s="30">
        <f>VLOOKUP(A88,英语评价得分!O:T,6,0)</f>
        <v>0.15890443248214</v>
      </c>
      <c r="U88" s="41">
        <f t="shared" si="14"/>
        <v>0.160033184554254</v>
      </c>
      <c r="V88" s="14">
        <f t="shared" si="15"/>
        <v>0</v>
      </c>
      <c r="W88">
        <v>27</v>
      </c>
      <c r="X88">
        <v>13</v>
      </c>
      <c r="Y88" s="131">
        <v>0.481481481481481</v>
      </c>
      <c r="Z88">
        <v>82.2</v>
      </c>
      <c r="AA88" s="41">
        <f t="shared" si="16"/>
        <v>-3.29416201360181</v>
      </c>
      <c r="AB88" s="41">
        <f>VLOOKUP(A88,绩点百分制转换!$H:$M,6,0)</f>
        <v>-1.72641248365661</v>
      </c>
      <c r="AC88" s="41">
        <f>L88*权重!$O$22+AA88*权重!$O$23+AB88*权重!$O$24</f>
        <v>-1.3833198987296</v>
      </c>
      <c r="AD88" s="41">
        <f t="shared" si="17"/>
        <v>-1.96725261329267</v>
      </c>
      <c r="AE88">
        <v>0</v>
      </c>
      <c r="AF88">
        <v>0</v>
      </c>
      <c r="AG88">
        <v>1</v>
      </c>
      <c r="AH88" s="41">
        <f>AE88*权重!$N$3+AF88*权重!$N$4+AG88*权重!$N$5</f>
        <v>0.106474550904377</v>
      </c>
      <c r="AI88" s="41">
        <f t="shared" si="18"/>
        <v>-0.783780733568324</v>
      </c>
      <c r="AJ88">
        <v>0</v>
      </c>
      <c r="AK88">
        <v>0</v>
      </c>
      <c r="AL88">
        <v>0</v>
      </c>
      <c r="AM88" s="41">
        <f>AJ88*权重!$N$9+AK88*权重!$N$10+AL88*权重!$N$11</f>
        <v>0</v>
      </c>
      <c r="AN88" s="41">
        <f t="shared" si="19"/>
        <v>-0.651047891978899</v>
      </c>
      <c r="AO88" s="41">
        <f>AI88*权重!$D$16+AN88*权重!$D$17</f>
        <v>-0.701473098498721</v>
      </c>
      <c r="AP88" s="41">
        <f t="shared" si="20"/>
        <v>-0.835482764436662</v>
      </c>
      <c r="AQ88" t="s">
        <v>55</v>
      </c>
      <c r="AR88" t="s">
        <v>55</v>
      </c>
      <c r="AS88" t="s">
        <v>55</v>
      </c>
      <c r="AT88" t="s">
        <v>55</v>
      </c>
      <c r="AU88" t="s">
        <v>55</v>
      </c>
      <c r="AV88" s="7" t="str">
        <f>IF(AU88="","未进复试",IFERROR(VLOOKUP(A88,录取名单!$E:$I,5,0),"未录取"))</f>
        <v>未进复试</v>
      </c>
      <c r="AW88" s="136" t="str">
        <f>VLOOKUP(A88,[1]数据整理!$A:$AC,29,0)</f>
        <v>zhijiaotuan</v>
      </c>
      <c r="AX88" t="str">
        <f t="shared" si="21"/>
        <v/>
      </c>
      <c r="AY88">
        <f>IFERROR(VLOOKUP(A88,跨学科资质筛选!$A:$H,8,0),1)</f>
        <v>1</v>
      </c>
    </row>
    <row r="89" spans="1:51">
      <c r="A89" s="8">
        <v>110</v>
      </c>
      <c r="B89" s="8" t="s">
        <v>215</v>
      </c>
      <c r="C89">
        <v>2</v>
      </c>
      <c r="D89" t="s">
        <v>102</v>
      </c>
      <c r="E89" t="str">
        <f>VLOOKUP(A89,[1]数据整理!A:J,10,0)</f>
        <v>工学</v>
      </c>
      <c r="F89" t="str">
        <f>VLOOKUP(A89,[1]数据整理!$A:$M,13,0)</f>
        <v>车辆工程</v>
      </c>
      <c r="G89" s="7">
        <v>211</v>
      </c>
      <c r="H89" s="7">
        <f t="shared" si="11"/>
        <v>0</v>
      </c>
      <c r="I89" s="7">
        <f t="shared" si="12"/>
        <v>1</v>
      </c>
      <c r="J89" s="7">
        <v>1</v>
      </c>
      <c r="K89" s="127">
        <f>VLOOKUP(G89,权重!$L$16:$N$18,3,0)</f>
        <v>0.03757</v>
      </c>
      <c r="L89" s="127">
        <f t="shared" si="13"/>
        <v>-0.0952406599627802</v>
      </c>
      <c r="M89" t="str">
        <f>IFERROR(VLOOKUP(A89,[1]数据整理!A:Q,16,0),"")</f>
        <v>自然保护区学院</v>
      </c>
      <c r="N89" t="s">
        <v>103</v>
      </c>
      <c r="O89">
        <v>510</v>
      </c>
      <c r="Q89" s="14"/>
      <c r="R89" s="14" t="s">
        <v>55</v>
      </c>
      <c r="S89" s="14" t="s">
        <v>55</v>
      </c>
      <c r="T89" s="30">
        <f>VLOOKUP(A89,英语评价得分!O:T,6,0)</f>
        <v>-0.536414725078155</v>
      </c>
      <c r="U89" s="41">
        <f t="shared" si="14"/>
        <v>-0.538508406010291</v>
      </c>
      <c r="V89" s="14">
        <f t="shared" si="15"/>
        <v>0</v>
      </c>
      <c r="W89">
        <v>96</v>
      </c>
      <c r="X89">
        <v>54</v>
      </c>
      <c r="Y89" s="131">
        <v>0.5625</v>
      </c>
      <c r="Z89">
        <v>71</v>
      </c>
      <c r="AA89" s="41">
        <f t="shared" si="16"/>
        <v>-3.99264996278966</v>
      </c>
      <c r="AB89" s="41">
        <f>VLOOKUP(A89,绩点百分制转换!$H:$M,6,0)</f>
        <v>-4.60384473912984</v>
      </c>
      <c r="AC89" s="41">
        <f>L89*权重!$O$22+AA89*权重!$O$23+AB89*权重!$O$24</f>
        <v>-1.7788844850275</v>
      </c>
      <c r="AD89" s="41">
        <f t="shared" si="17"/>
        <v>-2.52980764366703</v>
      </c>
      <c r="AE89">
        <v>0</v>
      </c>
      <c r="AF89">
        <v>0</v>
      </c>
      <c r="AG89">
        <v>1</v>
      </c>
      <c r="AH89" s="41">
        <f>AE89*权重!$N$3+AF89*权重!$N$4+AG89*权重!$N$5</f>
        <v>0.106474550904377</v>
      </c>
      <c r="AI89" s="41">
        <f t="shared" si="18"/>
        <v>-0.783780733568324</v>
      </c>
      <c r="AJ89">
        <v>0</v>
      </c>
      <c r="AK89">
        <v>0</v>
      </c>
      <c r="AL89">
        <v>0</v>
      </c>
      <c r="AM89" s="41">
        <f>AJ89*权重!$N$9+AK89*权重!$N$10+AL89*权重!$N$11</f>
        <v>0</v>
      </c>
      <c r="AN89" s="41">
        <f t="shared" si="19"/>
        <v>-0.651047891978899</v>
      </c>
      <c r="AO89" s="41">
        <f>AI89*权重!$D$16+AN89*权重!$D$17</f>
        <v>-0.701473098498721</v>
      </c>
      <c r="AP89" s="41">
        <f t="shared" si="20"/>
        <v>-0.835482764436662</v>
      </c>
      <c r="AQ89" t="s">
        <v>55</v>
      </c>
      <c r="AR89" t="s">
        <v>55</v>
      </c>
      <c r="AS89" t="s">
        <v>55</v>
      </c>
      <c r="AT89" t="s">
        <v>55</v>
      </c>
      <c r="AU89" t="s">
        <v>55</v>
      </c>
      <c r="AV89" s="7" t="str">
        <f>IF(AU89="","未进复试",IFERROR(VLOOKUP(A89,录取名单!$E:$I,5,0),"未录取"))</f>
        <v>未进复试</v>
      </c>
      <c r="AW89" s="136" t="str">
        <f>VLOOKUP(A89,[1]数据整理!$A:$AC,29,0)</f>
        <v>shibing</v>
      </c>
      <c r="AX89" t="str">
        <f t="shared" si="21"/>
        <v/>
      </c>
      <c r="AY89">
        <f>IFERROR(VLOOKUP(A89,跨学科资质筛选!$A:$H,8,0),1)</f>
        <v>1</v>
      </c>
    </row>
    <row r="90" spans="1:51">
      <c r="A90" s="8">
        <v>111</v>
      </c>
      <c r="B90" s="8" t="s">
        <v>216</v>
      </c>
      <c r="C90">
        <v>2</v>
      </c>
      <c r="D90" t="s">
        <v>102</v>
      </c>
      <c r="E90" t="str">
        <f>VLOOKUP(A90,[1]数据整理!A:J,10,0)</f>
        <v>工学</v>
      </c>
      <c r="F90" t="str">
        <f>VLOOKUP(A90,[1]数据整理!$A:$M,13,0)</f>
        <v>计算机科学与技术</v>
      </c>
      <c r="G90" s="7">
        <v>211</v>
      </c>
      <c r="H90" s="7">
        <f t="shared" si="11"/>
        <v>0</v>
      </c>
      <c r="I90" s="7">
        <f t="shared" si="12"/>
        <v>1</v>
      </c>
      <c r="J90" s="7">
        <v>1</v>
      </c>
      <c r="K90" s="127">
        <f>VLOOKUP(G90,权重!$L$16:$N$18,3,0)</f>
        <v>0.03757</v>
      </c>
      <c r="L90" s="127">
        <f t="shared" si="13"/>
        <v>-0.0952406599627802</v>
      </c>
      <c r="M90" t="str">
        <f>IFERROR(VLOOKUP(A90,[1]数据整理!A:Q,16,0),"")</f>
        <v>信息学院</v>
      </c>
      <c r="N90" t="s">
        <v>183</v>
      </c>
      <c r="O90">
        <v>553</v>
      </c>
      <c r="P90">
        <v>455</v>
      </c>
      <c r="Q90" s="14"/>
      <c r="R90" s="14" t="s">
        <v>55</v>
      </c>
      <c r="S90" s="14" t="s">
        <v>55</v>
      </c>
      <c r="T90" s="30">
        <f>VLOOKUP(A90,英语评价得分!O:T,6,0)</f>
        <v>0.14401420812281</v>
      </c>
      <c r="U90" s="41">
        <f t="shared" si="14"/>
        <v>0.145073951956197</v>
      </c>
      <c r="V90" s="14">
        <f t="shared" si="15"/>
        <v>0</v>
      </c>
      <c r="W90">
        <v>60</v>
      </c>
      <c r="X90">
        <v>22</v>
      </c>
      <c r="Y90" s="131">
        <v>0.366666666666667</v>
      </c>
      <c r="Z90">
        <v>86.09</v>
      </c>
      <c r="AA90" s="41">
        <f t="shared" si="16"/>
        <v>-2.30430480560988</v>
      </c>
      <c r="AB90" s="41">
        <f>VLOOKUP(A90,绩点百分制转换!$H:$M,6,0)</f>
        <v>-0.727018602068141</v>
      </c>
      <c r="AC90" s="41">
        <f>L90*权重!$O$22+AA90*权重!$O$23+AB90*权重!$O$24</f>
        <v>-0.96231654914894</v>
      </c>
      <c r="AD90" s="41">
        <f t="shared" si="17"/>
        <v>-1.36851966217681</v>
      </c>
      <c r="AE90">
        <v>0</v>
      </c>
      <c r="AF90">
        <v>0</v>
      </c>
      <c r="AG90">
        <v>3</v>
      </c>
      <c r="AH90" s="41">
        <f>AE90*权重!$N$3+AF90*权重!$N$4+AG90*权重!$N$5</f>
        <v>0.319423652713132</v>
      </c>
      <c r="AI90" s="41">
        <f t="shared" si="18"/>
        <v>-0.580760905997001</v>
      </c>
      <c r="AJ90">
        <v>1</v>
      </c>
      <c r="AK90">
        <v>0</v>
      </c>
      <c r="AL90">
        <v>0</v>
      </c>
      <c r="AM90" s="41">
        <f>AJ90*权重!$N$9+AK90*权重!$N$10+AL90*权重!$N$11</f>
        <v>0.484022428139353</v>
      </c>
      <c r="AN90" s="41">
        <f t="shared" si="19"/>
        <v>0.64883677573218</v>
      </c>
      <c r="AO90" s="41">
        <f>AI90*权重!$D$16+AN90*权重!$D$17</f>
        <v>0.181712616443264</v>
      </c>
      <c r="AP90" s="41">
        <f t="shared" si="20"/>
        <v>0.216427058206443</v>
      </c>
      <c r="AQ90" t="s">
        <v>55</v>
      </c>
      <c r="AR90">
        <v>23</v>
      </c>
      <c r="AS90">
        <v>18.13</v>
      </c>
      <c r="AT90">
        <v>30.67</v>
      </c>
      <c r="AU90">
        <v>71.8</v>
      </c>
      <c r="AV90" s="7">
        <f>IF(AU90="","未进复试",IFERROR(VLOOKUP(A90,录取名单!$E:$I,5,0),"未录取"))</f>
        <v>71.8</v>
      </c>
      <c r="AW90" s="136" t="str">
        <f>VLOOKUP(A90,[1]数据整理!$A:$AC,29,0)</f>
        <v>2jia</v>
      </c>
      <c r="AX90" t="str">
        <f t="shared" si="21"/>
        <v/>
      </c>
      <c r="AY90">
        <f>IFERROR(VLOOKUP(A90,跨学科资质筛选!$A:$H,8,0),1)</f>
        <v>1</v>
      </c>
    </row>
    <row r="91" spans="1:51">
      <c r="A91" s="8">
        <v>112</v>
      </c>
      <c r="B91" s="8" t="s">
        <v>217</v>
      </c>
      <c r="C91">
        <v>1</v>
      </c>
      <c r="D91" t="s">
        <v>218</v>
      </c>
      <c r="E91" t="str">
        <f>VLOOKUP(A91,[1]数据整理!A:J,10,0)</f>
        <v>农学</v>
      </c>
      <c r="F91" t="str">
        <f>VLOOKUP(A91,[1]数据整理!$A:$M,13,0)</f>
        <v>水土保持与荒漠化防治</v>
      </c>
      <c r="G91" s="7" t="s">
        <v>53</v>
      </c>
      <c r="H91" s="7">
        <f t="shared" si="11"/>
        <v>0</v>
      </c>
      <c r="I91" s="7">
        <f t="shared" si="12"/>
        <v>1</v>
      </c>
      <c r="J91" s="7">
        <v>1</v>
      </c>
      <c r="K91" s="127">
        <f>VLOOKUP(G91,权重!$L$16:$N$18,3,0)</f>
        <v>0.02965</v>
      </c>
      <c r="L91" s="127">
        <f t="shared" si="13"/>
        <v>-0.162495927150278</v>
      </c>
      <c r="M91" t="str">
        <f>IFERROR(VLOOKUP(A91,[1]数据整理!A:Q,16,0),"")</f>
        <v>水土保持学院</v>
      </c>
      <c r="N91" t="s">
        <v>124</v>
      </c>
      <c r="O91">
        <v>497</v>
      </c>
      <c r="Q91" s="14"/>
      <c r="R91" s="14" t="s">
        <v>55</v>
      </c>
      <c r="S91" s="14" t="s">
        <v>55</v>
      </c>
      <c r="T91" s="30">
        <f>VLOOKUP(A91,英语评价得分!O:T,6,0)</f>
        <v>-0.742125797906354</v>
      </c>
      <c r="U91" s="41">
        <f t="shared" si="14"/>
        <v>-0.745172839814113</v>
      </c>
      <c r="V91" s="14">
        <f t="shared" si="15"/>
        <v>0</v>
      </c>
      <c r="W91">
        <v>35</v>
      </c>
      <c r="X91">
        <v>2</v>
      </c>
      <c r="Y91" s="131">
        <v>0.0571428571428571</v>
      </c>
      <c r="Z91">
        <v>3.49</v>
      </c>
      <c r="AA91" s="41">
        <f t="shared" si="16"/>
        <v>0.364204257409826</v>
      </c>
      <c r="AB91" s="41">
        <f>VLOOKUP(A91,绩点百分制转换!$H:$M,6,0)</f>
        <v>-1.03274577921217</v>
      </c>
      <c r="AC91" s="41">
        <f>L91*权重!$O$22+AA91*权重!$O$23+AB91*权重!$O$24</f>
        <v>-0.00204735651232928</v>
      </c>
      <c r="AD91" s="41">
        <f t="shared" si="17"/>
        <v>-0.00286590159360951</v>
      </c>
      <c r="AE91">
        <v>1</v>
      </c>
      <c r="AF91">
        <v>1</v>
      </c>
      <c r="AG91">
        <v>1</v>
      </c>
      <c r="AH91" s="41">
        <f>AE91*权重!$N$3+AF91*权重!$N$4+AG91*权重!$N$5</f>
        <v>1</v>
      </c>
      <c r="AI91" s="41">
        <f t="shared" si="18"/>
        <v>0.0680818996391959</v>
      </c>
      <c r="AJ91">
        <v>2</v>
      </c>
      <c r="AK91">
        <v>0</v>
      </c>
      <c r="AL91">
        <v>0</v>
      </c>
      <c r="AM91" s="41">
        <f>AJ91*权重!$N$9+AK91*权重!$N$10+AL91*权重!$N$11</f>
        <v>0.968044856278705</v>
      </c>
      <c r="AN91" s="41">
        <f t="shared" si="19"/>
        <v>1.94872144344326</v>
      </c>
      <c r="AO91" s="41">
        <f>AI91*权重!$D$16+AN91*权重!$D$17</f>
        <v>1.2342664807521</v>
      </c>
      <c r="AP91" s="41">
        <f t="shared" si="20"/>
        <v>1.47006118067427</v>
      </c>
      <c r="AQ91">
        <v>68</v>
      </c>
      <c r="AR91" t="s">
        <v>55</v>
      </c>
      <c r="AS91">
        <v>91.2</v>
      </c>
      <c r="AT91">
        <v>93.8</v>
      </c>
      <c r="AU91">
        <v>82.96</v>
      </c>
      <c r="AV91" s="7">
        <f>IF(AU91="","未进复试",IFERROR(VLOOKUP(A91,录取名单!$E:$I,5,0),"未录取"))</f>
        <v>82.96</v>
      </c>
      <c r="AW91" s="136" t="str">
        <f>VLOOKUP(A91,[1]数据整理!$A:$AC,29,0)</f>
        <v>putong</v>
      </c>
      <c r="AX91" t="str">
        <f t="shared" si="21"/>
        <v/>
      </c>
      <c r="AY91">
        <f>IFERROR(VLOOKUP(A91,跨学科资质筛选!$A:$H,8,0),1)</f>
        <v>1</v>
      </c>
    </row>
    <row r="92" spans="1:51">
      <c r="A92" s="8">
        <v>113</v>
      </c>
      <c r="B92" s="8" t="s">
        <v>219</v>
      </c>
      <c r="C92">
        <v>1</v>
      </c>
      <c r="D92" t="s">
        <v>155</v>
      </c>
      <c r="E92" t="str">
        <f>VLOOKUP(A92,[1]数据整理!A:J,10,0)</f>
        <v>管理学</v>
      </c>
      <c r="F92" t="str">
        <f>VLOOKUP(A92,[1]数据整理!$A:$M,13,0)</f>
        <v>财务管理</v>
      </c>
      <c r="G92" s="7" t="s">
        <v>53</v>
      </c>
      <c r="H92" s="7">
        <f t="shared" si="11"/>
        <v>0</v>
      </c>
      <c r="I92" s="7">
        <f t="shared" si="12"/>
        <v>1</v>
      </c>
      <c r="J92" s="7">
        <v>1</v>
      </c>
      <c r="K92" s="127">
        <f>VLOOKUP(G92,权重!$L$16:$N$18,3,0)</f>
        <v>0.02965</v>
      </c>
      <c r="L92" s="127">
        <f t="shared" si="13"/>
        <v>-0.162495927150278</v>
      </c>
      <c r="M92" t="str">
        <f>IFERROR(VLOOKUP(A92,[1]数据整理!A:Q,16,0),"")</f>
        <v>经济管理学院</v>
      </c>
      <c r="N92" t="s">
        <v>54</v>
      </c>
      <c r="O92">
        <v>520</v>
      </c>
      <c r="P92">
        <v>460</v>
      </c>
      <c r="Q92" s="14"/>
      <c r="R92" s="14" t="s">
        <v>55</v>
      </c>
      <c r="S92" s="14" t="s">
        <v>55</v>
      </c>
      <c r="T92" s="30">
        <f>VLOOKUP(A92,英语评价得分!O:T,6,0)</f>
        <v>-0.188788538069111</v>
      </c>
      <c r="U92" s="41">
        <f t="shared" si="14"/>
        <v>-0.18927115725215</v>
      </c>
      <c r="V92" s="14">
        <f t="shared" si="15"/>
        <v>0</v>
      </c>
      <c r="W92">
        <v>109</v>
      </c>
      <c r="X92">
        <v>2</v>
      </c>
      <c r="Y92" s="131">
        <v>0.018348623853211</v>
      </c>
      <c r="Z92">
        <v>3.99</v>
      </c>
      <c r="AA92" s="41">
        <f t="shared" si="16"/>
        <v>0.698662415202557</v>
      </c>
      <c r="AB92" s="41">
        <f>VLOOKUP(A92,绩点百分制转换!$H:$M,6,0)</f>
        <v>0.748521807509353</v>
      </c>
      <c r="AC92" s="41">
        <f>L92*权重!$O$22+AA92*权重!$O$23+AB92*权重!$O$24</f>
        <v>0.205653975117886</v>
      </c>
      <c r="AD92" s="41">
        <f t="shared" si="17"/>
        <v>0.292518045734878</v>
      </c>
      <c r="AE92">
        <v>0</v>
      </c>
      <c r="AF92">
        <v>0</v>
      </c>
      <c r="AG92">
        <v>0</v>
      </c>
      <c r="AH92" s="41">
        <f>AE92*权重!$N$3+AF92*权重!$N$4+AG92*权重!$N$5</f>
        <v>0</v>
      </c>
      <c r="AI92" s="41">
        <f t="shared" si="18"/>
        <v>-0.885290647353986</v>
      </c>
      <c r="AJ92">
        <v>0</v>
      </c>
      <c r="AK92">
        <v>0</v>
      </c>
      <c r="AL92">
        <v>0</v>
      </c>
      <c r="AM92" s="41">
        <f>AJ92*权重!$N$9+AK92*权重!$N$10+AL92*权重!$N$11</f>
        <v>0</v>
      </c>
      <c r="AN92" s="41">
        <f t="shared" si="19"/>
        <v>-0.651047891978899</v>
      </c>
      <c r="AO92" s="41">
        <f>AI92*权重!$D$16+AN92*权重!$D$17</f>
        <v>-0.740036714745894</v>
      </c>
      <c r="AP92" s="41">
        <f t="shared" si="20"/>
        <v>-0.881413587411652</v>
      </c>
      <c r="AQ92" t="s">
        <v>55</v>
      </c>
      <c r="AR92" t="s">
        <v>55</v>
      </c>
      <c r="AS92" t="s">
        <v>55</v>
      </c>
      <c r="AT92" t="s">
        <v>55</v>
      </c>
      <c r="AU92" t="s">
        <v>55</v>
      </c>
      <c r="AV92" s="7" t="str">
        <f>IF(AU92="","未进复试",IFERROR(VLOOKUP(A92,录取名单!$E:$I,5,0),"未录取"))</f>
        <v>未进复试</v>
      </c>
      <c r="AW92" s="136" t="str">
        <f>VLOOKUP(A92,[1]数据整理!$A:$AC,29,0)</f>
        <v>putong</v>
      </c>
      <c r="AX92" t="str">
        <f t="shared" si="21"/>
        <v/>
      </c>
      <c r="AY92">
        <f>IFERROR(VLOOKUP(A92,跨学科资质筛选!$A:$H,8,0),1)</f>
        <v>1</v>
      </c>
    </row>
    <row r="93" spans="1:51">
      <c r="A93" s="8">
        <v>115</v>
      </c>
      <c r="B93" s="8" t="s">
        <v>220</v>
      </c>
      <c r="C93">
        <v>1</v>
      </c>
      <c r="D93" t="s">
        <v>150</v>
      </c>
      <c r="E93" t="str">
        <f>VLOOKUP(A93,[1]数据整理!A:J,10,0)</f>
        <v>农学</v>
      </c>
      <c r="F93" t="str">
        <f>VLOOKUP(A93,[1]数据整理!$A:$M,13,0)</f>
        <v>林学</v>
      </c>
      <c r="G93" s="7" t="s">
        <v>53</v>
      </c>
      <c r="H93" s="7">
        <f t="shared" si="11"/>
        <v>0</v>
      </c>
      <c r="I93" s="7">
        <f t="shared" si="12"/>
        <v>1</v>
      </c>
      <c r="J93" s="7">
        <v>1</v>
      </c>
      <c r="K93" s="127">
        <f>VLOOKUP(G93,权重!$L$16:$N$18,3,0)</f>
        <v>0.02965</v>
      </c>
      <c r="L93" s="127">
        <f t="shared" si="13"/>
        <v>-0.162495927150278</v>
      </c>
      <c r="M93" t="str">
        <f>IFERROR(VLOOKUP(A93,[1]数据整理!A:Q,16,0),"")</f>
        <v>林学院</v>
      </c>
      <c r="N93" t="s">
        <v>141</v>
      </c>
      <c r="O93">
        <v>501</v>
      </c>
      <c r="P93">
        <v>446</v>
      </c>
      <c r="Q93" s="14"/>
      <c r="R93" s="14" t="s">
        <v>55</v>
      </c>
      <c r="S93" s="14" t="s">
        <v>55</v>
      </c>
      <c r="T93" s="30">
        <f>VLOOKUP(A93,英语评价得分!O:T,6,0)</f>
        <v>-0.444983358475296</v>
      </c>
      <c r="U93" s="41">
        <f t="shared" si="14"/>
        <v>-0.446653303846343</v>
      </c>
      <c r="V93" s="14">
        <f t="shared" si="15"/>
        <v>0</v>
      </c>
      <c r="W93">
        <v>57</v>
      </c>
      <c r="X93">
        <v>3</v>
      </c>
      <c r="Y93" s="131">
        <v>0.0526315789473684</v>
      </c>
      <c r="Z93">
        <v>4.01</v>
      </c>
      <c r="AA93" s="41">
        <f t="shared" si="16"/>
        <v>0.403097506911328</v>
      </c>
      <c r="AB93" s="41">
        <f>VLOOKUP(A93,绩点百分制转换!$H:$M,6,0)</f>
        <v>0.842723458730201</v>
      </c>
      <c r="AC93" s="41">
        <f>L93*权重!$O$22+AA93*权重!$O$23+AB93*权重!$O$24</f>
        <v>0.0977457738150795</v>
      </c>
      <c r="AD93" s="41">
        <f t="shared" si="17"/>
        <v>0.139055618701969</v>
      </c>
      <c r="AE93">
        <v>1</v>
      </c>
      <c r="AF93">
        <v>2</v>
      </c>
      <c r="AG93">
        <v>5</v>
      </c>
      <c r="AH93" s="41">
        <f>AE93*权重!$N$3+AF93*权重!$N$4+AG93*权重!$N$5</f>
        <v>1.8588191268633</v>
      </c>
      <c r="AI93" s="41">
        <f t="shared" si="18"/>
        <v>0.886856478023324</v>
      </c>
      <c r="AJ93">
        <v>0</v>
      </c>
      <c r="AK93">
        <v>0</v>
      </c>
      <c r="AL93">
        <v>0</v>
      </c>
      <c r="AM93" s="41">
        <f>AJ93*权重!$N$9+AK93*权重!$N$10+AL93*权重!$N$11</f>
        <v>0</v>
      </c>
      <c r="AN93" s="41">
        <f t="shared" si="19"/>
        <v>-0.651047891978899</v>
      </c>
      <c r="AO93" s="41">
        <f>AI93*权重!$D$16+AN93*权重!$D$17</f>
        <v>-0.0667980218150543</v>
      </c>
      <c r="AP93" s="41">
        <f t="shared" si="20"/>
        <v>-0.0795591392519298</v>
      </c>
      <c r="AQ93">
        <v>86.8</v>
      </c>
      <c r="AR93">
        <v>83</v>
      </c>
      <c r="AS93">
        <v>83.8</v>
      </c>
      <c r="AT93">
        <v>84.8</v>
      </c>
      <c r="AU93">
        <v>84.44</v>
      </c>
      <c r="AV93" s="7">
        <f>IF(AU93="","未进复试",IFERROR(VLOOKUP(A93,录取名单!$E:$I,5,0),"未录取"))</f>
        <v>84.44</v>
      </c>
      <c r="AW93" s="136" t="str">
        <f>VLOOKUP(A93,[1]数据整理!$A:$AC,29,0)</f>
        <v>putong</v>
      </c>
      <c r="AX93" t="str">
        <f t="shared" si="21"/>
        <v/>
      </c>
      <c r="AY93">
        <f>IFERROR(VLOOKUP(A93,跨学科资质筛选!$A:$H,8,0),1)</f>
        <v>1</v>
      </c>
    </row>
    <row r="94" spans="1:51">
      <c r="A94" s="8">
        <v>116</v>
      </c>
      <c r="B94" s="8" t="s">
        <v>221</v>
      </c>
      <c r="C94">
        <v>1</v>
      </c>
      <c r="D94" t="s">
        <v>222</v>
      </c>
      <c r="E94" t="str">
        <f>VLOOKUP(A94,[1]数据整理!A:J,10,0)</f>
        <v>经济学</v>
      </c>
      <c r="F94" t="str">
        <f>VLOOKUP(A94,[1]数据整理!$A:$M,13,0)</f>
        <v>金融学</v>
      </c>
      <c r="G94" s="7" t="s">
        <v>53</v>
      </c>
      <c r="H94" s="7">
        <f t="shared" si="11"/>
        <v>0</v>
      </c>
      <c r="I94" s="7">
        <f t="shared" si="12"/>
        <v>1</v>
      </c>
      <c r="J94" s="7">
        <v>1</v>
      </c>
      <c r="K94" s="127">
        <f>VLOOKUP(G94,权重!$L$16:$N$18,3,0)</f>
        <v>0.02965</v>
      </c>
      <c r="L94" s="127">
        <f t="shared" si="13"/>
        <v>-0.162495927150278</v>
      </c>
      <c r="M94" t="str">
        <f>IFERROR(VLOOKUP(A94,[1]数据整理!A:Q,16,0),"")</f>
        <v>经济管理学院</v>
      </c>
      <c r="N94" t="s">
        <v>61</v>
      </c>
      <c r="O94">
        <v>479</v>
      </c>
      <c r="P94">
        <v>448</v>
      </c>
      <c r="Q94" s="14"/>
      <c r="R94" s="14" t="s">
        <v>55</v>
      </c>
      <c r="S94" s="14" t="s">
        <v>55</v>
      </c>
      <c r="T94" s="30">
        <f>VLOOKUP(A94,英语评价得分!O:T,6,0)</f>
        <v>-0.408384098417269</v>
      </c>
      <c r="U94" s="41">
        <f t="shared" si="14"/>
        <v>-0.409884425761457</v>
      </c>
      <c r="V94" s="14">
        <f t="shared" si="15"/>
        <v>0</v>
      </c>
      <c r="W94">
        <v>76</v>
      </c>
      <c r="X94">
        <v>10</v>
      </c>
      <c r="Y94" s="131">
        <v>0.131578947368421</v>
      </c>
      <c r="Z94">
        <v>3.56</v>
      </c>
      <c r="AA94" s="41">
        <f t="shared" si="16"/>
        <v>-0.277534359364954</v>
      </c>
      <c r="AB94" s="41">
        <f>VLOOKUP(A94,绩点百分制转换!$H:$M,6,0)</f>
        <v>-0.852906263245097</v>
      </c>
      <c r="AC94" s="41">
        <f>L94*权重!$O$22+AA94*权重!$O$23+AB94*权重!$O$24</f>
        <v>-0.237460178104449</v>
      </c>
      <c r="AD94" s="41">
        <f t="shared" si="17"/>
        <v>-0.337659944307881</v>
      </c>
      <c r="AE94">
        <v>0</v>
      </c>
      <c r="AF94">
        <v>0</v>
      </c>
      <c r="AG94">
        <v>0</v>
      </c>
      <c r="AH94" s="41">
        <f>AE94*权重!$N$3+AF94*权重!$N$4+AG94*权重!$N$5</f>
        <v>0</v>
      </c>
      <c r="AI94" s="41">
        <f t="shared" si="18"/>
        <v>-0.885290647353986</v>
      </c>
      <c r="AJ94">
        <v>0</v>
      </c>
      <c r="AK94">
        <v>0</v>
      </c>
      <c r="AL94">
        <v>0</v>
      </c>
      <c r="AM94" s="41">
        <f>AJ94*权重!$N$9+AK94*权重!$N$10+AL94*权重!$N$11</f>
        <v>0</v>
      </c>
      <c r="AN94" s="41">
        <f t="shared" si="19"/>
        <v>-0.651047891978899</v>
      </c>
      <c r="AO94" s="41">
        <f>AI94*权重!$D$16+AN94*权重!$D$17</f>
        <v>-0.740036714745894</v>
      </c>
      <c r="AP94" s="41">
        <f t="shared" si="20"/>
        <v>-0.881413587411652</v>
      </c>
      <c r="AQ94" t="s">
        <v>55</v>
      </c>
      <c r="AR94" t="s">
        <v>55</v>
      </c>
      <c r="AS94" t="s">
        <v>55</v>
      </c>
      <c r="AT94" t="s">
        <v>55</v>
      </c>
      <c r="AU94" t="s">
        <v>55</v>
      </c>
      <c r="AV94" s="7" t="str">
        <f>IF(AU94="","未进复试",IFERROR(VLOOKUP(A94,录取名单!$E:$I,5,0),"未录取"))</f>
        <v>未进复试</v>
      </c>
      <c r="AW94" s="136" t="str">
        <f>VLOOKUP(A94,[1]数据整理!$A:$AC,29,0)</f>
        <v>putong</v>
      </c>
      <c r="AX94" t="str">
        <f t="shared" si="21"/>
        <v/>
      </c>
      <c r="AY94">
        <f>IFERROR(VLOOKUP(A94,跨学科资质筛选!$A:$H,8,0),1)</f>
        <v>1</v>
      </c>
    </row>
    <row r="95" spans="1:51">
      <c r="A95" s="8">
        <v>117</v>
      </c>
      <c r="B95" s="8" t="s">
        <v>223</v>
      </c>
      <c r="C95">
        <v>1</v>
      </c>
      <c r="D95" t="s">
        <v>224</v>
      </c>
      <c r="E95" t="str">
        <f>VLOOKUP(A95,[1]数据整理!A:J,10,0)</f>
        <v>管理学</v>
      </c>
      <c r="F95" t="str">
        <f>VLOOKUP(A95,[1]数据整理!$A:$M,13,0)</f>
        <v>旅游管理</v>
      </c>
      <c r="G95" s="7" t="s">
        <v>53</v>
      </c>
      <c r="H95" s="7">
        <f t="shared" si="11"/>
        <v>0</v>
      </c>
      <c r="I95" s="7">
        <f t="shared" si="12"/>
        <v>1</v>
      </c>
      <c r="J95" s="7">
        <v>1</v>
      </c>
      <c r="K95" s="127">
        <f>VLOOKUP(G95,权重!$L$16:$N$18,3,0)</f>
        <v>0.02965</v>
      </c>
      <c r="L95" s="127">
        <f t="shared" si="13"/>
        <v>-0.162495927150278</v>
      </c>
      <c r="M95" t="str">
        <f>IFERROR(VLOOKUP(A95,[1]数据整理!A:Q,16,0),"")</f>
        <v>园林学院</v>
      </c>
      <c r="N95" t="s">
        <v>127</v>
      </c>
      <c r="O95">
        <v>499</v>
      </c>
      <c r="Q95" s="14"/>
      <c r="R95" s="14" t="s">
        <v>55</v>
      </c>
      <c r="S95" s="14" t="s">
        <v>55</v>
      </c>
      <c r="T95" s="30">
        <f>VLOOKUP(A95,英语评价得分!O:T,6,0)</f>
        <v>-0.710477940548169</v>
      </c>
      <c r="U95" s="41">
        <f t="shared" si="14"/>
        <v>-0.713378311536601</v>
      </c>
      <c r="V95" s="14">
        <f t="shared" si="15"/>
        <v>0</v>
      </c>
      <c r="W95">
        <v>19</v>
      </c>
      <c r="X95">
        <v>2</v>
      </c>
      <c r="Y95" s="131">
        <v>0.105263157894737</v>
      </c>
      <c r="Z95">
        <v>3.95</v>
      </c>
      <c r="AA95" s="41">
        <f t="shared" si="16"/>
        <v>-0.0506570706061934</v>
      </c>
      <c r="AB95" s="41">
        <f>VLOOKUP(A95,绩点百分制转换!$H:$M,6,0)</f>
        <v>0.577246078016898</v>
      </c>
      <c r="AC95" s="41">
        <f>L95*权重!$O$22+AA95*权重!$O$23+AB95*权重!$O$24</f>
        <v>-0.0865094097840934</v>
      </c>
      <c r="AD95" s="41">
        <f t="shared" si="17"/>
        <v>-0.122984220041854</v>
      </c>
      <c r="AE95">
        <v>0</v>
      </c>
      <c r="AF95">
        <v>1</v>
      </c>
      <c r="AG95">
        <v>10</v>
      </c>
      <c r="AH95" s="41">
        <f>AE95*权重!$N$3+AF95*权重!$N$4+AG95*权重!$N$5</f>
        <v>1.49766643228957</v>
      </c>
      <c r="AI95" s="41">
        <f t="shared" si="18"/>
        <v>0.542543413744111</v>
      </c>
      <c r="AJ95">
        <v>2</v>
      </c>
      <c r="AK95">
        <v>1</v>
      </c>
      <c r="AL95">
        <v>3</v>
      </c>
      <c r="AM95" s="41">
        <f>AJ95*权重!$N$9+AK95*权重!$N$10+AL95*权重!$N$11</f>
        <v>1.76101349901212</v>
      </c>
      <c r="AN95" s="41">
        <f t="shared" si="19"/>
        <v>4.07830825748252</v>
      </c>
      <c r="AO95" s="41">
        <f>AI95*权重!$D$16+AN95*权重!$D$17</f>
        <v>2.7350711933463</v>
      </c>
      <c r="AP95" s="41">
        <f t="shared" si="20"/>
        <v>3.25758015017052</v>
      </c>
      <c r="AQ95">
        <v>87</v>
      </c>
      <c r="AR95">
        <v>87</v>
      </c>
      <c r="AS95">
        <v>92</v>
      </c>
      <c r="AT95">
        <v>92</v>
      </c>
      <c r="AU95">
        <v>90</v>
      </c>
      <c r="AV95" s="7">
        <f>IF(AU95="","未进复试",IFERROR(VLOOKUP(A95,录取名单!$E:$I,5,0),"未录取"))</f>
        <v>90</v>
      </c>
      <c r="AW95" s="136" t="str">
        <f>VLOOKUP(A95,[1]数据整理!$A:$AC,29,0)</f>
        <v>putong</v>
      </c>
      <c r="AX95" t="str">
        <f t="shared" si="21"/>
        <v/>
      </c>
      <c r="AY95">
        <f>IFERROR(VLOOKUP(A95,跨学科资质筛选!$A:$H,8,0),1)</f>
        <v>1</v>
      </c>
    </row>
    <row r="96" spans="1:51">
      <c r="A96" s="8">
        <v>118</v>
      </c>
      <c r="B96" s="8" t="s">
        <v>225</v>
      </c>
      <c r="C96">
        <v>1</v>
      </c>
      <c r="D96" t="s">
        <v>95</v>
      </c>
      <c r="E96" t="str">
        <f>VLOOKUP(A96,[1]数据整理!A:J,10,0)</f>
        <v>工学</v>
      </c>
      <c r="F96" t="str">
        <f>VLOOKUP(A96,[1]数据整理!$A:$M,13,0)</f>
        <v>风景园林</v>
      </c>
      <c r="G96" s="7" t="s">
        <v>53</v>
      </c>
      <c r="H96" s="7">
        <f t="shared" si="11"/>
        <v>0</v>
      </c>
      <c r="I96" s="7">
        <f t="shared" si="12"/>
        <v>1</v>
      </c>
      <c r="J96" s="7">
        <v>1</v>
      </c>
      <c r="K96" s="127">
        <f>VLOOKUP(G96,权重!$L$16:$N$18,3,0)</f>
        <v>0.02965</v>
      </c>
      <c r="L96" s="127">
        <f t="shared" si="13"/>
        <v>-0.162495927150278</v>
      </c>
      <c r="M96" t="str">
        <f>IFERROR(VLOOKUP(A96,[1]数据整理!A:Q,16,0),"")</f>
        <v>园林学院</v>
      </c>
      <c r="N96" t="s">
        <v>64</v>
      </c>
      <c r="O96">
        <v>507</v>
      </c>
      <c r="P96">
        <v>499</v>
      </c>
      <c r="Q96" s="14"/>
      <c r="R96" s="14" t="s">
        <v>55</v>
      </c>
      <c r="S96" s="14" t="s">
        <v>55</v>
      </c>
      <c r="T96" s="30">
        <f>VLOOKUP(A96,英语评价得分!O:T,6,0)</f>
        <v>0.524897033062404</v>
      </c>
      <c r="U96" s="41">
        <f t="shared" si="14"/>
        <v>0.5277219654031</v>
      </c>
      <c r="V96" s="14">
        <f t="shared" si="15"/>
        <v>0</v>
      </c>
      <c r="W96">
        <v>60</v>
      </c>
      <c r="X96">
        <v>3</v>
      </c>
      <c r="Y96" s="131">
        <v>0.05</v>
      </c>
      <c r="Z96">
        <v>88.57</v>
      </c>
      <c r="AA96" s="41">
        <f t="shared" si="16"/>
        <v>0.425785235787204</v>
      </c>
      <c r="AB96" s="41">
        <f>VLOOKUP(A96,绩点百分制转换!$H:$M,6,0)</f>
        <v>-0.089872888356214</v>
      </c>
      <c r="AC96" s="41">
        <f>L96*权重!$O$22+AA96*权重!$O$23+AB96*权重!$O$24</f>
        <v>0.0640739135447482</v>
      </c>
      <c r="AD96" s="41">
        <f t="shared" si="17"/>
        <v>0.091168939678401</v>
      </c>
      <c r="AE96">
        <v>3</v>
      </c>
      <c r="AF96">
        <v>2</v>
      </c>
      <c r="AG96">
        <v>7</v>
      </c>
      <c r="AH96" s="41">
        <f>AE96*权重!$N$3+AF96*权重!$N$4+AG96*权重!$N$5</f>
        <v>2.99297728037171</v>
      </c>
      <c r="AI96" s="41">
        <f t="shared" si="18"/>
        <v>1.96813172552672</v>
      </c>
      <c r="AJ96">
        <v>0</v>
      </c>
      <c r="AK96">
        <v>1</v>
      </c>
      <c r="AL96">
        <v>0</v>
      </c>
      <c r="AM96" s="41">
        <f>AJ96*权重!$N$9+AK96*权重!$N$10+AL96*权重!$N$11</f>
        <v>0.341500400262201</v>
      </c>
      <c r="AN96" s="41">
        <f t="shared" si="19"/>
        <v>0.266081374167892</v>
      </c>
      <c r="AO96" s="41">
        <f>AI96*权重!$D$16+AN96*权重!$D$17</f>
        <v>0.912690302649111</v>
      </c>
      <c r="AP96" s="41">
        <f t="shared" si="20"/>
        <v>1.08705097709916</v>
      </c>
      <c r="AQ96" t="s">
        <v>55</v>
      </c>
      <c r="AR96" t="s">
        <v>55</v>
      </c>
      <c r="AS96" t="s">
        <v>55</v>
      </c>
      <c r="AT96" t="s">
        <v>55</v>
      </c>
      <c r="AU96" t="s">
        <v>55</v>
      </c>
      <c r="AV96" s="7" t="str">
        <f>IF(AU96="","未进复试",IFERROR(VLOOKUP(A96,录取名单!$E:$I,5,0),"未录取"))</f>
        <v>未进复试</v>
      </c>
      <c r="AW96" s="136" t="str">
        <f>VLOOKUP(A96,[1]数据整理!$A:$AC,29,0)</f>
        <v>putong</v>
      </c>
      <c r="AX96" t="str">
        <f t="shared" si="21"/>
        <v/>
      </c>
      <c r="AY96">
        <f>IFERROR(VLOOKUP(A96,跨学科资质筛选!$A:$H,8,0),1)</f>
        <v>1</v>
      </c>
    </row>
    <row r="97" spans="1:51">
      <c r="A97" s="8">
        <v>119</v>
      </c>
      <c r="B97" s="8" t="s">
        <v>226</v>
      </c>
      <c r="C97">
        <v>1</v>
      </c>
      <c r="D97" t="s">
        <v>227</v>
      </c>
      <c r="E97" t="str">
        <f>VLOOKUP(A97,[1]数据整理!A:J,10,0)</f>
        <v>管理学</v>
      </c>
      <c r="F97" t="str">
        <f>VLOOKUP(A97,[1]数据整理!$A:$M,13,0)</f>
        <v>财务管理</v>
      </c>
      <c r="G97" s="7" t="s">
        <v>53</v>
      </c>
      <c r="H97" s="7">
        <f t="shared" si="11"/>
        <v>0</v>
      </c>
      <c r="I97" s="7">
        <f t="shared" si="12"/>
        <v>1</v>
      </c>
      <c r="J97" s="7">
        <v>1</v>
      </c>
      <c r="K97" s="127">
        <f>VLOOKUP(G97,权重!$L$16:$N$18,3,0)</f>
        <v>0.02965</v>
      </c>
      <c r="L97" s="127">
        <f t="shared" si="13"/>
        <v>-0.162495927150278</v>
      </c>
      <c r="M97" t="str">
        <f>IFERROR(VLOOKUP(A97,[1]数据整理!A:Q,16,0),"")</f>
        <v>经济管理学院</v>
      </c>
      <c r="N97" t="s">
        <v>54</v>
      </c>
      <c r="O97">
        <v>517</v>
      </c>
      <c r="P97">
        <v>434</v>
      </c>
      <c r="Q97" s="14"/>
      <c r="R97" s="14" t="s">
        <v>55</v>
      </c>
      <c r="S97" s="14" t="s">
        <v>55</v>
      </c>
      <c r="T97" s="30">
        <f>VLOOKUP(A97,英语评价得分!O:T,6,0)</f>
        <v>-0.42564722432451</v>
      </c>
      <c r="U97" s="41">
        <f t="shared" si="14"/>
        <v>-0.427227557039002</v>
      </c>
      <c r="V97" s="14">
        <f t="shared" si="15"/>
        <v>0</v>
      </c>
      <c r="W97">
        <v>149</v>
      </c>
      <c r="X97">
        <v>4</v>
      </c>
      <c r="Y97" s="131">
        <v>0.0268456375838926</v>
      </c>
      <c r="Z97">
        <v>3.68</v>
      </c>
      <c r="AA97" s="41">
        <f t="shared" si="16"/>
        <v>0.625406796567563</v>
      </c>
      <c r="AB97" s="41">
        <f>VLOOKUP(A97,绩点百分制转换!$H:$M,6,0)</f>
        <v>-0.544609950158679</v>
      </c>
      <c r="AC97" s="41">
        <f>L97*权重!$O$22+AA97*权重!$O$23+AB97*权重!$O$24</f>
        <v>0.11922137660996</v>
      </c>
      <c r="AD97" s="41">
        <f t="shared" si="17"/>
        <v>0.16959730216168</v>
      </c>
      <c r="AE97">
        <v>0</v>
      </c>
      <c r="AF97">
        <v>2</v>
      </c>
      <c r="AG97">
        <v>7</v>
      </c>
      <c r="AH97" s="41">
        <f>AE97*权重!$N$3+AF97*权重!$N$4+AG97*权重!$N$5</f>
        <v>1.61116370282223</v>
      </c>
      <c r="AI97" s="41">
        <f t="shared" si="18"/>
        <v>0.65074859562861</v>
      </c>
      <c r="AJ97">
        <v>0</v>
      </c>
      <c r="AK97">
        <v>1</v>
      </c>
      <c r="AL97">
        <v>0</v>
      </c>
      <c r="AM97" s="41">
        <f>AJ97*权重!$N$9+AK97*权重!$N$10+AL97*权重!$N$11</f>
        <v>0.341500400262201</v>
      </c>
      <c r="AN97" s="41">
        <f t="shared" si="19"/>
        <v>0.266081374167892</v>
      </c>
      <c r="AO97" s="41">
        <f>AI97*权重!$D$16+AN97*权重!$D$17</f>
        <v>0.412216451600818</v>
      </c>
      <c r="AP97" s="41">
        <f t="shared" si="20"/>
        <v>0.490966426605382</v>
      </c>
      <c r="AQ97" t="s">
        <v>55</v>
      </c>
      <c r="AR97" t="s">
        <v>55</v>
      </c>
      <c r="AS97" t="s">
        <v>55</v>
      </c>
      <c r="AT97" t="s">
        <v>55</v>
      </c>
      <c r="AU97" t="s">
        <v>55</v>
      </c>
      <c r="AV97" s="7" t="str">
        <f>IF(AU97="","未进复试",IFERROR(VLOOKUP(A97,录取名单!$E:$I,5,0),"未录取"))</f>
        <v>未进复试</v>
      </c>
      <c r="AW97" s="136" t="str">
        <f>VLOOKUP(A97,[1]数据整理!$A:$AC,29,0)</f>
        <v>putong</v>
      </c>
      <c r="AX97" t="str">
        <f t="shared" si="21"/>
        <v/>
      </c>
      <c r="AY97">
        <f>IFERROR(VLOOKUP(A97,跨学科资质筛选!$A:$H,8,0),1)</f>
        <v>1</v>
      </c>
    </row>
    <row r="98" spans="1:51">
      <c r="A98" s="8">
        <v>120</v>
      </c>
      <c r="B98" s="8" t="s">
        <v>228</v>
      </c>
      <c r="C98">
        <v>1</v>
      </c>
      <c r="D98" t="s">
        <v>229</v>
      </c>
      <c r="E98" t="str">
        <f>VLOOKUP(A98,[1]数据整理!A:J,10,0)</f>
        <v>管理学</v>
      </c>
      <c r="F98" t="str">
        <f>VLOOKUP(A98,[1]数据整理!$A:$M,13,0)</f>
        <v>财务管理</v>
      </c>
      <c r="G98" s="7" t="s">
        <v>53</v>
      </c>
      <c r="H98" s="7">
        <f t="shared" si="11"/>
        <v>0</v>
      </c>
      <c r="I98" s="7">
        <f t="shared" si="12"/>
        <v>1</v>
      </c>
      <c r="J98" s="7">
        <v>1</v>
      </c>
      <c r="K98" s="127">
        <f>VLOOKUP(G98,权重!$L$16:$N$18,3,0)</f>
        <v>0.02965</v>
      </c>
      <c r="L98" s="127">
        <f t="shared" si="13"/>
        <v>-0.162495927150278</v>
      </c>
      <c r="M98" t="str">
        <f>IFERROR(VLOOKUP(A98,[1]数据整理!A:Q,16,0),"")</f>
        <v>经济管理学院</v>
      </c>
      <c r="N98" t="s">
        <v>79</v>
      </c>
      <c r="O98">
        <v>527</v>
      </c>
      <c r="P98">
        <v>483</v>
      </c>
      <c r="Q98" s="14"/>
      <c r="R98" s="14" t="s">
        <v>55</v>
      </c>
      <c r="S98" s="14" t="s">
        <v>55</v>
      </c>
      <c r="T98" s="30">
        <f>VLOOKUP(A98,英语评价得分!O:T,6,0)</f>
        <v>0.232102952598193</v>
      </c>
      <c r="U98" s="41">
        <f t="shared" si="14"/>
        <v>0.233570940724023</v>
      </c>
      <c r="V98" s="14">
        <f t="shared" si="15"/>
        <v>0</v>
      </c>
      <c r="W98">
        <v>124</v>
      </c>
      <c r="X98">
        <v>1</v>
      </c>
      <c r="Y98" s="131">
        <v>0.00806451612903226</v>
      </c>
      <c r="Z98">
        <v>4.39</v>
      </c>
      <c r="AA98" s="41">
        <f t="shared" si="16"/>
        <v>0.787325173357616</v>
      </c>
      <c r="AB98" s="41">
        <f>VLOOKUP(A98,绩点百分制转换!$H:$M,6,0)</f>
        <v>2.39888580097593</v>
      </c>
      <c r="AC98" s="41">
        <f>L98*权重!$O$22+AA98*权重!$O$23+AB98*权重!$O$24</f>
        <v>0.314130705154291</v>
      </c>
      <c r="AD98" s="41">
        <f t="shared" si="17"/>
        <v>0.446789010008171</v>
      </c>
      <c r="AE98">
        <v>3</v>
      </c>
      <c r="AF98">
        <v>1</v>
      </c>
      <c r="AG98">
        <v>19</v>
      </c>
      <c r="AH98" s="41">
        <f>AE98*权重!$N$3+AF98*权重!$N$4+AG98*权重!$N$5</f>
        <v>3.83775096797845</v>
      </c>
      <c r="AI98" s="41">
        <f t="shared" si="18"/>
        <v>2.77351576771318</v>
      </c>
      <c r="AJ98">
        <v>0</v>
      </c>
      <c r="AK98">
        <v>1</v>
      </c>
      <c r="AL98">
        <v>4</v>
      </c>
      <c r="AM98" s="41">
        <f>AJ98*权重!$N$9+AK98*权重!$N$10+AL98*权重!$N$11</f>
        <v>0.943458056890487</v>
      </c>
      <c r="AN98" s="41">
        <f t="shared" si="19"/>
        <v>1.88269143802452</v>
      </c>
      <c r="AO98" s="41">
        <f>AI98*权重!$D$16+AN98*权重!$D$17</f>
        <v>2.22111560087324</v>
      </c>
      <c r="AP98" s="41">
        <f t="shared" si="20"/>
        <v>2.64543830165763</v>
      </c>
      <c r="AQ98" t="s">
        <v>55</v>
      </c>
      <c r="AR98" t="s">
        <v>55</v>
      </c>
      <c r="AS98" t="s">
        <v>55</v>
      </c>
      <c r="AT98" t="s">
        <v>55</v>
      </c>
      <c r="AU98" t="s">
        <v>55</v>
      </c>
      <c r="AV98" s="7" t="str">
        <f>IF(AU98="","未进复试",IFERROR(VLOOKUP(A98,录取名单!$E:$I,5,0),"未录取"))</f>
        <v>未进复试</v>
      </c>
      <c r="AW98" s="136" t="str">
        <f>VLOOKUP(A98,[1]数据整理!$A:$AC,29,0)</f>
        <v>putong</v>
      </c>
      <c r="AX98" t="str">
        <f t="shared" si="21"/>
        <v/>
      </c>
      <c r="AY98">
        <f>IFERROR(VLOOKUP(A98,跨学科资质筛选!$A:$H,8,0),1)</f>
        <v>1</v>
      </c>
    </row>
    <row r="99" spans="1:51">
      <c r="A99" s="8">
        <v>121</v>
      </c>
      <c r="B99" s="8" t="s">
        <v>230</v>
      </c>
      <c r="C99">
        <v>2</v>
      </c>
      <c r="D99" t="s">
        <v>231</v>
      </c>
      <c r="E99" t="str">
        <f>VLOOKUP(A99,[1]数据整理!A:J,10,0)</f>
        <v>工学</v>
      </c>
      <c r="F99" t="str">
        <f>VLOOKUP(A99,[1]数据整理!$A:$M,13,0)</f>
        <v>数字媒体技术</v>
      </c>
      <c r="G99" s="7" t="s">
        <v>53</v>
      </c>
      <c r="H99" s="7">
        <f t="shared" si="11"/>
        <v>0</v>
      </c>
      <c r="I99" s="7">
        <f t="shared" si="12"/>
        <v>1</v>
      </c>
      <c r="J99" s="7">
        <v>1</v>
      </c>
      <c r="K99" s="127">
        <f>VLOOKUP(G99,权重!$L$16:$N$18,3,0)</f>
        <v>0.02965</v>
      </c>
      <c r="L99" s="127">
        <f t="shared" si="13"/>
        <v>-0.162495927150278</v>
      </c>
      <c r="M99" t="str">
        <f>IFERROR(VLOOKUP(A99,[1]数据整理!A:Q,16,0),"")</f>
        <v>艺术设计学院</v>
      </c>
      <c r="N99" t="s">
        <v>232</v>
      </c>
      <c r="O99">
        <v>614</v>
      </c>
      <c r="P99">
        <v>584</v>
      </c>
      <c r="Q99" s="14"/>
      <c r="R99" s="14" t="s">
        <v>55</v>
      </c>
      <c r="S99" s="14" t="s">
        <v>55</v>
      </c>
      <c r="T99" s="30">
        <f>VLOOKUP(A99,英语评价得分!O:T,6,0)</f>
        <v>2.08036558552852</v>
      </c>
      <c r="U99" s="41">
        <f t="shared" si="14"/>
        <v>2.09039928401069</v>
      </c>
      <c r="V99" s="14">
        <f t="shared" si="15"/>
        <v>0</v>
      </c>
      <c r="W99">
        <v>113</v>
      </c>
      <c r="X99">
        <v>1</v>
      </c>
      <c r="Y99" s="131">
        <v>0.00884955752212389</v>
      </c>
      <c r="Z99">
        <v>4.53</v>
      </c>
      <c r="AA99" s="41">
        <f t="shared" si="16"/>
        <v>0.780557066970151</v>
      </c>
      <c r="AB99" s="41">
        <f>VLOOKUP(A99,绩点百分制转换!$H:$M,6,0)</f>
        <v>2.5016512386714</v>
      </c>
      <c r="AC99" s="41">
        <f>L99*权重!$O$22+AA99*权重!$O$23+AB99*权重!$O$24</f>
        <v>0.316221188440043</v>
      </c>
      <c r="AD99" s="41">
        <f t="shared" si="17"/>
        <v>0.449762005895694</v>
      </c>
      <c r="AE99">
        <v>0</v>
      </c>
      <c r="AF99">
        <v>2</v>
      </c>
      <c r="AG99">
        <v>6</v>
      </c>
      <c r="AH99" s="41">
        <f>AE99*权重!$N$3+AF99*权重!$N$4+AG99*权重!$N$5</f>
        <v>1.50468915191785</v>
      </c>
      <c r="AI99" s="41">
        <f t="shared" si="18"/>
        <v>0.549238681842948</v>
      </c>
      <c r="AJ99">
        <v>0</v>
      </c>
      <c r="AK99">
        <v>0</v>
      </c>
      <c r="AL99">
        <v>0</v>
      </c>
      <c r="AM99" s="41">
        <f>AJ99*权重!$N$9+AK99*权重!$N$10+AL99*权重!$N$11</f>
        <v>0</v>
      </c>
      <c r="AN99" s="41">
        <f t="shared" si="19"/>
        <v>-0.651047891978899</v>
      </c>
      <c r="AO99" s="41">
        <f>AI99*权重!$D$16+AN99*权重!$D$17</f>
        <v>-0.195059022583979</v>
      </c>
      <c r="AP99" s="41">
        <f t="shared" si="20"/>
        <v>-0.232323166441533</v>
      </c>
      <c r="AQ99" t="s">
        <v>55</v>
      </c>
      <c r="AR99" t="s">
        <v>55</v>
      </c>
      <c r="AS99" t="s">
        <v>55</v>
      </c>
      <c r="AT99" t="s">
        <v>55</v>
      </c>
      <c r="AU99" t="s">
        <v>55</v>
      </c>
      <c r="AV99" s="7" t="str">
        <f>IF(AU99="","未进复试",IFERROR(VLOOKUP(A99,录取名单!$E:$I,5,0),"未录取"))</f>
        <v>未进复试</v>
      </c>
      <c r="AW99" s="136" t="str">
        <f>VLOOKUP(A99,[1]数据整理!$A:$AC,29,0)</f>
        <v>putong</v>
      </c>
      <c r="AX99" t="str">
        <f t="shared" si="21"/>
        <v/>
      </c>
      <c r="AY99">
        <f>IFERROR(VLOOKUP(A99,跨学科资质筛选!$A:$H,8,0),1)</f>
        <v>1</v>
      </c>
    </row>
    <row r="100" spans="1:51">
      <c r="A100" s="8">
        <v>122</v>
      </c>
      <c r="B100" s="8" t="s">
        <v>233</v>
      </c>
      <c r="C100">
        <v>1</v>
      </c>
      <c r="D100" t="s">
        <v>69</v>
      </c>
      <c r="E100" t="str">
        <f>VLOOKUP(A100,[1]数据整理!A:J,10,0)</f>
        <v>管理学</v>
      </c>
      <c r="F100" t="str">
        <f>VLOOKUP(A100,[1]数据整理!$A:$M,13,0)</f>
        <v>公共事业管理</v>
      </c>
      <c r="G100" s="7" t="s">
        <v>53</v>
      </c>
      <c r="H100" s="7">
        <f t="shared" si="11"/>
        <v>0</v>
      </c>
      <c r="I100" s="7">
        <f t="shared" si="12"/>
        <v>1</v>
      </c>
      <c r="J100" s="7">
        <v>1</v>
      </c>
      <c r="K100" s="127">
        <f>VLOOKUP(G100,权重!$L$16:$N$18,3,0)</f>
        <v>0.02965</v>
      </c>
      <c r="L100" s="127">
        <f t="shared" si="13"/>
        <v>-0.162495927150278</v>
      </c>
      <c r="M100" t="str">
        <f>IFERROR(VLOOKUP(A100,[1]数据整理!A:Q,16,0),"")</f>
        <v>经济管理学院</v>
      </c>
      <c r="N100" t="s">
        <v>79</v>
      </c>
      <c r="O100">
        <v>553</v>
      </c>
      <c r="P100">
        <v>481</v>
      </c>
      <c r="Q100" s="14"/>
      <c r="R100" s="14" t="s">
        <v>55</v>
      </c>
      <c r="S100" s="14" t="s">
        <v>55</v>
      </c>
      <c r="T100" s="30">
        <f>VLOOKUP(A100,英语评价得分!O:T,6,0)</f>
        <v>0.195503692540165</v>
      </c>
      <c r="U100" s="41">
        <f t="shared" si="14"/>
        <v>0.196802062639138</v>
      </c>
      <c r="V100" s="14">
        <f t="shared" si="15"/>
        <v>0</v>
      </c>
      <c r="W100">
        <v>85</v>
      </c>
      <c r="X100">
        <v>2</v>
      </c>
      <c r="Y100" s="131">
        <v>0.0235294117647059</v>
      </c>
      <c r="Z100">
        <v>90.53</v>
      </c>
      <c r="AA100" s="41">
        <f t="shared" si="16"/>
        <v>0.653997096832781</v>
      </c>
      <c r="AB100" s="41">
        <f>VLOOKUP(A100,绩点百分制转换!$H:$M,6,0)</f>
        <v>0.413677756351603</v>
      </c>
      <c r="AC100" s="41">
        <f>L100*权重!$O$22+AA100*权重!$O$23+AB100*权重!$O$24</f>
        <v>0.173520199706243</v>
      </c>
      <c r="AD100" s="41">
        <f t="shared" si="17"/>
        <v>0.246818765190269</v>
      </c>
      <c r="AE100">
        <v>0</v>
      </c>
      <c r="AF100">
        <v>0</v>
      </c>
      <c r="AG100">
        <v>0</v>
      </c>
      <c r="AH100" s="41">
        <f>AE100*权重!$N$3+AF100*权重!$N$4+AG100*权重!$N$5</f>
        <v>0</v>
      </c>
      <c r="AI100" s="41">
        <f t="shared" si="18"/>
        <v>-0.885290647353986</v>
      </c>
      <c r="AJ100">
        <v>0</v>
      </c>
      <c r="AK100">
        <v>0</v>
      </c>
      <c r="AL100">
        <v>0</v>
      </c>
      <c r="AM100" s="41">
        <f>AJ100*权重!$N$9+AK100*权重!$N$10+AL100*权重!$N$11</f>
        <v>0</v>
      </c>
      <c r="AN100" s="41">
        <f t="shared" si="19"/>
        <v>-0.651047891978899</v>
      </c>
      <c r="AO100" s="41">
        <f>AI100*权重!$D$16+AN100*权重!$D$17</f>
        <v>-0.740036714745894</v>
      </c>
      <c r="AP100" s="41">
        <f t="shared" si="20"/>
        <v>-0.881413587411652</v>
      </c>
      <c r="AQ100" t="s">
        <v>55</v>
      </c>
      <c r="AR100" t="s">
        <v>55</v>
      </c>
      <c r="AS100" t="s">
        <v>55</v>
      </c>
      <c r="AT100" t="s">
        <v>55</v>
      </c>
      <c r="AU100" t="s">
        <v>55</v>
      </c>
      <c r="AV100" s="7" t="str">
        <f>IF(AU100="","未进复试",IFERROR(VLOOKUP(A100,录取名单!$E:$I,5,0),"未录取"))</f>
        <v>未进复试</v>
      </c>
      <c r="AW100" s="136" t="str">
        <f>VLOOKUP(A100,[1]数据整理!$A:$AC,29,0)</f>
        <v>putong</v>
      </c>
      <c r="AX100" t="str">
        <f t="shared" si="21"/>
        <v/>
      </c>
      <c r="AY100">
        <f>IFERROR(VLOOKUP(A100,跨学科资质筛选!$A:$H,8,0),1)</f>
        <v>1</v>
      </c>
    </row>
    <row r="101" spans="1:51">
      <c r="A101" s="8">
        <v>124</v>
      </c>
      <c r="B101" s="8" t="s">
        <v>234</v>
      </c>
      <c r="C101">
        <v>1</v>
      </c>
      <c r="D101" t="s">
        <v>81</v>
      </c>
      <c r="E101" t="str">
        <f>VLOOKUP(A101,[1]数据整理!A:J,10,0)</f>
        <v>管理学</v>
      </c>
      <c r="F101" t="str">
        <f>VLOOKUP(A101,[1]数据整理!$A:$M,13,0)</f>
        <v>工商管理</v>
      </c>
      <c r="G101" s="7" t="s">
        <v>53</v>
      </c>
      <c r="H101" s="7">
        <f t="shared" si="11"/>
        <v>0</v>
      </c>
      <c r="I101" s="7">
        <f t="shared" si="12"/>
        <v>1</v>
      </c>
      <c r="J101" s="7">
        <v>1</v>
      </c>
      <c r="K101" s="127">
        <f>VLOOKUP(G101,权重!$L$16:$N$18,3,0)</f>
        <v>0.02965</v>
      </c>
      <c r="L101" s="127">
        <f t="shared" si="13"/>
        <v>-0.162495927150278</v>
      </c>
      <c r="M101" t="str">
        <f>IFERROR(VLOOKUP(A101,[1]数据整理!A:Q,16,0),"")</f>
        <v>经济管理学院</v>
      </c>
      <c r="N101" t="s">
        <v>79</v>
      </c>
      <c r="O101">
        <v>503</v>
      </c>
      <c r="P101">
        <v>444</v>
      </c>
      <c r="Q101" s="14"/>
      <c r="R101" s="14" t="s">
        <v>55</v>
      </c>
      <c r="S101" s="14" t="s">
        <v>55</v>
      </c>
      <c r="T101" s="30">
        <f>VLOOKUP(A101,英语评价得分!O:T,6,0)</f>
        <v>-0.481582618533322</v>
      </c>
      <c r="U101" s="41">
        <f t="shared" si="14"/>
        <v>-0.483422181931226</v>
      </c>
      <c r="V101" s="14">
        <f t="shared" si="15"/>
        <v>0</v>
      </c>
      <c r="W101">
        <v>49</v>
      </c>
      <c r="X101">
        <v>2</v>
      </c>
      <c r="Y101" s="131">
        <v>0.0408163265306122</v>
      </c>
      <c r="Z101">
        <v>4.15</v>
      </c>
      <c r="AA101" s="41">
        <f t="shared" si="16"/>
        <v>0.504960779415261</v>
      </c>
      <c r="AB101" s="41">
        <f>VLOOKUP(A101,绩点百分制转换!$H:$M,6,0)</f>
        <v>1.56208152259851</v>
      </c>
      <c r="AC101" s="41">
        <f>L101*权重!$O$22+AA101*权重!$O$23+AB101*权重!$O$24</f>
        <v>0.169021958207068</v>
      </c>
      <c r="AD101" s="41">
        <f t="shared" si="17"/>
        <v>0.240421558587719</v>
      </c>
      <c r="AE101">
        <v>0</v>
      </c>
      <c r="AF101">
        <v>0</v>
      </c>
      <c r="AG101">
        <v>7</v>
      </c>
      <c r="AH101" s="41">
        <f>AE101*权重!$N$3+AF101*权重!$N$4+AG101*权重!$N$5</f>
        <v>0.745321856330641</v>
      </c>
      <c r="AI101" s="41">
        <f t="shared" si="18"/>
        <v>-0.174721250854356</v>
      </c>
      <c r="AJ101">
        <v>0</v>
      </c>
      <c r="AK101">
        <v>1</v>
      </c>
      <c r="AL101">
        <v>2</v>
      </c>
      <c r="AM101" s="41">
        <f>AJ101*权重!$N$9+AK101*权重!$N$10+AL101*权重!$N$11</f>
        <v>0.642479228576344</v>
      </c>
      <c r="AN101" s="41">
        <f t="shared" si="19"/>
        <v>1.07438640609621</v>
      </c>
      <c r="AO101" s="41">
        <f>AI101*权重!$D$16+AN101*权重!$D$17</f>
        <v>0.599850407220687</v>
      </c>
      <c r="AP101" s="41">
        <f t="shared" si="20"/>
        <v>0.71444603869454</v>
      </c>
      <c r="AQ101" t="s">
        <v>55</v>
      </c>
      <c r="AR101" t="s">
        <v>55</v>
      </c>
      <c r="AS101" t="s">
        <v>55</v>
      </c>
      <c r="AT101" t="s">
        <v>55</v>
      </c>
      <c r="AU101" t="s">
        <v>55</v>
      </c>
      <c r="AV101" s="7" t="str">
        <f>IF(AU101="","未进复试",IFERROR(VLOOKUP(A101,录取名单!$E:$I,5,0),"未录取"))</f>
        <v>未进复试</v>
      </c>
      <c r="AW101" s="136" t="str">
        <f>VLOOKUP(A101,[1]数据整理!$A:$AC,29,0)</f>
        <v>putong</v>
      </c>
      <c r="AX101" t="str">
        <f t="shared" si="21"/>
        <v/>
      </c>
      <c r="AY101">
        <f>IFERROR(VLOOKUP(A101,跨学科资质筛选!$A:$H,8,0),1)</f>
        <v>1</v>
      </c>
    </row>
    <row r="102" spans="1:51">
      <c r="A102" s="8">
        <v>125</v>
      </c>
      <c r="B102" s="8" t="s">
        <v>235</v>
      </c>
      <c r="C102">
        <v>1</v>
      </c>
      <c r="D102" t="s">
        <v>69</v>
      </c>
      <c r="E102" t="str">
        <f>VLOOKUP(A102,[1]数据整理!A:J,10,0)</f>
        <v>管理学</v>
      </c>
      <c r="F102" t="str">
        <f>VLOOKUP(A102,[1]数据整理!$A:$M,13,0)</f>
        <v>会计学</v>
      </c>
      <c r="G102" s="7" t="s">
        <v>53</v>
      </c>
      <c r="H102" s="7">
        <f t="shared" si="11"/>
        <v>0</v>
      </c>
      <c r="I102" s="7">
        <f t="shared" si="12"/>
        <v>1</v>
      </c>
      <c r="J102" s="7">
        <v>1</v>
      </c>
      <c r="K102" s="127">
        <f>VLOOKUP(G102,权重!$L$16:$N$18,3,0)</f>
        <v>0.02965</v>
      </c>
      <c r="L102" s="127">
        <f t="shared" si="13"/>
        <v>-0.162495927150278</v>
      </c>
      <c r="M102" t="str">
        <f>IFERROR(VLOOKUP(A102,[1]数据整理!A:Q,16,0),"")</f>
        <v>经济管理学院</v>
      </c>
      <c r="N102" t="s">
        <v>54</v>
      </c>
      <c r="O102">
        <v>455</v>
      </c>
      <c r="Q102" s="14"/>
      <c r="R102" s="14" t="s">
        <v>55</v>
      </c>
      <c r="S102" s="14" t="s">
        <v>55</v>
      </c>
      <c r="T102" s="30">
        <f>VLOOKUP(A102,英语评价得分!O:T,6,0)</f>
        <v>-1.40673080242823</v>
      </c>
      <c r="U102" s="41">
        <f t="shared" si="14"/>
        <v>-1.41285793364184</v>
      </c>
      <c r="V102" s="14">
        <f t="shared" si="15"/>
        <v>0</v>
      </c>
      <c r="W102">
        <v>192</v>
      </c>
      <c r="X102">
        <v>7</v>
      </c>
      <c r="Y102" s="131">
        <v>0.0364583333333333</v>
      </c>
      <c r="Z102">
        <v>88.87</v>
      </c>
      <c r="AA102" s="41">
        <f t="shared" si="16"/>
        <v>0.542532507294316</v>
      </c>
      <c r="AB102" s="41">
        <f>VLOOKUP(A102,绩点百分制转换!$H:$M,6,0)</f>
        <v>-0.0127988100846067</v>
      </c>
      <c r="AC102" s="41">
        <f>L102*权重!$O$22+AA102*权重!$O$23+AB102*权重!$O$24</f>
        <v>0.11187881096219</v>
      </c>
      <c r="AD102" s="41">
        <f t="shared" si="17"/>
        <v>0.159155019449607</v>
      </c>
      <c r="AE102">
        <v>1</v>
      </c>
      <c r="AF102">
        <v>0</v>
      </c>
      <c r="AG102">
        <v>4</v>
      </c>
      <c r="AH102" s="41">
        <f>AE102*权重!$N$3+AF102*权重!$N$4+AG102*权重!$N$5</f>
        <v>0.886502729467338</v>
      </c>
      <c r="AI102" s="41">
        <f t="shared" si="18"/>
        <v>-0.0401232822453026</v>
      </c>
      <c r="AJ102">
        <v>0</v>
      </c>
      <c r="AK102">
        <v>0</v>
      </c>
      <c r="AL102">
        <v>0</v>
      </c>
      <c r="AM102" s="41">
        <f>AJ102*权重!$N$9+AK102*权重!$N$10+AL102*权重!$N$11</f>
        <v>0</v>
      </c>
      <c r="AN102" s="41">
        <f t="shared" si="19"/>
        <v>-0.651047891978899</v>
      </c>
      <c r="AO102" s="41">
        <f>AI102*权重!$D$16+AN102*权重!$D$17</f>
        <v>-0.418957632741106</v>
      </c>
      <c r="AP102" s="41">
        <f t="shared" si="20"/>
        <v>-0.498995445347099</v>
      </c>
      <c r="AQ102" t="s">
        <v>55</v>
      </c>
      <c r="AR102" t="s">
        <v>55</v>
      </c>
      <c r="AS102" t="s">
        <v>55</v>
      </c>
      <c r="AT102" t="s">
        <v>55</v>
      </c>
      <c r="AU102" t="s">
        <v>55</v>
      </c>
      <c r="AV102" s="7" t="str">
        <f>IF(AU102="","未进复试",IFERROR(VLOOKUP(A102,录取名单!$E:$I,5,0),"未录取"))</f>
        <v>未进复试</v>
      </c>
      <c r="AW102" s="136" t="str">
        <f>VLOOKUP(A102,[1]数据整理!$A:$AC,29,0)</f>
        <v>putong</v>
      </c>
      <c r="AX102" t="str">
        <f t="shared" si="21"/>
        <v/>
      </c>
      <c r="AY102">
        <f>IFERROR(VLOOKUP(A102,跨学科资质筛选!$A:$H,8,0),1)</f>
        <v>1</v>
      </c>
    </row>
    <row r="103" spans="1:51">
      <c r="A103" s="8">
        <v>126</v>
      </c>
      <c r="B103" s="8" t="s">
        <v>236</v>
      </c>
      <c r="C103">
        <v>2</v>
      </c>
      <c r="D103" t="s">
        <v>63</v>
      </c>
      <c r="E103" t="str">
        <f>VLOOKUP(A103,[1]数据整理!A:J,10,0)</f>
        <v>农学</v>
      </c>
      <c r="F103" t="str">
        <f>VLOOKUP(A103,[1]数据整理!$A:$M,13,0)</f>
        <v>园林</v>
      </c>
      <c r="G103" s="7" t="s">
        <v>53</v>
      </c>
      <c r="H103" s="7">
        <f t="shared" si="11"/>
        <v>0</v>
      </c>
      <c r="I103" s="7">
        <f t="shared" si="12"/>
        <v>1</v>
      </c>
      <c r="J103" s="7">
        <v>1</v>
      </c>
      <c r="K103" s="127">
        <f>VLOOKUP(G103,权重!$L$16:$N$18,3,0)</f>
        <v>0.02965</v>
      </c>
      <c r="L103" s="127">
        <f t="shared" si="13"/>
        <v>-0.162495927150278</v>
      </c>
      <c r="M103" t="str">
        <f>IFERROR(VLOOKUP(A103,[1]数据整理!A:Q,16,0),"")</f>
        <v>园林学院</v>
      </c>
      <c r="N103" t="s">
        <v>64</v>
      </c>
      <c r="O103">
        <v>586</v>
      </c>
      <c r="P103">
        <v>513</v>
      </c>
      <c r="Q103" s="14"/>
      <c r="R103" s="14" t="s">
        <v>55</v>
      </c>
      <c r="S103" s="14" t="s">
        <v>55</v>
      </c>
      <c r="T103" s="30">
        <f>VLOOKUP(A103,英语评价得分!O:T,6,0)</f>
        <v>0.781091853468587</v>
      </c>
      <c r="U103" s="41">
        <f t="shared" si="14"/>
        <v>0.785104111997291</v>
      </c>
      <c r="V103" s="14">
        <f t="shared" si="15"/>
        <v>0</v>
      </c>
      <c r="W103">
        <v>108</v>
      </c>
      <c r="X103">
        <v>1</v>
      </c>
      <c r="Y103" s="131">
        <v>0.00925925925925926</v>
      </c>
      <c r="Z103">
        <v>3.49</v>
      </c>
      <c r="AA103" s="41">
        <f t="shared" si="16"/>
        <v>0.777024890235952</v>
      </c>
      <c r="AB103" s="41">
        <f>VLOOKUP(A103,绩点百分制转换!$H:$M,6,0)</f>
        <v>-1.03274577921217</v>
      </c>
      <c r="AC103" s="41">
        <f>L103*权重!$O$22+AA103*权重!$O$23+AB103*权重!$O$24</f>
        <v>0.154635264890096</v>
      </c>
      <c r="AD103" s="41">
        <f t="shared" si="17"/>
        <v>0.219961418888002</v>
      </c>
      <c r="AE103">
        <v>1</v>
      </c>
      <c r="AF103">
        <v>4</v>
      </c>
      <c r="AG103">
        <v>6</v>
      </c>
      <c r="AH103" s="41">
        <f>AE103*权重!$N$3+AF103*权重!$N$4+AG103*权重!$N$5</f>
        <v>2.83113552425927</v>
      </c>
      <c r="AI103" s="41">
        <f t="shared" si="18"/>
        <v>1.81383623829195</v>
      </c>
      <c r="AJ103">
        <v>0</v>
      </c>
      <c r="AK103">
        <v>0</v>
      </c>
      <c r="AL103">
        <v>0</v>
      </c>
      <c r="AM103" s="41">
        <f>AJ103*权重!$N$9+AK103*权重!$N$10+AL103*权重!$N$11</f>
        <v>0</v>
      </c>
      <c r="AN103" s="41">
        <f t="shared" si="19"/>
        <v>-0.651047891978899</v>
      </c>
      <c r="AO103" s="41">
        <f>AI103*权重!$D$16+AN103*权重!$D$17</f>
        <v>0.285361589110997</v>
      </c>
      <c r="AP103" s="41">
        <f t="shared" si="20"/>
        <v>0.33987716684324</v>
      </c>
      <c r="AQ103">
        <v>49</v>
      </c>
      <c r="AR103">
        <v>75</v>
      </c>
      <c r="AS103" t="s">
        <v>55</v>
      </c>
      <c r="AT103">
        <v>72.29</v>
      </c>
      <c r="AU103">
        <v>64.06</v>
      </c>
      <c r="AV103" s="7">
        <f>IF(AU103="","未进复试",IFERROR(VLOOKUP(A103,录取名单!$E:$I,5,0),"未录取"))</f>
        <v>64.06</v>
      </c>
      <c r="AW103" s="136" t="str">
        <f>VLOOKUP(A103,[1]数据整理!$A:$AC,29,0)</f>
        <v>putong</v>
      </c>
      <c r="AX103" t="str">
        <f t="shared" si="21"/>
        <v/>
      </c>
      <c r="AY103">
        <f>IFERROR(VLOOKUP(A103,跨学科资质筛选!$A:$H,8,0),1)</f>
        <v>1</v>
      </c>
    </row>
    <row r="104" spans="1:51">
      <c r="A104" s="8">
        <v>127</v>
      </c>
      <c r="B104" s="8" t="s">
        <v>237</v>
      </c>
      <c r="C104">
        <v>1</v>
      </c>
      <c r="D104" t="s">
        <v>69</v>
      </c>
      <c r="E104" t="str">
        <f>VLOOKUP(A104,[1]数据整理!A:J,10,0)</f>
        <v>经济学</v>
      </c>
      <c r="F104" t="str">
        <f>VLOOKUP(A104,[1]数据整理!$A:$M,13,0)</f>
        <v>经济学</v>
      </c>
      <c r="G104" s="7" t="s">
        <v>53</v>
      </c>
      <c r="H104" s="7">
        <f t="shared" si="11"/>
        <v>0</v>
      </c>
      <c r="I104" s="7">
        <f t="shared" si="12"/>
        <v>1</v>
      </c>
      <c r="J104" s="7">
        <v>1</v>
      </c>
      <c r="K104" s="127">
        <f>VLOOKUP(G104,权重!$L$16:$N$18,3,0)</f>
        <v>0.02965</v>
      </c>
      <c r="L104" s="127">
        <f t="shared" si="13"/>
        <v>-0.162495927150278</v>
      </c>
      <c r="M104" t="str">
        <f>IFERROR(VLOOKUP(A104,[1]数据整理!A:Q,16,0),"")</f>
        <v>经济管理学院</v>
      </c>
      <c r="N104" t="s">
        <v>61</v>
      </c>
      <c r="O104">
        <v>535</v>
      </c>
      <c r="P104">
        <v>494</v>
      </c>
      <c r="Q104" s="14"/>
      <c r="R104" s="14" t="s">
        <v>55</v>
      </c>
      <c r="S104" s="14" t="s">
        <v>55</v>
      </c>
      <c r="T104" s="30">
        <f>VLOOKUP(A104,英语评价得分!O:T,6,0)</f>
        <v>0.433398882917336</v>
      </c>
      <c r="U104" s="41">
        <f t="shared" si="14"/>
        <v>0.435799770190887</v>
      </c>
      <c r="V104" s="14">
        <f t="shared" si="15"/>
        <v>0</v>
      </c>
      <c r="W104">
        <v>88</v>
      </c>
      <c r="X104">
        <v>1</v>
      </c>
      <c r="Y104" s="131">
        <v>0.0113636363636364</v>
      </c>
      <c r="Z104">
        <v>92.73</v>
      </c>
      <c r="AA104" s="41">
        <f t="shared" si="16"/>
        <v>0.758882346101202</v>
      </c>
      <c r="AB104" s="41">
        <f>VLOOKUP(A104,绩点百分制转换!$H:$M,6,0)</f>
        <v>0.978887663676703</v>
      </c>
      <c r="AC104" s="41">
        <f>L104*权重!$O$22+AA104*权重!$O$23+AB104*权重!$O$24</f>
        <v>0.238954457865776</v>
      </c>
      <c r="AD104" s="41">
        <f t="shared" si="17"/>
        <v>0.339876567535444</v>
      </c>
      <c r="AE104">
        <v>0</v>
      </c>
      <c r="AF104">
        <v>0</v>
      </c>
      <c r="AG104">
        <v>0</v>
      </c>
      <c r="AH104" s="41">
        <f>AE104*权重!$N$3+AF104*权重!$N$4+AG104*权重!$N$5</f>
        <v>0</v>
      </c>
      <c r="AI104" s="41">
        <f t="shared" si="18"/>
        <v>-0.885290647353986</v>
      </c>
      <c r="AJ104">
        <v>0</v>
      </c>
      <c r="AK104">
        <v>0</v>
      </c>
      <c r="AL104">
        <v>0</v>
      </c>
      <c r="AM104" s="41">
        <f>AJ104*权重!$N$9+AK104*权重!$N$10+AL104*权重!$N$11</f>
        <v>0</v>
      </c>
      <c r="AN104" s="41">
        <f t="shared" si="19"/>
        <v>-0.651047891978899</v>
      </c>
      <c r="AO104" s="41">
        <f>AI104*权重!$D$16+AN104*权重!$D$17</f>
        <v>-0.740036714745894</v>
      </c>
      <c r="AP104" s="41">
        <f t="shared" si="20"/>
        <v>-0.881413587411652</v>
      </c>
      <c r="AQ104" t="s">
        <v>55</v>
      </c>
      <c r="AR104" t="s">
        <v>55</v>
      </c>
      <c r="AS104" t="s">
        <v>55</v>
      </c>
      <c r="AT104" t="s">
        <v>55</v>
      </c>
      <c r="AU104" t="s">
        <v>55</v>
      </c>
      <c r="AV104" s="7" t="str">
        <f>IF(AU104="","未进复试",IFERROR(VLOOKUP(A104,录取名单!$E:$I,5,0),"未录取"))</f>
        <v>未进复试</v>
      </c>
      <c r="AW104" s="136" t="str">
        <f>VLOOKUP(A104,[1]数据整理!$A:$AC,29,0)</f>
        <v>putong</v>
      </c>
      <c r="AX104" t="str">
        <f t="shared" si="21"/>
        <v/>
      </c>
      <c r="AY104">
        <f>IFERROR(VLOOKUP(A104,跨学科资质筛选!$A:$H,8,0),1)</f>
        <v>1</v>
      </c>
    </row>
    <row r="105" spans="1:51">
      <c r="A105" s="8">
        <v>129</v>
      </c>
      <c r="B105" s="8" t="s">
        <v>238</v>
      </c>
      <c r="C105">
        <v>1</v>
      </c>
      <c r="D105" t="s">
        <v>222</v>
      </c>
      <c r="E105" t="str">
        <f>VLOOKUP(A105,[1]数据整理!A:J,10,0)</f>
        <v>工学</v>
      </c>
      <c r="F105" t="str">
        <f>VLOOKUP(A105,[1]数据整理!$A:$M,13,0)</f>
        <v>工业设计</v>
      </c>
      <c r="G105" s="7" t="s">
        <v>53</v>
      </c>
      <c r="H105" s="7">
        <f t="shared" si="11"/>
        <v>0</v>
      </c>
      <c r="I105" s="7">
        <f t="shared" si="12"/>
        <v>1</v>
      </c>
      <c r="J105" s="7">
        <v>1</v>
      </c>
      <c r="K105" s="127">
        <f>VLOOKUP(G105,权重!$L$16:$N$18,3,0)</f>
        <v>0.02965</v>
      </c>
      <c r="L105" s="127">
        <f t="shared" si="13"/>
        <v>-0.162495927150278</v>
      </c>
      <c r="M105" t="str">
        <f>IFERROR(VLOOKUP(A105,[1]数据整理!A:Q,16,0),"")</f>
        <v>艺术设计学院</v>
      </c>
      <c r="N105" t="s">
        <v>86</v>
      </c>
      <c r="O105">
        <v>429</v>
      </c>
      <c r="P105">
        <v>420</v>
      </c>
      <c r="Q105" s="14"/>
      <c r="R105" s="14" t="s">
        <v>55</v>
      </c>
      <c r="S105" s="14" t="s">
        <v>55</v>
      </c>
      <c r="T105" s="30">
        <f>VLOOKUP(A105,英语评价得分!O:T,6,0)</f>
        <v>-0.920773739229639</v>
      </c>
      <c r="U105" s="41">
        <f t="shared" si="14"/>
        <v>-0.924648718949842</v>
      </c>
      <c r="V105" s="14">
        <f t="shared" si="15"/>
        <v>0</v>
      </c>
      <c r="W105">
        <v>47</v>
      </c>
      <c r="X105">
        <v>1</v>
      </c>
      <c r="Y105" s="131">
        <v>0.0212765957446809</v>
      </c>
      <c r="Z105">
        <v>3.78</v>
      </c>
      <c r="AA105" s="41">
        <f t="shared" si="16"/>
        <v>0.673419382879213</v>
      </c>
      <c r="AB105" s="41">
        <f>VLOOKUP(A105,绩点百分制转换!$H:$M,6,0)</f>
        <v>-0.150675772326035</v>
      </c>
      <c r="AC105" s="41">
        <f>L105*权重!$O$22+AA105*权重!$O$23+AB105*权重!$O$24</f>
        <v>0.155304654963374</v>
      </c>
      <c r="AD105" s="41">
        <f t="shared" si="17"/>
        <v>0.220913396810317</v>
      </c>
      <c r="AE105">
        <v>1</v>
      </c>
      <c r="AF105">
        <v>3</v>
      </c>
      <c r="AG105">
        <v>2</v>
      </c>
      <c r="AH105" s="41">
        <f>AE105*权重!$N$3+AF105*权重!$N$4+AG105*权重!$N$5</f>
        <v>1.97231639739597</v>
      </c>
      <c r="AI105" s="41">
        <f t="shared" si="18"/>
        <v>0.995061659907823</v>
      </c>
      <c r="AJ105">
        <v>0</v>
      </c>
      <c r="AK105">
        <v>1</v>
      </c>
      <c r="AL105">
        <v>0</v>
      </c>
      <c r="AM105" s="41">
        <f>AJ105*权重!$N$9+AK105*权重!$N$10+AL105*权重!$N$11</f>
        <v>0.341500400262201</v>
      </c>
      <c r="AN105" s="41">
        <f t="shared" si="19"/>
        <v>0.266081374167892</v>
      </c>
      <c r="AO105" s="41">
        <f>AI105*权重!$D$16+AN105*权重!$D$17</f>
        <v>0.543020984720491</v>
      </c>
      <c r="AP105" s="41">
        <f t="shared" si="20"/>
        <v>0.646759903455116</v>
      </c>
      <c r="AQ105" t="s">
        <v>55</v>
      </c>
      <c r="AR105" t="s">
        <v>55</v>
      </c>
      <c r="AS105" t="s">
        <v>55</v>
      </c>
      <c r="AT105" t="s">
        <v>55</v>
      </c>
      <c r="AU105" t="s">
        <v>55</v>
      </c>
      <c r="AV105" s="7" t="str">
        <f>IF(AU105="","未进复试",IFERROR(VLOOKUP(A105,录取名单!$E:$I,5,0),"未录取"))</f>
        <v>未进复试</v>
      </c>
      <c r="AW105" s="136" t="str">
        <f>VLOOKUP(A105,[1]数据整理!$A:$AC,29,0)</f>
        <v>putong</v>
      </c>
      <c r="AX105" t="str">
        <f t="shared" si="21"/>
        <v/>
      </c>
      <c r="AY105">
        <f>IFERROR(VLOOKUP(A105,跨学科资质筛选!$A:$H,8,0),1)</f>
        <v>1</v>
      </c>
    </row>
    <row r="106" spans="1:51">
      <c r="A106" s="8">
        <v>130</v>
      </c>
      <c r="B106" s="8" t="s">
        <v>239</v>
      </c>
      <c r="C106">
        <v>1</v>
      </c>
      <c r="D106" t="s">
        <v>207</v>
      </c>
      <c r="E106" t="str">
        <f>VLOOKUP(A106,[1]数据整理!A:J,10,0)</f>
        <v>艺术学</v>
      </c>
      <c r="F106" t="str">
        <f>VLOOKUP(A106,[1]数据整理!$A:$M,13,0)</f>
        <v>视觉传达设计</v>
      </c>
      <c r="G106" s="7" t="s">
        <v>53</v>
      </c>
      <c r="H106" s="7">
        <f t="shared" si="11"/>
        <v>0</v>
      </c>
      <c r="I106" s="7">
        <f t="shared" si="12"/>
        <v>1</v>
      </c>
      <c r="J106" s="7">
        <v>1</v>
      </c>
      <c r="K106" s="127">
        <f>VLOOKUP(G106,权重!$L$16:$N$18,3,0)</f>
        <v>0.02965</v>
      </c>
      <c r="L106" s="127">
        <f t="shared" si="13"/>
        <v>-0.162495927150278</v>
      </c>
      <c r="M106" t="str">
        <f>IFERROR(VLOOKUP(A106,[1]数据整理!A:Q,16,0),"")</f>
        <v>艺术设计学院</v>
      </c>
      <c r="N106" t="s">
        <v>205</v>
      </c>
      <c r="O106">
        <v>429</v>
      </c>
      <c r="Q106" s="14"/>
      <c r="R106" s="14" t="s">
        <v>55</v>
      </c>
      <c r="S106" s="14" t="s">
        <v>55</v>
      </c>
      <c r="T106" s="30">
        <f>VLOOKUP(A106,英语评价得分!O:T,6,0)</f>
        <v>-1.81815294808462</v>
      </c>
      <c r="U106" s="41">
        <f t="shared" si="14"/>
        <v>-1.82618680124949</v>
      </c>
      <c r="V106" s="14">
        <f t="shared" si="15"/>
        <v>0</v>
      </c>
      <c r="W106">
        <v>34</v>
      </c>
      <c r="X106">
        <v>2</v>
      </c>
      <c r="Y106" s="131">
        <v>0.0588235294117647</v>
      </c>
      <c r="Z106">
        <v>127</v>
      </c>
      <c r="AA106" s="41">
        <f t="shared" si="16"/>
        <v>0.349714615438678</v>
      </c>
      <c r="AB106" s="41">
        <f>VLOOKUP(A106,绩点百分制转换!$H:$M,6,0)</f>
        <v>-0.115564247780081</v>
      </c>
      <c r="AC106" s="41">
        <f>L106*权重!$O$22+AA106*权重!$O$23+AB106*权重!$O$24</f>
        <v>0.0340371299083739</v>
      </c>
      <c r="AD106" s="41">
        <f t="shared" si="17"/>
        <v>0.0484519111166387</v>
      </c>
      <c r="AE106">
        <v>0</v>
      </c>
      <c r="AF106">
        <v>1</v>
      </c>
      <c r="AG106">
        <v>1</v>
      </c>
      <c r="AH106" s="41">
        <f>AE106*权重!$N$3+AF106*权重!$N$4+AG106*权重!$N$5</f>
        <v>0.539395474150172</v>
      </c>
      <c r="AI106" s="41">
        <f t="shared" si="18"/>
        <v>-0.371045810326841</v>
      </c>
      <c r="AJ106">
        <v>0</v>
      </c>
      <c r="AK106">
        <v>0</v>
      </c>
      <c r="AL106">
        <v>0</v>
      </c>
      <c r="AM106" s="41">
        <f>AJ106*权重!$N$9+AK106*权重!$N$10+AL106*权重!$N$11</f>
        <v>0</v>
      </c>
      <c r="AN106" s="41">
        <f t="shared" si="19"/>
        <v>-0.651047891978899</v>
      </c>
      <c r="AO106" s="41">
        <f>AI106*权重!$D$16+AN106*权重!$D$17</f>
        <v>-0.544675101159282</v>
      </c>
      <c r="AP106" s="41">
        <f t="shared" si="20"/>
        <v>-0.648730022876573</v>
      </c>
      <c r="AQ106" t="s">
        <v>55</v>
      </c>
      <c r="AR106" t="s">
        <v>55</v>
      </c>
      <c r="AS106" t="s">
        <v>55</v>
      </c>
      <c r="AT106" t="s">
        <v>55</v>
      </c>
      <c r="AU106" t="s">
        <v>55</v>
      </c>
      <c r="AV106" s="7" t="str">
        <f>IF(AU106="","未进复试",IFERROR(VLOOKUP(A106,录取名单!$E:$I,5,0),"未录取"))</f>
        <v>未进复试</v>
      </c>
      <c r="AW106" s="136" t="str">
        <f>VLOOKUP(A106,[1]数据整理!$A:$AC,29,0)</f>
        <v>putong</v>
      </c>
      <c r="AX106" t="str">
        <f t="shared" si="21"/>
        <v/>
      </c>
      <c r="AY106">
        <f>IFERROR(VLOOKUP(A106,跨学科资质筛选!$A:$H,8,0),1)</f>
        <v>1</v>
      </c>
    </row>
    <row r="107" spans="1:51">
      <c r="A107" s="8">
        <v>131</v>
      </c>
      <c r="B107" s="8" t="s">
        <v>240</v>
      </c>
      <c r="C107">
        <v>1</v>
      </c>
      <c r="D107" t="s">
        <v>83</v>
      </c>
      <c r="E107" t="str">
        <f>VLOOKUP(A107,[1]数据整理!A:J,10,0)</f>
        <v>农学</v>
      </c>
      <c r="F107" t="str">
        <f>VLOOKUP(A107,[1]数据整理!$A:$M,13,0)</f>
        <v>园林</v>
      </c>
      <c r="G107" s="7">
        <v>211</v>
      </c>
      <c r="H107" s="7">
        <f t="shared" si="11"/>
        <v>0</v>
      </c>
      <c r="I107" s="7">
        <f t="shared" si="12"/>
        <v>1</v>
      </c>
      <c r="J107" s="7">
        <v>1</v>
      </c>
      <c r="K107" s="127">
        <f>VLOOKUP(G107,权重!$L$16:$N$18,3,0)</f>
        <v>0.03757</v>
      </c>
      <c r="L107" s="127">
        <f t="shared" si="13"/>
        <v>-0.0952406599627802</v>
      </c>
      <c r="M107" t="str">
        <f>IFERROR(VLOOKUP(A107,[1]数据整理!A:Q,16,0),"")</f>
        <v>园林学院</v>
      </c>
      <c r="N107" t="s">
        <v>58</v>
      </c>
      <c r="O107">
        <v>482</v>
      </c>
      <c r="P107">
        <v>523</v>
      </c>
      <c r="Q107" s="14"/>
      <c r="R107" s="14" t="s">
        <v>55</v>
      </c>
      <c r="S107" s="14" t="s">
        <v>55</v>
      </c>
      <c r="T107" s="30">
        <f>VLOOKUP(A107,英语评价得分!O:T,6,0)</f>
        <v>0.96408815375872</v>
      </c>
      <c r="U107" s="41">
        <f t="shared" si="14"/>
        <v>0.968948502421715</v>
      </c>
      <c r="V107" s="14">
        <f t="shared" si="15"/>
        <v>0</v>
      </c>
      <c r="W107">
        <v>67</v>
      </c>
      <c r="X107">
        <v>1</v>
      </c>
      <c r="Y107" s="131">
        <v>0.0149253731343284</v>
      </c>
      <c r="Z107">
        <v>4.07</v>
      </c>
      <c r="AA107" s="41">
        <f t="shared" si="16"/>
        <v>0.728175413192537</v>
      </c>
      <c r="AB107" s="41">
        <f>VLOOKUP(A107,绩点百分制转换!$H:$M,6,0)</f>
        <v>1.15101977181662</v>
      </c>
      <c r="AC107" s="41">
        <f>L107*权重!$O$22+AA107*权重!$O$23+AB107*权重!$O$24</f>
        <v>0.273783980634146</v>
      </c>
      <c r="AD107" s="41">
        <f t="shared" si="17"/>
        <v>0.389409624633051</v>
      </c>
      <c r="AE107">
        <v>1</v>
      </c>
      <c r="AF107">
        <v>1</v>
      </c>
      <c r="AG107">
        <v>4</v>
      </c>
      <c r="AH107" s="41">
        <f>AE107*权重!$N$3+AF107*权重!$N$4+AG107*权重!$N$5</f>
        <v>1.31942365271313</v>
      </c>
      <c r="AI107" s="41">
        <f t="shared" si="18"/>
        <v>0.37261164099618</v>
      </c>
      <c r="AJ107">
        <v>1</v>
      </c>
      <c r="AK107">
        <v>0</v>
      </c>
      <c r="AL107">
        <v>0</v>
      </c>
      <c r="AM107" s="41">
        <f>AJ107*权重!$N$9+AK107*权重!$N$10+AL107*权重!$N$11</f>
        <v>0.484022428139353</v>
      </c>
      <c r="AN107" s="41">
        <f t="shared" si="19"/>
        <v>0.64883677573218</v>
      </c>
      <c r="AO107" s="41">
        <f>AI107*权重!$D$16+AN107*权重!$D$17</f>
        <v>0.543898847045974</v>
      </c>
      <c r="AP107" s="41">
        <f t="shared" si="20"/>
        <v>0.647805472906116</v>
      </c>
      <c r="AQ107" t="s">
        <v>55</v>
      </c>
      <c r="AR107" t="s">
        <v>55</v>
      </c>
      <c r="AS107" t="s">
        <v>55</v>
      </c>
      <c r="AT107" t="s">
        <v>55</v>
      </c>
      <c r="AU107" t="s">
        <v>55</v>
      </c>
      <c r="AV107" s="7" t="str">
        <f>IF(AU107="","未进复试",IFERROR(VLOOKUP(A107,录取名单!$E:$I,5,0),"未录取"))</f>
        <v>未进复试</v>
      </c>
      <c r="AW107" s="136" t="str">
        <f>VLOOKUP(A107,[1]数据整理!$A:$AC,29,0)</f>
        <v>putong</v>
      </c>
      <c r="AX107" t="str">
        <f t="shared" si="21"/>
        <v/>
      </c>
      <c r="AY107">
        <f>IFERROR(VLOOKUP(A107,跨学科资质筛选!$A:$H,8,0),1)</f>
        <v>1</v>
      </c>
    </row>
    <row r="108" spans="1:51">
      <c r="A108" s="8">
        <v>132</v>
      </c>
      <c r="B108" s="8" t="s">
        <v>241</v>
      </c>
      <c r="C108">
        <v>1</v>
      </c>
      <c r="D108" t="s">
        <v>207</v>
      </c>
      <c r="E108" t="str">
        <f>VLOOKUP(A108,[1]数据整理!A:J,10,0)</f>
        <v>经济学</v>
      </c>
      <c r="F108" t="str">
        <f>VLOOKUP(A108,[1]数据整理!$A:$M,13,0)</f>
        <v>经济统计学</v>
      </c>
      <c r="G108" s="7" t="s">
        <v>53</v>
      </c>
      <c r="H108" s="7">
        <f t="shared" si="11"/>
        <v>0</v>
      </c>
      <c r="I108" s="7">
        <f t="shared" si="12"/>
        <v>1</v>
      </c>
      <c r="J108" s="7">
        <v>1</v>
      </c>
      <c r="K108" s="127">
        <f>VLOOKUP(G108,权重!$L$16:$N$18,3,0)</f>
        <v>0.02965</v>
      </c>
      <c r="L108" s="127">
        <f t="shared" si="13"/>
        <v>-0.162495927150278</v>
      </c>
      <c r="M108" t="str">
        <f>IFERROR(VLOOKUP(A108,[1]数据整理!A:Q,16,0),"")</f>
        <v>经济管理学院</v>
      </c>
      <c r="N108" t="s">
        <v>67</v>
      </c>
      <c r="O108">
        <v>541</v>
      </c>
      <c r="P108">
        <v>496</v>
      </c>
      <c r="Q108" s="14"/>
      <c r="R108" s="14" t="s">
        <v>55</v>
      </c>
      <c r="S108" s="14" t="s">
        <v>55</v>
      </c>
      <c r="T108" s="30">
        <f>VLOOKUP(A108,英语评价得分!O:T,6,0)</f>
        <v>0.469998142975364</v>
      </c>
      <c r="U108" s="41">
        <f t="shared" si="14"/>
        <v>0.472568648275772</v>
      </c>
      <c r="V108" s="14">
        <f t="shared" si="15"/>
        <v>0</v>
      </c>
      <c r="W108">
        <v>104</v>
      </c>
      <c r="X108">
        <v>7</v>
      </c>
      <c r="Y108" s="131">
        <v>0.0673076923076923</v>
      </c>
      <c r="Z108">
        <v>3.56</v>
      </c>
      <c r="AA108" s="41">
        <f t="shared" si="16"/>
        <v>0.276569788180481</v>
      </c>
      <c r="AB108" s="41">
        <f>VLOOKUP(A108,绩点百分制转换!$H:$M,6,0)</f>
        <v>-0.852906263245097</v>
      </c>
      <c r="AC108" s="41">
        <f>L108*权重!$O$22+AA108*权重!$O$23+AB108*权重!$O$24</f>
        <v>-0.0271545793434929</v>
      </c>
      <c r="AD108" s="41">
        <f t="shared" si="17"/>
        <v>-0.0385723196898052</v>
      </c>
      <c r="AE108">
        <v>1</v>
      </c>
      <c r="AF108">
        <v>1</v>
      </c>
      <c r="AG108">
        <v>7</v>
      </c>
      <c r="AH108" s="41">
        <f>AE108*权重!$N$3+AF108*权重!$N$4+AG108*权重!$N$5</f>
        <v>1.63884730542626</v>
      </c>
      <c r="AI108" s="41">
        <f t="shared" si="18"/>
        <v>0.677141382353164</v>
      </c>
      <c r="AJ108">
        <v>0</v>
      </c>
      <c r="AK108">
        <v>1</v>
      </c>
      <c r="AL108">
        <v>1</v>
      </c>
      <c r="AM108" s="41">
        <f>AJ108*权重!$N$9+AK108*权重!$N$10+AL108*权重!$N$11</f>
        <v>0.491989814419273</v>
      </c>
      <c r="AN108" s="41">
        <f t="shared" si="19"/>
        <v>0.670233890132048</v>
      </c>
      <c r="AO108" s="41">
        <f>AI108*权重!$D$16+AN108*权重!$D$17</f>
        <v>0.67285804642685</v>
      </c>
      <c r="AP108" s="41">
        <f t="shared" si="20"/>
        <v>0.801401082814555</v>
      </c>
      <c r="AQ108" t="s">
        <v>55</v>
      </c>
      <c r="AR108" t="s">
        <v>55</v>
      </c>
      <c r="AS108" t="s">
        <v>55</v>
      </c>
      <c r="AT108" t="s">
        <v>55</v>
      </c>
      <c r="AU108" t="s">
        <v>55</v>
      </c>
      <c r="AV108" s="7" t="str">
        <f>IF(AU108="","未进复试",IFERROR(VLOOKUP(A108,录取名单!$E:$I,5,0),"未录取"))</f>
        <v>未进复试</v>
      </c>
      <c r="AW108" s="136" t="str">
        <f>VLOOKUP(A108,[1]数据整理!$A:$AC,29,0)</f>
        <v>putong</v>
      </c>
      <c r="AX108" t="str">
        <f t="shared" si="21"/>
        <v/>
      </c>
      <c r="AY108">
        <f>IFERROR(VLOOKUP(A108,跨学科资质筛选!$A:$H,8,0),1)</f>
        <v>1</v>
      </c>
    </row>
    <row r="109" spans="1:51">
      <c r="A109" s="8">
        <v>133</v>
      </c>
      <c r="B109" s="8" t="s">
        <v>242</v>
      </c>
      <c r="C109">
        <v>1</v>
      </c>
      <c r="D109" t="s">
        <v>243</v>
      </c>
      <c r="E109" t="str">
        <f>VLOOKUP(A109,[1]数据整理!A:J,10,0)</f>
        <v>农学</v>
      </c>
      <c r="F109" t="str">
        <f>VLOOKUP(A109,[1]数据整理!$A:$M,13,0)</f>
        <v>园林</v>
      </c>
      <c r="G109" s="7">
        <v>211</v>
      </c>
      <c r="H109" s="7">
        <f t="shared" si="11"/>
        <v>0</v>
      </c>
      <c r="I109" s="7">
        <f t="shared" si="12"/>
        <v>1</v>
      </c>
      <c r="J109" s="7">
        <v>1</v>
      </c>
      <c r="K109" s="127">
        <f>VLOOKUP(G109,权重!$L$16:$N$18,3,0)</f>
        <v>0.03757</v>
      </c>
      <c r="L109" s="127">
        <f t="shared" si="13"/>
        <v>-0.0952406599627802</v>
      </c>
      <c r="M109" t="str">
        <f>IFERROR(VLOOKUP(A109,[1]数据整理!A:Q,16,0),"")</f>
        <v>园林学院</v>
      </c>
      <c r="N109" t="s">
        <v>64</v>
      </c>
      <c r="O109">
        <v>531</v>
      </c>
      <c r="P109">
        <v>458</v>
      </c>
      <c r="Q109" s="14"/>
      <c r="R109" s="14" t="s">
        <v>55</v>
      </c>
      <c r="S109" s="14" t="s">
        <v>55</v>
      </c>
      <c r="T109" s="30">
        <f>VLOOKUP(A109,英语评价得分!O:T,6,0)</f>
        <v>-0.204112222817219</v>
      </c>
      <c r="U109" s="41">
        <f t="shared" si="14"/>
        <v>-0.204665859096425</v>
      </c>
      <c r="V109" s="14">
        <f t="shared" si="15"/>
        <v>0</v>
      </c>
      <c r="W109">
        <v>130</v>
      </c>
      <c r="X109">
        <v>1</v>
      </c>
      <c r="Y109" s="131">
        <v>0.00769230769230769</v>
      </c>
      <c r="Z109">
        <v>3.89</v>
      </c>
      <c r="AA109" s="41">
        <f t="shared" si="16"/>
        <v>0.79053410771475</v>
      </c>
      <c r="AB109" s="41">
        <f>VLOOKUP(A109,绩点百分制转换!$H:$M,6,0)</f>
        <v>0.320332483778217</v>
      </c>
      <c r="AC109" s="41">
        <f>L109*权重!$O$22+AA109*权重!$O$23+AB109*权重!$O$24</f>
        <v>0.259789338186919</v>
      </c>
      <c r="AD109" s="41">
        <f t="shared" si="17"/>
        <v>0.369507042906362</v>
      </c>
      <c r="AE109">
        <v>1</v>
      </c>
      <c r="AF109">
        <v>0</v>
      </c>
      <c r="AG109">
        <v>2</v>
      </c>
      <c r="AH109" s="41">
        <f>AE109*权重!$N$3+AF109*权重!$N$4+AG109*权重!$N$5</f>
        <v>0.673553627658583</v>
      </c>
      <c r="AI109" s="41">
        <f t="shared" si="18"/>
        <v>-0.243143109816625</v>
      </c>
      <c r="AJ109">
        <v>0</v>
      </c>
      <c r="AK109">
        <v>0</v>
      </c>
      <c r="AL109">
        <v>0</v>
      </c>
      <c r="AM109" s="41">
        <f>AJ109*权重!$N$9+AK109*权重!$N$10+AL109*权重!$N$11</f>
        <v>0</v>
      </c>
      <c r="AN109" s="41">
        <f t="shared" si="19"/>
        <v>-0.651047891978899</v>
      </c>
      <c r="AO109" s="41">
        <f>AI109*权重!$D$16+AN109*权重!$D$17</f>
        <v>-0.496084865235451</v>
      </c>
      <c r="AP109" s="41">
        <f t="shared" si="20"/>
        <v>-0.590857091297079</v>
      </c>
      <c r="AQ109" t="s">
        <v>55</v>
      </c>
      <c r="AR109" t="s">
        <v>55</v>
      </c>
      <c r="AS109" t="s">
        <v>55</v>
      </c>
      <c r="AT109" t="s">
        <v>55</v>
      </c>
      <c r="AU109" t="s">
        <v>55</v>
      </c>
      <c r="AV109" s="7" t="str">
        <f>IF(AU109="","未进复试",IFERROR(VLOOKUP(A109,录取名单!$E:$I,5,0),"未录取"))</f>
        <v>未进复试</v>
      </c>
      <c r="AW109" s="136" t="str">
        <f>VLOOKUP(A109,[1]数据整理!$A:$AC,29,0)</f>
        <v>putong</v>
      </c>
      <c r="AX109" t="str">
        <f t="shared" si="21"/>
        <v/>
      </c>
      <c r="AY109">
        <f>IFERROR(VLOOKUP(A109,跨学科资质筛选!$A:$H,8,0),1)</f>
        <v>1</v>
      </c>
    </row>
    <row r="110" spans="1:51">
      <c r="A110" s="8">
        <v>134</v>
      </c>
      <c r="B110" s="8" t="s">
        <v>244</v>
      </c>
      <c r="C110">
        <v>1</v>
      </c>
      <c r="D110" t="s">
        <v>245</v>
      </c>
      <c r="E110" t="str">
        <f>VLOOKUP(A110,[1]数据整理!A:J,10,0)</f>
        <v>管理学</v>
      </c>
      <c r="F110" t="str">
        <f>VLOOKUP(A110,[1]数据整理!$A:$M,13,0)</f>
        <v>农村区域发展</v>
      </c>
      <c r="G110" s="7" t="s">
        <v>53</v>
      </c>
      <c r="H110" s="7">
        <f t="shared" si="11"/>
        <v>0</v>
      </c>
      <c r="I110" s="7">
        <f t="shared" si="12"/>
        <v>1</v>
      </c>
      <c r="J110" s="7">
        <v>1</v>
      </c>
      <c r="K110" s="127">
        <f>VLOOKUP(G110,权重!$L$16:$N$18,3,0)</f>
        <v>0.02965</v>
      </c>
      <c r="L110" s="127">
        <f t="shared" si="13"/>
        <v>-0.162495927150278</v>
      </c>
      <c r="M110" t="str">
        <f>IFERROR(VLOOKUP(A110,[1]数据整理!A:Q,16,0),"")</f>
        <v>经济管理学院</v>
      </c>
      <c r="N110" t="s">
        <v>144</v>
      </c>
      <c r="O110">
        <v>461</v>
      </c>
      <c r="P110">
        <v>432</v>
      </c>
      <c r="Q110" s="14"/>
      <c r="R110" s="14" t="s">
        <v>55</v>
      </c>
      <c r="S110" s="14" t="s">
        <v>55</v>
      </c>
      <c r="T110" s="30">
        <f>VLOOKUP(A110,英语评价得分!O:T,6,0)</f>
        <v>-0.701178178881481</v>
      </c>
      <c r="U110" s="41">
        <f t="shared" si="14"/>
        <v>-0.704035450440535</v>
      </c>
      <c r="V110" s="14">
        <f t="shared" si="15"/>
        <v>0</v>
      </c>
      <c r="W110">
        <v>24</v>
      </c>
      <c r="X110">
        <v>1</v>
      </c>
      <c r="Y110" s="131">
        <v>0.0416666666666667</v>
      </c>
      <c r="Z110">
        <v>3.75</v>
      </c>
      <c r="AA110" s="41">
        <f t="shared" si="16"/>
        <v>0.497629710560811</v>
      </c>
      <c r="AB110" s="41">
        <f>VLOOKUP(A110,绩点百分制转换!$H:$M,6,0)</f>
        <v>-0.279132569445375</v>
      </c>
      <c r="AC110" s="41">
        <f>L110*权重!$O$22+AA110*权重!$O$23+AB110*权重!$O$24</f>
        <v>0.0827610769598422</v>
      </c>
      <c r="AD110" s="41">
        <f t="shared" si="17"/>
        <v>0.117745023955754</v>
      </c>
      <c r="AE110">
        <v>2</v>
      </c>
      <c r="AF110">
        <v>0</v>
      </c>
      <c r="AG110">
        <v>4</v>
      </c>
      <c r="AH110" s="41">
        <f>AE110*权重!$N$3+AF110*权重!$N$4+AG110*权重!$N$5</f>
        <v>1.34710725531717</v>
      </c>
      <c r="AI110" s="41">
        <f t="shared" si="18"/>
        <v>0.399004427720735</v>
      </c>
      <c r="AJ110">
        <v>0</v>
      </c>
      <c r="AK110">
        <v>0</v>
      </c>
      <c r="AL110">
        <v>0</v>
      </c>
      <c r="AM110" s="41">
        <f>AJ110*权重!$N$9+AK110*权重!$N$10+AL110*权重!$N$11</f>
        <v>0</v>
      </c>
      <c r="AN110" s="41">
        <f t="shared" si="19"/>
        <v>-0.651047891978899</v>
      </c>
      <c r="AO110" s="41">
        <f>AI110*权重!$D$16+AN110*权重!$D$17</f>
        <v>-0.252133015725008</v>
      </c>
      <c r="AP110" s="41">
        <f t="shared" si="20"/>
        <v>-0.300300595182506</v>
      </c>
      <c r="AQ110" t="s">
        <v>55</v>
      </c>
      <c r="AR110" t="s">
        <v>55</v>
      </c>
      <c r="AS110" t="s">
        <v>55</v>
      </c>
      <c r="AT110" t="s">
        <v>55</v>
      </c>
      <c r="AU110" t="s">
        <v>55</v>
      </c>
      <c r="AV110" s="7" t="str">
        <f>IF(AU110="","未进复试",IFERROR(VLOOKUP(A110,录取名单!$E:$I,5,0),"未录取"))</f>
        <v>未进复试</v>
      </c>
      <c r="AW110" s="136" t="str">
        <f>VLOOKUP(A110,[1]数据整理!$A:$AC,29,0)</f>
        <v>putong</v>
      </c>
      <c r="AX110" t="str">
        <f t="shared" si="21"/>
        <v/>
      </c>
      <c r="AY110">
        <f>IFERROR(VLOOKUP(A110,跨学科资质筛选!$A:$H,8,0),1)</f>
        <v>1</v>
      </c>
    </row>
    <row r="111" spans="1:51">
      <c r="A111" s="8">
        <v>136</v>
      </c>
      <c r="B111" s="8" t="s">
        <v>246</v>
      </c>
      <c r="C111">
        <v>1</v>
      </c>
      <c r="D111" t="s">
        <v>63</v>
      </c>
      <c r="E111" t="str">
        <f>VLOOKUP(A111,[1]数据整理!A:J,10,0)</f>
        <v>农学</v>
      </c>
      <c r="F111" t="str">
        <f>VLOOKUP(A111,[1]数据整理!$A:$M,13,0)</f>
        <v>林学</v>
      </c>
      <c r="G111" s="7" t="s">
        <v>53</v>
      </c>
      <c r="H111" s="7">
        <f t="shared" si="11"/>
        <v>0</v>
      </c>
      <c r="I111" s="7">
        <f t="shared" si="12"/>
        <v>1</v>
      </c>
      <c r="J111" s="7">
        <v>1</v>
      </c>
      <c r="K111" s="127">
        <f>VLOOKUP(G111,权重!$L$16:$N$18,3,0)</f>
        <v>0.02965</v>
      </c>
      <c r="L111" s="127">
        <f t="shared" si="13"/>
        <v>-0.162495927150278</v>
      </c>
      <c r="M111" t="str">
        <f>IFERROR(VLOOKUP(A111,[1]数据整理!A:Q,16,0),"")</f>
        <v>林学院</v>
      </c>
      <c r="N111" t="s">
        <v>247</v>
      </c>
      <c r="O111">
        <v>494</v>
      </c>
      <c r="P111">
        <v>476</v>
      </c>
      <c r="Q111" s="14"/>
      <c r="R111" s="14" t="s">
        <v>55</v>
      </c>
      <c r="S111" s="14" t="s">
        <v>55</v>
      </c>
      <c r="T111" s="30">
        <f>VLOOKUP(A111,英语评价得分!O:T,6,0)</f>
        <v>0.1040055423951</v>
      </c>
      <c r="U111" s="41">
        <f t="shared" si="14"/>
        <v>0.104879867426927</v>
      </c>
      <c r="V111" s="14">
        <f t="shared" si="15"/>
        <v>0</v>
      </c>
      <c r="W111">
        <v>71</v>
      </c>
      <c r="X111">
        <v>1</v>
      </c>
      <c r="Y111" s="131">
        <v>0.0140845070422535</v>
      </c>
      <c r="Z111">
        <v>3.62</v>
      </c>
      <c r="AA111" s="41">
        <f t="shared" si="16"/>
        <v>0.735424803121343</v>
      </c>
      <c r="AB111" s="41">
        <f>VLOOKUP(A111,绩点百分制转换!$H:$M,6,0)</f>
        <v>-0.698758106701886</v>
      </c>
      <c r="AC111" s="41">
        <f>L111*权重!$O$22+AA111*权重!$O$23+AB111*权重!$O$24</f>
        <v>0.153988899358461</v>
      </c>
      <c r="AD111" s="41">
        <f t="shared" si="17"/>
        <v>0.219042185483705</v>
      </c>
      <c r="AE111">
        <v>4</v>
      </c>
      <c r="AF111">
        <v>8</v>
      </c>
      <c r="AG111">
        <v>18</v>
      </c>
      <c r="AH111" s="41">
        <f>AE111*权重!$N$3+AF111*权重!$N$4+AG111*权重!$N$5</f>
        <v>7.22232740564446</v>
      </c>
      <c r="AI111" s="41">
        <f t="shared" si="18"/>
        <v>6.00027802658393</v>
      </c>
      <c r="AJ111">
        <v>0</v>
      </c>
      <c r="AK111">
        <v>1</v>
      </c>
      <c r="AL111">
        <v>2</v>
      </c>
      <c r="AM111" s="41">
        <f>AJ111*权重!$N$9+AK111*权重!$N$10+AL111*权重!$N$11</f>
        <v>0.642479228576344</v>
      </c>
      <c r="AN111" s="41">
        <f t="shared" si="19"/>
        <v>1.07438640609621</v>
      </c>
      <c r="AO111" s="41">
        <f>AI111*权重!$D$16+AN111*权重!$D$17</f>
        <v>2.94573263271949</v>
      </c>
      <c r="AP111" s="41">
        <f t="shared" si="20"/>
        <v>3.50848642455852</v>
      </c>
      <c r="AQ111">
        <v>60</v>
      </c>
      <c r="AR111">
        <v>91.1</v>
      </c>
      <c r="AS111">
        <v>96.5</v>
      </c>
      <c r="AT111">
        <v>93</v>
      </c>
      <c r="AU111">
        <v>80.12</v>
      </c>
      <c r="AV111" s="7">
        <f>IF(AU111="","未进复试",IFERROR(VLOOKUP(A111,录取名单!$E:$I,5,0),"未录取"))</f>
        <v>80.12</v>
      </c>
      <c r="AW111" s="136" t="str">
        <f>VLOOKUP(A111,[1]数据整理!$A:$AC,29,0)</f>
        <v>putong</v>
      </c>
      <c r="AX111" t="str">
        <f t="shared" si="21"/>
        <v/>
      </c>
      <c r="AY111">
        <f>IFERROR(VLOOKUP(A111,跨学科资质筛选!$A:$H,8,0),1)</f>
        <v>1</v>
      </c>
    </row>
    <row r="112" spans="1:51">
      <c r="A112" s="8">
        <v>137</v>
      </c>
      <c r="B112" s="8" t="s">
        <v>248</v>
      </c>
      <c r="C112">
        <v>1</v>
      </c>
      <c r="D112" t="s">
        <v>249</v>
      </c>
      <c r="E112" t="str">
        <f>VLOOKUP(A112,[1]数据整理!A:J,10,0)</f>
        <v>理学</v>
      </c>
      <c r="F112" t="str">
        <f>VLOOKUP(A112,[1]数据整理!$A:$M,13,0)</f>
        <v>应用心理学</v>
      </c>
      <c r="G112" s="7" t="s">
        <v>53</v>
      </c>
      <c r="H112" s="7">
        <f t="shared" si="11"/>
        <v>0</v>
      </c>
      <c r="I112" s="7">
        <f t="shared" si="12"/>
        <v>1</v>
      </c>
      <c r="J112" s="7">
        <v>1</v>
      </c>
      <c r="K112" s="127">
        <f>VLOOKUP(G112,权重!$L$16:$N$18,3,0)</f>
        <v>0.02965</v>
      </c>
      <c r="L112" s="127">
        <f t="shared" si="13"/>
        <v>-0.162495927150278</v>
      </c>
      <c r="M112" t="str">
        <f>IFERROR(VLOOKUP(A112,[1]数据整理!A:Q,16,0),"")</f>
        <v>人文社会科学学院</v>
      </c>
      <c r="N112" t="s">
        <v>197</v>
      </c>
      <c r="O112">
        <v>446</v>
      </c>
      <c r="P112">
        <v>454</v>
      </c>
      <c r="Q112" s="14"/>
      <c r="R112" s="14" t="s">
        <v>55</v>
      </c>
      <c r="S112" s="14" t="s">
        <v>55</v>
      </c>
      <c r="T112" s="30">
        <f>VLOOKUP(A112,英语评价得分!O:T,6,0)</f>
        <v>-0.298586318243191</v>
      </c>
      <c r="U112" s="41">
        <f t="shared" si="14"/>
        <v>-0.299577791506805</v>
      </c>
      <c r="V112" s="14">
        <f t="shared" si="15"/>
        <v>0</v>
      </c>
      <c r="W112">
        <v>118</v>
      </c>
      <c r="X112">
        <v>1</v>
      </c>
      <c r="Y112" s="131">
        <v>0.00847457627118644</v>
      </c>
      <c r="Z112">
        <v>3.42</v>
      </c>
      <c r="AA112" s="41">
        <f t="shared" si="16"/>
        <v>0.783789906692977</v>
      </c>
      <c r="AB112" s="41">
        <f>VLOOKUP(A112,绩点百分制转换!$H:$M,6,0)</f>
        <v>-1.21258529517925</v>
      </c>
      <c r="AC112" s="41">
        <f>L112*权重!$O$22+AA112*权重!$O$23+AB112*权重!$O$24</f>
        <v>0.14904916271712</v>
      </c>
      <c r="AD112" s="41">
        <f t="shared" si="17"/>
        <v>0.212017103379368</v>
      </c>
      <c r="AE112">
        <v>1</v>
      </c>
      <c r="AF112">
        <v>2</v>
      </c>
      <c r="AG112">
        <v>2</v>
      </c>
      <c r="AH112" s="41">
        <f>AE112*权重!$N$3+AF112*权重!$N$4+AG112*权重!$N$5</f>
        <v>1.53939547415017</v>
      </c>
      <c r="AI112" s="41">
        <f t="shared" si="18"/>
        <v>0.58232673666634</v>
      </c>
      <c r="AJ112">
        <v>0</v>
      </c>
      <c r="AK112">
        <v>1</v>
      </c>
      <c r="AL112">
        <v>0</v>
      </c>
      <c r="AM112" s="41">
        <f>AJ112*权重!$N$9+AK112*权重!$N$10+AL112*权重!$N$11</f>
        <v>0.341500400262201</v>
      </c>
      <c r="AN112" s="41">
        <f t="shared" si="19"/>
        <v>0.266081374167892</v>
      </c>
      <c r="AO112" s="41">
        <f>AI112*权重!$D$16+AN112*权重!$D$17</f>
        <v>0.386222987381052</v>
      </c>
      <c r="AP112" s="41">
        <f t="shared" si="20"/>
        <v>0.460007161895026</v>
      </c>
      <c r="AQ112" t="s">
        <v>55</v>
      </c>
      <c r="AR112" t="s">
        <v>55</v>
      </c>
      <c r="AS112" t="s">
        <v>55</v>
      </c>
      <c r="AT112" t="s">
        <v>55</v>
      </c>
      <c r="AU112" t="s">
        <v>55</v>
      </c>
      <c r="AV112" s="7" t="str">
        <f>IF(AU112="","未进复试",IFERROR(VLOOKUP(A112,录取名单!$E:$I,5,0),"未录取"))</f>
        <v>未进复试</v>
      </c>
      <c r="AW112" s="136" t="str">
        <f>VLOOKUP(A112,[1]数据整理!$A:$AC,29,0)</f>
        <v>putong</v>
      </c>
      <c r="AX112" t="str">
        <f t="shared" si="21"/>
        <v/>
      </c>
      <c r="AY112">
        <f>IFERROR(VLOOKUP(A112,跨学科资质筛选!$A:$H,8,0),1)</f>
        <v>1</v>
      </c>
    </row>
    <row r="113" spans="1:51">
      <c r="A113" s="8">
        <v>138</v>
      </c>
      <c r="B113" s="8" t="s">
        <v>250</v>
      </c>
      <c r="C113">
        <v>1</v>
      </c>
      <c r="D113" t="s">
        <v>111</v>
      </c>
      <c r="E113" t="str">
        <f>VLOOKUP(A113,[1]数据整理!A:J,10,0)</f>
        <v>经济学</v>
      </c>
      <c r="F113" t="str">
        <f>VLOOKUP(A113,[1]数据整理!$A:$M,13,0)</f>
        <v>经济学</v>
      </c>
      <c r="G113" s="7" t="s">
        <v>53</v>
      </c>
      <c r="H113" s="7">
        <f t="shared" si="11"/>
        <v>0</v>
      </c>
      <c r="I113" s="7">
        <f t="shared" si="12"/>
        <v>1</v>
      </c>
      <c r="J113" s="7">
        <v>1</v>
      </c>
      <c r="K113" s="127">
        <f>VLOOKUP(G113,权重!$L$16:$N$18,3,0)</f>
        <v>0.02965</v>
      </c>
      <c r="L113" s="127">
        <f t="shared" si="13"/>
        <v>-0.162495927150278</v>
      </c>
      <c r="M113" t="str">
        <f>IFERROR(VLOOKUP(A113,[1]数据整理!A:Q,16,0),"")</f>
        <v>经济管理学院</v>
      </c>
      <c r="N113" t="s">
        <v>61</v>
      </c>
      <c r="O113">
        <v>531</v>
      </c>
      <c r="P113">
        <v>436</v>
      </c>
      <c r="Q113" s="14"/>
      <c r="R113" s="14" t="s">
        <v>55</v>
      </c>
      <c r="S113" s="14" t="s">
        <v>55</v>
      </c>
      <c r="T113" s="30">
        <f>VLOOKUP(A113,英语评价得分!O:T,6,0)</f>
        <v>-0.204112222817219</v>
      </c>
      <c r="U113" s="41">
        <f t="shared" si="14"/>
        <v>-0.204665859096425</v>
      </c>
      <c r="V113" s="14">
        <f t="shared" si="15"/>
        <v>0</v>
      </c>
      <c r="W113">
        <v>68</v>
      </c>
      <c r="X113">
        <v>3</v>
      </c>
      <c r="Y113" s="131">
        <v>0.0441176470588235</v>
      </c>
      <c r="Z113">
        <v>3.58</v>
      </c>
      <c r="AA113" s="41">
        <f t="shared" si="16"/>
        <v>0.476498982686221</v>
      </c>
      <c r="AB113" s="41">
        <f>VLOOKUP(A113,绩点百分制转换!$H:$M,6,0)</f>
        <v>-0.80152354439736</v>
      </c>
      <c r="AC113" s="41">
        <f>L113*权重!$O$22+AA113*权重!$O$23+AB113*权重!$O$24</f>
        <v>0.0510565064513911</v>
      </c>
      <c r="AD113" s="41">
        <f t="shared" si="17"/>
        <v>0.0726561402609016</v>
      </c>
      <c r="AE113">
        <v>0</v>
      </c>
      <c r="AF113">
        <v>0</v>
      </c>
      <c r="AG113">
        <v>0</v>
      </c>
      <c r="AH113" s="41">
        <f>AE113*权重!$N$3+AF113*权重!$N$4+AG113*权重!$N$5</f>
        <v>0</v>
      </c>
      <c r="AI113" s="41">
        <f t="shared" si="18"/>
        <v>-0.885290647353986</v>
      </c>
      <c r="AJ113">
        <v>0</v>
      </c>
      <c r="AK113">
        <v>0</v>
      </c>
      <c r="AL113">
        <v>0</v>
      </c>
      <c r="AM113" s="41">
        <f>AJ113*权重!$N$9+AK113*权重!$N$10+AL113*权重!$N$11</f>
        <v>0</v>
      </c>
      <c r="AN113" s="41">
        <f t="shared" si="19"/>
        <v>-0.651047891978899</v>
      </c>
      <c r="AO113" s="41">
        <f>AI113*权重!$D$16+AN113*权重!$D$17</f>
        <v>-0.740036714745894</v>
      </c>
      <c r="AP113" s="41">
        <f t="shared" si="20"/>
        <v>-0.881413587411652</v>
      </c>
      <c r="AQ113" t="s">
        <v>55</v>
      </c>
      <c r="AR113" t="s">
        <v>55</v>
      </c>
      <c r="AS113" t="s">
        <v>55</v>
      </c>
      <c r="AT113" t="s">
        <v>55</v>
      </c>
      <c r="AU113" t="s">
        <v>55</v>
      </c>
      <c r="AV113" s="7" t="str">
        <f>IF(AU113="","未进复试",IFERROR(VLOOKUP(A113,录取名单!$E:$I,5,0),"未录取"))</f>
        <v>未进复试</v>
      </c>
      <c r="AW113" s="136" t="str">
        <f>VLOOKUP(A113,[1]数据整理!$A:$AC,29,0)</f>
        <v>putong</v>
      </c>
      <c r="AX113" t="str">
        <f t="shared" si="21"/>
        <v/>
      </c>
      <c r="AY113">
        <f>IFERROR(VLOOKUP(A113,跨学科资质筛选!$A:$H,8,0),1)</f>
        <v>1</v>
      </c>
    </row>
    <row r="114" spans="1:51">
      <c r="A114" s="8">
        <v>139</v>
      </c>
      <c r="B114" s="8" t="s">
        <v>251</v>
      </c>
      <c r="C114">
        <v>1</v>
      </c>
      <c r="D114" t="s">
        <v>174</v>
      </c>
      <c r="E114" t="str">
        <f>VLOOKUP(A114,[1]数据整理!A:J,10,0)</f>
        <v>经济学</v>
      </c>
      <c r="F114" t="str">
        <f>VLOOKUP(A114,[1]数据整理!$A:$M,13,0)</f>
        <v>经济与金融</v>
      </c>
      <c r="G114" s="7" t="s">
        <v>53</v>
      </c>
      <c r="H114" s="7">
        <f t="shared" si="11"/>
        <v>0</v>
      </c>
      <c r="I114" s="7">
        <f t="shared" si="12"/>
        <v>1</v>
      </c>
      <c r="J114" s="7">
        <v>1</v>
      </c>
      <c r="K114" s="127">
        <f>VLOOKUP(G114,权重!$L$16:$N$18,3,0)</f>
        <v>0.02965</v>
      </c>
      <c r="L114" s="127">
        <f t="shared" si="13"/>
        <v>-0.162495927150278</v>
      </c>
      <c r="M114" t="str">
        <f>IFERROR(VLOOKUP(A114,[1]数据整理!A:Q,16,0),"")</f>
        <v>经济管理学院</v>
      </c>
      <c r="N114" t="s">
        <v>61</v>
      </c>
      <c r="O114">
        <v>519</v>
      </c>
      <c r="P114">
        <v>433</v>
      </c>
      <c r="Q114" s="14"/>
      <c r="R114" s="14" t="s">
        <v>55</v>
      </c>
      <c r="S114" s="14" t="s">
        <v>55</v>
      </c>
      <c r="T114" s="30">
        <f>VLOOKUP(A114,英语评价得分!O:T,6,0)</f>
        <v>-0.393999366966325</v>
      </c>
      <c r="U114" s="41">
        <f t="shared" si="14"/>
        <v>-0.395433028761491</v>
      </c>
      <c r="V114" s="14">
        <f t="shared" si="15"/>
        <v>0</v>
      </c>
      <c r="W114">
        <v>124</v>
      </c>
      <c r="X114">
        <v>2</v>
      </c>
      <c r="Y114" s="131">
        <v>0.0161290322580645</v>
      </c>
      <c r="Z114">
        <v>93.28</v>
      </c>
      <c r="AA114" s="41">
        <f t="shared" si="16"/>
        <v>0.717798262286383</v>
      </c>
      <c r="AB114" s="41">
        <f>VLOOKUP(A114,绩点百分制转换!$H:$M,6,0)</f>
        <v>1.12019014050798</v>
      </c>
      <c r="AC114" s="41">
        <f>L114*权重!$O$22+AA114*权重!$O$23+AB114*权重!$O$24</f>
        <v>0.229767821749664</v>
      </c>
      <c r="AD114" s="41">
        <f t="shared" si="17"/>
        <v>0.326811726701978</v>
      </c>
      <c r="AE114">
        <v>4</v>
      </c>
      <c r="AF114">
        <v>2</v>
      </c>
      <c r="AG114">
        <v>2</v>
      </c>
      <c r="AH114" s="41">
        <f>AE114*权重!$N$3+AF114*权重!$N$4+AG114*权重!$N$5</f>
        <v>2.92120905169966</v>
      </c>
      <c r="AI114" s="41">
        <f t="shared" si="18"/>
        <v>1.89970986656445</v>
      </c>
      <c r="AJ114">
        <v>0</v>
      </c>
      <c r="AK114">
        <v>2</v>
      </c>
      <c r="AL114">
        <v>0</v>
      </c>
      <c r="AM114" s="41">
        <f>AJ114*权重!$N$9+AK114*权重!$N$10+AL114*权重!$N$11</f>
        <v>0.683000800524403</v>
      </c>
      <c r="AN114" s="41">
        <f t="shared" si="19"/>
        <v>1.18321064031468</v>
      </c>
      <c r="AO114" s="41">
        <f>AI114*权重!$D$16+AN114*权重!$D$17</f>
        <v>1.45540869636697</v>
      </c>
      <c r="AP114" s="41">
        <f t="shared" si="20"/>
        <v>1.73345048246073</v>
      </c>
      <c r="AQ114" t="s">
        <v>55</v>
      </c>
      <c r="AR114" t="s">
        <v>55</v>
      </c>
      <c r="AS114" t="s">
        <v>55</v>
      </c>
      <c r="AT114" t="s">
        <v>55</v>
      </c>
      <c r="AU114" t="s">
        <v>55</v>
      </c>
      <c r="AV114" s="7" t="str">
        <f>IF(AU114="","未进复试",IFERROR(VLOOKUP(A114,录取名单!$E:$I,5,0),"未录取"))</f>
        <v>未进复试</v>
      </c>
      <c r="AW114" s="136" t="str">
        <f>VLOOKUP(A114,[1]数据整理!$A:$AC,29,0)</f>
        <v>putong</v>
      </c>
      <c r="AX114" t="str">
        <f t="shared" si="21"/>
        <v/>
      </c>
      <c r="AY114">
        <f>IFERROR(VLOOKUP(A114,跨学科资质筛选!$A:$H,8,0),1)</f>
        <v>1</v>
      </c>
    </row>
    <row r="115" spans="1:51">
      <c r="A115" s="8">
        <v>140</v>
      </c>
      <c r="B115" s="8" t="s">
        <v>252</v>
      </c>
      <c r="C115">
        <v>1</v>
      </c>
      <c r="D115" t="s">
        <v>102</v>
      </c>
      <c r="E115" t="str">
        <f>VLOOKUP(A115,[1]数据整理!A:J,10,0)</f>
        <v>管理学</v>
      </c>
      <c r="F115" t="str">
        <f>VLOOKUP(A115,[1]数据整理!$A:$M,13,0)</f>
        <v>电子商务</v>
      </c>
      <c r="G115" s="7">
        <v>211</v>
      </c>
      <c r="H115" s="7">
        <f t="shared" si="11"/>
        <v>0</v>
      </c>
      <c r="I115" s="7">
        <f t="shared" si="12"/>
        <v>1</v>
      </c>
      <c r="J115" s="7">
        <v>1</v>
      </c>
      <c r="K115" s="127">
        <f>VLOOKUP(G115,权重!$L$16:$N$18,3,0)</f>
        <v>0.03757</v>
      </c>
      <c r="L115" s="127">
        <f t="shared" si="13"/>
        <v>-0.0952406599627802</v>
      </c>
      <c r="M115" t="str">
        <f>IFERROR(VLOOKUP(A115,[1]数据整理!A:Q,16,0),"")</f>
        <v>经济管理学院</v>
      </c>
      <c r="N115" t="s">
        <v>79</v>
      </c>
      <c r="O115">
        <v>563</v>
      </c>
      <c r="P115">
        <v>526</v>
      </c>
      <c r="Q115" s="14"/>
      <c r="R115" s="14" t="s">
        <v>55</v>
      </c>
      <c r="S115" s="14" t="s">
        <v>55</v>
      </c>
      <c r="T115" s="30">
        <f>VLOOKUP(A115,英语评价得分!O:T,6,0)</f>
        <v>1.01898704384576</v>
      </c>
      <c r="U115" s="41">
        <f t="shared" si="14"/>
        <v>1.02410181954904</v>
      </c>
      <c r="V115" s="14">
        <f t="shared" si="15"/>
        <v>0</v>
      </c>
      <c r="W115">
        <v>26</v>
      </c>
      <c r="X115">
        <v>3</v>
      </c>
      <c r="Y115" s="131">
        <v>0.115384615384615</v>
      </c>
      <c r="Z115">
        <v>89.05</v>
      </c>
      <c r="AA115" s="41">
        <f t="shared" si="16"/>
        <v>-0.13791756628264</v>
      </c>
      <c r="AB115" s="41">
        <f>VLOOKUP(A115,绩点百分制转换!$H:$M,6,0)</f>
        <v>0.033445636878354</v>
      </c>
      <c r="AC115" s="41">
        <f>L115*权重!$O$22+AA115*权重!$O$23+AB115*权重!$O$24</f>
        <v>-0.105603840996668</v>
      </c>
      <c r="AD115" s="41">
        <f t="shared" si="17"/>
        <v>-0.150139503155803</v>
      </c>
      <c r="AE115">
        <v>2</v>
      </c>
      <c r="AF115">
        <v>0</v>
      </c>
      <c r="AG115">
        <v>5</v>
      </c>
      <c r="AH115" s="41">
        <f>AE115*权重!$N$3+AF115*权重!$N$4+AG115*权重!$N$5</f>
        <v>1.45358180622154</v>
      </c>
      <c r="AI115" s="41">
        <f t="shared" si="18"/>
        <v>0.500514341506396</v>
      </c>
      <c r="AJ115">
        <v>0</v>
      </c>
      <c r="AK115">
        <v>1</v>
      </c>
      <c r="AL115">
        <v>2</v>
      </c>
      <c r="AM115" s="41">
        <f>AJ115*权重!$N$9+AK115*权重!$N$10+AL115*权重!$N$11</f>
        <v>0.642479228576344</v>
      </c>
      <c r="AN115" s="41">
        <f t="shared" si="19"/>
        <v>1.07438640609621</v>
      </c>
      <c r="AO115" s="41">
        <f>AI115*权重!$D$16+AN115*权重!$D$17</f>
        <v>0.856372408758537</v>
      </c>
      <c r="AP115" s="41">
        <f t="shared" si="20"/>
        <v>1.01997409307375</v>
      </c>
      <c r="AQ115" t="s">
        <v>55</v>
      </c>
      <c r="AR115" t="s">
        <v>55</v>
      </c>
      <c r="AS115" t="s">
        <v>55</v>
      </c>
      <c r="AT115">
        <v>90.25</v>
      </c>
      <c r="AU115">
        <v>90.25</v>
      </c>
      <c r="AV115" s="7">
        <f>IF(AU115="","未进复试",IFERROR(VLOOKUP(A115,录取名单!$E:$I,5,0),"未录取"))</f>
        <v>90.25</v>
      </c>
      <c r="AW115" s="136" t="str">
        <f>VLOOKUP(A115,[1]数据整理!$A:$AC,29,0)</f>
        <v>putong</v>
      </c>
      <c r="AX115" t="str">
        <f t="shared" si="21"/>
        <v/>
      </c>
      <c r="AY115">
        <f>IFERROR(VLOOKUP(A115,跨学科资质筛选!$A:$H,8,0),1)</f>
        <v>1</v>
      </c>
    </row>
    <row r="116" spans="1:51">
      <c r="A116" s="8">
        <v>141</v>
      </c>
      <c r="B116" s="8" t="s">
        <v>253</v>
      </c>
      <c r="C116">
        <v>1</v>
      </c>
      <c r="D116" t="s">
        <v>83</v>
      </c>
      <c r="E116" t="str">
        <f>VLOOKUP(A116,[1]数据整理!A:J,10,0)</f>
        <v>工学</v>
      </c>
      <c r="F116" t="str">
        <f>VLOOKUP(A116,[1]数据整理!$A:$M,13,0)</f>
        <v>风景园林</v>
      </c>
      <c r="G116" s="7">
        <v>211</v>
      </c>
      <c r="H116" s="7">
        <f t="shared" si="11"/>
        <v>0</v>
      </c>
      <c r="I116" s="7">
        <f t="shared" si="12"/>
        <v>1</v>
      </c>
      <c r="J116" s="7">
        <v>1</v>
      </c>
      <c r="K116" s="127">
        <f>VLOOKUP(G116,权重!$L$16:$N$18,3,0)</f>
        <v>0.03757</v>
      </c>
      <c r="L116" s="127">
        <f t="shared" si="13"/>
        <v>-0.0952406599627802</v>
      </c>
      <c r="M116" t="str">
        <f>IFERROR(VLOOKUP(A116,[1]数据整理!A:Q,16,0),"")</f>
        <v>园林学院</v>
      </c>
      <c r="N116" t="s">
        <v>64</v>
      </c>
      <c r="O116">
        <v>446</v>
      </c>
      <c r="P116">
        <v>432</v>
      </c>
      <c r="Q116" s="14"/>
      <c r="R116" s="14" t="s">
        <v>55</v>
      </c>
      <c r="S116" s="14" t="s">
        <v>55</v>
      </c>
      <c r="T116" s="30">
        <f>VLOOKUP(A116,英语评价得分!O:T,6,0)</f>
        <v>-0.701178178881481</v>
      </c>
      <c r="U116" s="41">
        <f t="shared" si="14"/>
        <v>-0.704035450440535</v>
      </c>
      <c r="V116" s="14">
        <f t="shared" si="15"/>
        <v>0</v>
      </c>
      <c r="W116">
        <v>107</v>
      </c>
      <c r="X116">
        <v>3</v>
      </c>
      <c r="Y116" s="131">
        <v>0.0280373831775701</v>
      </c>
      <c r="Z116">
        <v>3.99</v>
      </c>
      <c r="AA116" s="41">
        <f t="shared" si="16"/>
        <v>0.615132356218581</v>
      </c>
      <c r="AB116" s="41">
        <f>VLOOKUP(A116,绩点百分制转换!$H:$M,6,0)</f>
        <v>0.748521807509353</v>
      </c>
      <c r="AC116" s="41">
        <f>L116*权重!$O$22+AA116*权重!$O$23+AB116*权重!$O$24</f>
        <v>0.212630658783817</v>
      </c>
      <c r="AD116" s="41">
        <f t="shared" si="17"/>
        <v>0.302439986746666</v>
      </c>
      <c r="AE116">
        <v>1</v>
      </c>
      <c r="AF116">
        <v>3</v>
      </c>
      <c r="AG116">
        <v>3</v>
      </c>
      <c r="AH116" s="41">
        <f>AE116*权重!$N$3+AF116*权重!$N$4+AG116*权重!$N$5</f>
        <v>2.07879094830034</v>
      </c>
      <c r="AI116" s="41">
        <f t="shared" si="18"/>
        <v>1.09657157369348</v>
      </c>
      <c r="AJ116">
        <v>2</v>
      </c>
      <c r="AK116">
        <v>0</v>
      </c>
      <c r="AL116">
        <v>0</v>
      </c>
      <c r="AM116" s="41">
        <f>AJ116*权重!$N$9+AK116*权重!$N$10+AL116*权重!$N$11</f>
        <v>0.968044856278705</v>
      </c>
      <c r="AN116" s="41">
        <f t="shared" si="19"/>
        <v>1.94872144344326</v>
      </c>
      <c r="AO116" s="41">
        <f>AI116*权重!$D$16+AN116*权重!$D$17</f>
        <v>1.62498970792532</v>
      </c>
      <c r="AP116" s="41">
        <f t="shared" si="20"/>
        <v>1.93542830974443</v>
      </c>
      <c r="AQ116" t="s">
        <v>55</v>
      </c>
      <c r="AR116" t="s">
        <v>55</v>
      </c>
      <c r="AS116" t="s">
        <v>55</v>
      </c>
      <c r="AT116" t="s">
        <v>55</v>
      </c>
      <c r="AU116" t="s">
        <v>55</v>
      </c>
      <c r="AV116" s="7" t="str">
        <f>IF(AU116="","未进复试",IFERROR(VLOOKUP(A116,录取名单!$E:$I,5,0),"未录取"))</f>
        <v>未进复试</v>
      </c>
      <c r="AW116" s="136" t="str">
        <f>VLOOKUP(A116,[1]数据整理!$A:$AC,29,0)</f>
        <v>putong</v>
      </c>
      <c r="AX116" t="str">
        <f t="shared" si="21"/>
        <v/>
      </c>
      <c r="AY116">
        <f>IFERROR(VLOOKUP(A116,跨学科资质筛选!$A:$H,8,0),1)</f>
        <v>1</v>
      </c>
    </row>
    <row r="117" spans="1:51">
      <c r="A117" s="8">
        <v>142</v>
      </c>
      <c r="B117" s="8" t="s">
        <v>254</v>
      </c>
      <c r="C117">
        <v>1</v>
      </c>
      <c r="D117" t="s">
        <v>83</v>
      </c>
      <c r="E117" t="str">
        <f>VLOOKUP(A117,[1]数据整理!A:J,10,0)</f>
        <v>工学</v>
      </c>
      <c r="F117" t="str">
        <f>VLOOKUP(A117,[1]数据整理!$A:$M,13,0)</f>
        <v>风景园林</v>
      </c>
      <c r="G117" s="7">
        <v>211</v>
      </c>
      <c r="H117" s="7">
        <f t="shared" si="11"/>
        <v>0</v>
      </c>
      <c r="I117" s="7">
        <f t="shared" si="12"/>
        <v>1</v>
      </c>
      <c r="J117" s="7">
        <v>1</v>
      </c>
      <c r="K117" s="127">
        <f>VLOOKUP(G117,权重!$L$16:$N$18,3,0)</f>
        <v>0.03757</v>
      </c>
      <c r="L117" s="127">
        <f t="shared" si="13"/>
        <v>-0.0952406599627802</v>
      </c>
      <c r="M117" t="str">
        <f>IFERROR(VLOOKUP(A117,[1]数据整理!A:Q,16,0),"")</f>
        <v>园林学院</v>
      </c>
      <c r="N117" t="s">
        <v>64</v>
      </c>
      <c r="O117">
        <v>491</v>
      </c>
      <c r="P117">
        <v>427</v>
      </c>
      <c r="Q117" s="14"/>
      <c r="R117" s="14" t="s">
        <v>55</v>
      </c>
      <c r="S117" s="14" t="s">
        <v>55</v>
      </c>
      <c r="T117" s="30">
        <f>VLOOKUP(A117,英语评价得分!O:T,6,0)</f>
        <v>-0.792676329026546</v>
      </c>
      <c r="U117" s="41">
        <f t="shared" si="14"/>
        <v>-0.795957645652746</v>
      </c>
      <c r="V117" s="14">
        <f t="shared" si="15"/>
        <v>0</v>
      </c>
      <c r="W117">
        <v>107</v>
      </c>
      <c r="X117">
        <v>2</v>
      </c>
      <c r="Y117" s="131">
        <v>0.0186915887850467</v>
      </c>
      <c r="Z117">
        <v>3.98</v>
      </c>
      <c r="AA117" s="41">
        <f t="shared" si="16"/>
        <v>0.695705598955337</v>
      </c>
      <c r="AB117" s="41">
        <f>VLOOKUP(A117,绩点百分制转换!$H:$M,6,0)</f>
        <v>0.705702875136238</v>
      </c>
      <c r="AC117" s="41">
        <f>L117*权重!$O$22+AA117*权重!$O$23+AB117*权重!$O$24</f>
        <v>0.241270200783192</v>
      </c>
      <c r="AD117" s="41">
        <f t="shared" si="17"/>
        <v>0.34316991803337</v>
      </c>
      <c r="AE117">
        <v>1</v>
      </c>
      <c r="AF117">
        <v>2</v>
      </c>
      <c r="AG117">
        <v>0</v>
      </c>
      <c r="AH117" s="41">
        <f>AE117*权重!$N$3+AF117*权重!$N$4+AG117*权重!$N$5</f>
        <v>1.32644637234142</v>
      </c>
      <c r="AI117" s="41">
        <f t="shared" si="18"/>
        <v>0.379306909095017</v>
      </c>
      <c r="AJ117">
        <v>0</v>
      </c>
      <c r="AK117">
        <v>0</v>
      </c>
      <c r="AL117">
        <v>0</v>
      </c>
      <c r="AM117" s="41">
        <f>AJ117*权重!$N$9+AK117*权重!$N$10+AL117*权重!$N$11</f>
        <v>0</v>
      </c>
      <c r="AN117" s="41">
        <f t="shared" si="19"/>
        <v>-0.651047891978899</v>
      </c>
      <c r="AO117" s="41">
        <f>AI117*权重!$D$16+AN117*权重!$D$17</f>
        <v>-0.259616103050918</v>
      </c>
      <c r="AP117" s="41">
        <f t="shared" si="20"/>
        <v>-0.309213254126879</v>
      </c>
      <c r="AQ117" t="s">
        <v>55</v>
      </c>
      <c r="AR117" t="s">
        <v>55</v>
      </c>
      <c r="AS117" t="s">
        <v>55</v>
      </c>
      <c r="AT117" t="s">
        <v>55</v>
      </c>
      <c r="AU117" t="s">
        <v>55</v>
      </c>
      <c r="AV117" s="7" t="str">
        <f>IF(AU117="","未进复试",IFERROR(VLOOKUP(A117,录取名单!$E:$I,5,0),"未录取"))</f>
        <v>未进复试</v>
      </c>
      <c r="AW117" s="136" t="str">
        <f>VLOOKUP(A117,[1]数据整理!$A:$AC,29,0)</f>
        <v>putong</v>
      </c>
      <c r="AX117" t="str">
        <f t="shared" si="21"/>
        <v/>
      </c>
      <c r="AY117">
        <f>IFERROR(VLOOKUP(A117,跨学科资质筛选!$A:$H,8,0),1)</f>
        <v>1</v>
      </c>
    </row>
    <row r="118" spans="1:51">
      <c r="A118" s="8">
        <v>143</v>
      </c>
      <c r="B118" s="8" t="s">
        <v>255</v>
      </c>
      <c r="C118">
        <v>1</v>
      </c>
      <c r="D118" t="s">
        <v>243</v>
      </c>
      <c r="E118" t="str">
        <f>VLOOKUP(A118,[1]数据整理!A:J,10,0)</f>
        <v>农学</v>
      </c>
      <c r="F118" t="str">
        <f>VLOOKUP(A118,[1]数据整理!$A:$M,13,0)</f>
        <v>园林</v>
      </c>
      <c r="G118" s="7">
        <v>211</v>
      </c>
      <c r="H118" s="7">
        <f t="shared" si="11"/>
        <v>0</v>
      </c>
      <c r="I118" s="7">
        <f t="shared" si="12"/>
        <v>1</v>
      </c>
      <c r="J118" s="7">
        <v>1</v>
      </c>
      <c r="K118" s="127">
        <f>VLOOKUP(G118,权重!$L$16:$N$18,3,0)</f>
        <v>0.03757</v>
      </c>
      <c r="L118" s="127">
        <f t="shared" si="13"/>
        <v>-0.0952406599627802</v>
      </c>
      <c r="M118" t="str">
        <f>IFERROR(VLOOKUP(A118,[1]数据整理!A:Q,16,0),"")</f>
        <v>园林学院</v>
      </c>
      <c r="N118" t="s">
        <v>127</v>
      </c>
      <c r="O118">
        <v>578</v>
      </c>
      <c r="P118">
        <v>485</v>
      </c>
      <c r="Q118" s="14"/>
      <c r="R118" s="14" t="s">
        <v>55</v>
      </c>
      <c r="S118" s="14" t="s">
        <v>55</v>
      </c>
      <c r="T118" s="30">
        <f>VLOOKUP(A118,英语评价得分!O:T,6,0)</f>
        <v>0.539612425100115</v>
      </c>
      <c r="U118" s="41">
        <f t="shared" si="14"/>
        <v>0.542505555425085</v>
      </c>
      <c r="V118" s="14">
        <f t="shared" si="15"/>
        <v>0</v>
      </c>
      <c r="W118">
        <v>135</v>
      </c>
      <c r="X118">
        <v>7</v>
      </c>
      <c r="Y118" s="131">
        <v>0.0518518518518519</v>
      </c>
      <c r="Z118">
        <v>3.75</v>
      </c>
      <c r="AA118" s="41">
        <f t="shared" si="16"/>
        <v>0.409819796948624</v>
      </c>
      <c r="AB118" s="41">
        <f>VLOOKUP(A118,绩点百分制转换!$H:$M,6,0)</f>
        <v>-0.279132569445375</v>
      </c>
      <c r="AC118" s="41">
        <f>L118*权重!$O$22+AA118*权重!$O$23+AB118*权重!$O$24</f>
        <v>0.0881133775667707</v>
      </c>
      <c r="AD118" s="41">
        <f t="shared" si="17"/>
        <v>0.125356836880372</v>
      </c>
      <c r="AE118">
        <v>0</v>
      </c>
      <c r="AF118">
        <v>0</v>
      </c>
      <c r="AG118">
        <v>4</v>
      </c>
      <c r="AH118" s="41">
        <f>AE118*权重!$N$3+AF118*权重!$N$4+AG118*权重!$N$5</f>
        <v>0.425898203617509</v>
      </c>
      <c r="AI118" s="41">
        <f t="shared" si="18"/>
        <v>-0.47925099221134</v>
      </c>
      <c r="AJ118">
        <v>0</v>
      </c>
      <c r="AK118">
        <v>0</v>
      </c>
      <c r="AL118">
        <v>1</v>
      </c>
      <c r="AM118" s="41">
        <f>AJ118*权重!$N$9+AK118*权重!$N$10+AL118*权重!$N$11</f>
        <v>0.150489414157071</v>
      </c>
      <c r="AN118" s="41">
        <f t="shared" si="19"/>
        <v>-0.246895376014742</v>
      </c>
      <c r="AO118" s="41">
        <f>AI118*权重!$D$16+AN118*权重!$D$17</f>
        <v>-0.33516727460783</v>
      </c>
      <c r="AP118" s="41">
        <f t="shared" si="20"/>
        <v>-0.399197747907024</v>
      </c>
      <c r="AQ118" t="s">
        <v>55</v>
      </c>
      <c r="AR118" t="s">
        <v>55</v>
      </c>
      <c r="AS118" t="s">
        <v>55</v>
      </c>
      <c r="AT118" t="s">
        <v>55</v>
      </c>
      <c r="AU118" t="s">
        <v>55</v>
      </c>
      <c r="AV118" s="7" t="str">
        <f>IF(AU118="","未进复试",IFERROR(VLOOKUP(A118,录取名单!$E:$I,5,0),"未录取"))</f>
        <v>未进复试</v>
      </c>
      <c r="AW118" s="136" t="str">
        <f>VLOOKUP(A118,[1]数据整理!$A:$AC,29,0)</f>
        <v>putong</v>
      </c>
      <c r="AX118" t="str">
        <f t="shared" si="21"/>
        <v/>
      </c>
      <c r="AY118">
        <f>IFERROR(VLOOKUP(A118,跨学科资质筛选!$A:$H,8,0),1)</f>
        <v>1</v>
      </c>
    </row>
    <row r="119" spans="1:51">
      <c r="A119" s="8">
        <v>144</v>
      </c>
      <c r="B119" s="8" t="s">
        <v>256</v>
      </c>
      <c r="C119">
        <v>1</v>
      </c>
      <c r="D119" t="s">
        <v>257</v>
      </c>
      <c r="E119" t="str">
        <f>VLOOKUP(A119,[1]数据整理!A:J,10,0)</f>
        <v>工学</v>
      </c>
      <c r="F119" t="str">
        <f>VLOOKUP(A119,[1]数据整理!$A:$M,13,0)</f>
        <v>信息安全</v>
      </c>
      <c r="G119" s="7" t="s">
        <v>53</v>
      </c>
      <c r="H119" s="7">
        <f t="shared" si="11"/>
        <v>0</v>
      </c>
      <c r="I119" s="7">
        <f t="shared" si="12"/>
        <v>1</v>
      </c>
      <c r="J119" s="7">
        <v>1</v>
      </c>
      <c r="K119" s="127">
        <f>VLOOKUP(G119,权重!$L$16:$N$18,3,0)</f>
        <v>0.02965</v>
      </c>
      <c r="L119" s="127">
        <f t="shared" si="13"/>
        <v>-0.162495927150278</v>
      </c>
      <c r="M119" t="str">
        <f>IFERROR(VLOOKUP(A119,[1]数据整理!A:Q,16,0),"")</f>
        <v>经济管理学院</v>
      </c>
      <c r="N119" t="s">
        <v>79</v>
      </c>
      <c r="O119">
        <v>559</v>
      </c>
      <c r="P119">
        <v>481</v>
      </c>
      <c r="Q119" s="14"/>
      <c r="R119" s="14" t="s">
        <v>55</v>
      </c>
      <c r="S119" s="14" t="s">
        <v>55</v>
      </c>
      <c r="T119" s="30">
        <f>VLOOKUP(A119,英语评价得分!O:T,6,0)</f>
        <v>0.238957780197363</v>
      </c>
      <c r="U119" s="41">
        <f t="shared" si="14"/>
        <v>0.24045753678873</v>
      </c>
      <c r="V119" s="14">
        <f t="shared" si="15"/>
        <v>0</v>
      </c>
      <c r="W119">
        <v>165</v>
      </c>
      <c r="X119">
        <v>22</v>
      </c>
      <c r="Y119" s="131">
        <v>0.133333333333333</v>
      </c>
      <c r="Z119">
        <v>3.3</v>
      </c>
      <c r="AA119" s="41">
        <f t="shared" si="16"/>
        <v>-0.292659511948871</v>
      </c>
      <c r="AB119" s="41">
        <f>VLOOKUP(A119,绩点百分制转换!$H:$M,6,0)</f>
        <v>-1.52088160826567</v>
      </c>
      <c r="AC119" s="41">
        <f>L119*权重!$O$22+AA119*权重!$O$23+AB119*权重!$O$24</f>
        <v>-0.273486003165335</v>
      </c>
      <c r="AD119" s="41">
        <f t="shared" si="17"/>
        <v>-0.388894331342029</v>
      </c>
      <c r="AE119">
        <v>1</v>
      </c>
      <c r="AF119">
        <v>0</v>
      </c>
      <c r="AG119">
        <v>0</v>
      </c>
      <c r="AH119" s="41">
        <f>AE119*权重!$N$3+AF119*权重!$N$4+AG119*权重!$N$5</f>
        <v>0.460604525849828</v>
      </c>
      <c r="AI119" s="41">
        <f t="shared" si="18"/>
        <v>-0.446162937387948</v>
      </c>
      <c r="AJ119">
        <v>0</v>
      </c>
      <c r="AK119">
        <v>0</v>
      </c>
      <c r="AL119">
        <v>0</v>
      </c>
      <c r="AM119" s="41">
        <f>AJ119*权重!$N$9+AK119*权重!$N$10+AL119*权重!$N$11</f>
        <v>0</v>
      </c>
      <c r="AN119" s="41">
        <f t="shared" si="19"/>
        <v>-0.651047891978899</v>
      </c>
      <c r="AO119" s="41">
        <f>AI119*权重!$D$16+AN119*权重!$D$17</f>
        <v>-0.573212097729797</v>
      </c>
      <c r="AP119" s="41">
        <f t="shared" si="20"/>
        <v>-0.682718737247059</v>
      </c>
      <c r="AQ119" t="s">
        <v>55</v>
      </c>
      <c r="AR119" t="s">
        <v>55</v>
      </c>
      <c r="AS119" t="s">
        <v>55</v>
      </c>
      <c r="AT119" t="s">
        <v>55</v>
      </c>
      <c r="AU119" t="s">
        <v>55</v>
      </c>
      <c r="AV119" s="7" t="str">
        <f>IF(AU119="","未进复试",IFERROR(VLOOKUP(A119,录取名单!$E:$I,5,0),"未录取"))</f>
        <v>未进复试</v>
      </c>
      <c r="AW119" s="136" t="str">
        <f>VLOOKUP(A119,[1]数据整理!$A:$AC,29,0)</f>
        <v>putong</v>
      </c>
      <c r="AX119" t="str">
        <f t="shared" si="21"/>
        <v/>
      </c>
      <c r="AY119">
        <f>IFERROR(VLOOKUP(A119,跨学科资质筛选!$A:$H,8,0),1)</f>
        <v>1</v>
      </c>
    </row>
    <row r="120" spans="1:51">
      <c r="A120" s="8">
        <v>145</v>
      </c>
      <c r="B120" s="8" t="s">
        <v>258</v>
      </c>
      <c r="C120">
        <v>1</v>
      </c>
      <c r="D120" t="s">
        <v>71</v>
      </c>
      <c r="E120" t="str">
        <f>VLOOKUP(A120,[1]数据整理!A:J,10,0)</f>
        <v>工学</v>
      </c>
      <c r="F120" t="str">
        <f>VLOOKUP(A120,[1]数据整理!$A:$M,13,0)</f>
        <v>风景园林</v>
      </c>
      <c r="G120" s="7">
        <v>211</v>
      </c>
      <c r="H120" s="7">
        <f t="shared" si="11"/>
        <v>0</v>
      </c>
      <c r="I120" s="7">
        <f t="shared" si="12"/>
        <v>1</v>
      </c>
      <c r="J120" s="7">
        <v>1</v>
      </c>
      <c r="K120" s="127">
        <f>VLOOKUP(G120,权重!$L$16:$N$18,3,0)</f>
        <v>0.03757</v>
      </c>
      <c r="L120" s="127">
        <f t="shared" si="13"/>
        <v>-0.0952406599627802</v>
      </c>
      <c r="M120" t="str">
        <f>IFERROR(VLOOKUP(A120,[1]数据整理!A:Q,16,0),"")</f>
        <v>园林学院</v>
      </c>
      <c r="N120" t="s">
        <v>127</v>
      </c>
      <c r="O120">
        <v>568</v>
      </c>
      <c r="P120">
        <v>495</v>
      </c>
      <c r="Q120" s="14"/>
      <c r="R120" s="14" t="s">
        <v>55</v>
      </c>
      <c r="S120" s="14" t="s">
        <v>55</v>
      </c>
      <c r="T120" s="30">
        <f>VLOOKUP(A120,英语评价得分!O:T,6,0)</f>
        <v>0.451698512946351</v>
      </c>
      <c r="U120" s="41">
        <f t="shared" si="14"/>
        <v>0.454184209233331</v>
      </c>
      <c r="V120" s="14">
        <f t="shared" si="15"/>
        <v>0</v>
      </c>
      <c r="W120">
        <v>62</v>
      </c>
      <c r="X120">
        <v>5</v>
      </c>
      <c r="Y120" s="131">
        <v>0.0806451612903226</v>
      </c>
      <c r="Z120">
        <v>3.66</v>
      </c>
      <c r="AA120" s="41">
        <f t="shared" si="16"/>
        <v>0.161582973716518</v>
      </c>
      <c r="AB120" s="41">
        <f>VLOOKUP(A120,绩点百分制转换!$H:$M,6,0)</f>
        <v>-0.595992669006416</v>
      </c>
      <c r="AC120" s="41">
        <f>L120*权重!$O$22+AA120*权重!$O$23+AB120*权重!$O$24</f>
        <v>-0.0204688905812301</v>
      </c>
      <c r="AD120" s="41">
        <f t="shared" si="17"/>
        <v>-0.0290642191797764</v>
      </c>
      <c r="AE120">
        <v>2</v>
      </c>
      <c r="AF120">
        <v>0</v>
      </c>
      <c r="AG120">
        <v>5</v>
      </c>
      <c r="AH120" s="41">
        <f>AE120*权重!$N$3+AF120*权重!$N$4+AG120*权重!$N$5</f>
        <v>1.45358180622154</v>
      </c>
      <c r="AI120" s="41">
        <f t="shared" si="18"/>
        <v>0.500514341506396</v>
      </c>
      <c r="AJ120">
        <v>0</v>
      </c>
      <c r="AK120">
        <v>0</v>
      </c>
      <c r="AL120">
        <v>1</v>
      </c>
      <c r="AM120" s="41">
        <f>AJ120*权重!$N$9+AK120*权重!$N$10+AL120*权重!$N$11</f>
        <v>0.150489414157071</v>
      </c>
      <c r="AN120" s="41">
        <f t="shared" si="19"/>
        <v>-0.246895376014742</v>
      </c>
      <c r="AO120" s="41">
        <f>AI120*权重!$D$16+AN120*权重!$D$17</f>
        <v>0.0370455756715384</v>
      </c>
      <c r="AP120" s="41">
        <f t="shared" si="20"/>
        <v>0.0441227753971529</v>
      </c>
      <c r="AQ120" t="s">
        <v>55</v>
      </c>
      <c r="AR120" t="s">
        <v>55</v>
      </c>
      <c r="AS120" t="s">
        <v>55</v>
      </c>
      <c r="AT120" t="s">
        <v>55</v>
      </c>
      <c r="AU120" t="s">
        <v>55</v>
      </c>
      <c r="AV120" s="7" t="str">
        <f>IF(AU120="","未进复试",IFERROR(VLOOKUP(A120,录取名单!$E:$I,5,0),"未录取"))</f>
        <v>未进复试</v>
      </c>
      <c r="AW120" s="136" t="str">
        <f>VLOOKUP(A120,[1]数据整理!$A:$AC,29,0)</f>
        <v>putong</v>
      </c>
      <c r="AX120" t="str">
        <f t="shared" si="21"/>
        <v/>
      </c>
      <c r="AY120">
        <f>IFERROR(VLOOKUP(A120,跨学科资质筛选!$A:$H,8,0),1)</f>
        <v>1</v>
      </c>
    </row>
    <row r="121" spans="1:51">
      <c r="A121" s="8">
        <v>146</v>
      </c>
      <c r="B121" s="8" t="s">
        <v>259</v>
      </c>
      <c r="C121">
        <v>1</v>
      </c>
      <c r="D121" t="s">
        <v>81</v>
      </c>
      <c r="E121" t="str">
        <f>VLOOKUP(A121,[1]数据整理!A:J,10,0)</f>
        <v>经济学</v>
      </c>
      <c r="F121" t="str">
        <f>VLOOKUP(A121,[1]数据整理!$A:$M,13,0)</f>
        <v>经济学</v>
      </c>
      <c r="G121" s="7" t="s">
        <v>53</v>
      </c>
      <c r="H121" s="7">
        <f t="shared" si="11"/>
        <v>0</v>
      </c>
      <c r="I121" s="7">
        <f t="shared" si="12"/>
        <v>1</v>
      </c>
      <c r="J121" s="7">
        <v>1</v>
      </c>
      <c r="K121" s="127">
        <f>VLOOKUP(G121,权重!$L$16:$N$18,3,0)</f>
        <v>0.02965</v>
      </c>
      <c r="L121" s="127">
        <f t="shared" si="13"/>
        <v>-0.162495927150278</v>
      </c>
      <c r="M121" t="str">
        <f>IFERROR(VLOOKUP(A121,[1]数据整理!A:Q,16,0),"")</f>
        <v>经济管理学院</v>
      </c>
      <c r="N121" t="s">
        <v>61</v>
      </c>
      <c r="O121">
        <v>507</v>
      </c>
      <c r="P121">
        <v>446</v>
      </c>
      <c r="Q121" s="14"/>
      <c r="R121" s="14" t="s">
        <v>55</v>
      </c>
      <c r="S121" s="14" t="s">
        <v>55</v>
      </c>
      <c r="T121" s="30">
        <f>VLOOKUP(A121,英语评价得分!O:T,6,0)</f>
        <v>-0.444983358475296</v>
      </c>
      <c r="U121" s="41">
        <f t="shared" si="14"/>
        <v>-0.446653303846343</v>
      </c>
      <c r="V121" s="14">
        <f t="shared" si="15"/>
        <v>0</v>
      </c>
      <c r="W121">
        <v>113</v>
      </c>
      <c r="X121">
        <v>3</v>
      </c>
      <c r="Y121" s="131">
        <v>0.0265486725663717</v>
      </c>
      <c r="Z121">
        <v>4.23</v>
      </c>
      <c r="AA121" s="41">
        <f t="shared" si="16"/>
        <v>0.627967032052754</v>
      </c>
      <c r="AB121" s="41">
        <f>VLOOKUP(A121,绩点百分制转换!$H:$M,6,0)</f>
        <v>1.9731432733804</v>
      </c>
      <c r="AC121" s="41">
        <f>L121*权重!$O$22+AA121*权重!$O$23+AB121*权重!$O$24</f>
        <v>0.234344999505031</v>
      </c>
      <c r="AD121" s="41">
        <f t="shared" si="17"/>
        <v>0.33332119307079</v>
      </c>
      <c r="AE121">
        <v>0</v>
      </c>
      <c r="AF121">
        <v>0</v>
      </c>
      <c r="AG121">
        <v>0</v>
      </c>
      <c r="AH121" s="41">
        <f>AE121*权重!$N$3+AF121*权重!$N$4+AG121*权重!$N$5</f>
        <v>0</v>
      </c>
      <c r="AI121" s="41">
        <f t="shared" si="18"/>
        <v>-0.885290647353986</v>
      </c>
      <c r="AJ121">
        <v>0</v>
      </c>
      <c r="AK121">
        <v>0</v>
      </c>
      <c r="AL121">
        <v>0</v>
      </c>
      <c r="AM121" s="41">
        <f>AJ121*权重!$N$9+AK121*权重!$N$10+AL121*权重!$N$11</f>
        <v>0</v>
      </c>
      <c r="AN121" s="41">
        <f t="shared" si="19"/>
        <v>-0.651047891978899</v>
      </c>
      <c r="AO121" s="41">
        <f>AI121*权重!$D$16+AN121*权重!$D$17</f>
        <v>-0.740036714745894</v>
      </c>
      <c r="AP121" s="41">
        <f t="shared" si="20"/>
        <v>-0.881413587411652</v>
      </c>
      <c r="AQ121" t="s">
        <v>55</v>
      </c>
      <c r="AR121" t="s">
        <v>55</v>
      </c>
      <c r="AS121" t="s">
        <v>55</v>
      </c>
      <c r="AT121" t="s">
        <v>55</v>
      </c>
      <c r="AU121" t="s">
        <v>55</v>
      </c>
      <c r="AV121" s="7" t="str">
        <f>IF(AU121="","未进复试",IFERROR(VLOOKUP(A121,录取名单!$E:$I,5,0),"未录取"))</f>
        <v>未进复试</v>
      </c>
      <c r="AW121" s="136" t="str">
        <f>VLOOKUP(A121,[1]数据整理!$A:$AC,29,0)</f>
        <v>putong</v>
      </c>
      <c r="AX121" t="str">
        <f t="shared" si="21"/>
        <v/>
      </c>
      <c r="AY121">
        <f>IFERROR(VLOOKUP(A121,跨学科资质筛选!$A:$H,8,0),1)</f>
        <v>1</v>
      </c>
    </row>
    <row r="122" spans="1:51">
      <c r="A122" s="8">
        <v>147</v>
      </c>
      <c r="B122" s="8" t="s">
        <v>260</v>
      </c>
      <c r="C122">
        <v>1</v>
      </c>
      <c r="D122" t="s">
        <v>73</v>
      </c>
      <c r="E122" t="str">
        <f>VLOOKUP(A122,[1]数据整理!A:J,10,0)</f>
        <v>管理学</v>
      </c>
      <c r="F122" t="str">
        <f>VLOOKUP(A122,[1]数据整理!$A:$M,13,0)</f>
        <v>物流管理</v>
      </c>
      <c r="G122" s="7" t="s">
        <v>53</v>
      </c>
      <c r="H122" s="7">
        <f t="shared" si="11"/>
        <v>0</v>
      </c>
      <c r="I122" s="7">
        <f t="shared" si="12"/>
        <v>1</v>
      </c>
      <c r="J122" s="7">
        <v>1</v>
      </c>
      <c r="K122" s="127">
        <f>VLOOKUP(G122,权重!$L$16:$N$18,3,0)</f>
        <v>0.02965</v>
      </c>
      <c r="L122" s="127">
        <f t="shared" si="13"/>
        <v>-0.162495927150278</v>
      </c>
      <c r="M122" t="str">
        <f>IFERROR(VLOOKUP(A122,[1]数据整理!A:Q,16,0),"")</f>
        <v>经济管理学院</v>
      </c>
      <c r="N122" t="s">
        <v>79</v>
      </c>
      <c r="O122">
        <v>508</v>
      </c>
      <c r="P122">
        <v>507</v>
      </c>
      <c r="Q122" s="14"/>
      <c r="R122" s="14" t="s">
        <v>55</v>
      </c>
      <c r="S122" s="14" t="s">
        <v>55</v>
      </c>
      <c r="T122" s="30">
        <f>VLOOKUP(A122,英语评价得分!O:T,6,0)</f>
        <v>0.671294073294509</v>
      </c>
      <c r="U122" s="41">
        <f t="shared" si="14"/>
        <v>0.674797477742638</v>
      </c>
      <c r="V122" s="14">
        <f t="shared" si="15"/>
        <v>0</v>
      </c>
      <c r="W122">
        <v>68</v>
      </c>
      <c r="X122">
        <v>1</v>
      </c>
      <c r="Y122" s="131">
        <v>0.0147058823529412</v>
      </c>
      <c r="Z122">
        <v>3.39</v>
      </c>
      <c r="AA122" s="41">
        <f t="shared" si="16"/>
        <v>0.730067717181306</v>
      </c>
      <c r="AB122" s="41">
        <f>VLOOKUP(A122,绩点百分制转换!$H:$M,6,0)</f>
        <v>-1.28965937345085</v>
      </c>
      <c r="AC122" s="41">
        <f>L122*权重!$O$22+AA122*权重!$O$23+AB122*权重!$O$24</f>
        <v>0.125164908494147</v>
      </c>
      <c r="AD122" s="41">
        <f t="shared" si="17"/>
        <v>0.178049938912944</v>
      </c>
      <c r="AE122">
        <v>0</v>
      </c>
      <c r="AF122">
        <v>0</v>
      </c>
      <c r="AG122">
        <v>0</v>
      </c>
      <c r="AH122" s="41">
        <f>AE122*权重!$N$3+AF122*权重!$N$4+AG122*权重!$N$5</f>
        <v>0</v>
      </c>
      <c r="AI122" s="41">
        <f t="shared" si="18"/>
        <v>-0.885290647353986</v>
      </c>
      <c r="AJ122">
        <v>0</v>
      </c>
      <c r="AK122">
        <v>0</v>
      </c>
      <c r="AL122">
        <v>0</v>
      </c>
      <c r="AM122" s="41">
        <f>AJ122*权重!$N$9+AK122*权重!$N$10+AL122*权重!$N$11</f>
        <v>0</v>
      </c>
      <c r="AN122" s="41">
        <f t="shared" si="19"/>
        <v>-0.651047891978899</v>
      </c>
      <c r="AO122" s="41">
        <f>AI122*权重!$D$16+AN122*权重!$D$17</f>
        <v>-0.740036714745894</v>
      </c>
      <c r="AP122" s="41">
        <f t="shared" si="20"/>
        <v>-0.881413587411652</v>
      </c>
      <c r="AQ122" t="s">
        <v>55</v>
      </c>
      <c r="AR122" t="s">
        <v>55</v>
      </c>
      <c r="AS122" t="s">
        <v>55</v>
      </c>
      <c r="AT122" t="s">
        <v>55</v>
      </c>
      <c r="AU122" t="s">
        <v>55</v>
      </c>
      <c r="AV122" s="7" t="str">
        <f>IF(AU122="","未进复试",IFERROR(VLOOKUP(A122,录取名单!$E:$I,5,0),"未录取"))</f>
        <v>未进复试</v>
      </c>
      <c r="AW122" s="136" t="str">
        <f>VLOOKUP(A122,[1]数据整理!$A:$AC,29,0)</f>
        <v>putong</v>
      </c>
      <c r="AX122" t="str">
        <f t="shared" si="21"/>
        <v/>
      </c>
      <c r="AY122">
        <f>IFERROR(VLOOKUP(A122,跨学科资质筛选!$A:$H,8,0),1)</f>
        <v>1</v>
      </c>
    </row>
    <row r="123" spans="1:51">
      <c r="A123" s="8">
        <v>150</v>
      </c>
      <c r="B123" s="8" t="s">
        <v>261</v>
      </c>
      <c r="C123">
        <v>1</v>
      </c>
      <c r="D123" t="s">
        <v>262</v>
      </c>
      <c r="E123" t="str">
        <f>VLOOKUP(A123,[1]数据整理!A:J,10,0)</f>
        <v>管理学</v>
      </c>
      <c r="F123" t="str">
        <f>VLOOKUP(A123,[1]数据整理!$A:$M,13,0)</f>
        <v>工商管理</v>
      </c>
      <c r="G123" s="7" t="s">
        <v>53</v>
      </c>
      <c r="H123" s="7">
        <f t="shared" si="11"/>
        <v>0</v>
      </c>
      <c r="I123" s="7">
        <f t="shared" si="12"/>
        <v>1</v>
      </c>
      <c r="J123" s="7">
        <v>1</v>
      </c>
      <c r="K123" s="127">
        <f>VLOOKUP(G123,权重!$L$16:$N$18,3,0)</f>
        <v>0.02965</v>
      </c>
      <c r="L123" s="127">
        <f t="shared" si="13"/>
        <v>-0.162495927150278</v>
      </c>
      <c r="M123" t="str">
        <f>IFERROR(VLOOKUP(A123,[1]数据整理!A:Q,16,0),"")</f>
        <v>经济管理学院</v>
      </c>
      <c r="N123" t="s">
        <v>79</v>
      </c>
      <c r="O123">
        <v>514</v>
      </c>
      <c r="P123">
        <v>465</v>
      </c>
      <c r="Q123" s="14"/>
      <c r="R123" s="14" t="s">
        <v>55</v>
      </c>
      <c r="S123" s="14" t="s">
        <v>55</v>
      </c>
      <c r="T123" s="30">
        <f>VLOOKUP(A123,英语评价得分!O:T,6,0)</f>
        <v>-0.0972903879240454</v>
      </c>
      <c r="U123" s="41">
        <f t="shared" si="14"/>
        <v>-0.0973489620399389</v>
      </c>
      <c r="V123" s="14">
        <f t="shared" si="15"/>
        <v>0</v>
      </c>
      <c r="W123">
        <v>56</v>
      </c>
      <c r="X123">
        <v>1</v>
      </c>
      <c r="Y123" s="131">
        <v>0.0178571428571429</v>
      </c>
      <c r="Z123">
        <v>3.63</v>
      </c>
      <c r="AA123" s="41">
        <f t="shared" si="16"/>
        <v>0.702899638485404</v>
      </c>
      <c r="AB123" s="41">
        <f>VLOOKUP(A123,绩点百分制转换!$H:$M,6,0)</f>
        <v>-0.673066747278019</v>
      </c>
      <c r="AC123" s="41">
        <f>L123*权重!$O$22+AA123*权重!$O$23+AB123*权重!$O$24</f>
        <v>0.142809060298104</v>
      </c>
      <c r="AD123" s="41">
        <f t="shared" si="17"/>
        <v>0.203142696702262</v>
      </c>
      <c r="AE123">
        <v>2</v>
      </c>
      <c r="AF123">
        <v>5</v>
      </c>
      <c r="AG123">
        <v>5</v>
      </c>
      <c r="AH123" s="41">
        <f>AE123*权重!$N$3+AF123*权重!$N$4+AG123*权重!$N$5</f>
        <v>3.61818642245052</v>
      </c>
      <c r="AI123" s="41">
        <f t="shared" si="18"/>
        <v>2.56418895771381</v>
      </c>
      <c r="AJ123">
        <v>0</v>
      </c>
      <c r="AK123">
        <v>1</v>
      </c>
      <c r="AL123">
        <v>1</v>
      </c>
      <c r="AM123" s="41">
        <f>AJ123*权重!$N$9+AK123*权重!$N$10+AL123*权重!$N$11</f>
        <v>0.491989814419273</v>
      </c>
      <c r="AN123" s="41">
        <f t="shared" si="19"/>
        <v>0.670233890132048</v>
      </c>
      <c r="AO123" s="41">
        <f>AI123*权重!$D$16+AN123*权重!$D$17</f>
        <v>1.38974742030636</v>
      </c>
      <c r="AP123" s="41">
        <f t="shared" si="20"/>
        <v>1.65524525326953</v>
      </c>
      <c r="AQ123" t="s">
        <v>55</v>
      </c>
      <c r="AR123" t="s">
        <v>55</v>
      </c>
      <c r="AS123" t="s">
        <v>55</v>
      </c>
      <c r="AT123" t="s">
        <v>55</v>
      </c>
      <c r="AU123" t="s">
        <v>55</v>
      </c>
      <c r="AV123" s="7" t="str">
        <f>IF(AU123="","未进复试",IFERROR(VLOOKUP(A123,录取名单!$E:$I,5,0),"未录取"))</f>
        <v>未进复试</v>
      </c>
      <c r="AW123" s="136" t="str">
        <f>VLOOKUP(A123,[1]数据整理!$A:$AC,29,0)</f>
        <v>putong</v>
      </c>
      <c r="AX123" t="str">
        <f t="shared" si="21"/>
        <v/>
      </c>
      <c r="AY123">
        <f>IFERROR(VLOOKUP(A123,跨学科资质筛选!$A:$H,8,0),1)</f>
        <v>1</v>
      </c>
    </row>
    <row r="124" spans="1:51">
      <c r="A124" s="8">
        <v>151</v>
      </c>
      <c r="B124" s="8" t="s">
        <v>263</v>
      </c>
      <c r="C124">
        <v>1</v>
      </c>
      <c r="D124" t="s">
        <v>264</v>
      </c>
      <c r="E124" t="str">
        <f>VLOOKUP(A124,[1]数据整理!A:J,10,0)</f>
        <v>管理学</v>
      </c>
      <c r="F124" t="str">
        <f>VLOOKUP(A124,[1]数据整理!$A:$M,13,0)</f>
        <v>会计学</v>
      </c>
      <c r="G124" s="7" t="s">
        <v>53</v>
      </c>
      <c r="H124" s="7">
        <f t="shared" si="11"/>
        <v>0</v>
      </c>
      <c r="I124" s="7">
        <f t="shared" si="12"/>
        <v>1</v>
      </c>
      <c r="J124" s="7">
        <v>1</v>
      </c>
      <c r="K124" s="127">
        <f>VLOOKUP(G124,权重!$L$16:$N$18,3,0)</f>
        <v>0.02965</v>
      </c>
      <c r="L124" s="127">
        <f t="shared" si="13"/>
        <v>-0.162495927150278</v>
      </c>
      <c r="M124" t="str">
        <f>IFERROR(VLOOKUP(A124,[1]数据整理!A:Q,16,0),"")</f>
        <v>经济管理学院</v>
      </c>
      <c r="N124" t="s">
        <v>79</v>
      </c>
      <c r="O124">
        <v>468</v>
      </c>
      <c r="P124">
        <v>472</v>
      </c>
      <c r="Q124" s="14"/>
      <c r="R124" s="14" t="s">
        <v>55</v>
      </c>
      <c r="S124" s="14" t="s">
        <v>55</v>
      </c>
      <c r="T124" s="30">
        <f>VLOOKUP(A124,英语评价得分!O:T,6,0)</f>
        <v>0.0308070222790473</v>
      </c>
      <c r="U124" s="41">
        <f t="shared" si="14"/>
        <v>0.0313421112571576</v>
      </c>
      <c r="V124" s="14">
        <f t="shared" si="15"/>
        <v>0</v>
      </c>
      <c r="W124">
        <v>138</v>
      </c>
      <c r="X124">
        <v>3</v>
      </c>
      <c r="Y124" s="131">
        <v>0.0217391304347826</v>
      </c>
      <c r="Z124">
        <v>4.04</v>
      </c>
      <c r="AA124" s="41">
        <f t="shared" si="16"/>
        <v>0.669431715454221</v>
      </c>
      <c r="AB124" s="41">
        <f>VLOOKUP(A124,绩点百分制转换!$H:$M,6,0)</f>
        <v>0.996871615273409</v>
      </c>
      <c r="AC124" s="41">
        <f>L124*权重!$O$22+AA124*权重!$O$23+AB124*权重!$O$24</f>
        <v>0.205819589272639</v>
      </c>
      <c r="AD124" s="41">
        <f t="shared" si="17"/>
        <v>0.292753575099955</v>
      </c>
      <c r="AE124">
        <v>1</v>
      </c>
      <c r="AF124">
        <v>1</v>
      </c>
      <c r="AG124">
        <v>4</v>
      </c>
      <c r="AH124" s="41">
        <f>AE124*权重!$N$3+AF124*权重!$N$4+AG124*权重!$N$5</f>
        <v>1.31942365271313</v>
      </c>
      <c r="AI124" s="41">
        <f t="shared" si="18"/>
        <v>0.37261164099618</v>
      </c>
      <c r="AJ124">
        <v>0</v>
      </c>
      <c r="AK124">
        <v>0</v>
      </c>
      <c r="AL124">
        <v>0</v>
      </c>
      <c r="AM124" s="41">
        <f>AJ124*权重!$N$9+AK124*权重!$N$10+AL124*权重!$N$11</f>
        <v>0</v>
      </c>
      <c r="AN124" s="41">
        <f t="shared" si="19"/>
        <v>-0.651047891978899</v>
      </c>
      <c r="AO124" s="41">
        <f>AI124*权重!$D$16+AN124*权重!$D$17</f>
        <v>-0.262159635401666</v>
      </c>
      <c r="AP124" s="41">
        <f t="shared" si="20"/>
        <v>-0.312242703787009</v>
      </c>
      <c r="AQ124" t="s">
        <v>55</v>
      </c>
      <c r="AR124" t="s">
        <v>55</v>
      </c>
      <c r="AS124" t="s">
        <v>55</v>
      </c>
      <c r="AT124" t="s">
        <v>55</v>
      </c>
      <c r="AU124" t="s">
        <v>55</v>
      </c>
      <c r="AV124" s="7" t="str">
        <f>IF(AU124="","未进复试",IFERROR(VLOOKUP(A124,录取名单!$E:$I,5,0),"未录取"))</f>
        <v>未进复试</v>
      </c>
      <c r="AW124" s="136" t="str">
        <f>VLOOKUP(A124,[1]数据整理!$A:$AC,29,0)</f>
        <v>putong</v>
      </c>
      <c r="AX124" t="str">
        <f t="shared" si="21"/>
        <v/>
      </c>
      <c r="AY124">
        <f>IFERROR(VLOOKUP(A124,跨学科资质筛选!$A:$H,8,0),1)</f>
        <v>1</v>
      </c>
    </row>
    <row r="125" spans="1:51">
      <c r="A125" s="8">
        <v>152</v>
      </c>
      <c r="B125" s="8" t="s">
        <v>265</v>
      </c>
      <c r="C125">
        <v>1</v>
      </c>
      <c r="D125" t="s">
        <v>266</v>
      </c>
      <c r="E125" t="str">
        <f>VLOOKUP(A125,[1]数据整理!A:J,10,0)</f>
        <v>管理学</v>
      </c>
      <c r="F125" t="str">
        <f>VLOOKUP(A125,[1]数据整理!$A:$M,13,0)</f>
        <v>人力资源管理</v>
      </c>
      <c r="G125" s="7" t="s">
        <v>53</v>
      </c>
      <c r="H125" s="7">
        <f t="shared" si="11"/>
        <v>0</v>
      </c>
      <c r="I125" s="7">
        <f t="shared" si="12"/>
        <v>1</v>
      </c>
      <c r="J125" s="7">
        <v>1</v>
      </c>
      <c r="K125" s="127">
        <f>VLOOKUP(G125,权重!$L$16:$N$18,3,0)</f>
        <v>0.02965</v>
      </c>
      <c r="L125" s="127">
        <f t="shared" si="13"/>
        <v>-0.162495927150278</v>
      </c>
      <c r="M125" t="str">
        <f>IFERROR(VLOOKUP(A125,[1]数据整理!A:Q,16,0),"")</f>
        <v>人文社会科学学院</v>
      </c>
      <c r="N125" t="s">
        <v>112</v>
      </c>
      <c r="O125">
        <v>428</v>
      </c>
      <c r="Q125" s="14"/>
      <c r="R125" s="14" t="s">
        <v>55</v>
      </c>
      <c r="S125" s="14" t="s">
        <v>55</v>
      </c>
      <c r="T125" s="30">
        <f>VLOOKUP(A125,英语评价得分!O:T,6,0)</f>
        <v>-1.83397687676372</v>
      </c>
      <c r="U125" s="41">
        <f t="shared" si="14"/>
        <v>-1.84208406538824</v>
      </c>
      <c r="V125" s="14">
        <f t="shared" si="15"/>
        <v>0</v>
      </c>
      <c r="W125">
        <v>29</v>
      </c>
      <c r="X125">
        <v>1</v>
      </c>
      <c r="Y125" s="131">
        <v>0.0344827586206897</v>
      </c>
      <c r="Z125">
        <v>4.55</v>
      </c>
      <c r="AA125" s="41">
        <f t="shared" si="16"/>
        <v>0.559564602607025</v>
      </c>
      <c r="AB125" s="41">
        <f>VLOOKUP(A125,绩点百分制转换!$H:$M,6,0)</f>
        <v>2.51633201548504</v>
      </c>
      <c r="AC125" s="41">
        <f>L125*权重!$O$22+AA125*权重!$O$23+AB125*权重!$O$24</f>
        <v>0.233010954128565</v>
      </c>
      <c r="AD125" s="41">
        <f t="shared" si="17"/>
        <v>0.331423970813606</v>
      </c>
      <c r="AE125">
        <v>2</v>
      </c>
      <c r="AF125">
        <v>1</v>
      </c>
      <c r="AG125">
        <v>2</v>
      </c>
      <c r="AH125" s="41">
        <f>AE125*权重!$N$3+AF125*权重!$N$4+AG125*权重!$N$5</f>
        <v>1.56707907675421</v>
      </c>
      <c r="AI125" s="41">
        <f t="shared" si="18"/>
        <v>0.608719523390895</v>
      </c>
      <c r="AJ125">
        <v>0</v>
      </c>
      <c r="AK125">
        <v>1</v>
      </c>
      <c r="AL125">
        <v>0</v>
      </c>
      <c r="AM125" s="41">
        <f>AJ125*权重!$N$9+AK125*权重!$N$10+AL125*权重!$N$11</f>
        <v>0.341500400262201</v>
      </c>
      <c r="AN125" s="41">
        <f t="shared" si="19"/>
        <v>0.266081374167892</v>
      </c>
      <c r="AO125" s="41">
        <f>AI125*权重!$D$16+AN125*权重!$D$17</f>
        <v>0.396249607057711</v>
      </c>
      <c r="AP125" s="41">
        <f t="shared" si="20"/>
        <v>0.47194927049953</v>
      </c>
      <c r="AQ125" t="s">
        <v>55</v>
      </c>
      <c r="AR125" t="s">
        <v>55</v>
      </c>
      <c r="AS125" t="s">
        <v>55</v>
      </c>
      <c r="AT125" t="s">
        <v>55</v>
      </c>
      <c r="AU125" t="s">
        <v>55</v>
      </c>
      <c r="AV125" s="7" t="str">
        <f>IF(AU125="","未进复试",IFERROR(VLOOKUP(A125,录取名单!$E:$I,5,0),"未录取"))</f>
        <v>未进复试</v>
      </c>
      <c r="AW125" s="136" t="str">
        <f>VLOOKUP(A125,[1]数据整理!$A:$AC,29,0)</f>
        <v>putong</v>
      </c>
      <c r="AX125" t="str">
        <f t="shared" si="21"/>
        <v/>
      </c>
      <c r="AY125">
        <f>IFERROR(VLOOKUP(A125,跨学科资质筛选!$A:$H,8,0),1)</f>
        <v>1</v>
      </c>
    </row>
    <row r="126" spans="1:51">
      <c r="A126" s="8">
        <v>154</v>
      </c>
      <c r="B126" s="8" t="s">
        <v>267</v>
      </c>
      <c r="C126">
        <v>1</v>
      </c>
      <c r="D126" t="s">
        <v>81</v>
      </c>
      <c r="E126" t="str">
        <f>VLOOKUP(A126,[1]数据整理!A:J,10,0)</f>
        <v>经济学</v>
      </c>
      <c r="F126" t="str">
        <f>VLOOKUP(A126,[1]数据整理!$A:$M,13,0)</f>
        <v>金融学</v>
      </c>
      <c r="G126" s="7" t="s">
        <v>53</v>
      </c>
      <c r="H126" s="7">
        <f t="shared" si="11"/>
        <v>0</v>
      </c>
      <c r="I126" s="7">
        <f t="shared" si="12"/>
        <v>1</v>
      </c>
      <c r="J126" s="7">
        <v>1</v>
      </c>
      <c r="K126" s="127">
        <f>VLOOKUP(G126,权重!$L$16:$N$18,3,0)</f>
        <v>0.02965</v>
      </c>
      <c r="L126" s="127">
        <f t="shared" si="13"/>
        <v>-0.162495927150278</v>
      </c>
      <c r="M126" t="str">
        <f>IFERROR(VLOOKUP(A126,[1]数据整理!A:Q,16,0),"")</f>
        <v>经济管理学院</v>
      </c>
      <c r="N126" t="s">
        <v>162</v>
      </c>
      <c r="O126">
        <v>596</v>
      </c>
      <c r="P126">
        <v>598</v>
      </c>
      <c r="Q126" s="14"/>
      <c r="R126" s="14" t="s">
        <v>55</v>
      </c>
      <c r="S126" s="14" t="s">
        <v>55</v>
      </c>
      <c r="T126" s="30">
        <f>VLOOKUP(A126,英语评价得分!O:T,6,0)</f>
        <v>2.33656040593471</v>
      </c>
      <c r="U126" s="41">
        <f t="shared" si="14"/>
        <v>2.34778143060489</v>
      </c>
      <c r="V126" s="14">
        <f t="shared" si="15"/>
        <v>0</v>
      </c>
      <c r="W126">
        <v>140</v>
      </c>
      <c r="X126">
        <v>9</v>
      </c>
      <c r="Y126" s="131">
        <v>0.0642857142857143</v>
      </c>
      <c r="Z126">
        <v>4.09</v>
      </c>
      <c r="AA126" s="41">
        <f t="shared" si="16"/>
        <v>0.302623279032448</v>
      </c>
      <c r="AB126" s="41">
        <f>VLOOKUP(A126,绩点百分制转换!$H:$M,6,0)</f>
        <v>1.25378520951209</v>
      </c>
      <c r="AC126" s="41">
        <f>L126*权重!$O$22+AA126*权重!$O$23+AB126*权重!$O$24</f>
        <v>0.0782486662753581</v>
      </c>
      <c r="AD126" s="41">
        <f t="shared" si="17"/>
        <v>0.111327666544087</v>
      </c>
      <c r="AE126">
        <v>3</v>
      </c>
      <c r="AF126">
        <v>3</v>
      </c>
      <c r="AG126">
        <v>6</v>
      </c>
      <c r="AH126" s="41">
        <f>AE126*权重!$N$3+AF126*权重!$N$4+AG126*权重!$N$5</f>
        <v>3.31942365271313</v>
      </c>
      <c r="AI126" s="41">
        <f t="shared" si="18"/>
        <v>2.27935673498254</v>
      </c>
      <c r="AJ126">
        <v>0</v>
      </c>
      <c r="AK126">
        <v>1</v>
      </c>
      <c r="AL126">
        <v>1</v>
      </c>
      <c r="AM126" s="41">
        <f>AJ126*权重!$N$9+AK126*权重!$N$10+AL126*权重!$N$11</f>
        <v>0.491989814419273</v>
      </c>
      <c r="AN126" s="41">
        <f t="shared" si="19"/>
        <v>0.670233890132048</v>
      </c>
      <c r="AO126" s="41">
        <f>AI126*权重!$D$16+AN126*权重!$D$17</f>
        <v>1.28153965889075</v>
      </c>
      <c r="AP126" s="41">
        <f t="shared" si="20"/>
        <v>1.52636544328893</v>
      </c>
      <c r="AQ126" t="s">
        <v>55</v>
      </c>
      <c r="AR126" t="s">
        <v>55</v>
      </c>
      <c r="AS126" t="s">
        <v>55</v>
      </c>
      <c r="AT126" t="s">
        <v>55</v>
      </c>
      <c r="AU126" t="s">
        <v>55</v>
      </c>
      <c r="AV126" s="7" t="str">
        <f>IF(AU126="","未进复试",IFERROR(VLOOKUP(A126,录取名单!$E:$I,5,0),"未录取"))</f>
        <v>未进复试</v>
      </c>
      <c r="AW126" s="136" t="str">
        <f>VLOOKUP(A126,[1]数据整理!$A:$AC,29,0)</f>
        <v>putong</v>
      </c>
      <c r="AX126" t="str">
        <f t="shared" si="21"/>
        <v/>
      </c>
      <c r="AY126">
        <f>IFERROR(VLOOKUP(A126,跨学科资质筛选!$A:$H,8,0),1)</f>
        <v>1</v>
      </c>
    </row>
    <row r="127" spans="1:51">
      <c r="A127" s="8">
        <v>155</v>
      </c>
      <c r="B127" s="8" t="s">
        <v>268</v>
      </c>
      <c r="C127">
        <v>1</v>
      </c>
      <c r="D127" t="s">
        <v>269</v>
      </c>
      <c r="E127" t="str">
        <f>VLOOKUP(A127,[1]数据整理!A:J,10,0)</f>
        <v>管理学</v>
      </c>
      <c r="F127" t="str">
        <f>VLOOKUP(A127,[1]数据整理!$A:$M,13,0)</f>
        <v>会计学</v>
      </c>
      <c r="G127" s="7" t="s">
        <v>53</v>
      </c>
      <c r="H127" s="7">
        <f t="shared" si="11"/>
        <v>0</v>
      </c>
      <c r="I127" s="7">
        <f t="shared" si="12"/>
        <v>1</v>
      </c>
      <c r="J127" s="7">
        <v>1</v>
      </c>
      <c r="K127" s="127">
        <f>VLOOKUP(G127,权重!$L$16:$N$18,3,0)</f>
        <v>0.02965</v>
      </c>
      <c r="L127" s="127">
        <f t="shared" si="13"/>
        <v>-0.162495927150278</v>
      </c>
      <c r="M127" t="str">
        <f>IFERROR(VLOOKUP(A127,[1]数据整理!A:Q,16,0),"")</f>
        <v>经济管理学院</v>
      </c>
      <c r="N127" t="s">
        <v>79</v>
      </c>
      <c r="O127">
        <v>557</v>
      </c>
      <c r="P127">
        <v>532</v>
      </c>
      <c r="Q127" s="14"/>
      <c r="R127" s="14" t="s">
        <v>55</v>
      </c>
      <c r="S127" s="14" t="s">
        <v>55</v>
      </c>
      <c r="T127" s="30">
        <f>VLOOKUP(A127,英语评价得分!O:T,6,0)</f>
        <v>1.12878482401984</v>
      </c>
      <c r="U127" s="41">
        <f t="shared" si="14"/>
        <v>1.13440845380369</v>
      </c>
      <c r="V127" s="14">
        <f t="shared" si="15"/>
        <v>0</v>
      </c>
      <c r="W127">
        <v>127</v>
      </c>
      <c r="X127">
        <v>1</v>
      </c>
      <c r="Y127" s="131">
        <v>0.0078740157480315</v>
      </c>
      <c r="Z127">
        <v>92.93</v>
      </c>
      <c r="AA127" s="41">
        <f t="shared" si="16"/>
        <v>0.788967541335677</v>
      </c>
      <c r="AB127" s="41">
        <f>VLOOKUP(A127,绩点百分制转换!$H:$M,6,0)</f>
        <v>1.03027038252444</v>
      </c>
      <c r="AC127" s="41">
        <f>L127*权重!$O$22+AA127*权重!$O$23+AB127*权重!$O$24</f>
        <v>0.25270267305966</v>
      </c>
      <c r="AD127" s="41">
        <f t="shared" si="17"/>
        <v>0.359428690965837</v>
      </c>
      <c r="AE127">
        <v>3</v>
      </c>
      <c r="AF127">
        <v>1</v>
      </c>
      <c r="AG127">
        <v>3</v>
      </c>
      <c r="AH127" s="41">
        <f>AE127*权重!$N$3+AF127*权重!$N$4+AG127*权重!$N$5</f>
        <v>2.13415815350841</v>
      </c>
      <c r="AI127" s="41">
        <f t="shared" si="18"/>
        <v>1.14935714714259</v>
      </c>
      <c r="AJ127">
        <v>0</v>
      </c>
      <c r="AK127">
        <v>0</v>
      </c>
      <c r="AL127">
        <v>2</v>
      </c>
      <c r="AM127" s="41">
        <f>AJ127*权重!$N$9+AK127*权重!$N$10+AL127*权重!$N$11</f>
        <v>0.300978828314143</v>
      </c>
      <c r="AN127" s="41">
        <f t="shared" si="19"/>
        <v>0.157257139949415</v>
      </c>
      <c r="AO127" s="41">
        <f>AI127*权重!$D$16+AN127*权重!$D$17</f>
        <v>0.534155932682103</v>
      </c>
      <c r="AP127" s="41">
        <f t="shared" si="20"/>
        <v>0.636201268776525</v>
      </c>
      <c r="AQ127" t="s">
        <v>55</v>
      </c>
      <c r="AR127" t="s">
        <v>55</v>
      </c>
      <c r="AS127" t="s">
        <v>55</v>
      </c>
      <c r="AT127" t="s">
        <v>55</v>
      </c>
      <c r="AU127" t="s">
        <v>55</v>
      </c>
      <c r="AV127" s="7" t="str">
        <f>IF(AU127="","未进复试",IFERROR(VLOOKUP(A127,录取名单!$E:$I,5,0),"未录取"))</f>
        <v>未进复试</v>
      </c>
      <c r="AW127" s="136" t="str">
        <f>VLOOKUP(A127,[1]数据整理!$A:$AC,29,0)</f>
        <v>putong</v>
      </c>
      <c r="AX127" t="str">
        <f t="shared" si="21"/>
        <v/>
      </c>
      <c r="AY127">
        <f>IFERROR(VLOOKUP(A127,跨学科资质筛选!$A:$H,8,0),1)</f>
        <v>1</v>
      </c>
    </row>
    <row r="128" spans="1:51">
      <c r="A128" s="8">
        <v>156</v>
      </c>
      <c r="B128" s="8" t="s">
        <v>270</v>
      </c>
      <c r="C128">
        <v>1</v>
      </c>
      <c r="D128" t="s">
        <v>207</v>
      </c>
      <c r="E128" t="str">
        <f>VLOOKUP(A128,[1]数据整理!A:J,10,0)</f>
        <v>管理学</v>
      </c>
      <c r="F128" t="str">
        <f>VLOOKUP(A128,[1]数据整理!$A:$M,13,0)</f>
        <v>工商管理</v>
      </c>
      <c r="G128" s="7" t="s">
        <v>53</v>
      </c>
      <c r="H128" s="7">
        <f t="shared" si="11"/>
        <v>0</v>
      </c>
      <c r="I128" s="7">
        <f t="shared" si="12"/>
        <v>1</v>
      </c>
      <c r="J128" s="7">
        <v>1</v>
      </c>
      <c r="K128" s="127">
        <f>VLOOKUP(G128,权重!$L$16:$N$18,3,0)</f>
        <v>0.02965</v>
      </c>
      <c r="L128" s="127">
        <f t="shared" si="13"/>
        <v>-0.162495927150278</v>
      </c>
      <c r="M128" t="str">
        <f>IFERROR(VLOOKUP(A128,[1]数据整理!A:Q,16,0),"")</f>
        <v>经济管理学院</v>
      </c>
      <c r="N128" t="s">
        <v>79</v>
      </c>
      <c r="O128">
        <v>604</v>
      </c>
      <c r="P128">
        <v>491</v>
      </c>
      <c r="Q128" s="14"/>
      <c r="R128" s="14" t="s">
        <v>55</v>
      </c>
      <c r="S128" s="14" t="s">
        <v>55</v>
      </c>
      <c r="T128" s="30">
        <f>VLOOKUP(A128,英语评价得分!O:T,6,0)</f>
        <v>0.951034570756512</v>
      </c>
      <c r="U128" s="41">
        <f t="shared" si="14"/>
        <v>0.955834423032728</v>
      </c>
      <c r="V128" s="14">
        <f t="shared" si="15"/>
        <v>0</v>
      </c>
      <c r="W128">
        <v>88</v>
      </c>
      <c r="X128">
        <v>2</v>
      </c>
      <c r="Y128" s="131">
        <v>0.0227272727272727</v>
      </c>
      <c r="Z128">
        <v>3.66</v>
      </c>
      <c r="AA128" s="41">
        <f t="shared" si="16"/>
        <v>0.660912607773556</v>
      </c>
      <c r="AB128" s="41">
        <f>VLOOKUP(A128,绩点百分制转换!$H:$M,6,0)</f>
        <v>-0.595992669006416</v>
      </c>
      <c r="AC128" s="41">
        <f>L128*权重!$O$22+AA128*权重!$O$23+AB128*权重!$O$24</f>
        <v>0.130367679791189</v>
      </c>
      <c r="AD128" s="41">
        <f t="shared" si="17"/>
        <v>0.185449097650663</v>
      </c>
      <c r="AE128">
        <v>2</v>
      </c>
      <c r="AF128">
        <v>0</v>
      </c>
      <c r="AG128">
        <v>2</v>
      </c>
      <c r="AH128" s="41">
        <f>AE128*权重!$N$3+AF128*权重!$N$4+AG128*权重!$N$5</f>
        <v>1.13415815350841</v>
      </c>
      <c r="AI128" s="41">
        <f t="shared" si="18"/>
        <v>0.195984600149412</v>
      </c>
      <c r="AJ128">
        <v>0</v>
      </c>
      <c r="AK128">
        <v>0</v>
      </c>
      <c r="AL128">
        <v>0</v>
      </c>
      <c r="AM128" s="41">
        <f>AJ128*权重!$N$9+AK128*权重!$N$10+AL128*权重!$N$11</f>
        <v>0</v>
      </c>
      <c r="AN128" s="41">
        <f t="shared" si="19"/>
        <v>-0.651047891978899</v>
      </c>
      <c r="AO128" s="41">
        <f>AI128*权重!$D$16+AN128*权重!$D$17</f>
        <v>-0.329260248219354</v>
      </c>
      <c r="AP128" s="41">
        <f t="shared" si="20"/>
        <v>-0.392162241132486</v>
      </c>
      <c r="AQ128" t="s">
        <v>55</v>
      </c>
      <c r="AR128" t="s">
        <v>55</v>
      </c>
      <c r="AS128" t="s">
        <v>55</v>
      </c>
      <c r="AT128" t="s">
        <v>55</v>
      </c>
      <c r="AU128" t="s">
        <v>55</v>
      </c>
      <c r="AV128" s="7" t="str">
        <f>IF(AU128="","未进复试",IFERROR(VLOOKUP(A128,录取名单!$E:$I,5,0),"未录取"))</f>
        <v>未进复试</v>
      </c>
      <c r="AW128" s="136" t="str">
        <f>VLOOKUP(A128,[1]数据整理!$A:$AC,29,0)</f>
        <v>putong</v>
      </c>
      <c r="AX128" t="str">
        <f t="shared" si="21"/>
        <v/>
      </c>
      <c r="AY128">
        <f>IFERROR(VLOOKUP(A128,跨学科资质筛选!$A:$H,8,0),1)</f>
        <v>1</v>
      </c>
    </row>
    <row r="129" spans="1:51">
      <c r="A129" s="8">
        <v>159</v>
      </c>
      <c r="B129" s="8" t="s">
        <v>271</v>
      </c>
      <c r="C129">
        <v>2</v>
      </c>
      <c r="D129" t="s">
        <v>102</v>
      </c>
      <c r="E129" t="str">
        <f>VLOOKUP(A129,[1]数据整理!A:J,10,0)</f>
        <v>工学</v>
      </c>
      <c r="F129" t="str">
        <f>VLOOKUP(A129,[1]数据整理!$A:$M,13,0)</f>
        <v>环境工程</v>
      </c>
      <c r="G129" s="7">
        <v>211</v>
      </c>
      <c r="H129" s="7">
        <f t="shared" si="11"/>
        <v>0</v>
      </c>
      <c r="I129" s="7">
        <f t="shared" si="12"/>
        <v>1</v>
      </c>
      <c r="J129" s="7">
        <v>1</v>
      </c>
      <c r="K129" s="127">
        <f>VLOOKUP(G129,权重!$L$16:$N$18,3,0)</f>
        <v>0.03757</v>
      </c>
      <c r="L129" s="127">
        <f t="shared" si="13"/>
        <v>-0.0952406599627802</v>
      </c>
      <c r="M129" t="str">
        <f>IFERROR(VLOOKUP(A129,[1]数据整理!A:Q,16,0),"")</f>
        <v>环境科学与工程学院</v>
      </c>
      <c r="N129" t="s">
        <v>272</v>
      </c>
      <c r="O129">
        <v>427</v>
      </c>
      <c r="Q129" s="14"/>
      <c r="R129" s="14" t="s">
        <v>55</v>
      </c>
      <c r="S129" s="14" t="s">
        <v>55</v>
      </c>
      <c r="T129" s="30">
        <f>VLOOKUP(A129,英语评价得分!O:T,6,0)</f>
        <v>-1.84980080544281</v>
      </c>
      <c r="U129" s="41">
        <f t="shared" si="14"/>
        <v>-1.857981329527</v>
      </c>
      <c r="V129" s="14">
        <f t="shared" si="15"/>
        <v>0</v>
      </c>
      <c r="W129">
        <v>51</v>
      </c>
      <c r="X129">
        <v>24</v>
      </c>
      <c r="Y129" s="131">
        <v>0.470588235294118</v>
      </c>
      <c r="Z129">
        <v>83.51</v>
      </c>
      <c r="AA129" s="41">
        <f t="shared" si="16"/>
        <v>-3.20024766749252</v>
      </c>
      <c r="AB129" s="41">
        <f>VLOOKUP(A129,绩点百分制转换!$H:$M,6,0)</f>
        <v>-1.38985567520394</v>
      </c>
      <c r="AC129" s="41">
        <f>L129*权重!$O$22+AA129*权重!$O$23+AB129*权重!$O$24</f>
        <v>-1.33241641203658</v>
      </c>
      <c r="AD129" s="41">
        <f t="shared" si="17"/>
        <v>-1.89485985242709</v>
      </c>
      <c r="AE129">
        <v>0</v>
      </c>
      <c r="AF129">
        <v>0</v>
      </c>
      <c r="AG129">
        <v>2</v>
      </c>
      <c r="AH129" s="41">
        <f>AE129*权重!$N$3+AF129*权重!$N$4+AG129*权重!$N$5</f>
        <v>0.212949101808755</v>
      </c>
      <c r="AI129" s="41">
        <f t="shared" si="18"/>
        <v>-0.682270819782663</v>
      </c>
      <c r="AJ129">
        <v>0</v>
      </c>
      <c r="AK129">
        <v>0</v>
      </c>
      <c r="AL129">
        <v>0</v>
      </c>
      <c r="AM129" s="41">
        <f>AJ129*权重!$N$9+AK129*权重!$N$10+AL129*权重!$N$11</f>
        <v>0</v>
      </c>
      <c r="AN129" s="41">
        <f t="shared" si="19"/>
        <v>-0.651047891978899</v>
      </c>
      <c r="AO129" s="41">
        <f>AI129*权重!$D$16+AN129*权重!$D$17</f>
        <v>-0.662909482251549</v>
      </c>
      <c r="AP129" s="41">
        <f t="shared" si="20"/>
        <v>-0.789551941461672</v>
      </c>
      <c r="AQ129">
        <v>79.8</v>
      </c>
      <c r="AR129">
        <v>80.2</v>
      </c>
      <c r="AS129">
        <v>78.6</v>
      </c>
      <c r="AT129">
        <v>79.2</v>
      </c>
      <c r="AU129">
        <v>79.45</v>
      </c>
      <c r="AV129" s="7">
        <f>IF(AU129="","未进复试",IFERROR(VLOOKUP(A129,录取名单!$E:$I,5,0),"未录取"))</f>
        <v>79.45</v>
      </c>
      <c r="AW129" s="136" t="str">
        <f>VLOOKUP(A129,[1]数据整理!$A:$AC,29,0)</f>
        <v>2jia</v>
      </c>
      <c r="AX129" t="str">
        <f t="shared" si="21"/>
        <v/>
      </c>
      <c r="AY129">
        <f>IFERROR(VLOOKUP(A129,跨学科资质筛选!$A:$H,8,0),1)</f>
        <v>1</v>
      </c>
    </row>
    <row r="130" spans="1:51">
      <c r="A130" s="8">
        <v>160</v>
      </c>
      <c r="B130" s="8" t="s">
        <v>273</v>
      </c>
      <c r="C130">
        <v>1</v>
      </c>
      <c r="D130" t="s">
        <v>274</v>
      </c>
      <c r="E130" t="str">
        <f>VLOOKUP(A130,[1]数据整理!A:J,10,0)</f>
        <v>工学</v>
      </c>
      <c r="F130" t="str">
        <f>VLOOKUP(A130,[1]数据整理!$A:$M,13,0)</f>
        <v>网络工程</v>
      </c>
      <c r="G130" s="7" t="s">
        <v>53</v>
      </c>
      <c r="H130" s="7">
        <f t="shared" ref="H130:H193" si="22">IF(G130=985,1,0)</f>
        <v>0</v>
      </c>
      <c r="I130" s="7">
        <f t="shared" ref="I130:I193" si="23">IF(G130="其它",0,1)</f>
        <v>1</v>
      </c>
      <c r="J130" s="7">
        <v>1</v>
      </c>
      <c r="K130" s="127">
        <f>VLOOKUP(G130,权重!$L$16:$N$18,3,0)</f>
        <v>0.02965</v>
      </c>
      <c r="L130" s="127">
        <f t="shared" ref="L130:L193" si="24">(K130-AVERAGE($K$2:$K$978))/STDEV($K$2:$K$978)</f>
        <v>-0.162495927150278</v>
      </c>
      <c r="M130" t="str">
        <f>IFERROR(VLOOKUP(A130,[1]数据整理!A:Q,16,0),"")</f>
        <v>信息学院</v>
      </c>
      <c r="N130" t="s">
        <v>93</v>
      </c>
      <c r="O130">
        <v>444</v>
      </c>
      <c r="P130">
        <v>447</v>
      </c>
      <c r="Q130" s="14"/>
      <c r="R130" s="14" t="s">
        <v>55</v>
      </c>
      <c r="S130" s="14" t="s">
        <v>55</v>
      </c>
      <c r="T130" s="30">
        <f>VLOOKUP(A130,英语评价得分!O:T,6,0)</f>
        <v>-0.426683728446284</v>
      </c>
      <c r="U130" s="41">
        <f t="shared" ref="U130:U193" si="25">(T130-AVERAGE($T$2:$T$978))/STDEV($T$2:$T$978)</f>
        <v>-0.428268864803901</v>
      </c>
      <c r="V130" s="14">
        <f t="shared" ref="V130:V193" si="26">IF(SUM(O130:Q130)=0,1,0)</f>
        <v>0</v>
      </c>
      <c r="W130">
        <v>54</v>
      </c>
      <c r="X130">
        <v>1</v>
      </c>
      <c r="Y130" s="131">
        <v>0.0185185185185185</v>
      </c>
      <c r="Z130">
        <v>3.66</v>
      </c>
      <c r="AA130" s="41">
        <f t="shared" ref="AA130:AA193" si="27">-(Y130-AVERAGE($Y$2:$Y$978))/STDEV($Y$2:$Y$978)</f>
        <v>0.697197696043055</v>
      </c>
      <c r="AB130" s="41">
        <f>VLOOKUP(A130,绩点百分制转换!$H:$M,6,0)</f>
        <v>-0.595992669006416</v>
      </c>
      <c r="AC130" s="41">
        <f>L130*权重!$O$22+AA130*权重!$O$23+AB130*权重!$O$24</f>
        <v>0.144139381823045</v>
      </c>
      <c r="AD130" s="41">
        <f t="shared" ref="AD130:AD193" si="28">(AC130-AVERAGE($AC$2:$AC$978))/STDEV($AC$2:$AC$978)</f>
        <v>0.205034623057133</v>
      </c>
      <c r="AE130">
        <v>0</v>
      </c>
      <c r="AF130">
        <v>0</v>
      </c>
      <c r="AG130">
        <v>2</v>
      </c>
      <c r="AH130" s="41">
        <f>AE130*权重!$N$3+AF130*权重!$N$4+AG130*权重!$N$5</f>
        <v>0.212949101808755</v>
      </c>
      <c r="AI130" s="41">
        <f t="shared" ref="AI130:AI193" si="29">(AH130-AVERAGE($AH$2:$AH$978))/STDEV($AH$2:$AH$978)</f>
        <v>-0.682270819782663</v>
      </c>
      <c r="AJ130">
        <v>0</v>
      </c>
      <c r="AK130">
        <v>0</v>
      </c>
      <c r="AL130">
        <v>0</v>
      </c>
      <c r="AM130" s="41">
        <f>AJ130*权重!$N$9+AK130*权重!$N$10+AL130*权重!$N$11</f>
        <v>0</v>
      </c>
      <c r="AN130" s="41">
        <f t="shared" ref="AN130:AN193" si="30">(AM130-AVERAGE($AM$2:$AM$978))/STDEV($AM$2:$AM$978)</f>
        <v>-0.651047891978899</v>
      </c>
      <c r="AO130" s="41">
        <f>AI130*权重!$D$16+AN130*权重!$D$17</f>
        <v>-0.662909482251549</v>
      </c>
      <c r="AP130" s="41">
        <f t="shared" ref="AP130:AP193" si="31">(AO130-AVERAGE($AO$2:$AO$978))/STDEV($AO$2:$AO$978)</f>
        <v>-0.789551941461672</v>
      </c>
      <c r="AQ130" t="s">
        <v>55</v>
      </c>
      <c r="AR130" t="s">
        <v>55</v>
      </c>
      <c r="AS130" t="s">
        <v>55</v>
      </c>
      <c r="AT130" t="s">
        <v>55</v>
      </c>
      <c r="AU130" t="s">
        <v>55</v>
      </c>
      <c r="AV130" s="7" t="str">
        <f>IF(AU130="","未进复试",IFERROR(VLOOKUP(A130,录取名单!$E:$I,5,0),"未录取"))</f>
        <v>未进复试</v>
      </c>
      <c r="AW130" s="136" t="str">
        <f>VLOOKUP(A130,[1]数据整理!$A:$AC,29,0)</f>
        <v>putong</v>
      </c>
      <c r="AX130" t="str">
        <f t="shared" ref="AX130:AX193" si="32">IF(OR(M130="",AW130="techangsheng"),"删除","")</f>
        <v/>
      </c>
      <c r="AY130">
        <f>IFERROR(VLOOKUP(A130,跨学科资质筛选!$A:$H,8,0),1)</f>
        <v>1</v>
      </c>
    </row>
    <row r="131" spans="1:51">
      <c r="A131" s="8">
        <v>162</v>
      </c>
      <c r="B131" s="8" t="s">
        <v>275</v>
      </c>
      <c r="C131">
        <v>1</v>
      </c>
      <c r="D131" t="s">
        <v>190</v>
      </c>
      <c r="E131" t="str">
        <f>VLOOKUP(A131,[1]数据整理!A:J,10,0)</f>
        <v>文学</v>
      </c>
      <c r="F131" t="str">
        <f>VLOOKUP(A131,[1]数据整理!$A:$M,13,0)</f>
        <v>商务英语</v>
      </c>
      <c r="G131" s="7" t="s">
        <v>53</v>
      </c>
      <c r="H131" s="7">
        <f t="shared" si="22"/>
        <v>0</v>
      </c>
      <c r="I131" s="7">
        <f t="shared" si="23"/>
        <v>1</v>
      </c>
      <c r="J131" s="7">
        <v>1</v>
      </c>
      <c r="K131" s="127">
        <f>VLOOKUP(G131,权重!$L$16:$N$18,3,0)</f>
        <v>0.02965</v>
      </c>
      <c r="L131" s="127">
        <f t="shared" si="24"/>
        <v>-0.162495927150278</v>
      </c>
      <c r="M131" t="str">
        <f>IFERROR(VLOOKUP(A131,[1]数据整理!A:Q,16,0),"")</f>
        <v>外语学院</v>
      </c>
      <c r="N131" t="s">
        <v>135</v>
      </c>
      <c r="O131">
        <v>598</v>
      </c>
      <c r="P131">
        <v>613</v>
      </c>
      <c r="Q131" s="14"/>
      <c r="R131" s="14">
        <v>83</v>
      </c>
      <c r="S131" s="14" t="s">
        <v>55</v>
      </c>
      <c r="T131" s="30">
        <f>VLOOKUP(A131,英语评价得分!O:T,6,0)</f>
        <v>2.61105485636991</v>
      </c>
      <c r="U131" s="41">
        <f t="shared" si="25"/>
        <v>2.62354801624152</v>
      </c>
      <c r="V131" s="14">
        <f t="shared" si="26"/>
        <v>0</v>
      </c>
      <c r="W131">
        <v>78</v>
      </c>
      <c r="X131">
        <v>4</v>
      </c>
      <c r="Y131" s="131">
        <v>0.0512820512820513</v>
      </c>
      <c r="Z131">
        <v>4.06</v>
      </c>
      <c r="AA131" s="41">
        <f t="shared" si="27"/>
        <v>0.414732239668187</v>
      </c>
      <c r="AB131" s="41">
        <f>VLOOKUP(A131,绩点百分制转换!$H:$M,6,0)</f>
        <v>1.09963705296888</v>
      </c>
      <c r="AC131" s="41">
        <f>L131*权重!$O$22+AA131*权重!$O$23+AB131*权重!$O$24</f>
        <v>0.113809793172349</v>
      </c>
      <c r="AD131" s="41">
        <f t="shared" si="28"/>
        <v>0.161901179731686</v>
      </c>
      <c r="AE131">
        <v>0</v>
      </c>
      <c r="AF131">
        <v>0</v>
      </c>
      <c r="AG131">
        <v>2</v>
      </c>
      <c r="AH131" s="41">
        <f>AE131*权重!$N$3+AF131*权重!$N$4+AG131*权重!$N$5</f>
        <v>0.212949101808755</v>
      </c>
      <c r="AI131" s="41">
        <f t="shared" si="29"/>
        <v>-0.682270819782663</v>
      </c>
      <c r="AJ131">
        <v>0</v>
      </c>
      <c r="AK131">
        <v>0</v>
      </c>
      <c r="AL131">
        <v>0</v>
      </c>
      <c r="AM131" s="41">
        <f>AJ131*权重!$N$9+AK131*权重!$N$10+AL131*权重!$N$11</f>
        <v>0</v>
      </c>
      <c r="AN131" s="41">
        <f t="shared" si="30"/>
        <v>-0.651047891978899</v>
      </c>
      <c r="AO131" s="41">
        <f>AI131*权重!$D$16+AN131*权重!$D$17</f>
        <v>-0.662909482251549</v>
      </c>
      <c r="AP131" s="41">
        <f t="shared" si="31"/>
        <v>-0.789551941461672</v>
      </c>
      <c r="AQ131" t="s">
        <v>55</v>
      </c>
      <c r="AR131" t="s">
        <v>55</v>
      </c>
      <c r="AS131" t="s">
        <v>55</v>
      </c>
      <c r="AT131" t="s">
        <v>55</v>
      </c>
      <c r="AU131" t="s">
        <v>55</v>
      </c>
      <c r="AV131" s="7" t="str">
        <f>IF(AU131="","未进复试",IFERROR(VLOOKUP(A131,录取名单!$E:$I,5,0),"未录取"))</f>
        <v>未进复试</v>
      </c>
      <c r="AW131" s="136" t="str">
        <f>VLOOKUP(A131,[1]数据整理!$A:$AC,29,0)</f>
        <v>putong</v>
      </c>
      <c r="AX131" t="str">
        <f t="shared" si="32"/>
        <v/>
      </c>
      <c r="AY131">
        <f>IFERROR(VLOOKUP(A131,跨学科资质筛选!$A:$H,8,0),1)</f>
        <v>1</v>
      </c>
    </row>
    <row r="132" spans="1:51">
      <c r="A132" s="8">
        <v>163</v>
      </c>
      <c r="B132" s="8" t="s">
        <v>276</v>
      </c>
      <c r="C132">
        <v>1</v>
      </c>
      <c r="D132" t="s">
        <v>277</v>
      </c>
      <c r="E132" t="str">
        <f>VLOOKUP(A132,[1]数据整理!A:J,10,0)</f>
        <v>管理学</v>
      </c>
      <c r="F132" t="str">
        <f>VLOOKUP(A132,[1]数据整理!$A:$M,13,0)</f>
        <v>劳动关系</v>
      </c>
      <c r="G132" s="7" t="s">
        <v>53</v>
      </c>
      <c r="H132" s="7">
        <f t="shared" si="22"/>
        <v>0</v>
      </c>
      <c r="I132" s="7">
        <f t="shared" si="23"/>
        <v>1</v>
      </c>
      <c r="J132" s="7">
        <v>1</v>
      </c>
      <c r="K132" s="127">
        <f>VLOOKUP(G132,权重!$L$16:$N$18,3,0)</f>
        <v>0.02965</v>
      </c>
      <c r="L132" s="127">
        <f t="shared" si="24"/>
        <v>-0.162495927150278</v>
      </c>
      <c r="M132" t="str">
        <f>IFERROR(VLOOKUP(A132,[1]数据整理!A:Q,16,0),"")</f>
        <v>经济管理学院</v>
      </c>
      <c r="N132" t="s">
        <v>79</v>
      </c>
      <c r="O132">
        <v>515</v>
      </c>
      <c r="P132">
        <v>452</v>
      </c>
      <c r="Q132" s="14"/>
      <c r="R132" s="14" t="s">
        <v>55</v>
      </c>
      <c r="S132" s="14" t="s">
        <v>55</v>
      </c>
      <c r="T132" s="30">
        <f>VLOOKUP(A132,英语评价得分!O:T,6,0)</f>
        <v>-0.335185578301216</v>
      </c>
      <c r="U132" s="41">
        <f t="shared" si="25"/>
        <v>-0.336346669591688</v>
      </c>
      <c r="V132" s="14">
        <f t="shared" si="26"/>
        <v>0</v>
      </c>
      <c r="W132">
        <v>228</v>
      </c>
      <c r="X132">
        <v>3</v>
      </c>
      <c r="Y132" s="131">
        <v>0.0131578947368421</v>
      </c>
      <c r="Z132">
        <v>4.27</v>
      </c>
      <c r="AA132" s="41">
        <f t="shared" si="27"/>
        <v>0.743413440049469</v>
      </c>
      <c r="AB132" s="41">
        <f>VLOOKUP(A132,绩点百分制转换!$H:$M,6,0)</f>
        <v>2.17867414877134</v>
      </c>
      <c r="AC132" s="41">
        <f>L132*权重!$O$22+AA132*权重!$O$23+AB132*权重!$O$24</f>
        <v>0.287480241931172</v>
      </c>
      <c r="AD132" s="41">
        <f t="shared" si="28"/>
        <v>0.408887861454184</v>
      </c>
      <c r="AE132">
        <v>0</v>
      </c>
      <c r="AF132">
        <v>1</v>
      </c>
      <c r="AG132">
        <v>2</v>
      </c>
      <c r="AH132" s="41">
        <f>AE132*权重!$N$3+AF132*权重!$N$4+AG132*权重!$N$5</f>
        <v>0.645870025054549</v>
      </c>
      <c r="AI132" s="41">
        <f t="shared" si="29"/>
        <v>-0.26953589654118</v>
      </c>
      <c r="AJ132">
        <v>0</v>
      </c>
      <c r="AK132">
        <v>0</v>
      </c>
      <c r="AL132">
        <v>0</v>
      </c>
      <c r="AM132" s="41">
        <f>AJ132*权重!$N$9+AK132*权重!$N$10+AL132*权重!$N$11</f>
        <v>0</v>
      </c>
      <c r="AN132" s="41">
        <f t="shared" si="30"/>
        <v>-0.651047891978899</v>
      </c>
      <c r="AO132" s="41">
        <f>AI132*权重!$D$16+AN132*权重!$D$17</f>
        <v>-0.506111484912109</v>
      </c>
      <c r="AP132" s="41">
        <f t="shared" si="31"/>
        <v>-0.602799199901583</v>
      </c>
      <c r="AQ132" t="s">
        <v>55</v>
      </c>
      <c r="AR132" t="s">
        <v>55</v>
      </c>
      <c r="AS132" t="s">
        <v>55</v>
      </c>
      <c r="AT132" t="s">
        <v>55</v>
      </c>
      <c r="AU132" t="s">
        <v>55</v>
      </c>
      <c r="AV132" s="7" t="str">
        <f>IF(AU132="","未进复试",IFERROR(VLOOKUP(A132,录取名单!$E:$I,5,0),"未录取"))</f>
        <v>未进复试</v>
      </c>
      <c r="AW132" s="136" t="str">
        <f>VLOOKUP(A132,[1]数据整理!$A:$AC,29,0)</f>
        <v>putong</v>
      </c>
      <c r="AX132" t="str">
        <f t="shared" si="32"/>
        <v/>
      </c>
      <c r="AY132">
        <f>IFERROR(VLOOKUP(A132,跨学科资质筛选!$A:$H,8,0),1)</f>
        <v>1</v>
      </c>
    </row>
    <row r="133" spans="1:51">
      <c r="A133" s="8">
        <v>164</v>
      </c>
      <c r="B133" s="8" t="s">
        <v>278</v>
      </c>
      <c r="C133">
        <v>1</v>
      </c>
      <c r="D133" t="s">
        <v>277</v>
      </c>
      <c r="E133" t="str">
        <f>VLOOKUP(A133,[1]数据整理!A:J,10,0)</f>
        <v>管理学</v>
      </c>
      <c r="F133" t="str">
        <f>VLOOKUP(A133,[1]数据整理!$A:$M,13,0)</f>
        <v>财务管理</v>
      </c>
      <c r="G133" s="7" t="s">
        <v>53</v>
      </c>
      <c r="H133" s="7">
        <f t="shared" si="22"/>
        <v>0</v>
      </c>
      <c r="I133" s="7">
        <f t="shared" si="23"/>
        <v>1</v>
      </c>
      <c r="J133" s="7">
        <v>1</v>
      </c>
      <c r="K133" s="127">
        <f>VLOOKUP(G133,权重!$L$16:$N$18,3,0)</f>
        <v>0.02965</v>
      </c>
      <c r="L133" s="127">
        <f t="shared" si="24"/>
        <v>-0.162495927150278</v>
      </c>
      <c r="M133" t="str">
        <f>IFERROR(VLOOKUP(A133,[1]数据整理!A:Q,16,0),"")</f>
        <v>经济管理学院</v>
      </c>
      <c r="N133" t="s">
        <v>79</v>
      </c>
      <c r="O133">
        <v>432</v>
      </c>
      <c r="P133">
        <v>432</v>
      </c>
      <c r="Q133" s="14"/>
      <c r="R133" s="14" t="s">
        <v>55</v>
      </c>
      <c r="S133" s="14" t="s">
        <v>55</v>
      </c>
      <c r="T133" s="30">
        <f>VLOOKUP(A133,英语评价得分!O:T,6,0)</f>
        <v>-0.701178178881481</v>
      </c>
      <c r="U133" s="41">
        <f t="shared" si="25"/>
        <v>-0.704035450440535</v>
      </c>
      <c r="V133" s="14">
        <f t="shared" si="26"/>
        <v>0</v>
      </c>
      <c r="W133">
        <v>118</v>
      </c>
      <c r="X133">
        <v>1</v>
      </c>
      <c r="Y133" s="131">
        <v>0.00847457627118644</v>
      </c>
      <c r="Z133">
        <v>4.3</v>
      </c>
      <c r="AA133" s="41">
        <f t="shared" si="27"/>
        <v>0.783789906692977</v>
      </c>
      <c r="AB133" s="41">
        <f>VLOOKUP(A133,绩点百分制转换!$H:$M,6,0)</f>
        <v>2.33282230531455</v>
      </c>
      <c r="AC133" s="41">
        <f>L133*权重!$O$22+AA133*权重!$O$23+AB133*权重!$O$24</f>
        <v>0.309793684694667</v>
      </c>
      <c r="AD133" s="41">
        <f t="shared" si="28"/>
        <v>0.440621085070216</v>
      </c>
      <c r="AE133">
        <v>2</v>
      </c>
      <c r="AF133">
        <v>1</v>
      </c>
      <c r="AG133">
        <v>1</v>
      </c>
      <c r="AH133" s="41">
        <f>AE133*权重!$N$3+AF133*权重!$N$4+AG133*权重!$N$5</f>
        <v>1.46060452584983</v>
      </c>
      <c r="AI133" s="41">
        <f t="shared" si="29"/>
        <v>0.507209609605234</v>
      </c>
      <c r="AJ133">
        <v>0</v>
      </c>
      <c r="AK133">
        <v>0</v>
      </c>
      <c r="AL133">
        <v>0</v>
      </c>
      <c r="AM133" s="41">
        <f>AJ133*权重!$N$9+AK133*权重!$N$10+AL133*权重!$N$11</f>
        <v>0</v>
      </c>
      <c r="AN133" s="41">
        <f t="shared" si="30"/>
        <v>-0.651047891978899</v>
      </c>
      <c r="AO133" s="41">
        <f>AI133*权重!$D$16+AN133*权重!$D$17</f>
        <v>-0.211025867127087</v>
      </c>
      <c r="AP133" s="41">
        <f t="shared" si="31"/>
        <v>-0.251340322547386</v>
      </c>
      <c r="AQ133" t="s">
        <v>55</v>
      </c>
      <c r="AR133" t="s">
        <v>55</v>
      </c>
      <c r="AS133" t="s">
        <v>55</v>
      </c>
      <c r="AT133" t="s">
        <v>55</v>
      </c>
      <c r="AU133" t="s">
        <v>55</v>
      </c>
      <c r="AV133" s="7" t="str">
        <f>IF(AU133="","未进复试",IFERROR(VLOOKUP(A133,录取名单!$E:$I,5,0),"未录取"))</f>
        <v>未进复试</v>
      </c>
      <c r="AW133" s="136" t="str">
        <f>VLOOKUP(A133,[1]数据整理!$A:$AC,29,0)</f>
        <v>putong</v>
      </c>
      <c r="AX133" t="str">
        <f t="shared" si="32"/>
        <v/>
      </c>
      <c r="AY133">
        <f>IFERROR(VLOOKUP(A133,跨学科资质筛选!$A:$H,8,0),1)</f>
        <v>1</v>
      </c>
    </row>
    <row r="134" spans="1:51">
      <c r="A134" s="8">
        <v>165</v>
      </c>
      <c r="B134" s="8" t="s">
        <v>279</v>
      </c>
      <c r="C134">
        <v>1</v>
      </c>
      <c r="D134" t="s">
        <v>105</v>
      </c>
      <c r="E134" t="str">
        <f>VLOOKUP(A134,[1]数据整理!A:J,10,0)</f>
        <v>管理学</v>
      </c>
      <c r="F134" t="str">
        <f>VLOOKUP(A134,[1]数据整理!$A:$M,13,0)</f>
        <v>酒店管理</v>
      </c>
      <c r="G134" s="7" t="s">
        <v>53</v>
      </c>
      <c r="H134" s="7">
        <f t="shared" si="22"/>
        <v>0</v>
      </c>
      <c r="I134" s="7">
        <f t="shared" si="23"/>
        <v>1</v>
      </c>
      <c r="J134" s="7">
        <v>1</v>
      </c>
      <c r="K134" s="127">
        <f>VLOOKUP(G134,权重!$L$16:$N$18,3,0)</f>
        <v>0.02965</v>
      </c>
      <c r="L134" s="127">
        <f t="shared" si="24"/>
        <v>-0.162495927150278</v>
      </c>
      <c r="M134" t="str">
        <f>IFERROR(VLOOKUP(A134,[1]数据整理!A:Q,16,0),"")</f>
        <v>经济管理学院</v>
      </c>
      <c r="N134" t="s">
        <v>79</v>
      </c>
      <c r="O134">
        <v>590</v>
      </c>
      <c r="P134">
        <v>484</v>
      </c>
      <c r="Q134" s="14"/>
      <c r="R134" s="14" t="s">
        <v>55</v>
      </c>
      <c r="S134" s="14" t="s">
        <v>55</v>
      </c>
      <c r="T134" s="30">
        <f>VLOOKUP(A134,英语评价得分!O:T,6,0)</f>
        <v>0.729499569249221</v>
      </c>
      <c r="U134" s="41">
        <f t="shared" si="25"/>
        <v>0.733272725090151</v>
      </c>
      <c r="V134" s="14">
        <f t="shared" si="26"/>
        <v>0</v>
      </c>
      <c r="W134">
        <v>117</v>
      </c>
      <c r="X134">
        <v>3</v>
      </c>
      <c r="Y134" s="131">
        <v>0.0256410256410256</v>
      </c>
      <c r="Z134">
        <v>4.36</v>
      </c>
      <c r="AA134" s="41">
        <f t="shared" si="27"/>
        <v>0.635792162048518</v>
      </c>
      <c r="AB134" s="41">
        <f>VLOOKUP(A134,绩点百分制转换!$H:$M,6,0)</f>
        <v>2.37686463575547</v>
      </c>
      <c r="AC134" s="41">
        <f>L134*权重!$O$22+AA134*权重!$O$23+AB134*权重!$O$24</f>
        <v>0.255619203836309</v>
      </c>
      <c r="AD134" s="41">
        <f t="shared" si="28"/>
        <v>0.363576456252414</v>
      </c>
      <c r="AE134">
        <v>0</v>
      </c>
      <c r="AF134">
        <v>0</v>
      </c>
      <c r="AG134">
        <v>0</v>
      </c>
      <c r="AH134" s="41">
        <f>AE134*权重!$N$3+AF134*权重!$N$4+AG134*权重!$N$5</f>
        <v>0</v>
      </c>
      <c r="AI134" s="41">
        <f t="shared" si="29"/>
        <v>-0.885290647353986</v>
      </c>
      <c r="AJ134">
        <v>0</v>
      </c>
      <c r="AK134">
        <v>0</v>
      </c>
      <c r="AL134">
        <v>0</v>
      </c>
      <c r="AM134" s="41">
        <f>AJ134*权重!$N$9+AK134*权重!$N$10+AL134*权重!$N$11</f>
        <v>0</v>
      </c>
      <c r="AN134" s="41">
        <f t="shared" si="30"/>
        <v>-0.651047891978899</v>
      </c>
      <c r="AO134" s="41">
        <f>AI134*权重!$D$16+AN134*权重!$D$17</f>
        <v>-0.740036714745894</v>
      </c>
      <c r="AP134" s="41">
        <f t="shared" si="31"/>
        <v>-0.881413587411652</v>
      </c>
      <c r="AQ134" t="s">
        <v>55</v>
      </c>
      <c r="AR134" t="s">
        <v>55</v>
      </c>
      <c r="AS134" t="s">
        <v>55</v>
      </c>
      <c r="AT134" t="s">
        <v>55</v>
      </c>
      <c r="AU134" t="s">
        <v>55</v>
      </c>
      <c r="AV134" s="7" t="str">
        <f>IF(AU134="","未进复试",IFERROR(VLOOKUP(A134,录取名单!$E:$I,5,0),"未录取"))</f>
        <v>未进复试</v>
      </c>
      <c r="AW134" s="136" t="str">
        <f>VLOOKUP(A134,[1]数据整理!$A:$AC,29,0)</f>
        <v>putong</v>
      </c>
      <c r="AX134" t="str">
        <f t="shared" si="32"/>
        <v/>
      </c>
      <c r="AY134">
        <f>IFERROR(VLOOKUP(A134,跨学科资质筛选!$A:$H,8,0),1)</f>
        <v>1</v>
      </c>
    </row>
    <row r="135" spans="1:51">
      <c r="A135" s="8">
        <v>166</v>
      </c>
      <c r="B135" s="8" t="s">
        <v>280</v>
      </c>
      <c r="C135">
        <v>1</v>
      </c>
      <c r="D135" t="s">
        <v>131</v>
      </c>
      <c r="E135" t="str">
        <f>VLOOKUP(A135,[1]数据整理!A:J,10,0)</f>
        <v>工学</v>
      </c>
      <c r="F135" t="str">
        <f>VLOOKUP(A135,[1]数据整理!$A:$M,13,0)</f>
        <v>风景园林</v>
      </c>
      <c r="G135" s="7" t="s">
        <v>53</v>
      </c>
      <c r="H135" s="7">
        <f t="shared" si="22"/>
        <v>0</v>
      </c>
      <c r="I135" s="7">
        <f t="shared" si="23"/>
        <v>1</v>
      </c>
      <c r="J135" s="7">
        <v>1</v>
      </c>
      <c r="K135" s="127">
        <f>VLOOKUP(G135,权重!$L$16:$N$18,3,0)</f>
        <v>0.02965</v>
      </c>
      <c r="L135" s="127">
        <f t="shared" si="24"/>
        <v>-0.162495927150278</v>
      </c>
      <c r="M135" t="str">
        <f>IFERROR(VLOOKUP(A135,[1]数据整理!A:Q,16,0),"")</f>
        <v>园林学院</v>
      </c>
      <c r="N135" t="s">
        <v>127</v>
      </c>
      <c r="O135">
        <v>608</v>
      </c>
      <c r="P135">
        <v>621</v>
      </c>
      <c r="Q135" s="14"/>
      <c r="R135" s="14" t="s">
        <v>55</v>
      </c>
      <c r="S135" s="14" t="s">
        <v>55</v>
      </c>
      <c r="T135" s="30">
        <f>VLOOKUP(A135,英语评价得分!O:T,6,0)</f>
        <v>2.75745189660201</v>
      </c>
      <c r="U135" s="41">
        <f t="shared" si="25"/>
        <v>2.77062352858106</v>
      </c>
      <c r="V135" s="14">
        <f t="shared" si="26"/>
        <v>0</v>
      </c>
      <c r="W135">
        <v>139</v>
      </c>
      <c r="X135">
        <v>10</v>
      </c>
      <c r="Y135" s="131">
        <v>0.0719424460431655</v>
      </c>
      <c r="Z135">
        <v>3.95</v>
      </c>
      <c r="AA135" s="41">
        <f t="shared" si="27"/>
        <v>0.23661201444087</v>
      </c>
      <c r="AB135" s="41">
        <f>VLOOKUP(A135,绩点百分制转换!$H:$M,6,0)</f>
        <v>0.577246078016898</v>
      </c>
      <c r="AC135" s="41">
        <f>L135*权重!$O$22+AA135*权重!$O$23+AB135*权重!$O$24</f>
        <v>0.022521170845843</v>
      </c>
      <c r="AD135" s="41">
        <f t="shared" si="28"/>
        <v>0.0320744068490214</v>
      </c>
      <c r="AE135">
        <v>2</v>
      </c>
      <c r="AF135">
        <v>0</v>
      </c>
      <c r="AG135">
        <v>7</v>
      </c>
      <c r="AH135" s="41">
        <f>AE135*权重!$N$3+AF135*权重!$N$4+AG135*权重!$N$5</f>
        <v>1.6665309080303</v>
      </c>
      <c r="AI135" s="41">
        <f t="shared" si="29"/>
        <v>0.703534169077719</v>
      </c>
      <c r="AJ135">
        <v>1</v>
      </c>
      <c r="AK135">
        <v>0</v>
      </c>
      <c r="AL135">
        <v>0</v>
      </c>
      <c r="AM135" s="41">
        <f>AJ135*权重!$N$9+AK135*权重!$N$10+AL135*权重!$N$11</f>
        <v>0.484022428139353</v>
      </c>
      <c r="AN135" s="41">
        <f t="shared" si="30"/>
        <v>0.64883677573218</v>
      </c>
      <c r="AO135" s="41">
        <f>AI135*权重!$D$16+AN135*权重!$D$17</f>
        <v>0.66961631546415</v>
      </c>
      <c r="AP135" s="41">
        <f t="shared" si="31"/>
        <v>0.79754005043559</v>
      </c>
      <c r="AQ135" t="s">
        <v>55</v>
      </c>
      <c r="AR135" t="s">
        <v>55</v>
      </c>
      <c r="AS135" t="s">
        <v>55</v>
      </c>
      <c r="AT135" t="s">
        <v>55</v>
      </c>
      <c r="AU135" t="s">
        <v>55</v>
      </c>
      <c r="AV135" s="7" t="str">
        <f>IF(AU135="","未进复试",IFERROR(VLOOKUP(A135,录取名单!$E:$I,5,0),"未录取"))</f>
        <v>未进复试</v>
      </c>
      <c r="AW135" s="136" t="str">
        <f>VLOOKUP(A135,[1]数据整理!$A:$AC,29,0)</f>
        <v>putong</v>
      </c>
      <c r="AX135" t="str">
        <f t="shared" si="32"/>
        <v/>
      </c>
      <c r="AY135">
        <f>IFERROR(VLOOKUP(A135,跨学科资质筛选!$A:$H,8,0),1)</f>
        <v>1</v>
      </c>
    </row>
    <row r="136" spans="1:51">
      <c r="A136" s="8">
        <v>167</v>
      </c>
      <c r="B136" s="8" t="s">
        <v>281</v>
      </c>
      <c r="C136">
        <v>1</v>
      </c>
      <c r="D136" t="s">
        <v>207</v>
      </c>
      <c r="E136" t="str">
        <f>VLOOKUP(A136,[1]数据整理!A:J,10,0)</f>
        <v>经济学</v>
      </c>
      <c r="F136" t="str">
        <f>VLOOKUP(A136,[1]数据整理!$A:$M,13,0)</f>
        <v>经济统计学</v>
      </c>
      <c r="G136" s="7" t="s">
        <v>53</v>
      </c>
      <c r="H136" s="7">
        <f t="shared" si="22"/>
        <v>0</v>
      </c>
      <c r="I136" s="7">
        <f t="shared" si="23"/>
        <v>1</v>
      </c>
      <c r="J136" s="7">
        <v>1</v>
      </c>
      <c r="K136" s="127">
        <f>VLOOKUP(G136,权重!$L$16:$N$18,3,0)</f>
        <v>0.02965</v>
      </c>
      <c r="L136" s="127">
        <f t="shared" si="24"/>
        <v>-0.162495927150278</v>
      </c>
      <c r="M136" t="str">
        <f>IFERROR(VLOOKUP(A136,[1]数据整理!A:Q,16,0),"")</f>
        <v>经济管理学院</v>
      </c>
      <c r="N136" t="s">
        <v>61</v>
      </c>
      <c r="O136">
        <v>448</v>
      </c>
      <c r="P136">
        <v>442</v>
      </c>
      <c r="Q136" s="14"/>
      <c r="R136" s="14" t="s">
        <v>55</v>
      </c>
      <c r="S136" s="14" t="s">
        <v>55</v>
      </c>
      <c r="T136" s="30">
        <f>VLOOKUP(A136,英语评价得分!O:T,6,0)</f>
        <v>-0.518181878591349</v>
      </c>
      <c r="U136" s="41">
        <f t="shared" si="25"/>
        <v>-0.520191060016112</v>
      </c>
      <c r="V136" s="14">
        <f t="shared" si="26"/>
        <v>0</v>
      </c>
      <c r="W136">
        <v>104</v>
      </c>
      <c r="X136">
        <v>6</v>
      </c>
      <c r="Y136" s="131">
        <v>0.0576923076923077</v>
      </c>
      <c r="Z136">
        <v>3.56</v>
      </c>
      <c r="AA136" s="41">
        <f t="shared" si="27"/>
        <v>0.359467259073105</v>
      </c>
      <c r="AB136" s="41">
        <f>VLOOKUP(A136,绩点百分制转换!$H:$M,6,0)</f>
        <v>-0.852906263245097</v>
      </c>
      <c r="AC136" s="41">
        <f>L136*权重!$O$22+AA136*权重!$O$23+AB136*权重!$O$24</f>
        <v>0.00430846299082328</v>
      </c>
      <c r="AD136" s="41">
        <f t="shared" si="28"/>
        <v>0.00617307296959198</v>
      </c>
      <c r="AE136">
        <v>0</v>
      </c>
      <c r="AF136">
        <v>0</v>
      </c>
      <c r="AG136">
        <v>0</v>
      </c>
      <c r="AH136" s="41">
        <f>AE136*权重!$N$3+AF136*权重!$N$4+AG136*权重!$N$5</f>
        <v>0</v>
      </c>
      <c r="AI136" s="41">
        <f t="shared" si="29"/>
        <v>-0.885290647353986</v>
      </c>
      <c r="AJ136">
        <v>0</v>
      </c>
      <c r="AK136">
        <v>0</v>
      </c>
      <c r="AL136">
        <v>0</v>
      </c>
      <c r="AM136" s="41">
        <f>AJ136*权重!$N$9+AK136*权重!$N$10+AL136*权重!$N$11</f>
        <v>0</v>
      </c>
      <c r="AN136" s="41">
        <f t="shared" si="30"/>
        <v>-0.651047891978899</v>
      </c>
      <c r="AO136" s="41">
        <f>AI136*权重!$D$16+AN136*权重!$D$17</f>
        <v>-0.740036714745894</v>
      </c>
      <c r="AP136" s="41">
        <f t="shared" si="31"/>
        <v>-0.881413587411652</v>
      </c>
      <c r="AQ136" t="s">
        <v>55</v>
      </c>
      <c r="AR136" t="s">
        <v>55</v>
      </c>
      <c r="AS136" t="s">
        <v>55</v>
      </c>
      <c r="AT136" t="s">
        <v>55</v>
      </c>
      <c r="AU136" t="s">
        <v>55</v>
      </c>
      <c r="AV136" s="7" t="str">
        <f>IF(AU136="","未进复试",IFERROR(VLOOKUP(A136,录取名单!$E:$I,5,0),"未录取"))</f>
        <v>未进复试</v>
      </c>
      <c r="AW136" s="136" t="str">
        <f>VLOOKUP(A136,[1]数据整理!$A:$AC,29,0)</f>
        <v>putong</v>
      </c>
      <c r="AX136" t="str">
        <f t="shared" si="32"/>
        <v/>
      </c>
      <c r="AY136">
        <f>IFERROR(VLOOKUP(A136,跨学科资质筛选!$A:$H,8,0),1)</f>
        <v>1</v>
      </c>
    </row>
    <row r="137" spans="1:51">
      <c r="A137" s="8">
        <v>168</v>
      </c>
      <c r="B137" s="8" t="s">
        <v>282</v>
      </c>
      <c r="C137">
        <v>1</v>
      </c>
      <c r="D137" t="s">
        <v>283</v>
      </c>
      <c r="E137" t="str">
        <f>VLOOKUP(A137,[1]数据整理!A:J,10,0)</f>
        <v>管理学</v>
      </c>
      <c r="F137" t="str">
        <f>VLOOKUP(A137,[1]数据整理!$A:$M,13,0)</f>
        <v>会计学</v>
      </c>
      <c r="G137" s="7" t="s">
        <v>53</v>
      </c>
      <c r="H137" s="7">
        <f t="shared" si="22"/>
        <v>0</v>
      </c>
      <c r="I137" s="7">
        <f t="shared" si="23"/>
        <v>1</v>
      </c>
      <c r="J137" s="7">
        <v>1</v>
      </c>
      <c r="K137" s="127">
        <f>VLOOKUP(G137,权重!$L$16:$N$18,3,0)</f>
        <v>0.02965</v>
      </c>
      <c r="L137" s="127">
        <f t="shared" si="24"/>
        <v>-0.162495927150278</v>
      </c>
      <c r="M137" t="str">
        <f>IFERROR(VLOOKUP(A137,[1]数据整理!A:Q,16,0),"")</f>
        <v>经济管理学院</v>
      </c>
      <c r="N137" t="s">
        <v>54</v>
      </c>
      <c r="O137">
        <v>535</v>
      </c>
      <c r="P137">
        <v>481</v>
      </c>
      <c r="Q137" s="14"/>
      <c r="R137" s="14" t="s">
        <v>55</v>
      </c>
      <c r="S137" s="14" t="s">
        <v>55</v>
      </c>
      <c r="T137" s="30">
        <f>VLOOKUP(A137,英语评价得分!O:T,6,0)</f>
        <v>0.195503692540165</v>
      </c>
      <c r="U137" s="41">
        <f t="shared" si="25"/>
        <v>0.196802062639138</v>
      </c>
      <c r="V137" s="14">
        <f t="shared" si="26"/>
        <v>0</v>
      </c>
      <c r="W137">
        <v>119</v>
      </c>
      <c r="X137">
        <v>2</v>
      </c>
      <c r="Y137" s="131">
        <v>0.0168067226890756</v>
      </c>
      <c r="Z137">
        <v>4.15</v>
      </c>
      <c r="AA137" s="41">
        <f t="shared" si="27"/>
        <v>0.711955664717372</v>
      </c>
      <c r="AB137" s="41">
        <f>VLOOKUP(A137,绩点百分制转换!$H:$M,6,0)</f>
        <v>1.56208152259851</v>
      </c>
      <c r="AC137" s="41">
        <f>L137*权重!$O$22+AA137*权重!$O$23+AB137*权重!$O$24</f>
        <v>0.247585137145096</v>
      </c>
      <c r="AD137" s="41">
        <f t="shared" si="28"/>
        <v>0.352150750342276</v>
      </c>
      <c r="AE137">
        <v>0</v>
      </c>
      <c r="AF137">
        <v>0</v>
      </c>
      <c r="AG137">
        <v>0</v>
      </c>
      <c r="AH137" s="41">
        <f>AE137*权重!$N$3+AF137*权重!$N$4+AG137*权重!$N$5</f>
        <v>0</v>
      </c>
      <c r="AI137" s="41">
        <f t="shared" si="29"/>
        <v>-0.885290647353986</v>
      </c>
      <c r="AJ137">
        <v>0</v>
      </c>
      <c r="AK137">
        <v>0</v>
      </c>
      <c r="AL137">
        <v>1</v>
      </c>
      <c r="AM137" s="41">
        <f>AJ137*权重!$N$9+AK137*权重!$N$10+AL137*权重!$N$11</f>
        <v>0.150489414157071</v>
      </c>
      <c r="AN137" s="41">
        <f t="shared" si="30"/>
        <v>-0.246895376014742</v>
      </c>
      <c r="AO137" s="41">
        <f>AI137*权重!$D$16+AN137*权重!$D$17</f>
        <v>-0.489421739596521</v>
      </c>
      <c r="AP137" s="41">
        <f t="shared" si="31"/>
        <v>-0.582921039806984</v>
      </c>
      <c r="AQ137" t="s">
        <v>55</v>
      </c>
      <c r="AR137" t="s">
        <v>55</v>
      </c>
      <c r="AS137" t="s">
        <v>55</v>
      </c>
      <c r="AT137" t="s">
        <v>55</v>
      </c>
      <c r="AU137" t="s">
        <v>55</v>
      </c>
      <c r="AV137" s="7" t="str">
        <f>IF(AU137="","未进复试",IFERROR(VLOOKUP(A137,录取名单!$E:$I,5,0),"未录取"))</f>
        <v>未进复试</v>
      </c>
      <c r="AW137" s="136" t="str">
        <f>VLOOKUP(A137,[1]数据整理!$A:$AC,29,0)</f>
        <v>putong</v>
      </c>
      <c r="AX137" t="str">
        <f t="shared" si="32"/>
        <v/>
      </c>
      <c r="AY137">
        <f>IFERROR(VLOOKUP(A137,跨学科资质筛选!$A:$H,8,0),1)</f>
        <v>1</v>
      </c>
    </row>
    <row r="138" spans="1:51">
      <c r="A138" s="8">
        <v>169</v>
      </c>
      <c r="B138" s="8" t="s">
        <v>284</v>
      </c>
      <c r="C138">
        <v>1</v>
      </c>
      <c r="D138" t="s">
        <v>57</v>
      </c>
      <c r="E138" t="str">
        <f>VLOOKUP(A138,[1]数据整理!A:J,10,0)</f>
        <v>农学</v>
      </c>
      <c r="F138" t="str">
        <f>VLOOKUP(A138,[1]数据整理!$A:$M,13,0)</f>
        <v>园林</v>
      </c>
      <c r="G138" s="7">
        <v>211</v>
      </c>
      <c r="H138" s="7">
        <f t="shared" si="22"/>
        <v>0</v>
      </c>
      <c r="I138" s="7">
        <f t="shared" si="23"/>
        <v>1</v>
      </c>
      <c r="J138" s="7">
        <v>1</v>
      </c>
      <c r="K138" s="127">
        <f>VLOOKUP(G138,权重!$L$16:$N$18,3,0)</f>
        <v>0.03757</v>
      </c>
      <c r="L138" s="127">
        <f t="shared" si="24"/>
        <v>-0.0952406599627802</v>
      </c>
      <c r="M138" t="str">
        <f>IFERROR(VLOOKUP(A138,[1]数据整理!A:Q,16,0),"")</f>
        <v>园林学院</v>
      </c>
      <c r="N138" t="s">
        <v>58</v>
      </c>
      <c r="O138">
        <v>504</v>
      </c>
      <c r="Q138" s="14"/>
      <c r="R138" s="14" t="s">
        <v>55</v>
      </c>
      <c r="S138" s="14" t="s">
        <v>55</v>
      </c>
      <c r="T138" s="30">
        <f>VLOOKUP(A138,英语评价得分!O:T,6,0)</f>
        <v>-0.631358297152708</v>
      </c>
      <c r="U138" s="41">
        <f t="shared" si="25"/>
        <v>-0.633891990842824</v>
      </c>
      <c r="V138" s="14">
        <f t="shared" si="26"/>
        <v>0</v>
      </c>
      <c r="W138">
        <v>88</v>
      </c>
      <c r="X138">
        <v>5</v>
      </c>
      <c r="Y138" s="131">
        <v>0.0568181818181818</v>
      </c>
      <c r="Z138">
        <v>3.98</v>
      </c>
      <c r="AA138" s="41">
        <f t="shared" si="27"/>
        <v>0.367003392790616</v>
      </c>
      <c r="AB138" s="41">
        <f>VLOOKUP(A138,绩点百分制转换!$H:$M,6,0)</f>
        <v>0.705702875136238</v>
      </c>
      <c r="AC138" s="41">
        <f>L138*权重!$O$22+AA138*权重!$O$23+AB138*权重!$O$24</f>
        <v>0.116514025274055</v>
      </c>
      <c r="AD138" s="41">
        <f t="shared" si="28"/>
        <v>0.165747022925973</v>
      </c>
      <c r="AE138">
        <v>0</v>
      </c>
      <c r="AF138">
        <v>0</v>
      </c>
      <c r="AG138">
        <v>2</v>
      </c>
      <c r="AH138" s="41">
        <f>AE138*权重!$N$3+AF138*权重!$N$4+AG138*权重!$N$5</f>
        <v>0.212949101808755</v>
      </c>
      <c r="AI138" s="41">
        <f t="shared" si="29"/>
        <v>-0.682270819782663</v>
      </c>
      <c r="AJ138">
        <v>0</v>
      </c>
      <c r="AK138">
        <v>0</v>
      </c>
      <c r="AL138">
        <v>2</v>
      </c>
      <c r="AM138" s="41">
        <f>AJ138*权重!$N$9+AK138*权重!$N$10+AL138*权重!$N$11</f>
        <v>0.300978828314143</v>
      </c>
      <c r="AN138" s="41">
        <f t="shared" si="30"/>
        <v>0.157257139949415</v>
      </c>
      <c r="AO138" s="41">
        <f>AI138*权重!$D$16+AN138*权重!$D$17</f>
        <v>-0.161679531952801</v>
      </c>
      <c r="AP138" s="41">
        <f t="shared" si="31"/>
        <v>-0.192566846252335</v>
      </c>
      <c r="AQ138" t="s">
        <v>55</v>
      </c>
      <c r="AR138" t="s">
        <v>55</v>
      </c>
      <c r="AS138" t="s">
        <v>55</v>
      </c>
      <c r="AT138" t="s">
        <v>55</v>
      </c>
      <c r="AU138" t="s">
        <v>55</v>
      </c>
      <c r="AV138" s="7" t="str">
        <f>IF(AU138="","未进复试",IFERROR(VLOOKUP(A138,录取名单!$E:$I,5,0),"未录取"))</f>
        <v>未进复试</v>
      </c>
      <c r="AW138" s="136" t="str">
        <f>VLOOKUP(A138,[1]数据整理!$A:$AC,29,0)</f>
        <v>putong</v>
      </c>
      <c r="AX138" t="str">
        <f t="shared" si="32"/>
        <v/>
      </c>
      <c r="AY138">
        <f>IFERROR(VLOOKUP(A138,跨学科资质筛选!$A:$H,8,0),1)</f>
        <v>1</v>
      </c>
    </row>
    <row r="139" spans="1:51">
      <c r="A139" s="8">
        <v>171</v>
      </c>
      <c r="B139" s="8" t="s">
        <v>285</v>
      </c>
      <c r="C139">
        <v>1</v>
      </c>
      <c r="D139" t="s">
        <v>286</v>
      </c>
      <c r="E139" t="str">
        <f>VLOOKUP(A139,[1]数据整理!A:J,10,0)</f>
        <v>农学</v>
      </c>
      <c r="F139" t="str">
        <f>VLOOKUP(A139,[1]数据整理!$A:$M,13,0)</f>
        <v>园林</v>
      </c>
      <c r="G139" s="7" t="s">
        <v>53</v>
      </c>
      <c r="H139" s="7">
        <f t="shared" si="22"/>
        <v>0</v>
      </c>
      <c r="I139" s="7">
        <f t="shared" si="23"/>
        <v>1</v>
      </c>
      <c r="J139" s="7">
        <v>1</v>
      </c>
      <c r="K139" s="127">
        <f>VLOOKUP(G139,权重!$L$16:$N$18,3,0)</f>
        <v>0.02965</v>
      </c>
      <c r="L139" s="127">
        <f t="shared" si="24"/>
        <v>-0.162495927150278</v>
      </c>
      <c r="M139" t="str">
        <f>IFERROR(VLOOKUP(A139,[1]数据整理!A:Q,16,0),"")</f>
        <v>园林学院</v>
      </c>
      <c r="N139" t="s">
        <v>58</v>
      </c>
      <c r="O139">
        <v>432</v>
      </c>
      <c r="P139">
        <v>391</v>
      </c>
      <c r="Q139" s="14"/>
      <c r="R139" s="14" t="s">
        <v>55</v>
      </c>
      <c r="S139" s="14" t="s">
        <v>55</v>
      </c>
      <c r="T139" s="30">
        <f>VLOOKUP(A139,英语评价得分!O:T,6,0)</f>
        <v>-1.45146301007102</v>
      </c>
      <c r="U139" s="41">
        <f t="shared" si="25"/>
        <v>-1.45779745118067</v>
      </c>
      <c r="V139" s="14">
        <f t="shared" si="26"/>
        <v>0</v>
      </c>
      <c r="W139">
        <v>71</v>
      </c>
      <c r="X139">
        <v>1</v>
      </c>
      <c r="Y139" s="131">
        <v>0.0140845070422535</v>
      </c>
      <c r="Z139">
        <v>4.12</v>
      </c>
      <c r="AA139" s="41">
        <f t="shared" si="27"/>
        <v>0.735424803121343</v>
      </c>
      <c r="AB139" s="41">
        <f>VLOOKUP(A139,绩点百分制转换!$H:$M,6,0)</f>
        <v>1.4079333660553</v>
      </c>
      <c r="AC139" s="41">
        <f>L139*权重!$O$22+AA139*权重!$O$23+AB139*权重!$O$24</f>
        <v>0.24950376024367</v>
      </c>
      <c r="AD139" s="41">
        <f t="shared" si="28"/>
        <v>0.354879334024644</v>
      </c>
      <c r="AE139">
        <v>5</v>
      </c>
      <c r="AF139">
        <v>0</v>
      </c>
      <c r="AG139">
        <v>0</v>
      </c>
      <c r="AH139" s="41">
        <f>AE139*权重!$N$3+AF139*权重!$N$4+AG139*权重!$N$5</f>
        <v>2.30302262924914</v>
      </c>
      <c r="AI139" s="41">
        <f t="shared" si="29"/>
        <v>1.3103479024762</v>
      </c>
      <c r="AJ139">
        <v>2</v>
      </c>
      <c r="AK139">
        <v>3</v>
      </c>
      <c r="AL139">
        <v>0</v>
      </c>
      <c r="AM139" s="41">
        <f>AJ139*权重!$N$9+AK139*权重!$N$10+AL139*权重!$N$11</f>
        <v>1.99254605706531</v>
      </c>
      <c r="AN139" s="41">
        <f t="shared" si="30"/>
        <v>4.70010924188363</v>
      </c>
      <c r="AO139" s="41">
        <f>AI139*权重!$D$16+AN139*权重!$D$17</f>
        <v>3.41233890904275</v>
      </c>
      <c r="AP139" s="41">
        <f t="shared" si="31"/>
        <v>4.06423332701334</v>
      </c>
      <c r="AQ139" t="s">
        <v>55</v>
      </c>
      <c r="AR139" t="s">
        <v>55</v>
      </c>
      <c r="AS139" t="s">
        <v>55</v>
      </c>
      <c r="AT139" t="s">
        <v>55</v>
      </c>
      <c r="AU139" t="s">
        <v>55</v>
      </c>
      <c r="AV139" s="7" t="str">
        <f>IF(AU139="","未进复试",IFERROR(VLOOKUP(A139,录取名单!$E:$I,5,0),"未录取"))</f>
        <v>未进复试</v>
      </c>
      <c r="AW139" s="136" t="str">
        <f>VLOOKUP(A139,[1]数据整理!$A:$AC,29,0)</f>
        <v>putong</v>
      </c>
      <c r="AX139" t="str">
        <f t="shared" si="32"/>
        <v/>
      </c>
      <c r="AY139">
        <f>IFERROR(VLOOKUP(A139,跨学科资质筛选!$A:$H,8,0),1)</f>
        <v>1</v>
      </c>
    </row>
    <row r="140" spans="1:51">
      <c r="A140" s="8">
        <v>173</v>
      </c>
      <c r="B140" s="8" t="s">
        <v>287</v>
      </c>
      <c r="C140">
        <v>2</v>
      </c>
      <c r="D140" t="s">
        <v>288</v>
      </c>
      <c r="E140" t="str">
        <f>VLOOKUP(A140,[1]数据整理!A:J,10,0)</f>
        <v>工学</v>
      </c>
      <c r="F140" t="str">
        <f>VLOOKUP(A140,[1]数据整理!$A:$M,13,0)</f>
        <v>风景园林</v>
      </c>
      <c r="G140" s="7" t="s">
        <v>53</v>
      </c>
      <c r="H140" s="7">
        <f t="shared" si="22"/>
        <v>0</v>
      </c>
      <c r="I140" s="7">
        <f t="shared" si="23"/>
        <v>1</v>
      </c>
      <c r="J140" s="7">
        <v>1</v>
      </c>
      <c r="K140" s="127">
        <f>VLOOKUP(G140,权重!$L$16:$N$18,3,0)</f>
        <v>0.02965</v>
      </c>
      <c r="L140" s="127">
        <f t="shared" si="24"/>
        <v>-0.162495927150278</v>
      </c>
      <c r="M140" t="str">
        <f>IFERROR(VLOOKUP(A140,[1]数据整理!A:Q,16,0),"")</f>
        <v>园林学院</v>
      </c>
      <c r="N140" t="s">
        <v>127</v>
      </c>
      <c r="O140">
        <v>457</v>
      </c>
      <c r="Q140" s="14"/>
      <c r="R140" s="14" t="s">
        <v>55</v>
      </c>
      <c r="S140" s="14" t="s">
        <v>55</v>
      </c>
      <c r="T140" s="30">
        <f>VLOOKUP(A140,英语评价得分!O:T,6,0)</f>
        <v>-1.37508294507004</v>
      </c>
      <c r="U140" s="41">
        <f t="shared" si="25"/>
        <v>-1.38106340536433</v>
      </c>
      <c r="V140" s="14">
        <f t="shared" si="26"/>
        <v>0</v>
      </c>
      <c r="W140">
        <v>29</v>
      </c>
      <c r="X140">
        <v>2</v>
      </c>
      <c r="Y140" s="131">
        <v>0.0689655172413793</v>
      </c>
      <c r="Z140">
        <v>86.29</v>
      </c>
      <c r="AA140" s="41">
        <f t="shared" si="27"/>
        <v>0.262277120785201</v>
      </c>
      <c r="AB140" s="41">
        <f>VLOOKUP(A140,绩点百分制转换!$H:$M,6,0)</f>
        <v>-0.675635883220404</v>
      </c>
      <c r="AC140" s="41">
        <f>L140*权重!$O$22+AA140*权重!$O$23+AB140*权重!$O$24</f>
        <v>-0.0245420157160493</v>
      </c>
      <c r="AD140" s="41">
        <f t="shared" si="28"/>
        <v>-0.0348568434775724</v>
      </c>
      <c r="AE140">
        <v>3</v>
      </c>
      <c r="AF140">
        <v>1</v>
      </c>
      <c r="AG140">
        <v>12</v>
      </c>
      <c r="AH140" s="41">
        <f>AE140*权重!$N$3+AF140*权重!$N$4+AG140*权重!$N$5</f>
        <v>3.09242911164781</v>
      </c>
      <c r="AI140" s="41">
        <f t="shared" si="29"/>
        <v>2.06294637121355</v>
      </c>
      <c r="AJ140">
        <v>0</v>
      </c>
      <c r="AK140">
        <v>1</v>
      </c>
      <c r="AL140">
        <v>2</v>
      </c>
      <c r="AM140" s="41">
        <f>AJ140*权重!$N$9+AK140*权重!$N$10+AL140*权重!$N$11</f>
        <v>0.642479228576344</v>
      </c>
      <c r="AN140" s="41">
        <f t="shared" si="30"/>
        <v>1.07438640609621</v>
      </c>
      <c r="AO140" s="41">
        <f>AI140*权重!$D$16+AN140*权重!$D$17</f>
        <v>1.44994033684428</v>
      </c>
      <c r="AP140" s="41">
        <f t="shared" si="31"/>
        <v>1.72693744562336</v>
      </c>
      <c r="AQ140" t="s">
        <v>55</v>
      </c>
      <c r="AR140" t="s">
        <v>55</v>
      </c>
      <c r="AS140" t="s">
        <v>55</v>
      </c>
      <c r="AT140" t="s">
        <v>55</v>
      </c>
      <c r="AU140" t="s">
        <v>55</v>
      </c>
      <c r="AV140" s="7" t="str">
        <f>IF(AU140="","未进复试",IFERROR(VLOOKUP(A140,录取名单!$E:$I,5,0),"未录取"))</f>
        <v>未进复试</v>
      </c>
      <c r="AW140" s="136" t="str">
        <f>VLOOKUP(A140,[1]数据整理!$A:$AC,29,0)</f>
        <v>putong</v>
      </c>
      <c r="AX140" t="str">
        <f t="shared" si="32"/>
        <v/>
      </c>
      <c r="AY140">
        <f>IFERROR(VLOOKUP(A140,跨学科资质筛选!$A:$H,8,0),1)</f>
        <v>1</v>
      </c>
    </row>
    <row r="141" spans="1:51">
      <c r="A141" s="8">
        <v>174</v>
      </c>
      <c r="B141" s="8" t="s">
        <v>289</v>
      </c>
      <c r="C141">
        <v>1</v>
      </c>
      <c r="D141" t="s">
        <v>172</v>
      </c>
      <c r="E141" t="str">
        <f>VLOOKUP(A141,[1]数据整理!A:J,10,0)</f>
        <v>农学</v>
      </c>
      <c r="F141" t="str">
        <f>VLOOKUP(A141,[1]数据整理!$A:$M,13,0)</f>
        <v>林学</v>
      </c>
      <c r="G141" s="7" t="s">
        <v>53</v>
      </c>
      <c r="H141" s="7">
        <f t="shared" si="22"/>
        <v>0</v>
      </c>
      <c r="I141" s="7">
        <f t="shared" si="23"/>
        <v>1</v>
      </c>
      <c r="J141" s="7">
        <v>1</v>
      </c>
      <c r="K141" s="127">
        <f>VLOOKUP(G141,权重!$L$16:$N$18,3,0)</f>
        <v>0.02965</v>
      </c>
      <c r="L141" s="127">
        <f t="shared" si="24"/>
        <v>-0.162495927150278</v>
      </c>
      <c r="M141" t="str">
        <f>IFERROR(VLOOKUP(A141,[1]数据整理!A:Q,16,0),"")</f>
        <v>园林学院</v>
      </c>
      <c r="N141" t="s">
        <v>58</v>
      </c>
      <c r="O141">
        <v>543</v>
      </c>
      <c r="P141">
        <v>435</v>
      </c>
      <c r="Q141" s="14"/>
      <c r="R141" s="14" t="s">
        <v>55</v>
      </c>
      <c r="S141" s="14" t="s">
        <v>55</v>
      </c>
      <c r="T141" s="30">
        <f>VLOOKUP(A141,英语评价得分!O:T,6,0)</f>
        <v>-0.0142250786681125</v>
      </c>
      <c r="U141" s="41">
        <f t="shared" si="25"/>
        <v>-0.0138986894313584</v>
      </c>
      <c r="V141" s="14">
        <f t="shared" si="26"/>
        <v>0</v>
      </c>
      <c r="W141">
        <v>156</v>
      </c>
      <c r="X141">
        <v>1</v>
      </c>
      <c r="Y141" s="131">
        <v>0.00641025641025641</v>
      </c>
      <c r="Z141">
        <v>3.71</v>
      </c>
      <c r="AA141" s="41">
        <f t="shared" si="27"/>
        <v>0.801587103833766</v>
      </c>
      <c r="AB141" s="41">
        <f>VLOOKUP(A141,绩点百分制转换!$H:$M,6,0)</f>
        <v>-0.450408298937831</v>
      </c>
      <c r="AC141" s="41">
        <f>L141*权重!$O$22+AA141*权重!$O$23+AB141*权重!$O$24</f>
        <v>0.190360129674676</v>
      </c>
      <c r="AD141" s="41">
        <f t="shared" si="28"/>
        <v>0.270767793093792</v>
      </c>
      <c r="AE141">
        <v>2</v>
      </c>
      <c r="AF141">
        <v>1</v>
      </c>
      <c r="AG141">
        <v>3</v>
      </c>
      <c r="AH141" s="41">
        <f>AE141*权重!$N$3+AF141*权重!$N$4+AG141*权重!$N$5</f>
        <v>1.67355362765858</v>
      </c>
      <c r="AI141" s="41">
        <f t="shared" si="29"/>
        <v>0.710229437176556</v>
      </c>
      <c r="AJ141">
        <v>1</v>
      </c>
      <c r="AK141">
        <v>0</v>
      </c>
      <c r="AL141">
        <v>0</v>
      </c>
      <c r="AM141" s="41">
        <f>AJ141*权重!$N$9+AK141*权重!$N$10+AL141*权重!$N$11</f>
        <v>0.484022428139353</v>
      </c>
      <c r="AN141" s="41">
        <f t="shared" si="30"/>
        <v>0.64883677573218</v>
      </c>
      <c r="AO141" s="41">
        <f>AI141*权重!$D$16+AN141*权重!$D$17</f>
        <v>0.672159847814899</v>
      </c>
      <c r="AP141" s="41">
        <f t="shared" si="31"/>
        <v>0.80056950009572</v>
      </c>
      <c r="AQ141" t="s">
        <v>55</v>
      </c>
      <c r="AR141" t="s">
        <v>55</v>
      </c>
      <c r="AS141">
        <v>87.86</v>
      </c>
      <c r="AT141">
        <v>90.86</v>
      </c>
      <c r="AU141">
        <v>90.26</v>
      </c>
      <c r="AV141" s="7">
        <f>IF(AU141="","未进复试",IFERROR(VLOOKUP(A141,录取名单!$E:$I,5,0),"未录取"))</f>
        <v>90.26</v>
      </c>
      <c r="AW141" s="136" t="str">
        <f>VLOOKUP(A141,[1]数据整理!$A:$AC,29,0)</f>
        <v>putong</v>
      </c>
      <c r="AX141" t="str">
        <f t="shared" si="32"/>
        <v/>
      </c>
      <c r="AY141">
        <f>IFERROR(VLOOKUP(A141,跨学科资质筛选!$A:$H,8,0),1)</f>
        <v>1</v>
      </c>
    </row>
    <row r="142" spans="1:51">
      <c r="A142" s="8">
        <v>175</v>
      </c>
      <c r="B142" s="8" t="s">
        <v>290</v>
      </c>
      <c r="C142">
        <v>1</v>
      </c>
      <c r="D142" t="s">
        <v>69</v>
      </c>
      <c r="E142" t="str">
        <f>VLOOKUP(A142,[1]数据整理!A:J,10,0)</f>
        <v>经济学</v>
      </c>
      <c r="F142" t="str">
        <f>VLOOKUP(A142,[1]数据整理!$A:$M,13,0)</f>
        <v>经济统计学</v>
      </c>
      <c r="G142" s="7" t="s">
        <v>53</v>
      </c>
      <c r="H142" s="7">
        <f t="shared" si="22"/>
        <v>0</v>
      </c>
      <c r="I142" s="7">
        <f t="shared" si="23"/>
        <v>1</v>
      </c>
      <c r="J142" s="7">
        <v>1</v>
      </c>
      <c r="K142" s="127">
        <f>VLOOKUP(G142,权重!$L$16:$N$18,3,0)</f>
        <v>0.02965</v>
      </c>
      <c r="L142" s="127">
        <f t="shared" si="24"/>
        <v>-0.162495927150278</v>
      </c>
      <c r="M142" t="str">
        <f>IFERROR(VLOOKUP(A142,[1]数据整理!A:Q,16,0),"")</f>
        <v>经济管理学院</v>
      </c>
      <c r="N142" t="s">
        <v>61</v>
      </c>
      <c r="O142">
        <v>471</v>
      </c>
      <c r="P142">
        <v>453</v>
      </c>
      <c r="Q142" s="14"/>
      <c r="R142" s="14" t="s">
        <v>55</v>
      </c>
      <c r="S142" s="14" t="s">
        <v>55</v>
      </c>
      <c r="T142" s="30">
        <f>VLOOKUP(A142,英语评价得分!O:T,6,0)</f>
        <v>-0.316885948272204</v>
      </c>
      <c r="U142" s="41">
        <f t="shared" si="25"/>
        <v>-0.317962230549246</v>
      </c>
      <c r="V142" s="14">
        <f t="shared" si="26"/>
        <v>0</v>
      </c>
      <c r="W142">
        <v>40</v>
      </c>
      <c r="X142">
        <v>1</v>
      </c>
      <c r="Y142" s="131">
        <v>0.025</v>
      </c>
      <c r="Z142">
        <v>90.56</v>
      </c>
      <c r="AA142" s="41">
        <f t="shared" si="27"/>
        <v>0.641318660108027</v>
      </c>
      <c r="AB142" s="41">
        <f>VLOOKUP(A142,绩点百分制转换!$H:$M,6,0)</f>
        <v>0.421385164178764</v>
      </c>
      <c r="AC142" s="41">
        <f>L142*权重!$O$22+AA142*权重!$O$23+AB142*权重!$O$24</f>
        <v>0.169057649609283</v>
      </c>
      <c r="AD142" s="41">
        <f t="shared" si="28"/>
        <v>0.240472317372891</v>
      </c>
      <c r="AE142">
        <v>0</v>
      </c>
      <c r="AF142">
        <v>4</v>
      </c>
      <c r="AG142">
        <v>4</v>
      </c>
      <c r="AH142" s="41">
        <f>AE142*权重!$N$3+AF142*权重!$N$4+AG142*权重!$N$5</f>
        <v>2.15758189660069</v>
      </c>
      <c r="AI142" s="41">
        <f t="shared" si="29"/>
        <v>1.17168870075459</v>
      </c>
      <c r="AJ142">
        <v>1</v>
      </c>
      <c r="AK142">
        <v>1</v>
      </c>
      <c r="AL142">
        <v>0</v>
      </c>
      <c r="AM142" s="41">
        <f>AJ142*权重!$N$9+AK142*权重!$N$10+AL142*权重!$N$11</f>
        <v>0.825522828401554</v>
      </c>
      <c r="AN142" s="41">
        <f t="shared" si="30"/>
        <v>1.56596604187897</v>
      </c>
      <c r="AO142" s="41">
        <f>AI142*权重!$D$16+AN142*权重!$D$17</f>
        <v>1.41618007998582</v>
      </c>
      <c r="AP142" s="41">
        <f t="shared" si="31"/>
        <v>1.68672761749372</v>
      </c>
      <c r="AQ142" t="s">
        <v>55</v>
      </c>
      <c r="AR142" t="s">
        <v>55</v>
      </c>
      <c r="AS142" t="s">
        <v>55</v>
      </c>
      <c r="AT142" t="s">
        <v>55</v>
      </c>
      <c r="AU142" t="s">
        <v>55</v>
      </c>
      <c r="AV142" s="7" t="str">
        <f>IF(AU142="","未进复试",IFERROR(VLOOKUP(A142,录取名单!$E:$I,5,0),"未录取"))</f>
        <v>未进复试</v>
      </c>
      <c r="AW142" s="136" t="str">
        <f>VLOOKUP(A142,[1]数据整理!$A:$AC,29,0)</f>
        <v>putong</v>
      </c>
      <c r="AX142" t="str">
        <f t="shared" si="32"/>
        <v/>
      </c>
      <c r="AY142">
        <f>IFERROR(VLOOKUP(A142,跨学科资质筛选!$A:$H,8,0),1)</f>
        <v>1</v>
      </c>
    </row>
    <row r="143" spans="1:51">
      <c r="A143" s="8">
        <v>176</v>
      </c>
      <c r="B143" s="8" t="s">
        <v>291</v>
      </c>
      <c r="C143">
        <v>1</v>
      </c>
      <c r="D143" t="s">
        <v>129</v>
      </c>
      <c r="E143" t="str">
        <f>VLOOKUP(A143,[1]数据整理!A:J,10,0)</f>
        <v>工学</v>
      </c>
      <c r="F143" t="str">
        <f>VLOOKUP(A143,[1]数据整理!$A:$M,13,0)</f>
        <v>风景园林</v>
      </c>
      <c r="G143" s="7" t="s">
        <v>53</v>
      </c>
      <c r="H143" s="7">
        <f t="shared" si="22"/>
        <v>0</v>
      </c>
      <c r="I143" s="7">
        <f t="shared" si="23"/>
        <v>1</v>
      </c>
      <c r="J143" s="7">
        <v>1</v>
      </c>
      <c r="K143" s="127">
        <f>VLOOKUP(G143,权重!$L$16:$N$18,3,0)</f>
        <v>0.02965</v>
      </c>
      <c r="L143" s="127">
        <f t="shared" si="24"/>
        <v>-0.162495927150278</v>
      </c>
      <c r="M143" t="str">
        <f>IFERROR(VLOOKUP(A143,[1]数据整理!A:Q,16,0),"")</f>
        <v>园林学院</v>
      </c>
      <c r="N143" t="s">
        <v>64</v>
      </c>
      <c r="O143">
        <v>476</v>
      </c>
      <c r="P143">
        <v>452</v>
      </c>
      <c r="Q143" s="14"/>
      <c r="R143" s="14" t="s">
        <v>55</v>
      </c>
      <c r="S143" s="14" t="s">
        <v>55</v>
      </c>
      <c r="T143" s="30">
        <f>VLOOKUP(A143,英语评价得分!O:T,6,0)</f>
        <v>-0.335185578301216</v>
      </c>
      <c r="U143" s="41">
        <f t="shared" si="25"/>
        <v>-0.336346669591688</v>
      </c>
      <c r="V143" s="14">
        <f t="shared" si="26"/>
        <v>0</v>
      </c>
      <c r="W143">
        <v>82</v>
      </c>
      <c r="X143">
        <v>1</v>
      </c>
      <c r="Y143" s="131">
        <v>0.0121951219512195</v>
      </c>
      <c r="Z143">
        <v>90.84</v>
      </c>
      <c r="AA143" s="41">
        <f t="shared" si="27"/>
        <v>0.751713828662594</v>
      </c>
      <c r="AB143" s="41">
        <f>VLOOKUP(A143,绩点百分制转换!$H:$M,6,0)</f>
        <v>0.493320970565595</v>
      </c>
      <c r="AC143" s="41">
        <f>L143*权重!$O$22+AA143*权重!$O$23+AB143*权重!$O$24</f>
        <v>0.214218696357892</v>
      </c>
      <c r="AD143" s="41">
        <f t="shared" si="28"/>
        <v>0.304698425840218</v>
      </c>
      <c r="AE143">
        <v>0</v>
      </c>
      <c r="AF143">
        <v>0</v>
      </c>
      <c r="AG143">
        <v>7</v>
      </c>
      <c r="AH143" s="41">
        <f>AE143*权重!$N$3+AF143*权重!$N$4+AG143*权重!$N$5</f>
        <v>0.745321856330641</v>
      </c>
      <c r="AI143" s="41">
        <f t="shared" si="29"/>
        <v>-0.174721250854356</v>
      </c>
      <c r="AJ143">
        <v>0</v>
      </c>
      <c r="AK143">
        <v>0</v>
      </c>
      <c r="AL143">
        <v>0</v>
      </c>
      <c r="AM143" s="41">
        <f>AJ143*权重!$N$9+AK143*权重!$N$10+AL143*权重!$N$11</f>
        <v>0</v>
      </c>
      <c r="AN143" s="41">
        <f t="shared" si="30"/>
        <v>-0.651047891978899</v>
      </c>
      <c r="AO143" s="41">
        <f>AI143*权重!$D$16+AN143*权重!$D$17</f>
        <v>-0.470091401015685</v>
      </c>
      <c r="AP143" s="41">
        <f t="shared" si="31"/>
        <v>-0.559897826586723</v>
      </c>
      <c r="AQ143">
        <v>73</v>
      </c>
      <c r="AR143">
        <v>72</v>
      </c>
      <c r="AS143" t="s">
        <v>55</v>
      </c>
      <c r="AT143">
        <v>84.29</v>
      </c>
      <c r="AU143">
        <v>74.86</v>
      </c>
      <c r="AV143" s="7">
        <f>IF(AU143="","未进复试",IFERROR(VLOOKUP(A143,录取名单!$E:$I,5,0),"未录取"))</f>
        <v>74.86</v>
      </c>
      <c r="AW143" s="136" t="str">
        <f>VLOOKUP(A143,[1]数据整理!$A:$AC,29,0)</f>
        <v>putong</v>
      </c>
      <c r="AX143" t="str">
        <f t="shared" si="32"/>
        <v/>
      </c>
      <c r="AY143">
        <f>IFERROR(VLOOKUP(A143,跨学科资质筛选!$A:$H,8,0),1)</f>
        <v>1</v>
      </c>
    </row>
    <row r="144" spans="1:51">
      <c r="A144" s="8">
        <v>177</v>
      </c>
      <c r="B144" s="8" t="s">
        <v>292</v>
      </c>
      <c r="C144">
        <v>1</v>
      </c>
      <c r="D144" t="s">
        <v>293</v>
      </c>
      <c r="E144" t="str">
        <f>VLOOKUP(A144,[1]数据整理!A:J,10,0)</f>
        <v>艺术学</v>
      </c>
      <c r="F144" t="str">
        <f>VLOOKUP(A144,[1]数据整理!$A:$M,13,0)</f>
        <v>视觉传达设计</v>
      </c>
      <c r="G144" s="7">
        <v>211</v>
      </c>
      <c r="H144" s="7">
        <f t="shared" si="22"/>
        <v>0</v>
      </c>
      <c r="I144" s="7">
        <f t="shared" si="23"/>
        <v>1</v>
      </c>
      <c r="J144" s="7">
        <v>1</v>
      </c>
      <c r="K144" s="127">
        <f>VLOOKUP(G144,权重!$L$16:$N$18,3,0)</f>
        <v>0.03757</v>
      </c>
      <c r="L144" s="127">
        <f t="shared" si="24"/>
        <v>-0.0952406599627802</v>
      </c>
      <c r="M144" t="str">
        <f>IFERROR(VLOOKUP(A144,[1]数据整理!A:Q,16,0),"")</f>
        <v>艺术设计学院</v>
      </c>
      <c r="N144" t="s">
        <v>205</v>
      </c>
      <c r="O144">
        <v>427</v>
      </c>
      <c r="Q144" s="14"/>
      <c r="R144" s="14" t="s">
        <v>55</v>
      </c>
      <c r="S144" s="14" t="s">
        <v>55</v>
      </c>
      <c r="T144" s="30">
        <f>VLOOKUP(A144,英语评价得分!O:T,6,0)</f>
        <v>-1.84980080544281</v>
      </c>
      <c r="U144" s="41">
        <f t="shared" si="25"/>
        <v>-1.857981329527</v>
      </c>
      <c r="V144" s="14">
        <f t="shared" si="26"/>
        <v>0</v>
      </c>
      <c r="W144">
        <v>45</v>
      </c>
      <c r="X144">
        <v>2</v>
      </c>
      <c r="Y144" s="131">
        <v>0.0444444444444444</v>
      </c>
      <c r="Z144">
        <v>3.78</v>
      </c>
      <c r="AA144" s="41">
        <f t="shared" si="27"/>
        <v>0.473681552302942</v>
      </c>
      <c r="AB144" s="41">
        <f>VLOOKUP(A144,绩点百分制转换!$H:$M,6,0)</f>
        <v>-0.150675772326035</v>
      </c>
      <c r="AC144" s="41">
        <f>L144*权重!$O$22+AA144*权重!$O$23+AB144*权重!$O$24</f>
        <v>0.118175650026081</v>
      </c>
      <c r="AD144" s="41">
        <f t="shared" si="28"/>
        <v>0.168110114555572</v>
      </c>
      <c r="AE144">
        <v>3</v>
      </c>
      <c r="AF144">
        <v>0</v>
      </c>
      <c r="AG144">
        <v>6</v>
      </c>
      <c r="AH144" s="41">
        <f>AE144*权重!$N$3+AF144*权重!$N$4+AG144*权重!$N$5</f>
        <v>2.02066088297575</v>
      </c>
      <c r="AI144" s="41">
        <f t="shared" si="29"/>
        <v>1.04115196525809</v>
      </c>
      <c r="AJ144">
        <v>1</v>
      </c>
      <c r="AK144">
        <v>0</v>
      </c>
      <c r="AL144">
        <v>0</v>
      </c>
      <c r="AM144" s="41">
        <f>AJ144*权重!$N$9+AK144*权重!$N$10+AL144*权重!$N$11</f>
        <v>0.484022428139353</v>
      </c>
      <c r="AN144" s="41">
        <f t="shared" si="30"/>
        <v>0.64883677573218</v>
      </c>
      <c r="AO144" s="41">
        <f>AI144*权重!$D$16+AN144*权重!$D$17</f>
        <v>0.797877316233075</v>
      </c>
      <c r="AP144" s="41">
        <f t="shared" si="31"/>
        <v>0.950304077625193</v>
      </c>
      <c r="AQ144" t="s">
        <v>55</v>
      </c>
      <c r="AR144" t="s">
        <v>55</v>
      </c>
      <c r="AS144" t="s">
        <v>55</v>
      </c>
      <c r="AT144" t="s">
        <v>55</v>
      </c>
      <c r="AU144" t="s">
        <v>55</v>
      </c>
      <c r="AV144" s="7" t="str">
        <f>IF(AU144="","未进复试",IFERROR(VLOOKUP(A144,录取名单!$E:$I,5,0),"未录取"))</f>
        <v>未进复试</v>
      </c>
      <c r="AW144" s="136" t="str">
        <f>VLOOKUP(A144,[1]数据整理!$A:$AC,29,0)</f>
        <v>putong</v>
      </c>
      <c r="AX144" t="str">
        <f t="shared" si="32"/>
        <v/>
      </c>
      <c r="AY144">
        <f>IFERROR(VLOOKUP(A144,跨学科资质筛选!$A:$H,8,0),1)</f>
        <v>1</v>
      </c>
    </row>
    <row r="145" spans="1:51">
      <c r="A145" s="8">
        <v>178</v>
      </c>
      <c r="B145" s="8" t="s">
        <v>294</v>
      </c>
      <c r="C145">
        <v>1</v>
      </c>
      <c r="D145" t="s">
        <v>295</v>
      </c>
      <c r="E145" t="str">
        <f>VLOOKUP(A145,[1]数据整理!A:J,10,0)</f>
        <v>工学</v>
      </c>
      <c r="F145" t="str">
        <f>VLOOKUP(A145,[1]数据整理!$A:$M,13,0)</f>
        <v>食品质量与安全</v>
      </c>
      <c r="G145" s="7" t="s">
        <v>53</v>
      </c>
      <c r="H145" s="7">
        <f t="shared" si="22"/>
        <v>0</v>
      </c>
      <c r="I145" s="7">
        <f t="shared" si="23"/>
        <v>1</v>
      </c>
      <c r="J145" s="7">
        <v>1</v>
      </c>
      <c r="K145" s="127">
        <f>VLOOKUP(G145,权重!$L$16:$N$18,3,0)</f>
        <v>0.02965</v>
      </c>
      <c r="L145" s="127">
        <f t="shared" si="24"/>
        <v>-0.162495927150278</v>
      </c>
      <c r="M145" t="str">
        <f>IFERROR(VLOOKUP(A145,[1]数据整理!A:Q,16,0),"")</f>
        <v>生物科学与技术学院</v>
      </c>
      <c r="N145" t="s">
        <v>296</v>
      </c>
      <c r="O145">
        <v>499</v>
      </c>
      <c r="P145">
        <v>455</v>
      </c>
      <c r="Q145" s="14"/>
      <c r="R145" s="14" t="s">
        <v>55</v>
      </c>
      <c r="S145" s="14" t="s">
        <v>55</v>
      </c>
      <c r="T145" s="30">
        <f>VLOOKUP(A145,英语评价得分!O:T,6,0)</f>
        <v>-0.280286688214178</v>
      </c>
      <c r="U145" s="41">
        <f t="shared" si="25"/>
        <v>-0.281193352464363</v>
      </c>
      <c r="V145" s="14">
        <f t="shared" si="26"/>
        <v>0</v>
      </c>
      <c r="W145">
        <v>61</v>
      </c>
      <c r="X145">
        <v>1</v>
      </c>
      <c r="Y145" s="131">
        <v>0.0163934426229508</v>
      </c>
      <c r="Z145">
        <v>3.88</v>
      </c>
      <c r="AA145" s="41">
        <f t="shared" si="27"/>
        <v>0.715518691431588</v>
      </c>
      <c r="AB145" s="41">
        <f>VLOOKUP(A145,绩点百分制转换!$H:$M,6,0)</f>
        <v>0.277513551405102</v>
      </c>
      <c r="AC145" s="41">
        <f>L145*权重!$O$22+AA145*权重!$O$23+AB145*权重!$O$24</f>
        <v>0.190696685327159</v>
      </c>
      <c r="AD145" s="41">
        <f t="shared" si="28"/>
        <v>0.271246428143197</v>
      </c>
      <c r="AE145">
        <v>0</v>
      </c>
      <c r="AF145">
        <v>0</v>
      </c>
      <c r="AG145">
        <v>0</v>
      </c>
      <c r="AH145" s="41">
        <f>AE145*权重!$N$3+AF145*权重!$N$4+AG145*权重!$N$5</f>
        <v>0</v>
      </c>
      <c r="AI145" s="41">
        <f t="shared" si="29"/>
        <v>-0.885290647353986</v>
      </c>
      <c r="AJ145">
        <v>1</v>
      </c>
      <c r="AK145">
        <v>0</v>
      </c>
      <c r="AL145">
        <v>0</v>
      </c>
      <c r="AM145" s="41">
        <f>AJ145*权重!$N$9+AK145*权重!$N$10+AL145*权重!$N$11</f>
        <v>0.484022428139353</v>
      </c>
      <c r="AN145" s="41">
        <f t="shared" si="30"/>
        <v>0.64883677573218</v>
      </c>
      <c r="AO145" s="41">
        <f>AI145*权重!$D$16+AN145*权重!$D$17</f>
        <v>0.0660217677017459</v>
      </c>
      <c r="AP145" s="41">
        <f t="shared" si="31"/>
        <v>0.0786345892814732</v>
      </c>
      <c r="AQ145">
        <v>38</v>
      </c>
      <c r="AR145" t="s">
        <v>55</v>
      </c>
      <c r="AS145">
        <v>17</v>
      </c>
      <c r="AT145">
        <v>35</v>
      </c>
      <c r="AU145">
        <v>90</v>
      </c>
      <c r="AV145" s="7">
        <f>IF(AU145="","未进复试",IFERROR(VLOOKUP(A145,录取名单!$E:$I,5,0),"未录取"))</f>
        <v>90</v>
      </c>
      <c r="AW145" s="136" t="str">
        <f>VLOOKUP(A145,[1]数据整理!$A:$AC,29,0)</f>
        <v>putong</v>
      </c>
      <c r="AX145" t="str">
        <f t="shared" si="32"/>
        <v/>
      </c>
      <c r="AY145">
        <f>IFERROR(VLOOKUP(A145,跨学科资质筛选!$A:$H,8,0),1)</f>
        <v>1</v>
      </c>
    </row>
    <row r="146" spans="1:51">
      <c r="A146" s="8">
        <v>179</v>
      </c>
      <c r="B146" s="8" t="s">
        <v>297</v>
      </c>
      <c r="C146">
        <v>2</v>
      </c>
      <c r="D146" t="s">
        <v>69</v>
      </c>
      <c r="E146" t="str">
        <f>VLOOKUP(A146,[1]数据整理!A:J,10,0)</f>
        <v>管理学</v>
      </c>
      <c r="F146" t="str">
        <f>VLOOKUP(A146,[1]数据整理!$A:$M,13,0)</f>
        <v>工商管理</v>
      </c>
      <c r="G146" s="7" t="s">
        <v>53</v>
      </c>
      <c r="H146" s="7">
        <f t="shared" si="22"/>
        <v>0</v>
      </c>
      <c r="I146" s="7">
        <f t="shared" si="23"/>
        <v>1</v>
      </c>
      <c r="J146" s="7">
        <v>1</v>
      </c>
      <c r="K146" s="127">
        <f>VLOOKUP(G146,权重!$L$16:$N$18,3,0)</f>
        <v>0.02965</v>
      </c>
      <c r="L146" s="127">
        <f t="shared" si="24"/>
        <v>-0.162495927150278</v>
      </c>
      <c r="M146" t="str">
        <f>IFERROR(VLOOKUP(A146,[1]数据整理!A:Q,16,0),"")</f>
        <v>经济管理学院</v>
      </c>
      <c r="N146" t="s">
        <v>79</v>
      </c>
      <c r="O146">
        <v>518</v>
      </c>
      <c r="P146">
        <v>410</v>
      </c>
      <c r="Q146" s="14"/>
      <c r="R146" s="14" t="s">
        <v>55</v>
      </c>
      <c r="S146" s="14" t="s">
        <v>55</v>
      </c>
      <c r="T146" s="30">
        <f>VLOOKUP(A146,英语评价得分!O:T,6,0)</f>
        <v>-0.409823295645418</v>
      </c>
      <c r="U146" s="41">
        <f t="shared" si="25"/>
        <v>-0.411330292900246</v>
      </c>
      <c r="V146" s="14">
        <f t="shared" si="26"/>
        <v>0</v>
      </c>
      <c r="W146">
        <v>108</v>
      </c>
      <c r="X146">
        <v>2</v>
      </c>
      <c r="Y146" s="131">
        <v>0.0185185185185185</v>
      </c>
      <c r="Z146">
        <v>4</v>
      </c>
      <c r="AA146" s="41">
        <f t="shared" si="27"/>
        <v>0.697197696043055</v>
      </c>
      <c r="AB146" s="41">
        <f>VLOOKUP(A146,绩点百分制转换!$H:$M,6,0)</f>
        <v>0.791340739882464</v>
      </c>
      <c r="AC146" s="41">
        <f>L146*权重!$O$22+AA146*权重!$O$23+AB146*权重!$O$24</f>
        <v>0.207039412162085</v>
      </c>
      <c r="AD146" s="41">
        <f t="shared" si="28"/>
        <v>0.294488355023117</v>
      </c>
      <c r="AE146">
        <v>1</v>
      </c>
      <c r="AF146">
        <v>0</v>
      </c>
      <c r="AG146">
        <v>0</v>
      </c>
      <c r="AH146" s="41">
        <f>AE146*权重!$N$3+AF146*权重!$N$4+AG146*权重!$N$5</f>
        <v>0.460604525849828</v>
      </c>
      <c r="AI146" s="41">
        <f t="shared" si="29"/>
        <v>-0.446162937387948</v>
      </c>
      <c r="AJ146">
        <v>0</v>
      </c>
      <c r="AK146">
        <v>0</v>
      </c>
      <c r="AL146">
        <v>0</v>
      </c>
      <c r="AM146" s="41">
        <f>AJ146*权重!$N$9+AK146*权重!$N$10+AL146*权重!$N$11</f>
        <v>0</v>
      </c>
      <c r="AN146" s="41">
        <f t="shared" si="30"/>
        <v>-0.651047891978899</v>
      </c>
      <c r="AO146" s="41">
        <f>AI146*权重!$D$16+AN146*权重!$D$17</f>
        <v>-0.573212097729797</v>
      </c>
      <c r="AP146" s="41">
        <f t="shared" si="31"/>
        <v>-0.682718737247059</v>
      </c>
      <c r="AQ146" t="s">
        <v>55</v>
      </c>
      <c r="AR146" t="s">
        <v>55</v>
      </c>
      <c r="AS146" t="s">
        <v>55</v>
      </c>
      <c r="AT146" t="s">
        <v>55</v>
      </c>
      <c r="AU146" t="s">
        <v>55</v>
      </c>
      <c r="AV146" s="7" t="str">
        <f>IF(AU146="","未进复试",IFERROR(VLOOKUP(A146,录取名单!$E:$I,5,0),"未录取"))</f>
        <v>未进复试</v>
      </c>
      <c r="AW146" s="136" t="str">
        <f>VLOOKUP(A146,[1]数据整理!$A:$AC,29,0)</f>
        <v>putong</v>
      </c>
      <c r="AX146" t="str">
        <f t="shared" si="32"/>
        <v/>
      </c>
      <c r="AY146">
        <f>IFERROR(VLOOKUP(A146,跨学科资质筛选!$A:$H,8,0),1)</f>
        <v>1</v>
      </c>
    </row>
    <row r="147" spans="1:51">
      <c r="A147" s="8">
        <v>180</v>
      </c>
      <c r="B147" s="8" t="s">
        <v>298</v>
      </c>
      <c r="C147">
        <v>1</v>
      </c>
      <c r="D147" t="s">
        <v>299</v>
      </c>
      <c r="E147" t="str">
        <f>VLOOKUP(A147,[1]数据整理!A:J,10,0)</f>
        <v>工学</v>
      </c>
      <c r="F147" t="str">
        <f>VLOOKUP(A147,[1]数据整理!$A:$M,13,0)</f>
        <v>环境工程</v>
      </c>
      <c r="G147" s="7" t="s">
        <v>53</v>
      </c>
      <c r="H147" s="7">
        <f t="shared" si="22"/>
        <v>0</v>
      </c>
      <c r="I147" s="7">
        <f t="shared" si="23"/>
        <v>1</v>
      </c>
      <c r="J147" s="7">
        <v>1</v>
      </c>
      <c r="K147" s="127">
        <f>VLOOKUP(G147,权重!$L$16:$N$18,3,0)</f>
        <v>0.02965</v>
      </c>
      <c r="L147" s="127">
        <f t="shared" si="24"/>
        <v>-0.162495927150278</v>
      </c>
      <c r="M147" t="str">
        <f>IFERROR(VLOOKUP(A147,[1]数据整理!A:Q,16,0),"")</f>
        <v>环境科学与工程学院</v>
      </c>
      <c r="N147" t="s">
        <v>272</v>
      </c>
      <c r="O147">
        <v>435</v>
      </c>
      <c r="Q147" s="14"/>
      <c r="R147" s="14" t="s">
        <v>55</v>
      </c>
      <c r="S147" s="14" t="s">
        <v>55</v>
      </c>
      <c r="T147" s="30">
        <f>VLOOKUP(A147,英语评价得分!O:T,6,0)</f>
        <v>-1.72320937601007</v>
      </c>
      <c r="U147" s="41">
        <f t="shared" si="25"/>
        <v>-1.73080321641695</v>
      </c>
      <c r="V147" s="14">
        <f t="shared" si="26"/>
        <v>0</v>
      </c>
      <c r="W147">
        <v>59</v>
      </c>
      <c r="X147">
        <v>19</v>
      </c>
      <c r="Y147" s="131">
        <v>0.322033898305085</v>
      </c>
      <c r="Z147">
        <v>2.91</v>
      </c>
      <c r="AA147" s="41">
        <f t="shared" si="27"/>
        <v>-1.91951066953429</v>
      </c>
      <c r="AB147" s="41">
        <f>VLOOKUP(A147,绩点百分制转换!$H:$M,6,0)</f>
        <v>-2.59991870406813</v>
      </c>
      <c r="AC147" s="41">
        <f>L147*权重!$O$22+AA147*权重!$O$23+AB147*权重!$O$24</f>
        <v>-0.939866010863012</v>
      </c>
      <c r="AD147" s="41">
        <f t="shared" si="28"/>
        <v>-1.33659146717442</v>
      </c>
      <c r="AE147">
        <v>0</v>
      </c>
      <c r="AF147">
        <v>0</v>
      </c>
      <c r="AG147">
        <v>2</v>
      </c>
      <c r="AH147" s="41">
        <f>AE147*权重!$N$3+AF147*权重!$N$4+AG147*权重!$N$5</f>
        <v>0.212949101808755</v>
      </c>
      <c r="AI147" s="41">
        <f t="shared" si="29"/>
        <v>-0.682270819782663</v>
      </c>
      <c r="AJ147">
        <v>0</v>
      </c>
      <c r="AK147">
        <v>0</v>
      </c>
      <c r="AL147">
        <v>0</v>
      </c>
      <c r="AM147" s="41">
        <f>AJ147*权重!$N$9+AK147*权重!$N$10+AL147*权重!$N$11</f>
        <v>0</v>
      </c>
      <c r="AN147" s="41">
        <f t="shared" si="30"/>
        <v>-0.651047891978899</v>
      </c>
      <c r="AO147" s="41">
        <f>AI147*权重!$D$16+AN147*权重!$D$17</f>
        <v>-0.662909482251549</v>
      </c>
      <c r="AP147" s="41">
        <f t="shared" si="31"/>
        <v>-0.789551941461672</v>
      </c>
      <c r="AQ147" t="s">
        <v>55</v>
      </c>
      <c r="AR147" t="s">
        <v>55</v>
      </c>
      <c r="AS147" t="s">
        <v>55</v>
      </c>
      <c r="AT147" t="s">
        <v>55</v>
      </c>
      <c r="AU147" t="s">
        <v>55</v>
      </c>
      <c r="AV147" s="7" t="str">
        <f>IF(AU147="","未进复试",IFERROR(VLOOKUP(A147,录取名单!$E:$I,5,0),"未录取"))</f>
        <v>未进复试</v>
      </c>
      <c r="AW147" s="136" t="str">
        <f>VLOOKUP(A147,[1]数据整理!$A:$AC,29,0)</f>
        <v>gugan</v>
      </c>
      <c r="AX147" t="str">
        <f t="shared" si="32"/>
        <v/>
      </c>
      <c r="AY147">
        <f>IFERROR(VLOOKUP(A147,跨学科资质筛选!$A:$H,8,0),1)</f>
        <v>1</v>
      </c>
    </row>
    <row r="148" spans="1:51">
      <c r="A148" s="8">
        <v>181</v>
      </c>
      <c r="B148" s="8" t="s">
        <v>300</v>
      </c>
      <c r="C148">
        <v>1</v>
      </c>
      <c r="D148" t="s">
        <v>150</v>
      </c>
      <c r="E148" t="str">
        <f>VLOOKUP(A148,[1]数据整理!A:J,10,0)</f>
        <v>工学</v>
      </c>
      <c r="F148" t="str">
        <f>VLOOKUP(A148,[1]数据整理!$A:$M,13,0)</f>
        <v>风景园林</v>
      </c>
      <c r="G148" s="7" t="s">
        <v>53</v>
      </c>
      <c r="H148" s="7">
        <f t="shared" si="22"/>
        <v>0</v>
      </c>
      <c r="I148" s="7">
        <f t="shared" si="23"/>
        <v>1</v>
      </c>
      <c r="J148" s="7">
        <v>1</v>
      </c>
      <c r="K148" s="127">
        <f>VLOOKUP(G148,权重!$L$16:$N$18,3,0)</f>
        <v>0.02965</v>
      </c>
      <c r="L148" s="127">
        <f t="shared" si="24"/>
        <v>-0.162495927150278</v>
      </c>
      <c r="M148" t="str">
        <f>IFERROR(VLOOKUP(A148,[1]数据整理!A:Q,16,0),"")</f>
        <v>园林学院</v>
      </c>
      <c r="N148" t="s">
        <v>64</v>
      </c>
      <c r="O148">
        <v>450</v>
      </c>
      <c r="Q148" s="14"/>
      <c r="R148" s="14" t="s">
        <v>55</v>
      </c>
      <c r="S148" s="14" t="s">
        <v>55</v>
      </c>
      <c r="T148" s="30">
        <f>VLOOKUP(A148,英语评价得分!O:T,6,0)</f>
        <v>-1.48585044582369</v>
      </c>
      <c r="U148" s="41">
        <f t="shared" si="25"/>
        <v>-1.49234425433562</v>
      </c>
      <c r="V148" s="14">
        <f t="shared" si="26"/>
        <v>0</v>
      </c>
      <c r="W148">
        <v>50</v>
      </c>
      <c r="X148">
        <v>2</v>
      </c>
      <c r="Y148" s="131">
        <v>0.04</v>
      </c>
      <c r="Z148">
        <v>3.79</v>
      </c>
      <c r="AA148" s="41">
        <f t="shared" si="27"/>
        <v>0.511998605515533</v>
      </c>
      <c r="AB148" s="41">
        <f>VLOOKUP(A148,绩点百分制转换!$H:$M,6,0)</f>
        <v>-0.10785683995292</v>
      </c>
      <c r="AC148" s="41">
        <f>L148*权重!$O$22+AA148*权重!$O$23+AB148*权重!$O$24</f>
        <v>0.0959801068087829</v>
      </c>
      <c r="AD148" s="41">
        <f t="shared" si="28"/>
        <v>0.1365445626298</v>
      </c>
      <c r="AE148">
        <v>0</v>
      </c>
      <c r="AF148">
        <v>0</v>
      </c>
      <c r="AG148">
        <v>0</v>
      </c>
      <c r="AH148" s="41">
        <f>AE148*权重!$N$3+AF148*权重!$N$4+AG148*权重!$N$5</f>
        <v>0</v>
      </c>
      <c r="AI148" s="41">
        <f t="shared" si="29"/>
        <v>-0.885290647353986</v>
      </c>
      <c r="AJ148">
        <v>0</v>
      </c>
      <c r="AK148">
        <v>0</v>
      </c>
      <c r="AL148">
        <v>0</v>
      </c>
      <c r="AM148" s="41">
        <f>AJ148*权重!$N$9+AK148*权重!$N$10+AL148*权重!$N$11</f>
        <v>0</v>
      </c>
      <c r="AN148" s="41">
        <f t="shared" si="30"/>
        <v>-0.651047891978899</v>
      </c>
      <c r="AO148" s="41">
        <f>AI148*权重!$D$16+AN148*权重!$D$17</f>
        <v>-0.740036714745894</v>
      </c>
      <c r="AP148" s="41">
        <f t="shared" si="31"/>
        <v>-0.881413587411652</v>
      </c>
      <c r="AQ148" t="s">
        <v>55</v>
      </c>
      <c r="AR148" t="s">
        <v>55</v>
      </c>
      <c r="AS148" t="s">
        <v>55</v>
      </c>
      <c r="AT148" t="s">
        <v>55</v>
      </c>
      <c r="AU148" t="s">
        <v>55</v>
      </c>
      <c r="AV148" s="7" t="str">
        <f>IF(AU148="","未进复试",IFERROR(VLOOKUP(A148,录取名单!$E:$I,5,0),"未录取"))</f>
        <v>未进复试</v>
      </c>
      <c r="AW148" s="136" t="str">
        <f>VLOOKUP(A148,[1]数据整理!$A:$AC,29,0)</f>
        <v>putong</v>
      </c>
      <c r="AX148" t="str">
        <f t="shared" si="32"/>
        <v/>
      </c>
      <c r="AY148">
        <f>IFERROR(VLOOKUP(A148,跨学科资质筛选!$A:$H,8,0),1)</f>
        <v>1</v>
      </c>
    </row>
    <row r="149" spans="1:51">
      <c r="A149" s="8">
        <v>182</v>
      </c>
      <c r="B149" s="8" t="s">
        <v>301</v>
      </c>
      <c r="C149">
        <v>1</v>
      </c>
      <c r="D149" t="s">
        <v>277</v>
      </c>
      <c r="E149" t="str">
        <f>VLOOKUP(A149,[1]数据整理!A:J,10,0)</f>
        <v>艺术学</v>
      </c>
      <c r="F149" t="str">
        <f>VLOOKUP(A149,[1]数据整理!$A:$M,13,0)</f>
        <v>视觉传达设计</v>
      </c>
      <c r="G149" s="7" t="s">
        <v>53</v>
      </c>
      <c r="H149" s="7">
        <f t="shared" si="22"/>
        <v>0</v>
      </c>
      <c r="I149" s="7">
        <f t="shared" si="23"/>
        <v>1</v>
      </c>
      <c r="J149" s="7">
        <v>1</v>
      </c>
      <c r="K149" s="127">
        <f>VLOOKUP(G149,权重!$L$16:$N$18,3,0)</f>
        <v>0.02965</v>
      </c>
      <c r="L149" s="127">
        <f t="shared" si="24"/>
        <v>-0.162495927150278</v>
      </c>
      <c r="M149" t="str">
        <f>IFERROR(VLOOKUP(A149,[1]数据整理!A:Q,16,0),"")</f>
        <v>艺术设计学院</v>
      </c>
      <c r="N149" t="s">
        <v>205</v>
      </c>
      <c r="O149">
        <v>452</v>
      </c>
      <c r="P149">
        <v>427</v>
      </c>
      <c r="Q149" s="14"/>
      <c r="R149" s="14" t="s">
        <v>55</v>
      </c>
      <c r="S149" s="14" t="s">
        <v>55</v>
      </c>
      <c r="T149" s="30">
        <f>VLOOKUP(A149,英语评价得分!O:T,6,0)</f>
        <v>-0.792676329026546</v>
      </c>
      <c r="U149" s="41">
        <f t="shared" si="25"/>
        <v>-0.795957645652746</v>
      </c>
      <c r="V149" s="14">
        <f t="shared" si="26"/>
        <v>0</v>
      </c>
      <c r="W149">
        <v>60</v>
      </c>
      <c r="X149">
        <v>4</v>
      </c>
      <c r="Y149" s="131">
        <v>0.0666666666666667</v>
      </c>
      <c r="Z149">
        <v>4.29</v>
      </c>
      <c r="AA149" s="41">
        <f t="shared" si="27"/>
        <v>0.282096286239989</v>
      </c>
      <c r="AB149" s="41">
        <f>VLOOKUP(A149,绩点百分制转换!$H:$M,6,0)</f>
        <v>2.28143958646681</v>
      </c>
      <c r="AC149" s="41">
        <f>L149*权重!$O$22+AA149*权重!$O$23+AB149*权重!$O$24</f>
        <v>0.117050432763292</v>
      </c>
      <c r="AD149" s="41">
        <f t="shared" si="28"/>
        <v>0.166509878706934</v>
      </c>
      <c r="AE149">
        <v>0</v>
      </c>
      <c r="AF149">
        <v>0</v>
      </c>
      <c r="AG149">
        <v>0</v>
      </c>
      <c r="AH149" s="41">
        <f>AE149*权重!$N$3+AF149*权重!$N$4+AG149*权重!$N$5</f>
        <v>0</v>
      </c>
      <c r="AI149" s="41">
        <f t="shared" si="29"/>
        <v>-0.885290647353986</v>
      </c>
      <c r="AJ149">
        <v>0</v>
      </c>
      <c r="AK149">
        <v>0</v>
      </c>
      <c r="AL149">
        <v>0</v>
      </c>
      <c r="AM149" s="41">
        <f>AJ149*权重!$N$9+AK149*权重!$N$10+AL149*权重!$N$11</f>
        <v>0</v>
      </c>
      <c r="AN149" s="41">
        <f t="shared" si="30"/>
        <v>-0.651047891978899</v>
      </c>
      <c r="AO149" s="41">
        <f>AI149*权重!$D$16+AN149*权重!$D$17</f>
        <v>-0.740036714745894</v>
      </c>
      <c r="AP149" s="41">
        <f t="shared" si="31"/>
        <v>-0.881413587411652</v>
      </c>
      <c r="AQ149" t="s">
        <v>55</v>
      </c>
      <c r="AR149" t="s">
        <v>55</v>
      </c>
      <c r="AS149" t="s">
        <v>55</v>
      </c>
      <c r="AT149" t="s">
        <v>55</v>
      </c>
      <c r="AU149" t="s">
        <v>55</v>
      </c>
      <c r="AV149" s="7" t="str">
        <f>IF(AU149="","未进复试",IFERROR(VLOOKUP(A149,录取名单!$E:$I,5,0),"未录取"))</f>
        <v>未进复试</v>
      </c>
      <c r="AW149" s="136" t="str">
        <f>VLOOKUP(A149,[1]数据整理!$A:$AC,29,0)</f>
        <v>putong</v>
      </c>
      <c r="AX149" t="str">
        <f t="shared" si="32"/>
        <v/>
      </c>
      <c r="AY149">
        <f>IFERROR(VLOOKUP(A149,跨学科资质筛选!$A:$H,8,0),1)</f>
        <v>1</v>
      </c>
    </row>
    <row r="150" spans="1:51">
      <c r="A150" s="8">
        <v>183</v>
      </c>
      <c r="B150" s="8" t="s">
        <v>302</v>
      </c>
      <c r="C150">
        <v>1</v>
      </c>
      <c r="D150" t="s">
        <v>129</v>
      </c>
      <c r="E150" t="str">
        <f>VLOOKUP(A150,[1]数据整理!A:J,10,0)</f>
        <v>农学</v>
      </c>
      <c r="F150" t="str">
        <f>VLOOKUP(A150,[1]数据整理!$A:$M,13,0)</f>
        <v>园林</v>
      </c>
      <c r="G150" s="7" t="s">
        <v>53</v>
      </c>
      <c r="H150" s="7">
        <f t="shared" si="22"/>
        <v>0</v>
      </c>
      <c r="I150" s="7">
        <f t="shared" si="23"/>
        <v>1</v>
      </c>
      <c r="J150" s="7">
        <v>1</v>
      </c>
      <c r="K150" s="127">
        <f>VLOOKUP(G150,权重!$L$16:$N$18,3,0)</f>
        <v>0.02965</v>
      </c>
      <c r="L150" s="127">
        <f t="shared" si="24"/>
        <v>-0.162495927150278</v>
      </c>
      <c r="M150" t="str">
        <f>IFERROR(VLOOKUP(A150,[1]数据整理!A:Q,16,0),"")</f>
        <v>园林学院</v>
      </c>
      <c r="N150" t="s">
        <v>64</v>
      </c>
      <c r="O150">
        <v>594</v>
      </c>
      <c r="P150">
        <v>556</v>
      </c>
      <c r="Q150" s="14"/>
      <c r="R150" s="14" t="s">
        <v>55</v>
      </c>
      <c r="S150" s="14" t="s">
        <v>55</v>
      </c>
      <c r="T150" s="30">
        <f>VLOOKUP(A150,英语评价得分!O:T,6,0)</f>
        <v>1.56797594471615</v>
      </c>
      <c r="U150" s="41">
        <f t="shared" si="25"/>
        <v>1.57563499082231</v>
      </c>
      <c r="V150" s="14">
        <f t="shared" si="26"/>
        <v>0</v>
      </c>
      <c r="W150">
        <v>109</v>
      </c>
      <c r="X150">
        <v>4</v>
      </c>
      <c r="Y150" s="131">
        <v>0.036697247706422</v>
      </c>
      <c r="Z150">
        <v>4.04</v>
      </c>
      <c r="AA150" s="41">
        <f t="shared" si="27"/>
        <v>0.540472745976265</v>
      </c>
      <c r="AB150" s="41">
        <f>VLOOKUP(A150,绩点百分制转换!$H:$M,6,0)</f>
        <v>0.996871615273409</v>
      </c>
      <c r="AC150" s="41">
        <f>L150*权重!$O$22+AA150*权重!$O$23+AB150*权重!$O$24</f>
        <v>0.156874290068876</v>
      </c>
      <c r="AD150" s="41">
        <f t="shared" si="28"/>
        <v>0.223145664700414</v>
      </c>
      <c r="AE150">
        <v>4</v>
      </c>
      <c r="AF150">
        <v>2</v>
      </c>
      <c r="AG150">
        <v>4</v>
      </c>
      <c r="AH150" s="41">
        <f>AE150*权重!$N$3+AF150*权重!$N$4+AG150*权重!$N$5</f>
        <v>3.13415815350841</v>
      </c>
      <c r="AI150" s="41">
        <f t="shared" si="29"/>
        <v>2.10272969413578</v>
      </c>
      <c r="AJ150">
        <v>0</v>
      </c>
      <c r="AK150">
        <v>0</v>
      </c>
      <c r="AL150">
        <v>1</v>
      </c>
      <c r="AM150" s="41">
        <f>AJ150*权重!$N$9+AK150*权重!$N$10+AL150*权重!$N$11</f>
        <v>0.150489414157071</v>
      </c>
      <c r="AN150" s="41">
        <f t="shared" si="30"/>
        <v>-0.246895376014742</v>
      </c>
      <c r="AO150" s="41">
        <f>AI150*权重!$D$16+AN150*权重!$D$17</f>
        <v>0.64572718813544</v>
      </c>
      <c r="AP150" s="41">
        <f t="shared" si="31"/>
        <v>0.769087135871529</v>
      </c>
      <c r="AQ150" t="s">
        <v>55</v>
      </c>
      <c r="AR150" t="s">
        <v>55</v>
      </c>
      <c r="AS150" t="s">
        <v>55</v>
      </c>
      <c r="AT150" t="s">
        <v>55</v>
      </c>
      <c r="AU150" t="s">
        <v>55</v>
      </c>
      <c r="AV150" s="7" t="str">
        <f>IF(AU150="","未进复试",IFERROR(VLOOKUP(A150,录取名单!$E:$I,5,0),"未录取"))</f>
        <v>未进复试</v>
      </c>
      <c r="AW150" s="136" t="str">
        <f>VLOOKUP(A150,[1]数据整理!$A:$AC,29,0)</f>
        <v>putong</v>
      </c>
      <c r="AX150" t="str">
        <f t="shared" si="32"/>
        <v/>
      </c>
      <c r="AY150">
        <f>IFERROR(VLOOKUP(A150,跨学科资质筛选!$A:$H,8,0),1)</f>
        <v>1</v>
      </c>
    </row>
    <row r="151" spans="1:51">
      <c r="A151" s="8">
        <v>184</v>
      </c>
      <c r="B151" s="8" t="s">
        <v>303</v>
      </c>
      <c r="C151">
        <v>1</v>
      </c>
      <c r="D151" t="s">
        <v>83</v>
      </c>
      <c r="E151" t="str">
        <f>VLOOKUP(A151,[1]数据整理!A:J,10,0)</f>
        <v>经济学</v>
      </c>
      <c r="F151" t="str">
        <f>VLOOKUP(A151,[1]数据整理!$A:$M,13,0)</f>
        <v>经济统计学</v>
      </c>
      <c r="G151" s="7">
        <v>211</v>
      </c>
      <c r="H151" s="7">
        <f t="shared" si="22"/>
        <v>0</v>
      </c>
      <c r="I151" s="7">
        <f t="shared" si="23"/>
        <v>1</v>
      </c>
      <c r="J151" s="7">
        <v>1</v>
      </c>
      <c r="K151" s="127">
        <f>VLOOKUP(G151,权重!$L$16:$N$18,3,0)</f>
        <v>0.03757</v>
      </c>
      <c r="L151" s="127">
        <f t="shared" si="24"/>
        <v>-0.0952406599627802</v>
      </c>
      <c r="M151" t="str">
        <f>IFERROR(VLOOKUP(A151,[1]数据整理!A:Q,16,0),"")</f>
        <v>经济管理学院</v>
      </c>
      <c r="N151" t="s">
        <v>61</v>
      </c>
      <c r="O151">
        <v>569</v>
      </c>
      <c r="P151">
        <v>534</v>
      </c>
      <c r="Q151" s="14"/>
      <c r="R151" s="14" t="s">
        <v>55</v>
      </c>
      <c r="S151" s="14" t="s">
        <v>55</v>
      </c>
      <c r="T151" s="30">
        <f>VLOOKUP(A151,英语评价得分!O:T,6,0)</f>
        <v>1.16538408407787</v>
      </c>
      <c r="U151" s="41">
        <f t="shared" si="25"/>
        <v>1.17117733188858</v>
      </c>
      <c r="V151" s="14">
        <f t="shared" si="26"/>
        <v>0</v>
      </c>
      <c r="W151">
        <v>82</v>
      </c>
      <c r="X151">
        <v>7</v>
      </c>
      <c r="Y151" s="131">
        <v>0.0853658536585366</v>
      </c>
      <c r="Z151">
        <v>4.11</v>
      </c>
      <c r="AA151" s="41">
        <f t="shared" si="27"/>
        <v>0.120884294065065</v>
      </c>
      <c r="AB151" s="41">
        <f>VLOOKUP(A151,绩点百分制转换!$H:$M,6,0)</f>
        <v>1.35655064720756</v>
      </c>
      <c r="AC151" s="41">
        <f>L151*权重!$O$22+AA151*权重!$O$23+AB151*权重!$O$24</f>
        <v>0.0526102342859317</v>
      </c>
      <c r="AD151" s="41">
        <f t="shared" si="28"/>
        <v>0.0748657855108312</v>
      </c>
      <c r="AE151">
        <v>0</v>
      </c>
      <c r="AF151">
        <v>0</v>
      </c>
      <c r="AG151">
        <v>1</v>
      </c>
      <c r="AH151" s="41">
        <f>AE151*权重!$N$3+AF151*权重!$N$4+AG151*权重!$N$5</f>
        <v>0.106474550904377</v>
      </c>
      <c r="AI151" s="41">
        <f t="shared" si="29"/>
        <v>-0.783780733568324</v>
      </c>
      <c r="AJ151">
        <v>1</v>
      </c>
      <c r="AK151">
        <v>0</v>
      </c>
      <c r="AL151">
        <v>2</v>
      </c>
      <c r="AM151" s="41">
        <f>AJ151*权重!$N$9+AK151*权重!$N$10+AL151*权重!$N$11</f>
        <v>0.785001256453495</v>
      </c>
      <c r="AN151" s="41">
        <f t="shared" si="30"/>
        <v>1.45714180766049</v>
      </c>
      <c r="AO151" s="41">
        <f>AI151*权重!$D$16+AN151*权重!$D$17</f>
        <v>0.605815334247666</v>
      </c>
      <c r="AP151" s="41">
        <f t="shared" si="31"/>
        <v>0.721550507465801</v>
      </c>
      <c r="AQ151" t="s">
        <v>55</v>
      </c>
      <c r="AR151" t="s">
        <v>55</v>
      </c>
      <c r="AS151" t="s">
        <v>55</v>
      </c>
      <c r="AT151" t="s">
        <v>55</v>
      </c>
      <c r="AU151" t="s">
        <v>55</v>
      </c>
      <c r="AV151" s="7" t="str">
        <f>IF(AU151="","未进复试",IFERROR(VLOOKUP(A151,录取名单!$E:$I,5,0),"未录取"))</f>
        <v>未进复试</v>
      </c>
      <c r="AW151" s="136" t="str">
        <f>VLOOKUP(A151,[1]数据整理!$A:$AC,29,0)</f>
        <v>putong</v>
      </c>
      <c r="AX151" t="str">
        <f t="shared" si="32"/>
        <v/>
      </c>
      <c r="AY151">
        <f>IFERROR(VLOOKUP(A151,跨学科资质筛选!$A:$H,8,0),1)</f>
        <v>1</v>
      </c>
    </row>
    <row r="152" spans="1:51">
      <c r="A152" s="8">
        <v>185</v>
      </c>
      <c r="B152" s="8" t="s">
        <v>304</v>
      </c>
      <c r="C152">
        <v>2</v>
      </c>
      <c r="D152" t="s">
        <v>305</v>
      </c>
      <c r="E152" t="str">
        <f>VLOOKUP(A152,[1]数据整理!A:J,10,0)</f>
        <v>艺术学</v>
      </c>
      <c r="F152" t="str">
        <f>VLOOKUP(A152,[1]数据整理!$A:$M,13,0)</f>
        <v>环境设计</v>
      </c>
      <c r="G152" s="7" t="s">
        <v>53</v>
      </c>
      <c r="H152" s="7">
        <f t="shared" si="22"/>
        <v>0</v>
      </c>
      <c r="I152" s="7">
        <f t="shared" si="23"/>
        <v>1</v>
      </c>
      <c r="J152" s="7">
        <v>1</v>
      </c>
      <c r="K152" s="127">
        <f>VLOOKUP(G152,权重!$L$16:$N$18,3,0)</f>
        <v>0.02965</v>
      </c>
      <c r="L152" s="127">
        <f t="shared" si="24"/>
        <v>-0.162495927150278</v>
      </c>
      <c r="M152" t="str">
        <f>IFERROR(VLOOKUP(A152,[1]数据整理!A:Q,16,0),"")</f>
        <v>艺术设计学院</v>
      </c>
      <c r="N152" t="s">
        <v>205</v>
      </c>
      <c r="O152">
        <v>454</v>
      </c>
      <c r="Q152" s="14"/>
      <c r="R152" s="14" t="s">
        <v>55</v>
      </c>
      <c r="S152" s="14" t="s">
        <v>55</v>
      </c>
      <c r="T152" s="30">
        <f>VLOOKUP(A152,英语评价得分!O:T,6,0)</f>
        <v>-1.42255473110732</v>
      </c>
      <c r="U152" s="41">
        <f t="shared" si="25"/>
        <v>-1.4287551977806</v>
      </c>
      <c r="V152" s="14">
        <f t="shared" si="26"/>
        <v>0</v>
      </c>
      <c r="W152">
        <v>33</v>
      </c>
      <c r="X152">
        <v>4</v>
      </c>
      <c r="Y152" s="131">
        <v>0.121212121212121</v>
      </c>
      <c r="Z152">
        <v>3.21</v>
      </c>
      <c r="AA152" s="41">
        <f t="shared" si="27"/>
        <v>-0.188158457732715</v>
      </c>
      <c r="AB152" s="41">
        <f>VLOOKUP(A152,绩点百分制转换!$H:$M,6,0)</f>
        <v>-1.75210384308048</v>
      </c>
      <c r="AC152" s="41">
        <f>L152*权重!$O$22+AA152*权重!$O$23+AB152*权重!$O$24</f>
        <v>-0.244306839703431</v>
      </c>
      <c r="AD152" s="41">
        <f t="shared" si="28"/>
        <v>-0.347396973499059</v>
      </c>
      <c r="AE152">
        <v>1</v>
      </c>
      <c r="AF152">
        <v>0</v>
      </c>
      <c r="AG152">
        <v>0</v>
      </c>
      <c r="AH152" s="41">
        <f>AE152*权重!$N$3+AF152*权重!$N$4+AG152*权重!$N$5</f>
        <v>0.460604525849828</v>
      </c>
      <c r="AI152" s="41">
        <f t="shared" si="29"/>
        <v>-0.446162937387948</v>
      </c>
      <c r="AJ152">
        <v>0</v>
      </c>
      <c r="AK152">
        <v>0</v>
      </c>
      <c r="AL152">
        <v>1</v>
      </c>
      <c r="AM152" s="41">
        <f>AJ152*权重!$N$9+AK152*权重!$N$10+AL152*权重!$N$11</f>
        <v>0.150489414157071</v>
      </c>
      <c r="AN152" s="41">
        <f t="shared" si="30"/>
        <v>-0.246895376014742</v>
      </c>
      <c r="AO152" s="41">
        <f>AI152*权重!$D$16+AN152*权重!$D$17</f>
        <v>-0.322597122580423</v>
      </c>
      <c r="AP152" s="41">
        <f t="shared" si="31"/>
        <v>-0.38422618964239</v>
      </c>
      <c r="AQ152" t="s">
        <v>55</v>
      </c>
      <c r="AR152" t="s">
        <v>55</v>
      </c>
      <c r="AS152" t="s">
        <v>55</v>
      </c>
      <c r="AT152" t="s">
        <v>55</v>
      </c>
      <c r="AU152" t="s">
        <v>55</v>
      </c>
      <c r="AV152" s="7" t="str">
        <f>IF(AU152="","未进复试",IFERROR(VLOOKUP(A152,录取名单!$E:$I,5,0),"未录取"))</f>
        <v>未进复试</v>
      </c>
      <c r="AW152" s="136" t="str">
        <f>VLOOKUP(A152,[1]数据整理!$A:$AC,29,0)</f>
        <v>putong</v>
      </c>
      <c r="AX152" t="str">
        <f t="shared" si="32"/>
        <v/>
      </c>
      <c r="AY152">
        <f>IFERROR(VLOOKUP(A152,跨学科资质筛选!$A:$H,8,0),1)</f>
        <v>1</v>
      </c>
    </row>
    <row r="153" spans="1:51">
      <c r="A153" s="8">
        <v>186</v>
      </c>
      <c r="B153" s="8" t="s">
        <v>306</v>
      </c>
      <c r="C153">
        <v>1</v>
      </c>
      <c r="D153" t="s">
        <v>307</v>
      </c>
      <c r="E153" t="str">
        <f>VLOOKUP(A153,[1]数据整理!A:J,10,0)</f>
        <v>文学</v>
      </c>
      <c r="F153" t="str">
        <f>VLOOKUP(A153,[1]数据整理!$A:$M,13,0)</f>
        <v>商务英语</v>
      </c>
      <c r="G153" s="7">
        <v>211</v>
      </c>
      <c r="H153" s="7">
        <f t="shared" si="22"/>
        <v>0</v>
      </c>
      <c r="I153" s="7">
        <f t="shared" si="23"/>
        <v>1</v>
      </c>
      <c r="J153" s="7">
        <v>1</v>
      </c>
      <c r="K153" s="127">
        <f>VLOOKUP(G153,权重!$L$16:$N$18,3,0)</f>
        <v>0.03757</v>
      </c>
      <c r="L153" s="127">
        <f t="shared" si="24"/>
        <v>-0.0952406599627802</v>
      </c>
      <c r="M153" t="str">
        <f>IFERROR(VLOOKUP(A153,[1]数据整理!A:Q,16,0),"")</f>
        <v>经济管理学院</v>
      </c>
      <c r="N153" t="s">
        <v>162</v>
      </c>
      <c r="O153">
        <v>611</v>
      </c>
      <c r="P153">
        <v>577</v>
      </c>
      <c r="Q153" s="14"/>
      <c r="R153" s="14" t="s">
        <v>55</v>
      </c>
      <c r="S153" s="14" t="s">
        <v>55</v>
      </c>
      <c r="T153" s="30">
        <f>VLOOKUP(A153,英语评价得分!O:T,6,0)</f>
        <v>1.95226817532543</v>
      </c>
      <c r="U153" s="41">
        <f t="shared" si="25"/>
        <v>1.9617082107136</v>
      </c>
      <c r="V153" s="14">
        <f t="shared" si="26"/>
        <v>0</v>
      </c>
      <c r="W153">
        <v>81</v>
      </c>
      <c r="X153">
        <v>15</v>
      </c>
      <c r="Y153" s="131">
        <v>0.185185185185185</v>
      </c>
      <c r="Z153">
        <v>3.68</v>
      </c>
      <c r="AA153" s="41">
        <f t="shared" si="27"/>
        <v>-0.739691799429096</v>
      </c>
      <c r="AB153" s="41">
        <f>VLOOKUP(A153,绩点百分制转换!$H:$M,6,0)</f>
        <v>-0.544609950158679</v>
      </c>
      <c r="AC153" s="41">
        <f>L153*权重!$O$22+AA153*权重!$O$23+AB153*权重!$O$24</f>
        <v>-0.36021056836112</v>
      </c>
      <c r="AD153" s="41">
        <f t="shared" si="28"/>
        <v>-0.512230297446884</v>
      </c>
      <c r="AE153">
        <v>0</v>
      </c>
      <c r="AF153">
        <v>0</v>
      </c>
      <c r="AG153">
        <v>0</v>
      </c>
      <c r="AH153" s="41">
        <f>AE153*权重!$N$3+AF153*权重!$N$4+AG153*权重!$N$5</f>
        <v>0</v>
      </c>
      <c r="AI153" s="41">
        <f t="shared" si="29"/>
        <v>-0.885290647353986</v>
      </c>
      <c r="AJ153">
        <v>0</v>
      </c>
      <c r="AK153">
        <v>0</v>
      </c>
      <c r="AL153">
        <v>0</v>
      </c>
      <c r="AM153" s="41">
        <f>AJ153*权重!$N$9+AK153*权重!$N$10+AL153*权重!$N$11</f>
        <v>0</v>
      </c>
      <c r="AN153" s="41">
        <f t="shared" si="30"/>
        <v>-0.651047891978899</v>
      </c>
      <c r="AO153" s="41">
        <f>AI153*权重!$D$16+AN153*权重!$D$17</f>
        <v>-0.740036714745894</v>
      </c>
      <c r="AP153" s="41">
        <f t="shared" si="31"/>
        <v>-0.881413587411652</v>
      </c>
      <c r="AQ153" t="s">
        <v>55</v>
      </c>
      <c r="AR153" t="s">
        <v>55</v>
      </c>
      <c r="AS153" t="s">
        <v>55</v>
      </c>
      <c r="AT153" t="s">
        <v>55</v>
      </c>
      <c r="AU153" t="s">
        <v>55</v>
      </c>
      <c r="AV153" s="7" t="str">
        <f>IF(AU153="","未进复试",IFERROR(VLOOKUP(A153,录取名单!$E:$I,5,0),"未录取"))</f>
        <v>未进复试</v>
      </c>
      <c r="AW153" s="136" t="str">
        <f>VLOOKUP(A153,[1]数据整理!$A:$AC,29,0)</f>
        <v>putong</v>
      </c>
      <c r="AX153" t="str">
        <f t="shared" si="32"/>
        <v/>
      </c>
      <c r="AY153">
        <f>IFERROR(VLOOKUP(A153,跨学科资质筛选!$A:$H,8,0),1)</f>
        <v>1</v>
      </c>
    </row>
    <row r="154" spans="1:51">
      <c r="A154" s="8">
        <v>187</v>
      </c>
      <c r="B154" s="8" t="s">
        <v>308</v>
      </c>
      <c r="C154">
        <v>1</v>
      </c>
      <c r="D154" t="s">
        <v>309</v>
      </c>
      <c r="E154" t="str">
        <f>VLOOKUP(A154,[1]数据整理!A:J,10,0)</f>
        <v>艺术学</v>
      </c>
      <c r="F154" t="str">
        <f>VLOOKUP(A154,[1]数据整理!$A:$M,13,0)</f>
        <v>环境设计</v>
      </c>
      <c r="G154" s="7">
        <v>211</v>
      </c>
      <c r="H154" s="7">
        <f t="shared" si="22"/>
        <v>0</v>
      </c>
      <c r="I154" s="7">
        <f t="shared" si="23"/>
        <v>1</v>
      </c>
      <c r="J154" s="7">
        <v>1</v>
      </c>
      <c r="K154" s="127">
        <f>VLOOKUP(G154,权重!$L$16:$N$18,3,0)</f>
        <v>0.03757</v>
      </c>
      <c r="L154" s="127">
        <f t="shared" si="24"/>
        <v>-0.0952406599627802</v>
      </c>
      <c r="M154" t="str">
        <f>IFERROR(VLOOKUP(A154,[1]数据整理!A:Q,16,0),"")</f>
        <v>园林学院</v>
      </c>
      <c r="N154" t="s">
        <v>58</v>
      </c>
      <c r="O154">
        <v>432</v>
      </c>
      <c r="Q154" s="14"/>
      <c r="R154" s="14" t="s">
        <v>55</v>
      </c>
      <c r="S154" s="14" t="s">
        <v>55</v>
      </c>
      <c r="T154" s="30">
        <f>VLOOKUP(A154,英语评价得分!O:T,6,0)</f>
        <v>-1.77068116204735</v>
      </c>
      <c r="U154" s="41">
        <f t="shared" si="25"/>
        <v>-1.77849500883322</v>
      </c>
      <c r="V154" s="14">
        <f t="shared" si="26"/>
        <v>0</v>
      </c>
      <c r="W154">
        <v>49</v>
      </c>
      <c r="X154">
        <v>1</v>
      </c>
      <c r="Y154" s="131">
        <v>0.0204081632653061</v>
      </c>
      <c r="Z154">
        <v>3.85</v>
      </c>
      <c r="AA154" s="41">
        <f t="shared" si="27"/>
        <v>0.680906431922055</v>
      </c>
      <c r="AB154" s="41">
        <f>VLOOKUP(A154,绩点百分制转换!$H:$M,6,0)</f>
        <v>0.149056754285761</v>
      </c>
      <c r="AC154" s="41">
        <f>L154*权重!$O$22+AA154*权重!$O$23+AB154*权重!$O$24</f>
        <v>0.210415634112722</v>
      </c>
      <c r="AD154" s="41">
        <f t="shared" si="28"/>
        <v>0.299289873429421</v>
      </c>
      <c r="AE154">
        <v>12</v>
      </c>
      <c r="AF154">
        <v>0</v>
      </c>
      <c r="AG154">
        <v>7</v>
      </c>
      <c r="AH154" s="41">
        <f>AE154*权重!$N$3+AF154*权重!$N$4+AG154*权重!$N$5</f>
        <v>6.27257616652858</v>
      </c>
      <c r="AI154" s="41">
        <f t="shared" si="29"/>
        <v>5.09481126873809</v>
      </c>
      <c r="AJ154">
        <v>2</v>
      </c>
      <c r="AK154">
        <v>2</v>
      </c>
      <c r="AL154">
        <v>1</v>
      </c>
      <c r="AM154" s="41">
        <f>AJ154*权重!$N$9+AK154*权重!$N$10+AL154*权重!$N$11</f>
        <v>1.80153507096018</v>
      </c>
      <c r="AN154" s="41">
        <f t="shared" si="30"/>
        <v>4.187132491701</v>
      </c>
      <c r="AO154" s="41">
        <f>AI154*权重!$D$16+AN154*权重!$D$17</f>
        <v>4.53195965909739</v>
      </c>
      <c r="AP154" s="41">
        <f t="shared" si="31"/>
        <v>5.39774681652317</v>
      </c>
      <c r="AQ154" t="s">
        <v>55</v>
      </c>
      <c r="AR154" t="s">
        <v>55</v>
      </c>
      <c r="AS154" t="s">
        <v>55</v>
      </c>
      <c r="AT154" t="s">
        <v>55</v>
      </c>
      <c r="AU154" t="s">
        <v>55</v>
      </c>
      <c r="AV154" s="7" t="str">
        <f>IF(AU154="","未进复试",IFERROR(VLOOKUP(A154,录取名单!$E:$I,5,0),"未录取"))</f>
        <v>未进复试</v>
      </c>
      <c r="AW154" s="136" t="str">
        <f>VLOOKUP(A154,[1]数据整理!$A:$AC,29,0)</f>
        <v>putong</v>
      </c>
      <c r="AX154" t="str">
        <f t="shared" si="32"/>
        <v/>
      </c>
      <c r="AY154">
        <f>IFERROR(VLOOKUP(A154,跨学科资质筛选!$A:$H,8,0),1)</f>
        <v>0</v>
      </c>
    </row>
    <row r="155" spans="1:51">
      <c r="A155" s="8">
        <v>188</v>
      </c>
      <c r="B155" s="8" t="s">
        <v>310</v>
      </c>
      <c r="C155">
        <v>1</v>
      </c>
      <c r="D155" t="s">
        <v>102</v>
      </c>
      <c r="E155" t="str">
        <f>VLOOKUP(A155,[1]数据整理!A:J,10,0)</f>
        <v>经济学</v>
      </c>
      <c r="F155" t="str">
        <f>VLOOKUP(A155,[1]数据整理!$A:$M,13,0)</f>
        <v>国际经济与贸易</v>
      </c>
      <c r="G155" s="7">
        <v>211</v>
      </c>
      <c r="H155" s="7">
        <f t="shared" si="22"/>
        <v>0</v>
      </c>
      <c r="I155" s="7">
        <f t="shared" si="23"/>
        <v>1</v>
      </c>
      <c r="J155" s="7">
        <v>1</v>
      </c>
      <c r="K155" s="127">
        <f>VLOOKUP(G155,权重!$L$16:$N$18,3,0)</f>
        <v>0.03757</v>
      </c>
      <c r="L155" s="127">
        <f t="shared" si="24"/>
        <v>-0.0952406599627802</v>
      </c>
      <c r="M155" t="str">
        <f>IFERROR(VLOOKUP(A155,[1]数据整理!A:Q,16,0),"")</f>
        <v>经济管理学院</v>
      </c>
      <c r="N155" t="s">
        <v>61</v>
      </c>
      <c r="O155">
        <v>567</v>
      </c>
      <c r="P155">
        <v>492</v>
      </c>
      <c r="Q155" s="14"/>
      <c r="R155" s="14" t="s">
        <v>55</v>
      </c>
      <c r="S155" s="14" t="s">
        <v>55</v>
      </c>
      <c r="T155" s="30">
        <f>VLOOKUP(A155,英语评价得分!O:T,6,0)</f>
        <v>0.396799622859311</v>
      </c>
      <c r="U155" s="41">
        <f t="shared" si="25"/>
        <v>0.399030892106003</v>
      </c>
      <c r="V155" s="14">
        <f t="shared" si="26"/>
        <v>0</v>
      </c>
      <c r="W155">
        <v>63</v>
      </c>
      <c r="X155">
        <v>7</v>
      </c>
      <c r="Y155" s="131">
        <v>0.111111111111111</v>
      </c>
      <c r="Z155">
        <v>88.82</v>
      </c>
      <c r="AA155" s="41">
        <f t="shared" si="27"/>
        <v>-0.101074245885918</v>
      </c>
      <c r="AB155" s="41">
        <f>VLOOKUP(A155,绩点百分制转换!$H:$M,6,0)</f>
        <v>-0.0256444897965437</v>
      </c>
      <c r="AC155" s="41">
        <f>L155*权重!$O$22+AA155*权重!$O$23+AB155*权重!$O$24</f>
        <v>-0.0942993419921537</v>
      </c>
      <c r="AD155" s="41">
        <f t="shared" si="28"/>
        <v>-0.134062728335363</v>
      </c>
      <c r="AE155">
        <v>0</v>
      </c>
      <c r="AF155">
        <v>0</v>
      </c>
      <c r="AG155">
        <v>4</v>
      </c>
      <c r="AH155" s="41">
        <f>AE155*权重!$N$3+AF155*权重!$N$4+AG155*权重!$N$5</f>
        <v>0.425898203617509</v>
      </c>
      <c r="AI155" s="41">
        <f t="shared" si="29"/>
        <v>-0.47925099221134</v>
      </c>
      <c r="AJ155">
        <v>0</v>
      </c>
      <c r="AK155">
        <v>0</v>
      </c>
      <c r="AL155">
        <v>0</v>
      </c>
      <c r="AM155" s="41">
        <f>AJ155*权重!$N$9+AK155*权重!$N$10+AL155*权重!$N$11</f>
        <v>0</v>
      </c>
      <c r="AN155" s="41">
        <f t="shared" si="30"/>
        <v>-0.651047891978899</v>
      </c>
      <c r="AO155" s="41">
        <f>AI155*权重!$D$16+AN155*权重!$D$17</f>
        <v>-0.585782249757203</v>
      </c>
      <c r="AP155" s="41">
        <f t="shared" si="31"/>
        <v>-0.697690295511692</v>
      </c>
      <c r="AQ155" t="s">
        <v>55</v>
      </c>
      <c r="AR155" t="s">
        <v>55</v>
      </c>
      <c r="AS155">
        <v>89.78</v>
      </c>
      <c r="AT155">
        <v>89.78</v>
      </c>
      <c r="AU155">
        <v>89.78</v>
      </c>
      <c r="AV155" s="7">
        <f>IF(AU155="","未进复试",IFERROR(VLOOKUP(A155,录取名单!$E:$I,5,0),"未录取"))</f>
        <v>89.78</v>
      </c>
      <c r="AW155" s="136" t="str">
        <f>VLOOKUP(A155,[1]数据整理!$A:$AC,29,0)</f>
        <v>putong</v>
      </c>
      <c r="AX155" t="str">
        <f t="shared" si="32"/>
        <v/>
      </c>
      <c r="AY155">
        <f>IFERROR(VLOOKUP(A155,跨学科资质筛选!$A:$H,8,0),1)</f>
        <v>1</v>
      </c>
    </row>
    <row r="156" spans="1:51">
      <c r="A156" s="8">
        <v>189</v>
      </c>
      <c r="B156" s="8" t="s">
        <v>311</v>
      </c>
      <c r="C156">
        <v>1</v>
      </c>
      <c r="D156" t="s">
        <v>126</v>
      </c>
      <c r="E156" t="str">
        <f>VLOOKUP(A156,[1]数据整理!A:J,10,0)</f>
        <v>管理学</v>
      </c>
      <c r="F156" t="str">
        <f>VLOOKUP(A156,[1]数据整理!$A:$M,13,0)</f>
        <v>会计学</v>
      </c>
      <c r="G156" s="7" t="s">
        <v>53</v>
      </c>
      <c r="H156" s="7">
        <f t="shared" si="22"/>
        <v>0</v>
      </c>
      <c r="I156" s="7">
        <f t="shared" si="23"/>
        <v>1</v>
      </c>
      <c r="J156" s="7">
        <v>1</v>
      </c>
      <c r="K156" s="127">
        <f>VLOOKUP(G156,权重!$L$16:$N$18,3,0)</f>
        <v>0.02965</v>
      </c>
      <c r="L156" s="127">
        <f t="shared" si="24"/>
        <v>-0.162495927150278</v>
      </c>
      <c r="M156" t="str">
        <f>IFERROR(VLOOKUP(A156,[1]数据整理!A:Q,16,0),"")</f>
        <v>经济管理学院</v>
      </c>
      <c r="N156" t="s">
        <v>54</v>
      </c>
      <c r="O156">
        <v>448</v>
      </c>
      <c r="P156">
        <v>474</v>
      </c>
      <c r="Q156" s="14"/>
      <c r="R156" s="14" t="s">
        <v>55</v>
      </c>
      <c r="S156" s="14" t="s">
        <v>55</v>
      </c>
      <c r="T156" s="30">
        <f>VLOOKUP(A156,英语评价得分!O:T,6,0)</f>
        <v>0.0674062823370728</v>
      </c>
      <c r="U156" s="41">
        <f t="shared" si="25"/>
        <v>0.0681109893420412</v>
      </c>
      <c r="V156" s="14">
        <f t="shared" si="26"/>
        <v>0</v>
      </c>
      <c r="W156">
        <v>41</v>
      </c>
      <c r="X156">
        <v>1</v>
      </c>
      <c r="Y156" s="131">
        <v>0.024390243902439</v>
      </c>
      <c r="Z156">
        <v>89.24</v>
      </c>
      <c r="AA156" s="41">
        <f t="shared" si="27"/>
        <v>0.646575572896339</v>
      </c>
      <c r="AB156" s="41">
        <f>VLOOKUP(A156,绩点百分制转换!$H:$M,6,0)</f>
        <v>0.0822592197837028</v>
      </c>
      <c r="AC156" s="41">
        <f>L156*权重!$O$22+AA156*权重!$O$23+AB156*权重!$O$24</f>
        <v>0.15567730395628</v>
      </c>
      <c r="AD156" s="41">
        <f t="shared" si="28"/>
        <v>0.221443362264214</v>
      </c>
      <c r="AE156">
        <v>0</v>
      </c>
      <c r="AF156">
        <v>0</v>
      </c>
      <c r="AG156">
        <v>0</v>
      </c>
      <c r="AH156" s="41">
        <f>AE156*权重!$N$3+AF156*权重!$N$4+AG156*权重!$N$5</f>
        <v>0</v>
      </c>
      <c r="AI156" s="41">
        <f t="shared" si="29"/>
        <v>-0.885290647353986</v>
      </c>
      <c r="AJ156">
        <v>0</v>
      </c>
      <c r="AK156">
        <v>0</v>
      </c>
      <c r="AL156">
        <v>0</v>
      </c>
      <c r="AM156" s="41">
        <f>AJ156*权重!$N$9+AK156*权重!$N$10+AL156*权重!$N$11</f>
        <v>0</v>
      </c>
      <c r="AN156" s="41">
        <f t="shared" si="30"/>
        <v>-0.651047891978899</v>
      </c>
      <c r="AO156" s="41">
        <f>AI156*权重!$D$16+AN156*权重!$D$17</f>
        <v>-0.740036714745894</v>
      </c>
      <c r="AP156" s="41">
        <f t="shared" si="31"/>
        <v>-0.881413587411652</v>
      </c>
      <c r="AQ156" t="s">
        <v>55</v>
      </c>
      <c r="AR156" t="s">
        <v>55</v>
      </c>
      <c r="AS156" t="s">
        <v>55</v>
      </c>
      <c r="AT156" t="s">
        <v>55</v>
      </c>
      <c r="AU156" t="s">
        <v>55</v>
      </c>
      <c r="AV156" s="7" t="str">
        <f>IF(AU156="","未进复试",IFERROR(VLOOKUP(A156,录取名单!$E:$I,5,0),"未录取"))</f>
        <v>未进复试</v>
      </c>
      <c r="AW156" s="136" t="str">
        <f>VLOOKUP(A156,[1]数据整理!$A:$AC,29,0)</f>
        <v>putong</v>
      </c>
      <c r="AX156" t="str">
        <f t="shared" si="32"/>
        <v/>
      </c>
      <c r="AY156">
        <f>IFERROR(VLOOKUP(A156,跨学科资质筛选!$A:$H,8,0),1)</f>
        <v>1</v>
      </c>
    </row>
    <row r="157" spans="1:51">
      <c r="A157" s="8">
        <v>190</v>
      </c>
      <c r="B157" s="8" t="s">
        <v>312</v>
      </c>
      <c r="C157">
        <v>1</v>
      </c>
      <c r="D157" t="s">
        <v>131</v>
      </c>
      <c r="E157" t="str">
        <f>VLOOKUP(A157,[1]数据整理!A:J,10,0)</f>
        <v>管理学</v>
      </c>
      <c r="F157" t="str">
        <f>VLOOKUP(A157,[1]数据整理!$A:$M,13,0)</f>
        <v>农林经济管理</v>
      </c>
      <c r="G157" s="7" t="s">
        <v>53</v>
      </c>
      <c r="H157" s="7">
        <f t="shared" si="22"/>
        <v>0</v>
      </c>
      <c r="I157" s="7">
        <f t="shared" si="23"/>
        <v>1</v>
      </c>
      <c r="J157" s="7">
        <v>1</v>
      </c>
      <c r="K157" s="127">
        <f>VLOOKUP(G157,权重!$L$16:$N$18,3,0)</f>
        <v>0.02965</v>
      </c>
      <c r="L157" s="127">
        <f t="shared" si="24"/>
        <v>-0.162495927150278</v>
      </c>
      <c r="M157" t="str">
        <f>IFERROR(VLOOKUP(A157,[1]数据整理!A:Q,16,0),"")</f>
        <v>经济管理学院</v>
      </c>
      <c r="N157" t="s">
        <v>74</v>
      </c>
      <c r="O157">
        <v>513</v>
      </c>
      <c r="P157">
        <v>470</v>
      </c>
      <c r="Q157" s="14"/>
      <c r="R157" s="14" t="s">
        <v>55</v>
      </c>
      <c r="S157" s="14" t="s">
        <v>55</v>
      </c>
      <c r="T157" s="30">
        <f>VLOOKUP(A157,英语评价得分!O:T,6,0)</f>
        <v>-0.00579223777897996</v>
      </c>
      <c r="U157" s="41">
        <f t="shared" si="25"/>
        <v>-0.00542676682772792</v>
      </c>
      <c r="V157" s="14">
        <f t="shared" si="26"/>
        <v>0</v>
      </c>
      <c r="W157">
        <v>56</v>
      </c>
      <c r="X157">
        <v>6</v>
      </c>
      <c r="Y157" s="131">
        <v>0.107142857142857</v>
      </c>
      <c r="Z157">
        <v>3.66</v>
      </c>
      <c r="AA157" s="41">
        <f t="shared" si="27"/>
        <v>-0.0668625912318192</v>
      </c>
      <c r="AB157" s="41">
        <f>VLOOKUP(A157,绩点百分制转换!$H:$M,6,0)</f>
        <v>-0.595992669006416</v>
      </c>
      <c r="AC157" s="41">
        <f>L157*权重!$O$22+AA157*权重!$O$23+AB157*权重!$O$24</f>
        <v>-0.145853315247743</v>
      </c>
      <c r="AD157" s="41">
        <f t="shared" si="28"/>
        <v>-0.20738058335911</v>
      </c>
      <c r="AE157">
        <v>0</v>
      </c>
      <c r="AF157">
        <v>0</v>
      </c>
      <c r="AG157">
        <v>0</v>
      </c>
      <c r="AH157" s="41">
        <f>AE157*权重!$N$3+AF157*权重!$N$4+AG157*权重!$N$5</f>
        <v>0</v>
      </c>
      <c r="AI157" s="41">
        <f t="shared" si="29"/>
        <v>-0.885290647353986</v>
      </c>
      <c r="AJ157">
        <v>0</v>
      </c>
      <c r="AK157">
        <v>0</v>
      </c>
      <c r="AL157">
        <v>0</v>
      </c>
      <c r="AM157" s="41">
        <f>AJ157*权重!$N$9+AK157*权重!$N$10+AL157*权重!$N$11</f>
        <v>0</v>
      </c>
      <c r="AN157" s="41">
        <f t="shared" si="30"/>
        <v>-0.651047891978899</v>
      </c>
      <c r="AO157" s="41">
        <f>AI157*权重!$D$16+AN157*权重!$D$17</f>
        <v>-0.740036714745894</v>
      </c>
      <c r="AP157" s="41">
        <f t="shared" si="31"/>
        <v>-0.881413587411652</v>
      </c>
      <c r="AQ157" t="s">
        <v>55</v>
      </c>
      <c r="AR157" t="s">
        <v>55</v>
      </c>
      <c r="AS157" t="s">
        <v>55</v>
      </c>
      <c r="AT157" t="s">
        <v>55</v>
      </c>
      <c r="AU157" t="s">
        <v>55</v>
      </c>
      <c r="AV157" s="7" t="str">
        <f>IF(AU157="","未进复试",IFERROR(VLOOKUP(A157,录取名单!$E:$I,5,0),"未录取"))</f>
        <v>未进复试</v>
      </c>
      <c r="AW157" s="136" t="str">
        <f>VLOOKUP(A157,[1]数据整理!$A:$AC,29,0)</f>
        <v>putong</v>
      </c>
      <c r="AX157" t="str">
        <f t="shared" si="32"/>
        <v/>
      </c>
      <c r="AY157">
        <f>IFERROR(VLOOKUP(A157,跨学科资质筛选!$A:$H,8,0),1)</f>
        <v>1</v>
      </c>
    </row>
    <row r="158" spans="1:51">
      <c r="A158" s="8">
        <v>191</v>
      </c>
      <c r="B158" s="8" t="s">
        <v>313</v>
      </c>
      <c r="C158">
        <v>1</v>
      </c>
      <c r="D158" t="s">
        <v>81</v>
      </c>
      <c r="E158" t="str">
        <f>VLOOKUP(A158,[1]数据整理!A:J,10,0)</f>
        <v>管理学</v>
      </c>
      <c r="F158" t="str">
        <f>VLOOKUP(A158,[1]数据整理!$A:$M,13,0)</f>
        <v>财务管理</v>
      </c>
      <c r="G158" s="7" t="s">
        <v>53</v>
      </c>
      <c r="H158" s="7">
        <f t="shared" si="22"/>
        <v>0</v>
      </c>
      <c r="I158" s="7">
        <f t="shared" si="23"/>
        <v>1</v>
      </c>
      <c r="J158" s="7">
        <v>1</v>
      </c>
      <c r="K158" s="127">
        <f>VLOOKUP(G158,权重!$L$16:$N$18,3,0)</f>
        <v>0.02965</v>
      </c>
      <c r="L158" s="127">
        <f t="shared" si="24"/>
        <v>-0.162495927150278</v>
      </c>
      <c r="M158" t="str">
        <f>IFERROR(VLOOKUP(A158,[1]数据整理!A:Q,16,0),"")</f>
        <v>经济管理学院</v>
      </c>
      <c r="N158" t="s">
        <v>79</v>
      </c>
      <c r="O158">
        <v>533</v>
      </c>
      <c r="P158">
        <v>509</v>
      </c>
      <c r="Q158" s="14"/>
      <c r="R158" s="14" t="s">
        <v>55</v>
      </c>
      <c r="S158" s="14" t="s">
        <v>55</v>
      </c>
      <c r="T158" s="30">
        <f>VLOOKUP(A158,英语评价得分!O:T,6,0)</f>
        <v>0.707893333352535</v>
      </c>
      <c r="U158" s="41">
        <f t="shared" si="25"/>
        <v>0.711566355827522</v>
      </c>
      <c r="V158" s="14">
        <f t="shared" si="26"/>
        <v>0</v>
      </c>
      <c r="W158">
        <v>71</v>
      </c>
      <c r="X158">
        <v>1</v>
      </c>
      <c r="Y158" s="131">
        <v>0.0140845070422535</v>
      </c>
      <c r="Z158">
        <v>3.91</v>
      </c>
      <c r="AA158" s="41">
        <f t="shared" si="27"/>
        <v>0.735424803121343</v>
      </c>
      <c r="AB158" s="41">
        <f>VLOOKUP(A158,绩点百分制转换!$H:$M,6,0)</f>
        <v>0.405970348524442</v>
      </c>
      <c r="AC158" s="41">
        <f>L158*权重!$O$22+AA158*权重!$O$23+AB158*权重!$O$24</f>
        <v>0.204075960554363</v>
      </c>
      <c r="AD158" s="41">
        <f t="shared" si="28"/>
        <v>0.290273860938099</v>
      </c>
      <c r="AE158">
        <v>2</v>
      </c>
      <c r="AF158">
        <v>1</v>
      </c>
      <c r="AG158">
        <v>4</v>
      </c>
      <c r="AH158" s="41">
        <f>AE158*权重!$N$3+AF158*权重!$N$4+AG158*权重!$N$5</f>
        <v>1.78002817856296</v>
      </c>
      <c r="AI158" s="41">
        <f t="shared" si="29"/>
        <v>0.811739350962218</v>
      </c>
      <c r="AJ158">
        <v>0</v>
      </c>
      <c r="AK158">
        <v>0</v>
      </c>
      <c r="AL158">
        <v>0</v>
      </c>
      <c r="AM158" s="41">
        <f>AJ158*权重!$N$9+AK158*权重!$N$10+AL158*权重!$N$11</f>
        <v>0</v>
      </c>
      <c r="AN158" s="41">
        <f t="shared" si="30"/>
        <v>-0.651047891978899</v>
      </c>
      <c r="AO158" s="41">
        <f>AI158*权重!$D$16+AN158*权重!$D$17</f>
        <v>-0.0953350183855686</v>
      </c>
      <c r="AP158" s="41">
        <f t="shared" si="31"/>
        <v>-0.113547853622416</v>
      </c>
      <c r="AQ158" t="s">
        <v>55</v>
      </c>
      <c r="AR158" t="s">
        <v>55</v>
      </c>
      <c r="AS158" t="s">
        <v>55</v>
      </c>
      <c r="AT158" t="s">
        <v>55</v>
      </c>
      <c r="AU158" t="s">
        <v>55</v>
      </c>
      <c r="AV158" s="7" t="str">
        <f>IF(AU158="","未进复试",IFERROR(VLOOKUP(A158,录取名单!$E:$I,5,0),"未录取"))</f>
        <v>未进复试</v>
      </c>
      <c r="AW158" s="136" t="str">
        <f>VLOOKUP(A158,[1]数据整理!$A:$AC,29,0)</f>
        <v>putong</v>
      </c>
      <c r="AX158" t="str">
        <f t="shared" si="32"/>
        <v/>
      </c>
      <c r="AY158">
        <f>IFERROR(VLOOKUP(A158,跨学科资质筛选!$A:$H,8,0),1)</f>
        <v>1</v>
      </c>
    </row>
    <row r="159" spans="1:51">
      <c r="A159" s="8">
        <v>192</v>
      </c>
      <c r="B159" s="8" t="s">
        <v>314</v>
      </c>
      <c r="C159">
        <v>1</v>
      </c>
      <c r="D159" t="s">
        <v>111</v>
      </c>
      <c r="E159" t="str">
        <f>VLOOKUP(A159,[1]数据整理!A:J,10,0)</f>
        <v>管理学</v>
      </c>
      <c r="F159" t="str">
        <f>VLOOKUP(A159,[1]数据整理!$A:$M,13,0)</f>
        <v>会计学</v>
      </c>
      <c r="G159" s="7" t="s">
        <v>53</v>
      </c>
      <c r="H159" s="7">
        <f t="shared" si="22"/>
        <v>0</v>
      </c>
      <c r="I159" s="7">
        <f t="shared" si="23"/>
        <v>1</v>
      </c>
      <c r="J159" s="7">
        <v>1</v>
      </c>
      <c r="K159" s="127">
        <f>VLOOKUP(G159,权重!$L$16:$N$18,3,0)</f>
        <v>0.02965</v>
      </c>
      <c r="L159" s="127">
        <f t="shared" si="24"/>
        <v>-0.162495927150278</v>
      </c>
      <c r="M159" t="str">
        <f>IFERROR(VLOOKUP(A159,[1]数据整理!A:Q,16,0),"")</f>
        <v>经济管理学院</v>
      </c>
      <c r="N159" t="s">
        <v>79</v>
      </c>
      <c r="O159">
        <v>511</v>
      </c>
      <c r="P159">
        <v>494</v>
      </c>
      <c r="Q159" s="14"/>
      <c r="R159" s="14" t="s">
        <v>55</v>
      </c>
      <c r="S159" s="14" t="s">
        <v>55</v>
      </c>
      <c r="T159" s="30">
        <f>VLOOKUP(A159,英语评价得分!O:T,6,0)</f>
        <v>0.433398882917336</v>
      </c>
      <c r="U159" s="41">
        <f t="shared" si="25"/>
        <v>0.435799770190887</v>
      </c>
      <c r="V159" s="14">
        <f t="shared" si="26"/>
        <v>0</v>
      </c>
      <c r="W159">
        <v>70</v>
      </c>
      <c r="X159">
        <v>9</v>
      </c>
      <c r="Y159" s="131">
        <v>0.128571428571429</v>
      </c>
      <c r="Z159">
        <v>3.65</v>
      </c>
      <c r="AA159" s="41">
        <f t="shared" si="27"/>
        <v>-0.251605526363953</v>
      </c>
      <c r="AB159" s="41">
        <f>VLOOKUP(A159,绩点百分制转换!$H:$M,6,0)</f>
        <v>-0.621684028430282</v>
      </c>
      <c r="AC159" s="41">
        <f>L159*权重!$O$22+AA159*权重!$O$23+AB159*权重!$O$24</f>
        <v>-0.217135767826582</v>
      </c>
      <c r="AD159" s="41">
        <f t="shared" si="28"/>
        <v>-0.308755437592015</v>
      </c>
      <c r="AE159">
        <v>1</v>
      </c>
      <c r="AF159">
        <v>0</v>
      </c>
      <c r="AG159">
        <v>2</v>
      </c>
      <c r="AH159" s="41">
        <f>AE159*权重!$N$3+AF159*权重!$N$4+AG159*权重!$N$5</f>
        <v>0.673553627658583</v>
      </c>
      <c r="AI159" s="41">
        <f t="shared" si="29"/>
        <v>-0.243143109816625</v>
      </c>
      <c r="AJ159">
        <v>0</v>
      </c>
      <c r="AK159">
        <v>0</v>
      </c>
      <c r="AL159">
        <v>0</v>
      </c>
      <c r="AM159" s="41">
        <f>AJ159*权重!$N$9+AK159*权重!$N$10+AL159*权重!$N$11</f>
        <v>0</v>
      </c>
      <c r="AN159" s="41">
        <f t="shared" si="30"/>
        <v>-0.651047891978899</v>
      </c>
      <c r="AO159" s="41">
        <f>AI159*权重!$D$16+AN159*权重!$D$17</f>
        <v>-0.496084865235451</v>
      </c>
      <c r="AP159" s="41">
        <f t="shared" si="31"/>
        <v>-0.590857091297079</v>
      </c>
      <c r="AQ159" t="s">
        <v>55</v>
      </c>
      <c r="AR159" t="s">
        <v>55</v>
      </c>
      <c r="AS159" t="s">
        <v>55</v>
      </c>
      <c r="AT159" t="s">
        <v>55</v>
      </c>
      <c r="AU159" t="s">
        <v>55</v>
      </c>
      <c r="AV159" s="7" t="str">
        <f>IF(AU159="","未进复试",IFERROR(VLOOKUP(A159,录取名单!$E:$I,5,0),"未录取"))</f>
        <v>未进复试</v>
      </c>
      <c r="AW159" s="136" t="str">
        <f>VLOOKUP(A159,[1]数据整理!$A:$AC,29,0)</f>
        <v>putong</v>
      </c>
      <c r="AX159" t="str">
        <f t="shared" si="32"/>
        <v/>
      </c>
      <c r="AY159">
        <f>IFERROR(VLOOKUP(A159,跨学科资质筛选!$A:$H,8,0),1)</f>
        <v>1</v>
      </c>
    </row>
    <row r="160" spans="1:51">
      <c r="A160" s="8">
        <v>193</v>
      </c>
      <c r="B160" s="8" t="s">
        <v>315</v>
      </c>
      <c r="C160">
        <v>1</v>
      </c>
      <c r="D160" t="s">
        <v>316</v>
      </c>
      <c r="E160" t="str">
        <f>VLOOKUP(A160,[1]数据整理!A:J,10,0)</f>
        <v>艺术学</v>
      </c>
      <c r="F160" t="str">
        <f>VLOOKUP(A160,[1]数据整理!$A:$M,13,0)</f>
        <v>环境设计</v>
      </c>
      <c r="G160" s="7">
        <v>211</v>
      </c>
      <c r="H160" s="7">
        <f t="shared" si="22"/>
        <v>0</v>
      </c>
      <c r="I160" s="7">
        <f t="shared" si="23"/>
        <v>1</v>
      </c>
      <c r="J160" s="7">
        <v>1</v>
      </c>
      <c r="K160" s="127">
        <f>VLOOKUP(G160,权重!$L$16:$N$18,3,0)</f>
        <v>0.03757</v>
      </c>
      <c r="L160" s="127">
        <f t="shared" si="24"/>
        <v>-0.0952406599627802</v>
      </c>
      <c r="M160" t="str">
        <f>IFERROR(VLOOKUP(A160,[1]数据整理!A:Q,16,0),"")</f>
        <v>园林学院</v>
      </c>
      <c r="N160" t="s">
        <v>64</v>
      </c>
      <c r="O160">
        <v>432</v>
      </c>
      <c r="P160">
        <v>465</v>
      </c>
      <c r="Q160" s="14"/>
      <c r="R160" s="14" t="s">
        <v>55</v>
      </c>
      <c r="S160" s="14" t="s">
        <v>55</v>
      </c>
      <c r="T160" s="30">
        <f>VLOOKUP(A160,英语评价得分!O:T,6,0)</f>
        <v>-0.0972903879240454</v>
      </c>
      <c r="U160" s="41">
        <f t="shared" si="25"/>
        <v>-0.0973489620399389</v>
      </c>
      <c r="V160" s="14">
        <f t="shared" si="26"/>
        <v>0</v>
      </c>
      <c r="W160">
        <v>94</v>
      </c>
      <c r="X160">
        <v>5</v>
      </c>
      <c r="Y160" s="131">
        <v>0.0531914893617021</v>
      </c>
      <c r="Z160">
        <v>3.44</v>
      </c>
      <c r="AA160" s="41">
        <f t="shared" si="27"/>
        <v>0.398270330554758</v>
      </c>
      <c r="AB160" s="41">
        <f>VLOOKUP(A160,绩点百分制转换!$H:$M,6,0)</f>
        <v>-1.16120257633151</v>
      </c>
      <c r="AC160" s="41">
        <f>L160*权重!$O$22+AA160*权重!$O$23+AB160*权重!$O$24</f>
        <v>0.0437378795132465</v>
      </c>
      <c r="AD160" s="41">
        <f t="shared" si="28"/>
        <v>0.0622479021574379</v>
      </c>
      <c r="AE160">
        <v>0</v>
      </c>
      <c r="AF160">
        <v>0</v>
      </c>
      <c r="AG160">
        <v>0</v>
      </c>
      <c r="AH160" s="41">
        <f>AE160*权重!$N$3+AF160*权重!$N$4+AG160*权重!$N$5</f>
        <v>0</v>
      </c>
      <c r="AI160" s="41">
        <f t="shared" si="29"/>
        <v>-0.885290647353986</v>
      </c>
      <c r="AJ160">
        <v>0</v>
      </c>
      <c r="AK160">
        <v>0</v>
      </c>
      <c r="AL160">
        <v>0</v>
      </c>
      <c r="AM160" s="41">
        <f>AJ160*权重!$N$9+AK160*权重!$N$10+AL160*权重!$N$11</f>
        <v>0</v>
      </c>
      <c r="AN160" s="41">
        <f t="shared" si="30"/>
        <v>-0.651047891978899</v>
      </c>
      <c r="AO160" s="41">
        <f>AI160*权重!$D$16+AN160*权重!$D$17</f>
        <v>-0.740036714745894</v>
      </c>
      <c r="AP160" s="41">
        <f t="shared" si="31"/>
        <v>-0.881413587411652</v>
      </c>
      <c r="AQ160" t="s">
        <v>55</v>
      </c>
      <c r="AR160" t="s">
        <v>55</v>
      </c>
      <c r="AS160" t="s">
        <v>55</v>
      </c>
      <c r="AT160" t="s">
        <v>55</v>
      </c>
      <c r="AU160" t="s">
        <v>55</v>
      </c>
      <c r="AV160" s="7" t="str">
        <f>IF(AU160="","未进复试",IFERROR(VLOOKUP(A160,录取名单!$E:$I,5,0),"未录取"))</f>
        <v>未进复试</v>
      </c>
      <c r="AW160" s="136" t="str">
        <f>VLOOKUP(A160,[1]数据整理!$A:$AC,29,0)</f>
        <v>putong</v>
      </c>
      <c r="AX160" t="str">
        <f t="shared" si="32"/>
        <v/>
      </c>
      <c r="AY160">
        <f>IFERROR(VLOOKUP(A160,跨学科资质筛选!$A:$H,8,0),1)</f>
        <v>1</v>
      </c>
    </row>
    <row r="161" spans="1:51">
      <c r="A161" s="8">
        <v>194</v>
      </c>
      <c r="B161" s="8" t="s">
        <v>317</v>
      </c>
      <c r="C161">
        <v>1</v>
      </c>
      <c r="D161" t="s">
        <v>318</v>
      </c>
      <c r="E161" t="str">
        <f>VLOOKUP(A161,[1]数据整理!A:J,10,0)</f>
        <v>艺术学</v>
      </c>
      <c r="F161" t="str">
        <f>VLOOKUP(A161,[1]数据整理!$A:$M,13,0)</f>
        <v>视觉传达设计</v>
      </c>
      <c r="G161" s="7" t="s">
        <v>53</v>
      </c>
      <c r="H161" s="7">
        <f t="shared" si="22"/>
        <v>0</v>
      </c>
      <c r="I161" s="7">
        <f t="shared" si="23"/>
        <v>1</v>
      </c>
      <c r="J161" s="7">
        <v>1</v>
      </c>
      <c r="K161" s="127">
        <f>VLOOKUP(G161,权重!$L$16:$N$18,3,0)</f>
        <v>0.02965</v>
      </c>
      <c r="L161" s="127">
        <f t="shared" si="24"/>
        <v>-0.162495927150278</v>
      </c>
      <c r="M161" t="str">
        <f>IFERROR(VLOOKUP(A161,[1]数据整理!A:Q,16,0),"")</f>
        <v>艺术设计学院</v>
      </c>
      <c r="N161" t="s">
        <v>86</v>
      </c>
      <c r="O161">
        <v>501</v>
      </c>
      <c r="P161">
        <v>426</v>
      </c>
      <c r="Q161" s="14"/>
      <c r="R161" s="14" t="s">
        <v>55</v>
      </c>
      <c r="S161" s="14" t="s">
        <v>55</v>
      </c>
      <c r="T161" s="30">
        <f>VLOOKUP(A161,英语评价得分!O:T,6,0)</f>
        <v>-0.678830083189985</v>
      </c>
      <c r="U161" s="41">
        <f t="shared" si="25"/>
        <v>-0.68158378325909</v>
      </c>
      <c r="V161" s="14">
        <f t="shared" si="26"/>
        <v>0</v>
      </c>
      <c r="W161">
        <v>63</v>
      </c>
      <c r="X161">
        <v>10</v>
      </c>
      <c r="Y161" s="131">
        <v>0.158730158730159</v>
      </c>
      <c r="Z161">
        <v>3.49</v>
      </c>
      <c r="AA161" s="41">
        <f t="shared" si="27"/>
        <v>-0.511614101735104</v>
      </c>
      <c r="AB161" s="41">
        <f>VLOOKUP(A161,绩点百分制转换!$H:$M,6,0)</f>
        <v>-1.03274577921217</v>
      </c>
      <c r="AC161" s="41">
        <f>L161*权重!$O$22+AA161*权重!$O$23+AB161*权重!$O$24</f>
        <v>-0.334456895841232</v>
      </c>
      <c r="AD161" s="41">
        <f t="shared" si="28"/>
        <v>-0.47560452626178</v>
      </c>
      <c r="AE161">
        <v>0</v>
      </c>
      <c r="AF161">
        <v>0</v>
      </c>
      <c r="AG161">
        <v>0</v>
      </c>
      <c r="AH161" s="41">
        <f>AE161*权重!$N$3+AF161*权重!$N$4+AG161*权重!$N$5</f>
        <v>0</v>
      </c>
      <c r="AI161" s="41">
        <f t="shared" si="29"/>
        <v>-0.885290647353986</v>
      </c>
      <c r="AJ161">
        <v>0</v>
      </c>
      <c r="AK161">
        <v>0</v>
      </c>
      <c r="AL161">
        <v>0</v>
      </c>
      <c r="AM161" s="41">
        <f>AJ161*权重!$N$9+AK161*权重!$N$10+AL161*权重!$N$11</f>
        <v>0</v>
      </c>
      <c r="AN161" s="41">
        <f t="shared" si="30"/>
        <v>-0.651047891978899</v>
      </c>
      <c r="AO161" s="41">
        <f>AI161*权重!$D$16+AN161*权重!$D$17</f>
        <v>-0.740036714745894</v>
      </c>
      <c r="AP161" s="41">
        <f t="shared" si="31"/>
        <v>-0.881413587411652</v>
      </c>
      <c r="AQ161" t="s">
        <v>55</v>
      </c>
      <c r="AR161" t="s">
        <v>55</v>
      </c>
      <c r="AS161" t="s">
        <v>55</v>
      </c>
      <c r="AT161" t="s">
        <v>55</v>
      </c>
      <c r="AU161" t="s">
        <v>55</v>
      </c>
      <c r="AV161" s="7" t="str">
        <f>IF(AU161="","未进复试",IFERROR(VLOOKUP(A161,录取名单!$E:$I,5,0),"未录取"))</f>
        <v>未进复试</v>
      </c>
      <c r="AW161" s="136" t="str">
        <f>VLOOKUP(A161,[1]数据整理!$A:$AC,29,0)</f>
        <v>putong</v>
      </c>
      <c r="AX161" t="str">
        <f t="shared" si="32"/>
        <v/>
      </c>
      <c r="AY161">
        <f>IFERROR(VLOOKUP(A161,跨学科资质筛选!$A:$H,8,0),1)</f>
        <v>1</v>
      </c>
    </row>
    <row r="162" spans="1:51">
      <c r="A162" s="8">
        <v>195</v>
      </c>
      <c r="B162" s="8" t="s">
        <v>319</v>
      </c>
      <c r="C162">
        <v>1</v>
      </c>
      <c r="D162" t="s">
        <v>140</v>
      </c>
      <c r="E162" t="str">
        <f>VLOOKUP(A162,[1]数据整理!A:J,10,0)</f>
        <v>管理学</v>
      </c>
      <c r="F162" t="str">
        <f>VLOOKUP(A162,[1]数据整理!$A:$M,13,0)</f>
        <v>会计学</v>
      </c>
      <c r="G162" s="7" t="s">
        <v>53</v>
      </c>
      <c r="H162" s="7">
        <f t="shared" si="22"/>
        <v>0</v>
      </c>
      <c r="I162" s="7">
        <f t="shared" si="23"/>
        <v>1</v>
      </c>
      <c r="J162" s="7">
        <v>1</v>
      </c>
      <c r="K162" s="127">
        <f>VLOOKUP(G162,权重!$L$16:$N$18,3,0)</f>
        <v>0.02965</v>
      </c>
      <c r="L162" s="127">
        <f t="shared" si="24"/>
        <v>-0.162495927150278</v>
      </c>
      <c r="M162" t="str">
        <f>IFERROR(VLOOKUP(A162,[1]数据整理!A:Q,16,0),"")</f>
        <v>经济管理学院</v>
      </c>
      <c r="N162" t="s">
        <v>54</v>
      </c>
      <c r="O162">
        <v>526</v>
      </c>
      <c r="P162">
        <v>454</v>
      </c>
      <c r="Q162" s="14"/>
      <c r="R162" s="14" t="s">
        <v>55</v>
      </c>
      <c r="S162" s="14" t="s">
        <v>55</v>
      </c>
      <c r="T162" s="30">
        <f>VLOOKUP(A162,英语评价得分!O:T,6,0)</f>
        <v>-0.28323186621268</v>
      </c>
      <c r="U162" s="41">
        <f t="shared" si="25"/>
        <v>-0.284152179790202</v>
      </c>
      <c r="V162" s="14">
        <f t="shared" si="26"/>
        <v>0</v>
      </c>
      <c r="W162">
        <v>73</v>
      </c>
      <c r="X162">
        <v>1</v>
      </c>
      <c r="Y162" s="131">
        <v>0.0136986301369863</v>
      </c>
      <c r="Z162">
        <v>4.32</v>
      </c>
      <c r="AA162" s="41">
        <f t="shared" si="27"/>
        <v>0.738751577951686</v>
      </c>
      <c r="AB162" s="41">
        <f>VLOOKUP(A162,绩点百分制转换!$H:$M,6,0)</f>
        <v>2.34750308212819</v>
      </c>
      <c r="AC162" s="41">
        <f>L162*权重!$O$22+AA162*权重!$O$23+AB162*权重!$O$24</f>
        <v>0.293365372175937</v>
      </c>
      <c r="AD162" s="41">
        <f t="shared" si="28"/>
        <v>0.417257441892579</v>
      </c>
      <c r="AE162">
        <v>1</v>
      </c>
      <c r="AF162">
        <v>2</v>
      </c>
      <c r="AG162">
        <v>4</v>
      </c>
      <c r="AH162" s="41">
        <f>AE162*权重!$N$3+AF162*权重!$N$4+AG162*权重!$N$5</f>
        <v>1.75234457595893</v>
      </c>
      <c r="AI162" s="41">
        <f t="shared" si="29"/>
        <v>0.785346564237663</v>
      </c>
      <c r="AJ162">
        <v>0</v>
      </c>
      <c r="AK162">
        <v>0</v>
      </c>
      <c r="AL162">
        <v>0</v>
      </c>
      <c r="AM162" s="41">
        <f>AJ162*权重!$N$9+AK162*权重!$N$10+AL162*权重!$N$11</f>
        <v>0</v>
      </c>
      <c r="AN162" s="41">
        <f t="shared" si="30"/>
        <v>-0.651047891978899</v>
      </c>
      <c r="AO162" s="41">
        <f>AI162*权重!$D$16+AN162*权重!$D$17</f>
        <v>-0.105361638062227</v>
      </c>
      <c r="AP162" s="41">
        <f t="shared" si="31"/>
        <v>-0.12548996222692</v>
      </c>
      <c r="AQ162" t="s">
        <v>55</v>
      </c>
      <c r="AR162" t="s">
        <v>55</v>
      </c>
      <c r="AS162" t="s">
        <v>55</v>
      </c>
      <c r="AT162" t="s">
        <v>55</v>
      </c>
      <c r="AU162" t="s">
        <v>55</v>
      </c>
      <c r="AV162" s="7" t="str">
        <f>IF(AU162="","未进复试",IFERROR(VLOOKUP(A162,录取名单!$E:$I,5,0),"未录取"))</f>
        <v>未进复试</v>
      </c>
      <c r="AW162" s="136" t="str">
        <f>VLOOKUP(A162,[1]数据整理!$A:$AC,29,0)</f>
        <v>putong</v>
      </c>
      <c r="AX162" t="str">
        <f t="shared" si="32"/>
        <v/>
      </c>
      <c r="AY162">
        <f>IFERROR(VLOOKUP(A162,跨学科资质筛选!$A:$H,8,0),1)</f>
        <v>1</v>
      </c>
    </row>
    <row r="163" spans="1:51">
      <c r="A163" s="8">
        <v>196</v>
      </c>
      <c r="B163" s="8" t="s">
        <v>320</v>
      </c>
      <c r="C163">
        <v>2</v>
      </c>
      <c r="D163" t="s">
        <v>52</v>
      </c>
      <c r="E163" t="str">
        <f>VLOOKUP(A163,[1]数据整理!A:J,10,0)</f>
        <v>农学</v>
      </c>
      <c r="F163" t="str">
        <f>VLOOKUP(A163,[1]数据整理!$A:$M,13,0)</f>
        <v>林学</v>
      </c>
      <c r="G163" s="7" t="s">
        <v>53</v>
      </c>
      <c r="H163" s="7">
        <f t="shared" si="22"/>
        <v>0</v>
      </c>
      <c r="I163" s="7">
        <f t="shared" si="23"/>
        <v>1</v>
      </c>
      <c r="J163" s="7">
        <v>1</v>
      </c>
      <c r="K163" s="127">
        <f>VLOOKUP(G163,权重!$L$16:$N$18,3,0)</f>
        <v>0.02965</v>
      </c>
      <c r="L163" s="127">
        <f t="shared" si="24"/>
        <v>-0.162495927150278</v>
      </c>
      <c r="M163" t="str">
        <f>IFERROR(VLOOKUP(A163,[1]数据整理!A:Q,16,0),"")</f>
        <v>林学院</v>
      </c>
      <c r="N163" t="s">
        <v>151</v>
      </c>
      <c r="O163">
        <v>558</v>
      </c>
      <c r="P163">
        <v>441</v>
      </c>
      <c r="Q163" s="14"/>
      <c r="R163" s="14" t="s">
        <v>55</v>
      </c>
      <c r="S163" s="14" t="s">
        <v>55</v>
      </c>
      <c r="T163" s="30">
        <f>VLOOKUP(A163,英语评价得分!O:T,6,0)</f>
        <v>0.223133851518271</v>
      </c>
      <c r="U163" s="41">
        <f t="shared" si="25"/>
        <v>0.224560272649974</v>
      </c>
      <c r="V163" s="14">
        <f t="shared" si="26"/>
        <v>0</v>
      </c>
      <c r="W163">
        <v>31</v>
      </c>
      <c r="X163">
        <v>10</v>
      </c>
      <c r="Y163" s="131">
        <v>0.32258064516129</v>
      </c>
      <c r="Z163">
        <v>3.1</v>
      </c>
      <c r="AA163" s="41">
        <f t="shared" si="27"/>
        <v>-1.92422435842047</v>
      </c>
      <c r="AB163" s="41">
        <f>VLOOKUP(A163,绩点百分制转换!$H:$M,6,0)</f>
        <v>-2.03470879674303</v>
      </c>
      <c r="AC163" s="41">
        <f>L163*权重!$O$22+AA163*权重!$O$23+AB163*权重!$O$24</f>
        <v>-0.916029113802963</v>
      </c>
      <c r="AD163" s="41">
        <f t="shared" si="28"/>
        <v>-1.30269165203892</v>
      </c>
      <c r="AE163">
        <v>0</v>
      </c>
      <c r="AF163">
        <v>0</v>
      </c>
      <c r="AG163">
        <v>0</v>
      </c>
      <c r="AH163" s="41">
        <f>AE163*权重!$N$3+AF163*权重!$N$4+AG163*权重!$N$5</f>
        <v>0</v>
      </c>
      <c r="AI163" s="41">
        <f t="shared" si="29"/>
        <v>-0.885290647353986</v>
      </c>
      <c r="AJ163">
        <v>0</v>
      </c>
      <c r="AK163">
        <v>1</v>
      </c>
      <c r="AL163">
        <v>0</v>
      </c>
      <c r="AM163" s="41">
        <f>AJ163*权重!$N$9+AK163*权重!$N$10+AL163*权重!$N$11</f>
        <v>0.341500400262201</v>
      </c>
      <c r="AN163" s="41">
        <f t="shared" si="30"/>
        <v>0.266081374167892</v>
      </c>
      <c r="AO163" s="41">
        <f>AI163*权重!$D$16+AN163*权重!$D$17</f>
        <v>-0.17132485680827</v>
      </c>
      <c r="AP163" s="41">
        <f t="shared" si="31"/>
        <v>-0.204054817339727</v>
      </c>
      <c r="AQ163" t="s">
        <v>55</v>
      </c>
      <c r="AR163" t="s">
        <v>55</v>
      </c>
      <c r="AS163" t="s">
        <v>55</v>
      </c>
      <c r="AT163" t="s">
        <v>55</v>
      </c>
      <c r="AU163" t="s">
        <v>55</v>
      </c>
      <c r="AV163" s="7" t="str">
        <f>IF(AU163="","未进复试",IFERROR(VLOOKUP(A163,录取名单!$E:$I,5,0),"未录取"))</f>
        <v>未进复试</v>
      </c>
      <c r="AW163" s="136" t="str">
        <f>VLOOKUP(A163,[1]数据整理!$A:$AC,29,0)</f>
        <v>putong</v>
      </c>
      <c r="AX163" t="str">
        <f t="shared" si="32"/>
        <v/>
      </c>
      <c r="AY163">
        <f>IFERROR(VLOOKUP(A163,跨学科资质筛选!$A:$H,8,0),1)</f>
        <v>1</v>
      </c>
    </row>
    <row r="164" spans="1:51">
      <c r="A164" s="8">
        <v>197</v>
      </c>
      <c r="B164" s="8" t="s">
        <v>321</v>
      </c>
      <c r="C164">
        <v>2</v>
      </c>
      <c r="D164" t="s">
        <v>131</v>
      </c>
      <c r="E164" t="str">
        <f>VLOOKUP(A164,[1]数据整理!A:J,10,0)</f>
        <v>艺术学</v>
      </c>
      <c r="F164" t="str">
        <f>VLOOKUP(A164,[1]数据整理!$A:$M,13,0)</f>
        <v>环境设计</v>
      </c>
      <c r="G164" s="7" t="s">
        <v>53</v>
      </c>
      <c r="H164" s="7">
        <f t="shared" si="22"/>
        <v>0</v>
      </c>
      <c r="I164" s="7">
        <f t="shared" si="23"/>
        <v>1</v>
      </c>
      <c r="J164" s="7">
        <v>1</v>
      </c>
      <c r="K164" s="127">
        <f>VLOOKUP(G164,权重!$L$16:$N$18,3,0)</f>
        <v>0.02965</v>
      </c>
      <c r="L164" s="127">
        <f t="shared" si="24"/>
        <v>-0.162495927150278</v>
      </c>
      <c r="M164" t="str">
        <f>IFERROR(VLOOKUP(A164,[1]数据整理!A:Q,16,0),"")</f>
        <v>艺术设计学院</v>
      </c>
      <c r="N164" t="s">
        <v>86</v>
      </c>
      <c r="O164">
        <v>432</v>
      </c>
      <c r="P164">
        <v>405</v>
      </c>
      <c r="Q164" s="14"/>
      <c r="R164" s="14" t="s">
        <v>55</v>
      </c>
      <c r="S164" s="14" t="s">
        <v>55</v>
      </c>
      <c r="T164" s="30">
        <f>VLOOKUP(A164,英语评价得分!O:T,6,0)</f>
        <v>-1.19526818966484</v>
      </c>
      <c r="U164" s="41">
        <f t="shared" si="25"/>
        <v>-1.20041530458648</v>
      </c>
      <c r="V164" s="14">
        <f t="shared" si="26"/>
        <v>0</v>
      </c>
      <c r="W164">
        <v>35</v>
      </c>
      <c r="X164">
        <v>2</v>
      </c>
      <c r="Y164" s="131">
        <v>0.0571428571428571</v>
      </c>
      <c r="Z164">
        <v>3.8</v>
      </c>
      <c r="AA164" s="41">
        <f t="shared" si="27"/>
        <v>0.364204257409826</v>
      </c>
      <c r="AB164" s="41">
        <f>VLOOKUP(A164,绩点百分制转换!$H:$M,6,0)</f>
        <v>-0.0650379075798088</v>
      </c>
      <c r="AC164" s="41">
        <f>L164*权重!$O$22+AA164*权重!$O$23+AB164*权重!$O$24</f>
        <v>0.041827356008112</v>
      </c>
      <c r="AD164" s="41">
        <f t="shared" si="28"/>
        <v>0.0595308373703174</v>
      </c>
      <c r="AE164">
        <v>3</v>
      </c>
      <c r="AF164">
        <v>3</v>
      </c>
      <c r="AG164">
        <v>0</v>
      </c>
      <c r="AH164" s="41">
        <f>AE164*权重!$N$3+AF164*权重!$N$4+AG164*权重!$N$5</f>
        <v>2.68057634728687</v>
      </c>
      <c r="AI164" s="41">
        <f t="shared" si="29"/>
        <v>1.67029725226857</v>
      </c>
      <c r="AJ164">
        <v>2</v>
      </c>
      <c r="AK164">
        <v>3</v>
      </c>
      <c r="AL164">
        <v>0</v>
      </c>
      <c r="AM164" s="41">
        <f>AJ164*权重!$N$9+AK164*权重!$N$10+AL164*权重!$N$11</f>
        <v>1.99254605706531</v>
      </c>
      <c r="AN164" s="41">
        <f t="shared" si="30"/>
        <v>4.70010924188363</v>
      </c>
      <c r="AO164" s="41">
        <f>AI164*权重!$D$16+AN164*权重!$D$17</f>
        <v>3.54908366702887</v>
      </c>
      <c r="AP164" s="41">
        <f t="shared" si="31"/>
        <v>4.22710185136443</v>
      </c>
      <c r="AQ164">
        <v>89</v>
      </c>
      <c r="AR164" t="s">
        <v>55</v>
      </c>
      <c r="AS164">
        <v>87.25</v>
      </c>
      <c r="AT164">
        <v>92.5</v>
      </c>
      <c r="AU164">
        <v>90.5</v>
      </c>
      <c r="AV164" s="7">
        <f>IF(AU164="","未进复试",IFERROR(VLOOKUP(A164,录取名单!$E:$I,5,0),"未录取"))</f>
        <v>90.5</v>
      </c>
      <c r="AW164" s="136" t="str">
        <f>VLOOKUP(A164,[1]数据整理!$A:$AC,29,0)</f>
        <v>putong</v>
      </c>
      <c r="AX164" t="str">
        <f t="shared" si="32"/>
        <v/>
      </c>
      <c r="AY164">
        <f>IFERROR(VLOOKUP(A164,跨学科资质筛选!$A:$H,8,0),1)</f>
        <v>1</v>
      </c>
    </row>
    <row r="165" spans="1:51">
      <c r="A165" s="8">
        <v>199</v>
      </c>
      <c r="B165" s="8" t="s">
        <v>322</v>
      </c>
      <c r="C165">
        <v>1</v>
      </c>
      <c r="D165" t="s">
        <v>323</v>
      </c>
      <c r="E165" t="str">
        <f>VLOOKUP(A165,[1]数据整理!A:J,10,0)</f>
        <v>艺术学</v>
      </c>
      <c r="F165" t="str">
        <f>VLOOKUP(A165,[1]数据整理!$A:$M,13,0)</f>
        <v>视觉传达设计</v>
      </c>
      <c r="G165" s="7">
        <v>211</v>
      </c>
      <c r="H165" s="7">
        <f t="shared" si="22"/>
        <v>0</v>
      </c>
      <c r="I165" s="7">
        <f t="shared" si="23"/>
        <v>1</v>
      </c>
      <c r="J165" s="7">
        <v>1</v>
      </c>
      <c r="K165" s="127">
        <f>VLOOKUP(G165,权重!$L$16:$N$18,3,0)</f>
        <v>0.03757</v>
      </c>
      <c r="L165" s="127">
        <f t="shared" si="24"/>
        <v>-0.0952406599627802</v>
      </c>
      <c r="M165" t="str">
        <f>IFERROR(VLOOKUP(A165,[1]数据整理!A:Q,16,0),"")</f>
        <v>艺术设计学院</v>
      </c>
      <c r="N165" t="s">
        <v>205</v>
      </c>
      <c r="O165">
        <v>484</v>
      </c>
      <c r="Q165" s="14"/>
      <c r="R165" s="14" t="s">
        <v>55</v>
      </c>
      <c r="S165" s="14" t="s">
        <v>55</v>
      </c>
      <c r="T165" s="30">
        <f>VLOOKUP(A165,英语评价得分!O:T,6,0)</f>
        <v>-0.947836870734553</v>
      </c>
      <c r="U165" s="41">
        <f t="shared" si="25"/>
        <v>-0.951837273617934</v>
      </c>
      <c r="V165" s="14">
        <f t="shared" si="26"/>
        <v>0</v>
      </c>
      <c r="W165">
        <v>34</v>
      </c>
      <c r="X165">
        <v>4</v>
      </c>
      <c r="Y165" s="131">
        <v>0.117647058823529</v>
      </c>
      <c r="Z165">
        <v>3.59</v>
      </c>
      <c r="AA165" s="41">
        <f t="shared" si="27"/>
        <v>-0.157422853551493</v>
      </c>
      <c r="AB165" s="41">
        <f>VLOOKUP(A165,绩点百分制转换!$H:$M,6,0)</f>
        <v>-0.775832184973493</v>
      </c>
      <c r="AC165" s="41">
        <f>L165*权重!$O$22+AA165*权重!$O$23+AB165*权重!$O$24</f>
        <v>-0.149698594145653</v>
      </c>
      <c r="AD165" s="41">
        <f t="shared" si="28"/>
        <v>-0.212849174487192</v>
      </c>
      <c r="AE165">
        <v>0</v>
      </c>
      <c r="AF165">
        <v>0</v>
      </c>
      <c r="AG165">
        <v>0</v>
      </c>
      <c r="AH165" s="41">
        <f>AE165*权重!$N$3+AF165*权重!$N$4+AG165*权重!$N$5</f>
        <v>0</v>
      </c>
      <c r="AI165" s="41">
        <f t="shared" si="29"/>
        <v>-0.885290647353986</v>
      </c>
      <c r="AJ165">
        <v>0</v>
      </c>
      <c r="AK165">
        <v>0</v>
      </c>
      <c r="AL165">
        <v>0</v>
      </c>
      <c r="AM165" s="41">
        <f>AJ165*权重!$N$9+AK165*权重!$N$10+AL165*权重!$N$11</f>
        <v>0</v>
      </c>
      <c r="AN165" s="41">
        <f t="shared" si="30"/>
        <v>-0.651047891978899</v>
      </c>
      <c r="AO165" s="41">
        <f>AI165*权重!$D$16+AN165*权重!$D$17</f>
        <v>-0.740036714745894</v>
      </c>
      <c r="AP165" s="41">
        <f t="shared" si="31"/>
        <v>-0.881413587411652</v>
      </c>
      <c r="AQ165" t="s">
        <v>55</v>
      </c>
      <c r="AR165" t="s">
        <v>55</v>
      </c>
      <c r="AS165" t="s">
        <v>55</v>
      </c>
      <c r="AT165" t="s">
        <v>55</v>
      </c>
      <c r="AU165" t="s">
        <v>55</v>
      </c>
      <c r="AV165" s="7" t="str">
        <f>IF(AU165="","未进复试",IFERROR(VLOOKUP(A165,录取名单!$E:$I,5,0),"未录取"))</f>
        <v>未进复试</v>
      </c>
      <c r="AW165" s="136" t="str">
        <f>VLOOKUP(A165,[1]数据整理!$A:$AC,29,0)</f>
        <v>putong</v>
      </c>
      <c r="AX165" t="str">
        <f t="shared" si="32"/>
        <v/>
      </c>
      <c r="AY165">
        <f>IFERROR(VLOOKUP(A165,跨学科资质筛选!$A:$H,8,0),1)</f>
        <v>1</v>
      </c>
    </row>
    <row r="166" spans="1:51">
      <c r="A166" s="8">
        <v>200</v>
      </c>
      <c r="B166" s="8" t="s">
        <v>324</v>
      </c>
      <c r="C166">
        <v>1</v>
      </c>
      <c r="D166" t="s">
        <v>155</v>
      </c>
      <c r="E166" t="str">
        <f>VLOOKUP(A166,[1]数据整理!A:J,10,0)</f>
        <v>管理学</v>
      </c>
      <c r="F166" t="str">
        <f>VLOOKUP(A166,[1]数据整理!$A:$M,13,0)</f>
        <v>会计学</v>
      </c>
      <c r="G166" s="7" t="s">
        <v>53</v>
      </c>
      <c r="H166" s="7">
        <f t="shared" si="22"/>
        <v>0</v>
      </c>
      <c r="I166" s="7">
        <f t="shared" si="23"/>
        <v>1</v>
      </c>
      <c r="J166" s="7">
        <v>1</v>
      </c>
      <c r="K166" s="127">
        <f>VLOOKUP(G166,权重!$L$16:$N$18,3,0)</f>
        <v>0.02965</v>
      </c>
      <c r="L166" s="127">
        <f t="shared" si="24"/>
        <v>-0.162495927150278</v>
      </c>
      <c r="M166" t="str">
        <f>IFERROR(VLOOKUP(A166,[1]数据整理!A:Q,16,0),"")</f>
        <v>经济管理学院</v>
      </c>
      <c r="N166" t="s">
        <v>79</v>
      </c>
      <c r="O166">
        <v>520</v>
      </c>
      <c r="P166">
        <v>466</v>
      </c>
      <c r="Q166" s="14">
        <v>83</v>
      </c>
      <c r="R166" s="14" t="s">
        <v>55</v>
      </c>
      <c r="S166" s="14" t="s">
        <v>55</v>
      </c>
      <c r="T166" s="30">
        <f>VLOOKUP(A166,英语评价得分!O:T,6,0)</f>
        <v>-0.0789907578950327</v>
      </c>
      <c r="U166" s="41">
        <f t="shared" si="25"/>
        <v>-0.0789645229974971</v>
      </c>
      <c r="V166" s="14">
        <f t="shared" si="26"/>
        <v>0</v>
      </c>
      <c r="W166">
        <v>90</v>
      </c>
      <c r="X166">
        <v>3</v>
      </c>
      <c r="Y166" s="131">
        <v>0.0333333333333333</v>
      </c>
      <c r="Z166">
        <v>3.69</v>
      </c>
      <c r="AA166" s="41">
        <f t="shared" si="27"/>
        <v>0.569474185334419</v>
      </c>
      <c r="AB166" s="41">
        <f>VLOOKUP(A166,绩点百分制转换!$H:$M,6,0)</f>
        <v>-0.518918590734812</v>
      </c>
      <c r="AC166" s="41">
        <f>L166*权重!$O$22+AA166*权重!$O$23+AB166*权重!$O$24</f>
        <v>0.09915743680086</v>
      </c>
      <c r="AD166" s="41">
        <f t="shared" si="28"/>
        <v>0.141063225402246</v>
      </c>
      <c r="AE166">
        <v>0</v>
      </c>
      <c r="AF166">
        <v>0</v>
      </c>
      <c r="AG166">
        <v>0</v>
      </c>
      <c r="AH166" s="41">
        <f>AE166*权重!$N$3+AF166*权重!$N$4+AG166*权重!$N$5</f>
        <v>0</v>
      </c>
      <c r="AI166" s="41">
        <f t="shared" si="29"/>
        <v>-0.885290647353986</v>
      </c>
      <c r="AJ166">
        <v>0</v>
      </c>
      <c r="AK166">
        <v>0</v>
      </c>
      <c r="AL166">
        <v>0</v>
      </c>
      <c r="AM166" s="41">
        <f>AJ166*权重!$N$9+AK166*权重!$N$10+AL166*权重!$N$11</f>
        <v>0</v>
      </c>
      <c r="AN166" s="41">
        <f t="shared" si="30"/>
        <v>-0.651047891978899</v>
      </c>
      <c r="AO166" s="41">
        <f>AI166*权重!$D$16+AN166*权重!$D$17</f>
        <v>-0.740036714745894</v>
      </c>
      <c r="AP166" s="41">
        <f t="shared" si="31"/>
        <v>-0.881413587411652</v>
      </c>
      <c r="AQ166" t="s">
        <v>55</v>
      </c>
      <c r="AR166" t="s">
        <v>55</v>
      </c>
      <c r="AS166" t="s">
        <v>55</v>
      </c>
      <c r="AT166" t="s">
        <v>55</v>
      </c>
      <c r="AU166" t="s">
        <v>55</v>
      </c>
      <c r="AV166" s="7" t="str">
        <f>IF(AU166="","未进复试",IFERROR(VLOOKUP(A166,录取名单!$E:$I,5,0),"未录取"))</f>
        <v>未进复试</v>
      </c>
      <c r="AW166" s="136" t="str">
        <f>VLOOKUP(A166,[1]数据整理!$A:$AC,29,0)</f>
        <v>putong</v>
      </c>
      <c r="AX166" t="str">
        <f t="shared" si="32"/>
        <v/>
      </c>
      <c r="AY166">
        <f>IFERROR(VLOOKUP(A166,跨学科资质筛选!$A:$H,8,0),1)</f>
        <v>1</v>
      </c>
    </row>
    <row r="167" spans="1:51">
      <c r="A167" s="8">
        <v>201</v>
      </c>
      <c r="B167" s="8" t="s">
        <v>325</v>
      </c>
      <c r="C167">
        <v>1</v>
      </c>
      <c r="D167" t="s">
        <v>199</v>
      </c>
      <c r="E167" t="str">
        <f>VLOOKUP(A167,[1]数据整理!A:J,10,0)</f>
        <v>经济学</v>
      </c>
      <c r="F167" t="str">
        <f>VLOOKUP(A167,[1]数据整理!$A:$M,13,0)</f>
        <v>国际经济与贸易</v>
      </c>
      <c r="G167" s="7" t="s">
        <v>53</v>
      </c>
      <c r="H167" s="7">
        <f t="shared" si="22"/>
        <v>0</v>
      </c>
      <c r="I167" s="7">
        <f t="shared" si="23"/>
        <v>1</v>
      </c>
      <c r="J167" s="7">
        <v>1</v>
      </c>
      <c r="K167" s="127">
        <f>VLOOKUP(G167,权重!$L$16:$N$18,3,0)</f>
        <v>0.02965</v>
      </c>
      <c r="L167" s="127">
        <f t="shared" si="24"/>
        <v>-0.162495927150278</v>
      </c>
      <c r="M167" t="str">
        <f>IFERROR(VLOOKUP(A167,[1]数据整理!A:Q,16,0),"")</f>
        <v>经济管理学院</v>
      </c>
      <c r="N167" t="s">
        <v>61</v>
      </c>
      <c r="O167">
        <v>474</v>
      </c>
      <c r="P167">
        <v>499</v>
      </c>
      <c r="Q167" s="14"/>
      <c r="R167" s="14" t="s">
        <v>55</v>
      </c>
      <c r="S167" s="14" t="s">
        <v>55</v>
      </c>
      <c r="T167" s="30">
        <f>VLOOKUP(A167,英语评价得分!O:T,6,0)</f>
        <v>0.524897033062404</v>
      </c>
      <c r="U167" s="41">
        <f t="shared" si="25"/>
        <v>0.5277219654031</v>
      </c>
      <c r="V167" s="14">
        <f t="shared" si="26"/>
        <v>0</v>
      </c>
      <c r="W167">
        <v>243</v>
      </c>
      <c r="X167">
        <v>24</v>
      </c>
      <c r="Y167" s="131">
        <v>0.0987654320987654</v>
      </c>
      <c r="Z167">
        <v>4.12</v>
      </c>
      <c r="AA167" s="41">
        <f t="shared" si="27"/>
        <v>0.00536201303794502</v>
      </c>
      <c r="AB167" s="41">
        <f>VLOOKUP(A167,绩点百分制转换!$H:$M,6,0)</f>
        <v>1.4079333660553</v>
      </c>
      <c r="AC167" s="41">
        <f>L167*权重!$O$22+AA167*权重!$O$23+AB167*权重!$O$24</f>
        <v>-0.0275854708723883</v>
      </c>
      <c r="AD167" s="41">
        <f t="shared" si="28"/>
        <v>-0.039185115186476</v>
      </c>
      <c r="AE167">
        <v>0</v>
      </c>
      <c r="AF167">
        <v>0</v>
      </c>
      <c r="AG167">
        <v>0</v>
      </c>
      <c r="AH167" s="41">
        <f>AE167*权重!$N$3+AF167*权重!$N$4+AG167*权重!$N$5</f>
        <v>0</v>
      </c>
      <c r="AI167" s="41">
        <f t="shared" si="29"/>
        <v>-0.885290647353986</v>
      </c>
      <c r="AJ167">
        <v>0</v>
      </c>
      <c r="AK167">
        <v>0</v>
      </c>
      <c r="AL167">
        <v>0</v>
      </c>
      <c r="AM167" s="41">
        <f>AJ167*权重!$N$9+AK167*权重!$N$10+AL167*权重!$N$11</f>
        <v>0</v>
      </c>
      <c r="AN167" s="41">
        <f t="shared" si="30"/>
        <v>-0.651047891978899</v>
      </c>
      <c r="AO167" s="41">
        <f>AI167*权重!$D$16+AN167*权重!$D$17</f>
        <v>-0.740036714745894</v>
      </c>
      <c r="AP167" s="41">
        <f t="shared" si="31"/>
        <v>-0.881413587411652</v>
      </c>
      <c r="AQ167" t="s">
        <v>55</v>
      </c>
      <c r="AR167" t="s">
        <v>55</v>
      </c>
      <c r="AS167" t="s">
        <v>55</v>
      </c>
      <c r="AT167" t="s">
        <v>55</v>
      </c>
      <c r="AU167" t="s">
        <v>55</v>
      </c>
      <c r="AV167" s="7" t="str">
        <f>IF(AU167="","未进复试",IFERROR(VLOOKUP(A167,录取名单!$E:$I,5,0),"未录取"))</f>
        <v>未进复试</v>
      </c>
      <c r="AW167" s="136" t="str">
        <f>VLOOKUP(A167,[1]数据整理!$A:$AC,29,0)</f>
        <v>putong</v>
      </c>
      <c r="AX167" t="str">
        <f t="shared" si="32"/>
        <v/>
      </c>
      <c r="AY167">
        <f>IFERROR(VLOOKUP(A167,跨学科资质筛选!$A:$H,8,0),1)</f>
        <v>1</v>
      </c>
    </row>
    <row r="168" spans="1:51">
      <c r="A168" s="8">
        <v>202</v>
      </c>
      <c r="B168" s="8" t="s">
        <v>326</v>
      </c>
      <c r="C168">
        <v>1</v>
      </c>
      <c r="D168" t="s">
        <v>327</v>
      </c>
      <c r="E168" t="str">
        <f>VLOOKUP(A168,[1]数据整理!A:J,10,0)</f>
        <v>文学</v>
      </c>
      <c r="F168" t="str">
        <f>VLOOKUP(A168,[1]数据整理!$A:$M,13,0)</f>
        <v>日语</v>
      </c>
      <c r="G168" s="7" t="s">
        <v>53</v>
      </c>
      <c r="H168" s="7">
        <f t="shared" si="22"/>
        <v>0</v>
      </c>
      <c r="I168" s="7">
        <f t="shared" si="23"/>
        <v>1</v>
      </c>
      <c r="J168" s="7">
        <v>1</v>
      </c>
      <c r="K168" s="127">
        <f>VLOOKUP(G168,权重!$L$16:$N$18,3,0)</f>
        <v>0.02965</v>
      </c>
      <c r="L168" s="127">
        <f t="shared" si="24"/>
        <v>-0.162495927150278</v>
      </c>
      <c r="M168" t="str">
        <f>IFERROR(VLOOKUP(A168,[1]数据整理!A:Q,16,0),"")</f>
        <v>外语学院</v>
      </c>
      <c r="N168" t="s">
        <v>135</v>
      </c>
      <c r="O168">
        <v>555</v>
      </c>
      <c r="P168">
        <v>541</v>
      </c>
      <c r="Q168" s="14"/>
      <c r="R168" s="14" t="s">
        <v>55</v>
      </c>
      <c r="S168" s="14" t="s">
        <v>55</v>
      </c>
      <c r="T168" s="30">
        <f>VLOOKUP(A168,英语评价得分!O:T,6,0)</f>
        <v>1.29348149428096</v>
      </c>
      <c r="U168" s="41">
        <f t="shared" si="25"/>
        <v>1.29986840518567</v>
      </c>
      <c r="V168" s="14">
        <f t="shared" si="26"/>
        <v>0</v>
      </c>
      <c r="W168">
        <v>40</v>
      </c>
      <c r="X168">
        <v>5</v>
      </c>
      <c r="Y168" s="131">
        <v>0.125</v>
      </c>
      <c r="Z168">
        <v>4.16</v>
      </c>
      <c r="AA168" s="41">
        <f t="shared" si="27"/>
        <v>-0.220815037175264</v>
      </c>
      <c r="AB168" s="41">
        <f>VLOOKUP(A168,绩点百分制转换!$H:$M,6,0)</f>
        <v>1.61346424144624</v>
      </c>
      <c r="AC168" s="41">
        <f>L168*权重!$O$22+AA168*权重!$O$23+AB168*权重!$O$24</f>
        <v>-0.104110557191097</v>
      </c>
      <c r="AD168" s="41">
        <f t="shared" si="28"/>
        <v>-0.148015818817772</v>
      </c>
      <c r="AE168">
        <v>1</v>
      </c>
      <c r="AF168">
        <v>0</v>
      </c>
      <c r="AG168">
        <v>4</v>
      </c>
      <c r="AH168" s="41">
        <f>AE168*权重!$N$3+AF168*权重!$N$4+AG168*权重!$N$5</f>
        <v>0.886502729467338</v>
      </c>
      <c r="AI168" s="41">
        <f t="shared" si="29"/>
        <v>-0.0401232822453026</v>
      </c>
      <c r="AJ168">
        <v>0</v>
      </c>
      <c r="AK168">
        <v>0</v>
      </c>
      <c r="AL168">
        <v>0</v>
      </c>
      <c r="AM168" s="41">
        <f>AJ168*权重!$N$9+AK168*权重!$N$10+AL168*权重!$N$11</f>
        <v>0</v>
      </c>
      <c r="AN168" s="41">
        <f t="shared" si="30"/>
        <v>-0.651047891978899</v>
      </c>
      <c r="AO168" s="41">
        <f>AI168*权重!$D$16+AN168*权重!$D$17</f>
        <v>-0.418957632741106</v>
      </c>
      <c r="AP168" s="41">
        <f t="shared" si="31"/>
        <v>-0.498995445347099</v>
      </c>
      <c r="AQ168" t="s">
        <v>55</v>
      </c>
      <c r="AR168" t="s">
        <v>55</v>
      </c>
      <c r="AS168" t="s">
        <v>55</v>
      </c>
      <c r="AT168" t="s">
        <v>55</v>
      </c>
      <c r="AU168" t="s">
        <v>55</v>
      </c>
      <c r="AV168" s="7" t="str">
        <f>IF(AU168="","未进复试",IFERROR(VLOOKUP(A168,录取名单!$E:$I,5,0),"未录取"))</f>
        <v>未进复试</v>
      </c>
      <c r="AW168" s="136" t="str">
        <f>VLOOKUP(A168,[1]数据整理!$A:$AC,29,0)</f>
        <v>putong</v>
      </c>
      <c r="AX168" t="str">
        <f t="shared" si="32"/>
        <v/>
      </c>
      <c r="AY168">
        <f>IFERROR(VLOOKUP(A168,跨学科资质筛选!$A:$H,8,0),1)</f>
        <v>1</v>
      </c>
    </row>
    <row r="169" spans="1:51">
      <c r="A169" s="8">
        <v>203</v>
      </c>
      <c r="B169" s="8" t="s">
        <v>328</v>
      </c>
      <c r="C169">
        <v>1</v>
      </c>
      <c r="D169" t="s">
        <v>329</v>
      </c>
      <c r="E169" t="str">
        <f>VLOOKUP(A169,[1]数据整理!A:J,10,0)</f>
        <v>文学</v>
      </c>
      <c r="F169" t="str">
        <f>VLOOKUP(A169,[1]数据整理!$A:$M,13,0)</f>
        <v>英语</v>
      </c>
      <c r="G169" s="7" t="s">
        <v>53</v>
      </c>
      <c r="H169" s="7">
        <f t="shared" si="22"/>
        <v>0</v>
      </c>
      <c r="I169" s="7">
        <f t="shared" si="23"/>
        <v>1</v>
      </c>
      <c r="J169" s="7">
        <v>1</v>
      </c>
      <c r="K169" s="127">
        <f>VLOOKUP(G169,权重!$L$16:$N$18,3,0)</f>
        <v>0.02965</v>
      </c>
      <c r="L169" s="127">
        <f t="shared" si="24"/>
        <v>-0.162495927150278</v>
      </c>
      <c r="M169" t="str">
        <f>IFERROR(VLOOKUP(A169,[1]数据整理!A:Q,16,0),"")</f>
        <v>外语学院</v>
      </c>
      <c r="N169" t="s">
        <v>135</v>
      </c>
      <c r="O169">
        <v>572</v>
      </c>
      <c r="P169">
        <v>600</v>
      </c>
      <c r="Q169" s="14"/>
      <c r="R169" s="14" t="s">
        <v>55</v>
      </c>
      <c r="S169" s="14" t="s">
        <v>55</v>
      </c>
      <c r="T169" s="30">
        <f>VLOOKUP(A169,英语评价得分!O:T,6,0)</f>
        <v>2.37315966599274</v>
      </c>
      <c r="U169" s="41">
        <f t="shared" si="25"/>
        <v>2.38455030868977</v>
      </c>
      <c r="V169" s="14">
        <f t="shared" si="26"/>
        <v>0</v>
      </c>
      <c r="W169">
        <v>64</v>
      </c>
      <c r="X169">
        <v>4</v>
      </c>
      <c r="Y169" s="131">
        <v>0.0625</v>
      </c>
      <c r="Z169">
        <v>3.73</v>
      </c>
      <c r="AA169" s="41">
        <f t="shared" si="27"/>
        <v>0.318018523626793</v>
      </c>
      <c r="AB169" s="41">
        <f>VLOOKUP(A169,绩点百分制转换!$H:$M,6,0)</f>
        <v>-0.364770434191601</v>
      </c>
      <c r="AC169" s="41">
        <f>L169*权重!$O$22+AA169*权重!$O$23+AB169*权重!$O$24</f>
        <v>0.0107084339799941</v>
      </c>
      <c r="AD169" s="41">
        <f t="shared" si="28"/>
        <v>0.0152748378871842</v>
      </c>
      <c r="AE169">
        <v>0</v>
      </c>
      <c r="AF169">
        <v>0</v>
      </c>
      <c r="AG169">
        <v>6</v>
      </c>
      <c r="AH169" s="41">
        <f>AE169*权重!$N$3+AF169*权重!$N$4+AG169*权重!$N$5</f>
        <v>0.638847305426264</v>
      </c>
      <c r="AI169" s="41">
        <f t="shared" si="29"/>
        <v>-0.276231164640017</v>
      </c>
      <c r="AJ169">
        <v>0</v>
      </c>
      <c r="AK169">
        <v>0</v>
      </c>
      <c r="AL169">
        <v>3</v>
      </c>
      <c r="AM169" s="41">
        <f>AJ169*权重!$N$9+AK169*权重!$N$10+AL169*权重!$N$11</f>
        <v>0.451468242471214</v>
      </c>
      <c r="AN169" s="41">
        <f t="shared" si="30"/>
        <v>0.561409655913572</v>
      </c>
      <c r="AO169" s="41">
        <f>AI169*权重!$D$16+AN169*权重!$D$17</f>
        <v>0.243189908185263</v>
      </c>
      <c r="AP169" s="41">
        <f t="shared" si="31"/>
        <v>0.289648993252293</v>
      </c>
      <c r="AQ169">
        <v>60</v>
      </c>
      <c r="AR169" t="s">
        <v>55</v>
      </c>
      <c r="AS169">
        <v>94</v>
      </c>
      <c r="AT169">
        <v>90.2</v>
      </c>
      <c r="AU169">
        <v>78.88</v>
      </c>
      <c r="AV169" s="7" t="str">
        <f>IF(AU169="","未进复试",IFERROR(VLOOKUP(A169,录取名单!$E:$I,5,0),"未录取"))</f>
        <v>未录取</v>
      </c>
      <c r="AW169" s="136" t="str">
        <f>VLOOKUP(A169,[1]数据整理!$A:$AC,29,0)</f>
        <v>putong</v>
      </c>
      <c r="AX169" t="str">
        <f t="shared" si="32"/>
        <v/>
      </c>
      <c r="AY169">
        <f>IFERROR(VLOOKUP(A169,跨学科资质筛选!$A:$H,8,0),1)</f>
        <v>1</v>
      </c>
    </row>
    <row r="170" spans="1:51">
      <c r="A170" s="8">
        <v>204</v>
      </c>
      <c r="B170" s="8" t="s">
        <v>330</v>
      </c>
      <c r="C170">
        <v>1</v>
      </c>
      <c r="D170" t="s">
        <v>69</v>
      </c>
      <c r="E170" t="str">
        <f>VLOOKUP(A170,[1]数据整理!A:J,10,0)</f>
        <v>管理学</v>
      </c>
      <c r="F170" t="str">
        <f>VLOOKUP(A170,[1]数据整理!$A:$M,13,0)</f>
        <v>会计学</v>
      </c>
      <c r="G170" s="7" t="s">
        <v>53</v>
      </c>
      <c r="H170" s="7">
        <f t="shared" si="22"/>
        <v>0</v>
      </c>
      <c r="I170" s="7">
        <f t="shared" si="23"/>
        <v>1</v>
      </c>
      <c r="J170" s="7">
        <v>1</v>
      </c>
      <c r="K170" s="127">
        <f>VLOOKUP(G170,权重!$L$16:$N$18,3,0)</f>
        <v>0.02965</v>
      </c>
      <c r="L170" s="127">
        <f t="shared" si="24"/>
        <v>-0.162495927150278</v>
      </c>
      <c r="M170" t="str">
        <f>IFERROR(VLOOKUP(A170,[1]数据整理!A:Q,16,0),"")</f>
        <v>经济管理学院</v>
      </c>
      <c r="N170" t="s">
        <v>54</v>
      </c>
      <c r="O170">
        <v>540</v>
      </c>
      <c r="P170">
        <v>522</v>
      </c>
      <c r="Q170" s="14"/>
      <c r="R170" s="14" t="s">
        <v>55</v>
      </c>
      <c r="S170" s="14" t="s">
        <v>55</v>
      </c>
      <c r="T170" s="30">
        <f>VLOOKUP(A170,英语评价得分!O:T,6,0)</f>
        <v>0.945788523729707</v>
      </c>
      <c r="U170" s="41">
        <f t="shared" si="25"/>
        <v>0.950564063379273</v>
      </c>
      <c r="V170" s="14">
        <f t="shared" si="26"/>
        <v>0</v>
      </c>
      <c r="W170">
        <v>192</v>
      </c>
      <c r="X170">
        <v>2</v>
      </c>
      <c r="Y170" s="131">
        <v>0.0104166666666667</v>
      </c>
      <c r="Z170">
        <v>4.05</v>
      </c>
      <c r="AA170" s="41">
        <f t="shared" si="27"/>
        <v>0.76704649096184</v>
      </c>
      <c r="AB170" s="41">
        <f>VLOOKUP(A170,绩点百分制转换!$H:$M,6,0)</f>
        <v>1.04825433412115</v>
      </c>
      <c r="AC170" s="41">
        <f>L170*权重!$O$22+AA170*权重!$O$23+AB170*权重!$O$24</f>
        <v>0.245198092339896</v>
      </c>
      <c r="AD170" s="41">
        <f t="shared" si="28"/>
        <v>0.348755997350199</v>
      </c>
      <c r="AE170">
        <v>0</v>
      </c>
      <c r="AF170">
        <v>0</v>
      </c>
      <c r="AG170">
        <v>0</v>
      </c>
      <c r="AH170" s="41">
        <f>AE170*权重!$N$3+AF170*权重!$N$4+AG170*权重!$N$5</f>
        <v>0</v>
      </c>
      <c r="AI170" s="41">
        <f t="shared" si="29"/>
        <v>-0.885290647353986</v>
      </c>
      <c r="AJ170">
        <v>0</v>
      </c>
      <c r="AK170">
        <v>0</v>
      </c>
      <c r="AL170">
        <v>0</v>
      </c>
      <c r="AM170" s="41">
        <f>AJ170*权重!$N$9+AK170*权重!$N$10+AL170*权重!$N$11</f>
        <v>0</v>
      </c>
      <c r="AN170" s="41">
        <f t="shared" si="30"/>
        <v>-0.651047891978899</v>
      </c>
      <c r="AO170" s="41">
        <f>AI170*权重!$D$16+AN170*权重!$D$17</f>
        <v>-0.740036714745894</v>
      </c>
      <c r="AP170" s="41">
        <f t="shared" si="31"/>
        <v>-0.881413587411652</v>
      </c>
      <c r="AQ170" t="s">
        <v>55</v>
      </c>
      <c r="AR170" t="s">
        <v>55</v>
      </c>
      <c r="AS170" t="s">
        <v>55</v>
      </c>
      <c r="AT170" t="s">
        <v>55</v>
      </c>
      <c r="AU170" t="s">
        <v>55</v>
      </c>
      <c r="AV170" s="7" t="str">
        <f>IF(AU170="","未进复试",IFERROR(VLOOKUP(A170,录取名单!$E:$I,5,0),"未录取"))</f>
        <v>未进复试</v>
      </c>
      <c r="AW170" s="136" t="str">
        <f>VLOOKUP(A170,[1]数据整理!$A:$AC,29,0)</f>
        <v>putong</v>
      </c>
      <c r="AX170" t="str">
        <f t="shared" si="32"/>
        <v/>
      </c>
      <c r="AY170">
        <f>IFERROR(VLOOKUP(A170,跨学科资质筛选!$A:$H,8,0),1)</f>
        <v>1</v>
      </c>
    </row>
    <row r="171" spans="1:51">
      <c r="A171" s="8">
        <v>206</v>
      </c>
      <c r="B171" s="8" t="s">
        <v>331</v>
      </c>
      <c r="C171">
        <v>1</v>
      </c>
      <c r="D171" t="s">
        <v>81</v>
      </c>
      <c r="E171" t="str">
        <f>VLOOKUP(A171,[1]数据整理!A:J,10,0)</f>
        <v>理学</v>
      </c>
      <c r="F171" t="str">
        <f>VLOOKUP(A171,[1]数据整理!$A:$M,13,0)</f>
        <v>应用心理学</v>
      </c>
      <c r="G171" s="7" t="s">
        <v>53</v>
      </c>
      <c r="H171" s="7">
        <f t="shared" si="22"/>
        <v>0</v>
      </c>
      <c r="I171" s="7">
        <f t="shared" si="23"/>
        <v>1</v>
      </c>
      <c r="J171" s="7">
        <v>1</v>
      </c>
      <c r="K171" s="127">
        <f>VLOOKUP(G171,权重!$L$16:$N$18,3,0)</f>
        <v>0.02965</v>
      </c>
      <c r="L171" s="127">
        <f t="shared" si="24"/>
        <v>-0.162495927150278</v>
      </c>
      <c r="M171" t="str">
        <f>IFERROR(VLOOKUP(A171,[1]数据整理!A:Q,16,0),"")</f>
        <v>人文社会科学学院</v>
      </c>
      <c r="N171" t="s">
        <v>197</v>
      </c>
      <c r="O171">
        <v>522</v>
      </c>
      <c r="P171">
        <v>535</v>
      </c>
      <c r="Q171" s="14"/>
      <c r="R171" s="14" t="s">
        <v>55</v>
      </c>
      <c r="S171" s="14" t="s">
        <v>55</v>
      </c>
      <c r="T171" s="30">
        <f>VLOOKUP(A171,英语评价得分!O:T,6,0)</f>
        <v>1.18368371410688</v>
      </c>
      <c r="U171" s="41">
        <f t="shared" si="25"/>
        <v>1.18956177093102</v>
      </c>
      <c r="V171" s="14">
        <f t="shared" si="26"/>
        <v>0</v>
      </c>
      <c r="W171">
        <v>41</v>
      </c>
      <c r="X171">
        <v>3</v>
      </c>
      <c r="Y171" s="131">
        <v>0.0731707317073171</v>
      </c>
      <c r="Z171">
        <v>4.29</v>
      </c>
      <c r="AA171" s="41">
        <f t="shared" si="27"/>
        <v>0.22602254983132</v>
      </c>
      <c r="AB171" s="41">
        <f>VLOOKUP(A171,绩点百分制转换!$H:$M,6,0)</f>
        <v>2.28143958646681</v>
      </c>
      <c r="AC171" s="41">
        <f>L171*权重!$O$22+AA171*权重!$O$23+AB171*权重!$O$24</f>
        <v>0.0957681146965029</v>
      </c>
      <c r="AD171" s="41">
        <f t="shared" si="28"/>
        <v>0.136243076517813</v>
      </c>
      <c r="AE171">
        <v>0</v>
      </c>
      <c r="AF171">
        <v>1</v>
      </c>
      <c r="AG171">
        <v>6</v>
      </c>
      <c r="AH171" s="41">
        <f>AE171*权重!$N$3+AF171*权重!$N$4+AG171*权重!$N$5</f>
        <v>1.07176822867206</v>
      </c>
      <c r="AI171" s="41">
        <f t="shared" si="29"/>
        <v>0.136503758601466</v>
      </c>
      <c r="AJ171">
        <v>1</v>
      </c>
      <c r="AK171">
        <v>0</v>
      </c>
      <c r="AL171">
        <v>2</v>
      </c>
      <c r="AM171" s="41">
        <f>AJ171*权重!$N$9+AK171*权重!$N$10+AL171*权重!$N$11</f>
        <v>0.785001256453495</v>
      </c>
      <c r="AN171" s="41">
        <f t="shared" si="30"/>
        <v>1.45714180766049</v>
      </c>
      <c r="AO171" s="41">
        <f>AI171*权重!$D$16+AN171*权重!$D$17</f>
        <v>0.955431412822969</v>
      </c>
      <c r="AP171" s="41">
        <f t="shared" si="31"/>
        <v>1.13795736390084</v>
      </c>
      <c r="AQ171">
        <v>34.8</v>
      </c>
      <c r="AR171">
        <v>7</v>
      </c>
      <c r="AS171">
        <v>7.5</v>
      </c>
      <c r="AT171">
        <v>33.5</v>
      </c>
      <c r="AU171">
        <v>82.8</v>
      </c>
      <c r="AV171" s="7">
        <f>IF(AU171="","未进复试",IFERROR(VLOOKUP(A171,录取名单!$E:$I,5,0),"未录取"))</f>
        <v>82.8</v>
      </c>
      <c r="AW171" s="136" t="str">
        <f>VLOOKUP(A171,[1]数据整理!$A:$AC,29,0)</f>
        <v>putong</v>
      </c>
      <c r="AX171" t="str">
        <f t="shared" si="32"/>
        <v/>
      </c>
      <c r="AY171">
        <f>IFERROR(VLOOKUP(A171,跨学科资质筛选!$A:$H,8,0),1)</f>
        <v>1</v>
      </c>
    </row>
    <row r="172" spans="1:51">
      <c r="A172" s="8">
        <v>207</v>
      </c>
      <c r="B172" s="8" t="s">
        <v>332</v>
      </c>
      <c r="C172">
        <v>1</v>
      </c>
      <c r="D172" t="s">
        <v>83</v>
      </c>
      <c r="E172" t="str">
        <f>VLOOKUP(A172,[1]数据整理!A:J,10,0)</f>
        <v>管理学</v>
      </c>
      <c r="F172" t="str">
        <f>VLOOKUP(A172,[1]数据整理!$A:$M,13,0)</f>
        <v>会计学</v>
      </c>
      <c r="G172" s="7">
        <v>211</v>
      </c>
      <c r="H172" s="7">
        <f t="shared" si="22"/>
        <v>0</v>
      </c>
      <c r="I172" s="7">
        <f t="shared" si="23"/>
        <v>1</v>
      </c>
      <c r="J172" s="7">
        <v>1</v>
      </c>
      <c r="K172" s="127">
        <f>VLOOKUP(G172,权重!$L$16:$N$18,3,0)</f>
        <v>0.03757</v>
      </c>
      <c r="L172" s="127">
        <f t="shared" si="24"/>
        <v>-0.0952406599627802</v>
      </c>
      <c r="M172" t="str">
        <f>IFERROR(VLOOKUP(A172,[1]数据整理!A:Q,16,0),"")</f>
        <v>经济管理学院</v>
      </c>
      <c r="N172" t="s">
        <v>54</v>
      </c>
      <c r="O172">
        <v>481</v>
      </c>
      <c r="P172">
        <v>481</v>
      </c>
      <c r="Q172" s="14"/>
      <c r="R172" s="14" t="s">
        <v>55</v>
      </c>
      <c r="S172" s="14" t="s">
        <v>55</v>
      </c>
      <c r="T172" s="30">
        <f>VLOOKUP(A172,英语评价得分!O:T,6,0)</f>
        <v>0.195503692540165</v>
      </c>
      <c r="U172" s="41">
        <f t="shared" si="25"/>
        <v>0.196802062639138</v>
      </c>
      <c r="V172" s="14">
        <f t="shared" si="26"/>
        <v>0</v>
      </c>
      <c r="W172">
        <v>216</v>
      </c>
      <c r="X172">
        <v>33</v>
      </c>
      <c r="Y172" s="131">
        <v>0.152777777777778</v>
      </c>
      <c r="Z172">
        <v>3.82</v>
      </c>
      <c r="AA172" s="41">
        <f t="shared" si="27"/>
        <v>-0.460296619753956</v>
      </c>
      <c r="AB172" s="41">
        <f>VLOOKUP(A172,绩点百分制转换!$H:$M,6,0)</f>
        <v>0.0205999571664207</v>
      </c>
      <c r="AC172" s="41">
        <f>L172*权重!$O$22+AA172*权重!$O$23+AB172*权重!$O$24</f>
        <v>-0.228542524429556</v>
      </c>
      <c r="AD172" s="41">
        <f t="shared" si="28"/>
        <v>-0.324977638793885</v>
      </c>
      <c r="AE172">
        <v>0</v>
      </c>
      <c r="AF172">
        <v>0</v>
      </c>
      <c r="AG172">
        <v>0</v>
      </c>
      <c r="AH172" s="41">
        <f>AE172*权重!$N$3+AF172*权重!$N$4+AG172*权重!$N$5</f>
        <v>0</v>
      </c>
      <c r="AI172" s="41">
        <f t="shared" si="29"/>
        <v>-0.885290647353986</v>
      </c>
      <c r="AJ172">
        <v>0</v>
      </c>
      <c r="AK172">
        <v>2</v>
      </c>
      <c r="AL172">
        <v>0</v>
      </c>
      <c r="AM172" s="41">
        <f>AJ172*权重!$N$9+AK172*权重!$N$10+AL172*权重!$N$11</f>
        <v>0.683000800524403</v>
      </c>
      <c r="AN172" s="41">
        <f t="shared" si="30"/>
        <v>1.18321064031468</v>
      </c>
      <c r="AO172" s="41">
        <f>AI172*权重!$D$16+AN172*权重!$D$17</f>
        <v>0.397387001129355</v>
      </c>
      <c r="AP172" s="41">
        <f t="shared" si="31"/>
        <v>0.473303952732199</v>
      </c>
      <c r="AQ172" t="s">
        <v>55</v>
      </c>
      <c r="AR172" t="s">
        <v>55</v>
      </c>
      <c r="AS172" t="s">
        <v>55</v>
      </c>
      <c r="AT172" t="s">
        <v>55</v>
      </c>
      <c r="AU172" t="s">
        <v>55</v>
      </c>
      <c r="AV172" s="7" t="str">
        <f>IF(AU172="","未进复试",IFERROR(VLOOKUP(A172,录取名单!$E:$I,5,0),"未录取"))</f>
        <v>未进复试</v>
      </c>
      <c r="AW172" s="136" t="str">
        <f>VLOOKUP(A172,[1]数据整理!$A:$AC,29,0)</f>
        <v>putong</v>
      </c>
      <c r="AX172" t="str">
        <f t="shared" si="32"/>
        <v/>
      </c>
      <c r="AY172">
        <f>IFERROR(VLOOKUP(A172,跨学科资质筛选!$A:$H,8,0),1)</f>
        <v>1</v>
      </c>
    </row>
    <row r="173" spans="1:51">
      <c r="A173" s="8">
        <v>208</v>
      </c>
      <c r="B173" s="8" t="s">
        <v>333</v>
      </c>
      <c r="C173">
        <v>1</v>
      </c>
      <c r="D173" t="s">
        <v>227</v>
      </c>
      <c r="E173" t="str">
        <f>VLOOKUP(A173,[1]数据整理!A:J,10,0)</f>
        <v>工学</v>
      </c>
      <c r="F173" t="str">
        <f>VLOOKUP(A173,[1]数据整理!$A:$M,13,0)</f>
        <v>工业设计</v>
      </c>
      <c r="G173" s="7" t="s">
        <v>53</v>
      </c>
      <c r="H173" s="7">
        <f t="shared" si="22"/>
        <v>0</v>
      </c>
      <c r="I173" s="7">
        <f t="shared" si="23"/>
        <v>1</v>
      </c>
      <c r="J173" s="7">
        <v>1</v>
      </c>
      <c r="K173" s="127">
        <f>VLOOKUP(G173,权重!$L$16:$N$18,3,0)</f>
        <v>0.02965</v>
      </c>
      <c r="L173" s="127">
        <f t="shared" si="24"/>
        <v>-0.162495927150278</v>
      </c>
      <c r="M173" t="str">
        <f>IFERROR(VLOOKUP(A173,[1]数据整理!A:Q,16,0),"")</f>
        <v>艺术设计学院</v>
      </c>
      <c r="N173" t="s">
        <v>86</v>
      </c>
      <c r="O173">
        <v>516</v>
      </c>
      <c r="P173">
        <v>466</v>
      </c>
      <c r="Q173" s="14"/>
      <c r="R173" s="14" t="s">
        <v>55</v>
      </c>
      <c r="S173" s="14" t="s">
        <v>55</v>
      </c>
      <c r="T173" s="30">
        <f>VLOOKUP(A173,英语评价得分!O:T,6,0)</f>
        <v>-0.0789907578950327</v>
      </c>
      <c r="U173" s="41">
        <f t="shared" si="25"/>
        <v>-0.0789645229974971</v>
      </c>
      <c r="V173" s="14">
        <f t="shared" si="26"/>
        <v>0</v>
      </c>
      <c r="W173">
        <v>71</v>
      </c>
      <c r="X173">
        <v>2</v>
      </c>
      <c r="Y173" s="131">
        <v>0.028169014084507</v>
      </c>
      <c r="Z173">
        <v>3.6</v>
      </c>
      <c r="AA173" s="41">
        <f t="shared" si="27"/>
        <v>0.613997521813838</v>
      </c>
      <c r="AB173" s="41">
        <f>VLOOKUP(A173,绩点百分制转换!$H:$M,6,0)</f>
        <v>-0.750140825549623</v>
      </c>
      <c r="AC173" s="41">
        <f>L173*权重!$O$22+AA173*权重!$O$23+AB173*权重!$O$24</f>
        <v>0.10557255870701</v>
      </c>
      <c r="AD173" s="41">
        <f t="shared" si="28"/>
        <v>0.150186537305733</v>
      </c>
      <c r="AE173">
        <v>1</v>
      </c>
      <c r="AF173">
        <v>1</v>
      </c>
      <c r="AG173">
        <v>2</v>
      </c>
      <c r="AH173" s="41">
        <f>AE173*权重!$N$3+AF173*权重!$N$4+AG173*权重!$N$5</f>
        <v>1.10647455090438</v>
      </c>
      <c r="AI173" s="41">
        <f t="shared" si="29"/>
        <v>0.169591813424857</v>
      </c>
      <c r="AJ173">
        <v>1</v>
      </c>
      <c r="AK173">
        <v>0</v>
      </c>
      <c r="AL173">
        <v>2</v>
      </c>
      <c r="AM173" s="41">
        <f>AJ173*权重!$N$9+AK173*权重!$N$10+AL173*权重!$N$11</f>
        <v>0.785001256453495</v>
      </c>
      <c r="AN173" s="41">
        <f t="shared" si="30"/>
        <v>1.45714180766049</v>
      </c>
      <c r="AO173" s="41">
        <f>AI173*权重!$D$16+AN173*权重!$D$17</f>
        <v>0.968001564850376</v>
      </c>
      <c r="AP173" s="41">
        <f t="shared" si="31"/>
        <v>1.15292892216547</v>
      </c>
      <c r="AQ173" t="s">
        <v>55</v>
      </c>
      <c r="AR173" t="s">
        <v>55</v>
      </c>
      <c r="AS173" t="s">
        <v>55</v>
      </c>
      <c r="AT173" t="s">
        <v>55</v>
      </c>
      <c r="AU173" t="s">
        <v>55</v>
      </c>
      <c r="AV173" s="7" t="str">
        <f>IF(AU173="","未进复试",IFERROR(VLOOKUP(A173,录取名单!$E:$I,5,0),"未录取"))</f>
        <v>未进复试</v>
      </c>
      <c r="AW173" s="136" t="str">
        <f>VLOOKUP(A173,[1]数据整理!$A:$AC,29,0)</f>
        <v>putong</v>
      </c>
      <c r="AX173" t="str">
        <f t="shared" si="32"/>
        <v/>
      </c>
      <c r="AY173">
        <f>IFERROR(VLOOKUP(A173,跨学科资质筛选!$A:$H,8,0),1)</f>
        <v>1</v>
      </c>
    </row>
    <row r="174" spans="1:51">
      <c r="A174" s="8">
        <v>209</v>
      </c>
      <c r="B174" s="8" t="s">
        <v>334</v>
      </c>
      <c r="C174">
        <v>1</v>
      </c>
      <c r="D174" t="s">
        <v>327</v>
      </c>
      <c r="E174" t="str">
        <f>VLOOKUP(A174,[1]数据整理!A:J,10,0)</f>
        <v>文学</v>
      </c>
      <c r="F174" t="str">
        <f>VLOOKUP(A174,[1]数据整理!$A:$M,13,0)</f>
        <v>日语</v>
      </c>
      <c r="G174" s="7" t="s">
        <v>53</v>
      </c>
      <c r="H174" s="7">
        <f t="shared" si="22"/>
        <v>0</v>
      </c>
      <c r="I174" s="7">
        <f t="shared" si="23"/>
        <v>1</v>
      </c>
      <c r="J174" s="7">
        <v>1</v>
      </c>
      <c r="K174" s="127">
        <f>VLOOKUP(G174,权重!$L$16:$N$18,3,0)</f>
        <v>0.02965</v>
      </c>
      <c r="L174" s="127">
        <f t="shared" si="24"/>
        <v>-0.162495927150278</v>
      </c>
      <c r="M174" t="str">
        <f>IFERROR(VLOOKUP(A174,[1]数据整理!A:Q,16,0),"")</f>
        <v>经济管理学院</v>
      </c>
      <c r="N174" t="s">
        <v>61</v>
      </c>
      <c r="O174">
        <v>482</v>
      </c>
      <c r="P174">
        <v>482</v>
      </c>
      <c r="Q174" s="14"/>
      <c r="R174" s="14" t="s">
        <v>55</v>
      </c>
      <c r="S174" s="14" t="s">
        <v>55</v>
      </c>
      <c r="T174" s="30">
        <f>VLOOKUP(A174,英语评价得分!O:T,6,0)</f>
        <v>0.213803322569178</v>
      </c>
      <c r="U174" s="41">
        <f t="shared" si="25"/>
        <v>0.21518650168158</v>
      </c>
      <c r="V174" s="14">
        <f t="shared" si="26"/>
        <v>0</v>
      </c>
      <c r="W174">
        <v>40</v>
      </c>
      <c r="X174">
        <v>5</v>
      </c>
      <c r="Y174" s="131">
        <v>0.125</v>
      </c>
      <c r="Z174">
        <v>4.18</v>
      </c>
      <c r="AA174" s="41">
        <f t="shared" si="27"/>
        <v>-0.220815037175264</v>
      </c>
      <c r="AB174" s="41">
        <f>VLOOKUP(A174,绩点百分制转换!$H:$M,6,0)</f>
        <v>1.71622967914172</v>
      </c>
      <c r="AC174" s="41">
        <f>L174*权重!$O$22+AA174*权重!$O$23+AB174*权重!$O$24</f>
        <v>-0.0994512956845017</v>
      </c>
      <c r="AD174" s="41">
        <f t="shared" si="28"/>
        <v>-0.141389616449921</v>
      </c>
      <c r="AE174">
        <v>1</v>
      </c>
      <c r="AF174">
        <v>2</v>
      </c>
      <c r="AG174">
        <v>7</v>
      </c>
      <c r="AH174" s="41">
        <f>AE174*权重!$N$3+AF174*权重!$N$4+AG174*权重!$N$5</f>
        <v>2.07176822867206</v>
      </c>
      <c r="AI174" s="41">
        <f t="shared" si="29"/>
        <v>1.08987630559465</v>
      </c>
      <c r="AJ174">
        <v>0</v>
      </c>
      <c r="AK174">
        <v>0</v>
      </c>
      <c r="AL174">
        <v>2</v>
      </c>
      <c r="AM174" s="41">
        <f>AJ174*权重!$N$9+AK174*权重!$N$10+AL174*权重!$N$11</f>
        <v>0.300978828314143</v>
      </c>
      <c r="AN174" s="41">
        <f t="shared" si="30"/>
        <v>0.157257139949415</v>
      </c>
      <c r="AO174" s="41">
        <f>AI174*权重!$D$16+AN174*权重!$D$17</f>
        <v>0.511559160978039</v>
      </c>
      <c r="AP174" s="41">
        <f t="shared" si="31"/>
        <v>0.609287601907387</v>
      </c>
      <c r="AQ174" t="s">
        <v>55</v>
      </c>
      <c r="AR174" t="s">
        <v>55</v>
      </c>
      <c r="AS174">
        <v>94</v>
      </c>
      <c r="AT174">
        <v>85.22</v>
      </c>
      <c r="AU174">
        <v>87.86</v>
      </c>
      <c r="AV174" s="7" t="str">
        <f>IF(AU174="","未进复试",IFERROR(VLOOKUP(A174,录取名单!$E:$I,5,0),"未录取"))</f>
        <v>未录取</v>
      </c>
      <c r="AW174" s="136" t="str">
        <f>VLOOKUP(A174,[1]数据整理!$A:$AC,29,0)</f>
        <v>putong</v>
      </c>
      <c r="AX174" t="str">
        <f t="shared" si="32"/>
        <v/>
      </c>
      <c r="AY174">
        <f>IFERROR(VLOOKUP(A174,跨学科资质筛选!$A:$H,8,0),1)</f>
        <v>1</v>
      </c>
    </row>
    <row r="175" spans="1:51">
      <c r="A175" s="8">
        <v>210</v>
      </c>
      <c r="B175" s="8" t="s">
        <v>335</v>
      </c>
      <c r="C175">
        <v>1</v>
      </c>
      <c r="D175" t="s">
        <v>336</v>
      </c>
      <c r="E175" t="str">
        <f>VLOOKUP(A175,[1]数据整理!A:J,10,0)</f>
        <v>艺术学</v>
      </c>
      <c r="F175" t="str">
        <f>VLOOKUP(A175,[1]数据整理!$A:$M,13,0)</f>
        <v>环境设计</v>
      </c>
      <c r="G175" s="7">
        <v>985</v>
      </c>
      <c r="H175" s="7">
        <f t="shared" si="22"/>
        <v>1</v>
      </c>
      <c r="I175" s="7">
        <f t="shared" si="23"/>
        <v>1</v>
      </c>
      <c r="J175" s="7">
        <v>1</v>
      </c>
      <c r="K175" s="127">
        <f>VLOOKUP(G175,权重!$L$16:$N$18,3,0)</f>
        <v>0.93278</v>
      </c>
      <c r="L175" s="127">
        <f t="shared" si="24"/>
        <v>7.50672748889076</v>
      </c>
      <c r="M175" t="str">
        <f>IFERROR(VLOOKUP(A175,[1]数据整理!A:Q,16,0),"")</f>
        <v>园林学院</v>
      </c>
      <c r="N175" t="s">
        <v>127</v>
      </c>
      <c r="O175">
        <v>450</v>
      </c>
      <c r="Q175" s="14"/>
      <c r="R175" s="14" t="s">
        <v>55</v>
      </c>
      <c r="S175" s="14" t="s">
        <v>55</v>
      </c>
      <c r="T175" s="30">
        <f>VLOOKUP(A175,英语评价得分!O:T,6,0)</f>
        <v>-1.48585044582369</v>
      </c>
      <c r="U175" s="41">
        <f t="shared" si="25"/>
        <v>-1.49234425433562</v>
      </c>
      <c r="V175" s="14">
        <f t="shared" si="26"/>
        <v>0</v>
      </c>
      <c r="W175">
        <v>39</v>
      </c>
      <c r="X175">
        <v>1</v>
      </c>
      <c r="Y175" s="131">
        <v>0.0256410256410256</v>
      </c>
      <c r="Z175">
        <v>3.75</v>
      </c>
      <c r="AA175" s="41">
        <f t="shared" si="27"/>
        <v>0.635792162048518</v>
      </c>
      <c r="AB175" s="41">
        <f>VLOOKUP(A175,绩点百分制转换!$H:$M,6,0)</f>
        <v>-0.279132569445375</v>
      </c>
      <c r="AC175" s="41">
        <f>L175*权重!$O$22+AA175*权重!$O$23+AB175*权重!$O$24</f>
        <v>4.54591986048766</v>
      </c>
      <c r="AD175" s="41">
        <f t="shared" si="28"/>
        <v>6.46505848932823</v>
      </c>
      <c r="AE175">
        <v>0</v>
      </c>
      <c r="AF175">
        <v>0</v>
      </c>
      <c r="AG175">
        <v>0</v>
      </c>
      <c r="AH175" s="41">
        <f>AE175*权重!$N$3+AF175*权重!$N$4+AG175*权重!$N$5</f>
        <v>0</v>
      </c>
      <c r="AI175" s="41">
        <f t="shared" si="29"/>
        <v>-0.885290647353986</v>
      </c>
      <c r="AJ175">
        <v>0</v>
      </c>
      <c r="AK175">
        <v>0</v>
      </c>
      <c r="AL175">
        <v>0</v>
      </c>
      <c r="AM175" s="41">
        <f>AJ175*权重!$N$9+AK175*权重!$N$10+AL175*权重!$N$11</f>
        <v>0</v>
      </c>
      <c r="AN175" s="41">
        <f t="shared" si="30"/>
        <v>-0.651047891978899</v>
      </c>
      <c r="AO175" s="41">
        <f>AI175*权重!$D$16+AN175*权重!$D$17</f>
        <v>-0.740036714745894</v>
      </c>
      <c r="AP175" s="41">
        <f t="shared" si="31"/>
        <v>-0.881413587411652</v>
      </c>
      <c r="AQ175" t="s">
        <v>55</v>
      </c>
      <c r="AR175" t="s">
        <v>55</v>
      </c>
      <c r="AS175" t="s">
        <v>55</v>
      </c>
      <c r="AT175" t="s">
        <v>55</v>
      </c>
      <c r="AU175" t="s">
        <v>55</v>
      </c>
      <c r="AV175" s="7" t="str">
        <f>IF(AU175="","未进复试",IFERROR(VLOOKUP(A175,录取名单!$E:$I,5,0),"未录取"))</f>
        <v>未进复试</v>
      </c>
      <c r="AW175" s="136" t="str">
        <f>VLOOKUP(A175,[1]数据整理!$A:$AC,29,0)</f>
        <v>putong</v>
      </c>
      <c r="AX175" t="str">
        <f t="shared" si="32"/>
        <v/>
      </c>
      <c r="AY175">
        <f>IFERROR(VLOOKUP(A175,跨学科资质筛选!$A:$H,8,0),1)</f>
        <v>0</v>
      </c>
    </row>
    <row r="176" spans="1:51">
      <c r="A176" s="8">
        <v>211</v>
      </c>
      <c r="B176" s="8" t="s">
        <v>337</v>
      </c>
      <c r="C176">
        <v>1</v>
      </c>
      <c r="D176" t="s">
        <v>81</v>
      </c>
      <c r="E176" t="str">
        <f>VLOOKUP(A176,[1]数据整理!A:J,10,0)</f>
        <v>管理学</v>
      </c>
      <c r="F176" t="str">
        <f>VLOOKUP(A176,[1]数据整理!$A:$M,13,0)</f>
        <v>旅游管理</v>
      </c>
      <c r="G176" s="7" t="s">
        <v>53</v>
      </c>
      <c r="H176" s="7">
        <f t="shared" si="22"/>
        <v>0</v>
      </c>
      <c r="I176" s="7">
        <f t="shared" si="23"/>
        <v>1</v>
      </c>
      <c r="J176" s="7">
        <v>1</v>
      </c>
      <c r="K176" s="127">
        <f>VLOOKUP(G176,权重!$L$16:$N$18,3,0)</f>
        <v>0.02965</v>
      </c>
      <c r="L176" s="127">
        <f t="shared" si="24"/>
        <v>-0.162495927150278</v>
      </c>
      <c r="M176" t="str">
        <f>IFERROR(VLOOKUP(A176,[1]数据整理!A:Q,16,0),"")</f>
        <v>园林学院</v>
      </c>
      <c r="N176" t="s">
        <v>127</v>
      </c>
      <c r="O176">
        <v>429</v>
      </c>
      <c r="P176">
        <v>435</v>
      </c>
      <c r="Q176" s="14"/>
      <c r="R176" s="14" t="s">
        <v>55</v>
      </c>
      <c r="S176" s="14" t="s">
        <v>55</v>
      </c>
      <c r="T176" s="30">
        <f>VLOOKUP(A176,英语评价得分!O:T,6,0)</f>
        <v>-0.646279288794441</v>
      </c>
      <c r="U176" s="41">
        <f t="shared" si="25"/>
        <v>-0.648882133313208</v>
      </c>
      <c r="V176" s="14">
        <f t="shared" si="26"/>
        <v>0</v>
      </c>
      <c r="W176">
        <v>47</v>
      </c>
      <c r="X176">
        <v>4</v>
      </c>
      <c r="Y176" s="131">
        <v>0.0851063829787234</v>
      </c>
      <c r="Z176">
        <v>4.08</v>
      </c>
      <c r="AA176" s="41">
        <f t="shared" si="27"/>
        <v>0.123121278230304</v>
      </c>
      <c r="AB176" s="41">
        <f>VLOOKUP(A176,绩点百分制转换!$H:$M,6,0)</f>
        <v>1.20240249066436</v>
      </c>
      <c r="AC176" s="41">
        <f>L176*权重!$O$22+AA176*权重!$O$23+AB176*权重!$O$24</f>
        <v>0.00779055114830089</v>
      </c>
      <c r="AD176" s="41">
        <f t="shared" si="28"/>
        <v>0.0111251497657712</v>
      </c>
      <c r="AE176">
        <v>0</v>
      </c>
      <c r="AF176">
        <v>0</v>
      </c>
      <c r="AG176">
        <v>5</v>
      </c>
      <c r="AH176" s="41">
        <f>AE176*权重!$N$3+AF176*权重!$N$4+AG176*权重!$N$5</f>
        <v>0.532372754521887</v>
      </c>
      <c r="AI176" s="41">
        <f t="shared" si="29"/>
        <v>-0.377741078425679</v>
      </c>
      <c r="AJ176">
        <v>1</v>
      </c>
      <c r="AK176">
        <v>0</v>
      </c>
      <c r="AL176">
        <v>0</v>
      </c>
      <c r="AM176" s="41">
        <f>AJ176*权重!$N$9+AK176*权重!$N$10+AL176*权重!$N$11</f>
        <v>0.484022428139353</v>
      </c>
      <c r="AN176" s="41">
        <f t="shared" si="30"/>
        <v>0.64883677573218</v>
      </c>
      <c r="AO176" s="41">
        <f>AI176*权重!$D$16+AN176*权重!$D$17</f>
        <v>0.25883984893761</v>
      </c>
      <c r="AP176" s="41">
        <f t="shared" si="31"/>
        <v>0.308288704156423</v>
      </c>
      <c r="AQ176">
        <v>55</v>
      </c>
      <c r="AR176">
        <v>55</v>
      </c>
      <c r="AS176">
        <v>80</v>
      </c>
      <c r="AT176">
        <v>81</v>
      </c>
      <c r="AU176">
        <v>68</v>
      </c>
      <c r="AV176" s="7" t="str">
        <f>IF(AU176="","未进复试",IFERROR(VLOOKUP(A176,录取名单!$E:$I,5,0),"未录取"))</f>
        <v>未录取</v>
      </c>
      <c r="AW176" s="136" t="str">
        <f>VLOOKUP(A176,[1]数据整理!$A:$AC,29,0)</f>
        <v>putong</v>
      </c>
      <c r="AX176" t="str">
        <f t="shared" si="32"/>
        <v/>
      </c>
      <c r="AY176">
        <f>IFERROR(VLOOKUP(A176,跨学科资质筛选!$A:$H,8,0),1)</f>
        <v>1</v>
      </c>
    </row>
    <row r="177" spans="1:51">
      <c r="A177" s="8">
        <v>212</v>
      </c>
      <c r="B177" s="8" t="s">
        <v>338</v>
      </c>
      <c r="C177">
        <v>2</v>
      </c>
      <c r="D177" t="s">
        <v>57</v>
      </c>
      <c r="E177" t="str">
        <f>VLOOKUP(A177,[1]数据整理!A:J,10,0)</f>
        <v>工学</v>
      </c>
      <c r="F177" t="str">
        <f>VLOOKUP(A177,[1]数据整理!$A:$M,13,0)</f>
        <v>风景园林</v>
      </c>
      <c r="G177" s="7">
        <v>211</v>
      </c>
      <c r="H177" s="7">
        <f t="shared" si="22"/>
        <v>0</v>
      </c>
      <c r="I177" s="7">
        <f t="shared" si="23"/>
        <v>1</v>
      </c>
      <c r="J177" s="7">
        <v>1</v>
      </c>
      <c r="K177" s="127">
        <f>VLOOKUP(G177,权重!$L$16:$N$18,3,0)</f>
        <v>0.03757</v>
      </c>
      <c r="L177" s="127">
        <f t="shared" si="24"/>
        <v>-0.0952406599627802</v>
      </c>
      <c r="M177" t="str">
        <f>IFERROR(VLOOKUP(A177,[1]数据整理!A:Q,16,0),"")</f>
        <v>园林学院</v>
      </c>
      <c r="N177" t="s">
        <v>339</v>
      </c>
      <c r="O177">
        <v>548</v>
      </c>
      <c r="P177">
        <v>439</v>
      </c>
      <c r="Q177" s="14"/>
      <c r="R177" s="14" t="s">
        <v>55</v>
      </c>
      <c r="S177" s="14" t="s">
        <v>55</v>
      </c>
      <c r="T177" s="30">
        <f>VLOOKUP(A177,英语评价得分!O:T,6,0)</f>
        <v>0.0648945647273485</v>
      </c>
      <c r="U177" s="41">
        <f t="shared" si="25"/>
        <v>0.0655876312624192</v>
      </c>
      <c r="V177" s="14">
        <f t="shared" si="26"/>
        <v>0</v>
      </c>
      <c r="W177">
        <v>161</v>
      </c>
      <c r="X177">
        <v>17</v>
      </c>
      <c r="Y177" s="131">
        <v>0.105590062111801</v>
      </c>
      <c r="Z177">
        <v>88.42</v>
      </c>
      <c r="AA177" s="41">
        <f t="shared" si="27"/>
        <v>-0.0534754220193458</v>
      </c>
      <c r="AB177" s="41">
        <f>VLOOKUP(A177,绩点百分制转换!$H:$M,6,0)</f>
        <v>-0.128409927492014</v>
      </c>
      <c r="AC177" s="41">
        <f>L177*权重!$O$22+AA177*权重!$O$23+AB177*权重!$O$24</f>
        <v>-0.0808928676656566</v>
      </c>
      <c r="AD177" s="41">
        <f t="shared" si="28"/>
        <v>-0.114996614145161</v>
      </c>
      <c r="AE177">
        <v>0</v>
      </c>
      <c r="AF177">
        <v>0</v>
      </c>
      <c r="AG177">
        <v>0</v>
      </c>
      <c r="AH177" s="41">
        <f>AE177*权重!$N$3+AF177*权重!$N$4+AG177*权重!$N$5</f>
        <v>0</v>
      </c>
      <c r="AI177" s="41">
        <f t="shared" si="29"/>
        <v>-0.885290647353986</v>
      </c>
      <c r="AJ177">
        <v>0</v>
      </c>
      <c r="AK177">
        <v>0</v>
      </c>
      <c r="AL177">
        <v>0</v>
      </c>
      <c r="AM177" s="41">
        <f>AJ177*权重!$N$9+AK177*权重!$N$10+AL177*权重!$N$11</f>
        <v>0</v>
      </c>
      <c r="AN177" s="41">
        <f t="shared" si="30"/>
        <v>-0.651047891978899</v>
      </c>
      <c r="AO177" s="41">
        <f>AI177*权重!$D$16+AN177*权重!$D$17</f>
        <v>-0.740036714745894</v>
      </c>
      <c r="AP177" s="41">
        <f t="shared" si="31"/>
        <v>-0.881413587411652</v>
      </c>
      <c r="AQ177" t="s">
        <v>55</v>
      </c>
      <c r="AR177" t="s">
        <v>55</v>
      </c>
      <c r="AS177" t="s">
        <v>55</v>
      </c>
      <c r="AT177" t="s">
        <v>55</v>
      </c>
      <c r="AU177" t="s">
        <v>55</v>
      </c>
      <c r="AV177" s="7" t="str">
        <f>IF(AU177="","未进复试",IFERROR(VLOOKUP(A177,录取名单!$E:$I,5,0),"未录取"))</f>
        <v>未进复试</v>
      </c>
      <c r="AW177" s="136" t="str">
        <f>VLOOKUP(A177,[1]数据整理!$A:$AC,29,0)</f>
        <v>putong</v>
      </c>
      <c r="AX177" t="str">
        <f t="shared" si="32"/>
        <v/>
      </c>
      <c r="AY177">
        <f>IFERROR(VLOOKUP(A177,跨学科资质筛选!$A:$H,8,0),1)</f>
        <v>1</v>
      </c>
    </row>
    <row r="178" spans="1:51">
      <c r="A178" s="8">
        <v>214</v>
      </c>
      <c r="B178" s="8" t="s">
        <v>340</v>
      </c>
      <c r="C178">
        <v>1</v>
      </c>
      <c r="D178" t="s">
        <v>69</v>
      </c>
      <c r="E178" t="str">
        <f>VLOOKUP(A178,[1]数据整理!A:J,10,0)</f>
        <v>农学</v>
      </c>
      <c r="F178" t="str">
        <f>VLOOKUP(A178,[1]数据整理!$A:$M,13,0)</f>
        <v>园林</v>
      </c>
      <c r="G178" s="7" t="s">
        <v>53</v>
      </c>
      <c r="H178" s="7">
        <f t="shared" si="22"/>
        <v>0</v>
      </c>
      <c r="I178" s="7">
        <f t="shared" si="23"/>
        <v>1</v>
      </c>
      <c r="J178" s="7">
        <v>1</v>
      </c>
      <c r="K178" s="127">
        <f>VLOOKUP(G178,权重!$L$16:$N$18,3,0)</f>
        <v>0.02965</v>
      </c>
      <c r="L178" s="127">
        <f t="shared" si="24"/>
        <v>-0.162495927150278</v>
      </c>
      <c r="M178" t="str">
        <f>IFERROR(VLOOKUP(A178,[1]数据整理!A:Q,16,0),"")</f>
        <v>园林学院</v>
      </c>
      <c r="N178" t="s">
        <v>64</v>
      </c>
      <c r="O178">
        <v>473</v>
      </c>
      <c r="Q178" s="14"/>
      <c r="R178" s="14" t="s">
        <v>55</v>
      </c>
      <c r="S178" s="14" t="s">
        <v>55</v>
      </c>
      <c r="T178" s="30">
        <f>VLOOKUP(A178,英语评价得分!O:T,6,0)</f>
        <v>-1.12190008620457</v>
      </c>
      <c r="U178" s="41">
        <f t="shared" si="25"/>
        <v>-1.12670717914424</v>
      </c>
      <c r="V178" s="14">
        <f t="shared" si="26"/>
        <v>0</v>
      </c>
      <c r="W178">
        <v>99</v>
      </c>
      <c r="X178">
        <v>3</v>
      </c>
      <c r="Y178" s="131">
        <v>0.0303030303030303</v>
      </c>
      <c r="Z178">
        <v>88.31</v>
      </c>
      <c r="AA178" s="41">
        <f t="shared" si="27"/>
        <v>0.595599448888458</v>
      </c>
      <c r="AB178" s="41">
        <f>VLOOKUP(A178,绩点百分制转换!$H:$M,6,0)</f>
        <v>-0.156670422858269</v>
      </c>
      <c r="AC178" s="41">
        <f>L178*权重!$O$22+AA178*权重!$O$23+AB178*权重!$O$24</f>
        <v>0.125496959074545</v>
      </c>
      <c r="AD178" s="41">
        <f t="shared" si="28"/>
        <v>0.178522167041579</v>
      </c>
      <c r="AE178">
        <v>0</v>
      </c>
      <c r="AF178">
        <v>4</v>
      </c>
      <c r="AG178">
        <v>7</v>
      </c>
      <c r="AH178" s="41">
        <f>AE178*权重!$N$3+AF178*权重!$N$4+AG178*权重!$N$5</f>
        <v>2.47700554931382</v>
      </c>
      <c r="AI178" s="41">
        <f t="shared" si="29"/>
        <v>1.47621844211158</v>
      </c>
      <c r="AJ178">
        <v>0</v>
      </c>
      <c r="AK178">
        <v>0</v>
      </c>
      <c r="AL178">
        <v>4</v>
      </c>
      <c r="AM178" s="41">
        <f>AJ178*权重!$N$9+AK178*权重!$N$10+AL178*权重!$N$11</f>
        <v>0.601957656628285</v>
      </c>
      <c r="AN178" s="41">
        <f t="shared" si="30"/>
        <v>0.965562171877729</v>
      </c>
      <c r="AO178" s="41">
        <f>AI178*权重!$D$16+AN178*权重!$D$17</f>
        <v>1.15956048893957</v>
      </c>
      <c r="AP178" s="41">
        <f t="shared" si="31"/>
        <v>1.38108333007231</v>
      </c>
      <c r="AQ178" t="s">
        <v>55</v>
      </c>
      <c r="AR178" t="s">
        <v>55</v>
      </c>
      <c r="AS178" t="s">
        <v>55</v>
      </c>
      <c r="AT178" t="s">
        <v>55</v>
      </c>
      <c r="AU178" t="s">
        <v>55</v>
      </c>
      <c r="AV178" s="7" t="str">
        <f>IF(AU178="","未进复试",IFERROR(VLOOKUP(A178,录取名单!$E:$I,5,0),"未录取"))</f>
        <v>未进复试</v>
      </c>
      <c r="AW178" s="136" t="str">
        <f>VLOOKUP(A178,[1]数据整理!$A:$AC,29,0)</f>
        <v>putong</v>
      </c>
      <c r="AX178" t="str">
        <f t="shared" si="32"/>
        <v/>
      </c>
      <c r="AY178">
        <f>IFERROR(VLOOKUP(A178,跨学科资质筛选!$A:$H,8,0),1)</f>
        <v>1</v>
      </c>
    </row>
    <row r="179" spans="1:51">
      <c r="A179" s="8">
        <v>215</v>
      </c>
      <c r="B179" s="8" t="s">
        <v>341</v>
      </c>
      <c r="C179">
        <v>2</v>
      </c>
      <c r="D179" t="s">
        <v>52</v>
      </c>
      <c r="E179" t="str">
        <f>VLOOKUP(A179,[1]数据整理!A:J,10,0)</f>
        <v>农学</v>
      </c>
      <c r="F179" t="str">
        <f>VLOOKUP(A179,[1]数据整理!$A:$M,13,0)</f>
        <v>林学</v>
      </c>
      <c r="G179" s="7" t="s">
        <v>53</v>
      </c>
      <c r="H179" s="7">
        <f t="shared" si="22"/>
        <v>0</v>
      </c>
      <c r="I179" s="7">
        <f t="shared" si="23"/>
        <v>1</v>
      </c>
      <c r="J179" s="7">
        <v>1</v>
      </c>
      <c r="K179" s="127">
        <f>VLOOKUP(G179,权重!$L$16:$N$18,3,0)</f>
        <v>0.02965</v>
      </c>
      <c r="L179" s="127">
        <f t="shared" si="24"/>
        <v>-0.162495927150278</v>
      </c>
      <c r="M179" t="str">
        <f>IFERROR(VLOOKUP(A179,[1]数据整理!A:Q,16,0),"")</f>
        <v>林学院</v>
      </c>
      <c r="N179" t="s">
        <v>188</v>
      </c>
      <c r="O179">
        <v>485</v>
      </c>
      <c r="P179">
        <v>432</v>
      </c>
      <c r="Q179" s="14"/>
      <c r="R179" s="14" t="s">
        <v>55</v>
      </c>
      <c r="S179" s="14" t="s">
        <v>55</v>
      </c>
      <c r="T179" s="30">
        <f>VLOOKUP(A179,英语评价得分!O:T,6,0)</f>
        <v>-0.701178178881481</v>
      </c>
      <c r="U179" s="41">
        <f t="shared" si="25"/>
        <v>-0.704035450440535</v>
      </c>
      <c r="V179" s="14">
        <f t="shared" si="26"/>
        <v>0</v>
      </c>
      <c r="W179">
        <v>31</v>
      </c>
      <c r="X179">
        <v>8</v>
      </c>
      <c r="Y179" s="131">
        <v>0.258064516129032</v>
      </c>
      <c r="Z179">
        <v>3.1</v>
      </c>
      <c r="AA179" s="41">
        <f t="shared" si="27"/>
        <v>-1.36800906985061</v>
      </c>
      <c r="AB179" s="41">
        <f>VLOOKUP(A179,绩点百分制转换!$H:$M,6,0)</f>
        <v>-2.03470879674303</v>
      </c>
      <c r="AC179" s="41">
        <f>L179*权重!$O$22+AA179*权重!$O$23+AB179*权重!$O$24</f>
        <v>-0.704922249108196</v>
      </c>
      <c r="AD179" s="41">
        <f t="shared" si="28"/>
        <v>-1.002464501292</v>
      </c>
      <c r="AE179">
        <v>0</v>
      </c>
      <c r="AF179">
        <v>0</v>
      </c>
      <c r="AG179">
        <v>0</v>
      </c>
      <c r="AH179" s="41">
        <f>AE179*权重!$N$3+AF179*权重!$N$4+AG179*权重!$N$5</f>
        <v>0</v>
      </c>
      <c r="AI179" s="41">
        <f t="shared" si="29"/>
        <v>-0.885290647353986</v>
      </c>
      <c r="AJ179">
        <v>0</v>
      </c>
      <c r="AK179">
        <v>0</v>
      </c>
      <c r="AL179">
        <v>0</v>
      </c>
      <c r="AM179" s="41">
        <f>AJ179*权重!$N$9+AK179*权重!$N$10+AL179*权重!$N$11</f>
        <v>0</v>
      </c>
      <c r="AN179" s="41">
        <f t="shared" si="30"/>
        <v>-0.651047891978899</v>
      </c>
      <c r="AO179" s="41">
        <f>AI179*权重!$D$16+AN179*权重!$D$17</f>
        <v>-0.740036714745894</v>
      </c>
      <c r="AP179" s="41">
        <f t="shared" si="31"/>
        <v>-0.881413587411652</v>
      </c>
      <c r="AQ179">
        <v>88.2</v>
      </c>
      <c r="AR179">
        <v>87.1</v>
      </c>
      <c r="AS179">
        <v>87.1</v>
      </c>
      <c r="AT179">
        <v>89.1</v>
      </c>
      <c r="AU179">
        <v>87.82</v>
      </c>
      <c r="AV179" s="7">
        <f>IF(AU179="","未进复试",IFERROR(VLOOKUP(A179,录取名单!$E:$I,5,0),"未录取"))</f>
        <v>87.82</v>
      </c>
      <c r="AW179" s="136" t="str">
        <f>VLOOKUP(A179,[1]数据整理!$A:$AC,29,0)</f>
        <v>putong</v>
      </c>
      <c r="AX179" t="str">
        <f t="shared" si="32"/>
        <v/>
      </c>
      <c r="AY179">
        <f>IFERROR(VLOOKUP(A179,跨学科资质筛选!$A:$H,8,0),1)</f>
        <v>1</v>
      </c>
    </row>
    <row r="180" spans="1:51">
      <c r="A180" s="8">
        <v>216</v>
      </c>
      <c r="B180" s="8" t="s">
        <v>342</v>
      </c>
      <c r="C180">
        <v>1</v>
      </c>
      <c r="D180" t="s">
        <v>343</v>
      </c>
      <c r="E180" t="str">
        <f>VLOOKUP(A180,[1]数据整理!A:J,10,0)</f>
        <v>教育学</v>
      </c>
      <c r="F180" t="str">
        <f>VLOOKUP(A180,[1]数据整理!$A:$M,13,0)</f>
        <v>教育学</v>
      </c>
      <c r="G180" s="7" t="s">
        <v>53</v>
      </c>
      <c r="H180" s="7">
        <f t="shared" si="22"/>
        <v>0</v>
      </c>
      <c r="I180" s="7">
        <f t="shared" si="23"/>
        <v>1</v>
      </c>
      <c r="J180" s="7">
        <v>1</v>
      </c>
      <c r="K180" s="127">
        <f>VLOOKUP(G180,权重!$L$16:$N$18,3,0)</f>
        <v>0.02965</v>
      </c>
      <c r="L180" s="127">
        <f t="shared" si="24"/>
        <v>-0.162495927150278</v>
      </c>
      <c r="M180" t="str">
        <f>IFERROR(VLOOKUP(A180,[1]数据整理!A:Q,16,0),"")</f>
        <v>外语学院</v>
      </c>
      <c r="N180" t="s">
        <v>135</v>
      </c>
      <c r="P180">
        <v>555</v>
      </c>
      <c r="Q180" s="14"/>
      <c r="R180" s="14" t="s">
        <v>55</v>
      </c>
      <c r="S180" s="14" t="s">
        <v>55</v>
      </c>
      <c r="T180" s="30">
        <f>VLOOKUP(A180,英语评价得分!O:T,6,0)</f>
        <v>1.54967631468714</v>
      </c>
      <c r="U180" s="41">
        <f t="shared" si="25"/>
        <v>1.55725055177987</v>
      </c>
      <c r="V180" s="14">
        <f t="shared" si="26"/>
        <v>0</v>
      </c>
      <c r="W180">
        <v>98</v>
      </c>
      <c r="X180">
        <v>1</v>
      </c>
      <c r="Y180" s="131">
        <v>0.0102040816326531</v>
      </c>
      <c r="Z180">
        <v>3.77</v>
      </c>
      <c r="AA180" s="41">
        <f t="shared" si="27"/>
        <v>0.768879258175452</v>
      </c>
      <c r="AB180" s="41">
        <f>VLOOKUP(A180,绩点百分制转换!$H:$M,6,0)</f>
        <v>-0.193494704699146</v>
      </c>
      <c r="AC180" s="41">
        <f>L180*权重!$O$22+AA180*权重!$O$23+AB180*权重!$O$24</f>
        <v>0.189594293948713</v>
      </c>
      <c r="AD180" s="41">
        <f t="shared" si="28"/>
        <v>0.269678654290664</v>
      </c>
      <c r="AE180">
        <v>0</v>
      </c>
      <c r="AF180">
        <v>0</v>
      </c>
      <c r="AG180">
        <v>1</v>
      </c>
      <c r="AH180" s="41">
        <f>AE180*权重!$N$3+AF180*权重!$N$4+AG180*权重!$N$5</f>
        <v>0.106474550904377</v>
      </c>
      <c r="AI180" s="41">
        <f t="shared" si="29"/>
        <v>-0.783780733568324</v>
      </c>
      <c r="AJ180">
        <v>0</v>
      </c>
      <c r="AK180">
        <v>0</v>
      </c>
      <c r="AL180">
        <v>0</v>
      </c>
      <c r="AM180" s="41">
        <f>AJ180*权重!$N$9+AK180*权重!$N$10+AL180*权重!$N$11</f>
        <v>0</v>
      </c>
      <c r="AN180" s="41">
        <f t="shared" si="30"/>
        <v>-0.651047891978899</v>
      </c>
      <c r="AO180" s="41">
        <f>AI180*权重!$D$16+AN180*权重!$D$17</f>
        <v>-0.701473098498721</v>
      </c>
      <c r="AP180" s="41">
        <f t="shared" si="31"/>
        <v>-0.835482764436662</v>
      </c>
      <c r="AQ180" t="s">
        <v>55</v>
      </c>
      <c r="AR180" t="s">
        <v>55</v>
      </c>
      <c r="AS180" t="s">
        <v>55</v>
      </c>
      <c r="AT180" t="s">
        <v>55</v>
      </c>
      <c r="AU180" t="s">
        <v>55</v>
      </c>
      <c r="AV180" s="7" t="str">
        <f>IF(AU180="","未进复试",IFERROR(VLOOKUP(A180,录取名单!$E:$I,5,0),"未录取"))</f>
        <v>未进复试</v>
      </c>
      <c r="AW180" s="136" t="str">
        <f>VLOOKUP(A180,[1]数据整理!$A:$AC,29,0)</f>
        <v>putong</v>
      </c>
      <c r="AX180" t="str">
        <f t="shared" si="32"/>
        <v/>
      </c>
      <c r="AY180">
        <f>IFERROR(VLOOKUP(A180,跨学科资质筛选!$A:$H,8,0),1)</f>
        <v>0</v>
      </c>
    </row>
    <row r="181" spans="1:51">
      <c r="A181" s="8">
        <v>217</v>
      </c>
      <c r="B181" s="8" t="s">
        <v>344</v>
      </c>
      <c r="C181">
        <v>1</v>
      </c>
      <c r="D181" t="s">
        <v>131</v>
      </c>
      <c r="E181" t="str">
        <f>VLOOKUP(A181,[1]数据整理!A:J,10,0)</f>
        <v>农学</v>
      </c>
      <c r="F181" t="str">
        <f>VLOOKUP(A181,[1]数据整理!$A:$M,13,0)</f>
        <v>园林</v>
      </c>
      <c r="G181" s="7" t="s">
        <v>53</v>
      </c>
      <c r="H181" s="7">
        <f t="shared" si="22"/>
        <v>0</v>
      </c>
      <c r="I181" s="7">
        <f t="shared" si="23"/>
        <v>1</v>
      </c>
      <c r="J181" s="7">
        <v>1</v>
      </c>
      <c r="K181" s="127">
        <f>VLOOKUP(G181,权重!$L$16:$N$18,3,0)</f>
        <v>0.02965</v>
      </c>
      <c r="L181" s="127">
        <f t="shared" si="24"/>
        <v>-0.162495927150278</v>
      </c>
      <c r="M181" t="str">
        <f>IFERROR(VLOOKUP(A181,[1]数据整理!A:Q,16,0),"")</f>
        <v>园林学院</v>
      </c>
      <c r="N181" t="s">
        <v>64</v>
      </c>
      <c r="O181">
        <v>443</v>
      </c>
      <c r="P181">
        <v>424</v>
      </c>
      <c r="Q181" s="14"/>
      <c r="R181" s="14" t="s">
        <v>55</v>
      </c>
      <c r="S181" s="14" t="s">
        <v>55</v>
      </c>
      <c r="T181" s="30">
        <f>VLOOKUP(A181,英语评价得分!O:T,6,0)</f>
        <v>-0.847575219113586</v>
      </c>
      <c r="U181" s="41">
        <f t="shared" si="25"/>
        <v>-0.851110962780073</v>
      </c>
      <c r="V181" s="14">
        <f t="shared" si="26"/>
        <v>0</v>
      </c>
      <c r="W181">
        <v>128</v>
      </c>
      <c r="X181">
        <v>3</v>
      </c>
      <c r="Y181" s="131">
        <v>0.0234375</v>
      </c>
      <c r="Z181">
        <v>3.87</v>
      </c>
      <c r="AA181" s="41">
        <f t="shared" si="27"/>
        <v>0.654789499128078</v>
      </c>
      <c r="AB181" s="41">
        <f>VLOOKUP(A181,绩点百分制转换!$H:$M,6,0)</f>
        <v>0.234694619031987</v>
      </c>
      <c r="AC181" s="41">
        <f>L181*权重!$O$22+AA181*权重!$O$23+AB181*权重!$O$24</f>
        <v>0.165706068918294</v>
      </c>
      <c r="AD181" s="41">
        <f t="shared" si="28"/>
        <v>0.235705842711781</v>
      </c>
      <c r="AE181">
        <v>0</v>
      </c>
      <c r="AF181">
        <v>0</v>
      </c>
      <c r="AG181">
        <v>7</v>
      </c>
      <c r="AH181" s="41">
        <f>AE181*权重!$N$3+AF181*权重!$N$4+AG181*权重!$N$5</f>
        <v>0.745321856330641</v>
      </c>
      <c r="AI181" s="41">
        <f t="shared" si="29"/>
        <v>-0.174721250854356</v>
      </c>
      <c r="AJ181">
        <v>0</v>
      </c>
      <c r="AK181">
        <v>0</v>
      </c>
      <c r="AL181">
        <v>4</v>
      </c>
      <c r="AM181" s="41">
        <f>AJ181*权重!$N$9+AK181*权重!$N$10+AL181*权重!$N$11</f>
        <v>0.601957656628285</v>
      </c>
      <c r="AN181" s="41">
        <f t="shared" si="30"/>
        <v>0.965562171877729</v>
      </c>
      <c r="AO181" s="41">
        <f>AI181*权重!$D$16+AN181*权重!$D$17</f>
        <v>0.53236849958181</v>
      </c>
      <c r="AP181" s="41">
        <f t="shared" si="31"/>
        <v>0.634072363831951</v>
      </c>
      <c r="AQ181" t="s">
        <v>55</v>
      </c>
      <c r="AR181" t="s">
        <v>55</v>
      </c>
      <c r="AS181" t="s">
        <v>55</v>
      </c>
      <c r="AT181" t="s">
        <v>55</v>
      </c>
      <c r="AU181" t="s">
        <v>55</v>
      </c>
      <c r="AV181" s="7" t="str">
        <f>IF(AU181="","未进复试",IFERROR(VLOOKUP(A181,录取名单!$E:$I,5,0),"未录取"))</f>
        <v>未进复试</v>
      </c>
      <c r="AW181" s="136" t="str">
        <f>VLOOKUP(A181,[1]数据整理!$A:$AC,29,0)</f>
        <v>putong</v>
      </c>
      <c r="AX181" t="str">
        <f t="shared" si="32"/>
        <v/>
      </c>
      <c r="AY181">
        <f>IFERROR(VLOOKUP(A181,跨学科资质筛选!$A:$H,8,0),1)</f>
        <v>1</v>
      </c>
    </row>
    <row r="182" spans="1:51">
      <c r="A182" s="8">
        <v>218</v>
      </c>
      <c r="B182" s="8" t="s">
        <v>345</v>
      </c>
      <c r="C182">
        <v>1</v>
      </c>
      <c r="D182" t="s">
        <v>264</v>
      </c>
      <c r="E182" t="str">
        <f>VLOOKUP(A182,[1]数据整理!A:J,10,0)</f>
        <v>管理学</v>
      </c>
      <c r="F182" t="str">
        <f>VLOOKUP(A182,[1]数据整理!$A:$M,13,0)</f>
        <v>会计学</v>
      </c>
      <c r="G182" s="7" t="s">
        <v>53</v>
      </c>
      <c r="H182" s="7">
        <f t="shared" si="22"/>
        <v>0</v>
      </c>
      <c r="I182" s="7">
        <f t="shared" si="23"/>
        <v>1</v>
      </c>
      <c r="J182" s="7">
        <v>1</v>
      </c>
      <c r="K182" s="127">
        <f>VLOOKUP(G182,权重!$L$16:$N$18,3,0)</f>
        <v>0.02965</v>
      </c>
      <c r="L182" s="127">
        <f t="shared" si="24"/>
        <v>-0.162495927150278</v>
      </c>
      <c r="M182" t="str">
        <f>IFERROR(VLOOKUP(A182,[1]数据整理!A:Q,16,0),"")</f>
        <v>经济管理学院</v>
      </c>
      <c r="N182" t="s">
        <v>79</v>
      </c>
      <c r="O182">
        <v>465</v>
      </c>
      <c r="P182">
        <v>478</v>
      </c>
      <c r="Q182" s="14"/>
      <c r="R182" s="14" t="s">
        <v>55</v>
      </c>
      <c r="S182" s="14" t="s">
        <v>55</v>
      </c>
      <c r="T182" s="30">
        <f>VLOOKUP(A182,英语评价得分!O:T,6,0)</f>
        <v>0.140604802453125</v>
      </c>
      <c r="U182" s="41">
        <f t="shared" si="25"/>
        <v>0.14164874551181</v>
      </c>
      <c r="V182" s="14">
        <f t="shared" si="26"/>
        <v>0</v>
      </c>
      <c r="W182">
        <v>138</v>
      </c>
      <c r="X182">
        <v>2</v>
      </c>
      <c r="Y182" s="131">
        <v>0.0144927536231884</v>
      </c>
      <c r="Z182">
        <v>4.03</v>
      </c>
      <c r="AA182" s="41">
        <f t="shared" si="27"/>
        <v>0.731905171779097</v>
      </c>
      <c r="AB182" s="41">
        <f>VLOOKUP(A182,绩点百分制转换!$H:$M,6,0)</f>
        <v>0.945488896425675</v>
      </c>
      <c r="AC182" s="41">
        <f>L182*权重!$O$22+AA182*权重!$O$23+AB182*权重!$O$24</f>
        <v>0.227201236800275</v>
      </c>
      <c r="AD182" s="41">
        <f t="shared" si="28"/>
        <v>0.323161639398474</v>
      </c>
      <c r="AE182">
        <v>2</v>
      </c>
      <c r="AF182">
        <v>5</v>
      </c>
      <c r="AG182">
        <v>3</v>
      </c>
      <c r="AH182" s="41">
        <f>AE182*权重!$N$3+AF182*权重!$N$4+AG182*权重!$N$5</f>
        <v>3.40523732064176</v>
      </c>
      <c r="AI182" s="41">
        <f t="shared" si="29"/>
        <v>2.36116913014249</v>
      </c>
      <c r="AJ182">
        <v>0</v>
      </c>
      <c r="AK182">
        <v>0</v>
      </c>
      <c r="AL182">
        <v>0</v>
      </c>
      <c r="AM182" s="41">
        <f>AJ182*权重!$N$9+AK182*权重!$N$10+AL182*权重!$N$11</f>
        <v>0</v>
      </c>
      <c r="AN182" s="41">
        <f t="shared" si="30"/>
        <v>-0.651047891978899</v>
      </c>
      <c r="AO182" s="41">
        <f>AI182*权重!$D$16+AN182*权重!$D$17</f>
        <v>0.493293354725016</v>
      </c>
      <c r="AP182" s="41">
        <f t="shared" si="31"/>
        <v>0.587532289642953</v>
      </c>
      <c r="AQ182" t="s">
        <v>55</v>
      </c>
      <c r="AR182" t="s">
        <v>55</v>
      </c>
      <c r="AS182" t="s">
        <v>55</v>
      </c>
      <c r="AT182" t="s">
        <v>55</v>
      </c>
      <c r="AU182" t="s">
        <v>55</v>
      </c>
      <c r="AV182" s="7" t="str">
        <f>IF(AU182="","未进复试",IFERROR(VLOOKUP(A182,录取名单!$E:$I,5,0),"未录取"))</f>
        <v>未进复试</v>
      </c>
      <c r="AW182" s="136" t="str">
        <f>VLOOKUP(A182,[1]数据整理!$A:$AC,29,0)</f>
        <v>putong</v>
      </c>
      <c r="AX182" t="str">
        <f t="shared" si="32"/>
        <v/>
      </c>
      <c r="AY182">
        <f>IFERROR(VLOOKUP(A182,跨学科资质筛选!$A:$H,8,0),1)</f>
        <v>1</v>
      </c>
    </row>
    <row r="183" spans="1:51">
      <c r="A183" s="8">
        <v>219</v>
      </c>
      <c r="B183" s="8" t="s">
        <v>346</v>
      </c>
      <c r="C183">
        <v>1</v>
      </c>
      <c r="D183" t="s">
        <v>155</v>
      </c>
      <c r="E183" t="str">
        <f>VLOOKUP(A183,[1]数据整理!A:J,10,0)</f>
        <v>管理学</v>
      </c>
      <c r="F183" t="str">
        <f>VLOOKUP(A183,[1]数据整理!$A:$M,13,0)</f>
        <v>信息管理与信息系统</v>
      </c>
      <c r="G183" s="7" t="s">
        <v>53</v>
      </c>
      <c r="H183" s="7">
        <f t="shared" si="22"/>
        <v>0</v>
      </c>
      <c r="I183" s="7">
        <f t="shared" si="23"/>
        <v>1</v>
      </c>
      <c r="J183" s="7">
        <v>1</v>
      </c>
      <c r="K183" s="127">
        <f>VLOOKUP(G183,权重!$L$16:$N$18,3,0)</f>
        <v>0.02965</v>
      </c>
      <c r="L183" s="127">
        <f t="shared" si="24"/>
        <v>-0.162495927150278</v>
      </c>
      <c r="M183" t="str">
        <f>IFERROR(VLOOKUP(A183,[1]数据整理!A:Q,16,0),"")</f>
        <v>经济管理学院</v>
      </c>
      <c r="N183" t="s">
        <v>79</v>
      </c>
      <c r="O183">
        <v>533</v>
      </c>
      <c r="P183">
        <v>521</v>
      </c>
      <c r="Q183" s="14"/>
      <c r="R183" s="14" t="s">
        <v>55</v>
      </c>
      <c r="S183" s="14" t="s">
        <v>55</v>
      </c>
      <c r="T183" s="30">
        <f>VLOOKUP(A183,英语评价得分!O:T,6,0)</f>
        <v>0.927488893700693</v>
      </c>
      <c r="U183" s="41">
        <f t="shared" si="25"/>
        <v>0.932179624336829</v>
      </c>
      <c r="V183" s="14">
        <f t="shared" si="26"/>
        <v>0</v>
      </c>
      <c r="W183">
        <v>89</v>
      </c>
      <c r="X183">
        <v>2</v>
      </c>
      <c r="Y183" s="131">
        <v>0.0224719101123595</v>
      </c>
      <c r="Z183">
        <v>3.82</v>
      </c>
      <c r="AA183" s="41">
        <f t="shared" si="27"/>
        <v>0.663114174926986</v>
      </c>
      <c r="AB183" s="41">
        <f>VLOOKUP(A183,绩点百分制转换!$H:$M,6,0)</f>
        <v>0.0205999571664207</v>
      </c>
      <c r="AC183" s="41">
        <f>L183*权重!$O$22+AA183*权重!$O$23+AB183*权重!$O$24</f>
        <v>0.159158835246179</v>
      </c>
      <c r="AD183" s="41">
        <f t="shared" si="28"/>
        <v>0.226394647107149</v>
      </c>
      <c r="AE183">
        <v>0</v>
      </c>
      <c r="AF183">
        <v>1</v>
      </c>
      <c r="AG183">
        <v>8</v>
      </c>
      <c r="AH183" s="41">
        <f>AE183*权重!$N$3+AF183*权重!$N$4+AG183*权重!$N$5</f>
        <v>1.28471733048081</v>
      </c>
      <c r="AI183" s="41">
        <f t="shared" si="29"/>
        <v>0.339523586172788</v>
      </c>
      <c r="AJ183">
        <v>0</v>
      </c>
      <c r="AK183">
        <v>0</v>
      </c>
      <c r="AL183">
        <v>1</v>
      </c>
      <c r="AM183" s="41">
        <f>AJ183*权重!$N$9+AK183*权重!$N$10+AL183*权重!$N$11</f>
        <v>0.150489414157071</v>
      </c>
      <c r="AN183" s="41">
        <f t="shared" si="30"/>
        <v>-0.246895376014742</v>
      </c>
      <c r="AO183" s="41">
        <f>AI183*权重!$D$16+AN183*权重!$D$17</f>
        <v>-0.0241148122796992</v>
      </c>
      <c r="AP183" s="41">
        <f t="shared" si="31"/>
        <v>-0.0287217144469746</v>
      </c>
      <c r="AQ183" t="s">
        <v>55</v>
      </c>
      <c r="AR183" t="s">
        <v>55</v>
      </c>
      <c r="AS183" t="s">
        <v>55</v>
      </c>
      <c r="AT183" t="s">
        <v>55</v>
      </c>
      <c r="AU183" t="s">
        <v>55</v>
      </c>
      <c r="AV183" s="7" t="str">
        <f>IF(AU183="","未进复试",IFERROR(VLOOKUP(A183,录取名单!$E:$I,5,0),"未录取"))</f>
        <v>未进复试</v>
      </c>
      <c r="AW183" s="136" t="str">
        <f>VLOOKUP(A183,[1]数据整理!$A:$AC,29,0)</f>
        <v>putong</v>
      </c>
      <c r="AX183" t="str">
        <f t="shared" si="32"/>
        <v/>
      </c>
      <c r="AY183">
        <f>IFERROR(VLOOKUP(A183,跨学科资质筛选!$A:$H,8,0),1)</f>
        <v>1</v>
      </c>
    </row>
    <row r="184" spans="1:51">
      <c r="A184" s="8">
        <v>220</v>
      </c>
      <c r="B184" s="8" t="s">
        <v>347</v>
      </c>
      <c r="C184">
        <v>1</v>
      </c>
      <c r="D184" t="s">
        <v>190</v>
      </c>
      <c r="E184" t="str">
        <f>VLOOKUP(A184,[1]数据整理!A:J,10,0)</f>
        <v>管理学</v>
      </c>
      <c r="F184" t="str">
        <f>VLOOKUP(A184,[1]数据整理!$A:$M,13,0)</f>
        <v>市场营销</v>
      </c>
      <c r="G184" s="7" t="s">
        <v>53</v>
      </c>
      <c r="H184" s="7">
        <f t="shared" si="22"/>
        <v>0</v>
      </c>
      <c r="I184" s="7">
        <f t="shared" si="23"/>
        <v>1</v>
      </c>
      <c r="J184" s="7">
        <v>1</v>
      </c>
      <c r="K184" s="127">
        <f>VLOOKUP(G184,权重!$L$16:$N$18,3,0)</f>
        <v>0.02965</v>
      </c>
      <c r="L184" s="127">
        <f t="shared" si="24"/>
        <v>-0.162495927150278</v>
      </c>
      <c r="M184" t="str">
        <f>IFERROR(VLOOKUP(A184,[1]数据整理!A:Q,16,0),"")</f>
        <v>经济管理学院</v>
      </c>
      <c r="N184" t="s">
        <v>79</v>
      </c>
      <c r="O184">
        <v>503</v>
      </c>
      <c r="P184">
        <v>447</v>
      </c>
      <c r="Q184" s="14"/>
      <c r="R184" s="14" t="s">
        <v>55</v>
      </c>
      <c r="S184" s="14" t="s">
        <v>55</v>
      </c>
      <c r="T184" s="30">
        <f>VLOOKUP(A184,英语评价得分!O:T,6,0)</f>
        <v>-0.426683728446284</v>
      </c>
      <c r="U184" s="41">
        <f t="shared" si="25"/>
        <v>-0.428268864803901</v>
      </c>
      <c r="V184" s="14">
        <f t="shared" si="26"/>
        <v>0</v>
      </c>
      <c r="W184">
        <v>46</v>
      </c>
      <c r="X184">
        <v>1</v>
      </c>
      <c r="Y184" s="131">
        <v>0.0217391304347826</v>
      </c>
      <c r="Z184">
        <v>4.08</v>
      </c>
      <c r="AA184" s="41">
        <f t="shared" si="27"/>
        <v>0.669431715454221</v>
      </c>
      <c r="AB184" s="41">
        <f>VLOOKUP(A184,绩点百分制转换!$H:$M,6,0)</f>
        <v>1.20240249066436</v>
      </c>
      <c r="AC184" s="41">
        <f>L184*权重!$O$22+AA184*权重!$O$23+AB184*权重!$O$24</f>
        <v>0.21513811228583</v>
      </c>
      <c r="AD184" s="41">
        <f t="shared" si="28"/>
        <v>0.306005979835656</v>
      </c>
      <c r="AE184">
        <v>2</v>
      </c>
      <c r="AF184">
        <v>1</v>
      </c>
      <c r="AG184">
        <v>4</v>
      </c>
      <c r="AH184" s="41">
        <f>AE184*权重!$N$3+AF184*权重!$N$4+AG184*权重!$N$5</f>
        <v>1.78002817856296</v>
      </c>
      <c r="AI184" s="41">
        <f t="shared" si="29"/>
        <v>0.811739350962218</v>
      </c>
      <c r="AJ184">
        <v>0</v>
      </c>
      <c r="AK184">
        <v>0</v>
      </c>
      <c r="AL184">
        <v>1</v>
      </c>
      <c r="AM184" s="41">
        <f>AJ184*权重!$N$9+AK184*权重!$N$10+AL184*权重!$N$11</f>
        <v>0.150489414157071</v>
      </c>
      <c r="AN184" s="41">
        <f t="shared" si="30"/>
        <v>-0.246895376014742</v>
      </c>
      <c r="AO184" s="41">
        <f>AI184*权重!$D$16+AN184*权重!$D$17</f>
        <v>0.155279956763805</v>
      </c>
      <c r="AP184" s="41">
        <f t="shared" si="31"/>
        <v>0.184944693982253</v>
      </c>
      <c r="AQ184" t="s">
        <v>55</v>
      </c>
      <c r="AR184" t="s">
        <v>55</v>
      </c>
      <c r="AS184" t="s">
        <v>55</v>
      </c>
      <c r="AT184">
        <v>83.13</v>
      </c>
      <c r="AU184">
        <v>83.13</v>
      </c>
      <c r="AV184" s="7">
        <f>IF(AU184="","未进复试",IFERROR(VLOOKUP(A184,录取名单!$E:$I,5,0),"未录取"))</f>
        <v>83.13</v>
      </c>
      <c r="AW184" s="136" t="str">
        <f>VLOOKUP(A184,[1]数据整理!$A:$AC,29,0)</f>
        <v>putong</v>
      </c>
      <c r="AX184" t="str">
        <f t="shared" si="32"/>
        <v/>
      </c>
      <c r="AY184">
        <f>IFERROR(VLOOKUP(A184,跨学科资质筛选!$A:$H,8,0),1)</f>
        <v>1</v>
      </c>
    </row>
    <row r="185" spans="1:51">
      <c r="A185" s="8">
        <v>221</v>
      </c>
      <c r="B185" s="8" t="s">
        <v>348</v>
      </c>
      <c r="C185">
        <v>1</v>
      </c>
      <c r="D185" t="s">
        <v>218</v>
      </c>
      <c r="E185" t="str">
        <f>VLOOKUP(A185,[1]数据整理!A:J,10,0)</f>
        <v>管理学</v>
      </c>
      <c r="F185" t="str">
        <f>VLOOKUP(A185,[1]数据整理!$A:$M,13,0)</f>
        <v>工商管理</v>
      </c>
      <c r="G185" s="7" t="s">
        <v>53</v>
      </c>
      <c r="H185" s="7">
        <f t="shared" si="22"/>
        <v>0</v>
      </c>
      <c r="I185" s="7">
        <f t="shared" si="23"/>
        <v>1</v>
      </c>
      <c r="J185" s="7">
        <v>1</v>
      </c>
      <c r="K185" s="127">
        <f>VLOOKUP(G185,权重!$L$16:$N$18,3,0)</f>
        <v>0.02965</v>
      </c>
      <c r="L185" s="127">
        <f t="shared" si="24"/>
        <v>-0.162495927150278</v>
      </c>
      <c r="M185" t="str">
        <f>IFERROR(VLOOKUP(A185,[1]数据整理!A:Q,16,0),"")</f>
        <v>经济管理学院</v>
      </c>
      <c r="N185" t="s">
        <v>79</v>
      </c>
      <c r="O185">
        <v>556</v>
      </c>
      <c r="P185">
        <v>436</v>
      </c>
      <c r="Q185" s="14"/>
      <c r="R185" s="14" t="s">
        <v>55</v>
      </c>
      <c r="S185" s="14" t="s">
        <v>55</v>
      </c>
      <c r="T185" s="30">
        <f>VLOOKUP(A185,英语评价得分!O:T,6,0)</f>
        <v>0.191485994160086</v>
      </c>
      <c r="U185" s="41">
        <f t="shared" si="25"/>
        <v>0.192765744372463</v>
      </c>
      <c r="V185" s="14">
        <f t="shared" si="26"/>
        <v>0</v>
      </c>
      <c r="W185">
        <v>62</v>
      </c>
      <c r="X185">
        <v>1</v>
      </c>
      <c r="Y185" s="131">
        <v>0.0161290322580645</v>
      </c>
      <c r="Z185">
        <v>3.53</v>
      </c>
      <c r="AA185" s="41">
        <f t="shared" si="27"/>
        <v>0.717798262286383</v>
      </c>
      <c r="AB185" s="41">
        <f>VLOOKUP(A185,绩点百分制转换!$H:$M,6,0)</f>
        <v>-0.929980341516701</v>
      </c>
      <c r="AC185" s="41">
        <f>L185*权重!$O$22+AA185*权重!$O$23+AB185*权重!$O$24</f>
        <v>0.136815554693082</v>
      </c>
      <c r="AD185" s="41">
        <f t="shared" si="28"/>
        <v>0.194618989463356</v>
      </c>
      <c r="AE185">
        <v>3</v>
      </c>
      <c r="AF185">
        <v>3</v>
      </c>
      <c r="AG185">
        <v>3</v>
      </c>
      <c r="AH185" s="41">
        <f>AE185*权重!$N$3+AF185*权重!$N$4+AG185*权重!$N$5</f>
        <v>3</v>
      </c>
      <c r="AI185" s="41">
        <f t="shared" si="29"/>
        <v>1.97482699362556</v>
      </c>
      <c r="AJ185">
        <v>0</v>
      </c>
      <c r="AK185">
        <v>1</v>
      </c>
      <c r="AL185">
        <v>0</v>
      </c>
      <c r="AM185" s="41">
        <f>AJ185*权重!$N$9+AK185*权重!$N$10+AL185*权重!$N$11</f>
        <v>0.341500400262201</v>
      </c>
      <c r="AN185" s="41">
        <f t="shared" si="30"/>
        <v>0.266081374167892</v>
      </c>
      <c r="AO185" s="41">
        <f>AI185*权重!$D$16+AN185*权重!$D$17</f>
        <v>0.915233834999859</v>
      </c>
      <c r="AP185" s="41">
        <f t="shared" si="31"/>
        <v>1.09008042675929</v>
      </c>
      <c r="AQ185">
        <v>87.25</v>
      </c>
      <c r="AR185" t="s">
        <v>55</v>
      </c>
      <c r="AS185" t="s">
        <v>55</v>
      </c>
      <c r="AT185" t="s">
        <v>55</v>
      </c>
      <c r="AU185" t="s">
        <v>55</v>
      </c>
      <c r="AV185" s="7" t="str">
        <f>IF(AU185="","未进复试",IFERROR(VLOOKUP(A185,录取名单!$E:$I,5,0),"未录取"))</f>
        <v>未进复试</v>
      </c>
      <c r="AW185" s="136" t="str">
        <f>VLOOKUP(A185,[1]数据整理!$A:$AC,29,0)</f>
        <v>putong</v>
      </c>
      <c r="AX185" t="str">
        <f t="shared" si="32"/>
        <v/>
      </c>
      <c r="AY185">
        <f>IFERROR(VLOOKUP(A185,跨学科资质筛选!$A:$H,8,0),1)</f>
        <v>1</v>
      </c>
    </row>
    <row r="186" spans="1:51">
      <c r="A186" s="8">
        <v>223</v>
      </c>
      <c r="B186" s="8" t="s">
        <v>349</v>
      </c>
      <c r="C186">
        <v>1</v>
      </c>
      <c r="D186" t="s">
        <v>222</v>
      </c>
      <c r="E186" t="str">
        <f>VLOOKUP(A186,[1]数据整理!A:J,10,0)</f>
        <v>经济学</v>
      </c>
      <c r="F186" t="str">
        <f>VLOOKUP(A186,[1]数据整理!$A:$M,13,0)</f>
        <v>金融学</v>
      </c>
      <c r="G186" s="7" t="s">
        <v>53</v>
      </c>
      <c r="H186" s="7">
        <f t="shared" si="22"/>
        <v>0</v>
      </c>
      <c r="I186" s="7">
        <f t="shared" si="23"/>
        <v>1</v>
      </c>
      <c r="J186" s="7">
        <v>1</v>
      </c>
      <c r="K186" s="127">
        <f>VLOOKUP(G186,权重!$L$16:$N$18,3,0)</f>
        <v>0.02965</v>
      </c>
      <c r="L186" s="127">
        <f t="shared" si="24"/>
        <v>-0.162495927150278</v>
      </c>
      <c r="M186" t="str">
        <f>IFERROR(VLOOKUP(A186,[1]数据整理!A:Q,16,0),"")</f>
        <v>经济管理学院</v>
      </c>
      <c r="N186" t="s">
        <v>61</v>
      </c>
      <c r="O186">
        <v>492</v>
      </c>
      <c r="P186">
        <v>434</v>
      </c>
      <c r="Q186" s="14"/>
      <c r="R186" s="14" t="s">
        <v>55</v>
      </c>
      <c r="S186" s="14" t="s">
        <v>55</v>
      </c>
      <c r="T186" s="30">
        <f>VLOOKUP(A186,英语评价得分!O:T,6,0)</f>
        <v>-0.664578918823454</v>
      </c>
      <c r="U186" s="41">
        <f t="shared" si="25"/>
        <v>-0.66726657235565</v>
      </c>
      <c r="V186" s="14">
        <f t="shared" si="26"/>
        <v>0</v>
      </c>
      <c r="W186">
        <v>76</v>
      </c>
      <c r="X186">
        <v>4</v>
      </c>
      <c r="Y186" s="131">
        <v>0.0526315789473684</v>
      </c>
      <c r="Z186">
        <v>3.63</v>
      </c>
      <c r="AA186" s="41">
        <f t="shared" si="27"/>
        <v>0.403097506911328</v>
      </c>
      <c r="AB186" s="41">
        <f>VLOOKUP(A186,绩点百分制转换!$H:$M,6,0)</f>
        <v>-0.673066747278019</v>
      </c>
      <c r="AC186" s="41">
        <f>L186*权重!$O$22+AA186*权重!$O$23+AB186*权重!$O$24</f>
        <v>0.0290216665927952</v>
      </c>
      <c r="AD186" s="41">
        <f t="shared" si="28"/>
        <v>0.0413191337761714</v>
      </c>
      <c r="AE186">
        <v>1</v>
      </c>
      <c r="AF186">
        <v>0</v>
      </c>
      <c r="AG186">
        <v>2</v>
      </c>
      <c r="AH186" s="41">
        <f>AE186*权重!$N$3+AF186*权重!$N$4+AG186*权重!$N$5</f>
        <v>0.673553627658583</v>
      </c>
      <c r="AI186" s="41">
        <f t="shared" si="29"/>
        <v>-0.243143109816625</v>
      </c>
      <c r="AJ186">
        <v>0</v>
      </c>
      <c r="AK186">
        <v>0</v>
      </c>
      <c r="AL186">
        <v>0</v>
      </c>
      <c r="AM186" s="41">
        <f>AJ186*权重!$N$9+AK186*权重!$N$10+AL186*权重!$N$11</f>
        <v>0</v>
      </c>
      <c r="AN186" s="41">
        <f t="shared" si="30"/>
        <v>-0.651047891978899</v>
      </c>
      <c r="AO186" s="41">
        <f>AI186*权重!$D$16+AN186*权重!$D$17</f>
        <v>-0.496084865235451</v>
      </c>
      <c r="AP186" s="41">
        <f t="shared" si="31"/>
        <v>-0.590857091297079</v>
      </c>
      <c r="AQ186" t="s">
        <v>55</v>
      </c>
      <c r="AR186" t="s">
        <v>55</v>
      </c>
      <c r="AS186" t="s">
        <v>55</v>
      </c>
      <c r="AT186" t="s">
        <v>55</v>
      </c>
      <c r="AU186" t="s">
        <v>55</v>
      </c>
      <c r="AV186" s="7" t="str">
        <f>IF(AU186="","未进复试",IFERROR(VLOOKUP(A186,录取名单!$E:$I,5,0),"未录取"))</f>
        <v>未进复试</v>
      </c>
      <c r="AW186" s="136" t="str">
        <f>VLOOKUP(A186,[1]数据整理!$A:$AC,29,0)</f>
        <v>putong</v>
      </c>
      <c r="AX186" t="str">
        <f t="shared" si="32"/>
        <v/>
      </c>
      <c r="AY186">
        <f>IFERROR(VLOOKUP(A186,跨学科资质筛选!$A:$H,8,0),1)</f>
        <v>1</v>
      </c>
    </row>
    <row r="187" spans="1:51">
      <c r="A187" s="8">
        <v>224</v>
      </c>
      <c r="B187" s="8" t="s">
        <v>350</v>
      </c>
      <c r="C187">
        <v>1</v>
      </c>
      <c r="D187" t="s">
        <v>351</v>
      </c>
      <c r="E187" t="str">
        <f>VLOOKUP(A187,[1]数据整理!A:J,10,0)</f>
        <v>经济学</v>
      </c>
      <c r="F187" t="str">
        <f>VLOOKUP(A187,[1]数据整理!$A:$M,13,0)</f>
        <v>贸易经济</v>
      </c>
      <c r="G187" s="7" t="s">
        <v>53</v>
      </c>
      <c r="H187" s="7">
        <f t="shared" si="22"/>
        <v>0</v>
      </c>
      <c r="I187" s="7">
        <f t="shared" si="23"/>
        <v>1</v>
      </c>
      <c r="J187" s="7">
        <v>1</v>
      </c>
      <c r="K187" s="127">
        <f>VLOOKUP(G187,权重!$L$16:$N$18,3,0)</f>
        <v>0.02965</v>
      </c>
      <c r="L187" s="127">
        <f t="shared" si="24"/>
        <v>-0.162495927150278</v>
      </c>
      <c r="M187" t="str">
        <f>IFERROR(VLOOKUP(A187,[1]数据整理!A:Q,16,0),"")</f>
        <v>经济管理学院</v>
      </c>
      <c r="N187" t="s">
        <v>74</v>
      </c>
      <c r="O187">
        <v>515</v>
      </c>
      <c r="P187">
        <v>475</v>
      </c>
      <c r="Q187" s="14"/>
      <c r="R187" s="14" t="s">
        <v>55</v>
      </c>
      <c r="S187" s="14" t="s">
        <v>55</v>
      </c>
      <c r="T187" s="30">
        <f>VLOOKUP(A187,英语评价得分!O:T,6,0)</f>
        <v>0.0857059123660873</v>
      </c>
      <c r="U187" s="41">
        <f t="shared" si="25"/>
        <v>0.0864954283844849</v>
      </c>
      <c r="V187" s="14">
        <f t="shared" si="26"/>
        <v>0</v>
      </c>
      <c r="W187">
        <v>96</v>
      </c>
      <c r="X187">
        <v>1</v>
      </c>
      <c r="Y187" s="131">
        <v>0.0104166666666667</v>
      </c>
      <c r="Z187">
        <v>3.28</v>
      </c>
      <c r="AA187" s="41">
        <f t="shared" si="27"/>
        <v>0.76704649096184</v>
      </c>
      <c r="AB187" s="41">
        <f>VLOOKUP(A187,绩点百分制转换!$H:$M,6,0)</f>
        <v>-1.5722643271134</v>
      </c>
      <c r="AC187" s="41">
        <f>L187*权重!$O$22+AA187*权重!$O$23+AB187*权重!$O$24</f>
        <v>0.126386923921709</v>
      </c>
      <c r="AD187" s="41">
        <f t="shared" si="28"/>
        <v>0.179787836970007</v>
      </c>
      <c r="AE187">
        <v>0</v>
      </c>
      <c r="AF187">
        <v>0</v>
      </c>
      <c r="AG187">
        <v>0</v>
      </c>
      <c r="AH187" s="41">
        <f>AE187*权重!$N$3+AF187*权重!$N$4+AG187*权重!$N$5</f>
        <v>0</v>
      </c>
      <c r="AI187" s="41">
        <f t="shared" si="29"/>
        <v>-0.885290647353986</v>
      </c>
      <c r="AJ187">
        <v>0</v>
      </c>
      <c r="AK187">
        <v>0</v>
      </c>
      <c r="AL187">
        <v>0</v>
      </c>
      <c r="AM187" s="41">
        <f>AJ187*权重!$N$9+AK187*权重!$N$10+AL187*权重!$N$11</f>
        <v>0</v>
      </c>
      <c r="AN187" s="41">
        <f t="shared" si="30"/>
        <v>-0.651047891978899</v>
      </c>
      <c r="AO187" s="41">
        <f>AI187*权重!$D$16+AN187*权重!$D$17</f>
        <v>-0.740036714745894</v>
      </c>
      <c r="AP187" s="41">
        <f t="shared" si="31"/>
        <v>-0.881413587411652</v>
      </c>
      <c r="AQ187" t="s">
        <v>55</v>
      </c>
      <c r="AR187" t="s">
        <v>55</v>
      </c>
      <c r="AS187" t="s">
        <v>55</v>
      </c>
      <c r="AT187" t="s">
        <v>55</v>
      </c>
      <c r="AU187" t="s">
        <v>55</v>
      </c>
      <c r="AV187" s="7" t="str">
        <f>IF(AU187="","未进复试",IFERROR(VLOOKUP(A187,录取名单!$E:$I,5,0),"未录取"))</f>
        <v>未进复试</v>
      </c>
      <c r="AW187" s="136" t="str">
        <f>VLOOKUP(A187,[1]数据整理!$A:$AC,29,0)</f>
        <v>putong</v>
      </c>
      <c r="AX187" t="str">
        <f t="shared" si="32"/>
        <v/>
      </c>
      <c r="AY187">
        <f>IFERROR(VLOOKUP(A187,跨学科资质筛选!$A:$H,8,0),1)</f>
        <v>1</v>
      </c>
    </row>
    <row r="188" spans="1:51">
      <c r="A188" s="8">
        <v>225</v>
      </c>
      <c r="B188" s="8" t="s">
        <v>352</v>
      </c>
      <c r="C188">
        <v>1</v>
      </c>
      <c r="D188" t="s">
        <v>69</v>
      </c>
      <c r="E188" t="str">
        <f>VLOOKUP(A188,[1]数据整理!A:J,10,0)</f>
        <v>农学</v>
      </c>
      <c r="F188" t="str">
        <f>VLOOKUP(A188,[1]数据整理!$A:$M,13,0)</f>
        <v>园林</v>
      </c>
      <c r="G188" s="7" t="s">
        <v>53</v>
      </c>
      <c r="H188" s="7">
        <f t="shared" si="22"/>
        <v>0</v>
      </c>
      <c r="I188" s="7">
        <f t="shared" si="23"/>
        <v>1</v>
      </c>
      <c r="J188" s="7">
        <v>1</v>
      </c>
      <c r="K188" s="127">
        <f>VLOOKUP(G188,权重!$L$16:$N$18,3,0)</f>
        <v>0.02965</v>
      </c>
      <c r="L188" s="127">
        <f t="shared" si="24"/>
        <v>-0.162495927150278</v>
      </c>
      <c r="M188" t="str">
        <f>IFERROR(VLOOKUP(A188,[1]数据整理!A:Q,16,0),"")</f>
        <v>园林学院</v>
      </c>
      <c r="N188" t="s">
        <v>58</v>
      </c>
      <c r="O188">
        <v>479</v>
      </c>
      <c r="P188">
        <v>437</v>
      </c>
      <c r="Q188" s="14"/>
      <c r="R188" s="14" t="s">
        <v>55</v>
      </c>
      <c r="S188" s="14" t="s">
        <v>55</v>
      </c>
      <c r="T188" s="30">
        <f>VLOOKUP(A188,英语评价得分!O:T,6,0)</f>
        <v>-0.609680028736414</v>
      </c>
      <c r="U188" s="41">
        <f t="shared" si="25"/>
        <v>-0.612113255228323</v>
      </c>
      <c r="V188" s="14">
        <f t="shared" si="26"/>
        <v>0</v>
      </c>
      <c r="W188">
        <v>54</v>
      </c>
      <c r="X188">
        <v>1</v>
      </c>
      <c r="Y188" s="131">
        <v>0.0185185185185185</v>
      </c>
      <c r="Z188">
        <v>88.87</v>
      </c>
      <c r="AA188" s="41">
        <f t="shared" si="27"/>
        <v>0.697197696043055</v>
      </c>
      <c r="AB188" s="41">
        <f>VLOOKUP(A188,绩点百分制转换!$H:$M,6,0)</f>
        <v>-0.0127988100846067</v>
      </c>
      <c r="AC188" s="41">
        <f>L188*权重!$O$22+AA188*权重!$O$23+AB188*权重!$O$24</f>
        <v>0.170580690872975</v>
      </c>
      <c r="AD188" s="41">
        <f t="shared" si="28"/>
        <v>0.242638321494686</v>
      </c>
      <c r="AE188">
        <v>0</v>
      </c>
      <c r="AF188">
        <v>0</v>
      </c>
      <c r="AG188">
        <v>3</v>
      </c>
      <c r="AH188" s="41">
        <f>AE188*权重!$N$3+AF188*权重!$N$4+AG188*权重!$N$5</f>
        <v>0.319423652713132</v>
      </c>
      <c r="AI188" s="41">
        <f t="shared" si="29"/>
        <v>-0.580760905997001</v>
      </c>
      <c r="AJ188">
        <v>0</v>
      </c>
      <c r="AK188">
        <v>0</v>
      </c>
      <c r="AL188">
        <v>1</v>
      </c>
      <c r="AM188" s="41">
        <f>AJ188*权重!$N$9+AK188*权重!$N$10+AL188*权重!$N$11</f>
        <v>0.150489414157071</v>
      </c>
      <c r="AN188" s="41">
        <f t="shared" si="30"/>
        <v>-0.246895376014742</v>
      </c>
      <c r="AO188" s="41">
        <f>AI188*权重!$D$16+AN188*权重!$D$17</f>
        <v>-0.373730890855002</v>
      </c>
      <c r="AP188" s="41">
        <f t="shared" si="31"/>
        <v>-0.445128570882014</v>
      </c>
      <c r="AQ188" t="s">
        <v>55</v>
      </c>
      <c r="AR188" t="s">
        <v>55</v>
      </c>
      <c r="AS188">
        <v>80.14</v>
      </c>
      <c r="AT188">
        <v>83.71</v>
      </c>
      <c r="AU188">
        <v>83</v>
      </c>
      <c r="AV188" s="7">
        <f>IF(AU188="","未进复试",IFERROR(VLOOKUP(A188,录取名单!$E:$I,5,0),"未录取"))</f>
        <v>83</v>
      </c>
      <c r="AW188" s="136" t="str">
        <f>VLOOKUP(A188,[1]数据整理!$A:$AC,29,0)</f>
        <v>putong</v>
      </c>
      <c r="AX188" t="str">
        <f t="shared" si="32"/>
        <v/>
      </c>
      <c r="AY188">
        <f>IFERROR(VLOOKUP(A188,跨学科资质筛选!$A:$H,8,0),1)</f>
        <v>1</v>
      </c>
    </row>
    <row r="189" spans="1:51">
      <c r="A189" s="8">
        <v>226</v>
      </c>
      <c r="B189" s="8" t="s">
        <v>353</v>
      </c>
      <c r="C189">
        <v>1</v>
      </c>
      <c r="D189" t="s">
        <v>354</v>
      </c>
      <c r="E189" t="str">
        <f>VLOOKUP(A189,[1]数据整理!A:J,10,0)</f>
        <v>工学</v>
      </c>
      <c r="F189" t="str">
        <f>VLOOKUP(A189,[1]数据整理!$A:$M,13,0)</f>
        <v>风景园林</v>
      </c>
      <c r="G189" s="7">
        <v>211</v>
      </c>
      <c r="H189" s="7">
        <f t="shared" si="22"/>
        <v>0</v>
      </c>
      <c r="I189" s="7">
        <f t="shared" si="23"/>
        <v>1</v>
      </c>
      <c r="J189" s="7">
        <v>1</v>
      </c>
      <c r="K189" s="127">
        <f>VLOOKUP(G189,权重!$L$16:$N$18,3,0)</f>
        <v>0.03757</v>
      </c>
      <c r="L189" s="127">
        <f t="shared" si="24"/>
        <v>-0.0952406599627802</v>
      </c>
      <c r="M189" t="str">
        <f>IFERROR(VLOOKUP(A189,[1]数据整理!A:Q,16,0),"")</f>
        <v>园林学院</v>
      </c>
      <c r="N189" t="s">
        <v>127</v>
      </c>
      <c r="O189">
        <v>543</v>
      </c>
      <c r="P189">
        <v>493</v>
      </c>
      <c r="Q189" s="14"/>
      <c r="R189" s="14" t="s">
        <v>55</v>
      </c>
      <c r="S189" s="14" t="s">
        <v>55</v>
      </c>
      <c r="T189" s="30">
        <f>VLOOKUP(A189,英语评价得分!O:T,6,0)</f>
        <v>0.415099252888324</v>
      </c>
      <c r="U189" s="41">
        <f t="shared" si="25"/>
        <v>0.417415331148445</v>
      </c>
      <c r="V189" s="14">
        <f t="shared" si="26"/>
        <v>0</v>
      </c>
      <c r="W189">
        <v>159</v>
      </c>
      <c r="X189">
        <v>1</v>
      </c>
      <c r="Y189" s="131">
        <v>0.00628930817610063</v>
      </c>
      <c r="Z189">
        <v>3.94</v>
      </c>
      <c r="AA189" s="41">
        <f t="shared" si="27"/>
        <v>0.802629839316693</v>
      </c>
      <c r="AB189" s="41">
        <f>VLOOKUP(A189,绩点百分制转换!$H:$M,6,0)</f>
        <v>0.534427145643783</v>
      </c>
      <c r="AC189" s="41">
        <f>L189*权重!$O$22+AA189*权重!$O$23+AB189*权重!$O$24</f>
        <v>0.274086966842365</v>
      </c>
      <c r="AD189" s="41">
        <f t="shared" si="28"/>
        <v>0.389840518655095</v>
      </c>
      <c r="AE189">
        <v>1</v>
      </c>
      <c r="AF189">
        <v>0</v>
      </c>
      <c r="AG189">
        <v>2</v>
      </c>
      <c r="AH189" s="41">
        <f>AE189*权重!$N$3+AF189*权重!$N$4+AG189*权重!$N$5</f>
        <v>0.673553627658583</v>
      </c>
      <c r="AI189" s="41">
        <f t="shared" si="29"/>
        <v>-0.243143109816625</v>
      </c>
      <c r="AJ189">
        <v>0</v>
      </c>
      <c r="AK189">
        <v>0</v>
      </c>
      <c r="AL189">
        <v>2</v>
      </c>
      <c r="AM189" s="41">
        <f>AJ189*权重!$N$9+AK189*权重!$N$10+AL189*权重!$N$11</f>
        <v>0.300978828314143</v>
      </c>
      <c r="AN189" s="41">
        <f t="shared" si="30"/>
        <v>0.157257139949415</v>
      </c>
      <c r="AO189" s="41">
        <f>AI189*权重!$D$16+AN189*权重!$D$17</f>
        <v>0.00514508506329614</v>
      </c>
      <c r="AP189" s="41">
        <f t="shared" si="31"/>
        <v>0.00612800391225812</v>
      </c>
      <c r="AQ189" t="s">
        <v>55</v>
      </c>
      <c r="AR189" t="s">
        <v>55</v>
      </c>
      <c r="AS189" t="s">
        <v>55</v>
      </c>
      <c r="AT189" t="s">
        <v>55</v>
      </c>
      <c r="AU189" t="s">
        <v>55</v>
      </c>
      <c r="AV189" s="7" t="str">
        <f>IF(AU189="","未进复试",IFERROR(VLOOKUP(A189,录取名单!$E:$I,5,0),"未录取"))</f>
        <v>未进复试</v>
      </c>
      <c r="AW189" s="136" t="str">
        <f>VLOOKUP(A189,[1]数据整理!$A:$AC,29,0)</f>
        <v>putong</v>
      </c>
      <c r="AX189" t="str">
        <f t="shared" si="32"/>
        <v/>
      </c>
      <c r="AY189">
        <f>IFERROR(VLOOKUP(A189,跨学科资质筛选!$A:$H,8,0),1)</f>
        <v>1</v>
      </c>
    </row>
    <row r="190" spans="1:51">
      <c r="A190" s="8">
        <v>227</v>
      </c>
      <c r="B190" s="8" t="s">
        <v>355</v>
      </c>
      <c r="C190">
        <v>1</v>
      </c>
      <c r="D190" t="s">
        <v>102</v>
      </c>
      <c r="E190" t="str">
        <f>VLOOKUP(A190,[1]数据整理!A:J,10,0)</f>
        <v>管理学</v>
      </c>
      <c r="F190" t="str">
        <f>VLOOKUP(A190,[1]数据整理!$A:$M,13,0)</f>
        <v>市场营销</v>
      </c>
      <c r="G190" s="7">
        <v>211</v>
      </c>
      <c r="H190" s="7">
        <f t="shared" si="22"/>
        <v>0</v>
      </c>
      <c r="I190" s="7">
        <f t="shared" si="23"/>
        <v>1</v>
      </c>
      <c r="J190" s="7">
        <v>1</v>
      </c>
      <c r="K190" s="127">
        <f>VLOOKUP(G190,权重!$L$16:$N$18,3,0)</f>
        <v>0.03757</v>
      </c>
      <c r="L190" s="127">
        <f t="shared" si="24"/>
        <v>-0.0952406599627802</v>
      </c>
      <c r="M190" t="str">
        <f>IFERROR(VLOOKUP(A190,[1]数据整理!A:Q,16,0),"")</f>
        <v>经济管理学院</v>
      </c>
      <c r="N190" t="s">
        <v>79</v>
      </c>
      <c r="O190">
        <v>596</v>
      </c>
      <c r="P190">
        <v>516</v>
      </c>
      <c r="Q190" s="14"/>
      <c r="R190" s="14" t="s">
        <v>55</v>
      </c>
      <c r="S190" s="14" t="s">
        <v>55</v>
      </c>
      <c r="T190" s="30">
        <f>VLOOKUP(A190,英语评价得分!O:T,6,0)</f>
        <v>0.835990743555627</v>
      </c>
      <c r="U190" s="41">
        <f t="shared" si="25"/>
        <v>0.840257429124618</v>
      </c>
      <c r="V190" s="14">
        <f t="shared" si="26"/>
        <v>0</v>
      </c>
      <c r="W190">
        <v>53</v>
      </c>
      <c r="X190">
        <v>8</v>
      </c>
      <c r="Y190" s="131">
        <v>0.150943396226415</v>
      </c>
      <c r="Z190">
        <v>87.85</v>
      </c>
      <c r="AA190" s="41">
        <f t="shared" si="27"/>
        <v>-0.44448179826291</v>
      </c>
      <c r="AB190" s="41">
        <f>VLOOKUP(A190,绩点百分制转换!$H:$M,6,0)</f>
        <v>-0.274850676208064</v>
      </c>
      <c r="AC190" s="41">
        <f>L190*权重!$O$22+AA190*权重!$O$23+AB190*权重!$O$24</f>
        <v>-0.235935517922606</v>
      </c>
      <c r="AD190" s="41">
        <f t="shared" si="28"/>
        <v>-0.335491637829956</v>
      </c>
      <c r="AE190">
        <v>0</v>
      </c>
      <c r="AF190">
        <v>0</v>
      </c>
      <c r="AG190">
        <v>0</v>
      </c>
      <c r="AH190" s="41">
        <f>AE190*权重!$N$3+AF190*权重!$N$4+AG190*权重!$N$5</f>
        <v>0</v>
      </c>
      <c r="AI190" s="41">
        <f t="shared" si="29"/>
        <v>-0.885290647353986</v>
      </c>
      <c r="AJ190">
        <v>0</v>
      </c>
      <c r="AK190">
        <v>0</v>
      </c>
      <c r="AL190">
        <v>0</v>
      </c>
      <c r="AM190" s="41">
        <f>AJ190*权重!$N$9+AK190*权重!$N$10+AL190*权重!$N$11</f>
        <v>0</v>
      </c>
      <c r="AN190" s="41">
        <f t="shared" si="30"/>
        <v>-0.651047891978899</v>
      </c>
      <c r="AO190" s="41">
        <f>AI190*权重!$D$16+AN190*权重!$D$17</f>
        <v>-0.740036714745894</v>
      </c>
      <c r="AP190" s="41">
        <f t="shared" si="31"/>
        <v>-0.881413587411652</v>
      </c>
      <c r="AQ190" t="s">
        <v>55</v>
      </c>
      <c r="AR190" t="s">
        <v>55</v>
      </c>
      <c r="AS190" t="s">
        <v>55</v>
      </c>
      <c r="AT190">
        <v>86.5</v>
      </c>
      <c r="AU190">
        <v>86.5</v>
      </c>
      <c r="AV190" s="7">
        <f>IF(AU190="","未进复试",IFERROR(VLOOKUP(A190,录取名单!$E:$I,5,0),"未录取"))</f>
        <v>86.5</v>
      </c>
      <c r="AW190" s="136" t="str">
        <f>VLOOKUP(A190,[1]数据整理!$A:$AC,29,0)</f>
        <v>putong</v>
      </c>
      <c r="AX190" t="str">
        <f t="shared" si="32"/>
        <v/>
      </c>
      <c r="AY190">
        <f>IFERROR(VLOOKUP(A190,跨学科资质筛选!$A:$H,8,0),1)</f>
        <v>1</v>
      </c>
    </row>
    <row r="191" spans="1:51">
      <c r="A191" s="8">
        <v>228</v>
      </c>
      <c r="B191" s="8" t="s">
        <v>356</v>
      </c>
      <c r="C191">
        <v>1</v>
      </c>
      <c r="D191" t="s">
        <v>102</v>
      </c>
      <c r="E191" t="str">
        <f>VLOOKUP(A191,[1]数据整理!A:J,10,0)</f>
        <v>工学</v>
      </c>
      <c r="F191" t="str">
        <f>VLOOKUP(A191,[1]数据整理!$A:$M,13,0)</f>
        <v>环境科学</v>
      </c>
      <c r="G191" s="7">
        <v>211</v>
      </c>
      <c r="H191" s="7">
        <f t="shared" si="22"/>
        <v>0</v>
      </c>
      <c r="I191" s="7">
        <f t="shared" si="23"/>
        <v>1</v>
      </c>
      <c r="J191" s="7">
        <v>1</v>
      </c>
      <c r="K191" s="127">
        <f>VLOOKUP(G191,权重!$L$16:$N$18,3,0)</f>
        <v>0.03757</v>
      </c>
      <c r="L191" s="127">
        <f t="shared" si="24"/>
        <v>-0.0952406599627802</v>
      </c>
      <c r="M191" t="str">
        <f>IFERROR(VLOOKUP(A191,[1]数据整理!A:Q,16,0),"")</f>
        <v>环境科学与工程学院</v>
      </c>
      <c r="N191" t="s">
        <v>76</v>
      </c>
      <c r="O191">
        <v>519</v>
      </c>
      <c r="P191">
        <v>505</v>
      </c>
      <c r="Q191" s="14"/>
      <c r="R191" s="14" t="s">
        <v>55</v>
      </c>
      <c r="S191" s="14" t="s">
        <v>55</v>
      </c>
      <c r="T191" s="30">
        <f>VLOOKUP(A191,英语评价得分!O:T,6,0)</f>
        <v>0.634694813236482</v>
      </c>
      <c r="U191" s="41">
        <f t="shared" si="25"/>
        <v>0.638028599657752</v>
      </c>
      <c r="V191" s="14">
        <f t="shared" si="26"/>
        <v>0</v>
      </c>
      <c r="W191">
        <v>42</v>
      </c>
      <c r="X191">
        <v>6</v>
      </c>
      <c r="Y191" s="131">
        <v>0.142857142857143</v>
      </c>
      <c r="Z191">
        <v>88.65</v>
      </c>
      <c r="AA191" s="41">
        <f t="shared" si="27"/>
        <v>-0.374767483118709</v>
      </c>
      <c r="AB191" s="41">
        <f>VLOOKUP(A191,绩点百分制转换!$H:$M,6,0)</f>
        <v>-0.0693198008171163</v>
      </c>
      <c r="AC191" s="41">
        <f>L191*权重!$O$22+AA191*权重!$O$23+AB191*权重!$O$24</f>
        <v>-0.200157509172739</v>
      </c>
      <c r="AD191" s="41">
        <f t="shared" si="28"/>
        <v>-0.284609684550503</v>
      </c>
      <c r="AE191">
        <v>0</v>
      </c>
      <c r="AF191">
        <v>0</v>
      </c>
      <c r="AG191">
        <v>1</v>
      </c>
      <c r="AH191" s="41">
        <f>AE191*权重!$N$3+AF191*权重!$N$4+AG191*权重!$N$5</f>
        <v>0.106474550904377</v>
      </c>
      <c r="AI191" s="41">
        <f t="shared" si="29"/>
        <v>-0.783780733568324</v>
      </c>
      <c r="AJ191">
        <v>0</v>
      </c>
      <c r="AK191">
        <v>0</v>
      </c>
      <c r="AL191">
        <v>0</v>
      </c>
      <c r="AM191" s="41">
        <f>AJ191*权重!$N$9+AK191*权重!$N$10+AL191*权重!$N$11</f>
        <v>0</v>
      </c>
      <c r="AN191" s="41">
        <f t="shared" si="30"/>
        <v>-0.651047891978899</v>
      </c>
      <c r="AO191" s="41">
        <f>AI191*权重!$D$16+AN191*权重!$D$17</f>
        <v>-0.701473098498721</v>
      </c>
      <c r="AP191" s="41">
        <f t="shared" si="31"/>
        <v>-0.835482764436662</v>
      </c>
      <c r="AQ191">
        <v>91.75</v>
      </c>
      <c r="AR191">
        <v>91.5</v>
      </c>
      <c r="AS191">
        <v>88.75</v>
      </c>
      <c r="AT191">
        <v>91.2</v>
      </c>
      <c r="AU191">
        <v>90.8</v>
      </c>
      <c r="AV191" s="7">
        <f>IF(AU191="","未进复试",IFERROR(VLOOKUP(A191,录取名单!$E:$I,5,0),"未录取"))</f>
        <v>90.8</v>
      </c>
      <c r="AW191" s="136" t="str">
        <f>VLOOKUP(A191,[1]数据整理!$A:$AC,29,0)</f>
        <v>putong</v>
      </c>
      <c r="AX191" t="str">
        <f t="shared" si="32"/>
        <v/>
      </c>
      <c r="AY191">
        <f>IFERROR(VLOOKUP(A191,跨学科资质筛选!$A:$H,8,0),1)</f>
        <v>1</v>
      </c>
    </row>
    <row r="192" spans="1:51">
      <c r="A192" s="8">
        <v>229</v>
      </c>
      <c r="B192" s="8" t="s">
        <v>357</v>
      </c>
      <c r="C192">
        <v>1</v>
      </c>
      <c r="D192" t="s">
        <v>102</v>
      </c>
      <c r="E192" t="str">
        <f>VLOOKUP(A192,[1]数据整理!A:J,10,0)</f>
        <v>管理学</v>
      </c>
      <c r="F192" t="str">
        <f>VLOOKUP(A192,[1]数据整理!$A:$M,13,0)</f>
        <v>物业管理</v>
      </c>
      <c r="G192" s="7">
        <v>211</v>
      </c>
      <c r="H192" s="7">
        <f t="shared" si="22"/>
        <v>0</v>
      </c>
      <c r="I192" s="7">
        <f t="shared" si="23"/>
        <v>1</v>
      </c>
      <c r="J192" s="7">
        <v>1</v>
      </c>
      <c r="K192" s="127">
        <f>VLOOKUP(G192,权重!$L$16:$N$18,3,0)</f>
        <v>0.03757</v>
      </c>
      <c r="L192" s="127">
        <f t="shared" si="24"/>
        <v>-0.0952406599627802</v>
      </c>
      <c r="M192" t="str">
        <f>IFERROR(VLOOKUP(A192,[1]数据整理!A:Q,16,0),"")</f>
        <v>经济管理学院</v>
      </c>
      <c r="N192" t="s">
        <v>79</v>
      </c>
      <c r="O192">
        <v>449</v>
      </c>
      <c r="P192">
        <v>483</v>
      </c>
      <c r="Q192" s="14"/>
      <c r="R192" s="14" t="s">
        <v>55</v>
      </c>
      <c r="S192" s="14" t="s">
        <v>55</v>
      </c>
      <c r="T192" s="30">
        <f>VLOOKUP(A192,英语评价得分!O:T,6,0)</f>
        <v>0.232102952598193</v>
      </c>
      <c r="U192" s="41">
        <f t="shared" si="25"/>
        <v>0.233570940724023</v>
      </c>
      <c r="V192" s="14">
        <f t="shared" si="26"/>
        <v>0</v>
      </c>
      <c r="W192">
        <v>22</v>
      </c>
      <c r="X192">
        <v>4</v>
      </c>
      <c r="Y192" s="131">
        <v>0.181818181818182</v>
      </c>
      <c r="Z192">
        <v>86.56</v>
      </c>
      <c r="AA192" s="41">
        <f t="shared" si="27"/>
        <v>-0.710663728813497</v>
      </c>
      <c r="AB192" s="41">
        <f>VLOOKUP(A192,绩点百分制转换!$H:$M,6,0)</f>
        <v>-0.606269212775961</v>
      </c>
      <c r="AC192" s="41">
        <f>L192*权重!$O$22+AA192*权重!$O$23+AB192*权重!$O$24</f>
        <v>-0.351988763639592</v>
      </c>
      <c r="AD192" s="41">
        <f t="shared" si="28"/>
        <v>-0.500537598542418</v>
      </c>
      <c r="AE192">
        <v>0</v>
      </c>
      <c r="AF192">
        <v>0</v>
      </c>
      <c r="AG192">
        <v>3</v>
      </c>
      <c r="AH192" s="41">
        <f>AE192*权重!$N$3+AF192*权重!$N$4+AG192*权重!$N$5</f>
        <v>0.319423652713132</v>
      </c>
      <c r="AI192" s="41">
        <f t="shared" si="29"/>
        <v>-0.580760905997001</v>
      </c>
      <c r="AJ192">
        <v>0</v>
      </c>
      <c r="AK192">
        <v>0</v>
      </c>
      <c r="AL192">
        <v>0</v>
      </c>
      <c r="AM192" s="41">
        <f>AJ192*权重!$N$9+AK192*权重!$N$10+AL192*权重!$N$11</f>
        <v>0</v>
      </c>
      <c r="AN192" s="41">
        <f t="shared" si="30"/>
        <v>-0.651047891978899</v>
      </c>
      <c r="AO192" s="41">
        <f>AI192*权重!$D$16+AN192*权重!$D$17</f>
        <v>-0.624345866004376</v>
      </c>
      <c r="AP192" s="41">
        <f t="shared" si="31"/>
        <v>-0.743621118486682</v>
      </c>
      <c r="AQ192" t="s">
        <v>55</v>
      </c>
      <c r="AR192" t="s">
        <v>55</v>
      </c>
      <c r="AS192" t="s">
        <v>55</v>
      </c>
      <c r="AT192">
        <v>83.75</v>
      </c>
      <c r="AU192">
        <v>83.75</v>
      </c>
      <c r="AV192" s="7">
        <f>IF(AU192="","未进复试",IFERROR(VLOOKUP(A192,录取名单!$E:$I,5,0),"未录取"))</f>
        <v>83.75</v>
      </c>
      <c r="AW192" s="136" t="str">
        <f>VLOOKUP(A192,[1]数据整理!$A:$AC,29,0)</f>
        <v>putong</v>
      </c>
      <c r="AX192" t="str">
        <f t="shared" si="32"/>
        <v/>
      </c>
      <c r="AY192">
        <f>IFERROR(VLOOKUP(A192,跨学科资质筛选!$A:$H,8,0),1)</f>
        <v>1</v>
      </c>
    </row>
    <row r="193" spans="1:51">
      <c r="A193" s="8">
        <v>230</v>
      </c>
      <c r="B193" s="8" t="s">
        <v>358</v>
      </c>
      <c r="C193">
        <v>1</v>
      </c>
      <c r="D193" t="s">
        <v>102</v>
      </c>
      <c r="E193" t="str">
        <f>VLOOKUP(A193,[1]数据整理!A:J,10,0)</f>
        <v>管理学</v>
      </c>
      <c r="F193" t="str">
        <f>VLOOKUP(A193,[1]数据整理!$A:$M,13,0)</f>
        <v>农林经济管理</v>
      </c>
      <c r="G193" s="7">
        <v>211</v>
      </c>
      <c r="H193" s="7">
        <f t="shared" si="22"/>
        <v>0</v>
      </c>
      <c r="I193" s="7">
        <f t="shared" si="23"/>
        <v>1</v>
      </c>
      <c r="J193" s="7">
        <v>1</v>
      </c>
      <c r="K193" s="127">
        <f>VLOOKUP(G193,权重!$L$16:$N$18,3,0)</f>
        <v>0.03757</v>
      </c>
      <c r="L193" s="127">
        <f t="shared" si="24"/>
        <v>-0.0952406599627802</v>
      </c>
      <c r="M193" t="str">
        <f>IFERROR(VLOOKUP(A193,[1]数据整理!A:Q,16,0),"")</f>
        <v>经济管理学院</v>
      </c>
      <c r="N193" t="s">
        <v>74</v>
      </c>
      <c r="O193">
        <v>515</v>
      </c>
      <c r="P193">
        <v>492</v>
      </c>
      <c r="Q193" s="14"/>
      <c r="R193" s="14" t="s">
        <v>55</v>
      </c>
      <c r="S193" s="14" t="s">
        <v>55</v>
      </c>
      <c r="T193" s="30">
        <f>VLOOKUP(A193,英语评价得分!O:T,6,0)</f>
        <v>0.396799622859311</v>
      </c>
      <c r="U193" s="41">
        <f t="shared" si="25"/>
        <v>0.399030892106003</v>
      </c>
      <c r="V193" s="14">
        <f t="shared" si="26"/>
        <v>0</v>
      </c>
      <c r="W193">
        <v>33</v>
      </c>
      <c r="X193">
        <v>5</v>
      </c>
      <c r="Y193" s="131">
        <v>0.151515151515152</v>
      </c>
      <c r="Z193">
        <v>87.99</v>
      </c>
      <c r="AA193" s="41">
        <f t="shared" si="27"/>
        <v>-0.449411093273106</v>
      </c>
      <c r="AB193" s="41">
        <f>VLOOKUP(A193,绩点百分制转换!$H:$M,6,0)</f>
        <v>-0.238882773014649</v>
      </c>
      <c r="AC193" s="41">
        <f>L193*权重!$O$22+AA193*权重!$O$23+AB193*权重!$O$24</f>
        <v>-0.236175649124153</v>
      </c>
      <c r="AD193" s="41">
        <f t="shared" si="28"/>
        <v>-0.335833142150767</v>
      </c>
      <c r="AE193">
        <v>0</v>
      </c>
      <c r="AF193">
        <v>0</v>
      </c>
      <c r="AG193">
        <v>3</v>
      </c>
      <c r="AH193" s="41">
        <f>AE193*权重!$N$3+AF193*权重!$N$4+AG193*权重!$N$5</f>
        <v>0.319423652713132</v>
      </c>
      <c r="AI193" s="41">
        <f t="shared" si="29"/>
        <v>-0.580760905997001</v>
      </c>
      <c r="AJ193">
        <v>1</v>
      </c>
      <c r="AK193">
        <v>0</v>
      </c>
      <c r="AL193">
        <v>0</v>
      </c>
      <c r="AM193" s="41">
        <f>AJ193*权重!$N$9+AK193*权重!$N$10+AL193*权重!$N$11</f>
        <v>0.484022428139353</v>
      </c>
      <c r="AN193" s="41">
        <f t="shared" si="30"/>
        <v>0.64883677573218</v>
      </c>
      <c r="AO193" s="41">
        <f>AI193*权重!$D$16+AN193*权重!$D$17</f>
        <v>0.181712616443264</v>
      </c>
      <c r="AP193" s="41">
        <f t="shared" si="31"/>
        <v>0.216427058206443</v>
      </c>
      <c r="AQ193" t="s">
        <v>55</v>
      </c>
      <c r="AR193" t="s">
        <v>55</v>
      </c>
      <c r="AS193" t="s">
        <v>55</v>
      </c>
      <c r="AT193">
        <v>90.71</v>
      </c>
      <c r="AU193">
        <v>90.71</v>
      </c>
      <c r="AV193" s="7">
        <f>IF(AU193="","未进复试",IFERROR(VLOOKUP(A193,录取名单!$E:$I,5,0),"未录取"))</f>
        <v>90.71</v>
      </c>
      <c r="AW193" s="136" t="str">
        <f>VLOOKUP(A193,[1]数据整理!$A:$AC,29,0)</f>
        <v>putong</v>
      </c>
      <c r="AX193" t="str">
        <f t="shared" si="32"/>
        <v/>
      </c>
      <c r="AY193">
        <f>IFERROR(VLOOKUP(A193,跨学科资质筛选!$A:$H,8,0),1)</f>
        <v>1</v>
      </c>
    </row>
    <row r="194" spans="1:51">
      <c r="A194" s="8">
        <v>232</v>
      </c>
      <c r="B194" s="8" t="s">
        <v>359</v>
      </c>
      <c r="C194">
        <v>1</v>
      </c>
      <c r="D194" t="s">
        <v>102</v>
      </c>
      <c r="E194" t="str">
        <f>VLOOKUP(A194,[1]数据整理!A:J,10,0)</f>
        <v>管理学</v>
      </c>
      <c r="F194" t="str">
        <f>VLOOKUP(A194,[1]数据整理!$A:$M,13,0)</f>
        <v>农林经济管理</v>
      </c>
      <c r="G194" s="7">
        <v>211</v>
      </c>
      <c r="H194" s="7">
        <f t="shared" ref="H194:H257" si="33">IF(G194=985,1,0)</f>
        <v>0</v>
      </c>
      <c r="I194" s="7">
        <f t="shared" ref="I194:I257" si="34">IF(G194="其它",0,1)</f>
        <v>1</v>
      </c>
      <c r="J194" s="7">
        <v>1</v>
      </c>
      <c r="K194" s="127">
        <f>VLOOKUP(G194,权重!$L$16:$N$18,3,0)</f>
        <v>0.03757</v>
      </c>
      <c r="L194" s="127">
        <f t="shared" ref="L194:L257" si="35">(K194-AVERAGE($K$2:$K$978))/STDEV($K$2:$K$978)</f>
        <v>-0.0952406599627802</v>
      </c>
      <c r="M194" t="str">
        <f>IFERROR(VLOOKUP(A194,[1]数据整理!A:Q,16,0),"")</f>
        <v>经济管理学院</v>
      </c>
      <c r="N194" t="s">
        <v>67</v>
      </c>
      <c r="O194">
        <v>607</v>
      </c>
      <c r="P194">
        <v>546</v>
      </c>
      <c r="Q194" s="14"/>
      <c r="R194" s="14" t="s">
        <v>55</v>
      </c>
      <c r="S194" s="14" t="s">
        <v>55</v>
      </c>
      <c r="T194" s="30">
        <f>VLOOKUP(A194,英语评价得分!O:T,6,0)</f>
        <v>1.38497964442602</v>
      </c>
      <c r="U194" s="41">
        <f t="shared" ref="U194:U257" si="36">(T194-AVERAGE($T$2:$T$978))/STDEV($T$2:$T$978)</f>
        <v>1.39179060039789</v>
      </c>
      <c r="V194" s="14">
        <f t="shared" ref="V194:V257" si="37">IF(SUM(O194:Q194)=0,1,0)</f>
        <v>0</v>
      </c>
      <c r="W194">
        <v>26</v>
      </c>
      <c r="X194">
        <v>20</v>
      </c>
      <c r="Y194" s="131">
        <v>0.769230769230769</v>
      </c>
      <c r="Z194">
        <v>84.24</v>
      </c>
      <c r="AA194" s="41">
        <f t="shared" ref="AA194:AA257" si="38">-(Y194-AVERAGE($Y$2:$Y$978))/STDEV($Y$2:$Y$978)</f>
        <v>-5.77494558698108</v>
      </c>
      <c r="AB194" s="41">
        <f>VLOOKUP(A194,绩点百分制转换!$H:$M,6,0)</f>
        <v>-1.2023087514097</v>
      </c>
      <c r="AC194" s="41">
        <f>L194*权重!$O$22+AA194*权重!$O$23+AB194*权重!$O$24</f>
        <v>-2.30111833934698</v>
      </c>
      <c r="AD194" s="41">
        <f t="shared" ref="AD194:AD257" si="39">(AC194-AVERAGE($AC$2:$AC$978))/STDEV($AC$2:$AC$978)</f>
        <v>-3.27250628746822</v>
      </c>
      <c r="AE194">
        <v>0</v>
      </c>
      <c r="AF194">
        <v>3</v>
      </c>
      <c r="AG194">
        <v>3</v>
      </c>
      <c r="AH194" s="41">
        <f>AE194*权重!$N$3+AF194*权重!$N$4+AG194*权重!$N$5</f>
        <v>1.61818642245052</v>
      </c>
      <c r="AI194" s="41">
        <f t="shared" ref="AI194:AI257" si="40">(AH194-AVERAGE($AH$2:$AH$978))/STDEV($AH$2:$AH$978)</f>
        <v>0.657443863727447</v>
      </c>
      <c r="AJ194">
        <v>0</v>
      </c>
      <c r="AK194">
        <v>0</v>
      </c>
      <c r="AL194">
        <v>0</v>
      </c>
      <c r="AM194" s="41">
        <f>AJ194*权重!$N$9+AK194*权重!$N$10+AL194*权重!$N$11</f>
        <v>0</v>
      </c>
      <c r="AN194" s="41">
        <f t="shared" ref="AN194:AN257" si="41">(AM194-AVERAGE($AM$2:$AM$978))/STDEV($AM$2:$AM$978)</f>
        <v>-0.651047891978899</v>
      </c>
      <c r="AO194" s="41">
        <f>AI194*权重!$D$16+AN194*权重!$D$17</f>
        <v>-0.153951873986058</v>
      </c>
      <c r="AP194" s="41">
        <f t="shared" ref="AP194:AP257" si="42">(AO194-AVERAGE($AO$2:$AO$978))/STDEV($AO$2:$AO$978)</f>
        <v>-0.183362893806413</v>
      </c>
      <c r="AQ194" t="s">
        <v>55</v>
      </c>
      <c r="AR194" t="s">
        <v>55</v>
      </c>
      <c r="AS194" t="s">
        <v>55</v>
      </c>
      <c r="AT194">
        <v>89.35</v>
      </c>
      <c r="AU194">
        <v>89.35</v>
      </c>
      <c r="AV194" s="7">
        <f>IF(AU194="","未进复试",IFERROR(VLOOKUP(A194,录取名单!$E:$I,5,0),"未录取"))</f>
        <v>89.35</v>
      </c>
      <c r="AW194" s="136" t="str">
        <f>VLOOKUP(A194,[1]数据整理!$A:$AC,29,0)</f>
        <v>zhijiaotuan</v>
      </c>
      <c r="AX194" t="str">
        <f t="shared" ref="AX194:AX257" si="43">IF(OR(M194="",AW194="techangsheng"),"删除","")</f>
        <v/>
      </c>
      <c r="AY194">
        <f>IFERROR(VLOOKUP(A194,跨学科资质筛选!$A:$H,8,0),1)</f>
        <v>1</v>
      </c>
    </row>
    <row r="195" spans="1:51">
      <c r="A195" s="8">
        <v>233</v>
      </c>
      <c r="B195" s="8" t="s">
        <v>360</v>
      </c>
      <c r="C195">
        <v>1</v>
      </c>
      <c r="D195" t="s">
        <v>102</v>
      </c>
      <c r="E195" t="str">
        <f>VLOOKUP(A195,[1]数据整理!A:J,10,0)</f>
        <v>文学</v>
      </c>
      <c r="F195" t="str">
        <f>VLOOKUP(A195,[1]数据整理!$A:$M,13,0)</f>
        <v>日语</v>
      </c>
      <c r="G195" s="7">
        <v>211</v>
      </c>
      <c r="H195" s="7">
        <f t="shared" si="33"/>
        <v>0</v>
      </c>
      <c r="I195" s="7">
        <f t="shared" si="34"/>
        <v>1</v>
      </c>
      <c r="J195" s="7">
        <v>1</v>
      </c>
      <c r="K195" s="127">
        <f>VLOOKUP(G195,权重!$L$16:$N$18,3,0)</f>
        <v>0.03757</v>
      </c>
      <c r="L195" s="127">
        <f t="shared" si="35"/>
        <v>-0.0952406599627802</v>
      </c>
      <c r="M195" t="str">
        <f>IFERROR(VLOOKUP(A195,[1]数据整理!A:Q,16,0),"")</f>
        <v>外语学院</v>
      </c>
      <c r="N195" t="s">
        <v>135</v>
      </c>
      <c r="P195">
        <v>477</v>
      </c>
      <c r="Q195" s="14"/>
      <c r="R195" s="14" t="s">
        <v>55</v>
      </c>
      <c r="S195" s="14" t="s">
        <v>55</v>
      </c>
      <c r="T195" s="30">
        <f>VLOOKUP(A195,英语评价得分!O:T,6,0)</f>
        <v>0.122305172424113</v>
      </c>
      <c r="U195" s="41">
        <f t="shared" si="36"/>
        <v>0.123264306469369</v>
      </c>
      <c r="V195" s="14">
        <f t="shared" si="37"/>
        <v>0</v>
      </c>
      <c r="W195">
        <v>23</v>
      </c>
      <c r="X195">
        <v>5</v>
      </c>
      <c r="Y195" s="131">
        <v>0.217391304347826</v>
      </c>
      <c r="Z195">
        <v>89.8</v>
      </c>
      <c r="AA195" s="41">
        <f t="shared" si="38"/>
        <v>-1.01735160531743</v>
      </c>
      <c r="AB195" s="41">
        <f>VLOOKUP(A195,绩点百分制转换!$H:$M,6,0)</f>
        <v>0.226130832557365</v>
      </c>
      <c r="AC195" s="41">
        <f>L195*权重!$O$22+AA195*权重!$O$23+AB195*权重!$O$24</f>
        <v>-0.430649566088026</v>
      </c>
      <c r="AD195" s="41">
        <f t="shared" si="39"/>
        <v>-0.612405626276645</v>
      </c>
      <c r="AE195">
        <v>1</v>
      </c>
      <c r="AF195">
        <v>0</v>
      </c>
      <c r="AG195">
        <v>0</v>
      </c>
      <c r="AH195" s="41">
        <f>AE195*权重!$N$3+AF195*权重!$N$4+AG195*权重!$N$5</f>
        <v>0.460604525849828</v>
      </c>
      <c r="AI195" s="41">
        <f t="shared" si="40"/>
        <v>-0.446162937387948</v>
      </c>
      <c r="AJ195">
        <v>1</v>
      </c>
      <c r="AK195">
        <v>0</v>
      </c>
      <c r="AL195">
        <v>0</v>
      </c>
      <c r="AM195" s="41">
        <f>AJ195*权重!$N$9+AK195*权重!$N$10+AL195*权重!$N$11</f>
        <v>0.484022428139353</v>
      </c>
      <c r="AN195" s="41">
        <f t="shared" si="41"/>
        <v>0.64883677573218</v>
      </c>
      <c r="AO195" s="41">
        <f>AI195*权重!$D$16+AN195*权重!$D$17</f>
        <v>0.232846384717844</v>
      </c>
      <c r="AP195" s="41">
        <f t="shared" si="42"/>
        <v>0.277329439446067</v>
      </c>
      <c r="AQ195">
        <v>87</v>
      </c>
      <c r="AR195" t="s">
        <v>55</v>
      </c>
      <c r="AS195">
        <v>82</v>
      </c>
      <c r="AT195">
        <v>72.2</v>
      </c>
      <c r="AU195">
        <v>80.08</v>
      </c>
      <c r="AV195" s="7" t="str">
        <f>IF(AU195="","未进复试",IFERROR(VLOOKUP(A195,录取名单!$E:$I,5,0),"未录取"))</f>
        <v>未录取</v>
      </c>
      <c r="AW195" s="136" t="str">
        <f>VLOOKUP(A195,[1]数据整理!$A:$AC,29,0)</f>
        <v>putong</v>
      </c>
      <c r="AX195" t="str">
        <f t="shared" si="43"/>
        <v/>
      </c>
      <c r="AY195">
        <f>IFERROR(VLOOKUP(A195,跨学科资质筛选!$A:$H,8,0),1)</f>
        <v>1</v>
      </c>
    </row>
    <row r="196" spans="1:51">
      <c r="A196" s="8">
        <v>234</v>
      </c>
      <c r="B196" s="8" t="s">
        <v>361</v>
      </c>
      <c r="C196">
        <v>1</v>
      </c>
      <c r="D196" t="s">
        <v>102</v>
      </c>
      <c r="E196" t="str">
        <f>VLOOKUP(A196,[1]数据整理!A:J,10,0)</f>
        <v>文学</v>
      </c>
      <c r="F196" t="str">
        <f>VLOOKUP(A196,[1]数据整理!$A:$M,13,0)</f>
        <v>商务英语</v>
      </c>
      <c r="G196" s="7">
        <v>211</v>
      </c>
      <c r="H196" s="7">
        <f t="shared" si="33"/>
        <v>0</v>
      </c>
      <c r="I196" s="7">
        <f t="shared" si="34"/>
        <v>1</v>
      </c>
      <c r="J196" s="7">
        <v>1</v>
      </c>
      <c r="K196" s="127">
        <f>VLOOKUP(G196,权重!$L$16:$N$18,3,0)</f>
        <v>0.03757</v>
      </c>
      <c r="L196" s="127">
        <f t="shared" si="35"/>
        <v>-0.0952406599627802</v>
      </c>
      <c r="M196" t="str">
        <f>IFERROR(VLOOKUP(A196,[1]数据整理!A:Q,16,0),"")</f>
        <v>外语学院</v>
      </c>
      <c r="N196" t="s">
        <v>362</v>
      </c>
      <c r="Q196" s="14"/>
      <c r="R196" s="14" t="s">
        <v>55</v>
      </c>
      <c r="S196" s="14" t="s">
        <v>55</v>
      </c>
      <c r="T196" s="30">
        <f>VLOOKUP(A196,英语评价得分!O:T,6,0)</f>
        <v>-0.0423914978370054</v>
      </c>
      <c r="U196" s="41">
        <f t="shared" si="36"/>
        <v>-0.0421956449126116</v>
      </c>
      <c r="V196" s="14">
        <f t="shared" si="37"/>
        <v>1</v>
      </c>
      <c r="W196">
        <v>51</v>
      </c>
      <c r="X196">
        <v>33</v>
      </c>
      <c r="Y196" s="131">
        <v>0.647058823529412</v>
      </c>
      <c r="Z196">
        <v>86.32</v>
      </c>
      <c r="AA196" s="41">
        <f t="shared" si="38"/>
        <v>-4.72166007446303</v>
      </c>
      <c r="AB196" s="41">
        <f>VLOOKUP(A196,绩点百分制转换!$H:$M,6,0)</f>
        <v>-0.667928475393247</v>
      </c>
      <c r="AC196" s="41">
        <f>L196*权重!$O$22+AA196*权重!$O$23+AB196*权重!$O$24</f>
        <v>-1.87712446514726</v>
      </c>
      <c r="AD196" s="41">
        <f t="shared" si="39"/>
        <v>-2.66952034018894</v>
      </c>
      <c r="AE196">
        <v>0</v>
      </c>
      <c r="AF196">
        <v>0</v>
      </c>
      <c r="AG196">
        <v>0</v>
      </c>
      <c r="AH196" s="41">
        <f>AE196*权重!$N$3+AF196*权重!$N$4+AG196*权重!$N$5</f>
        <v>0</v>
      </c>
      <c r="AI196" s="41">
        <f t="shared" si="40"/>
        <v>-0.885290647353986</v>
      </c>
      <c r="AJ196">
        <v>1</v>
      </c>
      <c r="AK196">
        <v>0</v>
      </c>
      <c r="AL196">
        <v>0</v>
      </c>
      <c r="AM196" s="41">
        <f>AJ196*权重!$N$9+AK196*权重!$N$10+AL196*权重!$N$11</f>
        <v>0.484022428139353</v>
      </c>
      <c r="AN196" s="41">
        <f t="shared" si="41"/>
        <v>0.64883677573218</v>
      </c>
      <c r="AO196" s="41">
        <f>AI196*权重!$D$16+AN196*权重!$D$17</f>
        <v>0.0660217677017459</v>
      </c>
      <c r="AP196" s="41">
        <f t="shared" si="42"/>
        <v>0.0786345892814732</v>
      </c>
      <c r="AQ196" t="s">
        <v>55</v>
      </c>
      <c r="AR196" t="s">
        <v>55</v>
      </c>
      <c r="AS196" t="s">
        <v>55</v>
      </c>
      <c r="AT196" t="s">
        <v>55</v>
      </c>
      <c r="AU196" t="s">
        <v>55</v>
      </c>
      <c r="AV196" s="7" t="str">
        <f>IF(AU196="","未进复试",IFERROR(VLOOKUP(A196,录取名单!$E:$I,5,0),"未录取"))</f>
        <v>未进复试</v>
      </c>
      <c r="AW196" s="136" t="str">
        <f>VLOOKUP(A196,[1]数据整理!$A:$AC,29,0)</f>
        <v>putong</v>
      </c>
      <c r="AX196" t="str">
        <f t="shared" si="43"/>
        <v/>
      </c>
      <c r="AY196">
        <f>IFERROR(VLOOKUP(A196,跨学科资质筛选!$A:$H,8,0),1)</f>
        <v>1</v>
      </c>
    </row>
    <row r="197" spans="1:51">
      <c r="A197" s="8">
        <v>235</v>
      </c>
      <c r="B197" s="8" t="s">
        <v>363</v>
      </c>
      <c r="C197">
        <v>1</v>
      </c>
      <c r="D197" t="s">
        <v>102</v>
      </c>
      <c r="E197" t="str">
        <f>VLOOKUP(A197,[1]数据整理!A:J,10,0)</f>
        <v>理学</v>
      </c>
      <c r="F197" t="str">
        <f>VLOOKUP(A197,[1]数据整理!$A:$M,13,0)</f>
        <v>统计学</v>
      </c>
      <c r="G197" s="7">
        <v>211</v>
      </c>
      <c r="H197" s="7">
        <f t="shared" si="33"/>
        <v>0</v>
      </c>
      <c r="I197" s="7">
        <f t="shared" si="34"/>
        <v>1</v>
      </c>
      <c r="J197" s="7">
        <v>1</v>
      </c>
      <c r="K197" s="127">
        <f>VLOOKUP(G197,权重!$L$16:$N$18,3,0)</f>
        <v>0.03757</v>
      </c>
      <c r="L197" s="127">
        <f t="shared" si="35"/>
        <v>-0.0952406599627802</v>
      </c>
      <c r="M197" t="str">
        <f>IFERROR(VLOOKUP(A197,[1]数据整理!A:Q,16,0),"")</f>
        <v>经济管理学院</v>
      </c>
      <c r="N197" t="s">
        <v>67</v>
      </c>
      <c r="O197">
        <v>513</v>
      </c>
      <c r="P197">
        <v>426</v>
      </c>
      <c r="Q197" s="14"/>
      <c r="R197" s="14" t="s">
        <v>55</v>
      </c>
      <c r="S197" s="14" t="s">
        <v>55</v>
      </c>
      <c r="T197" s="30">
        <f>VLOOKUP(A197,英语评价得分!O:T,6,0)</f>
        <v>-0.488942939040879</v>
      </c>
      <c r="U197" s="41">
        <f t="shared" si="36"/>
        <v>-0.490816613594024</v>
      </c>
      <c r="V197" s="14">
        <f t="shared" si="37"/>
        <v>0</v>
      </c>
      <c r="W197">
        <v>34</v>
      </c>
      <c r="X197">
        <v>11</v>
      </c>
      <c r="Y197" s="131">
        <v>0.323529411764706</v>
      </c>
      <c r="Z197">
        <v>88.2</v>
      </c>
      <c r="AA197" s="41">
        <f t="shared" si="38"/>
        <v>-1.93240399501709</v>
      </c>
      <c r="AB197" s="41">
        <f>VLOOKUP(A197,绩点百分制转换!$H:$M,6,0)</f>
        <v>-0.184930918224524</v>
      </c>
      <c r="AC197" s="41">
        <f>L197*权重!$O$22+AA197*权重!$O$23+AB197*权重!$O$24</f>
        <v>-0.796587099876324</v>
      </c>
      <c r="AD197" s="41">
        <f t="shared" si="39"/>
        <v>-1.13282633016738</v>
      </c>
      <c r="AE197">
        <v>0</v>
      </c>
      <c r="AF197">
        <v>0</v>
      </c>
      <c r="AG197">
        <v>7</v>
      </c>
      <c r="AH197" s="41">
        <f>AE197*权重!$N$3+AF197*权重!$N$4+AG197*权重!$N$5</f>
        <v>0.745321856330641</v>
      </c>
      <c r="AI197" s="41">
        <f t="shared" si="40"/>
        <v>-0.174721250854356</v>
      </c>
      <c r="AJ197">
        <v>0</v>
      </c>
      <c r="AK197">
        <v>0</v>
      </c>
      <c r="AL197">
        <v>2</v>
      </c>
      <c r="AM197" s="41">
        <f>AJ197*权重!$N$9+AK197*权重!$N$10+AL197*权重!$N$11</f>
        <v>0.300978828314143</v>
      </c>
      <c r="AN197" s="41">
        <f t="shared" si="41"/>
        <v>0.157257139949415</v>
      </c>
      <c r="AO197" s="41">
        <f>AI197*权重!$D$16+AN197*权重!$D$17</f>
        <v>0.0311385492830624</v>
      </c>
      <c r="AP197" s="41">
        <f t="shared" si="42"/>
        <v>0.0370872686226144</v>
      </c>
      <c r="AQ197" t="s">
        <v>55</v>
      </c>
      <c r="AR197" t="s">
        <v>55</v>
      </c>
      <c r="AS197" t="s">
        <v>55</v>
      </c>
      <c r="AT197">
        <v>85.58</v>
      </c>
      <c r="AU197">
        <v>85.58</v>
      </c>
      <c r="AV197" s="7">
        <f>IF(AU197="","未进复试",IFERROR(VLOOKUP(A197,录取名单!$E:$I,5,0),"未录取"))</f>
        <v>85.58</v>
      </c>
      <c r="AW197" s="136" t="str">
        <f>VLOOKUP(A197,[1]数据整理!$A:$AC,29,0)</f>
        <v>2jia</v>
      </c>
      <c r="AX197" t="str">
        <f t="shared" si="43"/>
        <v/>
      </c>
      <c r="AY197">
        <f>IFERROR(VLOOKUP(A197,跨学科资质筛选!$A:$H,8,0),1)</f>
        <v>1</v>
      </c>
    </row>
    <row r="198" spans="1:51">
      <c r="A198" s="8">
        <v>236</v>
      </c>
      <c r="B198" s="8" t="s">
        <v>364</v>
      </c>
      <c r="C198">
        <v>1</v>
      </c>
      <c r="D198" t="s">
        <v>150</v>
      </c>
      <c r="E198" t="str">
        <f>VLOOKUP(A198,[1]数据整理!A:J,10,0)</f>
        <v>农学</v>
      </c>
      <c r="F198" t="str">
        <f>VLOOKUP(A198,[1]数据整理!$A:$M,13,0)</f>
        <v>园林</v>
      </c>
      <c r="G198" s="7" t="s">
        <v>53</v>
      </c>
      <c r="H198" s="7">
        <f t="shared" si="33"/>
        <v>0</v>
      </c>
      <c r="I198" s="7">
        <f t="shared" si="34"/>
        <v>1</v>
      </c>
      <c r="J198" s="7">
        <v>1</v>
      </c>
      <c r="K198" s="127">
        <f>VLOOKUP(G198,权重!$L$16:$N$18,3,0)</f>
        <v>0.02965</v>
      </c>
      <c r="L198" s="127">
        <f t="shared" si="35"/>
        <v>-0.162495927150278</v>
      </c>
      <c r="M198" t="str">
        <f>IFERROR(VLOOKUP(A198,[1]数据整理!A:Q,16,0),"")</f>
        <v>园林学院</v>
      </c>
      <c r="N198" t="s">
        <v>64</v>
      </c>
      <c r="O198">
        <v>427</v>
      </c>
      <c r="Q198" s="14"/>
      <c r="R198" s="14" t="s">
        <v>55</v>
      </c>
      <c r="S198" s="14" t="s">
        <v>55</v>
      </c>
      <c r="T198" s="30">
        <f>VLOOKUP(A198,英语评价得分!O:T,6,0)</f>
        <v>-1.84980080544281</v>
      </c>
      <c r="U198" s="41">
        <f t="shared" si="36"/>
        <v>-1.857981329527</v>
      </c>
      <c r="V198" s="14">
        <f t="shared" si="37"/>
        <v>0</v>
      </c>
      <c r="W198">
        <v>50</v>
      </c>
      <c r="X198">
        <v>3</v>
      </c>
      <c r="Y198" s="131">
        <v>0.06</v>
      </c>
      <c r="Z198">
        <v>3.97</v>
      </c>
      <c r="AA198" s="41">
        <f t="shared" si="38"/>
        <v>0.339571866058875</v>
      </c>
      <c r="AB198" s="41">
        <f>VLOOKUP(A198,绩点百分制转换!$H:$M,6,0)</f>
        <v>0.662883942763124</v>
      </c>
      <c r="AC198" s="41">
        <f>L198*权重!$O$22+AA198*权重!$O$23+AB198*权重!$O$24</f>
        <v>0.0654814400528718</v>
      </c>
      <c r="AD198" s="41">
        <f t="shared" si="39"/>
        <v>0.0931706636571343</v>
      </c>
      <c r="AE198">
        <v>2</v>
      </c>
      <c r="AF198">
        <v>0</v>
      </c>
      <c r="AG198">
        <v>8</v>
      </c>
      <c r="AH198" s="41">
        <f>AE198*权重!$N$3+AF198*权重!$N$4+AG198*权重!$N$5</f>
        <v>1.77300545893468</v>
      </c>
      <c r="AI198" s="41">
        <f t="shared" si="40"/>
        <v>0.80504408286338</v>
      </c>
      <c r="AJ198">
        <v>0</v>
      </c>
      <c r="AK198">
        <v>0</v>
      </c>
      <c r="AL198">
        <v>1</v>
      </c>
      <c r="AM198" s="41">
        <f>AJ198*权重!$N$9+AK198*权重!$N$10+AL198*权重!$N$11</f>
        <v>0.150489414157071</v>
      </c>
      <c r="AN198" s="41">
        <f t="shared" si="41"/>
        <v>-0.246895376014742</v>
      </c>
      <c r="AO198" s="41">
        <f>AI198*权重!$D$16+AN198*权重!$D$17</f>
        <v>0.152736424413057</v>
      </c>
      <c r="AP198" s="41">
        <f t="shared" si="42"/>
        <v>0.181915244322123</v>
      </c>
      <c r="AQ198" t="s">
        <v>55</v>
      </c>
      <c r="AR198" t="s">
        <v>55</v>
      </c>
      <c r="AS198" t="s">
        <v>55</v>
      </c>
      <c r="AT198" t="s">
        <v>55</v>
      </c>
      <c r="AU198" t="s">
        <v>55</v>
      </c>
      <c r="AV198" s="7" t="str">
        <f>IF(AU198="","未进复试",IFERROR(VLOOKUP(A198,录取名单!$E:$I,5,0),"未录取"))</f>
        <v>未进复试</v>
      </c>
      <c r="AW198" s="136" t="str">
        <f>VLOOKUP(A198,[1]数据整理!$A:$AC,29,0)</f>
        <v>putong</v>
      </c>
      <c r="AX198" t="str">
        <f t="shared" si="43"/>
        <v/>
      </c>
      <c r="AY198">
        <f>IFERROR(VLOOKUP(A198,跨学科资质筛选!$A:$H,8,0),1)</f>
        <v>1</v>
      </c>
    </row>
    <row r="199" spans="1:51">
      <c r="A199" s="8">
        <v>237</v>
      </c>
      <c r="B199" s="8" t="s">
        <v>365</v>
      </c>
      <c r="C199">
        <v>1</v>
      </c>
      <c r="D199" t="s">
        <v>102</v>
      </c>
      <c r="E199" t="str">
        <f>VLOOKUP(A199,[1]数据整理!A:J,10,0)</f>
        <v>农学</v>
      </c>
      <c r="F199" t="str">
        <f>VLOOKUP(A199,[1]数据整理!$A:$M,13,0)</f>
        <v>林学</v>
      </c>
      <c r="G199" s="7">
        <v>211</v>
      </c>
      <c r="H199" s="7">
        <f t="shared" si="33"/>
        <v>0</v>
      </c>
      <c r="I199" s="7">
        <f t="shared" si="34"/>
        <v>1</v>
      </c>
      <c r="J199" s="7">
        <v>1</v>
      </c>
      <c r="K199" s="127">
        <f>VLOOKUP(G199,权重!$L$16:$N$18,3,0)</f>
        <v>0.03757</v>
      </c>
      <c r="L199" s="127">
        <f t="shared" si="35"/>
        <v>-0.0952406599627802</v>
      </c>
      <c r="M199" t="str">
        <f>IFERROR(VLOOKUP(A199,[1]数据整理!A:Q,16,0),"")</f>
        <v>林学院</v>
      </c>
      <c r="N199" t="s">
        <v>188</v>
      </c>
      <c r="O199">
        <v>456</v>
      </c>
      <c r="P199">
        <v>373</v>
      </c>
      <c r="Q199" s="14"/>
      <c r="R199" s="14" t="s">
        <v>55</v>
      </c>
      <c r="S199" s="14" t="s">
        <v>55</v>
      </c>
      <c r="T199" s="30">
        <f>VLOOKUP(A199,英语评价得分!O:T,6,0)</f>
        <v>-1.39090687374913</v>
      </c>
      <c r="U199" s="41">
        <f t="shared" si="36"/>
        <v>-1.39696066950309</v>
      </c>
      <c r="V199" s="14">
        <f t="shared" si="37"/>
        <v>0</v>
      </c>
      <c r="W199">
        <v>100</v>
      </c>
      <c r="X199">
        <v>6</v>
      </c>
      <c r="Y199" s="131">
        <v>0.06</v>
      </c>
      <c r="Z199">
        <v>89.47</v>
      </c>
      <c r="AA199" s="41">
        <f t="shared" si="38"/>
        <v>0.339571866058875</v>
      </c>
      <c r="AB199" s="41">
        <f>VLOOKUP(A199,绩点百分制转换!$H:$M,6,0)</f>
        <v>0.141349346458601</v>
      </c>
      <c r="AC199" s="41">
        <f>L199*权重!$O$22+AA199*权重!$O$23+AB199*权重!$O$24</f>
        <v>0.0805155074309185</v>
      </c>
      <c r="AD199" s="41">
        <f t="shared" si="39"/>
        <v>0.114551471048568</v>
      </c>
      <c r="AE199">
        <v>0</v>
      </c>
      <c r="AF199">
        <v>0</v>
      </c>
      <c r="AG199">
        <v>5</v>
      </c>
      <c r="AH199" s="41">
        <f>AE199*权重!$N$3+AF199*权重!$N$4+AG199*权重!$N$5</f>
        <v>0.532372754521887</v>
      </c>
      <c r="AI199" s="41">
        <f t="shared" si="40"/>
        <v>-0.377741078425679</v>
      </c>
      <c r="AJ199">
        <v>0</v>
      </c>
      <c r="AK199">
        <v>0</v>
      </c>
      <c r="AL199">
        <v>1</v>
      </c>
      <c r="AM199" s="41">
        <f>AJ199*权重!$N$9+AK199*权重!$N$10+AL199*权重!$N$11</f>
        <v>0.150489414157071</v>
      </c>
      <c r="AN199" s="41">
        <f t="shared" si="41"/>
        <v>-0.246895376014742</v>
      </c>
      <c r="AO199" s="41">
        <f>AI199*权重!$D$16+AN199*权重!$D$17</f>
        <v>-0.296603658360657</v>
      </c>
      <c r="AP199" s="41">
        <f t="shared" si="42"/>
        <v>-0.353266924932034</v>
      </c>
      <c r="AQ199">
        <v>88.6</v>
      </c>
      <c r="AR199">
        <v>88.9</v>
      </c>
      <c r="AS199">
        <v>87.3</v>
      </c>
      <c r="AT199">
        <v>89.5</v>
      </c>
      <c r="AU199">
        <v>88.49</v>
      </c>
      <c r="AV199" s="7" t="str">
        <f>IF(AU199="","未进复试",IFERROR(VLOOKUP(A199,录取名单!$E:$I,5,0),"未录取"))</f>
        <v>未录取</v>
      </c>
      <c r="AW199" s="136" t="str">
        <f>VLOOKUP(A199,[1]数据整理!$A:$AC,29,0)</f>
        <v>putong</v>
      </c>
      <c r="AX199" t="str">
        <f t="shared" si="43"/>
        <v/>
      </c>
      <c r="AY199">
        <f>IFERROR(VLOOKUP(A199,跨学科资质筛选!$A:$H,8,0),1)</f>
        <v>1</v>
      </c>
    </row>
    <row r="200" spans="1:51">
      <c r="A200" s="8">
        <v>241</v>
      </c>
      <c r="B200" s="8" t="s">
        <v>366</v>
      </c>
      <c r="C200">
        <v>1</v>
      </c>
      <c r="D200" t="s">
        <v>69</v>
      </c>
      <c r="E200" t="str">
        <f>VLOOKUP(A200,[1]数据整理!A:J,10,0)</f>
        <v>管理学</v>
      </c>
      <c r="F200" t="str">
        <f>VLOOKUP(A200,[1]数据整理!$A:$M,13,0)</f>
        <v>工商管理</v>
      </c>
      <c r="G200" s="7" t="s">
        <v>53</v>
      </c>
      <c r="H200" s="7">
        <f t="shared" si="33"/>
        <v>0</v>
      </c>
      <c r="I200" s="7">
        <f t="shared" si="34"/>
        <v>1</v>
      </c>
      <c r="J200" s="7">
        <v>1</v>
      </c>
      <c r="K200" s="127">
        <f>VLOOKUP(G200,权重!$L$16:$N$18,3,0)</f>
        <v>0.02965</v>
      </c>
      <c r="L200" s="127">
        <f t="shared" si="35"/>
        <v>-0.162495927150278</v>
      </c>
      <c r="M200" t="str">
        <f>IFERROR(VLOOKUP(A200,[1]数据整理!A:Q,16,0),"")</f>
        <v>经济管理学院</v>
      </c>
      <c r="N200" t="s">
        <v>79</v>
      </c>
      <c r="O200">
        <v>560</v>
      </c>
      <c r="P200">
        <v>481</v>
      </c>
      <c r="Q200" s="14"/>
      <c r="R200" s="14" t="s">
        <v>55</v>
      </c>
      <c r="S200" s="14" t="s">
        <v>55</v>
      </c>
      <c r="T200" s="30">
        <f>VLOOKUP(A200,英语评价得分!O:T,6,0)</f>
        <v>0.254781708876455</v>
      </c>
      <c r="U200" s="41">
        <f t="shared" si="36"/>
        <v>0.256354800927486</v>
      </c>
      <c r="V200" s="14">
        <f t="shared" si="37"/>
        <v>0</v>
      </c>
      <c r="W200">
        <v>92</v>
      </c>
      <c r="X200">
        <v>1</v>
      </c>
      <c r="Y200" s="131">
        <v>0.0108695652173913</v>
      </c>
      <c r="Z200">
        <v>90.01</v>
      </c>
      <c r="AA200" s="41">
        <f t="shared" si="38"/>
        <v>0.763141899941535</v>
      </c>
      <c r="AB200" s="41">
        <f>VLOOKUP(A200,绩点百分制转换!$H:$M,6,0)</f>
        <v>0.28008268734749</v>
      </c>
      <c r="AC200" s="41">
        <f>L200*权重!$O$22+AA200*权重!$O$23+AB200*权重!$O$24</f>
        <v>0.208888157685536</v>
      </c>
      <c r="AD200" s="41">
        <f t="shared" si="39"/>
        <v>0.297117561807863</v>
      </c>
      <c r="AE200">
        <v>0</v>
      </c>
      <c r="AF200">
        <v>0</v>
      </c>
      <c r="AG200">
        <v>0</v>
      </c>
      <c r="AH200" s="41">
        <f>AE200*权重!$N$3+AF200*权重!$N$4+AG200*权重!$N$5</f>
        <v>0</v>
      </c>
      <c r="AI200" s="41">
        <f t="shared" si="40"/>
        <v>-0.885290647353986</v>
      </c>
      <c r="AJ200">
        <v>0</v>
      </c>
      <c r="AK200">
        <v>0</v>
      </c>
      <c r="AL200">
        <v>0</v>
      </c>
      <c r="AM200" s="41">
        <f>AJ200*权重!$N$9+AK200*权重!$N$10+AL200*权重!$N$11</f>
        <v>0</v>
      </c>
      <c r="AN200" s="41">
        <f t="shared" si="41"/>
        <v>-0.651047891978899</v>
      </c>
      <c r="AO200" s="41">
        <f>AI200*权重!$D$16+AN200*权重!$D$17</f>
        <v>-0.740036714745894</v>
      </c>
      <c r="AP200" s="41">
        <f t="shared" si="42"/>
        <v>-0.881413587411652</v>
      </c>
      <c r="AQ200" t="s">
        <v>55</v>
      </c>
      <c r="AR200" t="s">
        <v>55</v>
      </c>
      <c r="AS200" t="s">
        <v>55</v>
      </c>
      <c r="AT200" t="s">
        <v>55</v>
      </c>
      <c r="AU200" t="s">
        <v>55</v>
      </c>
      <c r="AV200" s="7" t="str">
        <f>IF(AU200="","未进复试",IFERROR(VLOOKUP(A200,录取名单!$E:$I,5,0),"未录取"))</f>
        <v>未进复试</v>
      </c>
      <c r="AW200" s="136" t="str">
        <f>VLOOKUP(A200,[1]数据整理!$A:$AC,29,0)</f>
        <v>putong</v>
      </c>
      <c r="AX200" t="str">
        <f t="shared" si="43"/>
        <v/>
      </c>
      <c r="AY200">
        <f>IFERROR(VLOOKUP(A200,跨学科资质筛选!$A:$H,8,0),1)</f>
        <v>1</v>
      </c>
    </row>
    <row r="201" spans="1:51">
      <c r="A201" s="8">
        <v>242</v>
      </c>
      <c r="B201" s="8" t="s">
        <v>367</v>
      </c>
      <c r="C201">
        <v>1</v>
      </c>
      <c r="D201" t="s">
        <v>73</v>
      </c>
      <c r="E201" t="str">
        <f>VLOOKUP(A201,[1]数据整理!A:J,10,0)</f>
        <v>经济学</v>
      </c>
      <c r="F201" t="str">
        <f>VLOOKUP(A201,[1]数据整理!$A:$M,13,0)</f>
        <v>金融学</v>
      </c>
      <c r="G201" s="7" t="s">
        <v>53</v>
      </c>
      <c r="H201" s="7">
        <f t="shared" si="33"/>
        <v>0</v>
      </c>
      <c r="I201" s="7">
        <f t="shared" si="34"/>
        <v>1</v>
      </c>
      <c r="J201" s="7">
        <v>1</v>
      </c>
      <c r="K201" s="127">
        <f>VLOOKUP(G201,权重!$L$16:$N$18,3,0)</f>
        <v>0.02965</v>
      </c>
      <c r="L201" s="127">
        <f t="shared" si="35"/>
        <v>-0.162495927150278</v>
      </c>
      <c r="M201" t="str">
        <f>IFERROR(VLOOKUP(A201,[1]数据整理!A:Q,16,0),"")</f>
        <v>经济管理学院</v>
      </c>
      <c r="N201" t="s">
        <v>61</v>
      </c>
      <c r="O201">
        <v>525</v>
      </c>
      <c r="P201">
        <v>491</v>
      </c>
      <c r="Q201" s="14"/>
      <c r="R201" s="14" t="s">
        <v>55</v>
      </c>
      <c r="S201" s="14" t="s">
        <v>55</v>
      </c>
      <c r="T201" s="30">
        <f>VLOOKUP(A201,英语评价得分!O:T,6,0)</f>
        <v>0.378499992830298</v>
      </c>
      <c r="U201" s="41">
        <f t="shared" si="36"/>
        <v>0.380646453063561</v>
      </c>
      <c r="V201" s="14">
        <f t="shared" si="37"/>
        <v>0</v>
      </c>
      <c r="W201">
        <v>318</v>
      </c>
      <c r="X201">
        <v>4</v>
      </c>
      <c r="Y201" s="131">
        <v>0.0125786163522013</v>
      </c>
      <c r="Z201">
        <v>3.86</v>
      </c>
      <c r="AA201" s="41">
        <f t="shared" si="38"/>
        <v>0.748407594204536</v>
      </c>
      <c r="AB201" s="41">
        <f>VLOOKUP(A201,绩点百分制转换!$H:$M,6,0)</f>
        <v>0.191875686658872</v>
      </c>
      <c r="AC201" s="41">
        <f>L201*权重!$O$22+AA201*权重!$O$23+AB201*权重!$O$24</f>
        <v>0.19929667561228</v>
      </c>
      <c r="AD201" s="41">
        <f t="shared" si="39"/>
        <v>0.28347696637551</v>
      </c>
      <c r="AE201">
        <v>0</v>
      </c>
      <c r="AF201">
        <v>0</v>
      </c>
      <c r="AG201">
        <v>3</v>
      </c>
      <c r="AH201" s="41">
        <f>AE201*权重!$N$3+AF201*权重!$N$4+AG201*权重!$N$5</f>
        <v>0.319423652713132</v>
      </c>
      <c r="AI201" s="41">
        <f t="shared" si="40"/>
        <v>-0.580760905997001</v>
      </c>
      <c r="AJ201">
        <v>0</v>
      </c>
      <c r="AK201">
        <v>1</v>
      </c>
      <c r="AL201">
        <v>0</v>
      </c>
      <c r="AM201" s="41">
        <f>AJ201*权重!$N$9+AK201*权重!$N$10+AL201*权重!$N$11</f>
        <v>0.341500400262201</v>
      </c>
      <c r="AN201" s="41">
        <f t="shared" si="41"/>
        <v>0.266081374167892</v>
      </c>
      <c r="AO201" s="41">
        <f>AI201*权重!$D$16+AN201*权重!$D$17</f>
        <v>-0.0556340080667513</v>
      </c>
      <c r="AP201" s="41">
        <f t="shared" si="42"/>
        <v>-0.0662623484147568</v>
      </c>
      <c r="AQ201" t="s">
        <v>55</v>
      </c>
      <c r="AR201" t="s">
        <v>55</v>
      </c>
      <c r="AS201" t="s">
        <v>55</v>
      </c>
      <c r="AT201" t="s">
        <v>55</v>
      </c>
      <c r="AU201" t="s">
        <v>55</v>
      </c>
      <c r="AV201" s="7" t="str">
        <f>IF(AU201="","未进复试",IFERROR(VLOOKUP(A201,录取名单!$E:$I,5,0),"未录取"))</f>
        <v>未进复试</v>
      </c>
      <c r="AW201" s="136" t="str">
        <f>VLOOKUP(A201,[1]数据整理!$A:$AC,29,0)</f>
        <v>putong</v>
      </c>
      <c r="AX201" t="str">
        <f t="shared" si="43"/>
        <v/>
      </c>
      <c r="AY201">
        <f>IFERROR(VLOOKUP(A201,跨学科资质筛选!$A:$H,8,0),1)</f>
        <v>1</v>
      </c>
    </row>
    <row r="202" spans="1:51">
      <c r="A202" s="8">
        <v>243</v>
      </c>
      <c r="B202" s="8" t="s">
        <v>368</v>
      </c>
      <c r="C202">
        <v>1</v>
      </c>
      <c r="D202" t="s">
        <v>73</v>
      </c>
      <c r="E202" t="str">
        <f>VLOOKUP(A202,[1]数据整理!A:J,10,0)</f>
        <v>经济学</v>
      </c>
      <c r="F202" t="str">
        <f>VLOOKUP(A202,[1]数据整理!$A:$M,13,0)</f>
        <v>金融学</v>
      </c>
      <c r="G202" s="7" t="s">
        <v>53</v>
      </c>
      <c r="H202" s="7">
        <f t="shared" si="33"/>
        <v>0</v>
      </c>
      <c r="I202" s="7">
        <f t="shared" si="34"/>
        <v>1</v>
      </c>
      <c r="J202" s="7">
        <v>1</v>
      </c>
      <c r="K202" s="127">
        <f>VLOOKUP(G202,权重!$L$16:$N$18,3,0)</f>
        <v>0.02965</v>
      </c>
      <c r="L202" s="127">
        <f t="shared" si="35"/>
        <v>-0.162495927150278</v>
      </c>
      <c r="M202" t="str">
        <f>IFERROR(VLOOKUP(A202,[1]数据整理!A:Q,16,0),"")</f>
        <v>经济管理学院</v>
      </c>
      <c r="N202" t="s">
        <v>61</v>
      </c>
      <c r="O202">
        <v>579</v>
      </c>
      <c r="P202">
        <v>586</v>
      </c>
      <c r="Q202" s="14"/>
      <c r="R202" s="14" t="s">
        <v>55</v>
      </c>
      <c r="S202" s="14" t="s">
        <v>55</v>
      </c>
      <c r="T202" s="30">
        <f>VLOOKUP(A202,英语评价得分!O:T,6,0)</f>
        <v>2.11696484558655</v>
      </c>
      <c r="U202" s="41">
        <f t="shared" si="36"/>
        <v>2.12716816209558</v>
      </c>
      <c r="V202" s="14">
        <f t="shared" si="37"/>
        <v>0</v>
      </c>
      <c r="W202">
        <v>318</v>
      </c>
      <c r="X202">
        <v>3</v>
      </c>
      <c r="Y202" s="131">
        <v>0.00943396226415094</v>
      </c>
      <c r="Z202">
        <v>3.89</v>
      </c>
      <c r="AA202" s="41">
        <f t="shared" si="38"/>
        <v>0.775518716760614</v>
      </c>
      <c r="AB202" s="41">
        <f>VLOOKUP(A202,绩点百分制转换!$H:$M,6,0)</f>
        <v>0.320332483778217</v>
      </c>
      <c r="AC202" s="41">
        <f>L202*权重!$O$22+AA202*权重!$O$23+AB202*权重!$O$24</f>
        <v>0.215410552504232</v>
      </c>
      <c r="AD202" s="41">
        <f t="shared" si="39"/>
        <v>0.306393432657893</v>
      </c>
      <c r="AE202">
        <v>0</v>
      </c>
      <c r="AF202">
        <v>0</v>
      </c>
      <c r="AG202">
        <v>0</v>
      </c>
      <c r="AH202" s="41">
        <f>AE202*权重!$N$3+AF202*权重!$N$4+AG202*权重!$N$5</f>
        <v>0</v>
      </c>
      <c r="AI202" s="41">
        <f t="shared" si="40"/>
        <v>-0.885290647353986</v>
      </c>
      <c r="AJ202">
        <v>0</v>
      </c>
      <c r="AK202">
        <v>0</v>
      </c>
      <c r="AL202">
        <v>0</v>
      </c>
      <c r="AM202" s="41">
        <f>AJ202*权重!$N$9+AK202*权重!$N$10+AL202*权重!$N$11</f>
        <v>0</v>
      </c>
      <c r="AN202" s="41">
        <f t="shared" si="41"/>
        <v>-0.651047891978899</v>
      </c>
      <c r="AO202" s="41">
        <f>AI202*权重!$D$16+AN202*权重!$D$17</f>
        <v>-0.740036714745894</v>
      </c>
      <c r="AP202" s="41">
        <f t="shared" si="42"/>
        <v>-0.881413587411652</v>
      </c>
      <c r="AQ202" t="s">
        <v>55</v>
      </c>
      <c r="AR202" t="s">
        <v>55</v>
      </c>
      <c r="AS202" t="s">
        <v>55</v>
      </c>
      <c r="AT202" t="s">
        <v>55</v>
      </c>
      <c r="AU202" t="s">
        <v>55</v>
      </c>
      <c r="AV202" s="7" t="str">
        <f>IF(AU202="","未进复试",IFERROR(VLOOKUP(A202,录取名单!$E:$I,5,0),"未录取"))</f>
        <v>未进复试</v>
      </c>
      <c r="AW202" s="136" t="str">
        <f>VLOOKUP(A202,[1]数据整理!$A:$AC,29,0)</f>
        <v>putong</v>
      </c>
      <c r="AX202" t="str">
        <f t="shared" si="43"/>
        <v/>
      </c>
      <c r="AY202">
        <f>IFERROR(VLOOKUP(A202,跨学科资质筛选!$A:$H,8,0),1)</f>
        <v>1</v>
      </c>
    </row>
    <row r="203" spans="1:51">
      <c r="A203" s="8">
        <v>244</v>
      </c>
      <c r="B203" s="8" t="s">
        <v>369</v>
      </c>
      <c r="C203">
        <v>1</v>
      </c>
      <c r="D203" t="s">
        <v>69</v>
      </c>
      <c r="E203" t="str">
        <f>VLOOKUP(A203,[1]数据整理!A:J,10,0)</f>
        <v>管理学</v>
      </c>
      <c r="F203" t="str">
        <f>VLOOKUP(A203,[1]数据整理!$A:$M,13,0)</f>
        <v>会计学</v>
      </c>
      <c r="G203" s="7" t="s">
        <v>53</v>
      </c>
      <c r="H203" s="7">
        <f t="shared" si="33"/>
        <v>0</v>
      </c>
      <c r="I203" s="7">
        <f t="shared" si="34"/>
        <v>1</v>
      </c>
      <c r="J203" s="7">
        <v>1</v>
      </c>
      <c r="K203" s="127">
        <f>VLOOKUP(G203,权重!$L$16:$N$18,3,0)</f>
        <v>0.02965</v>
      </c>
      <c r="L203" s="127">
        <f t="shared" si="35"/>
        <v>-0.162495927150278</v>
      </c>
      <c r="M203" t="str">
        <f>IFERROR(VLOOKUP(A203,[1]数据整理!A:Q,16,0),"")</f>
        <v>经济管理学院</v>
      </c>
      <c r="N203" t="s">
        <v>79</v>
      </c>
      <c r="O203">
        <v>504</v>
      </c>
      <c r="P203">
        <v>507</v>
      </c>
      <c r="Q203" s="14"/>
      <c r="R203" s="14" t="s">
        <v>55</v>
      </c>
      <c r="S203" s="14" t="s">
        <v>55</v>
      </c>
      <c r="T203" s="30">
        <f>VLOOKUP(A203,英语评价得分!O:T,6,0)</f>
        <v>0.671294073294509</v>
      </c>
      <c r="U203" s="41">
        <f t="shared" si="36"/>
        <v>0.674797477742638</v>
      </c>
      <c r="V203" s="14">
        <f t="shared" si="37"/>
        <v>0</v>
      </c>
      <c r="W203">
        <v>192</v>
      </c>
      <c r="X203">
        <v>1</v>
      </c>
      <c r="Y203" s="131">
        <v>0.00520833333333333</v>
      </c>
      <c r="Z203">
        <v>91.13</v>
      </c>
      <c r="AA203" s="41">
        <f t="shared" si="38"/>
        <v>0.811949287695344</v>
      </c>
      <c r="AB203" s="41">
        <f>VLOOKUP(A203,绩点百分制转换!$H:$M,6,0)</f>
        <v>0.56782591289481</v>
      </c>
      <c r="AC203" s="41">
        <f>L203*权重!$O$22+AA203*权重!$O$23+AB203*权重!$O$24</f>
        <v>0.240458526060983</v>
      </c>
      <c r="AD203" s="41">
        <f t="shared" si="39"/>
        <v>0.342015588971004</v>
      </c>
      <c r="AE203">
        <v>2</v>
      </c>
      <c r="AF203">
        <v>0</v>
      </c>
      <c r="AG203">
        <v>4</v>
      </c>
      <c r="AH203" s="41">
        <f>AE203*权重!$N$3+AF203*权重!$N$4+AG203*权重!$N$5</f>
        <v>1.34710725531717</v>
      </c>
      <c r="AI203" s="41">
        <f t="shared" si="40"/>
        <v>0.399004427720735</v>
      </c>
      <c r="AJ203">
        <v>0</v>
      </c>
      <c r="AK203">
        <v>0</v>
      </c>
      <c r="AL203">
        <v>2</v>
      </c>
      <c r="AM203" s="41">
        <f>AJ203*权重!$N$9+AK203*权重!$N$10+AL203*权重!$N$11</f>
        <v>0.300978828314143</v>
      </c>
      <c r="AN203" s="41">
        <f t="shared" si="41"/>
        <v>0.157257139949415</v>
      </c>
      <c r="AO203" s="41">
        <f>AI203*权重!$D$16+AN203*权重!$D$17</f>
        <v>0.249096934573739</v>
      </c>
      <c r="AP203" s="41">
        <f t="shared" si="42"/>
        <v>0.296684500026831</v>
      </c>
      <c r="AQ203" t="s">
        <v>55</v>
      </c>
      <c r="AR203" t="s">
        <v>55</v>
      </c>
      <c r="AS203" t="s">
        <v>55</v>
      </c>
      <c r="AT203" t="s">
        <v>55</v>
      </c>
      <c r="AU203" t="s">
        <v>55</v>
      </c>
      <c r="AV203" s="7" t="str">
        <f>IF(AU203="","未进复试",IFERROR(VLOOKUP(A203,录取名单!$E:$I,5,0),"未录取"))</f>
        <v>未进复试</v>
      </c>
      <c r="AW203" s="136" t="str">
        <f>VLOOKUP(A203,[1]数据整理!$A:$AC,29,0)</f>
        <v>putong</v>
      </c>
      <c r="AX203" t="str">
        <f t="shared" si="43"/>
        <v/>
      </c>
      <c r="AY203">
        <f>IFERROR(VLOOKUP(A203,跨学科资质筛选!$A:$H,8,0),1)</f>
        <v>1</v>
      </c>
    </row>
    <row r="204" spans="1:51">
      <c r="A204" s="8">
        <v>245</v>
      </c>
      <c r="B204" s="8" t="s">
        <v>370</v>
      </c>
      <c r="C204">
        <v>1</v>
      </c>
      <c r="D204" t="s">
        <v>85</v>
      </c>
      <c r="E204" t="str">
        <f>VLOOKUP(A204,[1]数据整理!A:J,10,0)</f>
        <v>工学</v>
      </c>
      <c r="F204" t="str">
        <f>VLOOKUP(A204,[1]数据整理!$A:$M,13,0)</f>
        <v>风景园林</v>
      </c>
      <c r="G204" s="7">
        <v>211</v>
      </c>
      <c r="H204" s="7">
        <f t="shared" si="33"/>
        <v>0</v>
      </c>
      <c r="I204" s="7">
        <f t="shared" si="34"/>
        <v>1</v>
      </c>
      <c r="J204" s="7">
        <v>1</v>
      </c>
      <c r="K204" s="127">
        <f>VLOOKUP(G204,权重!$L$16:$N$18,3,0)</f>
        <v>0.03757</v>
      </c>
      <c r="L204" s="127">
        <f t="shared" si="35"/>
        <v>-0.0952406599627802</v>
      </c>
      <c r="M204" t="str">
        <f>IFERROR(VLOOKUP(A204,[1]数据整理!A:Q,16,0),"")</f>
        <v>园林学院</v>
      </c>
      <c r="N204" t="s">
        <v>64</v>
      </c>
      <c r="O204">
        <v>569</v>
      </c>
      <c r="P204">
        <v>521</v>
      </c>
      <c r="Q204" s="14"/>
      <c r="R204" s="14" t="s">
        <v>55</v>
      </c>
      <c r="S204" s="14" t="s">
        <v>55</v>
      </c>
      <c r="T204" s="30">
        <f>VLOOKUP(A204,英语评价得分!O:T,6,0)</f>
        <v>0.927488893700693</v>
      </c>
      <c r="U204" s="41">
        <f t="shared" si="36"/>
        <v>0.932179624336829</v>
      </c>
      <c r="V204" s="14">
        <f t="shared" si="37"/>
        <v>0</v>
      </c>
      <c r="W204">
        <v>92</v>
      </c>
      <c r="X204">
        <v>1</v>
      </c>
      <c r="Y204" s="131">
        <v>0.0108695652173913</v>
      </c>
      <c r="Z204">
        <v>3.97</v>
      </c>
      <c r="AA204" s="41">
        <f t="shared" si="38"/>
        <v>0.763141899941535</v>
      </c>
      <c r="AB204" s="41">
        <f>VLOOKUP(A204,绩点百分制转换!$H:$M,6,0)</f>
        <v>0.662883942763124</v>
      </c>
      <c r="AC204" s="41">
        <f>L204*权重!$O$22+AA204*权重!$O$23+AB204*权重!$O$24</f>
        <v>0.264923726321623</v>
      </c>
      <c r="AD204" s="41">
        <f t="shared" si="39"/>
        <v>0.376808950036382</v>
      </c>
      <c r="AE204">
        <v>1</v>
      </c>
      <c r="AF204">
        <v>2</v>
      </c>
      <c r="AG204">
        <v>4</v>
      </c>
      <c r="AH204" s="41">
        <f>AE204*权重!$N$3+AF204*权重!$N$4+AG204*权重!$N$5</f>
        <v>1.75234457595893</v>
      </c>
      <c r="AI204" s="41">
        <f t="shared" si="40"/>
        <v>0.785346564237663</v>
      </c>
      <c r="AJ204">
        <v>0</v>
      </c>
      <c r="AK204">
        <v>0</v>
      </c>
      <c r="AL204">
        <v>1</v>
      </c>
      <c r="AM204" s="41">
        <f>AJ204*权重!$N$9+AK204*权重!$N$10+AL204*权重!$N$11</f>
        <v>0.150489414157071</v>
      </c>
      <c r="AN204" s="41">
        <f t="shared" si="41"/>
        <v>-0.246895376014742</v>
      </c>
      <c r="AO204" s="41">
        <f>AI204*权重!$D$16+AN204*权重!$D$17</f>
        <v>0.145253337087147</v>
      </c>
      <c r="AP204" s="41">
        <f t="shared" si="42"/>
        <v>0.173002585377749</v>
      </c>
      <c r="AQ204" t="s">
        <v>55</v>
      </c>
      <c r="AR204">
        <v>70</v>
      </c>
      <c r="AS204" t="s">
        <v>55</v>
      </c>
      <c r="AT204" t="s">
        <v>55</v>
      </c>
      <c r="AU204">
        <v>28</v>
      </c>
      <c r="AV204" s="7" t="str">
        <f>IF(AU204="","未进复试",IFERROR(VLOOKUP(A204,录取名单!$E:$I,5,0),"未录取"))</f>
        <v>未录取</v>
      </c>
      <c r="AW204" s="136" t="str">
        <f>VLOOKUP(A204,[1]数据整理!$A:$AC,29,0)</f>
        <v>putong</v>
      </c>
      <c r="AX204" t="str">
        <f t="shared" si="43"/>
        <v/>
      </c>
      <c r="AY204">
        <f>IFERROR(VLOOKUP(A204,跨学科资质筛选!$A:$H,8,0),1)</f>
        <v>1</v>
      </c>
    </row>
    <row r="205" spans="1:51">
      <c r="A205" s="8">
        <v>246</v>
      </c>
      <c r="B205" s="8" t="s">
        <v>371</v>
      </c>
      <c r="C205">
        <v>1</v>
      </c>
      <c r="D205" t="s">
        <v>372</v>
      </c>
      <c r="E205" t="str">
        <f>VLOOKUP(A205,[1]数据整理!A:J,10,0)</f>
        <v>管理学</v>
      </c>
      <c r="F205" t="str">
        <f>VLOOKUP(A205,[1]数据整理!$A:$M,13,0)</f>
        <v>农林经济管理</v>
      </c>
      <c r="G205" s="7">
        <v>211</v>
      </c>
      <c r="H205" s="7">
        <f t="shared" si="33"/>
        <v>0</v>
      </c>
      <c r="I205" s="7">
        <f t="shared" si="34"/>
        <v>1</v>
      </c>
      <c r="J205" s="7">
        <v>1</v>
      </c>
      <c r="K205" s="127">
        <f>VLOOKUP(G205,权重!$L$16:$N$18,3,0)</f>
        <v>0.03757</v>
      </c>
      <c r="L205" s="127">
        <f t="shared" si="35"/>
        <v>-0.0952406599627802</v>
      </c>
      <c r="M205" t="str">
        <f>IFERROR(VLOOKUP(A205,[1]数据整理!A:Q,16,0),"")</f>
        <v>经济管理学院</v>
      </c>
      <c r="N205" t="s">
        <v>74</v>
      </c>
      <c r="O205">
        <v>439</v>
      </c>
      <c r="Q205" s="14"/>
      <c r="R205" s="14" t="s">
        <v>55</v>
      </c>
      <c r="S205" s="14" t="s">
        <v>55</v>
      </c>
      <c r="T205" s="30">
        <f>VLOOKUP(A205,英语评价得分!O:T,6,0)</f>
        <v>-1.6599136612937</v>
      </c>
      <c r="U205" s="41">
        <f t="shared" si="36"/>
        <v>-1.66721415986193</v>
      </c>
      <c r="V205" s="14">
        <f t="shared" si="37"/>
        <v>0</v>
      </c>
      <c r="W205">
        <v>39</v>
      </c>
      <c r="X205">
        <v>2</v>
      </c>
      <c r="Y205" s="131">
        <v>0.0512820512820513</v>
      </c>
      <c r="Z205">
        <v>3.38</v>
      </c>
      <c r="AA205" s="41">
        <f t="shared" si="38"/>
        <v>0.414732239668187</v>
      </c>
      <c r="AB205" s="41">
        <f>VLOOKUP(A205,绩点百分制转换!$H:$M,6,0)</f>
        <v>-1.31535073287472</v>
      </c>
      <c r="AC205" s="41">
        <f>L205*权重!$O$22+AA205*权重!$O$23+AB205*权重!$O$24</f>
        <v>0.0429969672913733</v>
      </c>
      <c r="AD205" s="41">
        <f t="shared" si="39"/>
        <v>0.0611942084954711</v>
      </c>
      <c r="AE205">
        <v>0</v>
      </c>
      <c r="AF205">
        <v>0</v>
      </c>
      <c r="AG205">
        <v>1</v>
      </c>
      <c r="AH205" s="41">
        <f>AE205*权重!$N$3+AF205*权重!$N$4+AG205*权重!$N$5</f>
        <v>0.106474550904377</v>
      </c>
      <c r="AI205" s="41">
        <f t="shared" si="40"/>
        <v>-0.783780733568324</v>
      </c>
      <c r="AJ205">
        <v>0</v>
      </c>
      <c r="AK205">
        <v>0</v>
      </c>
      <c r="AL205">
        <v>1</v>
      </c>
      <c r="AM205" s="41">
        <f>AJ205*权重!$N$9+AK205*权重!$N$10+AL205*权重!$N$11</f>
        <v>0.150489414157071</v>
      </c>
      <c r="AN205" s="41">
        <f t="shared" si="41"/>
        <v>-0.246895376014742</v>
      </c>
      <c r="AO205" s="41">
        <f>AI205*权重!$D$16+AN205*权重!$D$17</f>
        <v>-0.450858123349348</v>
      </c>
      <c r="AP205" s="41">
        <f t="shared" si="42"/>
        <v>-0.536990216831994</v>
      </c>
      <c r="AQ205" t="s">
        <v>55</v>
      </c>
      <c r="AR205" t="s">
        <v>55</v>
      </c>
      <c r="AS205" t="s">
        <v>55</v>
      </c>
      <c r="AT205" t="s">
        <v>55</v>
      </c>
      <c r="AU205" t="s">
        <v>55</v>
      </c>
      <c r="AV205" s="7" t="str">
        <f>IF(AU205="","未进复试",IFERROR(VLOOKUP(A205,录取名单!$E:$I,5,0),"未录取"))</f>
        <v>未进复试</v>
      </c>
      <c r="AW205" s="136" t="str">
        <f>VLOOKUP(A205,[1]数据整理!$A:$AC,29,0)</f>
        <v>putong</v>
      </c>
      <c r="AX205" t="str">
        <f t="shared" si="43"/>
        <v/>
      </c>
      <c r="AY205">
        <f>IFERROR(VLOOKUP(A205,跨学科资质筛选!$A:$H,8,0),1)</f>
        <v>1</v>
      </c>
    </row>
    <row r="206" spans="1:51">
      <c r="A206" s="8">
        <v>247</v>
      </c>
      <c r="B206" s="8" t="s">
        <v>373</v>
      </c>
      <c r="C206">
        <v>1</v>
      </c>
      <c r="D206" t="s">
        <v>218</v>
      </c>
      <c r="E206" t="str">
        <f>VLOOKUP(A206,[1]数据整理!A:J,10,0)</f>
        <v>管理学</v>
      </c>
      <c r="F206" t="str">
        <f>VLOOKUP(A206,[1]数据整理!$A:$M,13,0)</f>
        <v>旅游管理</v>
      </c>
      <c r="G206" s="7" t="s">
        <v>53</v>
      </c>
      <c r="H206" s="7">
        <f t="shared" si="33"/>
        <v>0</v>
      </c>
      <c r="I206" s="7">
        <f t="shared" si="34"/>
        <v>1</v>
      </c>
      <c r="J206" s="7">
        <v>1</v>
      </c>
      <c r="K206" s="127">
        <f>VLOOKUP(G206,权重!$L$16:$N$18,3,0)</f>
        <v>0.02965</v>
      </c>
      <c r="L206" s="127">
        <f t="shared" si="35"/>
        <v>-0.162495927150278</v>
      </c>
      <c r="M206" t="str">
        <f>IFERROR(VLOOKUP(A206,[1]数据整理!A:Q,16,0),"")</f>
        <v>环境科学与工程学院</v>
      </c>
      <c r="N206" t="s">
        <v>272</v>
      </c>
      <c r="O206">
        <v>519</v>
      </c>
      <c r="P206">
        <v>434</v>
      </c>
      <c r="Q206" s="14"/>
      <c r="R206" s="14" t="s">
        <v>55</v>
      </c>
      <c r="S206" s="14" t="s">
        <v>55</v>
      </c>
      <c r="T206" s="30">
        <f>VLOOKUP(A206,英语评价得分!O:T,6,0)</f>
        <v>-0.393999366966325</v>
      </c>
      <c r="U206" s="41">
        <f t="shared" si="36"/>
        <v>-0.395433028761491</v>
      </c>
      <c r="V206" s="14">
        <f t="shared" si="37"/>
        <v>0</v>
      </c>
      <c r="W206">
        <v>349</v>
      </c>
      <c r="X206">
        <v>2</v>
      </c>
      <c r="Y206" s="131">
        <v>0.00573065902578797</v>
      </c>
      <c r="Z206">
        <v>3.4</v>
      </c>
      <c r="AA206" s="41">
        <f t="shared" si="38"/>
        <v>0.807446141891125</v>
      </c>
      <c r="AB206" s="41">
        <f>VLOOKUP(A206,绩点百分制转换!$H:$M,6,0)</f>
        <v>-1.26396801402699</v>
      </c>
      <c r="AC206" s="41">
        <f>L206*权重!$O$22+AA206*权重!$O$23+AB206*权重!$O$24</f>
        <v>0.155698058347021</v>
      </c>
      <c r="AD206" s="41">
        <f t="shared" si="39"/>
        <v>0.221472878270749</v>
      </c>
      <c r="AE206">
        <v>0</v>
      </c>
      <c r="AF206">
        <v>1</v>
      </c>
      <c r="AG206">
        <v>1</v>
      </c>
      <c r="AH206" s="41">
        <f>AE206*权重!$N$3+AF206*权重!$N$4+AG206*权重!$N$5</f>
        <v>0.539395474150172</v>
      </c>
      <c r="AI206" s="41">
        <f t="shared" si="40"/>
        <v>-0.371045810326841</v>
      </c>
      <c r="AJ206">
        <v>0</v>
      </c>
      <c r="AK206">
        <v>0</v>
      </c>
      <c r="AL206">
        <v>0</v>
      </c>
      <c r="AM206" s="41">
        <f>AJ206*权重!$N$9+AK206*权重!$N$10+AL206*权重!$N$11</f>
        <v>0</v>
      </c>
      <c r="AN206" s="41">
        <f t="shared" si="41"/>
        <v>-0.651047891978899</v>
      </c>
      <c r="AO206" s="41">
        <f>AI206*权重!$D$16+AN206*权重!$D$17</f>
        <v>-0.544675101159282</v>
      </c>
      <c r="AP206" s="41">
        <f t="shared" si="42"/>
        <v>-0.648730022876573</v>
      </c>
      <c r="AQ206" t="s">
        <v>55</v>
      </c>
      <c r="AR206" t="s">
        <v>55</v>
      </c>
      <c r="AS206" t="s">
        <v>55</v>
      </c>
      <c r="AT206" t="s">
        <v>55</v>
      </c>
      <c r="AU206" t="s">
        <v>55</v>
      </c>
      <c r="AV206" s="7" t="str">
        <f>IF(AU206="","未进复试",IFERROR(VLOOKUP(A206,录取名单!$E:$I,5,0),"未录取"))</f>
        <v>未进复试</v>
      </c>
      <c r="AW206" s="136" t="str">
        <f>VLOOKUP(A206,[1]数据整理!$A:$AC,29,0)</f>
        <v>putong</v>
      </c>
      <c r="AX206" t="str">
        <f t="shared" si="43"/>
        <v/>
      </c>
      <c r="AY206">
        <f>IFERROR(VLOOKUP(A206,跨学科资质筛选!$A:$H,8,0),1)</f>
        <v>1</v>
      </c>
    </row>
    <row r="207" spans="1:51">
      <c r="A207" s="8">
        <v>249</v>
      </c>
      <c r="B207" s="8" t="s">
        <v>374</v>
      </c>
      <c r="C207">
        <v>1</v>
      </c>
      <c r="D207" t="s">
        <v>375</v>
      </c>
      <c r="E207" t="str">
        <f>VLOOKUP(A207,[1]数据整理!A:J,10,0)</f>
        <v>经济学</v>
      </c>
      <c r="F207" t="str">
        <f>VLOOKUP(A207,[1]数据整理!$A:$M,13,0)</f>
        <v>国际经济与贸易</v>
      </c>
      <c r="G207" s="7">
        <v>211</v>
      </c>
      <c r="H207" s="7">
        <f t="shared" si="33"/>
        <v>0</v>
      </c>
      <c r="I207" s="7">
        <f t="shared" si="34"/>
        <v>1</v>
      </c>
      <c r="J207" s="7">
        <v>1</v>
      </c>
      <c r="K207" s="127">
        <f>VLOOKUP(G207,权重!$L$16:$N$18,3,0)</f>
        <v>0.03757</v>
      </c>
      <c r="L207" s="127">
        <f t="shared" si="35"/>
        <v>-0.0952406599627802</v>
      </c>
      <c r="M207" t="str">
        <f>IFERROR(VLOOKUP(A207,[1]数据整理!A:Q,16,0),"")</f>
        <v>经济管理学院</v>
      </c>
      <c r="N207" t="s">
        <v>74</v>
      </c>
      <c r="O207">
        <v>428</v>
      </c>
      <c r="P207">
        <v>437</v>
      </c>
      <c r="Q207" s="14"/>
      <c r="R207" s="14" t="s">
        <v>55</v>
      </c>
      <c r="S207" s="14" t="s">
        <v>55</v>
      </c>
      <c r="T207" s="30">
        <f>VLOOKUP(A207,英语评价得分!O:T,6,0)</f>
        <v>-0.609680028736414</v>
      </c>
      <c r="U207" s="41">
        <f t="shared" si="36"/>
        <v>-0.612113255228323</v>
      </c>
      <c r="V207" s="14">
        <f t="shared" si="37"/>
        <v>0</v>
      </c>
      <c r="W207">
        <v>60</v>
      </c>
      <c r="X207">
        <v>5</v>
      </c>
      <c r="Y207" s="131">
        <v>0.0833333333333333</v>
      </c>
      <c r="Z207">
        <v>4.03</v>
      </c>
      <c r="AA207" s="41">
        <f t="shared" si="38"/>
        <v>0.138407336692774</v>
      </c>
      <c r="AB207" s="41">
        <f>VLOOKUP(A207,绩点百分制转换!$H:$M,6,0)</f>
        <v>0.945488896425675</v>
      </c>
      <c r="AC207" s="41">
        <f>L207*权重!$O$22+AA207*权重!$O$23+AB207*权重!$O$24</f>
        <v>0.0406239126554213</v>
      </c>
      <c r="AD207" s="41">
        <f t="shared" si="39"/>
        <v>0.0578193517235289</v>
      </c>
      <c r="AE207">
        <v>0</v>
      </c>
      <c r="AF207">
        <v>1</v>
      </c>
      <c r="AG207">
        <v>5</v>
      </c>
      <c r="AH207" s="41">
        <f>AE207*权重!$N$3+AF207*权重!$N$4+AG207*权重!$N$5</f>
        <v>0.965293677767681</v>
      </c>
      <c r="AI207" s="41">
        <f t="shared" si="40"/>
        <v>0.0349938448158042</v>
      </c>
      <c r="AJ207">
        <v>0</v>
      </c>
      <c r="AK207">
        <v>0</v>
      </c>
      <c r="AL207">
        <v>0</v>
      </c>
      <c r="AM207" s="41">
        <f>AJ207*权重!$N$9+AK207*权重!$N$10+AL207*权重!$N$11</f>
        <v>0</v>
      </c>
      <c r="AN207" s="41">
        <f t="shared" si="41"/>
        <v>-0.651047891978899</v>
      </c>
      <c r="AO207" s="41">
        <f>AI207*权重!$D$16+AN207*权重!$D$17</f>
        <v>-0.390420636170591</v>
      </c>
      <c r="AP207" s="41">
        <f t="shared" si="42"/>
        <v>-0.465006730976613</v>
      </c>
      <c r="AQ207" t="s">
        <v>55</v>
      </c>
      <c r="AR207" t="s">
        <v>55</v>
      </c>
      <c r="AS207" t="s">
        <v>55</v>
      </c>
      <c r="AT207" t="s">
        <v>55</v>
      </c>
      <c r="AU207" t="s">
        <v>55</v>
      </c>
      <c r="AV207" s="7" t="str">
        <f>IF(AU207="","未进复试",IFERROR(VLOOKUP(A207,录取名单!$E:$I,5,0),"未录取"))</f>
        <v>未进复试</v>
      </c>
      <c r="AW207" s="136" t="str">
        <f>VLOOKUP(A207,[1]数据整理!$A:$AC,29,0)</f>
        <v>putong</v>
      </c>
      <c r="AX207" t="str">
        <f t="shared" si="43"/>
        <v/>
      </c>
      <c r="AY207">
        <f>IFERROR(VLOOKUP(A207,跨学科资质筛选!$A:$H,8,0),1)</f>
        <v>1</v>
      </c>
    </row>
    <row r="208" spans="1:51">
      <c r="A208" s="8">
        <v>251</v>
      </c>
      <c r="B208" s="8" t="s">
        <v>376</v>
      </c>
      <c r="C208">
        <v>1</v>
      </c>
      <c r="D208" t="s">
        <v>377</v>
      </c>
      <c r="E208" t="str">
        <f>VLOOKUP(A208,[1]数据整理!A:J,10,0)</f>
        <v>工学</v>
      </c>
      <c r="F208" t="str">
        <f>VLOOKUP(A208,[1]数据整理!$A:$M,13,0)</f>
        <v>风景园林</v>
      </c>
      <c r="G208" s="7">
        <v>985</v>
      </c>
      <c r="H208" s="7">
        <f t="shared" si="33"/>
        <v>1</v>
      </c>
      <c r="I208" s="7">
        <f t="shared" si="34"/>
        <v>1</v>
      </c>
      <c r="J208" s="7">
        <v>1</v>
      </c>
      <c r="K208" s="127">
        <f>VLOOKUP(G208,权重!$L$16:$N$18,3,0)</f>
        <v>0.93278</v>
      </c>
      <c r="L208" s="127">
        <f t="shared" si="35"/>
        <v>7.50672748889076</v>
      </c>
      <c r="M208" t="str">
        <f>IFERROR(VLOOKUP(A208,[1]数据整理!A:Q,16,0),"")</f>
        <v>园林学院</v>
      </c>
      <c r="N208" t="s">
        <v>64</v>
      </c>
      <c r="O208">
        <v>561</v>
      </c>
      <c r="Q208" s="14"/>
      <c r="R208" s="14" t="s">
        <v>55</v>
      </c>
      <c r="S208" s="14" t="s">
        <v>55</v>
      </c>
      <c r="T208" s="30">
        <f>VLOOKUP(A208,英语评价得分!O:T,6,0)</f>
        <v>0.270605637555547</v>
      </c>
      <c r="U208" s="41">
        <f t="shared" si="36"/>
        <v>0.272252065066241</v>
      </c>
      <c r="V208" s="14">
        <f t="shared" si="37"/>
        <v>0</v>
      </c>
      <c r="W208">
        <v>54</v>
      </c>
      <c r="X208">
        <v>7</v>
      </c>
      <c r="Y208" s="131">
        <v>0.12962962962963</v>
      </c>
      <c r="Z208">
        <v>4.38</v>
      </c>
      <c r="AA208" s="41">
        <f t="shared" si="38"/>
        <v>-0.260728634271713</v>
      </c>
      <c r="AB208" s="41">
        <f>VLOOKUP(A208,绩点百分制转换!$H:$M,6,0)</f>
        <v>2.39154541256911</v>
      </c>
      <c r="AC208" s="41">
        <f>L208*权重!$O$22+AA208*权重!$O$23+AB208*权重!$O$24</f>
        <v>4.32673821590395</v>
      </c>
      <c r="AD208" s="41">
        <f t="shared" si="39"/>
        <v>6.15334773210327</v>
      </c>
      <c r="AE208">
        <v>1</v>
      </c>
      <c r="AF208">
        <v>0</v>
      </c>
      <c r="AG208">
        <v>11</v>
      </c>
      <c r="AH208" s="41">
        <f>AE208*权重!$N$3+AF208*权重!$N$4+AG208*权重!$N$5</f>
        <v>1.63182458579798</v>
      </c>
      <c r="AI208" s="41">
        <f t="shared" si="40"/>
        <v>0.670446114254327</v>
      </c>
      <c r="AJ208">
        <v>0</v>
      </c>
      <c r="AK208">
        <v>0</v>
      </c>
      <c r="AL208">
        <v>0</v>
      </c>
      <c r="AM208" s="41">
        <f>AJ208*权重!$N$9+AK208*权重!$N$10+AL208*权重!$N$11</f>
        <v>0</v>
      </c>
      <c r="AN208" s="41">
        <f t="shared" si="41"/>
        <v>-0.651047891978899</v>
      </c>
      <c r="AO208" s="41">
        <f>AI208*权重!$D$16+AN208*权重!$D$17</f>
        <v>-0.149012319010896</v>
      </c>
      <c r="AP208" s="41">
        <f t="shared" si="42"/>
        <v>-0.177479684522169</v>
      </c>
      <c r="AQ208" t="s">
        <v>55</v>
      </c>
      <c r="AR208" t="s">
        <v>55</v>
      </c>
      <c r="AS208" t="s">
        <v>55</v>
      </c>
      <c r="AT208" t="s">
        <v>55</v>
      </c>
      <c r="AU208" t="s">
        <v>55</v>
      </c>
      <c r="AV208" s="7" t="str">
        <f>IF(AU208="","未进复试",IFERROR(VLOOKUP(A208,录取名单!$E:$I,5,0),"未录取"))</f>
        <v>未进复试</v>
      </c>
      <c r="AW208" s="136" t="str">
        <f>VLOOKUP(A208,[1]数据整理!$A:$AC,29,0)</f>
        <v>putong</v>
      </c>
      <c r="AX208" t="str">
        <f t="shared" si="43"/>
        <v/>
      </c>
      <c r="AY208">
        <f>IFERROR(VLOOKUP(A208,跨学科资质筛选!$A:$H,8,0),1)</f>
        <v>1</v>
      </c>
    </row>
    <row r="209" spans="1:51">
      <c r="A209" s="8">
        <v>254</v>
      </c>
      <c r="B209" s="8" t="s">
        <v>378</v>
      </c>
      <c r="C209">
        <v>1</v>
      </c>
      <c r="D209" t="s">
        <v>379</v>
      </c>
      <c r="E209" t="str">
        <f>VLOOKUP(A209,[1]数据整理!A:J,10,0)</f>
        <v>理学</v>
      </c>
      <c r="F209" t="str">
        <f>VLOOKUP(A209,[1]数据整理!$A:$M,13,0)</f>
        <v>心理学</v>
      </c>
      <c r="G209" s="7">
        <v>211</v>
      </c>
      <c r="H209" s="7">
        <f t="shared" si="33"/>
        <v>0</v>
      </c>
      <c r="I209" s="7">
        <f t="shared" si="34"/>
        <v>1</v>
      </c>
      <c r="J209" s="7">
        <v>1</v>
      </c>
      <c r="K209" s="127">
        <f>VLOOKUP(G209,权重!$L$16:$N$18,3,0)</f>
        <v>0.03757</v>
      </c>
      <c r="L209" s="127">
        <f t="shared" si="35"/>
        <v>-0.0952406599627802</v>
      </c>
      <c r="M209" t="str">
        <f>IFERROR(VLOOKUP(A209,[1]数据整理!A:Q,16,0),"")</f>
        <v>人文社会科学学院</v>
      </c>
      <c r="N209" t="s">
        <v>197</v>
      </c>
      <c r="O209">
        <v>428</v>
      </c>
      <c r="P209">
        <v>473</v>
      </c>
      <c r="Q209" s="14"/>
      <c r="R209" s="14" t="s">
        <v>55</v>
      </c>
      <c r="S209" s="14" t="s">
        <v>55</v>
      </c>
      <c r="T209" s="30">
        <f>VLOOKUP(A209,英语评价得分!O:T,6,0)</f>
        <v>0.04910665230806</v>
      </c>
      <c r="U209" s="41">
        <f t="shared" si="36"/>
        <v>0.0497265502995994</v>
      </c>
      <c r="V209" s="14">
        <f t="shared" si="37"/>
        <v>0</v>
      </c>
      <c r="W209">
        <v>52</v>
      </c>
      <c r="X209">
        <v>11</v>
      </c>
      <c r="Y209" s="131">
        <v>0.211538461538462</v>
      </c>
      <c r="Z209">
        <v>3.56</v>
      </c>
      <c r="AA209" s="41">
        <f t="shared" si="38"/>
        <v>-0.966892275208881</v>
      </c>
      <c r="AB209" s="41">
        <f>VLOOKUP(A209,绩点百分制转换!$H:$M,6,0)</f>
        <v>-0.852906263245097</v>
      </c>
      <c r="AC209" s="41">
        <f>L209*权重!$O$22+AA209*权重!$O$23+AB209*权重!$O$24</f>
        <v>-0.460420394834217</v>
      </c>
      <c r="AD209" s="41">
        <f t="shared" si="39"/>
        <v>-0.654744425172488</v>
      </c>
      <c r="AE209">
        <v>0</v>
      </c>
      <c r="AF209">
        <v>0</v>
      </c>
      <c r="AG209">
        <v>5</v>
      </c>
      <c r="AH209" s="41">
        <f>AE209*权重!$N$3+AF209*权重!$N$4+AG209*权重!$N$5</f>
        <v>0.532372754521887</v>
      </c>
      <c r="AI209" s="41">
        <f t="shared" si="40"/>
        <v>-0.377741078425679</v>
      </c>
      <c r="AJ209">
        <v>1</v>
      </c>
      <c r="AK209">
        <v>0</v>
      </c>
      <c r="AL209">
        <v>0</v>
      </c>
      <c r="AM209" s="41">
        <f>AJ209*权重!$N$9+AK209*权重!$N$10+AL209*权重!$N$11</f>
        <v>0.484022428139353</v>
      </c>
      <c r="AN209" s="41">
        <f t="shared" si="41"/>
        <v>0.64883677573218</v>
      </c>
      <c r="AO209" s="41">
        <f>AI209*权重!$D$16+AN209*权重!$D$17</f>
        <v>0.25883984893761</v>
      </c>
      <c r="AP209" s="41">
        <f t="shared" si="42"/>
        <v>0.308288704156423</v>
      </c>
      <c r="AQ209">
        <v>33.6</v>
      </c>
      <c r="AR209">
        <v>8</v>
      </c>
      <c r="AS209">
        <v>7.5</v>
      </c>
      <c r="AT209">
        <v>29.25</v>
      </c>
      <c r="AU209">
        <v>78.35</v>
      </c>
      <c r="AV209" s="7" t="str">
        <f>IF(AU209="","未进复试",IFERROR(VLOOKUP(A209,录取名单!$E:$I,5,0),"未录取"))</f>
        <v>未录取</v>
      </c>
      <c r="AW209" s="136" t="str">
        <f>VLOOKUP(A209,[1]数据整理!$A:$AC,29,0)</f>
        <v>putong</v>
      </c>
      <c r="AX209" t="str">
        <f t="shared" si="43"/>
        <v/>
      </c>
      <c r="AY209">
        <f>IFERROR(VLOOKUP(A209,跨学科资质筛选!$A:$H,8,0),1)</f>
        <v>1</v>
      </c>
    </row>
    <row r="210" spans="1:51">
      <c r="A210" s="8">
        <v>255</v>
      </c>
      <c r="B210" s="8" t="s">
        <v>380</v>
      </c>
      <c r="C210">
        <v>2</v>
      </c>
      <c r="D210" t="s">
        <v>69</v>
      </c>
      <c r="E210" t="str">
        <f>VLOOKUP(A210,[1]数据整理!A:J,10,0)</f>
        <v>工学</v>
      </c>
      <c r="F210" t="str">
        <f>VLOOKUP(A210,[1]数据整理!$A:$M,13,0)</f>
        <v>工业设计</v>
      </c>
      <c r="G210" s="7" t="s">
        <v>53</v>
      </c>
      <c r="H210" s="7">
        <f t="shared" si="33"/>
        <v>0</v>
      </c>
      <c r="I210" s="7">
        <f t="shared" si="34"/>
        <v>1</v>
      </c>
      <c r="J210" s="7">
        <v>1</v>
      </c>
      <c r="K210" s="127">
        <f>VLOOKUP(G210,权重!$L$16:$N$18,3,0)</f>
        <v>0.02965</v>
      </c>
      <c r="L210" s="127">
        <f t="shared" si="35"/>
        <v>-0.162495927150278</v>
      </c>
      <c r="M210" t="str">
        <f>IFERROR(VLOOKUP(A210,[1]数据整理!A:Q,16,0),"")</f>
        <v>艺术设计学院</v>
      </c>
      <c r="N210" t="s">
        <v>86</v>
      </c>
      <c r="O210">
        <v>451</v>
      </c>
      <c r="Q210" s="14"/>
      <c r="R210" s="14" t="s">
        <v>55</v>
      </c>
      <c r="S210" s="14" t="s">
        <v>55</v>
      </c>
      <c r="T210" s="30">
        <f>VLOOKUP(A210,英语评价得分!O:T,6,0)</f>
        <v>-1.4700265171446</v>
      </c>
      <c r="U210" s="41">
        <f t="shared" si="36"/>
        <v>-1.47644699019687</v>
      </c>
      <c r="V210" s="14">
        <f t="shared" si="37"/>
        <v>0</v>
      </c>
      <c r="W210">
        <v>60</v>
      </c>
      <c r="X210">
        <v>1</v>
      </c>
      <c r="Y210" s="131">
        <v>0.0166666666666667</v>
      </c>
      <c r="Z210">
        <v>3.68</v>
      </c>
      <c r="AA210" s="41">
        <f t="shared" si="38"/>
        <v>0.713163134881634</v>
      </c>
      <c r="AB210" s="41">
        <f>VLOOKUP(A210,绩点百分制转换!$H:$M,6,0)</f>
        <v>-0.544609950158679</v>
      </c>
      <c r="AC210" s="41">
        <f>L210*权重!$O$22+AA210*权重!$O$23+AB210*权重!$O$24</f>
        <v>0.152528561470359</v>
      </c>
      <c r="AD210" s="41">
        <f t="shared" si="39"/>
        <v>0.216965355419905</v>
      </c>
      <c r="AE210">
        <v>0</v>
      </c>
      <c r="AF210">
        <v>0</v>
      </c>
      <c r="AG210">
        <v>0</v>
      </c>
      <c r="AH210" s="41">
        <f>AE210*权重!$N$3+AF210*权重!$N$4+AG210*权重!$N$5</f>
        <v>0</v>
      </c>
      <c r="AI210" s="41">
        <f t="shared" si="40"/>
        <v>-0.885290647353986</v>
      </c>
      <c r="AJ210">
        <v>0</v>
      </c>
      <c r="AK210">
        <v>0</v>
      </c>
      <c r="AL210">
        <v>0</v>
      </c>
      <c r="AM210" s="41">
        <f>AJ210*权重!$N$9+AK210*权重!$N$10+AL210*权重!$N$11</f>
        <v>0</v>
      </c>
      <c r="AN210" s="41">
        <f t="shared" si="41"/>
        <v>-0.651047891978899</v>
      </c>
      <c r="AO210" s="41">
        <f>AI210*权重!$D$16+AN210*权重!$D$17</f>
        <v>-0.740036714745894</v>
      </c>
      <c r="AP210" s="41">
        <f t="shared" si="42"/>
        <v>-0.881413587411652</v>
      </c>
      <c r="AQ210" t="s">
        <v>55</v>
      </c>
      <c r="AR210" t="s">
        <v>55</v>
      </c>
      <c r="AS210" t="s">
        <v>55</v>
      </c>
      <c r="AT210" t="s">
        <v>55</v>
      </c>
      <c r="AU210" t="s">
        <v>55</v>
      </c>
      <c r="AV210" s="7" t="str">
        <f>IF(AU210="","未进复试",IFERROR(VLOOKUP(A210,录取名单!$E:$I,5,0),"未录取"))</f>
        <v>未进复试</v>
      </c>
      <c r="AW210" s="136" t="str">
        <f>VLOOKUP(A210,[1]数据整理!$A:$AC,29,0)</f>
        <v>putong</v>
      </c>
      <c r="AX210" t="str">
        <f t="shared" si="43"/>
        <v/>
      </c>
      <c r="AY210">
        <f>IFERROR(VLOOKUP(A210,跨学科资质筛选!$A:$H,8,0),1)</f>
        <v>1</v>
      </c>
    </row>
    <row r="211" spans="1:51">
      <c r="A211" s="8">
        <v>256</v>
      </c>
      <c r="B211" s="8" t="s">
        <v>381</v>
      </c>
      <c r="C211">
        <v>1</v>
      </c>
      <c r="D211" t="s">
        <v>69</v>
      </c>
      <c r="E211" t="str">
        <f>VLOOKUP(A211,[1]数据整理!A:J,10,0)</f>
        <v>管理学</v>
      </c>
      <c r="F211" t="str">
        <f>VLOOKUP(A211,[1]数据整理!$A:$M,13,0)</f>
        <v>物流管理</v>
      </c>
      <c r="G211" s="7" t="s">
        <v>53</v>
      </c>
      <c r="H211" s="7">
        <f t="shared" si="33"/>
        <v>0</v>
      </c>
      <c r="I211" s="7">
        <f t="shared" si="34"/>
        <v>1</v>
      </c>
      <c r="J211" s="7">
        <v>1</v>
      </c>
      <c r="K211" s="127">
        <f>VLOOKUP(G211,权重!$L$16:$N$18,3,0)</f>
        <v>0.02965</v>
      </c>
      <c r="L211" s="127">
        <f t="shared" si="35"/>
        <v>-0.162495927150278</v>
      </c>
      <c r="M211" t="str">
        <f>IFERROR(VLOOKUP(A211,[1]数据整理!A:Q,16,0),"")</f>
        <v>经济管理学院</v>
      </c>
      <c r="N211" t="s">
        <v>79</v>
      </c>
      <c r="O211">
        <v>548</v>
      </c>
      <c r="P211">
        <v>465</v>
      </c>
      <c r="Q211" s="14"/>
      <c r="R211" s="14" t="s">
        <v>55</v>
      </c>
      <c r="S211" s="14" t="s">
        <v>55</v>
      </c>
      <c r="T211" s="30">
        <f>VLOOKUP(A211,英语评价得分!O:T,6,0)</f>
        <v>0.0648945647273485</v>
      </c>
      <c r="U211" s="41">
        <f t="shared" si="36"/>
        <v>0.0655876312624192</v>
      </c>
      <c r="V211" s="14">
        <f t="shared" si="37"/>
        <v>0</v>
      </c>
      <c r="W211">
        <v>48</v>
      </c>
      <c r="X211">
        <v>1</v>
      </c>
      <c r="Y211" s="131">
        <v>0.0208333333333333</v>
      </c>
      <c r="Z211">
        <v>3.85</v>
      </c>
      <c r="AA211" s="41">
        <f t="shared" si="38"/>
        <v>0.67724089749483</v>
      </c>
      <c r="AB211" s="41">
        <f>VLOOKUP(A211,绩点百分制转换!$H:$M,6,0)</f>
        <v>0.149056754285761</v>
      </c>
      <c r="AC211" s="41">
        <f>L211*权重!$O$22+AA211*权重!$O$23+AB211*权重!$O$24</f>
        <v>0.170344591628342</v>
      </c>
      <c r="AD211" s="41">
        <f t="shared" si="39"/>
        <v>0.242302551250492</v>
      </c>
      <c r="AE211">
        <v>0</v>
      </c>
      <c r="AF211">
        <v>0</v>
      </c>
      <c r="AG211">
        <v>6</v>
      </c>
      <c r="AH211" s="41">
        <f>AE211*权重!$N$3+AF211*权重!$N$4+AG211*权重!$N$5</f>
        <v>0.638847305426264</v>
      </c>
      <c r="AI211" s="41">
        <f t="shared" si="40"/>
        <v>-0.276231164640017</v>
      </c>
      <c r="AJ211">
        <v>0</v>
      </c>
      <c r="AK211">
        <v>0</v>
      </c>
      <c r="AL211">
        <v>0</v>
      </c>
      <c r="AM211" s="41">
        <f>AJ211*权重!$N$9+AK211*权重!$N$10+AL211*权重!$N$11</f>
        <v>0</v>
      </c>
      <c r="AN211" s="41">
        <f t="shared" si="41"/>
        <v>-0.651047891978899</v>
      </c>
      <c r="AO211" s="41">
        <f>AI211*权重!$D$16+AN211*权重!$D$17</f>
        <v>-0.508655017262858</v>
      </c>
      <c r="AP211" s="41">
        <f t="shared" si="42"/>
        <v>-0.605828649561713</v>
      </c>
      <c r="AQ211" t="s">
        <v>55</v>
      </c>
      <c r="AR211" t="s">
        <v>55</v>
      </c>
      <c r="AS211" t="s">
        <v>55</v>
      </c>
      <c r="AT211" t="s">
        <v>55</v>
      </c>
      <c r="AU211" t="s">
        <v>55</v>
      </c>
      <c r="AV211" s="7" t="str">
        <f>IF(AU211="","未进复试",IFERROR(VLOOKUP(A211,录取名单!$E:$I,5,0),"未录取"))</f>
        <v>未进复试</v>
      </c>
      <c r="AW211" s="136" t="str">
        <f>VLOOKUP(A211,[1]数据整理!$A:$AC,29,0)</f>
        <v>putong</v>
      </c>
      <c r="AX211" t="str">
        <f t="shared" si="43"/>
        <v/>
      </c>
      <c r="AY211">
        <f>IFERROR(VLOOKUP(A211,跨学科资质筛选!$A:$H,8,0),1)</f>
        <v>1</v>
      </c>
    </row>
    <row r="212" spans="1:51">
      <c r="A212" s="8">
        <v>257</v>
      </c>
      <c r="B212" s="8" t="s">
        <v>382</v>
      </c>
      <c r="C212">
        <v>2</v>
      </c>
      <c r="D212" t="s">
        <v>81</v>
      </c>
      <c r="E212" t="str">
        <f>VLOOKUP(A212,[1]数据整理!A:J,10,0)</f>
        <v>工学</v>
      </c>
      <c r="F212" t="str">
        <f>VLOOKUP(A212,[1]数据整理!$A:$M,13,0)</f>
        <v>网络工程</v>
      </c>
      <c r="G212" s="7" t="s">
        <v>53</v>
      </c>
      <c r="H212" s="7">
        <f t="shared" si="33"/>
        <v>0</v>
      </c>
      <c r="I212" s="7">
        <f t="shared" si="34"/>
        <v>1</v>
      </c>
      <c r="J212" s="7">
        <v>1</v>
      </c>
      <c r="K212" s="127">
        <f>VLOOKUP(G212,权重!$L$16:$N$18,3,0)</f>
        <v>0.02965</v>
      </c>
      <c r="L212" s="127">
        <f t="shared" si="35"/>
        <v>-0.162495927150278</v>
      </c>
      <c r="M212" t="str">
        <f>IFERROR(VLOOKUP(A212,[1]数据整理!A:Q,16,0),"")</f>
        <v>信息学院</v>
      </c>
      <c r="N212" t="s">
        <v>93</v>
      </c>
      <c r="O212">
        <v>474</v>
      </c>
      <c r="P212">
        <v>426</v>
      </c>
      <c r="Q212" s="14"/>
      <c r="R212" s="14" t="s">
        <v>55</v>
      </c>
      <c r="S212" s="14" t="s">
        <v>55</v>
      </c>
      <c r="T212" s="30">
        <f>VLOOKUP(A212,英语评价得分!O:T,6,0)</f>
        <v>-0.81097595905556</v>
      </c>
      <c r="U212" s="41">
        <f t="shared" si="36"/>
        <v>-0.814342084695189</v>
      </c>
      <c r="V212" s="14">
        <f t="shared" si="37"/>
        <v>0</v>
      </c>
      <c r="W212">
        <v>80</v>
      </c>
      <c r="X212">
        <v>8</v>
      </c>
      <c r="Y212" s="131">
        <v>0.1</v>
      </c>
      <c r="Z212">
        <v>3.37</v>
      </c>
      <c r="AA212" s="41">
        <f t="shared" si="38"/>
        <v>-0.00528161285444137</v>
      </c>
      <c r="AB212" s="41">
        <f>VLOOKUP(A212,绩点百分制转换!$H:$M,6,0)</f>
        <v>-1.34104209229859</v>
      </c>
      <c r="AC212" s="41">
        <f>L212*权重!$O$22+AA212*权重!$O$23+AB212*权重!$O$24</f>
        <v>-0.156260415436497</v>
      </c>
      <c r="AD212" s="41">
        <f t="shared" si="39"/>
        <v>-0.222181115979046</v>
      </c>
      <c r="AE212">
        <v>1</v>
      </c>
      <c r="AF212">
        <v>1</v>
      </c>
      <c r="AG212">
        <v>2</v>
      </c>
      <c r="AH212" s="41">
        <f>AE212*权重!$N$3+AF212*权重!$N$4+AG212*权重!$N$5</f>
        <v>1.10647455090438</v>
      </c>
      <c r="AI212" s="41">
        <f t="shared" si="40"/>
        <v>0.169591813424857</v>
      </c>
      <c r="AJ212">
        <v>0</v>
      </c>
      <c r="AK212">
        <v>0</v>
      </c>
      <c r="AL212">
        <v>0</v>
      </c>
      <c r="AM212" s="41">
        <f>AJ212*权重!$N$9+AK212*权重!$N$10+AL212*权重!$N$11</f>
        <v>0</v>
      </c>
      <c r="AN212" s="41">
        <f t="shared" si="41"/>
        <v>-0.651047891978899</v>
      </c>
      <c r="AO212" s="41">
        <f>AI212*权重!$D$16+AN212*权重!$D$17</f>
        <v>-0.339286867896012</v>
      </c>
      <c r="AP212" s="41">
        <f t="shared" si="42"/>
        <v>-0.404104349736989</v>
      </c>
      <c r="AQ212" t="s">
        <v>55</v>
      </c>
      <c r="AR212" t="s">
        <v>55</v>
      </c>
      <c r="AS212" t="s">
        <v>55</v>
      </c>
      <c r="AT212" t="s">
        <v>55</v>
      </c>
      <c r="AU212" t="s">
        <v>55</v>
      </c>
      <c r="AV212" s="7" t="str">
        <f>IF(AU212="","未进复试",IFERROR(VLOOKUP(A212,录取名单!$E:$I,5,0),"未录取"))</f>
        <v>未进复试</v>
      </c>
      <c r="AW212" s="136" t="str">
        <f>VLOOKUP(A212,[1]数据整理!$A:$AC,29,0)</f>
        <v>putong</v>
      </c>
      <c r="AX212" t="str">
        <f t="shared" si="43"/>
        <v/>
      </c>
      <c r="AY212">
        <f>IFERROR(VLOOKUP(A212,跨学科资质筛选!$A:$H,8,0),1)</f>
        <v>1</v>
      </c>
    </row>
    <row r="213" spans="1:51">
      <c r="A213" s="8">
        <v>258</v>
      </c>
      <c r="B213" s="8" t="s">
        <v>383</v>
      </c>
      <c r="C213">
        <v>1</v>
      </c>
      <c r="D213" t="s">
        <v>207</v>
      </c>
      <c r="E213" t="str">
        <f>VLOOKUP(A213,[1]数据整理!A:J,10,0)</f>
        <v>管理学</v>
      </c>
      <c r="F213" t="str">
        <f>VLOOKUP(A213,[1]数据整理!$A:$M,13,0)</f>
        <v>旅游管理</v>
      </c>
      <c r="G213" s="7" t="s">
        <v>53</v>
      </c>
      <c r="H213" s="7">
        <f t="shared" si="33"/>
        <v>0</v>
      </c>
      <c r="I213" s="7">
        <f t="shared" si="34"/>
        <v>1</v>
      </c>
      <c r="J213" s="7">
        <v>1</v>
      </c>
      <c r="K213" s="127">
        <f>VLOOKUP(G213,权重!$L$16:$N$18,3,0)</f>
        <v>0.02965</v>
      </c>
      <c r="L213" s="127">
        <f t="shared" si="35"/>
        <v>-0.162495927150278</v>
      </c>
      <c r="M213" t="str">
        <f>IFERROR(VLOOKUP(A213,[1]数据整理!A:Q,16,0),"")</f>
        <v>经济管理学院</v>
      </c>
      <c r="N213" t="s">
        <v>79</v>
      </c>
      <c r="O213">
        <v>493</v>
      </c>
      <c r="P213">
        <v>407</v>
      </c>
      <c r="Q213" s="14"/>
      <c r="R213" s="14" t="s">
        <v>55</v>
      </c>
      <c r="S213" s="14" t="s">
        <v>55</v>
      </c>
      <c r="T213" s="30">
        <f>VLOOKUP(A213,英语评价得分!O:T,6,0)</f>
        <v>-0.805421512622723</v>
      </c>
      <c r="U213" s="41">
        <f t="shared" si="36"/>
        <v>-0.808761896369135</v>
      </c>
      <c r="V213" s="14">
        <f t="shared" si="37"/>
        <v>0</v>
      </c>
      <c r="W213">
        <v>79</v>
      </c>
      <c r="X213">
        <v>7</v>
      </c>
      <c r="Y213" s="131">
        <v>0.0886075949367089</v>
      </c>
      <c r="Z213">
        <v>3.21</v>
      </c>
      <c r="AA213" s="41">
        <f t="shared" si="38"/>
        <v>0.0929361501271994</v>
      </c>
      <c r="AB213" s="41">
        <f>VLOOKUP(A213,绩点百分制转换!$H:$M,6,0)</f>
        <v>-1.75210384308048</v>
      </c>
      <c r="AC213" s="41">
        <f>L213*权重!$O$22+AA213*权重!$O$23+AB213*权重!$O$24</f>
        <v>-0.137619730292094</v>
      </c>
      <c r="AD213" s="41">
        <f t="shared" si="39"/>
        <v>-0.195671131109695</v>
      </c>
      <c r="AE213">
        <v>2</v>
      </c>
      <c r="AF213">
        <v>2</v>
      </c>
      <c r="AG213">
        <v>9</v>
      </c>
      <c r="AH213" s="41">
        <f>AE213*权重!$N$3+AF213*权重!$N$4+AG213*权重!$N$5</f>
        <v>2.74532185633064</v>
      </c>
      <c r="AI213" s="41">
        <f t="shared" si="40"/>
        <v>1.73202384313201</v>
      </c>
      <c r="AJ213">
        <v>0</v>
      </c>
      <c r="AK213">
        <v>1</v>
      </c>
      <c r="AL213">
        <v>1</v>
      </c>
      <c r="AM213" s="41">
        <f>AJ213*权重!$N$9+AK213*权重!$N$10+AL213*权重!$N$11</f>
        <v>0.491989814419273</v>
      </c>
      <c r="AN213" s="41">
        <f t="shared" si="41"/>
        <v>0.670233890132048</v>
      </c>
      <c r="AO213" s="41">
        <f>AI213*权重!$D$16+AN213*权重!$D$17</f>
        <v>1.07360789327673</v>
      </c>
      <c r="AP213" s="41">
        <f t="shared" si="42"/>
        <v>1.27871032048922</v>
      </c>
      <c r="AQ213" t="s">
        <v>55</v>
      </c>
      <c r="AR213" t="s">
        <v>55</v>
      </c>
      <c r="AS213" t="s">
        <v>55</v>
      </c>
      <c r="AT213" t="s">
        <v>55</v>
      </c>
      <c r="AU213" t="s">
        <v>55</v>
      </c>
      <c r="AV213" s="7" t="str">
        <f>IF(AU213="","未进复试",IFERROR(VLOOKUP(A213,录取名单!$E:$I,5,0),"未录取"))</f>
        <v>未进复试</v>
      </c>
      <c r="AW213" s="136" t="str">
        <f>VLOOKUP(A213,[1]数据整理!$A:$AC,29,0)</f>
        <v>putong</v>
      </c>
      <c r="AX213" t="str">
        <f t="shared" si="43"/>
        <v/>
      </c>
      <c r="AY213">
        <f>IFERROR(VLOOKUP(A213,跨学科资质筛选!$A:$H,8,0),1)</f>
        <v>1</v>
      </c>
    </row>
    <row r="214" spans="1:51">
      <c r="A214" s="8">
        <v>259</v>
      </c>
      <c r="B214" s="8" t="s">
        <v>384</v>
      </c>
      <c r="C214">
        <v>1</v>
      </c>
      <c r="D214" t="s">
        <v>73</v>
      </c>
      <c r="E214" t="str">
        <f>VLOOKUP(A214,[1]数据整理!A:J,10,0)</f>
        <v>管理学</v>
      </c>
      <c r="F214" t="str">
        <f>VLOOKUP(A214,[1]数据整理!$A:$M,13,0)</f>
        <v>会计学</v>
      </c>
      <c r="G214" s="7" t="s">
        <v>53</v>
      </c>
      <c r="H214" s="7">
        <f t="shared" si="33"/>
        <v>0</v>
      </c>
      <c r="I214" s="7">
        <f t="shared" si="34"/>
        <v>1</v>
      </c>
      <c r="J214" s="7">
        <v>1</v>
      </c>
      <c r="K214" s="127">
        <f>VLOOKUP(G214,权重!$L$16:$N$18,3,0)</f>
        <v>0.02965</v>
      </c>
      <c r="L214" s="127">
        <f t="shared" si="35"/>
        <v>-0.162495927150278</v>
      </c>
      <c r="M214" t="str">
        <f>IFERROR(VLOOKUP(A214,[1]数据整理!A:Q,16,0),"")</f>
        <v>经济管理学院</v>
      </c>
      <c r="N214" t="s">
        <v>79</v>
      </c>
      <c r="O214">
        <v>529</v>
      </c>
      <c r="P214">
        <v>564</v>
      </c>
      <c r="Q214" s="14"/>
      <c r="R214" s="14" t="s">
        <v>55</v>
      </c>
      <c r="S214" s="14" t="s">
        <v>55</v>
      </c>
      <c r="T214" s="30">
        <f>VLOOKUP(A214,英语评价得分!O:T,6,0)</f>
        <v>1.71437298494826</v>
      </c>
      <c r="U214" s="41">
        <f t="shared" si="36"/>
        <v>1.72271050316185</v>
      </c>
      <c r="V214" s="14">
        <f t="shared" si="37"/>
        <v>0</v>
      </c>
      <c r="W214">
        <v>435</v>
      </c>
      <c r="X214">
        <v>3</v>
      </c>
      <c r="Y214" s="131">
        <v>0.00689655172413793</v>
      </c>
      <c r="Z214">
        <v>3.94</v>
      </c>
      <c r="AA214" s="41">
        <f t="shared" si="38"/>
        <v>0.797394588064484</v>
      </c>
      <c r="AB214" s="41">
        <f>VLOOKUP(A214,绩点百分制转换!$H:$M,6,0)</f>
        <v>0.534427145643783</v>
      </c>
      <c r="AC214" s="41">
        <f>L214*权重!$O$22+AA214*权重!$O$23+AB214*权重!$O$24</f>
        <v>0.233420151454596</v>
      </c>
      <c r="AD214" s="41">
        <f t="shared" si="39"/>
        <v>0.33200591374315</v>
      </c>
      <c r="AE214">
        <v>3</v>
      </c>
      <c r="AF214">
        <v>3</v>
      </c>
      <c r="AG214">
        <v>6</v>
      </c>
      <c r="AH214" s="41">
        <f>AE214*权重!$N$3+AF214*权重!$N$4+AG214*权重!$N$5</f>
        <v>3.31942365271313</v>
      </c>
      <c r="AI214" s="41">
        <f t="shared" si="40"/>
        <v>2.27935673498254</v>
      </c>
      <c r="AJ214">
        <v>0</v>
      </c>
      <c r="AK214">
        <v>2</v>
      </c>
      <c r="AL214">
        <v>0</v>
      </c>
      <c r="AM214" s="41">
        <f>AJ214*权重!$N$9+AK214*权重!$N$10+AL214*权重!$N$11</f>
        <v>0.683000800524403</v>
      </c>
      <c r="AN214" s="41">
        <f t="shared" si="41"/>
        <v>1.18321064031468</v>
      </c>
      <c r="AO214" s="41">
        <f>AI214*权重!$D$16+AN214*权重!$D$17</f>
        <v>1.599636541679</v>
      </c>
      <c r="AP214" s="41">
        <f t="shared" si="42"/>
        <v>1.90523166575619</v>
      </c>
      <c r="AQ214" t="s">
        <v>55</v>
      </c>
      <c r="AR214" t="s">
        <v>55</v>
      </c>
      <c r="AS214" t="s">
        <v>55</v>
      </c>
      <c r="AT214" t="s">
        <v>55</v>
      </c>
      <c r="AU214" t="s">
        <v>55</v>
      </c>
      <c r="AV214" s="7" t="str">
        <f>IF(AU214="","未进复试",IFERROR(VLOOKUP(A214,录取名单!$E:$I,5,0),"未录取"))</f>
        <v>未进复试</v>
      </c>
      <c r="AW214" s="136" t="str">
        <f>VLOOKUP(A214,[1]数据整理!$A:$AC,29,0)</f>
        <v>putong</v>
      </c>
      <c r="AX214" t="str">
        <f t="shared" si="43"/>
        <v/>
      </c>
      <c r="AY214">
        <f>IFERROR(VLOOKUP(A214,跨学科资质筛选!$A:$H,8,0),1)</f>
        <v>1</v>
      </c>
    </row>
    <row r="215" spans="1:51">
      <c r="A215" s="8">
        <v>260</v>
      </c>
      <c r="B215" s="8" t="s">
        <v>385</v>
      </c>
      <c r="C215">
        <v>2</v>
      </c>
      <c r="D215" t="s">
        <v>60</v>
      </c>
      <c r="E215" t="str">
        <f>VLOOKUP(A215,[1]数据整理!A:J,10,0)</f>
        <v>理学</v>
      </c>
      <c r="F215" t="str">
        <f>VLOOKUP(A215,[1]数据整理!$A:$M,13,0)</f>
        <v>应用心理学</v>
      </c>
      <c r="G215" s="7" t="s">
        <v>53</v>
      </c>
      <c r="H215" s="7">
        <f t="shared" si="33"/>
        <v>0</v>
      </c>
      <c r="I215" s="7">
        <f t="shared" si="34"/>
        <v>1</v>
      </c>
      <c r="J215" s="7">
        <v>1</v>
      </c>
      <c r="K215" s="127">
        <f>VLOOKUP(G215,权重!$L$16:$N$18,3,0)</f>
        <v>0.02965</v>
      </c>
      <c r="L215" s="127">
        <f t="shared" si="35"/>
        <v>-0.162495927150278</v>
      </c>
      <c r="M215" t="str">
        <f>IFERROR(VLOOKUP(A215,[1]数据整理!A:Q,16,0),"")</f>
        <v>人文社会科学学院</v>
      </c>
      <c r="N215" t="s">
        <v>197</v>
      </c>
      <c r="O215">
        <v>470</v>
      </c>
      <c r="P215">
        <v>444</v>
      </c>
      <c r="Q215" s="14"/>
      <c r="R215" s="14" t="s">
        <v>55</v>
      </c>
      <c r="S215" s="14" t="s">
        <v>55</v>
      </c>
      <c r="T215" s="30">
        <f>VLOOKUP(A215,英语评价得分!O:T,6,0)</f>
        <v>-0.481582618533322</v>
      </c>
      <c r="U215" s="41">
        <f t="shared" si="36"/>
        <v>-0.483422181931226</v>
      </c>
      <c r="V215" s="14">
        <f t="shared" si="37"/>
        <v>0</v>
      </c>
      <c r="W215">
        <v>59</v>
      </c>
      <c r="X215">
        <v>2</v>
      </c>
      <c r="Y215" s="131">
        <v>0.0338983050847458</v>
      </c>
      <c r="Z215">
        <v>3.87</v>
      </c>
      <c r="AA215" s="41">
        <f t="shared" si="38"/>
        <v>0.564603373485361</v>
      </c>
      <c r="AB215" s="41">
        <f>VLOOKUP(A215,绩点百分制转换!$H:$M,6,0)</f>
        <v>0.234694619031987</v>
      </c>
      <c r="AC215" s="41">
        <f>L215*权重!$O$22+AA215*权重!$O$23+AB215*权重!$O$24</f>
        <v>0.131476678582126</v>
      </c>
      <c r="AD215" s="41">
        <f t="shared" si="39"/>
        <v>0.187026268282543</v>
      </c>
      <c r="AE215">
        <v>0</v>
      </c>
      <c r="AF215">
        <v>0</v>
      </c>
      <c r="AG215">
        <v>5</v>
      </c>
      <c r="AH215" s="41">
        <f>AE215*权重!$N$3+AF215*权重!$N$4+AG215*权重!$N$5</f>
        <v>0.532372754521887</v>
      </c>
      <c r="AI215" s="41">
        <f t="shared" si="40"/>
        <v>-0.377741078425679</v>
      </c>
      <c r="AJ215">
        <v>0</v>
      </c>
      <c r="AK215">
        <v>0</v>
      </c>
      <c r="AL215">
        <v>2</v>
      </c>
      <c r="AM215" s="41">
        <f>AJ215*权重!$N$9+AK215*权重!$N$10+AL215*权重!$N$11</f>
        <v>0.300978828314143</v>
      </c>
      <c r="AN215" s="41">
        <f t="shared" si="41"/>
        <v>0.157257139949415</v>
      </c>
      <c r="AO215" s="41">
        <f>AI215*权重!$D$16+AN215*权重!$D$17</f>
        <v>-0.0459886832112832</v>
      </c>
      <c r="AP215" s="41">
        <f t="shared" si="42"/>
        <v>-0.0547743773273655</v>
      </c>
      <c r="AQ215" t="s">
        <v>55</v>
      </c>
      <c r="AR215" t="s">
        <v>55</v>
      </c>
      <c r="AS215" t="s">
        <v>55</v>
      </c>
      <c r="AT215" t="s">
        <v>55</v>
      </c>
      <c r="AU215" t="s">
        <v>55</v>
      </c>
      <c r="AV215" s="7" t="str">
        <f>IF(AU215="","未进复试",IFERROR(VLOOKUP(A215,录取名单!$E:$I,5,0),"未录取"))</f>
        <v>未进复试</v>
      </c>
      <c r="AW215" s="136" t="str">
        <f>VLOOKUP(A215,[1]数据整理!$A:$AC,29,0)</f>
        <v>putong</v>
      </c>
      <c r="AX215" t="str">
        <f t="shared" si="43"/>
        <v/>
      </c>
      <c r="AY215">
        <f>IFERROR(VLOOKUP(A215,跨学科资质筛选!$A:$H,8,0),1)</f>
        <v>1</v>
      </c>
    </row>
    <row r="216" spans="1:51">
      <c r="A216" s="8">
        <v>261</v>
      </c>
      <c r="B216" s="8" t="s">
        <v>386</v>
      </c>
      <c r="C216">
        <v>1</v>
      </c>
      <c r="D216" t="s">
        <v>288</v>
      </c>
      <c r="E216" t="str">
        <f>VLOOKUP(A216,[1]数据整理!A:J,10,0)</f>
        <v>管理学</v>
      </c>
      <c r="F216" t="str">
        <f>VLOOKUP(A216,[1]数据整理!$A:$M,13,0)</f>
        <v>公共事业管理</v>
      </c>
      <c r="G216" s="7" t="s">
        <v>53</v>
      </c>
      <c r="H216" s="7">
        <f t="shared" si="33"/>
        <v>0</v>
      </c>
      <c r="I216" s="7">
        <f t="shared" si="34"/>
        <v>1</v>
      </c>
      <c r="J216" s="7">
        <v>1</v>
      </c>
      <c r="K216" s="127">
        <f>VLOOKUP(G216,权重!$L$16:$N$18,3,0)</f>
        <v>0.02965</v>
      </c>
      <c r="L216" s="127">
        <f t="shared" si="35"/>
        <v>-0.162495927150278</v>
      </c>
      <c r="M216" t="str">
        <f>IFERROR(VLOOKUP(A216,[1]数据整理!A:Q,16,0),"")</f>
        <v>经济管理学院</v>
      </c>
      <c r="N216" t="s">
        <v>79</v>
      </c>
      <c r="O216">
        <v>434</v>
      </c>
      <c r="P216">
        <v>460</v>
      </c>
      <c r="Q216" s="14"/>
      <c r="R216" s="14" t="s">
        <v>55</v>
      </c>
      <c r="S216" s="14" t="s">
        <v>55</v>
      </c>
      <c r="T216" s="30">
        <f>VLOOKUP(A216,英语评价得分!O:T,6,0)</f>
        <v>-0.188788538069111</v>
      </c>
      <c r="U216" s="41">
        <f t="shared" si="36"/>
        <v>-0.18927115725215</v>
      </c>
      <c r="V216" s="14">
        <f t="shared" si="37"/>
        <v>0</v>
      </c>
      <c r="W216">
        <v>68</v>
      </c>
      <c r="X216">
        <v>2</v>
      </c>
      <c r="Y216" s="131">
        <v>0.0294117647058824</v>
      </c>
      <c r="Z216">
        <v>3.31</v>
      </c>
      <c r="AA216" s="41">
        <f t="shared" si="38"/>
        <v>0.603283349933764</v>
      </c>
      <c r="AB216" s="41">
        <f>VLOOKUP(A216,绩点百分制转换!$H:$M,6,0)</f>
        <v>-1.4951902488418</v>
      </c>
      <c r="AC216" s="41">
        <f>L216*权重!$O$22+AA216*权重!$O$23+AB216*权重!$O$24</f>
        <v>0.0677264383814137</v>
      </c>
      <c r="AD216" s="41">
        <f t="shared" si="39"/>
        <v>0.096363404227576</v>
      </c>
      <c r="AE216">
        <v>0</v>
      </c>
      <c r="AF216">
        <v>0</v>
      </c>
      <c r="AG216">
        <v>0</v>
      </c>
      <c r="AH216" s="41">
        <f>AE216*权重!$N$3+AF216*权重!$N$4+AG216*权重!$N$5</f>
        <v>0</v>
      </c>
      <c r="AI216" s="41">
        <f t="shared" si="40"/>
        <v>-0.885290647353986</v>
      </c>
      <c r="AJ216">
        <v>0</v>
      </c>
      <c r="AK216">
        <v>0</v>
      </c>
      <c r="AL216">
        <v>0</v>
      </c>
      <c r="AM216" s="41">
        <f>AJ216*权重!$N$9+AK216*权重!$N$10+AL216*权重!$N$11</f>
        <v>0</v>
      </c>
      <c r="AN216" s="41">
        <f t="shared" si="41"/>
        <v>-0.651047891978899</v>
      </c>
      <c r="AO216" s="41">
        <f>AI216*权重!$D$16+AN216*权重!$D$17</f>
        <v>-0.740036714745894</v>
      </c>
      <c r="AP216" s="41">
        <f t="shared" si="42"/>
        <v>-0.881413587411652</v>
      </c>
      <c r="AQ216" t="s">
        <v>55</v>
      </c>
      <c r="AR216" t="s">
        <v>55</v>
      </c>
      <c r="AS216" t="s">
        <v>55</v>
      </c>
      <c r="AT216" t="s">
        <v>55</v>
      </c>
      <c r="AU216" t="s">
        <v>55</v>
      </c>
      <c r="AV216" s="7" t="str">
        <f>IF(AU216="","未进复试",IFERROR(VLOOKUP(A216,录取名单!$E:$I,5,0),"未录取"))</f>
        <v>未进复试</v>
      </c>
      <c r="AW216" s="136" t="str">
        <f>VLOOKUP(A216,[1]数据整理!$A:$AC,29,0)</f>
        <v>putong</v>
      </c>
      <c r="AX216" t="str">
        <f t="shared" si="43"/>
        <v/>
      </c>
      <c r="AY216">
        <f>IFERROR(VLOOKUP(A216,跨学科资质筛选!$A:$H,8,0),1)</f>
        <v>1</v>
      </c>
    </row>
    <row r="217" spans="1:51">
      <c r="A217" s="8">
        <v>262</v>
      </c>
      <c r="B217" s="8" t="s">
        <v>387</v>
      </c>
      <c r="C217">
        <v>1</v>
      </c>
      <c r="D217" t="s">
        <v>203</v>
      </c>
      <c r="E217" t="str">
        <f>VLOOKUP(A217,[1]数据整理!A:J,10,0)</f>
        <v>管理学</v>
      </c>
      <c r="F217" t="str">
        <f>VLOOKUP(A217,[1]数据整理!$A:$M,13,0)</f>
        <v>审计学</v>
      </c>
      <c r="G217" s="7" t="s">
        <v>53</v>
      </c>
      <c r="H217" s="7">
        <f t="shared" si="33"/>
        <v>0</v>
      </c>
      <c r="I217" s="7">
        <f t="shared" si="34"/>
        <v>1</v>
      </c>
      <c r="J217" s="7">
        <v>1</v>
      </c>
      <c r="K217" s="127">
        <f>VLOOKUP(G217,权重!$L$16:$N$18,3,0)</f>
        <v>0.02965</v>
      </c>
      <c r="L217" s="127">
        <f t="shared" si="35"/>
        <v>-0.162495927150278</v>
      </c>
      <c r="M217" t="str">
        <f>IFERROR(VLOOKUP(A217,[1]数据整理!A:Q,16,0),"")</f>
        <v>经济管理学院</v>
      </c>
      <c r="N217" t="s">
        <v>54</v>
      </c>
      <c r="O217">
        <v>447</v>
      </c>
      <c r="P217">
        <v>449</v>
      </c>
      <c r="Q217" s="14"/>
      <c r="R217" s="14" t="s">
        <v>55</v>
      </c>
      <c r="S217" s="14" t="s">
        <v>55</v>
      </c>
      <c r="T217" s="30">
        <f>VLOOKUP(A217,英语评价得分!O:T,6,0)</f>
        <v>-0.390084468388256</v>
      </c>
      <c r="U217" s="41">
        <f t="shared" si="36"/>
        <v>-0.391499986719015</v>
      </c>
      <c r="V217" s="14">
        <f t="shared" si="37"/>
        <v>0</v>
      </c>
      <c r="W217">
        <v>86</v>
      </c>
      <c r="X217">
        <v>2</v>
      </c>
      <c r="Y217" s="131">
        <v>0.0232558139534884</v>
      </c>
      <c r="Z217">
        <v>3.58</v>
      </c>
      <c r="AA217" s="41">
        <f t="shared" si="38"/>
        <v>0.656355875758316</v>
      </c>
      <c r="AB217" s="41">
        <f>VLOOKUP(A217,绩点百分制转换!$H:$M,6,0)</f>
        <v>-0.80152354439736</v>
      </c>
      <c r="AC217" s="41">
        <f>L217*权重!$O$22+AA217*权重!$O$23+AB217*权重!$O$24</f>
        <v>0.119319687220509</v>
      </c>
      <c r="AD217" s="41">
        <f t="shared" si="39"/>
        <v>0.169737115305777</v>
      </c>
      <c r="AE217">
        <v>0</v>
      </c>
      <c r="AF217">
        <v>2</v>
      </c>
      <c r="AG217">
        <v>7</v>
      </c>
      <c r="AH217" s="41">
        <f>AE217*权重!$N$3+AF217*权重!$N$4+AG217*权重!$N$5</f>
        <v>1.61116370282223</v>
      </c>
      <c r="AI217" s="41">
        <f t="shared" si="40"/>
        <v>0.65074859562861</v>
      </c>
      <c r="AJ217">
        <v>0</v>
      </c>
      <c r="AK217">
        <v>0</v>
      </c>
      <c r="AL217">
        <v>0</v>
      </c>
      <c r="AM217" s="41">
        <f>AJ217*权重!$N$9+AK217*权重!$N$10+AL217*权重!$N$11</f>
        <v>0</v>
      </c>
      <c r="AN217" s="41">
        <f t="shared" si="41"/>
        <v>-0.651047891978899</v>
      </c>
      <c r="AO217" s="41">
        <f>AI217*权重!$D$16+AN217*权重!$D$17</f>
        <v>-0.156495406336806</v>
      </c>
      <c r="AP217" s="41">
        <f t="shared" si="42"/>
        <v>-0.186392343466543</v>
      </c>
      <c r="AQ217" t="s">
        <v>55</v>
      </c>
      <c r="AR217" t="s">
        <v>55</v>
      </c>
      <c r="AS217" t="s">
        <v>55</v>
      </c>
      <c r="AT217" t="s">
        <v>55</v>
      </c>
      <c r="AU217" t="s">
        <v>55</v>
      </c>
      <c r="AV217" s="7" t="str">
        <f>IF(AU217="","未进复试",IFERROR(VLOOKUP(A217,录取名单!$E:$I,5,0),"未录取"))</f>
        <v>未进复试</v>
      </c>
      <c r="AW217" s="136" t="str">
        <f>VLOOKUP(A217,[1]数据整理!$A:$AC,29,0)</f>
        <v>putong</v>
      </c>
      <c r="AX217" t="str">
        <f t="shared" si="43"/>
        <v/>
      </c>
      <c r="AY217">
        <f>IFERROR(VLOOKUP(A217,跨学科资质筛选!$A:$H,8,0),1)</f>
        <v>1</v>
      </c>
    </row>
    <row r="218" spans="1:51">
      <c r="A218" s="8">
        <v>263</v>
      </c>
      <c r="B218" s="8" t="s">
        <v>388</v>
      </c>
      <c r="C218">
        <v>1</v>
      </c>
      <c r="D218" t="s">
        <v>73</v>
      </c>
      <c r="E218" t="str">
        <f>VLOOKUP(A218,[1]数据整理!A:J,10,0)</f>
        <v>管理学</v>
      </c>
      <c r="F218" t="str">
        <f>VLOOKUP(A218,[1]数据整理!$A:$M,13,0)</f>
        <v>农村区域发展</v>
      </c>
      <c r="G218" s="7" t="s">
        <v>53</v>
      </c>
      <c r="H218" s="7">
        <f t="shared" si="33"/>
        <v>0</v>
      </c>
      <c r="I218" s="7">
        <f t="shared" si="34"/>
        <v>1</v>
      </c>
      <c r="J218" s="7">
        <v>1</v>
      </c>
      <c r="K218" s="127">
        <f>VLOOKUP(G218,权重!$L$16:$N$18,3,0)</f>
        <v>0.02965</v>
      </c>
      <c r="L218" s="127">
        <f t="shared" si="35"/>
        <v>-0.162495927150278</v>
      </c>
      <c r="M218" t="str">
        <f>IFERROR(VLOOKUP(A218,[1]数据整理!A:Q,16,0),"")</f>
        <v>经济管理学院</v>
      </c>
      <c r="N218" t="s">
        <v>74</v>
      </c>
      <c r="O218">
        <v>494</v>
      </c>
      <c r="P218">
        <v>476</v>
      </c>
      <c r="Q218" s="14"/>
      <c r="R218" s="14" t="s">
        <v>55</v>
      </c>
      <c r="S218" s="14" t="s">
        <v>55</v>
      </c>
      <c r="T218" s="30">
        <f>VLOOKUP(A218,英语评价得分!O:T,6,0)</f>
        <v>0.1040055423951</v>
      </c>
      <c r="U218" s="41">
        <f t="shared" si="36"/>
        <v>0.104879867426927</v>
      </c>
      <c r="V218" s="14">
        <f t="shared" si="37"/>
        <v>0</v>
      </c>
      <c r="W218">
        <v>38</v>
      </c>
      <c r="X218">
        <v>1</v>
      </c>
      <c r="Y218" s="131">
        <v>0.0263157894736842</v>
      </c>
      <c r="Z218">
        <v>3.27</v>
      </c>
      <c r="AA218" s="41">
        <f t="shared" si="38"/>
        <v>0.629974795670089</v>
      </c>
      <c r="AB218" s="41">
        <f>VLOOKUP(A218,绩点百分制转换!$H:$M,6,0)</f>
        <v>-1.59795568653727</v>
      </c>
      <c r="AC218" s="41">
        <f>L218*权重!$O$22+AA218*权重!$O$23+AB218*权重!$O$24</f>
        <v>0.0731976920536692</v>
      </c>
      <c r="AD218" s="41">
        <f t="shared" si="39"/>
        <v>0.104144387112287</v>
      </c>
      <c r="AE218">
        <v>0</v>
      </c>
      <c r="AF218">
        <v>1</v>
      </c>
      <c r="AG218">
        <v>15</v>
      </c>
      <c r="AH218" s="41">
        <f>AE218*权重!$N$3+AF218*权重!$N$4+AG218*权重!$N$5</f>
        <v>2.03003918681145</v>
      </c>
      <c r="AI218" s="41">
        <f t="shared" si="40"/>
        <v>1.05009298267242</v>
      </c>
      <c r="AJ218">
        <v>2</v>
      </c>
      <c r="AK218">
        <v>1</v>
      </c>
      <c r="AL218">
        <v>2</v>
      </c>
      <c r="AM218" s="41">
        <f>AJ218*权重!$N$9+AK218*权重!$N$10+AL218*权重!$N$11</f>
        <v>1.61052408485505</v>
      </c>
      <c r="AN218" s="41">
        <f t="shared" si="41"/>
        <v>3.67415574151836</v>
      </c>
      <c r="AO218" s="41">
        <f>AI218*权重!$D$16+AN218*权重!$D$17</f>
        <v>2.67727429943279</v>
      </c>
      <c r="AP218" s="41">
        <f t="shared" si="42"/>
        <v>3.1887417174408</v>
      </c>
      <c r="AQ218" t="s">
        <v>55</v>
      </c>
      <c r="AR218" t="s">
        <v>55</v>
      </c>
      <c r="AS218" t="s">
        <v>55</v>
      </c>
      <c r="AT218" t="s">
        <v>55</v>
      </c>
      <c r="AU218" t="s">
        <v>55</v>
      </c>
      <c r="AV218" s="7" t="str">
        <f>IF(AU218="","未进复试",IFERROR(VLOOKUP(A218,录取名单!$E:$I,5,0),"未录取"))</f>
        <v>未进复试</v>
      </c>
      <c r="AW218" s="136" t="str">
        <f>VLOOKUP(A218,[1]数据整理!$A:$AC,29,0)</f>
        <v>putong</v>
      </c>
      <c r="AX218" t="str">
        <f t="shared" si="43"/>
        <v/>
      </c>
      <c r="AY218">
        <f>IFERROR(VLOOKUP(A218,跨学科资质筛选!$A:$H,8,0),1)</f>
        <v>1</v>
      </c>
    </row>
    <row r="219" spans="1:51">
      <c r="A219" s="8">
        <v>265</v>
      </c>
      <c r="B219" s="8" t="s">
        <v>389</v>
      </c>
      <c r="C219">
        <v>2</v>
      </c>
      <c r="D219" t="s">
        <v>102</v>
      </c>
      <c r="E219" t="str">
        <f>VLOOKUP(A219,[1]数据整理!A:J,10,0)</f>
        <v>工学</v>
      </c>
      <c r="F219" t="str">
        <f>VLOOKUP(A219,[1]数据整理!$A:$M,13,0)</f>
        <v>环境科学</v>
      </c>
      <c r="G219" s="7">
        <v>211</v>
      </c>
      <c r="H219" s="7">
        <f t="shared" si="33"/>
        <v>0</v>
      </c>
      <c r="I219" s="7">
        <f t="shared" si="34"/>
        <v>1</v>
      </c>
      <c r="J219" s="7">
        <v>1</v>
      </c>
      <c r="K219" s="127">
        <f>VLOOKUP(G219,权重!$L$16:$N$18,3,0)</f>
        <v>0.03757</v>
      </c>
      <c r="L219" s="127">
        <f t="shared" si="35"/>
        <v>-0.0952406599627802</v>
      </c>
      <c r="M219" t="str">
        <f>IFERROR(VLOOKUP(A219,[1]数据整理!A:Q,16,0),"")</f>
        <v>环境科学与工程学院</v>
      </c>
      <c r="N219" t="s">
        <v>76</v>
      </c>
      <c r="O219">
        <v>549</v>
      </c>
      <c r="P219">
        <v>472</v>
      </c>
      <c r="Q219" s="14"/>
      <c r="R219" s="14" t="s">
        <v>55</v>
      </c>
      <c r="S219" s="14" t="s">
        <v>55</v>
      </c>
      <c r="T219" s="30">
        <f>VLOOKUP(A219,英语评价得分!O:T,6,0)</f>
        <v>0.0807184934064407</v>
      </c>
      <c r="U219" s="41">
        <f t="shared" si="36"/>
        <v>0.0814848954011748</v>
      </c>
      <c r="V219" s="14">
        <f t="shared" si="37"/>
        <v>0</v>
      </c>
      <c r="W219">
        <v>42</v>
      </c>
      <c r="X219">
        <v>8</v>
      </c>
      <c r="Y219" s="131">
        <v>0.19047619047619</v>
      </c>
      <c r="Z219">
        <v>87.08</v>
      </c>
      <c r="AA219" s="41">
        <f t="shared" si="38"/>
        <v>-0.785307338967895</v>
      </c>
      <c r="AB219" s="41">
        <f>VLOOKUP(A219,绩点百分制转换!$H:$M,6,0)</f>
        <v>-0.472674143771848</v>
      </c>
      <c r="AC219" s="41">
        <f>L219*权重!$O$22+AA219*权重!$O$23+AB219*权重!$O$24</f>
        <v>-0.37426208214655</v>
      </c>
      <c r="AD219" s="41">
        <f t="shared" si="39"/>
        <v>-0.532213759157522</v>
      </c>
      <c r="AE219">
        <v>0</v>
      </c>
      <c r="AF219">
        <v>0</v>
      </c>
      <c r="AG219">
        <v>5</v>
      </c>
      <c r="AH219" s="41">
        <f>AE219*权重!$N$3+AF219*权重!$N$4+AG219*权重!$N$5</f>
        <v>0.532372754521887</v>
      </c>
      <c r="AI219" s="41">
        <f t="shared" si="40"/>
        <v>-0.377741078425679</v>
      </c>
      <c r="AJ219">
        <v>0</v>
      </c>
      <c r="AK219">
        <v>0</v>
      </c>
      <c r="AL219">
        <v>0</v>
      </c>
      <c r="AM219" s="41">
        <f>AJ219*权重!$N$9+AK219*权重!$N$10+AL219*权重!$N$11</f>
        <v>0</v>
      </c>
      <c r="AN219" s="41">
        <f t="shared" si="41"/>
        <v>-0.651047891978899</v>
      </c>
      <c r="AO219" s="41">
        <f>AI219*权重!$D$16+AN219*权重!$D$17</f>
        <v>-0.54721863351003</v>
      </c>
      <c r="AP219" s="41">
        <f t="shared" si="42"/>
        <v>-0.651759472536703</v>
      </c>
      <c r="AQ219">
        <v>86.2</v>
      </c>
      <c r="AR219">
        <v>88</v>
      </c>
      <c r="AS219">
        <v>83.4</v>
      </c>
      <c r="AT219">
        <v>89.2</v>
      </c>
      <c r="AU219">
        <v>86.7</v>
      </c>
      <c r="AV219" s="7">
        <f>IF(AU219="","未进复试",IFERROR(VLOOKUP(A219,录取名单!$E:$I,5,0),"未录取"))</f>
        <v>86.7</v>
      </c>
      <c r="AW219" s="136" t="str">
        <f>VLOOKUP(A219,[1]数据整理!$A:$AC,29,0)</f>
        <v>2jia</v>
      </c>
      <c r="AX219" t="str">
        <f t="shared" si="43"/>
        <v/>
      </c>
      <c r="AY219">
        <f>IFERROR(VLOOKUP(A219,跨学科资质筛选!$A:$H,8,0),1)</f>
        <v>1</v>
      </c>
    </row>
    <row r="220" spans="1:51">
      <c r="A220" s="8">
        <v>266</v>
      </c>
      <c r="B220" s="8" t="s">
        <v>390</v>
      </c>
      <c r="C220">
        <v>1</v>
      </c>
      <c r="D220" t="s">
        <v>391</v>
      </c>
      <c r="E220" t="str">
        <f>VLOOKUP(A220,[1]数据整理!A:J,10,0)</f>
        <v>经济学</v>
      </c>
      <c r="F220" t="str">
        <f>VLOOKUP(A220,[1]数据整理!$A:$M,13,0)</f>
        <v>国际经济与贸易</v>
      </c>
      <c r="G220" s="7" t="s">
        <v>53</v>
      </c>
      <c r="H220" s="7">
        <f t="shared" si="33"/>
        <v>0</v>
      </c>
      <c r="I220" s="7">
        <f t="shared" si="34"/>
        <v>1</v>
      </c>
      <c r="J220" s="7">
        <v>1</v>
      </c>
      <c r="K220" s="127">
        <f>VLOOKUP(G220,权重!$L$16:$N$18,3,0)</f>
        <v>0.02965</v>
      </c>
      <c r="L220" s="127">
        <f t="shared" si="35"/>
        <v>-0.162495927150278</v>
      </c>
      <c r="M220" t="str">
        <f>IFERROR(VLOOKUP(A220,[1]数据整理!A:Q,16,0),"")</f>
        <v>经济管理学院</v>
      </c>
      <c r="N220" t="s">
        <v>61</v>
      </c>
      <c r="O220">
        <v>487</v>
      </c>
      <c r="P220">
        <v>458</v>
      </c>
      <c r="Q220" s="14"/>
      <c r="R220" s="14" t="s">
        <v>55</v>
      </c>
      <c r="S220" s="14" t="s">
        <v>55</v>
      </c>
      <c r="T220" s="30">
        <f>VLOOKUP(A220,英语评价得分!O:T,6,0)</f>
        <v>-0.225387798127138</v>
      </c>
      <c r="U220" s="41">
        <f t="shared" si="36"/>
        <v>-0.226040035337035</v>
      </c>
      <c r="V220" s="14">
        <f t="shared" si="37"/>
        <v>0</v>
      </c>
      <c r="W220">
        <v>134</v>
      </c>
      <c r="X220">
        <v>5</v>
      </c>
      <c r="Y220" s="131">
        <v>0.0373134328358209</v>
      </c>
      <c r="Z220">
        <v>3.52</v>
      </c>
      <c r="AA220" s="41">
        <f t="shared" si="38"/>
        <v>0.535160406338069</v>
      </c>
      <c r="AB220" s="41">
        <f>VLOOKUP(A220,绩点百分制转换!$H:$M,6,0)</f>
        <v>-0.955671700940567</v>
      </c>
      <c r="AC220" s="41">
        <f>L220*权重!$O$22+AA220*权重!$O$23+AB220*权重!$O$24</f>
        <v>0.0663320673271071</v>
      </c>
      <c r="AD220" s="41">
        <f t="shared" si="39"/>
        <v>0.0943803893724042</v>
      </c>
      <c r="AE220">
        <v>0</v>
      </c>
      <c r="AF220">
        <v>0</v>
      </c>
      <c r="AG220">
        <v>1</v>
      </c>
      <c r="AH220" s="41">
        <f>AE220*权重!$N$3+AF220*权重!$N$4+AG220*权重!$N$5</f>
        <v>0.106474550904377</v>
      </c>
      <c r="AI220" s="41">
        <f t="shared" si="40"/>
        <v>-0.783780733568324</v>
      </c>
      <c r="AJ220">
        <v>1</v>
      </c>
      <c r="AK220">
        <v>0</v>
      </c>
      <c r="AL220">
        <v>0</v>
      </c>
      <c r="AM220" s="41">
        <f>AJ220*权重!$N$9+AK220*权重!$N$10+AL220*权重!$N$11</f>
        <v>0.484022428139353</v>
      </c>
      <c r="AN220" s="41">
        <f t="shared" si="41"/>
        <v>0.64883677573218</v>
      </c>
      <c r="AO220" s="41">
        <f>AI220*权重!$D$16+AN220*权重!$D$17</f>
        <v>0.104585383948919</v>
      </c>
      <c r="AP220" s="41">
        <f t="shared" si="42"/>
        <v>0.124565412256463</v>
      </c>
      <c r="AQ220" t="s">
        <v>55</v>
      </c>
      <c r="AR220" t="s">
        <v>55</v>
      </c>
      <c r="AS220">
        <v>90.5</v>
      </c>
      <c r="AT220">
        <v>80.7</v>
      </c>
      <c r="AU220">
        <v>83.69</v>
      </c>
      <c r="AV220" s="7" t="str">
        <f>IF(AU220="","未进复试",IFERROR(VLOOKUP(A220,录取名单!$E:$I,5,0),"未录取"))</f>
        <v>未录取</v>
      </c>
      <c r="AW220" s="136" t="str">
        <f>VLOOKUP(A220,[1]数据整理!$A:$AC,29,0)</f>
        <v>putong</v>
      </c>
      <c r="AX220" t="str">
        <f t="shared" si="43"/>
        <v/>
      </c>
      <c r="AY220">
        <f>IFERROR(VLOOKUP(A220,跨学科资质筛选!$A:$H,8,0),1)</f>
        <v>1</v>
      </c>
    </row>
    <row r="221" spans="1:51">
      <c r="A221" s="8">
        <v>267</v>
      </c>
      <c r="B221" s="8" t="s">
        <v>392</v>
      </c>
      <c r="C221">
        <v>1</v>
      </c>
      <c r="D221" t="s">
        <v>122</v>
      </c>
      <c r="E221" t="str">
        <f>VLOOKUP(A221,[1]数据整理!A:J,10,0)</f>
        <v>农学</v>
      </c>
      <c r="F221" t="str">
        <f>VLOOKUP(A221,[1]数据整理!$A:$M,13,0)</f>
        <v>林学</v>
      </c>
      <c r="G221" s="7" t="s">
        <v>53</v>
      </c>
      <c r="H221" s="7">
        <f t="shared" si="33"/>
        <v>0</v>
      </c>
      <c r="I221" s="7">
        <f t="shared" si="34"/>
        <v>1</v>
      </c>
      <c r="J221" s="7">
        <v>1</v>
      </c>
      <c r="K221" s="127">
        <f>VLOOKUP(G221,权重!$L$16:$N$18,3,0)</f>
        <v>0.02965</v>
      </c>
      <c r="L221" s="127">
        <f t="shared" si="35"/>
        <v>-0.162495927150278</v>
      </c>
      <c r="M221" t="str">
        <f>IFERROR(VLOOKUP(A221,[1]数据整理!A:Q,16,0),"")</f>
        <v>林学院</v>
      </c>
      <c r="N221" t="s">
        <v>151</v>
      </c>
      <c r="O221">
        <v>454</v>
      </c>
      <c r="P221">
        <v>456</v>
      </c>
      <c r="Q221" s="14"/>
      <c r="R221" s="14" t="s">
        <v>55</v>
      </c>
      <c r="S221" s="14" t="s">
        <v>55</v>
      </c>
      <c r="T221" s="30">
        <f>VLOOKUP(A221,英语评价得分!O:T,6,0)</f>
        <v>-0.261987058185164</v>
      </c>
      <c r="U221" s="41">
        <f t="shared" si="36"/>
        <v>-0.262808913421919</v>
      </c>
      <c r="V221" s="14">
        <f t="shared" si="37"/>
        <v>0</v>
      </c>
      <c r="W221">
        <v>115</v>
      </c>
      <c r="X221">
        <v>3</v>
      </c>
      <c r="Y221" s="131">
        <v>0.0260869565217391</v>
      </c>
      <c r="Z221">
        <v>3.59</v>
      </c>
      <c r="AA221" s="41">
        <f t="shared" si="38"/>
        <v>0.631947641659295</v>
      </c>
      <c r="AB221" s="41">
        <f>VLOOKUP(A221,绩点百分制转换!$H:$M,6,0)</f>
        <v>-0.775832184973493</v>
      </c>
      <c r="AC221" s="41">
        <f>L221*权重!$O$22+AA221*权重!$O$23+AB221*权重!$O$24</f>
        <v>0.111220561315305</v>
      </c>
      <c r="AD221" s="41">
        <f t="shared" si="39"/>
        <v>0.158218884965064</v>
      </c>
      <c r="AE221">
        <v>0</v>
      </c>
      <c r="AF221">
        <v>0</v>
      </c>
      <c r="AG221">
        <v>0</v>
      </c>
      <c r="AH221" s="41">
        <f>AE221*权重!$N$3+AF221*权重!$N$4+AG221*权重!$N$5</f>
        <v>0</v>
      </c>
      <c r="AI221" s="41">
        <f t="shared" si="40"/>
        <v>-0.885290647353986</v>
      </c>
      <c r="AJ221">
        <v>0</v>
      </c>
      <c r="AK221">
        <v>0</v>
      </c>
      <c r="AL221">
        <v>0</v>
      </c>
      <c r="AM221" s="41">
        <f>AJ221*权重!$N$9+AK221*权重!$N$10+AL221*权重!$N$11</f>
        <v>0</v>
      </c>
      <c r="AN221" s="41">
        <f t="shared" si="41"/>
        <v>-0.651047891978899</v>
      </c>
      <c r="AO221" s="41">
        <f>AI221*权重!$D$16+AN221*权重!$D$17</f>
        <v>-0.740036714745894</v>
      </c>
      <c r="AP221" s="41">
        <f t="shared" si="42"/>
        <v>-0.881413587411652</v>
      </c>
      <c r="AQ221">
        <v>35.28</v>
      </c>
      <c r="AR221">
        <v>17.36</v>
      </c>
      <c r="AS221">
        <v>15.7</v>
      </c>
      <c r="AT221">
        <v>17.73</v>
      </c>
      <c r="AU221">
        <v>86.07</v>
      </c>
      <c r="AV221" s="7">
        <f>IF(AU221="","未进复试",IFERROR(VLOOKUP(A221,录取名单!$E:$I,5,0),"未录取"))</f>
        <v>86.07</v>
      </c>
      <c r="AW221" s="136" t="str">
        <f>VLOOKUP(A221,[1]数据整理!$A:$AC,29,0)</f>
        <v>putong</v>
      </c>
      <c r="AX221" t="str">
        <f t="shared" si="43"/>
        <v/>
      </c>
      <c r="AY221">
        <f>IFERROR(VLOOKUP(A221,跨学科资质筛选!$A:$H,8,0),1)</f>
        <v>1</v>
      </c>
    </row>
    <row r="222" spans="1:51">
      <c r="A222" s="8">
        <v>269</v>
      </c>
      <c r="B222" s="8" t="s">
        <v>393</v>
      </c>
      <c r="C222">
        <v>1</v>
      </c>
      <c r="D222" t="s">
        <v>394</v>
      </c>
      <c r="E222" t="str">
        <f>VLOOKUP(A222,[1]数据整理!A:J,10,0)</f>
        <v>艺术学</v>
      </c>
      <c r="F222" t="str">
        <f>VLOOKUP(A222,[1]数据整理!$A:$M,13,0)</f>
        <v>数字媒体艺术</v>
      </c>
      <c r="G222" s="7" t="s">
        <v>53</v>
      </c>
      <c r="H222" s="7">
        <f t="shared" si="33"/>
        <v>0</v>
      </c>
      <c r="I222" s="7">
        <f t="shared" si="34"/>
        <v>1</v>
      </c>
      <c r="J222" s="7">
        <v>1</v>
      </c>
      <c r="K222" s="127">
        <f>VLOOKUP(G222,权重!$L$16:$N$18,3,0)</f>
        <v>0.02965</v>
      </c>
      <c r="L222" s="127">
        <f t="shared" si="35"/>
        <v>-0.162495927150278</v>
      </c>
      <c r="M222" t="str">
        <f>IFERROR(VLOOKUP(A222,[1]数据整理!A:Q,16,0),"")</f>
        <v>艺术设计学院</v>
      </c>
      <c r="N222" t="s">
        <v>205</v>
      </c>
      <c r="O222">
        <v>443</v>
      </c>
      <c r="P222">
        <v>441</v>
      </c>
      <c r="Q222" s="14"/>
      <c r="R222" s="14" t="s">
        <v>55</v>
      </c>
      <c r="S222" s="14" t="s">
        <v>55</v>
      </c>
      <c r="T222" s="30">
        <f>VLOOKUP(A222,英语评价得分!O:T,6,0)</f>
        <v>-0.536481508620362</v>
      </c>
      <c r="U222" s="41">
        <f t="shared" si="36"/>
        <v>-0.538575499058554</v>
      </c>
      <c r="V222" s="14">
        <f t="shared" si="37"/>
        <v>0</v>
      </c>
      <c r="W222">
        <v>28</v>
      </c>
      <c r="X222">
        <v>1</v>
      </c>
      <c r="Y222" s="131">
        <v>0.0357142857142857</v>
      </c>
      <c r="Z222">
        <v>3.75</v>
      </c>
      <c r="AA222" s="41">
        <f t="shared" si="38"/>
        <v>0.54894719254196</v>
      </c>
      <c r="AB222" s="41">
        <f>VLOOKUP(A222,绩点百分制转换!$H:$M,6,0)</f>
        <v>-0.279132569445375</v>
      </c>
      <c r="AC222" s="41">
        <f>L222*权重!$O$22+AA222*权重!$O$23+AB222*权重!$O$24</f>
        <v>0.102238198404895</v>
      </c>
      <c r="AD222" s="41">
        <f t="shared" si="39"/>
        <v>0.145444552744904</v>
      </c>
      <c r="AE222">
        <v>0</v>
      </c>
      <c r="AF222">
        <v>0</v>
      </c>
      <c r="AG222">
        <v>0</v>
      </c>
      <c r="AH222" s="41">
        <f>AE222*权重!$N$3+AF222*权重!$N$4+AG222*权重!$N$5</f>
        <v>0</v>
      </c>
      <c r="AI222" s="41">
        <f t="shared" si="40"/>
        <v>-0.885290647353986</v>
      </c>
      <c r="AJ222">
        <v>0</v>
      </c>
      <c r="AK222">
        <v>1</v>
      </c>
      <c r="AL222">
        <v>0</v>
      </c>
      <c r="AM222" s="41">
        <f>AJ222*权重!$N$9+AK222*权重!$N$10+AL222*权重!$N$11</f>
        <v>0.341500400262201</v>
      </c>
      <c r="AN222" s="41">
        <f t="shared" si="41"/>
        <v>0.266081374167892</v>
      </c>
      <c r="AO222" s="41">
        <f>AI222*权重!$D$16+AN222*权重!$D$17</f>
        <v>-0.17132485680827</v>
      </c>
      <c r="AP222" s="41">
        <f t="shared" si="42"/>
        <v>-0.204054817339727</v>
      </c>
      <c r="AQ222" t="s">
        <v>55</v>
      </c>
      <c r="AR222" t="s">
        <v>55</v>
      </c>
      <c r="AS222" t="s">
        <v>55</v>
      </c>
      <c r="AT222" t="s">
        <v>55</v>
      </c>
      <c r="AU222" t="s">
        <v>55</v>
      </c>
      <c r="AV222" s="7" t="str">
        <f>IF(AU222="","未进复试",IFERROR(VLOOKUP(A222,录取名单!$E:$I,5,0),"未录取"))</f>
        <v>未进复试</v>
      </c>
      <c r="AW222" s="136" t="str">
        <f>VLOOKUP(A222,[1]数据整理!$A:$AC,29,0)</f>
        <v>putong</v>
      </c>
      <c r="AX222" t="str">
        <f t="shared" si="43"/>
        <v/>
      </c>
      <c r="AY222">
        <f>IFERROR(VLOOKUP(A222,跨学科资质筛选!$A:$H,8,0),1)</f>
        <v>1</v>
      </c>
    </row>
    <row r="223" spans="1:51">
      <c r="A223" s="8">
        <v>270</v>
      </c>
      <c r="B223" s="8" t="s">
        <v>395</v>
      </c>
      <c r="C223">
        <v>1</v>
      </c>
      <c r="D223" t="s">
        <v>131</v>
      </c>
      <c r="E223" t="str">
        <f>VLOOKUP(A223,[1]数据整理!A:J,10,0)</f>
        <v>工学</v>
      </c>
      <c r="F223" t="str">
        <f>VLOOKUP(A223,[1]数据整理!$A:$M,13,0)</f>
        <v>风景园林</v>
      </c>
      <c r="G223" s="7" t="s">
        <v>53</v>
      </c>
      <c r="H223" s="7">
        <f t="shared" si="33"/>
        <v>0</v>
      </c>
      <c r="I223" s="7">
        <f t="shared" si="34"/>
        <v>1</v>
      </c>
      <c r="J223" s="7">
        <v>1</v>
      </c>
      <c r="K223" s="127">
        <f>VLOOKUP(G223,权重!$L$16:$N$18,3,0)</f>
        <v>0.02965</v>
      </c>
      <c r="L223" s="127">
        <f t="shared" si="35"/>
        <v>-0.162495927150278</v>
      </c>
      <c r="M223" t="str">
        <f>IFERROR(VLOOKUP(A223,[1]数据整理!A:Q,16,0),"")</f>
        <v>园林学院</v>
      </c>
      <c r="N223" t="s">
        <v>64</v>
      </c>
      <c r="O223">
        <v>529</v>
      </c>
      <c r="P223">
        <v>490</v>
      </c>
      <c r="Q223" s="14"/>
      <c r="R223" s="14" t="s">
        <v>55</v>
      </c>
      <c r="S223" s="14" t="s">
        <v>55</v>
      </c>
      <c r="T223" s="30">
        <f>VLOOKUP(A223,英语评价得分!O:T,6,0)</f>
        <v>0.360200362801284</v>
      </c>
      <c r="U223" s="41">
        <f t="shared" si="36"/>
        <v>0.362262014021118</v>
      </c>
      <c r="V223" s="14">
        <f t="shared" si="37"/>
        <v>0</v>
      </c>
      <c r="W223">
        <v>139</v>
      </c>
      <c r="X223">
        <v>2</v>
      </c>
      <c r="Y223" s="131">
        <v>0.0143884892086331</v>
      </c>
      <c r="Z223">
        <v>4.06</v>
      </c>
      <c r="AA223" s="41">
        <f t="shared" si="38"/>
        <v>0.732804070431253</v>
      </c>
      <c r="AB223" s="41">
        <f>VLOOKUP(A223,绩点百分制转换!$H:$M,6,0)</f>
        <v>1.09963705296888</v>
      </c>
      <c r="AC223" s="41">
        <f>L223*权重!$O$22+AA223*权重!$O$23+AB223*权重!$O$24</f>
        <v>0.234531298531836</v>
      </c>
      <c r="AD223" s="41">
        <f t="shared" si="39"/>
        <v>0.333586139575896</v>
      </c>
      <c r="AE223">
        <v>1</v>
      </c>
      <c r="AF223">
        <v>1</v>
      </c>
      <c r="AG223">
        <v>9</v>
      </c>
      <c r="AH223" s="41">
        <f>AE223*权重!$N$3+AF223*权重!$N$4+AG223*权重!$N$5</f>
        <v>1.85179640723502</v>
      </c>
      <c r="AI223" s="41">
        <f t="shared" si="40"/>
        <v>0.880161209924487</v>
      </c>
      <c r="AJ223">
        <v>1</v>
      </c>
      <c r="AK223">
        <v>0</v>
      </c>
      <c r="AL223">
        <v>5</v>
      </c>
      <c r="AM223" s="41">
        <f>AJ223*权重!$N$9+AK223*权重!$N$10+AL223*权重!$N$11</f>
        <v>1.23646949892471</v>
      </c>
      <c r="AN223" s="41">
        <f t="shared" si="41"/>
        <v>2.66959935555296</v>
      </c>
      <c r="AO223" s="41">
        <f>AI223*权重!$D$16+AN223*权重!$D$17</f>
        <v>1.98979180402871</v>
      </c>
      <c r="AP223" s="41">
        <f t="shared" si="42"/>
        <v>2.36992232580441</v>
      </c>
      <c r="AQ223" t="s">
        <v>55</v>
      </c>
      <c r="AR223" t="s">
        <v>55</v>
      </c>
      <c r="AS223" t="s">
        <v>55</v>
      </c>
      <c r="AT223" t="s">
        <v>55</v>
      </c>
      <c r="AU223" t="s">
        <v>55</v>
      </c>
      <c r="AV223" s="7" t="str">
        <f>IF(AU223="","未进复试",IFERROR(VLOOKUP(A223,录取名单!$E:$I,5,0),"未录取"))</f>
        <v>未进复试</v>
      </c>
      <c r="AW223" s="136" t="str">
        <f>VLOOKUP(A223,[1]数据整理!$A:$AC,29,0)</f>
        <v>putong</v>
      </c>
      <c r="AX223" t="str">
        <f t="shared" si="43"/>
        <v/>
      </c>
      <c r="AY223">
        <f>IFERROR(VLOOKUP(A223,跨学科资质筛选!$A:$H,8,0),1)</f>
        <v>1</v>
      </c>
    </row>
    <row r="224" spans="1:51">
      <c r="A224" s="8">
        <v>271</v>
      </c>
      <c r="B224" s="8" t="s">
        <v>396</v>
      </c>
      <c r="C224">
        <v>1</v>
      </c>
      <c r="D224" t="s">
        <v>397</v>
      </c>
      <c r="E224" t="str">
        <f>VLOOKUP(A224,[1]数据整理!A:J,10,0)</f>
        <v>工学</v>
      </c>
      <c r="F224" t="str">
        <f>VLOOKUP(A224,[1]数据整理!$A:$M,13,0)</f>
        <v>风景园林</v>
      </c>
      <c r="G224" s="7">
        <v>211</v>
      </c>
      <c r="H224" s="7">
        <f t="shared" si="33"/>
        <v>0</v>
      </c>
      <c r="I224" s="7">
        <f t="shared" si="34"/>
        <v>1</v>
      </c>
      <c r="J224" s="7">
        <v>1</v>
      </c>
      <c r="K224" s="127">
        <f>VLOOKUP(G224,权重!$L$16:$N$18,3,0)</f>
        <v>0.03757</v>
      </c>
      <c r="L224" s="127">
        <f t="shared" si="35"/>
        <v>-0.0952406599627802</v>
      </c>
      <c r="M224" t="str">
        <f>IFERROR(VLOOKUP(A224,[1]数据整理!A:Q,16,0),"")</f>
        <v>园林学院</v>
      </c>
      <c r="N224" t="s">
        <v>64</v>
      </c>
      <c r="O224">
        <v>523</v>
      </c>
      <c r="P224">
        <v>511</v>
      </c>
      <c r="Q224" s="14"/>
      <c r="R224" s="14" t="s">
        <v>55</v>
      </c>
      <c r="S224" s="14" t="s">
        <v>55</v>
      </c>
      <c r="T224" s="30">
        <f>VLOOKUP(A224,英语评价得分!O:T,6,0)</f>
        <v>0.744492593410562</v>
      </c>
      <c r="U224" s="41">
        <f t="shared" si="36"/>
        <v>0.748335233912407</v>
      </c>
      <c r="V224" s="14">
        <f t="shared" si="37"/>
        <v>0</v>
      </c>
      <c r="W224">
        <v>28</v>
      </c>
      <c r="X224">
        <v>4</v>
      </c>
      <c r="Y224" s="131">
        <v>0.142857142857143</v>
      </c>
      <c r="Z224">
        <v>3.76</v>
      </c>
      <c r="AA224" s="41">
        <f t="shared" si="38"/>
        <v>-0.374767483118709</v>
      </c>
      <c r="AB224" s="41">
        <f>VLOOKUP(A224,绩点百分制转换!$H:$M,6,0)</f>
        <v>-0.236313637072261</v>
      </c>
      <c r="AC224" s="41">
        <f>L224*权重!$O$22+AA224*权重!$O$23+AB224*权重!$O$24</f>
        <v>-0.207728809120957</v>
      </c>
      <c r="AD224" s="41">
        <f t="shared" si="39"/>
        <v>-0.29537726339826</v>
      </c>
      <c r="AE224">
        <v>0</v>
      </c>
      <c r="AF224">
        <v>0</v>
      </c>
      <c r="AG224">
        <v>5</v>
      </c>
      <c r="AH224" s="41">
        <f>AE224*权重!$N$3+AF224*权重!$N$4+AG224*权重!$N$5</f>
        <v>0.532372754521887</v>
      </c>
      <c r="AI224" s="41">
        <f t="shared" si="40"/>
        <v>-0.377741078425679</v>
      </c>
      <c r="AJ224">
        <v>0</v>
      </c>
      <c r="AK224">
        <v>0</v>
      </c>
      <c r="AL224">
        <v>2</v>
      </c>
      <c r="AM224" s="41">
        <f>AJ224*权重!$N$9+AK224*权重!$N$10+AL224*权重!$N$11</f>
        <v>0.300978828314143</v>
      </c>
      <c r="AN224" s="41">
        <f t="shared" si="41"/>
        <v>0.157257139949415</v>
      </c>
      <c r="AO224" s="41">
        <f>AI224*权重!$D$16+AN224*权重!$D$17</f>
        <v>-0.0459886832112832</v>
      </c>
      <c r="AP224" s="41">
        <f t="shared" si="42"/>
        <v>-0.0547743773273655</v>
      </c>
      <c r="AQ224" t="s">
        <v>55</v>
      </c>
      <c r="AR224" t="s">
        <v>55</v>
      </c>
      <c r="AS224" t="s">
        <v>55</v>
      </c>
      <c r="AT224" t="s">
        <v>55</v>
      </c>
      <c r="AU224" t="s">
        <v>55</v>
      </c>
      <c r="AV224" s="7" t="str">
        <f>IF(AU224="","未进复试",IFERROR(VLOOKUP(A224,录取名单!$E:$I,5,0),"未录取"))</f>
        <v>未进复试</v>
      </c>
      <c r="AW224" s="136" t="str">
        <f>VLOOKUP(A224,[1]数据整理!$A:$AC,29,0)</f>
        <v>putong</v>
      </c>
      <c r="AX224" t="str">
        <f t="shared" si="43"/>
        <v/>
      </c>
      <c r="AY224">
        <f>IFERROR(VLOOKUP(A224,跨学科资质筛选!$A:$H,8,0),1)</f>
        <v>1</v>
      </c>
    </row>
    <row r="225" spans="1:51">
      <c r="A225" s="8">
        <v>272</v>
      </c>
      <c r="B225" s="8" t="s">
        <v>398</v>
      </c>
      <c r="C225">
        <v>1</v>
      </c>
      <c r="D225" t="s">
        <v>399</v>
      </c>
      <c r="E225" t="str">
        <f>VLOOKUP(A225,[1]数据整理!A:J,10,0)</f>
        <v>经济学</v>
      </c>
      <c r="F225" t="str">
        <f>VLOOKUP(A225,[1]数据整理!$A:$M,13,0)</f>
        <v>金融工程</v>
      </c>
      <c r="G225" s="7" t="s">
        <v>53</v>
      </c>
      <c r="H225" s="7">
        <f t="shared" si="33"/>
        <v>0</v>
      </c>
      <c r="I225" s="7">
        <f t="shared" si="34"/>
        <v>1</v>
      </c>
      <c r="J225" s="7">
        <v>1</v>
      </c>
      <c r="K225" s="127">
        <f>VLOOKUP(G225,权重!$L$16:$N$18,3,0)</f>
        <v>0.02965</v>
      </c>
      <c r="L225" s="127">
        <f t="shared" si="35"/>
        <v>-0.162495927150278</v>
      </c>
      <c r="M225" t="str">
        <f>IFERROR(VLOOKUP(A225,[1]数据整理!A:Q,16,0),"")</f>
        <v>经济管理学院</v>
      </c>
      <c r="N225" t="s">
        <v>61</v>
      </c>
      <c r="O225">
        <v>501</v>
      </c>
      <c r="P225">
        <v>469</v>
      </c>
      <c r="Q225" s="14"/>
      <c r="R225" s="14" t="s">
        <v>55</v>
      </c>
      <c r="S225" s="14" t="s">
        <v>55</v>
      </c>
      <c r="T225" s="30">
        <f>VLOOKUP(A225,英语评价得分!O:T,6,0)</f>
        <v>-0.0240918678079927</v>
      </c>
      <c r="U225" s="41">
        <f t="shared" si="36"/>
        <v>-0.0238112058701698</v>
      </c>
      <c r="V225" s="14">
        <f t="shared" si="37"/>
        <v>0</v>
      </c>
      <c r="W225">
        <v>54</v>
      </c>
      <c r="X225">
        <v>1</v>
      </c>
      <c r="Y225" s="131">
        <v>0.0185185185185185</v>
      </c>
      <c r="Z225">
        <v>4.15</v>
      </c>
      <c r="AA225" s="41">
        <f t="shared" si="38"/>
        <v>0.697197696043055</v>
      </c>
      <c r="AB225" s="41">
        <f>VLOOKUP(A225,绩点百分制转换!$H:$M,6,0)</f>
        <v>1.56208152259851</v>
      </c>
      <c r="AC225" s="41">
        <f>L225*权重!$O$22+AA225*权重!$O$23+AB225*权重!$O$24</f>
        <v>0.241983873461552</v>
      </c>
      <c r="AD225" s="41">
        <f t="shared" si="39"/>
        <v>0.344184872781998</v>
      </c>
      <c r="AE225">
        <v>1</v>
      </c>
      <c r="AF225">
        <v>0</v>
      </c>
      <c r="AG225">
        <v>6</v>
      </c>
      <c r="AH225" s="41">
        <f>AE225*权重!$N$3+AF225*权重!$N$4+AG225*权重!$N$5</f>
        <v>1.09945183127609</v>
      </c>
      <c r="AI225" s="41">
        <f t="shared" si="40"/>
        <v>0.16289654532602</v>
      </c>
      <c r="AJ225">
        <v>0</v>
      </c>
      <c r="AK225">
        <v>0</v>
      </c>
      <c r="AL225">
        <v>0</v>
      </c>
      <c r="AM225" s="41">
        <f>AJ225*权重!$N$9+AK225*权重!$N$10+AL225*权重!$N$11</f>
        <v>0</v>
      </c>
      <c r="AN225" s="41">
        <f t="shared" si="41"/>
        <v>-0.651047891978899</v>
      </c>
      <c r="AO225" s="41">
        <f>AI225*权重!$D$16+AN225*权重!$D$17</f>
        <v>-0.34183040024676</v>
      </c>
      <c r="AP225" s="41">
        <f t="shared" si="42"/>
        <v>-0.407133799397119</v>
      </c>
      <c r="AQ225" t="s">
        <v>55</v>
      </c>
      <c r="AR225" t="s">
        <v>55</v>
      </c>
      <c r="AS225" t="s">
        <v>55</v>
      </c>
      <c r="AT225" t="s">
        <v>55</v>
      </c>
      <c r="AU225" t="s">
        <v>55</v>
      </c>
      <c r="AV225" s="7" t="str">
        <f>IF(AU225="","未进复试",IFERROR(VLOOKUP(A225,录取名单!$E:$I,5,0),"未录取"))</f>
        <v>未进复试</v>
      </c>
      <c r="AW225" s="136" t="str">
        <f>VLOOKUP(A225,[1]数据整理!$A:$AC,29,0)</f>
        <v>putong</v>
      </c>
      <c r="AX225" t="str">
        <f t="shared" si="43"/>
        <v/>
      </c>
      <c r="AY225">
        <f>IFERROR(VLOOKUP(A225,跨学科资质筛选!$A:$H,8,0),1)</f>
        <v>1</v>
      </c>
    </row>
    <row r="226" spans="1:51">
      <c r="A226" s="8">
        <v>274</v>
      </c>
      <c r="B226" s="8" t="s">
        <v>400</v>
      </c>
      <c r="C226">
        <v>1</v>
      </c>
      <c r="D226" t="s">
        <v>401</v>
      </c>
      <c r="E226" t="str">
        <f>VLOOKUP(A226,[1]数据整理!A:J,10,0)</f>
        <v>经济学</v>
      </c>
      <c r="F226" t="str">
        <f>VLOOKUP(A226,[1]数据整理!$A:$M,13,0)</f>
        <v>金融学</v>
      </c>
      <c r="G226" s="7" t="s">
        <v>53</v>
      </c>
      <c r="H226" s="7">
        <f t="shared" si="33"/>
        <v>0</v>
      </c>
      <c r="I226" s="7">
        <f t="shared" si="34"/>
        <v>1</v>
      </c>
      <c r="J226" s="7">
        <v>1</v>
      </c>
      <c r="K226" s="127">
        <f>VLOOKUP(G226,权重!$L$16:$N$18,3,0)</f>
        <v>0.02965</v>
      </c>
      <c r="L226" s="127">
        <f t="shared" si="35"/>
        <v>-0.162495927150278</v>
      </c>
      <c r="M226" t="str">
        <f>IFERROR(VLOOKUP(A226,[1]数据整理!A:Q,16,0),"")</f>
        <v>经济管理学院</v>
      </c>
      <c r="N226" t="s">
        <v>61</v>
      </c>
      <c r="O226">
        <v>523</v>
      </c>
      <c r="P226">
        <v>449</v>
      </c>
      <c r="Q226" s="14"/>
      <c r="R226" s="14" t="s">
        <v>55</v>
      </c>
      <c r="S226" s="14" t="s">
        <v>55</v>
      </c>
      <c r="T226" s="30">
        <f>VLOOKUP(A226,英语评价得分!O:T,6,0)</f>
        <v>-0.330703652249957</v>
      </c>
      <c r="U226" s="41">
        <f t="shared" si="36"/>
        <v>-0.331843972206469</v>
      </c>
      <c r="V226" s="14">
        <f t="shared" si="37"/>
        <v>0</v>
      </c>
      <c r="W226">
        <v>163</v>
      </c>
      <c r="X226">
        <v>2</v>
      </c>
      <c r="Y226" s="131">
        <v>0.0122699386503067</v>
      </c>
      <c r="Z226">
        <v>3.6</v>
      </c>
      <c r="AA226" s="41">
        <f t="shared" si="38"/>
        <v>0.751068808688568</v>
      </c>
      <c r="AB226" s="41">
        <f>VLOOKUP(A226,绩点百分制转换!$H:$M,6,0)</f>
        <v>-0.750140825549623</v>
      </c>
      <c r="AC226" s="41">
        <f>L226*权重!$O$22+AA226*权重!$O$23+AB226*权重!$O$24</f>
        <v>0.157596820187134</v>
      </c>
      <c r="AD226" s="41">
        <f t="shared" si="39"/>
        <v>0.224173216121098</v>
      </c>
      <c r="AE226">
        <v>0</v>
      </c>
      <c r="AF226">
        <v>1</v>
      </c>
      <c r="AG226">
        <v>5</v>
      </c>
      <c r="AH226" s="41">
        <f>AE226*权重!$N$3+AF226*权重!$N$4+AG226*权重!$N$5</f>
        <v>0.965293677767681</v>
      </c>
      <c r="AI226" s="41">
        <f t="shared" si="40"/>
        <v>0.0349938448158042</v>
      </c>
      <c r="AJ226">
        <v>0</v>
      </c>
      <c r="AK226">
        <v>0</v>
      </c>
      <c r="AL226">
        <v>0</v>
      </c>
      <c r="AM226" s="41">
        <f>AJ226*权重!$N$9+AK226*权重!$N$10+AL226*权重!$N$11</f>
        <v>0</v>
      </c>
      <c r="AN226" s="41">
        <f t="shared" si="41"/>
        <v>-0.651047891978899</v>
      </c>
      <c r="AO226" s="41">
        <f>AI226*权重!$D$16+AN226*权重!$D$17</f>
        <v>-0.390420636170591</v>
      </c>
      <c r="AP226" s="41">
        <f t="shared" si="42"/>
        <v>-0.465006730976613</v>
      </c>
      <c r="AQ226" t="s">
        <v>55</v>
      </c>
      <c r="AR226" t="s">
        <v>55</v>
      </c>
      <c r="AS226" t="s">
        <v>55</v>
      </c>
      <c r="AT226" t="s">
        <v>55</v>
      </c>
      <c r="AU226" t="s">
        <v>55</v>
      </c>
      <c r="AV226" s="7" t="str">
        <f>IF(AU226="","未进复试",IFERROR(VLOOKUP(A226,录取名单!$E:$I,5,0),"未录取"))</f>
        <v>未进复试</v>
      </c>
      <c r="AW226" s="136" t="str">
        <f>VLOOKUP(A226,[1]数据整理!$A:$AC,29,0)</f>
        <v>putong</v>
      </c>
      <c r="AX226" t="str">
        <f t="shared" si="43"/>
        <v/>
      </c>
      <c r="AY226">
        <f>IFERROR(VLOOKUP(A226,跨学科资质筛选!$A:$H,8,0),1)</f>
        <v>1</v>
      </c>
    </row>
    <row r="227" spans="1:51">
      <c r="A227" s="8">
        <v>276</v>
      </c>
      <c r="B227" s="8" t="s">
        <v>402</v>
      </c>
      <c r="C227">
        <v>2</v>
      </c>
      <c r="D227" t="s">
        <v>403</v>
      </c>
      <c r="E227" t="str">
        <f>VLOOKUP(A227,[1]数据整理!A:J,10,0)</f>
        <v>农学</v>
      </c>
      <c r="F227" t="str">
        <f>VLOOKUP(A227,[1]数据整理!$A:$M,13,0)</f>
        <v>园林</v>
      </c>
      <c r="G227" s="7">
        <v>211</v>
      </c>
      <c r="H227" s="7">
        <f t="shared" si="33"/>
        <v>0</v>
      </c>
      <c r="I227" s="7">
        <f t="shared" si="34"/>
        <v>1</v>
      </c>
      <c r="J227" s="7">
        <v>1</v>
      </c>
      <c r="K227" s="127">
        <f>VLOOKUP(G227,权重!$L$16:$N$18,3,0)</f>
        <v>0.03757</v>
      </c>
      <c r="L227" s="127">
        <f t="shared" si="35"/>
        <v>-0.0952406599627802</v>
      </c>
      <c r="M227" t="str">
        <f>IFERROR(VLOOKUP(A227,[1]数据整理!A:Q,16,0),"")</f>
        <v>园林学院</v>
      </c>
      <c r="N227" t="s">
        <v>58</v>
      </c>
      <c r="O227">
        <v>425</v>
      </c>
      <c r="P227">
        <v>383</v>
      </c>
      <c r="Q227" s="14"/>
      <c r="R227" s="14" t="s">
        <v>55</v>
      </c>
      <c r="S227" s="14" t="s">
        <v>55</v>
      </c>
      <c r="T227" s="30">
        <f>VLOOKUP(A227,英语评价得分!O:T,6,0)</f>
        <v>-1.59786005030313</v>
      </c>
      <c r="U227" s="41">
        <f t="shared" si="36"/>
        <v>-1.60487296352021</v>
      </c>
      <c r="V227" s="14">
        <f t="shared" si="37"/>
        <v>0</v>
      </c>
      <c r="W227">
        <v>54</v>
      </c>
      <c r="X227">
        <v>1</v>
      </c>
      <c r="Y227" s="131">
        <v>0.0185185185185185</v>
      </c>
      <c r="Z227">
        <v>3.75</v>
      </c>
      <c r="AA227" s="41">
        <f t="shared" si="38"/>
        <v>0.697197696043055</v>
      </c>
      <c r="AB227" s="41">
        <f>VLOOKUP(A227,绩点百分制转换!$H:$M,6,0)</f>
        <v>-0.279132569445375</v>
      </c>
      <c r="AC227" s="41">
        <f>L227*权重!$O$22+AA227*权重!$O$23+AB227*权重!$O$24</f>
        <v>0.197185257659067</v>
      </c>
      <c r="AD227" s="41">
        <f t="shared" si="39"/>
        <v>0.280474198099615</v>
      </c>
      <c r="AE227">
        <v>1</v>
      </c>
      <c r="AF227">
        <v>1</v>
      </c>
      <c r="AG227">
        <v>7</v>
      </c>
      <c r="AH227" s="41">
        <f>AE227*权重!$N$3+AF227*权重!$N$4+AG227*权重!$N$5</f>
        <v>1.63884730542626</v>
      </c>
      <c r="AI227" s="41">
        <f t="shared" si="40"/>
        <v>0.677141382353164</v>
      </c>
      <c r="AJ227">
        <v>0</v>
      </c>
      <c r="AK227">
        <v>3</v>
      </c>
      <c r="AL227">
        <v>0</v>
      </c>
      <c r="AM227" s="41">
        <f>AJ227*权重!$N$9+AK227*权重!$N$10+AL227*权重!$N$11</f>
        <v>1.0245012007866</v>
      </c>
      <c r="AN227" s="41">
        <f t="shared" si="41"/>
        <v>2.10033990646147</v>
      </c>
      <c r="AO227" s="41">
        <f>AI227*权重!$D$16+AN227*权重!$D$17</f>
        <v>1.55966678715273</v>
      </c>
      <c r="AP227" s="41">
        <f t="shared" si="42"/>
        <v>1.85762607535374</v>
      </c>
      <c r="AQ227" t="s">
        <v>55</v>
      </c>
      <c r="AR227" t="s">
        <v>55</v>
      </c>
      <c r="AS227">
        <v>83.86</v>
      </c>
      <c r="AT227">
        <v>89.86</v>
      </c>
      <c r="AU227">
        <v>88.66</v>
      </c>
      <c r="AV227" s="7">
        <f>IF(AU227="","未进复试",IFERROR(VLOOKUP(A227,录取名单!$E:$I,5,0),"未录取"))</f>
        <v>88.66</v>
      </c>
      <c r="AW227" s="136" t="str">
        <f>VLOOKUP(A227,[1]数据整理!$A:$AC,29,0)</f>
        <v>putong</v>
      </c>
      <c r="AX227" t="str">
        <f t="shared" si="43"/>
        <v/>
      </c>
      <c r="AY227">
        <f>IFERROR(VLOOKUP(A227,跨学科资质筛选!$A:$H,8,0),1)</f>
        <v>1</v>
      </c>
    </row>
    <row r="228" spans="1:51">
      <c r="A228" s="8">
        <v>277</v>
      </c>
      <c r="B228" s="8" t="s">
        <v>404</v>
      </c>
      <c r="C228">
        <v>1</v>
      </c>
      <c r="D228" t="s">
        <v>405</v>
      </c>
      <c r="E228" t="str">
        <f>VLOOKUP(A228,[1]数据整理!A:J,10,0)</f>
        <v>艺术学</v>
      </c>
      <c r="F228" t="str">
        <f>VLOOKUP(A228,[1]数据整理!$A:$M,13,0)</f>
        <v>环境设计</v>
      </c>
      <c r="G228" s="7" t="s">
        <v>53</v>
      </c>
      <c r="H228" s="7">
        <f t="shared" si="33"/>
        <v>0</v>
      </c>
      <c r="I228" s="7">
        <f t="shared" si="34"/>
        <v>1</v>
      </c>
      <c r="J228" s="7">
        <v>1</v>
      </c>
      <c r="K228" s="127">
        <f>VLOOKUP(G228,权重!$L$16:$N$18,3,0)</f>
        <v>0.02965</v>
      </c>
      <c r="L228" s="127">
        <f t="shared" si="35"/>
        <v>-0.162495927150278</v>
      </c>
      <c r="M228" t="str">
        <f>IFERROR(VLOOKUP(A228,[1]数据整理!A:Q,16,0),"")</f>
        <v>艺术设计学院</v>
      </c>
      <c r="N228" t="s">
        <v>205</v>
      </c>
      <c r="O228">
        <v>428</v>
      </c>
      <c r="P228">
        <v>418</v>
      </c>
      <c r="Q228" s="14"/>
      <c r="R228" s="14" t="s">
        <v>55</v>
      </c>
      <c r="S228" s="14" t="s">
        <v>55</v>
      </c>
      <c r="T228" s="30">
        <f>VLOOKUP(A228,英语评价得分!O:T,6,0)</f>
        <v>-0.957372999287665</v>
      </c>
      <c r="U228" s="41">
        <f t="shared" si="36"/>
        <v>-0.961417597034727</v>
      </c>
      <c r="V228" s="14">
        <f t="shared" si="37"/>
        <v>0</v>
      </c>
      <c r="W228">
        <v>97</v>
      </c>
      <c r="X228">
        <v>3</v>
      </c>
      <c r="Y228" s="131">
        <v>0.0309278350515464</v>
      </c>
      <c r="Z228">
        <v>90.37</v>
      </c>
      <c r="AA228" s="41">
        <f t="shared" si="38"/>
        <v>0.590212796609275</v>
      </c>
      <c r="AB228" s="41">
        <f>VLOOKUP(A228,绩点百分制转换!$H:$M,6,0)</f>
        <v>0.372571581273415</v>
      </c>
      <c r="AC228" s="41">
        <f>L228*权重!$O$22+AA228*权重!$O$23+AB228*权重!$O$24</f>
        <v>0.147447696975175</v>
      </c>
      <c r="AD228" s="41">
        <f t="shared" si="39"/>
        <v>0.209739567319998</v>
      </c>
      <c r="AE228">
        <v>0</v>
      </c>
      <c r="AF228">
        <v>0</v>
      </c>
      <c r="AG228">
        <v>0</v>
      </c>
      <c r="AH228" s="41">
        <f>AE228*权重!$N$3+AF228*权重!$N$4+AG228*权重!$N$5</f>
        <v>0</v>
      </c>
      <c r="AI228" s="41">
        <f t="shared" si="40"/>
        <v>-0.885290647353986</v>
      </c>
      <c r="AJ228">
        <v>0</v>
      </c>
      <c r="AK228">
        <v>0</v>
      </c>
      <c r="AL228">
        <v>0</v>
      </c>
      <c r="AM228" s="41">
        <f>AJ228*权重!$N$9+AK228*权重!$N$10+AL228*权重!$N$11</f>
        <v>0</v>
      </c>
      <c r="AN228" s="41">
        <f t="shared" si="41"/>
        <v>-0.651047891978899</v>
      </c>
      <c r="AO228" s="41">
        <f>AI228*权重!$D$16+AN228*权重!$D$17</f>
        <v>-0.740036714745894</v>
      </c>
      <c r="AP228" s="41">
        <f t="shared" si="42"/>
        <v>-0.881413587411652</v>
      </c>
      <c r="AQ228" t="s">
        <v>55</v>
      </c>
      <c r="AR228" t="s">
        <v>55</v>
      </c>
      <c r="AS228" t="s">
        <v>55</v>
      </c>
      <c r="AT228" t="s">
        <v>55</v>
      </c>
      <c r="AU228" t="s">
        <v>55</v>
      </c>
      <c r="AV228" s="7" t="str">
        <f>IF(AU228="","未进复试",IFERROR(VLOOKUP(A228,录取名单!$E:$I,5,0),"未录取"))</f>
        <v>未进复试</v>
      </c>
      <c r="AW228" s="136" t="str">
        <f>VLOOKUP(A228,[1]数据整理!$A:$AC,29,0)</f>
        <v>putong</v>
      </c>
      <c r="AX228" t="str">
        <f t="shared" si="43"/>
        <v/>
      </c>
      <c r="AY228">
        <f>IFERROR(VLOOKUP(A228,跨学科资质筛选!$A:$H,8,0),1)</f>
        <v>1</v>
      </c>
    </row>
    <row r="229" spans="1:51">
      <c r="A229" s="8">
        <v>278</v>
      </c>
      <c r="B229" s="8" t="s">
        <v>406</v>
      </c>
      <c r="C229">
        <v>1</v>
      </c>
      <c r="D229" t="s">
        <v>407</v>
      </c>
      <c r="E229" t="str">
        <f>VLOOKUP(A229,[1]数据整理!A:J,10,0)</f>
        <v>管理学</v>
      </c>
      <c r="F229" t="str">
        <f>VLOOKUP(A229,[1]数据整理!$A:$M,13,0)</f>
        <v>人力资源管理</v>
      </c>
      <c r="G229" s="7" t="s">
        <v>53</v>
      </c>
      <c r="H229" s="7">
        <f t="shared" si="33"/>
        <v>0</v>
      </c>
      <c r="I229" s="7">
        <f t="shared" si="34"/>
        <v>1</v>
      </c>
      <c r="J229" s="7">
        <v>1</v>
      </c>
      <c r="K229" s="127">
        <f>VLOOKUP(G229,权重!$L$16:$N$18,3,0)</f>
        <v>0.02965</v>
      </c>
      <c r="L229" s="127">
        <f t="shared" si="35"/>
        <v>-0.162495927150278</v>
      </c>
      <c r="M229" t="str">
        <f>IFERROR(VLOOKUP(A229,[1]数据整理!A:Q,16,0),"")</f>
        <v>经济管理学院</v>
      </c>
      <c r="N229" t="s">
        <v>79</v>
      </c>
      <c r="O229">
        <v>460</v>
      </c>
      <c r="P229">
        <v>511</v>
      </c>
      <c r="Q229" s="14"/>
      <c r="R229" s="14" t="s">
        <v>55</v>
      </c>
      <c r="S229" s="14" t="s">
        <v>55</v>
      </c>
      <c r="T229" s="30">
        <f>VLOOKUP(A229,英语评价得分!O:T,6,0)</f>
        <v>0.744492593410562</v>
      </c>
      <c r="U229" s="41">
        <f t="shared" si="36"/>
        <v>0.748335233912407</v>
      </c>
      <c r="V229" s="14">
        <f t="shared" si="37"/>
        <v>0</v>
      </c>
      <c r="W229">
        <v>86</v>
      </c>
      <c r="X229">
        <v>3</v>
      </c>
      <c r="Y229" s="131">
        <v>0.0348837209302326</v>
      </c>
      <c r="Z229">
        <v>8.89</v>
      </c>
      <c r="AA229" s="41">
        <f t="shared" si="38"/>
        <v>0.55610777142305</v>
      </c>
      <c r="AB229" s="41">
        <f>VLOOKUP(A229,绩点百分制转换!$H:$M,6,0)</f>
        <v>-0.005091402257446</v>
      </c>
      <c r="AC229" s="41">
        <f>L229*权重!$O$22+AA229*权重!$O$23+AB229*权重!$O$24</f>
        <v>0.117380633631871</v>
      </c>
      <c r="AD229" s="41">
        <f t="shared" si="39"/>
        <v>0.166979476254558</v>
      </c>
      <c r="AE229">
        <v>0</v>
      </c>
      <c r="AF229">
        <v>0</v>
      </c>
      <c r="AG229">
        <v>1</v>
      </c>
      <c r="AH229" s="41">
        <f>AE229*权重!$N$3+AF229*权重!$N$4+AG229*权重!$N$5</f>
        <v>0.106474550904377</v>
      </c>
      <c r="AI229" s="41">
        <f t="shared" si="40"/>
        <v>-0.783780733568324</v>
      </c>
      <c r="AJ229">
        <v>0</v>
      </c>
      <c r="AK229">
        <v>0</v>
      </c>
      <c r="AL229">
        <v>0</v>
      </c>
      <c r="AM229" s="41">
        <f>AJ229*权重!$N$9+AK229*权重!$N$10+AL229*权重!$N$11</f>
        <v>0</v>
      </c>
      <c r="AN229" s="41">
        <f t="shared" si="41"/>
        <v>-0.651047891978899</v>
      </c>
      <c r="AO229" s="41">
        <f>AI229*权重!$D$16+AN229*权重!$D$17</f>
        <v>-0.701473098498721</v>
      </c>
      <c r="AP229" s="41">
        <f t="shared" si="42"/>
        <v>-0.835482764436662</v>
      </c>
      <c r="AQ229" t="s">
        <v>55</v>
      </c>
      <c r="AR229" t="s">
        <v>55</v>
      </c>
      <c r="AS229" t="s">
        <v>55</v>
      </c>
      <c r="AT229" t="s">
        <v>55</v>
      </c>
      <c r="AU229" t="s">
        <v>55</v>
      </c>
      <c r="AV229" s="7" t="str">
        <f>IF(AU229="","未进复试",IFERROR(VLOOKUP(A229,录取名单!$E:$I,5,0),"未录取"))</f>
        <v>未进复试</v>
      </c>
      <c r="AW229" s="136" t="str">
        <f>VLOOKUP(A229,[1]数据整理!$A:$AC,29,0)</f>
        <v>putong</v>
      </c>
      <c r="AX229" t="str">
        <f t="shared" si="43"/>
        <v/>
      </c>
      <c r="AY229">
        <f>IFERROR(VLOOKUP(A229,跨学科资质筛选!$A:$H,8,0),1)</f>
        <v>1</v>
      </c>
    </row>
    <row r="230" spans="1:51">
      <c r="A230" s="8">
        <v>279</v>
      </c>
      <c r="B230" s="8" t="s">
        <v>408</v>
      </c>
      <c r="C230">
        <v>1</v>
      </c>
      <c r="D230" t="s">
        <v>172</v>
      </c>
      <c r="E230" t="str">
        <f>VLOOKUP(A230,[1]数据整理!A:J,10,0)</f>
        <v>管理学</v>
      </c>
      <c r="F230" t="str">
        <f>VLOOKUP(A230,[1]数据整理!$A:$M,13,0)</f>
        <v>会计学</v>
      </c>
      <c r="G230" s="7" t="s">
        <v>53</v>
      </c>
      <c r="H230" s="7">
        <f t="shared" si="33"/>
        <v>0</v>
      </c>
      <c r="I230" s="7">
        <f t="shared" si="34"/>
        <v>1</v>
      </c>
      <c r="J230" s="7">
        <v>1</v>
      </c>
      <c r="K230" s="127">
        <f>VLOOKUP(G230,权重!$L$16:$N$18,3,0)</f>
        <v>0.02965</v>
      </c>
      <c r="L230" s="127">
        <f t="shared" si="35"/>
        <v>-0.162495927150278</v>
      </c>
      <c r="M230" t="str">
        <f>IFERROR(VLOOKUP(A230,[1]数据整理!A:Q,16,0),"")</f>
        <v>经济管理学院</v>
      </c>
      <c r="N230" t="s">
        <v>54</v>
      </c>
      <c r="O230">
        <v>464</v>
      </c>
      <c r="P230">
        <v>425</v>
      </c>
      <c r="Q230" s="14"/>
      <c r="R230" s="14" t="s">
        <v>55</v>
      </c>
      <c r="S230" s="14" t="s">
        <v>55</v>
      </c>
      <c r="T230" s="30">
        <f>VLOOKUP(A230,英语评价得分!O:T,6,0)</f>
        <v>-0.829275589084574</v>
      </c>
      <c r="U230" s="41">
        <f t="shared" si="36"/>
        <v>-0.832726523737631</v>
      </c>
      <c r="V230" s="14">
        <f t="shared" si="37"/>
        <v>0</v>
      </c>
      <c r="W230">
        <v>275</v>
      </c>
      <c r="X230">
        <v>3</v>
      </c>
      <c r="Y230" s="131">
        <v>0.0109090909090909</v>
      </c>
      <c r="Z230">
        <v>4.04</v>
      </c>
      <c r="AA230" s="41">
        <f t="shared" si="38"/>
        <v>0.762801135634308</v>
      </c>
      <c r="AB230" s="41">
        <f>VLOOKUP(A230,绩点百分制转换!$H:$M,6,0)</f>
        <v>0.996871615273409</v>
      </c>
      <c r="AC230" s="41">
        <f>L230*权重!$O$22+AA230*权重!$O$23+AB230*权重!$O$24</f>
        <v>0.241257172448871</v>
      </c>
      <c r="AD230" s="41">
        <f t="shared" si="39"/>
        <v>0.343151389693717</v>
      </c>
      <c r="AE230">
        <v>2</v>
      </c>
      <c r="AF230">
        <v>1</v>
      </c>
      <c r="AG230">
        <v>10</v>
      </c>
      <c r="AH230" s="41">
        <f>AE230*权重!$N$3+AF230*权重!$N$4+AG230*权重!$N$5</f>
        <v>2.41887548398922</v>
      </c>
      <c r="AI230" s="41">
        <f t="shared" si="40"/>
        <v>1.42079883367619</v>
      </c>
      <c r="AJ230">
        <v>0</v>
      </c>
      <c r="AK230">
        <v>0</v>
      </c>
      <c r="AL230">
        <v>0</v>
      </c>
      <c r="AM230" s="41">
        <f>AJ230*权重!$N$9+AK230*权重!$N$10+AL230*权重!$N$11</f>
        <v>0</v>
      </c>
      <c r="AN230" s="41">
        <f t="shared" si="41"/>
        <v>-0.651047891978899</v>
      </c>
      <c r="AO230" s="41">
        <f>AI230*权重!$D$16+AN230*权重!$D$17</f>
        <v>0.136046679097468</v>
      </c>
      <c r="AP230" s="41">
        <f t="shared" si="42"/>
        <v>0.162037084227524</v>
      </c>
      <c r="AQ230" t="s">
        <v>55</v>
      </c>
      <c r="AR230" t="s">
        <v>55</v>
      </c>
      <c r="AS230" t="s">
        <v>55</v>
      </c>
      <c r="AT230" t="s">
        <v>55</v>
      </c>
      <c r="AU230" t="s">
        <v>55</v>
      </c>
      <c r="AV230" s="7" t="str">
        <f>IF(AU230="","未进复试",IFERROR(VLOOKUP(A230,录取名单!$E:$I,5,0),"未录取"))</f>
        <v>未进复试</v>
      </c>
      <c r="AW230" s="136" t="str">
        <f>VLOOKUP(A230,[1]数据整理!$A:$AC,29,0)</f>
        <v>putong</v>
      </c>
      <c r="AX230" t="str">
        <f t="shared" si="43"/>
        <v/>
      </c>
      <c r="AY230">
        <f>IFERROR(VLOOKUP(A230,跨学科资质筛选!$A:$H,8,0),1)</f>
        <v>1</v>
      </c>
    </row>
    <row r="231" spans="1:51">
      <c r="A231" s="8">
        <v>280</v>
      </c>
      <c r="B231" s="8" t="s">
        <v>409</v>
      </c>
      <c r="C231">
        <v>1</v>
      </c>
      <c r="D231" t="s">
        <v>129</v>
      </c>
      <c r="E231" t="str">
        <f>VLOOKUP(A231,[1]数据整理!A:J,10,0)</f>
        <v>艺术学</v>
      </c>
      <c r="F231" t="str">
        <f>VLOOKUP(A231,[1]数据整理!$A:$M,13,0)</f>
        <v>环境设计</v>
      </c>
      <c r="G231" s="7" t="s">
        <v>53</v>
      </c>
      <c r="H231" s="7">
        <f t="shared" si="33"/>
        <v>0</v>
      </c>
      <c r="I231" s="7">
        <f t="shared" si="34"/>
        <v>1</v>
      </c>
      <c r="J231" s="7">
        <v>1</v>
      </c>
      <c r="K231" s="127">
        <f>VLOOKUP(G231,权重!$L$16:$N$18,3,0)</f>
        <v>0.02965</v>
      </c>
      <c r="L231" s="127">
        <f t="shared" si="35"/>
        <v>-0.162495927150278</v>
      </c>
      <c r="M231" t="str">
        <f>IFERROR(VLOOKUP(A231,[1]数据整理!A:Q,16,0),"")</f>
        <v>艺术设计学院</v>
      </c>
      <c r="N231" t="s">
        <v>205</v>
      </c>
      <c r="O231">
        <v>437</v>
      </c>
      <c r="P231">
        <v>367</v>
      </c>
      <c r="Q231" s="14"/>
      <c r="R231" s="14" t="s">
        <v>55</v>
      </c>
      <c r="S231" s="14" t="s">
        <v>55</v>
      </c>
      <c r="T231" s="30">
        <f>VLOOKUP(A231,英语评价得分!O:T,6,0)</f>
        <v>-1.69156151865189</v>
      </c>
      <c r="U231" s="41">
        <f t="shared" si="36"/>
        <v>-1.69900868813944</v>
      </c>
      <c r="V231" s="14">
        <f t="shared" si="37"/>
        <v>0</v>
      </c>
      <c r="W231">
        <v>58</v>
      </c>
      <c r="X231">
        <v>3</v>
      </c>
      <c r="Y231" s="131">
        <v>0.0517241379310345</v>
      </c>
      <c r="Z231">
        <v>3.95</v>
      </c>
      <c r="AA231" s="41">
        <f t="shared" si="38"/>
        <v>0.410920861696113</v>
      </c>
      <c r="AB231" s="41">
        <f>VLOOKUP(A231,绩点百分制转换!$H:$M,6,0)</f>
        <v>0.577246078016898</v>
      </c>
      <c r="AC231" s="41">
        <f>L231*权重!$O$22+AA231*权重!$O$23+AB231*权重!$O$24</f>
        <v>0.0886786371881066</v>
      </c>
      <c r="AD231" s="41">
        <f t="shared" si="39"/>
        <v>0.126160724929163</v>
      </c>
      <c r="AE231">
        <v>2</v>
      </c>
      <c r="AF231">
        <v>1</v>
      </c>
      <c r="AG231">
        <v>0</v>
      </c>
      <c r="AH231" s="41">
        <f>AE231*权重!$N$3+AF231*权重!$N$4+AG231*权重!$N$5</f>
        <v>1.35412997494545</v>
      </c>
      <c r="AI231" s="41">
        <f t="shared" si="40"/>
        <v>0.405699695819572</v>
      </c>
      <c r="AJ231">
        <v>0</v>
      </c>
      <c r="AK231">
        <v>1</v>
      </c>
      <c r="AL231">
        <v>1</v>
      </c>
      <c r="AM231" s="41">
        <f>AJ231*权重!$N$9+AK231*权重!$N$10+AL231*权重!$N$11</f>
        <v>0.491989814419273</v>
      </c>
      <c r="AN231" s="41">
        <f t="shared" si="41"/>
        <v>0.670233890132048</v>
      </c>
      <c r="AO231" s="41">
        <f>AI231*权重!$D$16+AN231*权重!$D$17</f>
        <v>0.569737349712739</v>
      </c>
      <c r="AP231" s="41">
        <f t="shared" si="42"/>
        <v>0.678580172154219</v>
      </c>
      <c r="AQ231" t="s">
        <v>55</v>
      </c>
      <c r="AR231" t="s">
        <v>55</v>
      </c>
      <c r="AS231" t="s">
        <v>55</v>
      </c>
      <c r="AT231" t="s">
        <v>55</v>
      </c>
      <c r="AU231" t="s">
        <v>55</v>
      </c>
      <c r="AV231" s="7" t="str">
        <f>IF(AU231="","未进复试",IFERROR(VLOOKUP(A231,录取名单!$E:$I,5,0),"未录取"))</f>
        <v>未进复试</v>
      </c>
      <c r="AW231" s="136" t="str">
        <f>VLOOKUP(A231,[1]数据整理!$A:$AC,29,0)</f>
        <v>putong</v>
      </c>
      <c r="AX231" t="str">
        <f t="shared" si="43"/>
        <v/>
      </c>
      <c r="AY231">
        <f>IFERROR(VLOOKUP(A231,跨学科资质筛选!$A:$H,8,0),1)</f>
        <v>1</v>
      </c>
    </row>
    <row r="232" spans="1:51">
      <c r="A232" s="8">
        <v>281</v>
      </c>
      <c r="B232" s="8" t="s">
        <v>410</v>
      </c>
      <c r="C232">
        <v>1</v>
      </c>
      <c r="D232" t="s">
        <v>69</v>
      </c>
      <c r="E232" t="str">
        <f>VLOOKUP(A232,[1]数据整理!A:J,10,0)</f>
        <v>农学</v>
      </c>
      <c r="F232" t="str">
        <f>VLOOKUP(A232,[1]数据整理!$A:$M,13,0)</f>
        <v>林学</v>
      </c>
      <c r="G232" s="7" t="s">
        <v>53</v>
      </c>
      <c r="H232" s="7">
        <f t="shared" si="33"/>
        <v>0</v>
      </c>
      <c r="I232" s="7">
        <f t="shared" si="34"/>
        <v>1</v>
      </c>
      <c r="J232" s="7">
        <v>1</v>
      </c>
      <c r="K232" s="127">
        <f>VLOOKUP(G232,权重!$L$16:$N$18,3,0)</f>
        <v>0.02965</v>
      </c>
      <c r="L232" s="127">
        <f t="shared" si="35"/>
        <v>-0.162495927150278</v>
      </c>
      <c r="M232" t="str">
        <f>IFERROR(VLOOKUP(A232,[1]数据整理!A:Q,16,0),"")</f>
        <v>林学院</v>
      </c>
      <c r="N232" t="s">
        <v>188</v>
      </c>
      <c r="O232">
        <v>457</v>
      </c>
      <c r="P232">
        <v>322</v>
      </c>
      <c r="Q232" s="14"/>
      <c r="R232" s="14" t="s">
        <v>55</v>
      </c>
      <c r="S232" s="14" t="s">
        <v>55</v>
      </c>
      <c r="T232" s="30">
        <f>VLOOKUP(A232,英语评价得分!O:T,6,0)</f>
        <v>-1.37508294507004</v>
      </c>
      <c r="U232" s="41">
        <f t="shared" si="36"/>
        <v>-1.38106340536433</v>
      </c>
      <c r="V232" s="14">
        <f t="shared" si="37"/>
        <v>0</v>
      </c>
      <c r="W232">
        <v>64</v>
      </c>
      <c r="X232">
        <v>2</v>
      </c>
      <c r="Y232" s="131">
        <v>0.03125</v>
      </c>
      <c r="Z232">
        <v>84.41</v>
      </c>
      <c r="AA232" s="41">
        <f t="shared" si="38"/>
        <v>0.587435304027821</v>
      </c>
      <c r="AB232" s="41">
        <f>VLOOKUP(A232,绩点百分制转换!$H:$M,6,0)</f>
        <v>-1.15863344038913</v>
      </c>
      <c r="AC232" s="41">
        <f>L232*权重!$O$22+AA232*权重!$O$23+AB232*权重!$O$24</f>
        <v>0.0769705264280712</v>
      </c>
      <c r="AD232" s="41">
        <f t="shared" si="39"/>
        <v>0.109509950738579</v>
      </c>
      <c r="AE232">
        <v>0</v>
      </c>
      <c r="AF232">
        <v>1</v>
      </c>
      <c r="AG232">
        <v>1</v>
      </c>
      <c r="AH232" s="41">
        <f>AE232*权重!$N$3+AF232*权重!$N$4+AG232*权重!$N$5</f>
        <v>0.539395474150172</v>
      </c>
      <c r="AI232" s="41">
        <f t="shared" si="40"/>
        <v>-0.371045810326841</v>
      </c>
      <c r="AJ232">
        <v>0</v>
      </c>
      <c r="AK232">
        <v>2</v>
      </c>
      <c r="AL232">
        <v>0</v>
      </c>
      <c r="AM232" s="41">
        <f>AJ232*权重!$N$9+AK232*权重!$N$10+AL232*权重!$N$11</f>
        <v>0.683000800524403</v>
      </c>
      <c r="AN232" s="41">
        <f t="shared" si="41"/>
        <v>1.18321064031468</v>
      </c>
      <c r="AO232" s="41">
        <f>AI232*权重!$D$16+AN232*权重!$D$17</f>
        <v>0.592748614715967</v>
      </c>
      <c r="AP232" s="41">
        <f t="shared" si="42"/>
        <v>0.705987517267279</v>
      </c>
      <c r="AQ232">
        <v>85</v>
      </c>
      <c r="AR232">
        <v>85.9</v>
      </c>
      <c r="AS232">
        <v>83.3</v>
      </c>
      <c r="AT232">
        <v>87.9</v>
      </c>
      <c r="AU232">
        <v>85.38</v>
      </c>
      <c r="AV232" s="7">
        <f>IF(AU232="","未进复试",IFERROR(VLOOKUP(A232,录取名单!$E:$I,5,0),"未录取"))</f>
        <v>85.38</v>
      </c>
      <c r="AW232" s="136" t="str">
        <f>VLOOKUP(A232,[1]数据整理!$A:$AC,29,0)</f>
        <v>putong</v>
      </c>
      <c r="AX232" t="str">
        <f t="shared" si="43"/>
        <v/>
      </c>
      <c r="AY232">
        <f>IFERROR(VLOOKUP(A232,跨学科资质筛选!$A:$H,8,0),1)</f>
        <v>1</v>
      </c>
    </row>
    <row r="233" spans="1:51">
      <c r="A233" s="8">
        <v>282</v>
      </c>
      <c r="B233" s="8" t="s">
        <v>411</v>
      </c>
      <c r="C233">
        <v>2</v>
      </c>
      <c r="D233" t="s">
        <v>52</v>
      </c>
      <c r="E233" t="str">
        <f>VLOOKUP(A233,[1]数据整理!A:J,10,0)</f>
        <v>农学</v>
      </c>
      <c r="F233" t="str">
        <f>VLOOKUP(A233,[1]数据整理!$A:$M,13,0)</f>
        <v>林学</v>
      </c>
      <c r="G233" s="7" t="s">
        <v>53</v>
      </c>
      <c r="H233" s="7">
        <f t="shared" si="33"/>
        <v>0</v>
      </c>
      <c r="I233" s="7">
        <f t="shared" si="34"/>
        <v>1</v>
      </c>
      <c r="J233" s="7">
        <v>1</v>
      </c>
      <c r="K233" s="127">
        <f>VLOOKUP(G233,权重!$L$16:$N$18,3,0)</f>
        <v>0.02965</v>
      </c>
      <c r="L233" s="127">
        <f t="shared" si="35"/>
        <v>-0.162495927150278</v>
      </c>
      <c r="M233" t="str">
        <f>IFERROR(VLOOKUP(A233,[1]数据整理!A:Q,16,0),"")</f>
        <v>林学院</v>
      </c>
      <c r="N233" t="s">
        <v>188</v>
      </c>
      <c r="O233">
        <v>508</v>
      </c>
      <c r="P233">
        <v>425</v>
      </c>
      <c r="Q233" s="14"/>
      <c r="R233" s="14" t="s">
        <v>55</v>
      </c>
      <c r="S233" s="14" t="s">
        <v>55</v>
      </c>
      <c r="T233" s="30">
        <f>VLOOKUP(A233,英语评价得分!O:T,6,0)</f>
        <v>-0.56806258243634</v>
      </c>
      <c r="U233" s="41">
        <f t="shared" si="36"/>
        <v>-0.570302934287802</v>
      </c>
      <c r="V233" s="14">
        <f t="shared" si="37"/>
        <v>0</v>
      </c>
      <c r="W233">
        <v>91</v>
      </c>
      <c r="X233">
        <v>1</v>
      </c>
      <c r="Y233" s="131">
        <v>0.010989010989011</v>
      </c>
      <c r="Z233">
        <v>94.14</v>
      </c>
      <c r="AA233" s="41">
        <f t="shared" si="38"/>
        <v>0.762112117694422</v>
      </c>
      <c r="AB233" s="41">
        <f>VLOOKUP(A233,绩点百分制转换!$H:$M,6,0)</f>
        <v>1.34113583155324</v>
      </c>
      <c r="AC233" s="41">
        <f>L233*权重!$O$22+AA233*权重!$O$23+AB233*权重!$O$24</f>
        <v>0.256604187494746</v>
      </c>
      <c r="AD233" s="41">
        <f t="shared" si="39"/>
        <v>0.364977257868848</v>
      </c>
      <c r="AE233">
        <v>0</v>
      </c>
      <c r="AF233">
        <v>0</v>
      </c>
      <c r="AG233">
        <v>9</v>
      </c>
      <c r="AH233" s="41">
        <f>AE233*权重!$N$3+AF233*权重!$N$4+AG233*权重!$N$5</f>
        <v>0.958270958139396</v>
      </c>
      <c r="AI233" s="41">
        <f t="shared" si="40"/>
        <v>0.0282985767169668</v>
      </c>
      <c r="AJ233">
        <v>0</v>
      </c>
      <c r="AK233">
        <v>1</v>
      </c>
      <c r="AL233">
        <v>0</v>
      </c>
      <c r="AM233" s="41">
        <f>AJ233*权重!$N$9+AK233*权重!$N$10+AL233*权重!$N$11</f>
        <v>0.341500400262201</v>
      </c>
      <c r="AN233" s="41">
        <f t="shared" si="41"/>
        <v>0.266081374167892</v>
      </c>
      <c r="AO233" s="41">
        <f>AI233*权重!$D$16+AN233*权重!$D$17</f>
        <v>0.175747689416285</v>
      </c>
      <c r="AP233" s="41">
        <f t="shared" si="42"/>
        <v>0.209322589435183</v>
      </c>
      <c r="AQ233">
        <v>88.4</v>
      </c>
      <c r="AR233">
        <v>89.5</v>
      </c>
      <c r="AS233">
        <v>87.1</v>
      </c>
      <c r="AT233">
        <v>89.9</v>
      </c>
      <c r="AU233">
        <v>88.62</v>
      </c>
      <c r="AV233" s="7" t="str">
        <f>IF(AU233="","未进复试",IFERROR(VLOOKUP(A233,录取名单!$E:$I,5,0),"未录取"))</f>
        <v>未录取</v>
      </c>
      <c r="AW233" s="136" t="str">
        <f>VLOOKUP(A233,[1]数据整理!$A:$AC,29,0)</f>
        <v>zhibo</v>
      </c>
      <c r="AX233" t="str">
        <f t="shared" si="43"/>
        <v/>
      </c>
      <c r="AY233">
        <f>IFERROR(VLOOKUP(A233,跨学科资质筛选!$A:$H,8,0),1)</f>
        <v>1</v>
      </c>
    </row>
    <row r="234" spans="1:51">
      <c r="A234" s="8">
        <v>283</v>
      </c>
      <c r="B234" s="8" t="s">
        <v>412</v>
      </c>
      <c r="C234">
        <v>1</v>
      </c>
      <c r="D234" t="s">
        <v>288</v>
      </c>
      <c r="E234" t="str">
        <f>VLOOKUP(A234,[1]数据整理!A:J,10,0)</f>
        <v>管理学</v>
      </c>
      <c r="F234" t="str">
        <f>VLOOKUP(A234,[1]数据整理!$A:$M,13,0)</f>
        <v>人力资源管理</v>
      </c>
      <c r="G234" s="7" t="s">
        <v>53</v>
      </c>
      <c r="H234" s="7">
        <f t="shared" si="33"/>
        <v>0</v>
      </c>
      <c r="I234" s="7">
        <f t="shared" si="34"/>
        <v>1</v>
      </c>
      <c r="J234" s="7">
        <v>1</v>
      </c>
      <c r="K234" s="127">
        <f>VLOOKUP(G234,权重!$L$16:$N$18,3,0)</f>
        <v>0.02965</v>
      </c>
      <c r="L234" s="127">
        <f t="shared" si="35"/>
        <v>-0.162495927150278</v>
      </c>
      <c r="M234" t="str">
        <f>IFERROR(VLOOKUP(A234,[1]数据整理!A:Q,16,0),"")</f>
        <v>经济管理学院</v>
      </c>
      <c r="N234" t="s">
        <v>79</v>
      </c>
      <c r="O234">
        <v>433</v>
      </c>
      <c r="Q234" s="14"/>
      <c r="R234" s="14" t="s">
        <v>55</v>
      </c>
      <c r="S234" s="14" t="s">
        <v>55</v>
      </c>
      <c r="T234" s="30">
        <f>VLOOKUP(A234,英语评价得分!O:T,6,0)</f>
        <v>-1.75485723336826</v>
      </c>
      <c r="U234" s="41">
        <f t="shared" si="36"/>
        <v>-1.76259774469447</v>
      </c>
      <c r="V234" s="14">
        <f t="shared" si="37"/>
        <v>0</v>
      </c>
      <c r="W234">
        <v>35</v>
      </c>
      <c r="X234">
        <v>1</v>
      </c>
      <c r="Y234" s="131">
        <v>0.0285714285714286</v>
      </c>
      <c r="Z234">
        <v>98.47</v>
      </c>
      <c r="AA234" s="41">
        <f t="shared" si="38"/>
        <v>0.610528170919338</v>
      </c>
      <c r="AB234" s="41">
        <f>VLOOKUP(A234,绩点百分制转换!$H:$M,6,0)</f>
        <v>2.45357169460673</v>
      </c>
      <c r="AC234" s="41">
        <f>L234*权重!$O$22+AA234*权重!$O$23+AB234*权重!$O$24</f>
        <v>0.249508273035179</v>
      </c>
      <c r="AD234" s="41">
        <f t="shared" si="39"/>
        <v>0.354885751923648</v>
      </c>
      <c r="AE234">
        <v>0</v>
      </c>
      <c r="AF234">
        <v>3</v>
      </c>
      <c r="AG234">
        <v>5</v>
      </c>
      <c r="AH234" s="41">
        <f>AE234*权重!$N$3+AF234*权重!$N$4+AG234*权重!$N$5</f>
        <v>1.83113552425927</v>
      </c>
      <c r="AI234" s="41">
        <f t="shared" si="40"/>
        <v>0.86046369129877</v>
      </c>
      <c r="AJ234">
        <v>0</v>
      </c>
      <c r="AK234">
        <v>0</v>
      </c>
      <c r="AL234">
        <v>2</v>
      </c>
      <c r="AM234" s="41">
        <f>AJ234*权重!$N$9+AK234*权重!$N$10+AL234*权重!$N$11</f>
        <v>0.300978828314143</v>
      </c>
      <c r="AN234" s="41">
        <f t="shared" si="41"/>
        <v>0.157257139949415</v>
      </c>
      <c r="AO234" s="41">
        <f>AI234*权重!$D$16+AN234*权重!$D$17</f>
        <v>0.424405308807035</v>
      </c>
      <c r="AP234" s="41">
        <f t="shared" si="42"/>
        <v>0.505483847352904</v>
      </c>
      <c r="AQ234" t="s">
        <v>55</v>
      </c>
      <c r="AR234" t="s">
        <v>55</v>
      </c>
      <c r="AS234" t="s">
        <v>55</v>
      </c>
      <c r="AT234" t="s">
        <v>55</v>
      </c>
      <c r="AU234" t="s">
        <v>55</v>
      </c>
      <c r="AV234" s="7" t="str">
        <f>IF(AU234="","未进复试",IFERROR(VLOOKUP(A234,录取名单!$E:$I,5,0),"未录取"))</f>
        <v>未进复试</v>
      </c>
      <c r="AW234" s="136" t="str">
        <f>VLOOKUP(A234,[1]数据整理!$A:$AC,29,0)</f>
        <v>putong</v>
      </c>
      <c r="AX234" t="str">
        <f t="shared" si="43"/>
        <v/>
      </c>
      <c r="AY234">
        <f>IFERROR(VLOOKUP(A234,跨学科资质筛选!$A:$H,8,0),1)</f>
        <v>1</v>
      </c>
    </row>
    <row r="235" spans="1:51">
      <c r="A235" s="8">
        <v>285</v>
      </c>
      <c r="B235" s="8" t="s">
        <v>413</v>
      </c>
      <c r="C235">
        <v>1</v>
      </c>
      <c r="D235" t="s">
        <v>414</v>
      </c>
      <c r="E235" t="str">
        <f>VLOOKUP(A235,[1]数据整理!A:J,10,0)</f>
        <v>工学</v>
      </c>
      <c r="F235" t="str">
        <f>VLOOKUP(A235,[1]数据整理!$A:$M,13,0)</f>
        <v>风景园林</v>
      </c>
      <c r="G235" s="7">
        <v>211</v>
      </c>
      <c r="H235" s="7">
        <f t="shared" si="33"/>
        <v>0</v>
      </c>
      <c r="I235" s="7">
        <f t="shared" si="34"/>
        <v>1</v>
      </c>
      <c r="J235" s="7">
        <v>1</v>
      </c>
      <c r="K235" s="127">
        <f>VLOOKUP(G235,权重!$L$16:$N$18,3,0)</f>
        <v>0.03757</v>
      </c>
      <c r="L235" s="127">
        <f t="shared" si="35"/>
        <v>-0.0952406599627802</v>
      </c>
      <c r="M235" t="str">
        <f>IFERROR(VLOOKUP(A235,[1]数据整理!A:Q,16,0),"")</f>
        <v>园林学院</v>
      </c>
      <c r="N235" t="s">
        <v>127</v>
      </c>
      <c r="O235">
        <v>536</v>
      </c>
      <c r="P235">
        <v>479</v>
      </c>
      <c r="Q235" s="14"/>
      <c r="R235" s="14" t="s">
        <v>55</v>
      </c>
      <c r="S235" s="14" t="s">
        <v>55</v>
      </c>
      <c r="T235" s="30">
        <f>VLOOKUP(A235,英语评价得分!O:T,6,0)</f>
        <v>0.15890443248214</v>
      </c>
      <c r="U235" s="41">
        <f t="shared" si="36"/>
        <v>0.160033184554254</v>
      </c>
      <c r="V235" s="14">
        <f t="shared" si="37"/>
        <v>0</v>
      </c>
      <c r="W235">
        <v>22</v>
      </c>
      <c r="X235">
        <v>2</v>
      </c>
      <c r="Y235" s="131">
        <v>0.0909090909090909</v>
      </c>
      <c r="Z235">
        <v>3.51</v>
      </c>
      <c r="AA235" s="41">
        <f t="shared" si="38"/>
        <v>0.073094177807676</v>
      </c>
      <c r="AB235" s="41">
        <f>VLOOKUP(A235,绩点百分制转换!$H:$M,6,0)</f>
        <v>-0.981363060364437</v>
      </c>
      <c r="AC235" s="41">
        <f>L235*权重!$O$22+AA235*权重!$O$23+AB235*权重!$O$24</f>
        <v>-0.0715263042505854</v>
      </c>
      <c r="AD235" s="41">
        <f t="shared" si="39"/>
        <v>-0.101675888405318</v>
      </c>
      <c r="AE235">
        <v>0</v>
      </c>
      <c r="AF235">
        <v>3</v>
      </c>
      <c r="AG235">
        <v>11</v>
      </c>
      <c r="AH235" s="41">
        <f>AE235*权重!$N$3+AF235*权重!$N$4+AG235*权重!$N$5</f>
        <v>2.46998282968553</v>
      </c>
      <c r="AI235" s="41">
        <f t="shared" si="40"/>
        <v>1.46952317401274</v>
      </c>
      <c r="AJ235">
        <v>0</v>
      </c>
      <c r="AK235">
        <v>6</v>
      </c>
      <c r="AL235">
        <v>0</v>
      </c>
      <c r="AM235" s="41">
        <f>AJ235*权重!$N$9+AK235*权重!$N$10+AL235*权重!$N$11</f>
        <v>2.04900240157321</v>
      </c>
      <c r="AN235" s="41">
        <f t="shared" si="41"/>
        <v>4.85172770490184</v>
      </c>
      <c r="AO235" s="41">
        <f>AI235*权重!$D$16+AN235*权重!$D$17</f>
        <v>3.56682820361707</v>
      </c>
      <c r="AP235" s="41">
        <f t="shared" si="42"/>
        <v>4.24823631042506</v>
      </c>
      <c r="AQ235" t="s">
        <v>55</v>
      </c>
      <c r="AR235" t="s">
        <v>55</v>
      </c>
      <c r="AS235" t="s">
        <v>55</v>
      </c>
      <c r="AT235" t="s">
        <v>55</v>
      </c>
      <c r="AU235" t="s">
        <v>55</v>
      </c>
      <c r="AV235" s="7" t="str">
        <f>IF(AU235="","未进复试",IFERROR(VLOOKUP(A235,录取名单!$E:$I,5,0),"未录取"))</f>
        <v>未进复试</v>
      </c>
      <c r="AW235" s="136" t="str">
        <f>VLOOKUP(A235,[1]数据整理!$A:$AC,29,0)</f>
        <v>putong</v>
      </c>
      <c r="AX235" t="str">
        <f t="shared" si="43"/>
        <v/>
      </c>
      <c r="AY235">
        <f>IFERROR(VLOOKUP(A235,跨学科资质筛选!$A:$H,8,0),1)</f>
        <v>1</v>
      </c>
    </row>
    <row r="236" spans="1:51">
      <c r="A236" s="8">
        <v>286</v>
      </c>
      <c r="B236" s="8" t="s">
        <v>342</v>
      </c>
      <c r="C236">
        <v>1</v>
      </c>
      <c r="D236" t="s">
        <v>174</v>
      </c>
      <c r="E236" t="str">
        <f>VLOOKUP(A236,[1]数据整理!A:J,10,0)</f>
        <v>经济学</v>
      </c>
      <c r="F236" t="str">
        <f>VLOOKUP(A236,[1]数据整理!$A:$M,13,0)</f>
        <v>国际经济与贸易</v>
      </c>
      <c r="G236" s="7" t="s">
        <v>53</v>
      </c>
      <c r="H236" s="7">
        <f t="shared" si="33"/>
        <v>0</v>
      </c>
      <c r="I236" s="7">
        <f t="shared" si="34"/>
        <v>1</v>
      </c>
      <c r="J236" s="7">
        <v>1</v>
      </c>
      <c r="K236" s="127">
        <f>VLOOKUP(G236,权重!$L$16:$N$18,3,0)</f>
        <v>0.02965</v>
      </c>
      <c r="L236" s="127">
        <f t="shared" si="35"/>
        <v>-0.162495927150278</v>
      </c>
      <c r="M236" t="str">
        <f>IFERROR(VLOOKUP(A236,[1]数据整理!A:Q,16,0),"")</f>
        <v>经济管理学院</v>
      </c>
      <c r="N236" t="s">
        <v>61</v>
      </c>
      <c r="O236">
        <v>622</v>
      </c>
      <c r="P236">
        <v>573</v>
      </c>
      <c r="Q236" s="14"/>
      <c r="R236" s="14" t="s">
        <v>55</v>
      </c>
      <c r="S236" s="14" t="s">
        <v>55</v>
      </c>
      <c r="T236" s="30">
        <f>VLOOKUP(A236,英语评价得分!O:T,6,0)</f>
        <v>1.87906965520938</v>
      </c>
      <c r="U236" s="41">
        <f t="shared" si="36"/>
        <v>1.88817045454383</v>
      </c>
      <c r="V236" s="14">
        <f t="shared" si="37"/>
        <v>0</v>
      </c>
      <c r="W236">
        <v>56</v>
      </c>
      <c r="X236">
        <v>3</v>
      </c>
      <c r="Y236" s="131">
        <v>0.0535714285714286</v>
      </c>
      <c r="Z236">
        <v>91.31</v>
      </c>
      <c r="AA236" s="41">
        <f t="shared" si="38"/>
        <v>0.394994746598515</v>
      </c>
      <c r="AB236" s="41">
        <f>VLOOKUP(A236,绩点百分制转换!$H:$M,6,0)</f>
        <v>0.614070359857775</v>
      </c>
      <c r="AC236" s="41">
        <f>L236*权重!$O$22+AA236*权重!$O$23+AB236*权重!$O$24</f>
        <v>0.0843035819978961</v>
      </c>
      <c r="AD236" s="41">
        <f t="shared" si="39"/>
        <v>0.119938708624688</v>
      </c>
      <c r="AE236">
        <v>1</v>
      </c>
      <c r="AF236">
        <v>0</v>
      </c>
      <c r="AG236">
        <v>0</v>
      </c>
      <c r="AH236" s="41">
        <f>AE236*权重!$N$3+AF236*权重!$N$4+AG236*权重!$N$5</f>
        <v>0.460604525849828</v>
      </c>
      <c r="AI236" s="41">
        <f t="shared" si="40"/>
        <v>-0.446162937387948</v>
      </c>
      <c r="AJ236">
        <v>0</v>
      </c>
      <c r="AK236">
        <v>0</v>
      </c>
      <c r="AL236">
        <v>1</v>
      </c>
      <c r="AM236" s="41">
        <f>AJ236*权重!$N$9+AK236*权重!$N$10+AL236*权重!$N$11</f>
        <v>0.150489414157071</v>
      </c>
      <c r="AN236" s="41">
        <f t="shared" si="41"/>
        <v>-0.246895376014742</v>
      </c>
      <c r="AO236" s="41">
        <f>AI236*权重!$D$16+AN236*权重!$D$17</f>
        <v>-0.322597122580423</v>
      </c>
      <c r="AP236" s="41">
        <f t="shared" si="42"/>
        <v>-0.38422618964239</v>
      </c>
      <c r="AQ236" t="s">
        <v>55</v>
      </c>
      <c r="AR236" t="s">
        <v>55</v>
      </c>
      <c r="AS236">
        <v>83</v>
      </c>
      <c r="AT236">
        <v>83</v>
      </c>
      <c r="AU236">
        <v>83</v>
      </c>
      <c r="AV236" s="7">
        <f>IF(AU236="","未进复试",IFERROR(VLOOKUP(A236,录取名单!$E:$I,5,0),"未录取"))</f>
        <v>83</v>
      </c>
      <c r="AW236" s="136" t="str">
        <f>VLOOKUP(A236,[1]数据整理!$A:$AC,29,0)</f>
        <v>putong</v>
      </c>
      <c r="AX236" t="str">
        <f t="shared" si="43"/>
        <v/>
      </c>
      <c r="AY236">
        <f>IFERROR(VLOOKUP(A236,跨学科资质筛选!$A:$H,8,0),1)</f>
        <v>1</v>
      </c>
    </row>
    <row r="237" spans="1:51">
      <c r="A237" s="8">
        <v>287</v>
      </c>
      <c r="B237" s="8" t="s">
        <v>415</v>
      </c>
      <c r="C237">
        <v>1</v>
      </c>
      <c r="D237" t="s">
        <v>416</v>
      </c>
      <c r="E237" t="str">
        <f>VLOOKUP(A237,[1]数据整理!A:J,10,0)</f>
        <v>经济学</v>
      </c>
      <c r="F237" t="str">
        <f>VLOOKUP(A237,[1]数据整理!$A:$M,13,0)</f>
        <v>经济学</v>
      </c>
      <c r="G237" s="7" t="s">
        <v>53</v>
      </c>
      <c r="H237" s="7">
        <f t="shared" si="33"/>
        <v>0</v>
      </c>
      <c r="I237" s="7">
        <f t="shared" si="34"/>
        <v>1</v>
      </c>
      <c r="J237" s="7">
        <v>1</v>
      </c>
      <c r="K237" s="127">
        <f>VLOOKUP(G237,权重!$L$16:$N$18,3,0)</f>
        <v>0.02965</v>
      </c>
      <c r="L237" s="127">
        <f t="shared" si="35"/>
        <v>-0.162495927150278</v>
      </c>
      <c r="M237" t="str">
        <f>IFERROR(VLOOKUP(A237,[1]数据整理!A:Q,16,0),"")</f>
        <v>经济管理学院</v>
      </c>
      <c r="N237" t="s">
        <v>74</v>
      </c>
      <c r="O237">
        <v>531</v>
      </c>
      <c r="P237">
        <v>527</v>
      </c>
      <c r="Q237" s="14"/>
      <c r="R237" s="14" t="s">
        <v>55</v>
      </c>
      <c r="S237" s="14" t="s">
        <v>55</v>
      </c>
      <c r="T237" s="30">
        <f>VLOOKUP(A237,英语评价得分!O:T,6,0)</f>
        <v>1.03728667387477</v>
      </c>
      <c r="U237" s="41">
        <f t="shared" si="36"/>
        <v>1.04248625859148</v>
      </c>
      <c r="V237" s="14">
        <f t="shared" si="37"/>
        <v>0</v>
      </c>
      <c r="W237">
        <v>141</v>
      </c>
      <c r="X237">
        <v>10</v>
      </c>
      <c r="Y237" s="131">
        <v>0.0709219858156028</v>
      </c>
      <c r="Z237">
        <v>3.82</v>
      </c>
      <c r="AA237" s="41">
        <f t="shared" si="38"/>
        <v>0.245409745930062</v>
      </c>
      <c r="AB237" s="41">
        <f>VLOOKUP(A237,绩点百分制转换!$H:$M,6,0)</f>
        <v>0.0205999571664207</v>
      </c>
      <c r="AC237" s="41">
        <f>L237*权重!$O$22+AA237*权重!$O$23+AB237*权重!$O$24</f>
        <v>0.000622609819173801</v>
      </c>
      <c r="AD237" s="41">
        <f t="shared" si="39"/>
        <v>0.000931210288357885</v>
      </c>
      <c r="AE237">
        <v>0</v>
      </c>
      <c r="AF237">
        <v>0</v>
      </c>
      <c r="AG237">
        <v>0</v>
      </c>
      <c r="AH237" s="41">
        <f>AE237*权重!$N$3+AF237*权重!$N$4+AG237*权重!$N$5</f>
        <v>0</v>
      </c>
      <c r="AI237" s="41">
        <f t="shared" si="40"/>
        <v>-0.885290647353986</v>
      </c>
      <c r="AJ237">
        <v>0</v>
      </c>
      <c r="AK237">
        <v>0</v>
      </c>
      <c r="AL237">
        <v>0</v>
      </c>
      <c r="AM237" s="41">
        <f>AJ237*权重!$N$9+AK237*权重!$N$10+AL237*权重!$N$11</f>
        <v>0</v>
      </c>
      <c r="AN237" s="41">
        <f t="shared" si="41"/>
        <v>-0.651047891978899</v>
      </c>
      <c r="AO237" s="41">
        <f>AI237*权重!$D$16+AN237*权重!$D$17</f>
        <v>-0.740036714745894</v>
      </c>
      <c r="AP237" s="41">
        <f t="shared" si="42"/>
        <v>-0.881413587411652</v>
      </c>
      <c r="AQ237" t="s">
        <v>55</v>
      </c>
      <c r="AR237" t="s">
        <v>55</v>
      </c>
      <c r="AS237" t="s">
        <v>55</v>
      </c>
      <c r="AT237" t="s">
        <v>55</v>
      </c>
      <c r="AU237" t="s">
        <v>55</v>
      </c>
      <c r="AV237" s="7" t="str">
        <f>IF(AU237="","未进复试",IFERROR(VLOOKUP(A237,录取名单!$E:$I,5,0),"未录取"))</f>
        <v>未进复试</v>
      </c>
      <c r="AW237" s="136" t="str">
        <f>VLOOKUP(A237,[1]数据整理!$A:$AC,29,0)</f>
        <v>putong</v>
      </c>
      <c r="AX237" t="str">
        <f t="shared" si="43"/>
        <v/>
      </c>
      <c r="AY237">
        <f>IFERROR(VLOOKUP(A237,跨学科资质筛选!$A:$H,8,0),1)</f>
        <v>1</v>
      </c>
    </row>
    <row r="238" spans="1:51">
      <c r="A238" s="8">
        <v>288</v>
      </c>
      <c r="B238" s="8" t="s">
        <v>417</v>
      </c>
      <c r="C238">
        <v>1</v>
      </c>
      <c r="D238" t="s">
        <v>52</v>
      </c>
      <c r="E238" t="str">
        <f>VLOOKUP(A238,[1]数据整理!A:J,10,0)</f>
        <v>农学</v>
      </c>
      <c r="F238" t="str">
        <f>VLOOKUP(A238,[1]数据整理!$A:$M,13,0)</f>
        <v>林学</v>
      </c>
      <c r="G238" s="7" t="s">
        <v>53</v>
      </c>
      <c r="H238" s="7">
        <f t="shared" si="33"/>
        <v>0</v>
      </c>
      <c r="I238" s="7">
        <f t="shared" si="34"/>
        <v>1</v>
      </c>
      <c r="J238" s="7">
        <v>1</v>
      </c>
      <c r="K238" s="127">
        <f>VLOOKUP(G238,权重!$L$16:$N$18,3,0)</f>
        <v>0.02965</v>
      </c>
      <c r="L238" s="127">
        <f t="shared" si="35"/>
        <v>-0.162495927150278</v>
      </c>
      <c r="M238" t="str">
        <f>IFERROR(VLOOKUP(A238,[1]数据整理!A:Q,16,0),"")</f>
        <v>园林学院</v>
      </c>
      <c r="N238" t="s">
        <v>58</v>
      </c>
      <c r="O238">
        <v>492</v>
      </c>
      <c r="P238">
        <v>479</v>
      </c>
      <c r="Q238" s="14"/>
      <c r="R238" s="14" t="s">
        <v>55</v>
      </c>
      <c r="S238" s="14" t="s">
        <v>55</v>
      </c>
      <c r="T238" s="30">
        <f>VLOOKUP(A238,英语评价得分!O:T,6,0)</f>
        <v>0.15890443248214</v>
      </c>
      <c r="U238" s="41">
        <f t="shared" si="36"/>
        <v>0.160033184554254</v>
      </c>
      <c r="V238" s="14">
        <f t="shared" si="37"/>
        <v>0</v>
      </c>
      <c r="W238">
        <v>31</v>
      </c>
      <c r="X238">
        <v>6</v>
      </c>
      <c r="Y238" s="131">
        <v>0.193548387096774</v>
      </c>
      <c r="Z238">
        <v>3.4</v>
      </c>
      <c r="AA238" s="41">
        <f t="shared" si="38"/>
        <v>-0.811793781280745</v>
      </c>
      <c r="AB238" s="41">
        <f>VLOOKUP(A238,绩点百分制转换!$H:$M,6,0)</f>
        <v>-1.26396801402699</v>
      </c>
      <c r="AC238" s="41">
        <f>L238*权重!$O$22+AA238*权重!$O$23+AB238*权重!$O$24</f>
        <v>-0.458870923113962</v>
      </c>
      <c r="AD238" s="41">
        <f t="shared" si="39"/>
        <v>-0.652540832786197</v>
      </c>
      <c r="AE238">
        <v>0</v>
      </c>
      <c r="AF238">
        <v>0</v>
      </c>
      <c r="AG238">
        <v>2</v>
      </c>
      <c r="AH238" s="41">
        <f>AE238*权重!$N$3+AF238*权重!$N$4+AG238*权重!$N$5</f>
        <v>0.212949101808755</v>
      </c>
      <c r="AI238" s="41">
        <f t="shared" si="40"/>
        <v>-0.682270819782663</v>
      </c>
      <c r="AJ238">
        <v>0</v>
      </c>
      <c r="AK238">
        <v>1</v>
      </c>
      <c r="AL238">
        <v>0</v>
      </c>
      <c r="AM238" s="41">
        <f>AJ238*权重!$N$9+AK238*权重!$N$10+AL238*权重!$N$11</f>
        <v>0.341500400262201</v>
      </c>
      <c r="AN238" s="41">
        <f t="shared" si="41"/>
        <v>0.266081374167892</v>
      </c>
      <c r="AO238" s="41">
        <f>AI238*权重!$D$16+AN238*权重!$D$17</f>
        <v>-0.094197624313924</v>
      </c>
      <c r="AP238" s="41">
        <f t="shared" si="42"/>
        <v>-0.112193171389747</v>
      </c>
      <c r="AQ238" t="s">
        <v>55</v>
      </c>
      <c r="AR238" t="s">
        <v>55</v>
      </c>
      <c r="AS238" t="s">
        <v>55</v>
      </c>
      <c r="AT238" t="s">
        <v>55</v>
      </c>
      <c r="AU238" t="s">
        <v>55</v>
      </c>
      <c r="AV238" s="7" t="str">
        <f>IF(AU238="","未进复试",IFERROR(VLOOKUP(A238,录取名单!$E:$I,5,0),"未录取"))</f>
        <v>未进复试</v>
      </c>
      <c r="AW238" s="136" t="str">
        <f>VLOOKUP(A238,[1]数据整理!$A:$AC,29,0)</f>
        <v>putong</v>
      </c>
      <c r="AX238" t="str">
        <f t="shared" si="43"/>
        <v/>
      </c>
      <c r="AY238">
        <f>IFERROR(VLOOKUP(A238,跨学科资质筛选!$A:$H,8,0),1)</f>
        <v>1</v>
      </c>
    </row>
    <row r="239" spans="1:51">
      <c r="A239" s="8">
        <v>289</v>
      </c>
      <c r="B239" s="8" t="s">
        <v>418</v>
      </c>
      <c r="C239">
        <v>1</v>
      </c>
      <c r="D239" t="s">
        <v>419</v>
      </c>
      <c r="E239" t="str">
        <f>VLOOKUP(A239,[1]数据整理!A:J,10,0)</f>
        <v>农学</v>
      </c>
      <c r="F239" t="str">
        <f>VLOOKUP(A239,[1]数据整理!$A:$M,13,0)</f>
        <v>林学</v>
      </c>
      <c r="G239" s="7">
        <v>211</v>
      </c>
      <c r="H239" s="7">
        <f t="shared" si="33"/>
        <v>0</v>
      </c>
      <c r="I239" s="7">
        <f t="shared" si="34"/>
        <v>1</v>
      </c>
      <c r="J239" s="7">
        <v>1</v>
      </c>
      <c r="K239" s="127">
        <f>VLOOKUP(G239,权重!$L$16:$N$18,3,0)</f>
        <v>0.03757</v>
      </c>
      <c r="L239" s="127">
        <f t="shared" si="35"/>
        <v>-0.0952406599627802</v>
      </c>
      <c r="M239" t="str">
        <f>IFERROR(VLOOKUP(A239,[1]数据整理!A:Q,16,0),"")</f>
        <v>林学院</v>
      </c>
      <c r="N239" t="s">
        <v>151</v>
      </c>
      <c r="O239">
        <v>561</v>
      </c>
      <c r="P239">
        <v>437</v>
      </c>
      <c r="Q239" s="14"/>
      <c r="R239" s="14" t="s">
        <v>55</v>
      </c>
      <c r="S239" s="14" t="s">
        <v>55</v>
      </c>
      <c r="T239" s="30">
        <f>VLOOKUP(A239,英语评价得分!O:T,6,0)</f>
        <v>0.270605637555547</v>
      </c>
      <c r="U239" s="41">
        <f t="shared" si="36"/>
        <v>0.272252065066241</v>
      </c>
      <c r="V239" s="14">
        <f t="shared" si="37"/>
        <v>0</v>
      </c>
      <c r="W239">
        <v>76</v>
      </c>
      <c r="X239">
        <v>3</v>
      </c>
      <c r="Y239" s="131">
        <v>0.0394736842105263</v>
      </c>
      <c r="Z239">
        <v>3.44</v>
      </c>
      <c r="AA239" s="41">
        <f t="shared" si="38"/>
        <v>0.516536151290708</v>
      </c>
      <c r="AB239" s="41">
        <f>VLOOKUP(A239,绩点百分制转换!$H:$M,6,0)</f>
        <v>-1.16120257633151</v>
      </c>
      <c r="AC239" s="41">
        <f>L239*权重!$O$22+AA239*权重!$O$23+AB239*权重!$O$24</f>
        <v>0.0886246834706025</v>
      </c>
      <c r="AD239" s="41">
        <f t="shared" si="39"/>
        <v>0.126083994260542</v>
      </c>
      <c r="AE239">
        <v>2</v>
      </c>
      <c r="AF239">
        <v>2</v>
      </c>
      <c r="AG239">
        <v>2</v>
      </c>
      <c r="AH239" s="41">
        <f>AE239*权重!$N$3+AF239*权重!$N$4+AG239*权重!$N$5</f>
        <v>2</v>
      </c>
      <c r="AI239" s="41">
        <f t="shared" si="40"/>
        <v>1.02145444663238</v>
      </c>
      <c r="AJ239">
        <v>0</v>
      </c>
      <c r="AK239">
        <v>0</v>
      </c>
      <c r="AL239">
        <v>0</v>
      </c>
      <c r="AM239" s="41">
        <f>AJ239*权重!$N$9+AK239*权重!$N$10+AL239*权重!$N$11</f>
        <v>0</v>
      </c>
      <c r="AN239" s="41">
        <f t="shared" si="41"/>
        <v>-0.651047891978899</v>
      </c>
      <c r="AO239" s="41">
        <f>AI239*权重!$D$16+AN239*权重!$D$17</f>
        <v>-0.015664253540475</v>
      </c>
      <c r="AP239" s="41">
        <f t="shared" si="42"/>
        <v>-0.0186567580123061</v>
      </c>
      <c r="AQ239" t="s">
        <v>55</v>
      </c>
      <c r="AR239" t="s">
        <v>55</v>
      </c>
      <c r="AS239" t="s">
        <v>55</v>
      </c>
      <c r="AT239" t="s">
        <v>55</v>
      </c>
      <c r="AU239" t="s">
        <v>55</v>
      </c>
      <c r="AV239" s="7" t="str">
        <f>IF(AU239="","未进复试",IFERROR(VLOOKUP(A239,录取名单!$E:$I,5,0),"未录取"))</f>
        <v>未进复试</v>
      </c>
      <c r="AW239" s="136" t="str">
        <f>VLOOKUP(A239,[1]数据整理!$A:$AC,29,0)</f>
        <v>putong</v>
      </c>
      <c r="AX239" t="str">
        <f t="shared" si="43"/>
        <v/>
      </c>
      <c r="AY239">
        <f>IFERROR(VLOOKUP(A239,跨学科资质筛选!$A:$H,8,0),1)</f>
        <v>1</v>
      </c>
    </row>
    <row r="240" spans="1:51">
      <c r="A240" s="8">
        <v>290</v>
      </c>
      <c r="B240" s="8" t="s">
        <v>420</v>
      </c>
      <c r="C240">
        <v>2</v>
      </c>
      <c r="D240" t="s">
        <v>421</v>
      </c>
      <c r="E240" t="str">
        <f>VLOOKUP(A240,[1]数据整理!A:J,10,0)</f>
        <v>管理学</v>
      </c>
      <c r="F240" t="str">
        <f>VLOOKUP(A240,[1]数据整理!$A:$M,13,0)</f>
        <v>财务管理</v>
      </c>
      <c r="G240" s="7" t="s">
        <v>53</v>
      </c>
      <c r="H240" s="7">
        <f t="shared" si="33"/>
        <v>0</v>
      </c>
      <c r="I240" s="7">
        <f t="shared" si="34"/>
        <v>1</v>
      </c>
      <c r="J240" s="7">
        <v>1</v>
      </c>
      <c r="K240" s="127">
        <f>VLOOKUP(G240,权重!$L$16:$N$18,3,0)</f>
        <v>0.02965</v>
      </c>
      <c r="L240" s="127">
        <f t="shared" si="35"/>
        <v>-0.162495927150278</v>
      </c>
      <c r="M240" t="str">
        <f>IFERROR(VLOOKUP(A240,[1]数据整理!A:Q,16,0),"")</f>
        <v>经济管理学院</v>
      </c>
      <c r="N240" t="s">
        <v>54</v>
      </c>
      <c r="O240">
        <v>611</v>
      </c>
      <c r="P240">
        <v>626</v>
      </c>
      <c r="Q240" s="14"/>
      <c r="R240" s="14" t="s">
        <v>55</v>
      </c>
      <c r="S240" s="14" t="s">
        <v>55</v>
      </c>
      <c r="T240" s="30">
        <f>VLOOKUP(A240,英语评价得分!O:T,6,0)</f>
        <v>2.84895004674708</v>
      </c>
      <c r="U240" s="41">
        <f t="shared" si="36"/>
        <v>2.86254572379327</v>
      </c>
      <c r="V240" s="14">
        <f t="shared" si="37"/>
        <v>0</v>
      </c>
      <c r="W240">
        <v>129</v>
      </c>
      <c r="X240">
        <v>4</v>
      </c>
      <c r="Y240" s="131">
        <v>0.0310077519379845</v>
      </c>
      <c r="Z240">
        <v>87.84</v>
      </c>
      <c r="AA240" s="41">
        <f t="shared" si="38"/>
        <v>0.589523806201472</v>
      </c>
      <c r="AB240" s="41">
        <f>VLOOKUP(A240,绩点百分制转换!$H:$M,6,0)</f>
        <v>-0.277419812150449</v>
      </c>
      <c r="AC240" s="41">
        <f>L240*权重!$O$22+AA240*权重!$O$23+AB240*权重!$O$24</f>
        <v>0.117716367394311</v>
      </c>
      <c r="AD240" s="41">
        <f t="shared" si="39"/>
        <v>0.167456942447108</v>
      </c>
      <c r="AE240">
        <v>0</v>
      </c>
      <c r="AF240">
        <v>0</v>
      </c>
      <c r="AG240">
        <v>0</v>
      </c>
      <c r="AH240" s="41">
        <f>AE240*权重!$N$3+AF240*权重!$N$4+AG240*权重!$N$5</f>
        <v>0</v>
      </c>
      <c r="AI240" s="41">
        <f t="shared" si="40"/>
        <v>-0.885290647353986</v>
      </c>
      <c r="AJ240">
        <v>0</v>
      </c>
      <c r="AK240">
        <v>0</v>
      </c>
      <c r="AL240">
        <v>0</v>
      </c>
      <c r="AM240" s="41">
        <f>AJ240*权重!$N$9+AK240*权重!$N$10+AL240*权重!$N$11</f>
        <v>0</v>
      </c>
      <c r="AN240" s="41">
        <f t="shared" si="41"/>
        <v>-0.651047891978899</v>
      </c>
      <c r="AO240" s="41">
        <f>AI240*权重!$D$16+AN240*权重!$D$17</f>
        <v>-0.740036714745894</v>
      </c>
      <c r="AP240" s="41">
        <f t="shared" si="42"/>
        <v>-0.881413587411652</v>
      </c>
      <c r="AQ240" t="s">
        <v>55</v>
      </c>
      <c r="AR240" t="s">
        <v>55</v>
      </c>
      <c r="AS240" t="s">
        <v>55</v>
      </c>
      <c r="AT240" t="s">
        <v>55</v>
      </c>
      <c r="AU240" t="s">
        <v>55</v>
      </c>
      <c r="AV240" s="7" t="str">
        <f>IF(AU240="","未进复试",IFERROR(VLOOKUP(A240,录取名单!$E:$I,5,0),"未录取"))</f>
        <v>未进复试</v>
      </c>
      <c r="AW240" s="136" t="str">
        <f>VLOOKUP(A240,[1]数据整理!$A:$AC,29,0)</f>
        <v>putong</v>
      </c>
      <c r="AX240" t="str">
        <f t="shared" si="43"/>
        <v/>
      </c>
      <c r="AY240">
        <f>IFERROR(VLOOKUP(A240,跨学科资质筛选!$A:$H,8,0),1)</f>
        <v>1</v>
      </c>
    </row>
    <row r="241" spans="1:51">
      <c r="A241" s="8">
        <v>291</v>
      </c>
      <c r="B241" s="8" t="s">
        <v>422</v>
      </c>
      <c r="C241">
        <v>1</v>
      </c>
      <c r="D241" t="s">
        <v>157</v>
      </c>
      <c r="E241" t="str">
        <f>VLOOKUP(A241,[1]数据整理!A:J,10,0)</f>
        <v>农学</v>
      </c>
      <c r="F241" t="str">
        <f>VLOOKUP(A241,[1]数据整理!$A:$M,13,0)</f>
        <v>农学</v>
      </c>
      <c r="G241" s="7" t="s">
        <v>53</v>
      </c>
      <c r="H241" s="7">
        <f t="shared" si="33"/>
        <v>0</v>
      </c>
      <c r="I241" s="7">
        <f t="shared" si="34"/>
        <v>1</v>
      </c>
      <c r="J241" s="7">
        <v>1</v>
      </c>
      <c r="K241" s="127">
        <f>VLOOKUP(G241,权重!$L$16:$N$18,3,0)</f>
        <v>0.02965</v>
      </c>
      <c r="L241" s="127">
        <f t="shared" si="35"/>
        <v>-0.162495927150278</v>
      </c>
      <c r="M241" t="str">
        <f>IFERROR(VLOOKUP(A241,[1]数据整理!A:Q,16,0),"")</f>
        <v>林学院</v>
      </c>
      <c r="N241" t="s">
        <v>188</v>
      </c>
      <c r="O241">
        <v>442</v>
      </c>
      <c r="Q241" s="14"/>
      <c r="R241" s="14" t="s">
        <v>55</v>
      </c>
      <c r="S241" s="14" t="s">
        <v>55</v>
      </c>
      <c r="T241" s="30">
        <f>VLOOKUP(A241,英语评价得分!O:T,6,0)</f>
        <v>-1.61244187525643</v>
      </c>
      <c r="U241" s="41">
        <f t="shared" si="36"/>
        <v>-1.61952236744567</v>
      </c>
      <c r="V241" s="14">
        <f t="shared" si="37"/>
        <v>0</v>
      </c>
      <c r="W241">
        <v>59</v>
      </c>
      <c r="X241">
        <v>1</v>
      </c>
      <c r="Y241" s="131">
        <v>0.0169491525423729</v>
      </c>
      <c r="Z241">
        <v>3.89</v>
      </c>
      <c r="AA241" s="41">
        <f t="shared" si="38"/>
        <v>0.710727728957105</v>
      </c>
      <c r="AB241" s="41">
        <f>VLOOKUP(A241,绩点百分制转换!$H:$M,6,0)</f>
        <v>0.320332483778217</v>
      </c>
      <c r="AC241" s="41">
        <f>L241*权重!$O$22+AA241*权重!$O$23+AB241*权重!$O$24</f>
        <v>0.190819674517321</v>
      </c>
      <c r="AD241" s="41">
        <f t="shared" si="39"/>
        <v>0.271421338107345</v>
      </c>
      <c r="AE241">
        <v>3</v>
      </c>
      <c r="AF241">
        <v>3</v>
      </c>
      <c r="AG241">
        <v>14</v>
      </c>
      <c r="AH241" s="41">
        <f>AE241*权重!$N$3+AF241*权重!$N$4+AG241*权重!$N$5</f>
        <v>4.17122005994815</v>
      </c>
      <c r="AI241" s="41">
        <f t="shared" si="40"/>
        <v>3.09143604526783</v>
      </c>
      <c r="AJ241">
        <v>0</v>
      </c>
      <c r="AK241">
        <v>0</v>
      </c>
      <c r="AL241">
        <v>2</v>
      </c>
      <c r="AM241" s="41">
        <f>AJ241*权重!$N$9+AK241*权重!$N$10+AL241*权重!$N$11</f>
        <v>0.300978828314143</v>
      </c>
      <c r="AN241" s="41">
        <f t="shared" si="41"/>
        <v>0.157257139949415</v>
      </c>
      <c r="AO241" s="41">
        <f>AI241*权重!$D$16+AN241*权重!$D$17</f>
        <v>1.27195170607988</v>
      </c>
      <c r="AP241" s="41">
        <f t="shared" si="42"/>
        <v>1.51494580462159</v>
      </c>
      <c r="AQ241">
        <v>85</v>
      </c>
      <c r="AR241">
        <v>86.4</v>
      </c>
      <c r="AS241">
        <v>85.8</v>
      </c>
      <c r="AT241">
        <v>86.8</v>
      </c>
      <c r="AU241">
        <v>85.99</v>
      </c>
      <c r="AV241" s="7">
        <f>IF(AU241="","未进复试",IFERROR(VLOOKUP(A241,录取名单!$E:$I,5,0),"未录取"))</f>
        <v>85.99</v>
      </c>
      <c r="AW241" s="136" t="str">
        <f>VLOOKUP(A241,[1]数据整理!$A:$AC,29,0)</f>
        <v>putong</v>
      </c>
      <c r="AX241" t="str">
        <f t="shared" si="43"/>
        <v/>
      </c>
      <c r="AY241">
        <f>IFERROR(VLOOKUP(A241,跨学科资质筛选!$A:$H,8,0),1)</f>
        <v>1</v>
      </c>
    </row>
    <row r="242" spans="1:51">
      <c r="A242" s="8">
        <v>292</v>
      </c>
      <c r="B242" s="8" t="s">
        <v>423</v>
      </c>
      <c r="C242">
        <v>1</v>
      </c>
      <c r="D242" t="s">
        <v>199</v>
      </c>
      <c r="E242" t="str">
        <f>VLOOKUP(A242,[1]数据整理!A:J,10,0)</f>
        <v>经济学</v>
      </c>
      <c r="F242" t="str">
        <f>VLOOKUP(A242,[1]数据整理!$A:$M,13,0)</f>
        <v>投资学</v>
      </c>
      <c r="G242" s="7" t="s">
        <v>53</v>
      </c>
      <c r="H242" s="7">
        <f t="shared" si="33"/>
        <v>0</v>
      </c>
      <c r="I242" s="7">
        <f t="shared" si="34"/>
        <v>1</v>
      </c>
      <c r="J242" s="7">
        <v>1</v>
      </c>
      <c r="K242" s="127">
        <f>VLOOKUP(G242,权重!$L$16:$N$18,3,0)</f>
        <v>0.02965</v>
      </c>
      <c r="L242" s="127">
        <f t="shared" si="35"/>
        <v>-0.162495927150278</v>
      </c>
      <c r="M242" t="str">
        <f>IFERROR(VLOOKUP(A242,[1]数据整理!A:Q,16,0),"")</f>
        <v>经济管理学院</v>
      </c>
      <c r="N242" t="s">
        <v>61</v>
      </c>
      <c r="O242">
        <v>494</v>
      </c>
      <c r="P242">
        <v>450</v>
      </c>
      <c r="Q242" s="14"/>
      <c r="R242" s="14" t="s">
        <v>55</v>
      </c>
      <c r="S242" s="14" t="s">
        <v>55</v>
      </c>
      <c r="T242" s="30">
        <f>VLOOKUP(A242,英语评价得分!O:T,6,0)</f>
        <v>-0.371784838359244</v>
      </c>
      <c r="U242" s="41">
        <f t="shared" si="36"/>
        <v>-0.373115547676574</v>
      </c>
      <c r="V242" s="14">
        <f t="shared" si="37"/>
        <v>0</v>
      </c>
      <c r="W242">
        <v>231</v>
      </c>
      <c r="X242">
        <v>3</v>
      </c>
      <c r="Y242" s="131">
        <v>0.012987012987013</v>
      </c>
      <c r="Z242">
        <v>4.5</v>
      </c>
      <c r="AA242" s="41">
        <f t="shared" si="38"/>
        <v>0.744886669197253</v>
      </c>
      <c r="AB242" s="41">
        <f>VLOOKUP(A242,绩点百分制转换!$H:$M,6,0)</f>
        <v>2.47963007345094</v>
      </c>
      <c r="AC242" s="41">
        <f>L242*权重!$O$22+AA242*权重!$O$23+AB242*权重!$O$24</f>
        <v>0.301684373869451</v>
      </c>
      <c r="AD242" s="41">
        <f t="shared" si="39"/>
        <v>0.429088370172025</v>
      </c>
      <c r="AE242">
        <v>0</v>
      </c>
      <c r="AF242">
        <v>0</v>
      </c>
      <c r="AG242">
        <v>0</v>
      </c>
      <c r="AH242" s="41">
        <f>AE242*权重!$N$3+AF242*权重!$N$4+AG242*权重!$N$5</f>
        <v>0</v>
      </c>
      <c r="AI242" s="41">
        <f t="shared" si="40"/>
        <v>-0.885290647353986</v>
      </c>
      <c r="AJ242">
        <v>0</v>
      </c>
      <c r="AK242">
        <v>0</v>
      </c>
      <c r="AL242">
        <v>0</v>
      </c>
      <c r="AM242" s="41">
        <f>AJ242*权重!$N$9+AK242*权重!$N$10+AL242*权重!$N$11</f>
        <v>0</v>
      </c>
      <c r="AN242" s="41">
        <f t="shared" si="41"/>
        <v>-0.651047891978899</v>
      </c>
      <c r="AO242" s="41">
        <f>AI242*权重!$D$16+AN242*权重!$D$17</f>
        <v>-0.740036714745894</v>
      </c>
      <c r="AP242" s="41">
        <f t="shared" si="42"/>
        <v>-0.881413587411652</v>
      </c>
      <c r="AQ242" t="s">
        <v>55</v>
      </c>
      <c r="AR242" t="s">
        <v>55</v>
      </c>
      <c r="AS242" t="s">
        <v>55</v>
      </c>
      <c r="AT242" t="s">
        <v>55</v>
      </c>
      <c r="AU242" t="s">
        <v>55</v>
      </c>
      <c r="AV242" s="7" t="str">
        <f>IF(AU242="","未进复试",IFERROR(VLOOKUP(A242,录取名单!$E:$I,5,0),"未录取"))</f>
        <v>未进复试</v>
      </c>
      <c r="AW242" s="136" t="str">
        <f>VLOOKUP(A242,[1]数据整理!$A:$AC,29,0)</f>
        <v>putong</v>
      </c>
      <c r="AX242" t="str">
        <f t="shared" si="43"/>
        <v/>
      </c>
      <c r="AY242">
        <f>IFERROR(VLOOKUP(A242,跨学科资质筛选!$A:$H,8,0),1)</f>
        <v>1</v>
      </c>
    </row>
    <row r="243" spans="1:51">
      <c r="A243" s="8">
        <v>293</v>
      </c>
      <c r="B243" s="8" t="s">
        <v>424</v>
      </c>
      <c r="C243">
        <v>1</v>
      </c>
      <c r="D243" t="s">
        <v>69</v>
      </c>
      <c r="E243" t="str">
        <f>VLOOKUP(A243,[1]数据整理!A:J,10,0)</f>
        <v>管理学</v>
      </c>
      <c r="F243" t="str">
        <f>VLOOKUP(A243,[1]数据整理!$A:$M,13,0)</f>
        <v>农林经济管理</v>
      </c>
      <c r="G243" s="7" t="s">
        <v>53</v>
      </c>
      <c r="H243" s="7">
        <f t="shared" si="33"/>
        <v>0</v>
      </c>
      <c r="I243" s="7">
        <f t="shared" si="34"/>
        <v>1</v>
      </c>
      <c r="J243" s="7">
        <v>1</v>
      </c>
      <c r="K243" s="127">
        <f>VLOOKUP(G243,权重!$L$16:$N$18,3,0)</f>
        <v>0.02965</v>
      </c>
      <c r="L243" s="127">
        <f t="shared" si="35"/>
        <v>-0.162495927150278</v>
      </c>
      <c r="M243" t="str">
        <f>IFERROR(VLOOKUP(A243,[1]数据整理!A:Q,16,0),"")</f>
        <v>经济管理学院</v>
      </c>
      <c r="N243" t="s">
        <v>74</v>
      </c>
      <c r="O243">
        <v>486</v>
      </c>
      <c r="P243">
        <v>473</v>
      </c>
      <c r="Q243" s="14"/>
      <c r="R243" s="14" t="s">
        <v>55</v>
      </c>
      <c r="S243" s="14" t="s">
        <v>55</v>
      </c>
      <c r="T243" s="30">
        <f>VLOOKUP(A243,英语评价得分!O:T,6,0)</f>
        <v>0.04910665230806</v>
      </c>
      <c r="U243" s="41">
        <f t="shared" si="36"/>
        <v>0.0497265502995994</v>
      </c>
      <c r="V243" s="14">
        <f t="shared" si="37"/>
        <v>0</v>
      </c>
      <c r="W243">
        <v>90</v>
      </c>
      <c r="X243">
        <v>3</v>
      </c>
      <c r="Y243" s="131">
        <v>0.0333333333333333</v>
      </c>
      <c r="Z243">
        <v>86.7</v>
      </c>
      <c r="AA243" s="41">
        <f t="shared" si="38"/>
        <v>0.569474185334419</v>
      </c>
      <c r="AB243" s="41">
        <f>VLOOKUP(A243,绩点百分制转换!$H:$M,6,0)</f>
        <v>-0.570301309582545</v>
      </c>
      <c r="AC243" s="41">
        <f>L243*权重!$O$22+AA243*权重!$O$23+AB243*权重!$O$24</f>
        <v>0.0968278060475623</v>
      </c>
      <c r="AD243" s="41">
        <f t="shared" si="39"/>
        <v>0.137750124218321</v>
      </c>
      <c r="AE243">
        <v>0</v>
      </c>
      <c r="AF243">
        <v>0</v>
      </c>
      <c r="AG243">
        <v>7</v>
      </c>
      <c r="AH243" s="41">
        <f>AE243*权重!$N$3+AF243*权重!$N$4+AG243*权重!$N$5</f>
        <v>0.745321856330641</v>
      </c>
      <c r="AI243" s="41">
        <f t="shared" si="40"/>
        <v>-0.174721250854356</v>
      </c>
      <c r="AJ243">
        <v>0</v>
      </c>
      <c r="AK243">
        <v>0</v>
      </c>
      <c r="AL243">
        <v>0</v>
      </c>
      <c r="AM243" s="41">
        <f>AJ243*权重!$N$9+AK243*权重!$N$10+AL243*权重!$N$11</f>
        <v>0</v>
      </c>
      <c r="AN243" s="41">
        <f t="shared" si="41"/>
        <v>-0.651047891978899</v>
      </c>
      <c r="AO243" s="41">
        <f>AI243*权重!$D$16+AN243*权重!$D$17</f>
        <v>-0.470091401015685</v>
      </c>
      <c r="AP243" s="41">
        <f t="shared" si="42"/>
        <v>-0.559897826586723</v>
      </c>
      <c r="AQ243" t="s">
        <v>55</v>
      </c>
      <c r="AR243" t="s">
        <v>55</v>
      </c>
      <c r="AS243" t="s">
        <v>55</v>
      </c>
      <c r="AT243" t="s">
        <v>55</v>
      </c>
      <c r="AU243" t="s">
        <v>55</v>
      </c>
      <c r="AV243" s="7" t="str">
        <f>IF(AU243="","未进复试",IFERROR(VLOOKUP(A243,录取名单!$E:$I,5,0),"未录取"))</f>
        <v>未进复试</v>
      </c>
      <c r="AW243" s="136" t="str">
        <f>VLOOKUP(A243,[1]数据整理!$A:$AC,29,0)</f>
        <v>putong</v>
      </c>
      <c r="AX243" t="str">
        <f t="shared" si="43"/>
        <v/>
      </c>
      <c r="AY243">
        <f>IFERROR(VLOOKUP(A243,跨学科资质筛选!$A:$H,8,0),1)</f>
        <v>1</v>
      </c>
    </row>
    <row r="244" spans="1:51">
      <c r="A244" s="8">
        <v>294</v>
      </c>
      <c r="B244" s="8" t="s">
        <v>425</v>
      </c>
      <c r="C244">
        <v>1</v>
      </c>
      <c r="D244" t="s">
        <v>426</v>
      </c>
      <c r="E244" t="str">
        <f>VLOOKUP(A244,[1]数据整理!A:J,10,0)</f>
        <v>管理学</v>
      </c>
      <c r="F244" t="str">
        <f>VLOOKUP(A244,[1]数据整理!$A:$M,13,0)</f>
        <v>财务管理</v>
      </c>
      <c r="G244" s="7" t="s">
        <v>53</v>
      </c>
      <c r="H244" s="7">
        <f t="shared" si="33"/>
        <v>0</v>
      </c>
      <c r="I244" s="7">
        <f t="shared" si="34"/>
        <v>1</v>
      </c>
      <c r="J244" s="7">
        <v>1</v>
      </c>
      <c r="K244" s="127">
        <f>VLOOKUP(G244,权重!$L$16:$N$18,3,0)</f>
        <v>0.02965</v>
      </c>
      <c r="L244" s="127">
        <f t="shared" si="35"/>
        <v>-0.162495927150278</v>
      </c>
      <c r="M244" t="str">
        <f>IFERROR(VLOOKUP(A244,[1]数据整理!A:Q,16,0),"")</f>
        <v>经济管理学院</v>
      </c>
      <c r="N244" t="s">
        <v>54</v>
      </c>
      <c r="O244">
        <v>503</v>
      </c>
      <c r="P244">
        <v>463</v>
      </c>
      <c r="Q244" s="14"/>
      <c r="R244" s="14" t="s">
        <v>55</v>
      </c>
      <c r="S244" s="14" t="s">
        <v>55</v>
      </c>
      <c r="T244" s="30">
        <f>VLOOKUP(A244,英语评价得分!O:T,6,0)</f>
        <v>-0.133889647982073</v>
      </c>
      <c r="U244" s="41">
        <f t="shared" si="36"/>
        <v>-0.134117840124824</v>
      </c>
      <c r="V244" s="14">
        <f t="shared" si="37"/>
        <v>0</v>
      </c>
      <c r="W244">
        <v>107</v>
      </c>
      <c r="X244">
        <v>1</v>
      </c>
      <c r="Y244" s="131">
        <v>0.00934579439252336</v>
      </c>
      <c r="Z244">
        <v>3.97</v>
      </c>
      <c r="AA244" s="41">
        <f t="shared" si="38"/>
        <v>0.776278841692093</v>
      </c>
      <c r="AB244" s="41">
        <f>VLOOKUP(A244,绩点百分制转换!$H:$M,6,0)</f>
        <v>0.662883942763124</v>
      </c>
      <c r="AC244" s="41">
        <f>L244*权重!$O$22+AA244*权重!$O$23+AB244*权重!$O$24</f>
        <v>0.231229923258548</v>
      </c>
      <c r="AD244" s="41">
        <f t="shared" si="39"/>
        <v>0.328891064911798</v>
      </c>
      <c r="AE244">
        <v>0</v>
      </c>
      <c r="AF244">
        <v>1</v>
      </c>
      <c r="AG244">
        <v>9</v>
      </c>
      <c r="AH244" s="41">
        <f>AE244*权重!$N$3+AF244*权重!$N$4+AG244*权重!$N$5</f>
        <v>1.39119188138519</v>
      </c>
      <c r="AI244" s="41">
        <f t="shared" si="40"/>
        <v>0.44103349995845</v>
      </c>
      <c r="AJ244">
        <v>0</v>
      </c>
      <c r="AK244">
        <v>0</v>
      </c>
      <c r="AL244">
        <v>0</v>
      </c>
      <c r="AM244" s="41">
        <f>AJ244*权重!$N$9+AK244*权重!$N$10+AL244*权重!$N$11</f>
        <v>0</v>
      </c>
      <c r="AN244" s="41">
        <f t="shared" si="41"/>
        <v>-0.651047891978899</v>
      </c>
      <c r="AO244" s="41">
        <f>AI244*权重!$D$16+AN244*权重!$D$17</f>
        <v>-0.2361661711819</v>
      </c>
      <c r="AP244" s="41">
        <f t="shared" si="42"/>
        <v>-0.281283439076653</v>
      </c>
      <c r="AQ244" t="s">
        <v>55</v>
      </c>
      <c r="AR244" t="s">
        <v>55</v>
      </c>
      <c r="AS244" t="s">
        <v>55</v>
      </c>
      <c r="AT244">
        <v>88.57</v>
      </c>
      <c r="AU244">
        <v>88.57</v>
      </c>
      <c r="AV244" s="7" t="str">
        <f>IF(AU244="","未进复试",IFERROR(VLOOKUP(A244,录取名单!$E:$I,5,0),"未录取"))</f>
        <v>未录取</v>
      </c>
      <c r="AW244" s="136" t="str">
        <f>VLOOKUP(A244,[1]数据整理!$A:$AC,29,0)</f>
        <v>putong</v>
      </c>
      <c r="AX244" t="str">
        <f t="shared" si="43"/>
        <v/>
      </c>
      <c r="AY244">
        <f>IFERROR(VLOOKUP(A244,跨学科资质筛选!$A:$H,8,0),1)</f>
        <v>1</v>
      </c>
    </row>
    <row r="245" spans="1:51">
      <c r="A245" s="8">
        <v>295</v>
      </c>
      <c r="B245" s="8" t="s">
        <v>427</v>
      </c>
      <c r="C245">
        <v>1</v>
      </c>
      <c r="D245" t="s">
        <v>81</v>
      </c>
      <c r="E245" t="str">
        <f>VLOOKUP(A245,[1]数据整理!A:J,10,0)</f>
        <v>管理学</v>
      </c>
      <c r="F245" t="str">
        <f>VLOOKUP(A245,[1]数据整理!$A:$M,13,0)</f>
        <v>市场营销</v>
      </c>
      <c r="G245" s="7" t="s">
        <v>53</v>
      </c>
      <c r="H245" s="7">
        <f t="shared" si="33"/>
        <v>0</v>
      </c>
      <c r="I245" s="7">
        <f t="shared" si="34"/>
        <v>1</v>
      </c>
      <c r="J245" s="7">
        <v>1</v>
      </c>
      <c r="K245" s="127">
        <f>VLOOKUP(G245,权重!$L$16:$N$18,3,0)</f>
        <v>0.02965</v>
      </c>
      <c r="L245" s="127">
        <f t="shared" si="35"/>
        <v>-0.162495927150278</v>
      </c>
      <c r="M245" t="str">
        <f>IFERROR(VLOOKUP(A245,[1]数据整理!A:Q,16,0),"")</f>
        <v>经济管理学院</v>
      </c>
      <c r="N245" t="s">
        <v>79</v>
      </c>
      <c r="O245">
        <v>547</v>
      </c>
      <c r="P245">
        <v>535</v>
      </c>
      <c r="Q245" s="14"/>
      <c r="R245" s="14" t="s">
        <v>55</v>
      </c>
      <c r="S245" s="14" t="s">
        <v>55</v>
      </c>
      <c r="T245" s="30">
        <f>VLOOKUP(A245,英语评价得分!O:T,6,0)</f>
        <v>1.18368371410688</v>
      </c>
      <c r="U245" s="41">
        <f t="shared" si="36"/>
        <v>1.18956177093102</v>
      </c>
      <c r="V245" s="14">
        <f t="shared" si="37"/>
        <v>0</v>
      </c>
      <c r="W245">
        <v>50</v>
      </c>
      <c r="X245">
        <v>4</v>
      </c>
      <c r="Y245" s="131">
        <v>0.08</v>
      </c>
      <c r="Z245">
        <v>3.86</v>
      </c>
      <c r="AA245" s="41">
        <f t="shared" si="38"/>
        <v>0.167145126602217</v>
      </c>
      <c r="AB245" s="41">
        <f>VLOOKUP(A245,绩点百分制转换!$H:$M,6,0)</f>
        <v>0.191875686658872</v>
      </c>
      <c r="AC245" s="41">
        <f>L245*权重!$O$22+AA245*权重!$O$23+AB245*权重!$O$24</f>
        <v>-0.0213166365744024</v>
      </c>
      <c r="AD245" s="41">
        <f t="shared" si="39"/>
        <v>-0.0302698472603944</v>
      </c>
      <c r="AE245">
        <v>0</v>
      </c>
      <c r="AF245">
        <v>0</v>
      </c>
      <c r="AG245">
        <v>9</v>
      </c>
      <c r="AH245" s="41">
        <f>AE245*权重!$N$3+AF245*权重!$N$4+AG245*权重!$N$5</f>
        <v>0.958270958139396</v>
      </c>
      <c r="AI245" s="41">
        <f t="shared" si="40"/>
        <v>0.0282985767169668</v>
      </c>
      <c r="AJ245">
        <v>0</v>
      </c>
      <c r="AK245">
        <v>0</v>
      </c>
      <c r="AL245">
        <v>1</v>
      </c>
      <c r="AM245" s="41">
        <f>AJ245*权重!$N$9+AK245*权重!$N$10+AL245*权重!$N$11</f>
        <v>0.150489414157071</v>
      </c>
      <c r="AN245" s="41">
        <f t="shared" si="41"/>
        <v>-0.246895376014742</v>
      </c>
      <c r="AO245" s="41">
        <f>AI245*权重!$D$16+AN245*权重!$D$17</f>
        <v>-0.142349193371966</v>
      </c>
      <c r="AP245" s="41">
        <f t="shared" si="42"/>
        <v>-0.169543633032074</v>
      </c>
      <c r="AQ245" t="s">
        <v>55</v>
      </c>
      <c r="AR245" t="s">
        <v>55</v>
      </c>
      <c r="AS245" t="s">
        <v>55</v>
      </c>
      <c r="AT245" t="s">
        <v>55</v>
      </c>
      <c r="AU245" t="s">
        <v>55</v>
      </c>
      <c r="AV245" s="7" t="str">
        <f>IF(AU245="","未进复试",IFERROR(VLOOKUP(A245,录取名单!$E:$I,5,0),"未录取"))</f>
        <v>未进复试</v>
      </c>
      <c r="AW245" s="136" t="str">
        <f>VLOOKUP(A245,[1]数据整理!$A:$AC,29,0)</f>
        <v>putong</v>
      </c>
      <c r="AX245" t="str">
        <f t="shared" si="43"/>
        <v/>
      </c>
      <c r="AY245">
        <f>IFERROR(VLOOKUP(A245,跨学科资质筛选!$A:$H,8,0),1)</f>
        <v>1</v>
      </c>
    </row>
    <row r="246" spans="1:51">
      <c r="A246" s="8">
        <v>297</v>
      </c>
      <c r="B246" s="8" t="s">
        <v>428</v>
      </c>
      <c r="C246">
        <v>2</v>
      </c>
      <c r="D246" t="s">
        <v>89</v>
      </c>
      <c r="E246" t="str">
        <f>VLOOKUP(A246,[1]数据整理!A:J,10,0)</f>
        <v>理学</v>
      </c>
      <c r="F246" t="str">
        <f>VLOOKUP(A246,[1]数据整理!$A:$M,13,0)</f>
        <v>地理科学</v>
      </c>
      <c r="G246" s="7">
        <v>211</v>
      </c>
      <c r="H246" s="7">
        <f t="shared" si="33"/>
        <v>0</v>
      </c>
      <c r="I246" s="7">
        <f t="shared" si="34"/>
        <v>1</v>
      </c>
      <c r="J246" s="7">
        <v>1</v>
      </c>
      <c r="K246" s="127">
        <f>VLOOKUP(G246,权重!$L$16:$N$18,3,0)</f>
        <v>0.03757</v>
      </c>
      <c r="L246" s="127">
        <f t="shared" si="35"/>
        <v>-0.0952406599627802</v>
      </c>
      <c r="M246" t="str">
        <f>IFERROR(VLOOKUP(A246,[1]数据整理!A:Q,16,0),"")</f>
        <v>水土保持学院</v>
      </c>
      <c r="N246" t="s">
        <v>124</v>
      </c>
      <c r="O246">
        <v>437</v>
      </c>
      <c r="P246">
        <v>509</v>
      </c>
      <c r="Q246" s="14"/>
      <c r="R246" s="14" t="s">
        <v>55</v>
      </c>
      <c r="S246" s="14" t="s">
        <v>55</v>
      </c>
      <c r="T246" s="30">
        <f>VLOOKUP(A246,英语评价得分!O:T,6,0)</f>
        <v>0.707893333352535</v>
      </c>
      <c r="U246" s="41">
        <f t="shared" si="36"/>
        <v>0.711566355827522</v>
      </c>
      <c r="V246" s="14">
        <f t="shared" si="37"/>
        <v>0</v>
      </c>
      <c r="W246">
        <v>52</v>
      </c>
      <c r="X246">
        <v>3</v>
      </c>
      <c r="Y246" s="131">
        <v>0.0576923076923077</v>
      </c>
      <c r="Z246">
        <v>3.68</v>
      </c>
      <c r="AA246" s="41">
        <f t="shared" si="38"/>
        <v>0.359467259073105</v>
      </c>
      <c r="AB246" s="41">
        <f>VLOOKUP(A246,绩点百分制转换!$H:$M,6,0)</f>
        <v>-0.544609950158679</v>
      </c>
      <c r="AC246" s="41">
        <f>L246*权重!$O$22+AA246*权重!$O$23+AB246*权重!$O$24</f>
        <v>0.056966067034629</v>
      </c>
      <c r="AD246" s="41">
        <f t="shared" si="39"/>
        <v>0.0810604644814197</v>
      </c>
      <c r="AE246">
        <v>0</v>
      </c>
      <c r="AF246">
        <v>0</v>
      </c>
      <c r="AG246">
        <v>4</v>
      </c>
      <c r="AH246" s="41">
        <f>AE246*权重!$N$3+AF246*权重!$N$4+AG246*权重!$N$5</f>
        <v>0.425898203617509</v>
      </c>
      <c r="AI246" s="41">
        <f t="shared" si="40"/>
        <v>-0.47925099221134</v>
      </c>
      <c r="AJ246">
        <v>0</v>
      </c>
      <c r="AK246">
        <v>1</v>
      </c>
      <c r="AL246">
        <v>0</v>
      </c>
      <c r="AM246" s="41">
        <f>AJ246*权重!$N$9+AK246*权重!$N$10+AL246*权重!$N$11</f>
        <v>0.341500400262201</v>
      </c>
      <c r="AN246" s="41">
        <f t="shared" si="41"/>
        <v>0.266081374167892</v>
      </c>
      <c r="AO246" s="41">
        <f>AI246*权重!$D$16+AN246*权重!$D$17</f>
        <v>-0.0170703918195785</v>
      </c>
      <c r="AP246" s="41">
        <f t="shared" si="42"/>
        <v>-0.0203315254397669</v>
      </c>
      <c r="AQ246" t="s">
        <v>55</v>
      </c>
      <c r="AR246" t="s">
        <v>55</v>
      </c>
      <c r="AS246" t="s">
        <v>55</v>
      </c>
      <c r="AT246" t="s">
        <v>55</v>
      </c>
      <c r="AU246" t="s">
        <v>55</v>
      </c>
      <c r="AV246" s="7" t="str">
        <f>IF(AU246="","未进复试",IFERROR(VLOOKUP(A246,录取名单!$E:$I,5,0),"未录取"))</f>
        <v>未进复试</v>
      </c>
      <c r="AW246" s="136" t="str">
        <f>VLOOKUP(A246,[1]数据整理!$A:$AC,29,0)</f>
        <v>putong</v>
      </c>
      <c r="AX246" t="str">
        <f t="shared" si="43"/>
        <v/>
      </c>
      <c r="AY246">
        <f>IFERROR(VLOOKUP(A246,跨学科资质筛选!$A:$H,8,0),1)</f>
        <v>1</v>
      </c>
    </row>
    <row r="247" spans="1:51">
      <c r="A247" s="8">
        <v>298</v>
      </c>
      <c r="B247" s="8" t="s">
        <v>429</v>
      </c>
      <c r="C247">
        <v>1</v>
      </c>
      <c r="D247" t="s">
        <v>81</v>
      </c>
      <c r="E247" t="str">
        <f>VLOOKUP(A247,[1]数据整理!A:J,10,0)</f>
        <v>管理学</v>
      </c>
      <c r="F247" t="str">
        <f>VLOOKUP(A247,[1]数据整理!$A:$M,13,0)</f>
        <v>市场营销</v>
      </c>
      <c r="G247" s="7" t="s">
        <v>53</v>
      </c>
      <c r="H247" s="7">
        <f t="shared" si="33"/>
        <v>0</v>
      </c>
      <c r="I247" s="7">
        <f t="shared" si="34"/>
        <v>1</v>
      </c>
      <c r="J247" s="7">
        <v>1</v>
      </c>
      <c r="K247" s="127">
        <f>VLOOKUP(G247,权重!$L$16:$N$18,3,0)</f>
        <v>0.02965</v>
      </c>
      <c r="L247" s="127">
        <f t="shared" si="35"/>
        <v>-0.162495927150278</v>
      </c>
      <c r="M247" t="str">
        <f>IFERROR(VLOOKUP(A247,[1]数据整理!A:Q,16,0),"")</f>
        <v>经济管理学院</v>
      </c>
      <c r="N247" t="s">
        <v>79</v>
      </c>
      <c r="O247">
        <v>551</v>
      </c>
      <c r="P247">
        <v>501</v>
      </c>
      <c r="Q247" s="14"/>
      <c r="R247" s="14" t="s">
        <v>55</v>
      </c>
      <c r="S247" s="14" t="s">
        <v>55</v>
      </c>
      <c r="T247" s="30">
        <f>VLOOKUP(A247,英语评价得分!O:T,6,0)</f>
        <v>0.561496293120429</v>
      </c>
      <c r="U247" s="41">
        <f t="shared" si="36"/>
        <v>0.564490843487983</v>
      </c>
      <c r="V247" s="14">
        <f t="shared" si="37"/>
        <v>0</v>
      </c>
      <c r="W247">
        <v>50</v>
      </c>
      <c r="X247">
        <v>1</v>
      </c>
      <c r="Y247" s="131">
        <v>0.02</v>
      </c>
      <c r="Z247">
        <v>3.77</v>
      </c>
      <c r="AA247" s="41">
        <f t="shared" si="38"/>
        <v>0.684425344972191</v>
      </c>
      <c r="AB247" s="41">
        <f>VLOOKUP(A247,绩点百分制转换!$H:$M,6,0)</f>
        <v>-0.193494704699146</v>
      </c>
      <c r="AC247" s="41">
        <f>L247*权重!$O$22+AA247*权重!$O$23+AB247*权重!$O$24</f>
        <v>0.157540516941998</v>
      </c>
      <c r="AD247" s="41">
        <f t="shared" si="39"/>
        <v>0.224093144054804</v>
      </c>
      <c r="AE247">
        <v>2</v>
      </c>
      <c r="AF247">
        <v>5</v>
      </c>
      <c r="AG247">
        <v>6</v>
      </c>
      <c r="AH247" s="41">
        <f>AE247*权重!$N$3+AF247*权重!$N$4+AG247*权重!$N$5</f>
        <v>3.72466097335489</v>
      </c>
      <c r="AI247" s="41">
        <f t="shared" si="40"/>
        <v>2.66569887149947</v>
      </c>
      <c r="AJ247">
        <v>0</v>
      </c>
      <c r="AK247">
        <v>4</v>
      </c>
      <c r="AL247">
        <v>1</v>
      </c>
      <c r="AM247" s="41">
        <f>AJ247*权重!$N$9+AK247*权重!$N$10+AL247*权重!$N$11</f>
        <v>1.51649101520588</v>
      </c>
      <c r="AN247" s="41">
        <f t="shared" si="41"/>
        <v>3.42162168857242</v>
      </c>
      <c r="AO247" s="41">
        <f>AI247*权重!$D$16+AN247*权重!$D$17</f>
        <v>3.13444661036641</v>
      </c>
      <c r="AP247" s="41">
        <f t="shared" si="42"/>
        <v>3.73325238646029</v>
      </c>
      <c r="AQ247" t="s">
        <v>55</v>
      </c>
      <c r="AR247" t="s">
        <v>55</v>
      </c>
      <c r="AS247" t="s">
        <v>55</v>
      </c>
      <c r="AT247" t="s">
        <v>55</v>
      </c>
      <c r="AU247" t="s">
        <v>55</v>
      </c>
      <c r="AV247" s="7" t="str">
        <f>IF(AU247="","未进复试",IFERROR(VLOOKUP(A247,录取名单!$E:$I,5,0),"未录取"))</f>
        <v>未进复试</v>
      </c>
      <c r="AW247" s="136" t="str">
        <f>VLOOKUP(A247,[1]数据整理!$A:$AC,29,0)</f>
        <v>putong</v>
      </c>
      <c r="AX247" t="str">
        <f t="shared" si="43"/>
        <v/>
      </c>
      <c r="AY247">
        <f>IFERROR(VLOOKUP(A247,跨学科资质筛选!$A:$H,8,0),1)</f>
        <v>1</v>
      </c>
    </row>
    <row r="248" spans="1:51">
      <c r="A248" s="8">
        <v>299</v>
      </c>
      <c r="B248" s="8" t="s">
        <v>430</v>
      </c>
      <c r="C248">
        <v>2</v>
      </c>
      <c r="D248" t="s">
        <v>431</v>
      </c>
      <c r="E248" t="str">
        <f>VLOOKUP(A248,[1]数据整理!A:J,10,0)</f>
        <v>艺术学</v>
      </c>
      <c r="F248" t="str">
        <f>VLOOKUP(A248,[1]数据整理!$A:$M,13,0)</f>
        <v>环境设计</v>
      </c>
      <c r="G248" s="7" t="s">
        <v>53</v>
      </c>
      <c r="H248" s="7">
        <f t="shared" si="33"/>
        <v>0</v>
      </c>
      <c r="I248" s="7">
        <f t="shared" si="34"/>
        <v>1</v>
      </c>
      <c r="J248" s="7">
        <v>1</v>
      </c>
      <c r="K248" s="127">
        <f>VLOOKUP(G248,权重!$L$16:$N$18,3,0)</f>
        <v>0.02965</v>
      </c>
      <c r="L248" s="127">
        <f t="shared" si="35"/>
        <v>-0.162495927150278</v>
      </c>
      <c r="M248" t="str">
        <f>IFERROR(VLOOKUP(A248,[1]数据整理!A:Q,16,0),"")</f>
        <v>艺术设计学院</v>
      </c>
      <c r="N248" t="s">
        <v>205</v>
      </c>
      <c r="O248">
        <v>443</v>
      </c>
      <c r="Q248" s="14"/>
      <c r="R248" s="14" t="s">
        <v>55</v>
      </c>
      <c r="S248" s="14" t="s">
        <v>55</v>
      </c>
      <c r="T248" s="30">
        <f>VLOOKUP(A248,英语评价得分!O:T,6,0)</f>
        <v>-1.59661794657733</v>
      </c>
      <c r="U248" s="41">
        <f t="shared" si="36"/>
        <v>-1.60362510330691</v>
      </c>
      <c r="V248" s="14">
        <f t="shared" si="37"/>
        <v>0</v>
      </c>
      <c r="W248">
        <v>50</v>
      </c>
      <c r="X248">
        <v>2</v>
      </c>
      <c r="Y248" s="131">
        <v>0.04</v>
      </c>
      <c r="Z248">
        <v>3.69</v>
      </c>
      <c r="AA248" s="41">
        <f t="shared" si="38"/>
        <v>0.511998605515533</v>
      </c>
      <c r="AB248" s="41">
        <f>VLOOKUP(A248,绩点百分制转换!$H:$M,6,0)</f>
        <v>-0.518918590734812</v>
      </c>
      <c r="AC248" s="41">
        <f>L248*权重!$O$22+AA248*权重!$O$23+AB248*权重!$O$24</f>
        <v>0.0773430607824007</v>
      </c>
      <c r="AD248" s="41">
        <f t="shared" si="39"/>
        <v>0.110039753158397</v>
      </c>
      <c r="AE248">
        <v>1</v>
      </c>
      <c r="AF248">
        <v>1</v>
      </c>
      <c r="AG248">
        <v>7</v>
      </c>
      <c r="AH248" s="41">
        <f>AE248*权重!$N$3+AF248*权重!$N$4+AG248*权重!$N$5</f>
        <v>1.63884730542626</v>
      </c>
      <c r="AI248" s="41">
        <f t="shared" si="40"/>
        <v>0.677141382353164</v>
      </c>
      <c r="AJ248">
        <v>0</v>
      </c>
      <c r="AK248">
        <v>1</v>
      </c>
      <c r="AL248">
        <v>1</v>
      </c>
      <c r="AM248" s="41">
        <f>AJ248*权重!$N$9+AK248*权重!$N$10+AL248*权重!$N$11</f>
        <v>0.491989814419273</v>
      </c>
      <c r="AN248" s="41">
        <f t="shared" si="41"/>
        <v>0.670233890132048</v>
      </c>
      <c r="AO248" s="41">
        <f>AI248*权重!$D$16+AN248*权重!$D$17</f>
        <v>0.67285804642685</v>
      </c>
      <c r="AP248" s="41">
        <f t="shared" si="42"/>
        <v>0.801401082814555</v>
      </c>
      <c r="AQ248" t="s">
        <v>55</v>
      </c>
      <c r="AR248" t="s">
        <v>55</v>
      </c>
      <c r="AS248" t="s">
        <v>55</v>
      </c>
      <c r="AT248" t="s">
        <v>55</v>
      </c>
      <c r="AU248" t="s">
        <v>55</v>
      </c>
      <c r="AV248" s="7" t="str">
        <f>IF(AU248="","未进复试",IFERROR(VLOOKUP(A248,录取名单!$E:$I,5,0),"未录取"))</f>
        <v>未进复试</v>
      </c>
      <c r="AW248" s="136" t="str">
        <f>VLOOKUP(A248,[1]数据整理!$A:$AC,29,0)</f>
        <v>putong</v>
      </c>
      <c r="AX248" t="str">
        <f t="shared" si="43"/>
        <v/>
      </c>
      <c r="AY248">
        <f>IFERROR(VLOOKUP(A248,跨学科资质筛选!$A:$H,8,0),1)</f>
        <v>1</v>
      </c>
    </row>
    <row r="249" spans="1:51">
      <c r="A249" s="8">
        <v>300</v>
      </c>
      <c r="B249" s="8" t="s">
        <v>432</v>
      </c>
      <c r="C249">
        <v>1</v>
      </c>
      <c r="D249" t="s">
        <v>433</v>
      </c>
      <c r="E249" t="str">
        <f>VLOOKUP(A249,[1]数据整理!A:J,10,0)</f>
        <v>工学</v>
      </c>
      <c r="F249" t="str">
        <f>VLOOKUP(A249,[1]数据整理!$A:$M,13,0)</f>
        <v>环境工程</v>
      </c>
      <c r="G249" s="7" t="s">
        <v>53</v>
      </c>
      <c r="H249" s="7">
        <f t="shared" si="33"/>
        <v>0</v>
      </c>
      <c r="I249" s="7">
        <f t="shared" si="34"/>
        <v>1</v>
      </c>
      <c r="J249" s="7">
        <v>1</v>
      </c>
      <c r="K249" s="127">
        <f>VLOOKUP(G249,权重!$L$16:$N$18,3,0)</f>
        <v>0.02965</v>
      </c>
      <c r="L249" s="127">
        <f t="shared" si="35"/>
        <v>-0.162495927150278</v>
      </c>
      <c r="M249" t="str">
        <f>IFERROR(VLOOKUP(A249,[1]数据整理!A:Q,16,0),"")</f>
        <v>环境科学与工程学院</v>
      </c>
      <c r="N249" t="s">
        <v>76</v>
      </c>
      <c r="O249">
        <v>460</v>
      </c>
      <c r="P249">
        <v>456</v>
      </c>
      <c r="Q249" s="14"/>
      <c r="R249" s="14" t="s">
        <v>55</v>
      </c>
      <c r="S249" s="14" t="s">
        <v>55</v>
      </c>
      <c r="T249" s="30">
        <f>VLOOKUP(A249,英语评价得分!O:T,6,0)</f>
        <v>-0.261987058185164</v>
      </c>
      <c r="U249" s="41">
        <f t="shared" si="36"/>
        <v>-0.262808913421919</v>
      </c>
      <c r="V249" s="14">
        <f t="shared" si="37"/>
        <v>0</v>
      </c>
      <c r="W249">
        <v>57</v>
      </c>
      <c r="X249">
        <v>1</v>
      </c>
      <c r="Y249" s="131">
        <v>0.0175438596491228</v>
      </c>
      <c r="Z249">
        <v>4.14</v>
      </c>
      <c r="AA249" s="41">
        <f t="shared" si="38"/>
        <v>0.705600558589675</v>
      </c>
      <c r="AB249" s="41">
        <f>VLOOKUP(A249,绩点百分制转换!$H:$M,6,0)</f>
        <v>1.51069880375077</v>
      </c>
      <c r="AC249" s="41">
        <f>L249*权重!$O$22+AA249*权重!$O$23+AB249*权重!$O$24</f>
        <v>0.242843478968262</v>
      </c>
      <c r="AD249" s="41">
        <f t="shared" si="39"/>
        <v>0.34540736695536</v>
      </c>
      <c r="AE249">
        <v>2</v>
      </c>
      <c r="AF249">
        <v>0</v>
      </c>
      <c r="AG249">
        <v>5</v>
      </c>
      <c r="AH249" s="41">
        <f>AE249*权重!$N$3+AF249*权重!$N$4+AG249*权重!$N$5</f>
        <v>1.45358180622154</v>
      </c>
      <c r="AI249" s="41">
        <f t="shared" si="40"/>
        <v>0.500514341506396</v>
      </c>
      <c r="AJ249">
        <v>0</v>
      </c>
      <c r="AK249">
        <v>1</v>
      </c>
      <c r="AL249">
        <v>0</v>
      </c>
      <c r="AM249" s="41">
        <f>AJ249*权重!$N$9+AK249*权重!$N$10+AL249*权重!$N$11</f>
        <v>0.341500400262201</v>
      </c>
      <c r="AN249" s="41">
        <f t="shared" si="41"/>
        <v>0.266081374167892</v>
      </c>
      <c r="AO249" s="41">
        <f>AI249*权重!$D$16+AN249*权重!$D$17</f>
        <v>0.35514245845979</v>
      </c>
      <c r="AP249" s="41">
        <f t="shared" si="42"/>
        <v>0.42298899786441</v>
      </c>
      <c r="AQ249">
        <v>91.5</v>
      </c>
      <c r="AR249">
        <v>87.25</v>
      </c>
      <c r="AS249">
        <v>87.25</v>
      </c>
      <c r="AT249">
        <v>90.2</v>
      </c>
      <c r="AU249">
        <v>89.05</v>
      </c>
      <c r="AV249" s="7" t="str">
        <f>IF(AU249="","未进复试",IFERROR(VLOOKUP(A249,录取名单!$E:$I,5,0),"未录取"))</f>
        <v>未录取</v>
      </c>
      <c r="AW249" s="136" t="str">
        <f>VLOOKUP(A249,[1]数据整理!$A:$AC,29,0)</f>
        <v>putong</v>
      </c>
      <c r="AX249" t="str">
        <f t="shared" si="43"/>
        <v/>
      </c>
      <c r="AY249">
        <f>IFERROR(VLOOKUP(A249,跨学科资质筛选!$A:$H,8,0),1)</f>
        <v>1</v>
      </c>
    </row>
    <row r="250" spans="1:51">
      <c r="A250" s="8">
        <v>301</v>
      </c>
      <c r="B250" s="8" t="s">
        <v>434</v>
      </c>
      <c r="C250">
        <v>1</v>
      </c>
      <c r="D250" t="s">
        <v>73</v>
      </c>
      <c r="E250" t="str">
        <f>VLOOKUP(A250,[1]数据整理!A:J,10,0)</f>
        <v>文学</v>
      </c>
      <c r="F250" t="str">
        <f>VLOOKUP(A250,[1]数据整理!$A:$M,13,0)</f>
        <v>英语</v>
      </c>
      <c r="G250" s="7" t="s">
        <v>53</v>
      </c>
      <c r="H250" s="7">
        <f t="shared" si="33"/>
        <v>0</v>
      </c>
      <c r="I250" s="7">
        <f t="shared" si="34"/>
        <v>1</v>
      </c>
      <c r="J250" s="7">
        <v>1</v>
      </c>
      <c r="K250" s="127">
        <f>VLOOKUP(G250,权重!$L$16:$N$18,3,0)</f>
        <v>0.02965</v>
      </c>
      <c r="L250" s="127">
        <f t="shared" si="35"/>
        <v>-0.162495927150278</v>
      </c>
      <c r="M250" t="str">
        <f>IFERROR(VLOOKUP(A250,[1]数据整理!A:Q,16,0),"")</f>
        <v>外语学院</v>
      </c>
      <c r="N250" t="s">
        <v>362</v>
      </c>
      <c r="O250">
        <v>575</v>
      </c>
      <c r="P250">
        <v>514</v>
      </c>
      <c r="Q250" s="14"/>
      <c r="R250" s="14" t="s">
        <v>55</v>
      </c>
      <c r="S250" s="14" t="s">
        <v>55</v>
      </c>
      <c r="T250" s="30">
        <f>VLOOKUP(A250,英语评价得分!O:T,6,0)</f>
        <v>0.799391483497602</v>
      </c>
      <c r="U250" s="41">
        <f t="shared" si="36"/>
        <v>0.803488551039734</v>
      </c>
      <c r="V250" s="14">
        <f t="shared" si="37"/>
        <v>0</v>
      </c>
      <c r="W250">
        <v>63</v>
      </c>
      <c r="X250">
        <v>1</v>
      </c>
      <c r="Y250" s="131">
        <v>0.0158730158730159</v>
      </c>
      <c r="Z250">
        <v>3.62</v>
      </c>
      <c r="AA250" s="41">
        <f t="shared" si="38"/>
        <v>0.720005465812454</v>
      </c>
      <c r="AB250" s="41">
        <f>VLOOKUP(A250,绩点百分制转换!$H:$M,6,0)</f>
        <v>-0.698758106701886</v>
      </c>
      <c r="AC250" s="41">
        <f>L250*权重!$O$22+AA250*权重!$O$23+AB250*权重!$O$24</f>
        <v>0.148136618736473</v>
      </c>
      <c r="AD250" s="41">
        <f t="shared" si="39"/>
        <v>0.21071932237335</v>
      </c>
      <c r="AE250">
        <v>0</v>
      </c>
      <c r="AF250">
        <v>1</v>
      </c>
      <c r="AG250">
        <v>12</v>
      </c>
      <c r="AH250" s="41">
        <f>AE250*权重!$N$3+AF250*权重!$N$4+AG250*权重!$N$5</f>
        <v>1.71061553409832</v>
      </c>
      <c r="AI250" s="41">
        <f t="shared" si="40"/>
        <v>0.745563241315434</v>
      </c>
      <c r="AJ250">
        <v>0</v>
      </c>
      <c r="AK250">
        <v>0</v>
      </c>
      <c r="AL250">
        <v>1</v>
      </c>
      <c r="AM250" s="41">
        <f>AJ250*权重!$N$9+AK250*权重!$N$10+AL250*权重!$N$11</f>
        <v>0.150489414157071</v>
      </c>
      <c r="AN250" s="41">
        <f t="shared" si="41"/>
        <v>-0.246895376014742</v>
      </c>
      <c r="AO250" s="41">
        <f>AI250*权重!$D$16+AN250*权重!$D$17</f>
        <v>0.130139652708992</v>
      </c>
      <c r="AP250" s="41">
        <f t="shared" si="42"/>
        <v>0.155001577452985</v>
      </c>
      <c r="AQ250" t="s">
        <v>55</v>
      </c>
      <c r="AR250">
        <v>65</v>
      </c>
      <c r="AS250" t="s">
        <v>55</v>
      </c>
      <c r="AT250">
        <v>89</v>
      </c>
      <c r="AU250">
        <v>77</v>
      </c>
      <c r="AV250" s="7" t="str">
        <f>IF(AU250="","未进复试",IFERROR(VLOOKUP(A250,录取名单!$E:$I,5,0),"未录取"))</f>
        <v>未录取</v>
      </c>
      <c r="AW250" s="136" t="str">
        <f>VLOOKUP(A250,[1]数据整理!$A:$AC,29,0)</f>
        <v>putong</v>
      </c>
      <c r="AX250" t="str">
        <f t="shared" si="43"/>
        <v/>
      </c>
      <c r="AY250">
        <f>IFERROR(VLOOKUP(A250,跨学科资质筛选!$A:$H,8,0),1)</f>
        <v>1</v>
      </c>
    </row>
    <row r="251" spans="1:51">
      <c r="A251" s="8">
        <v>302</v>
      </c>
      <c r="B251" s="8" t="s">
        <v>435</v>
      </c>
      <c r="C251">
        <v>1</v>
      </c>
      <c r="D251" t="s">
        <v>81</v>
      </c>
      <c r="E251" t="str">
        <f>VLOOKUP(A251,[1]数据整理!A:J,10,0)</f>
        <v>管理学</v>
      </c>
      <c r="F251" t="str">
        <f>VLOOKUP(A251,[1]数据整理!$A:$M,13,0)</f>
        <v>市场营销</v>
      </c>
      <c r="G251" s="7" t="s">
        <v>53</v>
      </c>
      <c r="H251" s="7">
        <f t="shared" si="33"/>
        <v>0</v>
      </c>
      <c r="I251" s="7">
        <f t="shared" si="34"/>
        <v>1</v>
      </c>
      <c r="J251" s="7">
        <v>1</v>
      </c>
      <c r="K251" s="127">
        <f>VLOOKUP(G251,权重!$L$16:$N$18,3,0)</f>
        <v>0.02965</v>
      </c>
      <c r="L251" s="127">
        <f t="shared" si="35"/>
        <v>-0.162495927150278</v>
      </c>
      <c r="M251" t="str">
        <f>IFERROR(VLOOKUP(A251,[1]数据整理!A:Q,16,0),"")</f>
        <v>经济管理学院</v>
      </c>
      <c r="N251" t="s">
        <v>79</v>
      </c>
      <c r="O251">
        <v>525</v>
      </c>
      <c r="P251">
        <v>496</v>
      </c>
      <c r="Q251" s="14"/>
      <c r="R251" s="14" t="s">
        <v>55</v>
      </c>
      <c r="S251" s="14" t="s">
        <v>55</v>
      </c>
      <c r="T251" s="30">
        <f>VLOOKUP(A251,英语评价得分!O:T,6,0)</f>
        <v>0.469998142975364</v>
      </c>
      <c r="U251" s="41">
        <f t="shared" si="36"/>
        <v>0.472568648275772</v>
      </c>
      <c r="V251" s="14">
        <f t="shared" si="37"/>
        <v>0</v>
      </c>
      <c r="W251">
        <v>50</v>
      </c>
      <c r="X251">
        <v>3</v>
      </c>
      <c r="Y251" s="131">
        <v>0.06</v>
      </c>
      <c r="Z251">
        <v>3.86</v>
      </c>
      <c r="AA251" s="41">
        <f t="shared" si="38"/>
        <v>0.339571866058875</v>
      </c>
      <c r="AB251" s="41">
        <f>VLOOKUP(A251,绩点百分制转换!$H:$M,6,0)</f>
        <v>0.191875686658872</v>
      </c>
      <c r="AC251" s="41">
        <f>L251*权重!$O$22+AA251*权重!$O$23+AB251*权重!$O$24</f>
        <v>0.0441264914809754</v>
      </c>
      <c r="AD251" s="41">
        <f t="shared" si="39"/>
        <v>0.0628005694711518</v>
      </c>
      <c r="AE251">
        <v>1</v>
      </c>
      <c r="AF251">
        <v>1</v>
      </c>
      <c r="AG251">
        <v>10</v>
      </c>
      <c r="AH251" s="41">
        <f>AE251*权重!$N$3+AF251*权重!$N$4+AG251*权重!$N$5</f>
        <v>1.9582709581394</v>
      </c>
      <c r="AI251" s="41">
        <f t="shared" si="40"/>
        <v>0.981671123710148</v>
      </c>
      <c r="AJ251">
        <v>0</v>
      </c>
      <c r="AK251">
        <v>0</v>
      </c>
      <c r="AL251">
        <v>2</v>
      </c>
      <c r="AM251" s="41">
        <f>AJ251*权重!$N$9+AK251*权重!$N$10+AL251*权重!$N$11</f>
        <v>0.300978828314143</v>
      </c>
      <c r="AN251" s="41">
        <f t="shared" si="41"/>
        <v>0.157257139949415</v>
      </c>
      <c r="AO251" s="41">
        <f>AI251*权重!$D$16+AN251*权重!$D$17</f>
        <v>0.470452012380118</v>
      </c>
      <c r="AP251" s="41">
        <f t="shared" si="42"/>
        <v>0.560327329272267</v>
      </c>
      <c r="AQ251" t="s">
        <v>55</v>
      </c>
      <c r="AR251" t="s">
        <v>55</v>
      </c>
      <c r="AS251" t="s">
        <v>55</v>
      </c>
      <c r="AT251" t="s">
        <v>55</v>
      </c>
      <c r="AU251" t="s">
        <v>55</v>
      </c>
      <c r="AV251" s="7" t="str">
        <f>IF(AU251="","未进复试",IFERROR(VLOOKUP(A251,录取名单!$E:$I,5,0),"未录取"))</f>
        <v>未进复试</v>
      </c>
      <c r="AW251" s="136" t="str">
        <f>VLOOKUP(A251,[1]数据整理!$A:$AC,29,0)</f>
        <v>putong</v>
      </c>
      <c r="AX251" t="str">
        <f t="shared" si="43"/>
        <v/>
      </c>
      <c r="AY251">
        <f>IFERROR(VLOOKUP(A251,跨学科资质筛选!$A:$H,8,0),1)</f>
        <v>1</v>
      </c>
    </row>
    <row r="252" spans="1:51">
      <c r="A252" s="8">
        <v>303</v>
      </c>
      <c r="B252" s="8" t="s">
        <v>436</v>
      </c>
      <c r="C252">
        <v>1</v>
      </c>
      <c r="D252" t="s">
        <v>437</v>
      </c>
      <c r="E252" t="str">
        <f>VLOOKUP(A252,[1]数据整理!A:J,10,0)</f>
        <v>艺术学</v>
      </c>
      <c r="F252" t="str">
        <f>VLOOKUP(A252,[1]数据整理!$A:$M,13,0)</f>
        <v>数字媒体艺术</v>
      </c>
      <c r="G252" s="7" t="s">
        <v>53</v>
      </c>
      <c r="H252" s="7">
        <f t="shared" si="33"/>
        <v>0</v>
      </c>
      <c r="I252" s="7">
        <f t="shared" si="34"/>
        <v>1</v>
      </c>
      <c r="J252" s="7">
        <v>1</v>
      </c>
      <c r="K252" s="127">
        <f>VLOOKUP(G252,权重!$L$16:$N$18,3,0)</f>
        <v>0.02965</v>
      </c>
      <c r="L252" s="127">
        <f t="shared" si="35"/>
        <v>-0.162495927150278</v>
      </c>
      <c r="M252" t="str">
        <f>IFERROR(VLOOKUP(A252,[1]数据整理!A:Q,16,0),"")</f>
        <v>艺术设计学院</v>
      </c>
      <c r="N252" t="s">
        <v>86</v>
      </c>
      <c r="O252">
        <v>501</v>
      </c>
      <c r="Q252" s="14"/>
      <c r="R252" s="14" t="s">
        <v>55</v>
      </c>
      <c r="S252" s="14" t="s">
        <v>55</v>
      </c>
      <c r="T252" s="30">
        <f>VLOOKUP(A252,英语评价得分!O:T,6,0)</f>
        <v>-0.678830083189985</v>
      </c>
      <c r="U252" s="41">
        <f t="shared" si="36"/>
        <v>-0.68158378325909</v>
      </c>
      <c r="V252" s="14">
        <f t="shared" si="37"/>
        <v>0</v>
      </c>
      <c r="W252">
        <v>27</v>
      </c>
      <c r="X252">
        <v>1</v>
      </c>
      <c r="Y252" s="131">
        <v>0.037037037037037</v>
      </c>
      <c r="Z252">
        <v>4.05</v>
      </c>
      <c r="AA252" s="41">
        <f t="shared" si="38"/>
        <v>0.53754330765726</v>
      </c>
      <c r="AB252" s="41">
        <f>VLOOKUP(A252,绩点百分制转换!$H:$M,6,0)</f>
        <v>1.04825433412115</v>
      </c>
      <c r="AC252" s="41">
        <f>L252*权重!$O$22+AA252*权重!$O$23+AB252*权重!$O$24</f>
        <v>0.158092076988409</v>
      </c>
      <c r="AD252" s="41">
        <f t="shared" si="39"/>
        <v>0.224877549154275</v>
      </c>
      <c r="AE252">
        <v>3</v>
      </c>
      <c r="AF252">
        <v>6</v>
      </c>
      <c r="AG252">
        <v>8</v>
      </c>
      <c r="AH252" s="41">
        <f>AE252*权重!$N$3+AF252*权重!$N$4+AG252*权重!$N$5</f>
        <v>4.83113552425927</v>
      </c>
      <c r="AI252" s="41">
        <f t="shared" si="40"/>
        <v>3.72058133227831</v>
      </c>
      <c r="AJ252">
        <v>0</v>
      </c>
      <c r="AK252">
        <v>0</v>
      </c>
      <c r="AL252">
        <v>0</v>
      </c>
      <c r="AM252" s="41">
        <f>AJ252*权重!$N$9+AK252*权重!$N$10+AL252*权重!$N$11</f>
        <v>0</v>
      </c>
      <c r="AN252" s="41">
        <f t="shared" si="41"/>
        <v>-0.651047891978899</v>
      </c>
      <c r="AO252" s="41">
        <f>AI252*权重!$D$16+AN252*权重!$D$17</f>
        <v>1.00973405031642</v>
      </c>
      <c r="AP252" s="41">
        <f t="shared" si="42"/>
        <v>1.20263399624259</v>
      </c>
      <c r="AQ252" t="s">
        <v>55</v>
      </c>
      <c r="AR252" t="s">
        <v>55</v>
      </c>
      <c r="AS252" t="s">
        <v>55</v>
      </c>
      <c r="AT252" t="s">
        <v>55</v>
      </c>
      <c r="AU252" t="s">
        <v>55</v>
      </c>
      <c r="AV252" s="7" t="str">
        <f>IF(AU252="","未进复试",IFERROR(VLOOKUP(A252,录取名单!$E:$I,5,0),"未录取"))</f>
        <v>未进复试</v>
      </c>
      <c r="AW252" s="136" t="str">
        <f>VLOOKUP(A252,[1]数据整理!$A:$AC,29,0)</f>
        <v>putong</v>
      </c>
      <c r="AX252" t="str">
        <f t="shared" si="43"/>
        <v/>
      </c>
      <c r="AY252">
        <f>IFERROR(VLOOKUP(A252,跨学科资质筛选!$A:$H,8,0),1)</f>
        <v>1</v>
      </c>
    </row>
    <row r="253" spans="1:51">
      <c r="A253" s="8">
        <v>304</v>
      </c>
      <c r="B253" s="8" t="s">
        <v>438</v>
      </c>
      <c r="C253">
        <v>1</v>
      </c>
      <c r="D253" t="s">
        <v>155</v>
      </c>
      <c r="E253" t="str">
        <f>VLOOKUP(A253,[1]数据整理!A:J,10,0)</f>
        <v>管理学</v>
      </c>
      <c r="F253" t="str">
        <f>VLOOKUP(A253,[1]数据整理!$A:$M,13,0)</f>
        <v>旅游管理</v>
      </c>
      <c r="G253" s="7" t="s">
        <v>53</v>
      </c>
      <c r="H253" s="7">
        <f t="shared" si="33"/>
        <v>0</v>
      </c>
      <c r="I253" s="7">
        <f t="shared" si="34"/>
        <v>1</v>
      </c>
      <c r="J253" s="7">
        <v>1</v>
      </c>
      <c r="K253" s="127">
        <f>VLOOKUP(G253,权重!$L$16:$N$18,3,0)</f>
        <v>0.02965</v>
      </c>
      <c r="L253" s="127">
        <f t="shared" si="35"/>
        <v>-0.162495927150278</v>
      </c>
      <c r="M253" t="str">
        <f>IFERROR(VLOOKUP(A253,[1]数据整理!A:Q,16,0),"")</f>
        <v>园林学院</v>
      </c>
      <c r="N253" t="s">
        <v>127</v>
      </c>
      <c r="O253">
        <v>527</v>
      </c>
      <c r="P253">
        <v>521</v>
      </c>
      <c r="Q253" s="14"/>
      <c r="R253" s="14" t="s">
        <v>55</v>
      </c>
      <c r="S253" s="14" t="s">
        <v>55</v>
      </c>
      <c r="T253" s="30">
        <f>VLOOKUP(A253,英语评价得分!O:T,6,0)</f>
        <v>0.927488893700693</v>
      </c>
      <c r="U253" s="41">
        <f t="shared" si="36"/>
        <v>0.932179624336829</v>
      </c>
      <c r="V253" s="14">
        <f t="shared" si="37"/>
        <v>0</v>
      </c>
      <c r="W253">
        <v>86</v>
      </c>
      <c r="X253">
        <v>3</v>
      </c>
      <c r="Y253" s="131">
        <v>0.0348837209302326</v>
      </c>
      <c r="Z253">
        <v>3.84</v>
      </c>
      <c r="AA253" s="41">
        <f t="shared" si="38"/>
        <v>0.55610777142305</v>
      </c>
      <c r="AB253" s="41">
        <f>VLOOKUP(A253,绩点百分制转换!$H:$M,6,0)</f>
        <v>0.106237821912647</v>
      </c>
      <c r="AC253" s="41">
        <f>L253*权重!$O$22+AA253*权重!$O$23+AB253*权重!$O$24</f>
        <v>0.122428166930682</v>
      </c>
      <c r="AD253" s="41">
        <f t="shared" si="39"/>
        <v>0.174157862153063</v>
      </c>
      <c r="AE253">
        <v>2</v>
      </c>
      <c r="AF253">
        <v>0</v>
      </c>
      <c r="AG253">
        <v>10</v>
      </c>
      <c r="AH253" s="41">
        <f>AE253*权重!$N$3+AF253*权重!$N$4+AG253*权重!$N$5</f>
        <v>1.98595456074343</v>
      </c>
      <c r="AI253" s="41">
        <f t="shared" si="40"/>
        <v>1.0080639104347</v>
      </c>
      <c r="AJ253">
        <v>0</v>
      </c>
      <c r="AK253">
        <v>0</v>
      </c>
      <c r="AL253">
        <v>2</v>
      </c>
      <c r="AM253" s="41">
        <f>AJ253*权重!$N$9+AK253*权重!$N$10+AL253*权重!$N$11</f>
        <v>0.300978828314143</v>
      </c>
      <c r="AN253" s="41">
        <f t="shared" si="41"/>
        <v>0.157257139949415</v>
      </c>
      <c r="AO253" s="41">
        <f>AI253*权重!$D$16+AN253*权重!$D$17</f>
        <v>0.480478632056776</v>
      </c>
      <c r="AP253" s="41">
        <f t="shared" si="42"/>
        <v>0.572269437876771</v>
      </c>
      <c r="AQ253">
        <v>75</v>
      </c>
      <c r="AR253">
        <v>75</v>
      </c>
      <c r="AS253">
        <v>86</v>
      </c>
      <c r="AT253">
        <v>86</v>
      </c>
      <c r="AU253">
        <v>81</v>
      </c>
      <c r="AV253" s="7">
        <f>IF(AU253="","未进复试",IFERROR(VLOOKUP(A253,录取名单!$E:$I,5,0),"未录取"))</f>
        <v>81</v>
      </c>
      <c r="AW253" s="136" t="str">
        <f>VLOOKUP(A253,[1]数据整理!$A:$AC,29,0)</f>
        <v>putong</v>
      </c>
      <c r="AX253" t="str">
        <f t="shared" si="43"/>
        <v/>
      </c>
      <c r="AY253">
        <f>IFERROR(VLOOKUP(A253,跨学科资质筛选!$A:$H,8,0),1)</f>
        <v>1</v>
      </c>
    </row>
    <row r="254" spans="1:51">
      <c r="A254" s="8">
        <v>305</v>
      </c>
      <c r="B254" s="8" t="s">
        <v>439</v>
      </c>
      <c r="C254">
        <v>1</v>
      </c>
      <c r="D254" t="s">
        <v>394</v>
      </c>
      <c r="E254" t="str">
        <f>VLOOKUP(A254,[1]数据整理!A:J,10,0)</f>
        <v>艺术学</v>
      </c>
      <c r="F254" t="str">
        <f>VLOOKUP(A254,[1]数据整理!$A:$M,13,0)</f>
        <v>视觉传达设计</v>
      </c>
      <c r="G254" s="7" t="s">
        <v>53</v>
      </c>
      <c r="H254" s="7">
        <f t="shared" si="33"/>
        <v>0</v>
      </c>
      <c r="I254" s="7">
        <f t="shared" si="34"/>
        <v>1</v>
      </c>
      <c r="J254" s="7">
        <v>1</v>
      </c>
      <c r="K254" s="127">
        <f>VLOOKUP(G254,权重!$L$16:$N$18,3,0)</f>
        <v>0.02965</v>
      </c>
      <c r="L254" s="127">
        <f t="shared" si="35"/>
        <v>-0.162495927150278</v>
      </c>
      <c r="M254" t="str">
        <f>IFERROR(VLOOKUP(A254,[1]数据整理!A:Q,16,0),"")</f>
        <v>艺术设计学院</v>
      </c>
      <c r="N254" t="s">
        <v>205</v>
      </c>
      <c r="O254">
        <v>455</v>
      </c>
      <c r="Q254" s="14"/>
      <c r="R254" s="14" t="s">
        <v>55</v>
      </c>
      <c r="S254" s="14" t="s">
        <v>55</v>
      </c>
      <c r="T254" s="30">
        <f>VLOOKUP(A254,英语评价得分!O:T,6,0)</f>
        <v>-1.40673080242823</v>
      </c>
      <c r="U254" s="41">
        <f t="shared" si="36"/>
        <v>-1.41285793364184</v>
      </c>
      <c r="V254" s="14">
        <f t="shared" si="37"/>
        <v>0</v>
      </c>
      <c r="W254">
        <v>30</v>
      </c>
      <c r="X254">
        <v>2</v>
      </c>
      <c r="Y254" s="131">
        <v>0.0666666666666667</v>
      </c>
      <c r="Z254">
        <v>3.68</v>
      </c>
      <c r="AA254" s="41">
        <f t="shared" si="38"/>
        <v>0.282096286239989</v>
      </c>
      <c r="AB254" s="41">
        <f>VLOOKUP(A254,绩点百分制转换!$H:$M,6,0)</f>
        <v>-0.544609950158679</v>
      </c>
      <c r="AC254" s="41">
        <f>L254*权重!$O$22+AA254*权重!$O$23+AB254*权重!$O$24</f>
        <v>-0.0110792586680852</v>
      </c>
      <c r="AD254" s="41">
        <f t="shared" si="39"/>
        <v>-0.01571068640896</v>
      </c>
      <c r="AE254">
        <v>2</v>
      </c>
      <c r="AF254">
        <v>1</v>
      </c>
      <c r="AG254">
        <v>5</v>
      </c>
      <c r="AH254" s="41">
        <f>AE254*权重!$N$3+AF254*权重!$N$4+AG254*权重!$N$5</f>
        <v>1.88650272946734</v>
      </c>
      <c r="AI254" s="41">
        <f t="shared" si="40"/>
        <v>0.913249264747879</v>
      </c>
      <c r="AJ254">
        <v>0</v>
      </c>
      <c r="AK254">
        <v>0</v>
      </c>
      <c r="AL254">
        <v>1</v>
      </c>
      <c r="AM254" s="41">
        <f>AJ254*权重!$N$9+AK254*权重!$N$10+AL254*权重!$N$11</f>
        <v>0.150489414157071</v>
      </c>
      <c r="AN254" s="41">
        <f t="shared" si="41"/>
        <v>-0.246895376014742</v>
      </c>
      <c r="AO254" s="41">
        <f>AI254*权重!$D$16+AN254*权重!$D$17</f>
        <v>0.193843573010978</v>
      </c>
      <c r="AP254" s="41">
        <f t="shared" si="42"/>
        <v>0.230875516957243</v>
      </c>
      <c r="AQ254" t="s">
        <v>55</v>
      </c>
      <c r="AR254" t="s">
        <v>55</v>
      </c>
      <c r="AS254" t="s">
        <v>55</v>
      </c>
      <c r="AT254" t="s">
        <v>55</v>
      </c>
      <c r="AU254" t="s">
        <v>55</v>
      </c>
      <c r="AV254" s="7" t="str">
        <f>IF(AU254="","未进复试",IFERROR(VLOOKUP(A254,录取名单!$E:$I,5,0),"未录取"))</f>
        <v>未进复试</v>
      </c>
      <c r="AW254" s="136" t="str">
        <f>VLOOKUP(A254,[1]数据整理!$A:$AC,29,0)</f>
        <v>putong</v>
      </c>
      <c r="AX254" t="str">
        <f t="shared" si="43"/>
        <v/>
      </c>
      <c r="AY254">
        <f>IFERROR(VLOOKUP(A254,跨学科资质筛选!$A:$H,8,0),1)</f>
        <v>1</v>
      </c>
    </row>
    <row r="255" spans="1:51">
      <c r="A255" s="8">
        <v>306</v>
      </c>
      <c r="B255" s="8" t="s">
        <v>440</v>
      </c>
      <c r="C255">
        <v>1</v>
      </c>
      <c r="D255" t="s">
        <v>354</v>
      </c>
      <c r="E255" t="str">
        <f>VLOOKUP(A255,[1]数据整理!A:J,10,0)</f>
        <v>管理学</v>
      </c>
      <c r="F255" t="str">
        <f>VLOOKUP(A255,[1]数据整理!$A:$M,13,0)</f>
        <v>会展经济与管理</v>
      </c>
      <c r="G255" s="7">
        <v>211</v>
      </c>
      <c r="H255" s="7">
        <f t="shared" si="33"/>
        <v>0</v>
      </c>
      <c r="I255" s="7">
        <f t="shared" si="34"/>
        <v>1</v>
      </c>
      <c r="J255" s="7">
        <v>1</v>
      </c>
      <c r="K255" s="127">
        <f>VLOOKUP(G255,权重!$L$16:$N$18,3,0)</f>
        <v>0.03757</v>
      </c>
      <c r="L255" s="127">
        <f t="shared" si="35"/>
        <v>-0.0952406599627802</v>
      </c>
      <c r="M255" t="str">
        <f>IFERROR(VLOOKUP(A255,[1]数据整理!A:Q,16,0),"")</f>
        <v>经济管理学院</v>
      </c>
      <c r="N255" t="s">
        <v>79</v>
      </c>
      <c r="O255">
        <v>537</v>
      </c>
      <c r="P255">
        <v>465</v>
      </c>
      <c r="Q255" s="14"/>
      <c r="R255" s="14" t="s">
        <v>55</v>
      </c>
      <c r="S255" s="14" t="s">
        <v>55</v>
      </c>
      <c r="T255" s="30">
        <f>VLOOKUP(A255,英语评价得分!O:T,6,0)</f>
        <v>-0.0972903879240454</v>
      </c>
      <c r="U255" s="41">
        <f t="shared" si="36"/>
        <v>-0.0973489620399389</v>
      </c>
      <c r="V255" s="14">
        <f t="shared" si="37"/>
        <v>0</v>
      </c>
      <c r="W255">
        <v>63</v>
      </c>
      <c r="X255">
        <v>2</v>
      </c>
      <c r="Y255" s="131">
        <v>0.0317460317460317</v>
      </c>
      <c r="Z255">
        <v>3.99</v>
      </c>
      <c r="AA255" s="41">
        <f t="shared" si="38"/>
        <v>0.583158847196058</v>
      </c>
      <c r="AB255" s="41">
        <f>VLOOKUP(A255,绩点百分制转换!$H:$M,6,0)</f>
        <v>0.748521807509353</v>
      </c>
      <c r="AC255" s="41">
        <f>L255*权重!$O$22+AA255*权重!$O$23+AB255*权重!$O$24</f>
        <v>0.200495380624905</v>
      </c>
      <c r="AD255" s="41">
        <f t="shared" si="39"/>
        <v>0.285181713357787</v>
      </c>
      <c r="AE255">
        <v>3</v>
      </c>
      <c r="AF255">
        <v>2</v>
      </c>
      <c r="AG255">
        <v>1</v>
      </c>
      <c r="AH255" s="41">
        <f>AE255*权重!$N$3+AF255*权重!$N$4+AG255*权重!$N$5</f>
        <v>2.35412997494545</v>
      </c>
      <c r="AI255" s="41">
        <f t="shared" si="40"/>
        <v>1.35907224281275</v>
      </c>
      <c r="AJ255">
        <v>0</v>
      </c>
      <c r="AK255">
        <v>1</v>
      </c>
      <c r="AL255">
        <v>0</v>
      </c>
      <c r="AM255" s="41">
        <f>AJ255*权重!$N$9+AK255*权重!$N$10+AL255*权重!$N$11</f>
        <v>0.341500400262201</v>
      </c>
      <c r="AN255" s="41">
        <f t="shared" si="41"/>
        <v>0.266081374167892</v>
      </c>
      <c r="AO255" s="41">
        <f>AI255*权重!$D$16+AN255*权重!$D$17</f>
        <v>0.681308605166074</v>
      </c>
      <c r="AP255" s="41">
        <f t="shared" si="42"/>
        <v>0.811466039249223</v>
      </c>
      <c r="AQ255" t="s">
        <v>55</v>
      </c>
      <c r="AR255" t="s">
        <v>55</v>
      </c>
      <c r="AS255" t="s">
        <v>55</v>
      </c>
      <c r="AT255" t="s">
        <v>55</v>
      </c>
      <c r="AU255" t="s">
        <v>55</v>
      </c>
      <c r="AV255" s="7" t="str">
        <f>IF(AU255="","未进复试",IFERROR(VLOOKUP(A255,录取名单!$E:$I,5,0),"未录取"))</f>
        <v>未进复试</v>
      </c>
      <c r="AW255" s="136" t="str">
        <f>VLOOKUP(A255,[1]数据整理!$A:$AC,29,0)</f>
        <v>putong</v>
      </c>
      <c r="AX255" t="str">
        <f t="shared" si="43"/>
        <v/>
      </c>
      <c r="AY255">
        <f>IFERROR(VLOOKUP(A255,跨学科资质筛选!$A:$H,8,0),1)</f>
        <v>1</v>
      </c>
    </row>
    <row r="256" spans="1:51">
      <c r="A256" s="8">
        <v>307</v>
      </c>
      <c r="B256" s="8" t="s">
        <v>441</v>
      </c>
      <c r="C256">
        <v>1</v>
      </c>
      <c r="D256" t="s">
        <v>69</v>
      </c>
      <c r="E256" t="str">
        <f>VLOOKUP(A256,[1]数据整理!A:J,10,0)</f>
        <v>管理学</v>
      </c>
      <c r="F256" t="str">
        <f>VLOOKUP(A256,[1]数据整理!$A:$M,13,0)</f>
        <v>农林经济管理</v>
      </c>
      <c r="G256" s="7" t="s">
        <v>53</v>
      </c>
      <c r="H256" s="7">
        <f t="shared" si="33"/>
        <v>0</v>
      </c>
      <c r="I256" s="7">
        <f t="shared" si="34"/>
        <v>1</v>
      </c>
      <c r="J256" s="7">
        <v>1</v>
      </c>
      <c r="K256" s="127">
        <f>VLOOKUP(G256,权重!$L$16:$N$18,3,0)</f>
        <v>0.02965</v>
      </c>
      <c r="L256" s="127">
        <f t="shared" si="35"/>
        <v>-0.162495927150278</v>
      </c>
      <c r="M256" t="str">
        <f>IFERROR(VLOOKUP(A256,[1]数据整理!A:Q,16,0),"")</f>
        <v>经济管理学院</v>
      </c>
      <c r="N256" t="s">
        <v>67</v>
      </c>
      <c r="O256">
        <v>431</v>
      </c>
      <c r="P256">
        <v>459</v>
      </c>
      <c r="Q256" s="14"/>
      <c r="R256" s="14" t="s">
        <v>55</v>
      </c>
      <c r="S256" s="14" t="s">
        <v>55</v>
      </c>
      <c r="T256" s="30">
        <f>VLOOKUP(A256,英语评价得分!O:T,6,0)</f>
        <v>-0.207088168098125</v>
      </c>
      <c r="U256" s="41">
        <f t="shared" si="36"/>
        <v>-0.207655596294594</v>
      </c>
      <c r="V256" s="14">
        <f t="shared" si="37"/>
        <v>0</v>
      </c>
      <c r="W256">
        <v>90</v>
      </c>
      <c r="X256">
        <v>5</v>
      </c>
      <c r="Y256" s="131">
        <v>0.0555555555555556</v>
      </c>
      <c r="Z256">
        <v>86.23</v>
      </c>
      <c r="AA256" s="41">
        <f t="shared" si="38"/>
        <v>0.377888919271466</v>
      </c>
      <c r="AB256" s="41">
        <f>VLOOKUP(A256,绩点百分制转换!$H:$M,6,0)</f>
        <v>-0.691050698874725</v>
      </c>
      <c r="AC256" s="41">
        <f>L256*权重!$O$22+AA256*权重!$O$23+AB256*权重!$O$24</f>
        <v>0.018638587049115</v>
      </c>
      <c r="AD256" s="41">
        <f t="shared" si="39"/>
        <v>0.0265527622899341</v>
      </c>
      <c r="AE256">
        <v>0</v>
      </c>
      <c r="AF256">
        <v>0</v>
      </c>
      <c r="AG256">
        <v>0</v>
      </c>
      <c r="AH256" s="41">
        <f>AE256*权重!$N$3+AF256*权重!$N$4+AG256*权重!$N$5</f>
        <v>0</v>
      </c>
      <c r="AI256" s="41">
        <f t="shared" si="40"/>
        <v>-0.885290647353986</v>
      </c>
      <c r="AJ256">
        <v>0</v>
      </c>
      <c r="AK256">
        <v>0</v>
      </c>
      <c r="AL256">
        <v>0</v>
      </c>
      <c r="AM256" s="41">
        <f>AJ256*权重!$N$9+AK256*权重!$N$10+AL256*权重!$N$11</f>
        <v>0</v>
      </c>
      <c r="AN256" s="41">
        <f t="shared" si="41"/>
        <v>-0.651047891978899</v>
      </c>
      <c r="AO256" s="41">
        <f>AI256*权重!$D$16+AN256*权重!$D$17</f>
        <v>-0.740036714745894</v>
      </c>
      <c r="AP256" s="41">
        <f t="shared" si="42"/>
        <v>-0.881413587411652</v>
      </c>
      <c r="AQ256" t="s">
        <v>55</v>
      </c>
      <c r="AR256" t="s">
        <v>55</v>
      </c>
      <c r="AS256" t="s">
        <v>55</v>
      </c>
      <c r="AT256" t="s">
        <v>55</v>
      </c>
      <c r="AU256" t="s">
        <v>55</v>
      </c>
      <c r="AV256" s="7" t="str">
        <f>IF(AU256="","未进复试",IFERROR(VLOOKUP(A256,录取名单!$E:$I,5,0),"未录取"))</f>
        <v>未进复试</v>
      </c>
      <c r="AW256" s="136" t="str">
        <f>VLOOKUP(A256,[1]数据整理!$A:$AC,29,0)</f>
        <v>putong</v>
      </c>
      <c r="AX256" t="str">
        <f t="shared" si="43"/>
        <v/>
      </c>
      <c r="AY256">
        <f>IFERROR(VLOOKUP(A256,跨学科资质筛选!$A:$H,8,0),1)</f>
        <v>1</v>
      </c>
    </row>
    <row r="257" spans="1:51">
      <c r="A257" s="8">
        <v>308</v>
      </c>
      <c r="B257" s="8" t="s">
        <v>442</v>
      </c>
      <c r="C257">
        <v>1</v>
      </c>
      <c r="D257" t="s">
        <v>83</v>
      </c>
      <c r="E257" t="str">
        <f>VLOOKUP(A257,[1]数据整理!A:J,10,0)</f>
        <v>工学</v>
      </c>
      <c r="F257" t="str">
        <f>VLOOKUP(A257,[1]数据整理!$A:$M,13,0)</f>
        <v>风景园林</v>
      </c>
      <c r="G257" s="7">
        <v>211</v>
      </c>
      <c r="H257" s="7">
        <f t="shared" si="33"/>
        <v>0</v>
      </c>
      <c r="I257" s="7">
        <f t="shared" si="34"/>
        <v>1</v>
      </c>
      <c r="J257" s="7">
        <v>1</v>
      </c>
      <c r="K257" s="127">
        <f>VLOOKUP(G257,权重!$L$16:$N$18,3,0)</f>
        <v>0.03757</v>
      </c>
      <c r="L257" s="127">
        <f t="shared" si="35"/>
        <v>-0.0952406599627802</v>
      </c>
      <c r="M257" t="str">
        <f>IFERROR(VLOOKUP(A257,[1]数据整理!A:Q,16,0),"")</f>
        <v>园林学院</v>
      </c>
      <c r="N257" t="s">
        <v>64</v>
      </c>
      <c r="O257">
        <v>493</v>
      </c>
      <c r="Q257" s="14"/>
      <c r="R257" s="14" t="s">
        <v>55</v>
      </c>
      <c r="S257" s="14" t="s">
        <v>55</v>
      </c>
      <c r="T257" s="30">
        <f>VLOOKUP(A257,英语评价得分!O:T,6,0)</f>
        <v>-0.805421512622723</v>
      </c>
      <c r="U257" s="41">
        <f t="shared" si="36"/>
        <v>-0.808761896369135</v>
      </c>
      <c r="V257" s="14">
        <f t="shared" si="37"/>
        <v>0</v>
      </c>
      <c r="W257">
        <v>107</v>
      </c>
      <c r="X257">
        <v>2</v>
      </c>
      <c r="Y257" s="131">
        <v>0.0186915887850467</v>
      </c>
      <c r="Z257">
        <v>3.78</v>
      </c>
      <c r="AA257" s="41">
        <f t="shared" si="38"/>
        <v>0.695705598955337</v>
      </c>
      <c r="AB257" s="41">
        <f>VLOOKUP(A257,绩点百分制转换!$H:$M,6,0)</f>
        <v>-0.150675772326035</v>
      </c>
      <c r="AC257" s="41">
        <f>L257*权重!$O$22+AA257*权重!$O$23+AB257*权重!$O$24</f>
        <v>0.202443021561562</v>
      </c>
      <c r="AD257" s="41">
        <f t="shared" si="39"/>
        <v>0.287951564967947</v>
      </c>
      <c r="AE257">
        <v>3</v>
      </c>
      <c r="AF257">
        <v>4</v>
      </c>
      <c r="AG257">
        <v>15</v>
      </c>
      <c r="AH257" s="41">
        <f>AE257*权重!$N$3+AF257*权重!$N$4+AG257*权重!$N$5</f>
        <v>4.71061553409832</v>
      </c>
      <c r="AI257" s="41">
        <f t="shared" si="40"/>
        <v>3.60568088229498</v>
      </c>
      <c r="AJ257">
        <v>1</v>
      </c>
      <c r="AK257">
        <v>0</v>
      </c>
      <c r="AL257">
        <v>4</v>
      </c>
      <c r="AM257" s="41">
        <f>AJ257*权重!$N$9+AK257*权重!$N$10+AL257*权重!$N$11</f>
        <v>1.08598008476764</v>
      </c>
      <c r="AN257" s="41">
        <f t="shared" si="41"/>
        <v>2.26544683958881</v>
      </c>
      <c r="AO257" s="41">
        <f>AI257*权重!$D$16+AN257*权重!$D$17</f>
        <v>2.77460175241288</v>
      </c>
      <c r="AP257" s="41">
        <f t="shared" si="42"/>
        <v>3.30466264105914</v>
      </c>
      <c r="AQ257">
        <v>73</v>
      </c>
      <c r="AR257">
        <v>83</v>
      </c>
      <c r="AS257" t="s">
        <v>55</v>
      </c>
      <c r="AT257">
        <v>77.43</v>
      </c>
      <c r="AU257">
        <v>77.89</v>
      </c>
      <c r="AV257" s="7" t="str">
        <f>IF(AU257="","未进复试",IFERROR(VLOOKUP(A257,录取名单!$E:$I,5,0),"未录取"))</f>
        <v>未录取</v>
      </c>
      <c r="AW257" s="136" t="str">
        <f>VLOOKUP(A257,[1]数据整理!$A:$AC,29,0)</f>
        <v>putong</v>
      </c>
      <c r="AX257" t="str">
        <f t="shared" si="43"/>
        <v/>
      </c>
      <c r="AY257">
        <f>IFERROR(VLOOKUP(A257,跨学科资质筛选!$A:$H,8,0),1)</f>
        <v>1</v>
      </c>
    </row>
    <row r="258" spans="1:51">
      <c r="A258" s="8">
        <v>309</v>
      </c>
      <c r="B258" s="8" t="s">
        <v>443</v>
      </c>
      <c r="C258">
        <v>1</v>
      </c>
      <c r="D258" t="s">
        <v>73</v>
      </c>
      <c r="E258" t="str">
        <f>VLOOKUP(A258,[1]数据整理!A:J,10,0)</f>
        <v>管理学</v>
      </c>
      <c r="F258" t="str">
        <f>VLOOKUP(A258,[1]数据整理!$A:$M,13,0)</f>
        <v>会计学</v>
      </c>
      <c r="G258" s="7" t="s">
        <v>53</v>
      </c>
      <c r="H258" s="7">
        <f t="shared" ref="H258:H321" si="44">IF(G258=985,1,0)</f>
        <v>0</v>
      </c>
      <c r="I258" s="7">
        <f t="shared" ref="I258:I321" si="45">IF(G258="其它",0,1)</f>
        <v>1</v>
      </c>
      <c r="J258" s="7">
        <v>1</v>
      </c>
      <c r="K258" s="127">
        <f>VLOOKUP(G258,权重!$L$16:$N$18,3,0)</f>
        <v>0.02965</v>
      </c>
      <c r="L258" s="127">
        <f t="shared" ref="L258:L321" si="46">(K258-AVERAGE($K$2:$K$978))/STDEV($K$2:$K$978)</f>
        <v>-0.162495927150278</v>
      </c>
      <c r="M258" t="str">
        <f>IFERROR(VLOOKUP(A258,[1]数据整理!A:Q,16,0),"")</f>
        <v>经济管理学院</v>
      </c>
      <c r="N258" t="s">
        <v>54</v>
      </c>
      <c r="O258">
        <v>565</v>
      </c>
      <c r="P258">
        <v>555</v>
      </c>
      <c r="Q258" s="14"/>
      <c r="R258" s="14" t="s">
        <v>55</v>
      </c>
      <c r="S258" s="14" t="s">
        <v>55</v>
      </c>
      <c r="T258" s="30">
        <f>VLOOKUP(A258,英语评价得分!O:T,6,0)</f>
        <v>1.54967631468714</v>
      </c>
      <c r="U258" s="41">
        <f t="shared" ref="U258:U321" si="47">(T258-AVERAGE($T$2:$T$978))/STDEV($T$2:$T$978)</f>
        <v>1.55725055177987</v>
      </c>
      <c r="V258" s="14">
        <f t="shared" ref="V258:V321" si="48">IF(SUM(O258:Q258)=0,1,0)</f>
        <v>0</v>
      </c>
      <c r="W258">
        <v>435</v>
      </c>
      <c r="X258">
        <v>6</v>
      </c>
      <c r="Y258" s="131">
        <v>0.0137931034482759</v>
      </c>
      <c r="Z258">
        <v>3.89</v>
      </c>
      <c r="AA258" s="41">
        <f t="shared" ref="AA258:AA321" si="49">-(Y258-AVERAGE($Y$2:$Y$978))/STDEV($Y$2:$Y$978)</f>
        <v>0.737937091700119</v>
      </c>
      <c r="AB258" s="41">
        <f>VLOOKUP(A258,绩点百分制转换!$H:$M,6,0)</f>
        <v>0.320332483778217</v>
      </c>
      <c r="AC258" s="41">
        <f>L258*权重!$O$22+AA258*权重!$O$23+AB258*权重!$O$24</f>
        <v>0.201146760768024</v>
      </c>
      <c r="AD258" s="41">
        <f t="shared" ref="AD258:AD321" si="50">(AC258-AVERAGE($AC$2:$AC$978))/STDEV($AC$2:$AC$978)</f>
        <v>0.286108078327986</v>
      </c>
      <c r="AE258">
        <v>1</v>
      </c>
      <c r="AF258">
        <v>2</v>
      </c>
      <c r="AG258">
        <v>3</v>
      </c>
      <c r="AH258" s="41">
        <f>AE258*权重!$N$3+AF258*权重!$N$4+AG258*权重!$N$5</f>
        <v>1.64587002505455</v>
      </c>
      <c r="AI258" s="41">
        <f t="shared" ref="AI258:AI321" si="51">(AH258-AVERAGE($AH$2:$AH$978))/STDEV($AH$2:$AH$978)</f>
        <v>0.683836650452001</v>
      </c>
      <c r="AJ258">
        <v>0</v>
      </c>
      <c r="AK258">
        <v>0</v>
      </c>
      <c r="AL258">
        <v>0</v>
      </c>
      <c r="AM258" s="41">
        <f>AJ258*权重!$N$9+AK258*权重!$N$10+AL258*权重!$N$11</f>
        <v>0</v>
      </c>
      <c r="AN258" s="41">
        <f t="shared" ref="AN258:AN321" si="52">(AM258-AVERAGE($AM$2:$AM$978))/STDEV($AM$2:$AM$978)</f>
        <v>-0.651047891978899</v>
      </c>
      <c r="AO258" s="41">
        <f>AI258*权重!$D$16+AN258*权重!$D$17</f>
        <v>-0.1439252543094</v>
      </c>
      <c r="AP258" s="41">
        <f t="shared" ref="AP258:AP321" si="53">(AO258-AVERAGE($AO$2:$AO$978))/STDEV($AO$2:$AO$978)</f>
        <v>-0.17142078520191</v>
      </c>
      <c r="AQ258" t="s">
        <v>55</v>
      </c>
      <c r="AR258" t="s">
        <v>55</v>
      </c>
      <c r="AS258" t="s">
        <v>55</v>
      </c>
      <c r="AT258" t="s">
        <v>55</v>
      </c>
      <c r="AU258" t="s">
        <v>55</v>
      </c>
      <c r="AV258" s="7" t="str">
        <f>IF(AU258="","未进复试",IFERROR(VLOOKUP(A258,录取名单!$E:$I,5,0),"未录取"))</f>
        <v>未进复试</v>
      </c>
      <c r="AW258" s="136" t="str">
        <f>VLOOKUP(A258,[1]数据整理!$A:$AC,29,0)</f>
        <v>putong</v>
      </c>
      <c r="AX258" t="str">
        <f t="shared" ref="AX258:AX321" si="54">IF(OR(M258="",AW258="techangsheng"),"删除","")</f>
        <v/>
      </c>
      <c r="AY258">
        <f>IFERROR(VLOOKUP(A258,跨学科资质筛选!$A:$H,8,0),1)</f>
        <v>1</v>
      </c>
    </row>
    <row r="259" spans="1:51">
      <c r="A259" s="8">
        <v>310</v>
      </c>
      <c r="B259" s="8" t="s">
        <v>444</v>
      </c>
      <c r="C259">
        <v>1</v>
      </c>
      <c r="D259" t="s">
        <v>327</v>
      </c>
      <c r="E259" t="str">
        <f>VLOOKUP(A259,[1]数据整理!A:J,10,0)</f>
        <v>文学</v>
      </c>
      <c r="F259" t="str">
        <f>VLOOKUP(A259,[1]数据整理!$A:$M,13,0)</f>
        <v>商务英语</v>
      </c>
      <c r="G259" s="7" t="s">
        <v>53</v>
      </c>
      <c r="H259" s="7">
        <f t="shared" si="44"/>
        <v>0</v>
      </c>
      <c r="I259" s="7">
        <f t="shared" si="45"/>
        <v>1</v>
      </c>
      <c r="J259" s="7">
        <v>1</v>
      </c>
      <c r="K259" s="127">
        <f>VLOOKUP(G259,权重!$L$16:$N$18,3,0)</f>
        <v>0.02965</v>
      </c>
      <c r="L259" s="127">
        <f t="shared" si="46"/>
        <v>-0.162495927150278</v>
      </c>
      <c r="M259" t="str">
        <f>IFERROR(VLOOKUP(A259,[1]数据整理!A:Q,16,0),"")</f>
        <v>外语学院</v>
      </c>
      <c r="N259" t="s">
        <v>362</v>
      </c>
      <c r="O259">
        <v>505</v>
      </c>
      <c r="P259">
        <v>557</v>
      </c>
      <c r="Q259" s="14"/>
      <c r="R259" s="14" t="s">
        <v>55</v>
      </c>
      <c r="S259" s="14" t="s">
        <v>55</v>
      </c>
      <c r="T259" s="30">
        <f>VLOOKUP(A259,英语评价得分!O:T,6,0)</f>
        <v>1.58627557474517</v>
      </c>
      <c r="U259" s="41">
        <f t="shared" si="47"/>
        <v>1.59401942986475</v>
      </c>
      <c r="V259" s="14">
        <f t="shared" si="48"/>
        <v>0</v>
      </c>
      <c r="W259">
        <v>41</v>
      </c>
      <c r="X259">
        <v>3</v>
      </c>
      <c r="Y259" s="131">
        <v>0.0731707317073171</v>
      </c>
      <c r="Z259">
        <v>4.18</v>
      </c>
      <c r="AA259" s="41">
        <f t="shared" si="49"/>
        <v>0.22602254983132</v>
      </c>
      <c r="AB259" s="41">
        <f>VLOOKUP(A259,绩点百分制转换!$H:$M,6,0)</f>
        <v>1.71622967914172</v>
      </c>
      <c r="AC259" s="41">
        <f>L259*权重!$O$22+AA259*权重!$O$23+AB259*权重!$O$24</f>
        <v>0.0701421764102273</v>
      </c>
      <c r="AD259" s="41">
        <f t="shared" si="50"/>
        <v>0.0997989634946342</v>
      </c>
      <c r="AE259">
        <v>1</v>
      </c>
      <c r="AF259">
        <v>3</v>
      </c>
      <c r="AG259">
        <v>6</v>
      </c>
      <c r="AH259" s="41">
        <f>AE259*权重!$N$3+AF259*权重!$N$4+AG259*权重!$N$5</f>
        <v>2.39821460101348</v>
      </c>
      <c r="AI259" s="41">
        <f t="shared" si="51"/>
        <v>1.40110131505047</v>
      </c>
      <c r="AJ259">
        <v>1</v>
      </c>
      <c r="AK259">
        <v>0</v>
      </c>
      <c r="AL259">
        <v>1</v>
      </c>
      <c r="AM259" s="41">
        <f>AJ259*权重!$N$9+AK259*权重!$N$10+AL259*权重!$N$11</f>
        <v>0.634511842296424</v>
      </c>
      <c r="AN259" s="41">
        <f t="shared" si="52"/>
        <v>1.05298929169634</v>
      </c>
      <c r="AO259" s="41">
        <f>AI259*权重!$D$16+AN259*权重!$D$17</f>
        <v>1.18523704936857</v>
      </c>
      <c r="AP259" s="41">
        <f t="shared" si="53"/>
        <v>1.41166514958094</v>
      </c>
      <c r="AQ259" t="s">
        <v>55</v>
      </c>
      <c r="AR259">
        <v>67</v>
      </c>
      <c r="AS259" t="s">
        <v>55</v>
      </c>
      <c r="AT259">
        <v>87.3</v>
      </c>
      <c r="AU259">
        <v>77.15</v>
      </c>
      <c r="AV259" s="7" t="str">
        <f>IF(AU259="","未进复试",IFERROR(VLOOKUP(A259,录取名单!$E:$I,5,0),"未录取"))</f>
        <v>未录取</v>
      </c>
      <c r="AW259" s="136" t="str">
        <f>VLOOKUP(A259,[1]数据整理!$A:$AC,29,0)</f>
        <v>putong</v>
      </c>
      <c r="AX259" t="str">
        <f t="shared" si="54"/>
        <v/>
      </c>
      <c r="AY259">
        <f>IFERROR(VLOOKUP(A259,跨学科资质筛选!$A:$H,8,0),1)</f>
        <v>1</v>
      </c>
    </row>
    <row r="260" spans="1:51">
      <c r="A260" s="8">
        <v>312</v>
      </c>
      <c r="B260" s="8" t="s">
        <v>445</v>
      </c>
      <c r="C260">
        <v>1</v>
      </c>
      <c r="D260" t="s">
        <v>89</v>
      </c>
      <c r="E260" t="str">
        <f>VLOOKUP(A260,[1]数据整理!A:J,10,0)</f>
        <v>农学</v>
      </c>
      <c r="F260" t="str">
        <f>VLOOKUP(A260,[1]数据整理!$A:$M,13,0)</f>
        <v>园林</v>
      </c>
      <c r="G260" s="7">
        <v>211</v>
      </c>
      <c r="H260" s="7">
        <f t="shared" si="44"/>
        <v>0</v>
      </c>
      <c r="I260" s="7">
        <f t="shared" si="45"/>
        <v>1</v>
      </c>
      <c r="J260" s="7">
        <v>1</v>
      </c>
      <c r="K260" s="127">
        <f>VLOOKUP(G260,权重!$L$16:$N$18,3,0)</f>
        <v>0.03757</v>
      </c>
      <c r="L260" s="127">
        <f t="shared" si="46"/>
        <v>-0.0952406599627802</v>
      </c>
      <c r="M260" t="str">
        <f>IFERROR(VLOOKUP(A260,[1]数据整理!A:Q,16,0),"")</f>
        <v>园林学院</v>
      </c>
      <c r="N260" t="s">
        <v>58</v>
      </c>
      <c r="O260">
        <v>428</v>
      </c>
      <c r="P260">
        <v>454</v>
      </c>
      <c r="Q260" s="14"/>
      <c r="R260" s="14" t="s">
        <v>55</v>
      </c>
      <c r="S260" s="14" t="s">
        <v>55</v>
      </c>
      <c r="T260" s="30">
        <f>VLOOKUP(A260,英语评价得分!O:T,6,0)</f>
        <v>-0.298586318243191</v>
      </c>
      <c r="U260" s="41">
        <f t="shared" si="47"/>
        <v>-0.299577791506805</v>
      </c>
      <c r="V260" s="14">
        <f t="shared" si="48"/>
        <v>0</v>
      </c>
      <c r="W260">
        <v>59</v>
      </c>
      <c r="X260">
        <v>2</v>
      </c>
      <c r="Y260" s="131">
        <v>0.0338983050847458</v>
      </c>
      <c r="Z260">
        <v>3.75</v>
      </c>
      <c r="AA260" s="41">
        <f t="shared" si="49"/>
        <v>0.564603373485361</v>
      </c>
      <c r="AB260" s="41">
        <f>VLOOKUP(A260,绩点百分制转换!$H:$M,6,0)</f>
        <v>-0.279132569445375</v>
      </c>
      <c r="AC260" s="41">
        <f>L260*权重!$O$22+AA260*权重!$O$23+AB260*权重!$O$24</f>
        <v>0.146860190573168</v>
      </c>
      <c r="AD260" s="41">
        <f t="shared" si="50"/>
        <v>0.208904040851565</v>
      </c>
      <c r="AE260">
        <v>0</v>
      </c>
      <c r="AF260">
        <v>0</v>
      </c>
      <c r="AG260">
        <v>3</v>
      </c>
      <c r="AH260" s="41">
        <f>AE260*权重!$N$3+AF260*权重!$N$4+AG260*权重!$N$5</f>
        <v>0.319423652713132</v>
      </c>
      <c r="AI260" s="41">
        <f t="shared" si="51"/>
        <v>-0.580760905997001</v>
      </c>
      <c r="AJ260">
        <v>0</v>
      </c>
      <c r="AK260">
        <v>2</v>
      </c>
      <c r="AL260">
        <v>0</v>
      </c>
      <c r="AM260" s="41">
        <f>AJ260*权重!$N$9+AK260*权重!$N$10+AL260*权重!$N$11</f>
        <v>0.683000800524403</v>
      </c>
      <c r="AN260" s="41">
        <f t="shared" si="52"/>
        <v>1.18321064031468</v>
      </c>
      <c r="AO260" s="41">
        <f>AI260*权重!$D$16+AN260*权重!$D$17</f>
        <v>0.513077849870873</v>
      </c>
      <c r="AP260" s="41">
        <f t="shared" si="53"/>
        <v>0.611096421657169</v>
      </c>
      <c r="AQ260" t="s">
        <v>55</v>
      </c>
      <c r="AR260" t="s">
        <v>55</v>
      </c>
      <c r="AS260" t="s">
        <v>55</v>
      </c>
      <c r="AT260" t="s">
        <v>55</v>
      </c>
      <c r="AU260" t="s">
        <v>55</v>
      </c>
      <c r="AV260" s="7" t="str">
        <f>IF(AU260="","未进复试",IFERROR(VLOOKUP(A260,录取名单!$E:$I,5,0),"未录取"))</f>
        <v>未进复试</v>
      </c>
      <c r="AW260" s="136" t="str">
        <f>VLOOKUP(A260,[1]数据整理!$A:$AC,29,0)</f>
        <v>putong</v>
      </c>
      <c r="AX260" t="str">
        <f t="shared" si="54"/>
        <v/>
      </c>
      <c r="AY260">
        <f>IFERROR(VLOOKUP(A260,跨学科资质筛选!$A:$H,8,0),1)</f>
        <v>1</v>
      </c>
    </row>
    <row r="261" spans="1:51">
      <c r="A261" s="8">
        <v>313</v>
      </c>
      <c r="B261" s="8" t="s">
        <v>446</v>
      </c>
      <c r="C261">
        <v>1</v>
      </c>
      <c r="D261" t="s">
        <v>69</v>
      </c>
      <c r="E261" t="str">
        <f>VLOOKUP(A261,[1]数据整理!A:J,10,0)</f>
        <v>管理学</v>
      </c>
      <c r="F261" t="str">
        <f>VLOOKUP(A261,[1]数据整理!$A:$M,13,0)</f>
        <v>工商管理</v>
      </c>
      <c r="G261" s="7" t="s">
        <v>53</v>
      </c>
      <c r="H261" s="7">
        <f t="shared" si="44"/>
        <v>0</v>
      </c>
      <c r="I261" s="7">
        <f t="shared" si="45"/>
        <v>1</v>
      </c>
      <c r="J261" s="7">
        <v>1</v>
      </c>
      <c r="K261" s="127">
        <f>VLOOKUP(G261,权重!$L$16:$N$18,3,0)</f>
        <v>0.02965</v>
      </c>
      <c r="L261" s="127">
        <f t="shared" si="46"/>
        <v>-0.162495927150278</v>
      </c>
      <c r="M261" t="str">
        <f>IFERROR(VLOOKUP(A261,[1]数据整理!A:Q,16,0),"")</f>
        <v>经济管理学院</v>
      </c>
      <c r="N261" t="s">
        <v>79</v>
      </c>
      <c r="O261">
        <v>542</v>
      </c>
      <c r="P261">
        <v>486</v>
      </c>
      <c r="Q261" s="14"/>
      <c r="R261" s="14" t="s">
        <v>55</v>
      </c>
      <c r="S261" s="14" t="s">
        <v>55</v>
      </c>
      <c r="T261" s="30">
        <f>VLOOKUP(A261,英语评价得分!O:T,6,0)</f>
        <v>0.287001842685231</v>
      </c>
      <c r="U261" s="41">
        <f t="shared" si="47"/>
        <v>0.288724257851349</v>
      </c>
      <c r="V261" s="14">
        <f t="shared" si="48"/>
        <v>0</v>
      </c>
      <c r="W261">
        <v>92</v>
      </c>
      <c r="X261">
        <v>1</v>
      </c>
      <c r="Y261" s="131">
        <v>0.0108695652173913</v>
      </c>
      <c r="Z261">
        <v>89.7</v>
      </c>
      <c r="AA261" s="41">
        <f t="shared" si="49"/>
        <v>0.763141899941535</v>
      </c>
      <c r="AB261" s="41">
        <f>VLOOKUP(A261,绩点百分制转换!$H:$M,6,0)</f>
        <v>0.200439473133498</v>
      </c>
      <c r="AC261" s="41">
        <f>L261*权重!$O$22+AA261*权重!$O$23+AB261*权重!$O$24</f>
        <v>0.205277230017924</v>
      </c>
      <c r="AD261" s="41">
        <f t="shared" si="50"/>
        <v>0.291982254972778</v>
      </c>
      <c r="AE261">
        <v>1</v>
      </c>
      <c r="AF261">
        <v>4</v>
      </c>
      <c r="AG261">
        <v>1</v>
      </c>
      <c r="AH261" s="41">
        <f>AE261*权重!$N$3+AF261*权重!$N$4+AG261*权重!$N$5</f>
        <v>2.29876276973738</v>
      </c>
      <c r="AI261" s="41">
        <f t="shared" si="51"/>
        <v>1.30628666936364</v>
      </c>
      <c r="AJ261">
        <v>0</v>
      </c>
      <c r="AK261">
        <v>1</v>
      </c>
      <c r="AL261">
        <v>1</v>
      </c>
      <c r="AM261" s="41">
        <f>AJ261*权重!$N$9+AK261*权重!$N$10+AL261*权重!$N$11</f>
        <v>0.491989814419273</v>
      </c>
      <c r="AN261" s="41">
        <f t="shared" si="52"/>
        <v>0.670233890132048</v>
      </c>
      <c r="AO261" s="41">
        <f>AI261*权重!$D$16+AN261*权重!$D$17</f>
        <v>0.911870340962132</v>
      </c>
      <c r="AP261" s="41">
        <f t="shared" si="53"/>
        <v>1.08607436964488</v>
      </c>
      <c r="AQ261" t="s">
        <v>55</v>
      </c>
      <c r="AR261" t="s">
        <v>55</v>
      </c>
      <c r="AS261" t="s">
        <v>55</v>
      </c>
      <c r="AT261" t="s">
        <v>55</v>
      </c>
      <c r="AU261" t="s">
        <v>55</v>
      </c>
      <c r="AV261" s="7" t="str">
        <f>IF(AU261="","未进复试",IFERROR(VLOOKUP(A261,录取名单!$E:$I,5,0),"未录取"))</f>
        <v>未进复试</v>
      </c>
      <c r="AW261" s="136" t="str">
        <f>VLOOKUP(A261,[1]数据整理!$A:$AC,29,0)</f>
        <v>putong</v>
      </c>
      <c r="AX261" t="str">
        <f t="shared" si="54"/>
        <v/>
      </c>
      <c r="AY261">
        <f>IFERROR(VLOOKUP(A261,跨学科资质筛选!$A:$H,8,0),1)</f>
        <v>1</v>
      </c>
    </row>
    <row r="262" spans="1:51">
      <c r="A262" s="8">
        <v>314</v>
      </c>
      <c r="B262" s="8" t="s">
        <v>447</v>
      </c>
      <c r="C262">
        <v>1</v>
      </c>
      <c r="D262" t="s">
        <v>122</v>
      </c>
      <c r="E262" t="str">
        <f>VLOOKUP(A262,[1]数据整理!A:J,10,0)</f>
        <v>工学</v>
      </c>
      <c r="F262" t="str">
        <f>VLOOKUP(A262,[1]数据整理!$A:$M,13,0)</f>
        <v>环境科学</v>
      </c>
      <c r="G262" s="7" t="s">
        <v>53</v>
      </c>
      <c r="H262" s="7">
        <f t="shared" si="44"/>
        <v>0</v>
      </c>
      <c r="I262" s="7">
        <f t="shared" si="45"/>
        <v>1</v>
      </c>
      <c r="J262" s="7">
        <v>1</v>
      </c>
      <c r="K262" s="127">
        <f>VLOOKUP(G262,权重!$L$16:$N$18,3,0)</f>
        <v>0.02965</v>
      </c>
      <c r="L262" s="127">
        <f t="shared" si="46"/>
        <v>-0.162495927150278</v>
      </c>
      <c r="M262" t="str">
        <f>IFERROR(VLOOKUP(A262,[1]数据整理!A:Q,16,0),"")</f>
        <v>环境科学与工程学院</v>
      </c>
      <c r="N262" t="s">
        <v>76</v>
      </c>
      <c r="O262">
        <v>483</v>
      </c>
      <c r="P262">
        <v>482</v>
      </c>
      <c r="Q262" s="14"/>
      <c r="R262" s="14" t="s">
        <v>55</v>
      </c>
      <c r="S262" s="14" t="s">
        <v>55</v>
      </c>
      <c r="T262" s="30">
        <f>VLOOKUP(A262,英语评价得分!O:T,6,0)</f>
        <v>0.213803322569178</v>
      </c>
      <c r="U262" s="41">
        <f t="shared" si="47"/>
        <v>0.21518650168158</v>
      </c>
      <c r="V262" s="14">
        <f t="shared" si="48"/>
        <v>0</v>
      </c>
      <c r="W262">
        <v>160</v>
      </c>
      <c r="X262">
        <v>2</v>
      </c>
      <c r="Y262" s="131">
        <v>0.0125</v>
      </c>
      <c r="Z262">
        <v>3.56</v>
      </c>
      <c r="AA262" s="41">
        <f t="shared" si="49"/>
        <v>0.749085372268438</v>
      </c>
      <c r="AB262" s="41">
        <f>VLOOKUP(A262,绩点百分制转换!$H:$M,6,0)</f>
        <v>-0.852906263245097</v>
      </c>
      <c r="AC262" s="41">
        <f>L262*权重!$O$22+AA262*权重!$O$23+AB262*权重!$O$24</f>
        <v>0.15218476196211</v>
      </c>
      <c r="AD262" s="41">
        <f t="shared" si="50"/>
        <v>0.216476418468759</v>
      </c>
      <c r="AE262">
        <v>1</v>
      </c>
      <c r="AF262">
        <v>0</v>
      </c>
      <c r="AG262">
        <v>5</v>
      </c>
      <c r="AH262" s="41">
        <f>AE262*权重!$N$3+AF262*权重!$N$4+AG262*权重!$N$5</f>
        <v>0.992977280371715</v>
      </c>
      <c r="AI262" s="41">
        <f t="shared" si="51"/>
        <v>0.0613866315403587</v>
      </c>
      <c r="AJ262">
        <v>0</v>
      </c>
      <c r="AK262">
        <v>0</v>
      </c>
      <c r="AL262">
        <v>0</v>
      </c>
      <c r="AM262" s="41">
        <f>AJ262*权重!$N$9+AK262*权重!$N$10+AL262*权重!$N$11</f>
        <v>0</v>
      </c>
      <c r="AN262" s="41">
        <f t="shared" si="52"/>
        <v>-0.651047891978899</v>
      </c>
      <c r="AO262" s="41">
        <f>AI262*权重!$D$16+AN262*权重!$D$17</f>
        <v>-0.380394016493933</v>
      </c>
      <c r="AP262" s="41">
        <f t="shared" si="53"/>
        <v>-0.453064622372109</v>
      </c>
      <c r="AQ262" t="s">
        <v>55</v>
      </c>
      <c r="AR262" t="s">
        <v>55</v>
      </c>
      <c r="AS262" t="s">
        <v>55</v>
      </c>
      <c r="AT262" t="s">
        <v>55</v>
      </c>
      <c r="AU262" t="s">
        <v>55</v>
      </c>
      <c r="AV262" s="7" t="str">
        <f>IF(AU262="","未进复试",IFERROR(VLOOKUP(A262,录取名单!$E:$I,5,0),"未录取"))</f>
        <v>未进复试</v>
      </c>
      <c r="AW262" s="136" t="str">
        <f>VLOOKUP(A262,[1]数据整理!$A:$AC,29,0)</f>
        <v>putong</v>
      </c>
      <c r="AX262" t="str">
        <f t="shared" si="54"/>
        <v/>
      </c>
      <c r="AY262">
        <f>IFERROR(VLOOKUP(A262,跨学科资质筛选!$A:$H,8,0),1)</f>
        <v>1</v>
      </c>
    </row>
    <row r="263" spans="1:51">
      <c r="A263" s="8">
        <v>315</v>
      </c>
      <c r="B263" s="8" t="s">
        <v>448</v>
      </c>
      <c r="C263">
        <v>1</v>
      </c>
      <c r="D263" t="s">
        <v>176</v>
      </c>
      <c r="E263" t="str">
        <f>VLOOKUP(A263,[1]数据整理!A:J,10,0)</f>
        <v>管理学</v>
      </c>
      <c r="F263" t="str">
        <f>VLOOKUP(A263,[1]数据整理!$A:$M,13,0)</f>
        <v>财务管理</v>
      </c>
      <c r="G263" s="7" t="s">
        <v>53</v>
      </c>
      <c r="H263" s="7">
        <f t="shared" si="44"/>
        <v>0</v>
      </c>
      <c r="I263" s="7">
        <f t="shared" si="45"/>
        <v>1</v>
      </c>
      <c r="J263" s="7">
        <v>1</v>
      </c>
      <c r="K263" s="127">
        <f>VLOOKUP(G263,权重!$L$16:$N$18,3,0)</f>
        <v>0.02965</v>
      </c>
      <c r="L263" s="127">
        <f t="shared" si="46"/>
        <v>-0.162495927150278</v>
      </c>
      <c r="M263" t="str">
        <f>IFERROR(VLOOKUP(A263,[1]数据整理!A:Q,16,0),"")</f>
        <v>经济管理学院</v>
      </c>
      <c r="N263" t="s">
        <v>54</v>
      </c>
      <c r="O263">
        <v>547</v>
      </c>
      <c r="P263">
        <v>549</v>
      </c>
      <c r="Q263" s="14"/>
      <c r="R263" s="14" t="s">
        <v>55</v>
      </c>
      <c r="S263" s="14" t="s">
        <v>55</v>
      </c>
      <c r="T263" s="30">
        <f>VLOOKUP(A263,英语评价得分!O:T,6,0)</f>
        <v>1.43987853451306</v>
      </c>
      <c r="U263" s="41">
        <f t="shared" si="47"/>
        <v>1.44694391752521</v>
      </c>
      <c r="V263" s="14">
        <f t="shared" si="48"/>
        <v>0</v>
      </c>
      <c r="W263">
        <v>49</v>
      </c>
      <c r="X263">
        <v>1</v>
      </c>
      <c r="Y263" s="131">
        <v>0.0204081632653061</v>
      </c>
      <c r="Z263">
        <v>4.04</v>
      </c>
      <c r="AA263" s="41">
        <f t="shared" si="49"/>
        <v>0.680906431922055</v>
      </c>
      <c r="AB263" s="41">
        <f>VLOOKUP(A263,绩点百分制转换!$H:$M,6,0)</f>
        <v>0.996871615273409</v>
      </c>
      <c r="AC263" s="41">
        <f>L263*权重!$O$22+AA263*权重!$O$23+AB263*权重!$O$24</f>
        <v>0.210174722018116</v>
      </c>
      <c r="AD263" s="41">
        <f t="shared" si="50"/>
        <v>0.298947258555914</v>
      </c>
      <c r="AE263">
        <v>0</v>
      </c>
      <c r="AF263">
        <v>0</v>
      </c>
      <c r="AG263">
        <v>0</v>
      </c>
      <c r="AH263" s="41">
        <f>AE263*权重!$N$3+AF263*权重!$N$4+AG263*权重!$N$5</f>
        <v>0</v>
      </c>
      <c r="AI263" s="41">
        <f t="shared" si="51"/>
        <v>-0.885290647353986</v>
      </c>
      <c r="AJ263">
        <v>0</v>
      </c>
      <c r="AK263">
        <v>0</v>
      </c>
      <c r="AL263">
        <v>0</v>
      </c>
      <c r="AM263" s="41">
        <f>AJ263*权重!$N$9+AK263*权重!$N$10+AL263*权重!$N$11</f>
        <v>0</v>
      </c>
      <c r="AN263" s="41">
        <f t="shared" si="52"/>
        <v>-0.651047891978899</v>
      </c>
      <c r="AO263" s="41">
        <f>AI263*权重!$D$16+AN263*权重!$D$17</f>
        <v>-0.740036714745894</v>
      </c>
      <c r="AP263" s="41">
        <f t="shared" si="53"/>
        <v>-0.881413587411652</v>
      </c>
      <c r="AQ263" t="s">
        <v>55</v>
      </c>
      <c r="AR263" t="s">
        <v>55</v>
      </c>
      <c r="AS263" t="s">
        <v>55</v>
      </c>
      <c r="AT263" t="s">
        <v>55</v>
      </c>
      <c r="AU263" t="s">
        <v>55</v>
      </c>
      <c r="AV263" s="7" t="str">
        <f>IF(AU263="","未进复试",IFERROR(VLOOKUP(A263,录取名单!$E:$I,5,0),"未录取"))</f>
        <v>未进复试</v>
      </c>
      <c r="AW263" s="136" t="str">
        <f>VLOOKUP(A263,[1]数据整理!$A:$AC,29,0)</f>
        <v>putong</v>
      </c>
      <c r="AX263" t="str">
        <f t="shared" si="54"/>
        <v/>
      </c>
      <c r="AY263">
        <f>IFERROR(VLOOKUP(A263,跨学科资质筛选!$A:$H,8,0),1)</f>
        <v>1</v>
      </c>
    </row>
    <row r="264" spans="1:51">
      <c r="A264" s="8">
        <v>316</v>
      </c>
      <c r="B264" s="8" t="s">
        <v>449</v>
      </c>
      <c r="C264">
        <v>1</v>
      </c>
      <c r="D264" t="s">
        <v>69</v>
      </c>
      <c r="E264" t="str">
        <f>VLOOKUP(A264,[1]数据整理!A:J,10,0)</f>
        <v>管理学</v>
      </c>
      <c r="F264" t="str">
        <f>VLOOKUP(A264,[1]数据整理!$A:$M,13,0)</f>
        <v>农林经济管理</v>
      </c>
      <c r="G264" s="7" t="s">
        <v>53</v>
      </c>
      <c r="H264" s="7">
        <f t="shared" si="44"/>
        <v>0</v>
      </c>
      <c r="I264" s="7">
        <f t="shared" si="45"/>
        <v>1</v>
      </c>
      <c r="J264" s="7">
        <v>1</v>
      </c>
      <c r="K264" s="127">
        <f>VLOOKUP(G264,权重!$L$16:$N$18,3,0)</f>
        <v>0.02965</v>
      </c>
      <c r="L264" s="127">
        <f t="shared" si="46"/>
        <v>-0.162495927150278</v>
      </c>
      <c r="M264" t="str">
        <f>IFERROR(VLOOKUP(A264,[1]数据整理!A:Q,16,0),"")</f>
        <v>经济管理学院</v>
      </c>
      <c r="N264" t="s">
        <v>74</v>
      </c>
      <c r="O264">
        <v>501</v>
      </c>
      <c r="P264">
        <v>519</v>
      </c>
      <c r="Q264" s="14"/>
      <c r="R264" s="14" t="s">
        <v>55</v>
      </c>
      <c r="S264" s="14" t="s">
        <v>55</v>
      </c>
      <c r="T264" s="30">
        <f>VLOOKUP(A264,英语评价得分!O:T,6,0)</f>
        <v>0.890889633642667</v>
      </c>
      <c r="U264" s="41">
        <f t="shared" si="47"/>
        <v>0.895410746251945</v>
      </c>
      <c r="V264" s="14">
        <f t="shared" si="48"/>
        <v>0</v>
      </c>
      <c r="W264">
        <v>90</v>
      </c>
      <c r="X264">
        <v>2</v>
      </c>
      <c r="Y264" s="131">
        <v>0.0222222222222222</v>
      </c>
      <c r="Z264">
        <v>88.35</v>
      </c>
      <c r="AA264" s="41">
        <f t="shared" si="49"/>
        <v>0.665266818365896</v>
      </c>
      <c r="AB264" s="41">
        <f>VLOOKUP(A264,绩点百分制转换!$H:$M,6,0)</f>
        <v>-0.146393879088724</v>
      </c>
      <c r="AC264" s="41">
        <f>L264*权重!$O$22+AA264*权重!$O$23+AB264*权重!$O$24</f>
        <v>0.152404553126368</v>
      </c>
      <c r="AD264" s="41">
        <f t="shared" si="50"/>
        <v>0.216788996058786</v>
      </c>
      <c r="AE264">
        <v>0</v>
      </c>
      <c r="AF264">
        <v>3</v>
      </c>
      <c r="AG264">
        <v>6</v>
      </c>
      <c r="AH264" s="41">
        <f>AE264*权重!$N$3+AF264*权重!$N$4+AG264*权重!$N$5</f>
        <v>1.93761007516365</v>
      </c>
      <c r="AI264" s="41">
        <f t="shared" si="51"/>
        <v>0.961973605084431</v>
      </c>
      <c r="AJ264">
        <v>0</v>
      </c>
      <c r="AK264">
        <v>2</v>
      </c>
      <c r="AL264">
        <v>1</v>
      </c>
      <c r="AM264" s="41">
        <f>AJ264*权重!$N$9+AK264*权重!$N$10+AL264*权重!$N$11</f>
        <v>0.833490214681474</v>
      </c>
      <c r="AN264" s="41">
        <f t="shared" si="52"/>
        <v>1.58736315627884</v>
      </c>
      <c r="AO264" s="41">
        <f>AI264*权重!$D$16+AN264*权重!$D$17</f>
        <v>1.34977766578008</v>
      </c>
      <c r="AP264" s="41">
        <f t="shared" si="53"/>
        <v>1.60763966286708</v>
      </c>
      <c r="AQ264" t="s">
        <v>55</v>
      </c>
      <c r="AR264" t="s">
        <v>55</v>
      </c>
      <c r="AS264" t="s">
        <v>55</v>
      </c>
      <c r="AT264">
        <v>89.71</v>
      </c>
      <c r="AU264">
        <v>89.71</v>
      </c>
      <c r="AV264" s="7" t="str">
        <f>IF(AU264="","未进复试",IFERROR(VLOOKUP(A264,录取名单!$E:$I,5,0),"未录取"))</f>
        <v>未录取</v>
      </c>
      <c r="AW264" s="136" t="str">
        <f>VLOOKUP(A264,[1]数据整理!$A:$AC,29,0)</f>
        <v>putong</v>
      </c>
      <c r="AX264" t="str">
        <f t="shared" si="54"/>
        <v/>
      </c>
      <c r="AY264">
        <f>IFERROR(VLOOKUP(A264,跨学科资质筛选!$A:$H,8,0),1)</f>
        <v>1</v>
      </c>
    </row>
    <row r="265" spans="1:51">
      <c r="A265" s="8">
        <v>317</v>
      </c>
      <c r="B265" s="8" t="s">
        <v>450</v>
      </c>
      <c r="C265">
        <v>1</v>
      </c>
      <c r="D265" t="s">
        <v>122</v>
      </c>
      <c r="E265" t="str">
        <f>VLOOKUP(A265,[1]数据整理!A:J,10,0)</f>
        <v>艺术学</v>
      </c>
      <c r="F265" t="str">
        <f>VLOOKUP(A265,[1]数据整理!$A:$M,13,0)</f>
        <v>环境设计</v>
      </c>
      <c r="G265" s="7" t="s">
        <v>53</v>
      </c>
      <c r="H265" s="7">
        <f t="shared" si="44"/>
        <v>0</v>
      </c>
      <c r="I265" s="7">
        <f t="shared" si="45"/>
        <v>1</v>
      </c>
      <c r="J265" s="7">
        <v>1</v>
      </c>
      <c r="K265" s="127">
        <f>VLOOKUP(G265,权重!$L$16:$N$18,3,0)</f>
        <v>0.02965</v>
      </c>
      <c r="L265" s="127">
        <f t="shared" si="46"/>
        <v>-0.162495927150278</v>
      </c>
      <c r="M265" t="str">
        <f>IFERROR(VLOOKUP(A265,[1]数据整理!A:Q,16,0),"")</f>
        <v>艺术设计学院</v>
      </c>
      <c r="N265" t="s">
        <v>205</v>
      </c>
      <c r="O265">
        <v>505</v>
      </c>
      <c r="P265">
        <v>441</v>
      </c>
      <c r="Q265" s="14"/>
      <c r="R265" s="14" t="s">
        <v>55</v>
      </c>
      <c r="S265" s="14" t="s">
        <v>55</v>
      </c>
      <c r="T265" s="30">
        <f>VLOOKUP(A265,英语评价得分!O:T,6,0)</f>
        <v>-0.536481508620362</v>
      </c>
      <c r="U265" s="41">
        <f t="shared" si="47"/>
        <v>-0.538575499058554</v>
      </c>
      <c r="V265" s="14">
        <f t="shared" si="48"/>
        <v>0</v>
      </c>
      <c r="W265">
        <v>142</v>
      </c>
      <c r="X265">
        <v>6</v>
      </c>
      <c r="Y265" s="131">
        <v>0.0422535211267606</v>
      </c>
      <c r="Z265">
        <v>3.61</v>
      </c>
      <c r="AA265" s="41">
        <f t="shared" si="49"/>
        <v>0.492570240506332</v>
      </c>
      <c r="AB265" s="41">
        <f>VLOOKUP(A265,绩点百分制转换!$H:$M,6,0)</f>
        <v>-0.724449466125756</v>
      </c>
      <c r="AC265" s="41">
        <f>L265*权重!$O$22+AA265*权重!$O$23+AB265*权重!$O$24</f>
        <v>0.0606506641855051</v>
      </c>
      <c r="AD265" s="41">
        <f t="shared" si="50"/>
        <v>0.0863005409036487</v>
      </c>
      <c r="AE265">
        <v>0</v>
      </c>
      <c r="AF265">
        <v>1</v>
      </c>
      <c r="AG265">
        <v>1</v>
      </c>
      <c r="AH265" s="41">
        <f>AE265*权重!$N$3+AF265*权重!$N$4+AG265*权重!$N$5</f>
        <v>0.539395474150172</v>
      </c>
      <c r="AI265" s="41">
        <f t="shared" si="51"/>
        <v>-0.371045810326841</v>
      </c>
      <c r="AJ265">
        <v>0</v>
      </c>
      <c r="AK265">
        <v>0</v>
      </c>
      <c r="AL265">
        <v>0</v>
      </c>
      <c r="AM265" s="41">
        <f>AJ265*权重!$N$9+AK265*权重!$N$10+AL265*权重!$N$11</f>
        <v>0</v>
      </c>
      <c r="AN265" s="41">
        <f t="shared" si="52"/>
        <v>-0.651047891978899</v>
      </c>
      <c r="AO265" s="41">
        <f>AI265*权重!$D$16+AN265*权重!$D$17</f>
        <v>-0.544675101159282</v>
      </c>
      <c r="AP265" s="41">
        <f t="shared" si="53"/>
        <v>-0.648730022876573</v>
      </c>
      <c r="AQ265" t="s">
        <v>55</v>
      </c>
      <c r="AR265" t="s">
        <v>55</v>
      </c>
      <c r="AS265" t="s">
        <v>55</v>
      </c>
      <c r="AT265" t="s">
        <v>55</v>
      </c>
      <c r="AU265" t="s">
        <v>55</v>
      </c>
      <c r="AV265" s="7" t="str">
        <f>IF(AU265="","未进复试",IFERROR(VLOOKUP(A265,录取名单!$E:$I,5,0),"未录取"))</f>
        <v>未进复试</v>
      </c>
      <c r="AW265" s="136" t="str">
        <f>VLOOKUP(A265,[1]数据整理!$A:$AC,29,0)</f>
        <v>putong</v>
      </c>
      <c r="AX265" t="str">
        <f t="shared" si="54"/>
        <v/>
      </c>
      <c r="AY265">
        <f>IFERROR(VLOOKUP(A265,跨学科资质筛选!$A:$H,8,0),1)</f>
        <v>1</v>
      </c>
    </row>
    <row r="266" spans="1:51">
      <c r="A266" s="8">
        <v>318</v>
      </c>
      <c r="B266" s="8" t="s">
        <v>451</v>
      </c>
      <c r="C266">
        <v>1</v>
      </c>
      <c r="D266" t="s">
        <v>283</v>
      </c>
      <c r="E266" t="str">
        <f>VLOOKUP(A266,[1]数据整理!A:J,10,0)</f>
        <v>经济学</v>
      </c>
      <c r="F266" t="str">
        <f>VLOOKUP(A266,[1]数据整理!$A:$M,13,0)</f>
        <v>金融工程</v>
      </c>
      <c r="G266" s="7" t="s">
        <v>53</v>
      </c>
      <c r="H266" s="7">
        <f t="shared" si="44"/>
        <v>0</v>
      </c>
      <c r="I266" s="7">
        <f t="shared" si="45"/>
        <v>1</v>
      </c>
      <c r="J266" s="7">
        <v>1</v>
      </c>
      <c r="K266" s="127">
        <f>VLOOKUP(G266,权重!$L$16:$N$18,3,0)</f>
        <v>0.02965</v>
      </c>
      <c r="L266" s="127">
        <f t="shared" si="46"/>
        <v>-0.162495927150278</v>
      </c>
      <c r="M266" t="str">
        <f>IFERROR(VLOOKUP(A266,[1]数据整理!A:Q,16,0),"")</f>
        <v>经济管理学院</v>
      </c>
      <c r="N266" t="s">
        <v>61</v>
      </c>
      <c r="O266">
        <v>564</v>
      </c>
      <c r="P266">
        <v>550</v>
      </c>
      <c r="Q266" s="14"/>
      <c r="R266" s="14" t="s">
        <v>55</v>
      </c>
      <c r="S266" s="14" t="s">
        <v>55</v>
      </c>
      <c r="T266" s="30">
        <f>VLOOKUP(A266,英语评价得分!O:T,6,0)</f>
        <v>1.45817816454208</v>
      </c>
      <c r="U266" s="41">
        <f t="shared" si="47"/>
        <v>1.46532835656766</v>
      </c>
      <c r="V266" s="14">
        <f t="shared" si="48"/>
        <v>0</v>
      </c>
      <c r="W266">
        <v>39</v>
      </c>
      <c r="X266">
        <v>2</v>
      </c>
      <c r="Y266" s="131">
        <v>0.0512820512820513</v>
      </c>
      <c r="Z266">
        <v>4.1</v>
      </c>
      <c r="AA266" s="41">
        <f t="shared" si="49"/>
        <v>0.414732239668187</v>
      </c>
      <c r="AB266" s="41">
        <f>VLOOKUP(A266,绩点百分制转换!$H:$M,6,0)</f>
        <v>1.30516792835983</v>
      </c>
      <c r="AC266" s="41">
        <f>L266*权重!$O$22+AA266*权重!$O$23+AB266*权重!$O$24</f>
        <v>0.123128316185541</v>
      </c>
      <c r="AD266" s="41">
        <f t="shared" si="50"/>
        <v>0.175153584467388</v>
      </c>
      <c r="AE266">
        <v>0</v>
      </c>
      <c r="AF266">
        <v>0</v>
      </c>
      <c r="AG266">
        <v>0</v>
      </c>
      <c r="AH266" s="41">
        <f>AE266*权重!$N$3+AF266*权重!$N$4+AG266*权重!$N$5</f>
        <v>0</v>
      </c>
      <c r="AI266" s="41">
        <f t="shared" si="51"/>
        <v>-0.885290647353986</v>
      </c>
      <c r="AJ266">
        <v>0</v>
      </c>
      <c r="AK266">
        <v>0</v>
      </c>
      <c r="AL266">
        <v>0</v>
      </c>
      <c r="AM266" s="41">
        <f>AJ266*权重!$N$9+AK266*权重!$N$10+AL266*权重!$N$11</f>
        <v>0</v>
      </c>
      <c r="AN266" s="41">
        <f t="shared" si="52"/>
        <v>-0.651047891978899</v>
      </c>
      <c r="AO266" s="41">
        <f>AI266*权重!$D$16+AN266*权重!$D$17</f>
        <v>-0.740036714745894</v>
      </c>
      <c r="AP266" s="41">
        <f t="shared" si="53"/>
        <v>-0.881413587411652</v>
      </c>
      <c r="AQ266" t="s">
        <v>55</v>
      </c>
      <c r="AR266" t="s">
        <v>55</v>
      </c>
      <c r="AS266" t="s">
        <v>55</v>
      </c>
      <c r="AT266" t="s">
        <v>55</v>
      </c>
      <c r="AU266" t="s">
        <v>55</v>
      </c>
      <c r="AV266" s="7" t="str">
        <f>IF(AU266="","未进复试",IFERROR(VLOOKUP(A266,录取名单!$E:$I,5,0),"未录取"))</f>
        <v>未进复试</v>
      </c>
      <c r="AW266" s="136" t="str">
        <f>VLOOKUP(A266,[1]数据整理!$A:$AC,29,0)</f>
        <v>putong</v>
      </c>
      <c r="AX266" t="str">
        <f t="shared" si="54"/>
        <v/>
      </c>
      <c r="AY266">
        <f>IFERROR(VLOOKUP(A266,跨学科资质筛选!$A:$H,8,0),1)</f>
        <v>1</v>
      </c>
    </row>
    <row r="267" spans="1:51">
      <c r="A267" s="8">
        <v>319</v>
      </c>
      <c r="B267" s="8" t="s">
        <v>452</v>
      </c>
      <c r="C267">
        <v>2</v>
      </c>
      <c r="D267" t="s">
        <v>453</v>
      </c>
      <c r="E267" t="str">
        <f>VLOOKUP(A267,[1]数据整理!A:J,10,0)</f>
        <v>艺术学</v>
      </c>
      <c r="F267" t="str">
        <f>VLOOKUP(A267,[1]数据整理!$A:$M,13,0)</f>
        <v>数字媒体艺术</v>
      </c>
      <c r="G267" s="7">
        <v>211</v>
      </c>
      <c r="H267" s="7">
        <f t="shared" si="44"/>
        <v>0</v>
      </c>
      <c r="I267" s="7">
        <f t="shared" si="45"/>
        <v>1</v>
      </c>
      <c r="J267" s="7">
        <v>1</v>
      </c>
      <c r="K267" s="127">
        <f>VLOOKUP(G267,权重!$L$16:$N$18,3,0)</f>
        <v>0.03757</v>
      </c>
      <c r="L267" s="127">
        <f t="shared" si="46"/>
        <v>-0.0952406599627802</v>
      </c>
      <c r="M267" t="str">
        <f>IFERROR(VLOOKUP(A267,[1]数据整理!A:Q,16,0),"")</f>
        <v>艺术设计学院</v>
      </c>
      <c r="N267" t="s">
        <v>232</v>
      </c>
      <c r="O267">
        <v>506</v>
      </c>
      <c r="P267">
        <v>436</v>
      </c>
      <c r="Q267" s="14"/>
      <c r="R267" s="14" t="s">
        <v>55</v>
      </c>
      <c r="S267" s="14" t="s">
        <v>55</v>
      </c>
      <c r="T267" s="30">
        <f>VLOOKUP(A267,英语评价得分!O:T,6,0)</f>
        <v>-0.599710439794524</v>
      </c>
      <c r="U267" s="41">
        <f t="shared" si="47"/>
        <v>-0.602097462565313</v>
      </c>
      <c r="V267" s="14">
        <f t="shared" si="48"/>
        <v>0</v>
      </c>
      <c r="W267">
        <v>33</v>
      </c>
      <c r="X267">
        <v>2</v>
      </c>
      <c r="Y267" s="131">
        <v>0.0606060606060606</v>
      </c>
      <c r="Z267">
        <v>3.67</v>
      </c>
      <c r="AA267" s="41">
        <f t="shared" si="49"/>
        <v>0.334346813348067</v>
      </c>
      <c r="AB267" s="41">
        <f>VLOOKUP(A267,绩点百分制转换!$H:$M,6,0)</f>
        <v>-0.570301309582545</v>
      </c>
      <c r="AC267" s="41">
        <f>L267*权重!$O$22+AA267*权重!$O$23+AB267*权重!$O$24</f>
        <v>0.0462669964051571</v>
      </c>
      <c r="AD267" s="41">
        <f t="shared" si="50"/>
        <v>0.0658447039926701</v>
      </c>
      <c r="AE267">
        <v>2</v>
      </c>
      <c r="AF267">
        <v>1</v>
      </c>
      <c r="AG267">
        <v>3</v>
      </c>
      <c r="AH267" s="41">
        <f>AE267*权重!$N$3+AF267*权重!$N$4+AG267*权重!$N$5</f>
        <v>1.67355362765858</v>
      </c>
      <c r="AI267" s="41">
        <f t="shared" si="51"/>
        <v>0.710229437176556</v>
      </c>
      <c r="AJ267">
        <v>0</v>
      </c>
      <c r="AK267">
        <v>0</v>
      </c>
      <c r="AL267">
        <v>3</v>
      </c>
      <c r="AM267" s="41">
        <f>AJ267*权重!$N$9+AK267*权重!$N$10+AL267*权重!$N$11</f>
        <v>0.451468242471214</v>
      </c>
      <c r="AN267" s="41">
        <f t="shared" si="52"/>
        <v>0.561409655913572</v>
      </c>
      <c r="AO267" s="41">
        <f>AI267*权重!$D$16+AN267*权重!$D$17</f>
        <v>0.617946290815379</v>
      </c>
      <c r="AP267" s="41">
        <f t="shared" si="53"/>
        <v>0.7359989662166</v>
      </c>
      <c r="AQ267" t="s">
        <v>55</v>
      </c>
      <c r="AR267" t="s">
        <v>55</v>
      </c>
      <c r="AS267" t="s">
        <v>55</v>
      </c>
      <c r="AT267" t="s">
        <v>55</v>
      </c>
      <c r="AU267" t="s">
        <v>55</v>
      </c>
      <c r="AV267" s="7" t="str">
        <f>IF(AU267="","未进复试",IFERROR(VLOOKUP(A267,录取名单!$E:$I,5,0),"未录取"))</f>
        <v>未进复试</v>
      </c>
      <c r="AW267" s="136" t="str">
        <f>VLOOKUP(A267,[1]数据整理!$A:$AC,29,0)</f>
        <v>putong</v>
      </c>
      <c r="AX267" t="str">
        <f t="shared" si="54"/>
        <v/>
      </c>
      <c r="AY267">
        <f>IFERROR(VLOOKUP(A267,跨学科资质筛选!$A:$H,8,0),1)</f>
        <v>1</v>
      </c>
    </row>
    <row r="268" spans="1:51">
      <c r="A268" s="8">
        <v>320</v>
      </c>
      <c r="B268" s="8" t="s">
        <v>454</v>
      </c>
      <c r="C268">
        <v>2</v>
      </c>
      <c r="D268" t="s">
        <v>102</v>
      </c>
      <c r="E268" t="str">
        <f>VLOOKUP(A268,[1]数据整理!A:J,10,0)</f>
        <v>管理学</v>
      </c>
      <c r="F268" t="str">
        <f>VLOOKUP(A268,[1]数据整理!$A:$M,13,0)</f>
        <v>物业管理</v>
      </c>
      <c r="G268" s="7">
        <v>211</v>
      </c>
      <c r="H268" s="7">
        <f t="shared" si="44"/>
        <v>0</v>
      </c>
      <c r="I268" s="7">
        <f t="shared" si="45"/>
        <v>1</v>
      </c>
      <c r="J268" s="7">
        <v>1</v>
      </c>
      <c r="K268" s="127">
        <f>VLOOKUP(G268,权重!$L$16:$N$18,3,0)</f>
        <v>0.03757</v>
      </c>
      <c r="L268" s="127">
        <f t="shared" si="46"/>
        <v>-0.0952406599627802</v>
      </c>
      <c r="M268" t="str">
        <f>IFERROR(VLOOKUP(A268,[1]数据整理!A:Q,16,0),"")</f>
        <v>经济管理学院</v>
      </c>
      <c r="N268" t="s">
        <v>79</v>
      </c>
      <c r="O268">
        <v>556</v>
      </c>
      <c r="P268">
        <v>550</v>
      </c>
      <c r="Q268" s="14"/>
      <c r="R268" s="14" t="s">
        <v>55</v>
      </c>
      <c r="S268" s="14" t="s">
        <v>55</v>
      </c>
      <c r="T268" s="30">
        <f>VLOOKUP(A268,英语评价得分!O:T,6,0)</f>
        <v>1.45817816454208</v>
      </c>
      <c r="U268" s="41">
        <f t="shared" si="47"/>
        <v>1.46532835656766</v>
      </c>
      <c r="V268" s="14">
        <f t="shared" si="48"/>
        <v>0</v>
      </c>
      <c r="W268">
        <v>22</v>
      </c>
      <c r="X268">
        <v>2</v>
      </c>
      <c r="Y268" s="131">
        <v>0.0909090909090909</v>
      </c>
      <c r="Z268">
        <v>88.07</v>
      </c>
      <c r="AA268" s="41">
        <f t="shared" si="49"/>
        <v>0.073094177807676</v>
      </c>
      <c r="AB268" s="41">
        <f>VLOOKUP(A268,绩点百分制转换!$H:$M,6,0)</f>
        <v>-0.218329685475555</v>
      </c>
      <c r="AC268" s="41">
        <f>L268*权重!$O$22+AA268*权重!$O$23+AB268*权重!$O$24</f>
        <v>-0.0369312875641135</v>
      </c>
      <c r="AD268" s="41">
        <f t="shared" si="50"/>
        <v>-0.0524763358240266</v>
      </c>
      <c r="AE268">
        <v>0</v>
      </c>
      <c r="AF268">
        <v>0</v>
      </c>
      <c r="AG268">
        <v>3</v>
      </c>
      <c r="AH268" s="41">
        <f>AE268*权重!$N$3+AF268*权重!$N$4+AG268*权重!$N$5</f>
        <v>0.319423652713132</v>
      </c>
      <c r="AI268" s="41">
        <f t="shared" si="51"/>
        <v>-0.580760905997001</v>
      </c>
      <c r="AJ268">
        <v>1</v>
      </c>
      <c r="AK268">
        <v>1</v>
      </c>
      <c r="AL268">
        <v>2</v>
      </c>
      <c r="AM268" s="41">
        <f>AJ268*权重!$N$9+AK268*权重!$N$10+AL268*权重!$N$11</f>
        <v>1.1265016567157</v>
      </c>
      <c r="AN268" s="41">
        <f t="shared" si="52"/>
        <v>2.37427107380728</v>
      </c>
      <c r="AO268" s="41">
        <f>AI268*权重!$D$16+AN268*权重!$D$17</f>
        <v>1.25165442467964</v>
      </c>
      <c r="AP268" s="41">
        <f t="shared" si="53"/>
        <v>1.49077092348771</v>
      </c>
      <c r="AQ268">
        <v>86.875</v>
      </c>
      <c r="AR268" t="s">
        <v>55</v>
      </c>
      <c r="AS268" t="s">
        <v>55</v>
      </c>
      <c r="AT268" t="s">
        <v>55</v>
      </c>
      <c r="AU268" t="s">
        <v>55</v>
      </c>
      <c r="AV268" s="7" t="str">
        <f>IF(AU268="","未进复试",IFERROR(VLOOKUP(A268,录取名单!$E:$I,5,0),"未录取"))</f>
        <v>未进复试</v>
      </c>
      <c r="AW268" s="136" t="str">
        <f>VLOOKUP(A268,[1]数据整理!$A:$AC,29,0)</f>
        <v>putong</v>
      </c>
      <c r="AX268" t="str">
        <f t="shared" si="54"/>
        <v/>
      </c>
      <c r="AY268">
        <f>IFERROR(VLOOKUP(A268,跨学科资质筛选!$A:$H,8,0),1)</f>
        <v>1</v>
      </c>
    </row>
    <row r="269" spans="1:51">
      <c r="A269" s="8">
        <v>322</v>
      </c>
      <c r="B269" s="8" t="s">
        <v>455</v>
      </c>
      <c r="C269">
        <v>1</v>
      </c>
      <c r="D269" t="s">
        <v>52</v>
      </c>
      <c r="E269" t="str">
        <f>VLOOKUP(A269,[1]数据整理!A:J,10,0)</f>
        <v>农学</v>
      </c>
      <c r="F269" t="str">
        <f>VLOOKUP(A269,[1]数据整理!$A:$M,13,0)</f>
        <v>种子科学与工程</v>
      </c>
      <c r="G269" s="7" t="s">
        <v>53</v>
      </c>
      <c r="H269" s="7">
        <f t="shared" si="44"/>
        <v>0</v>
      </c>
      <c r="I269" s="7">
        <f t="shared" si="45"/>
        <v>1</v>
      </c>
      <c r="J269" s="7">
        <v>1</v>
      </c>
      <c r="K269" s="127">
        <f>VLOOKUP(G269,权重!$L$16:$N$18,3,0)</f>
        <v>0.02965</v>
      </c>
      <c r="L269" s="127">
        <f t="shared" si="46"/>
        <v>-0.162495927150278</v>
      </c>
      <c r="M269" t="str">
        <f>IFERROR(VLOOKUP(A269,[1]数据整理!A:Q,16,0),"")</f>
        <v>园林学院</v>
      </c>
      <c r="N269" t="s">
        <v>64</v>
      </c>
      <c r="O269">
        <v>533</v>
      </c>
      <c r="P269">
        <v>466</v>
      </c>
      <c r="Q269" s="14"/>
      <c r="R269" s="14" t="s">
        <v>55</v>
      </c>
      <c r="S269" s="14" t="s">
        <v>55</v>
      </c>
      <c r="T269" s="30">
        <f>VLOOKUP(A269,英语评价得分!O:T,6,0)</f>
        <v>-0.0789907578950327</v>
      </c>
      <c r="U269" s="41">
        <f t="shared" si="47"/>
        <v>-0.0789645229974971</v>
      </c>
      <c r="V269" s="14">
        <f t="shared" si="48"/>
        <v>0</v>
      </c>
      <c r="W269">
        <v>41</v>
      </c>
      <c r="X269">
        <v>1</v>
      </c>
      <c r="Y269" s="131">
        <v>0.024390243902439</v>
      </c>
      <c r="Z269">
        <v>3.4</v>
      </c>
      <c r="AA269" s="41">
        <f t="shared" si="49"/>
        <v>0.646575572896339</v>
      </c>
      <c r="AB269" s="41">
        <f>VLOOKUP(A269,绩点百分制转换!$H:$M,6,0)</f>
        <v>-1.26396801402699</v>
      </c>
      <c r="AC269" s="41">
        <f>L269*权重!$O$22+AA269*权重!$O$23+AB269*权重!$O$24</f>
        <v>0.0946409782198779</v>
      </c>
      <c r="AD269" s="41">
        <f t="shared" si="50"/>
        <v>0.13464011124537</v>
      </c>
      <c r="AE269">
        <v>0</v>
      </c>
      <c r="AF269">
        <v>1</v>
      </c>
      <c r="AG269">
        <v>14</v>
      </c>
      <c r="AH269" s="41">
        <f>AE269*权重!$N$3+AF269*权重!$N$4+AG269*权重!$N$5</f>
        <v>1.92356463590708</v>
      </c>
      <c r="AI269" s="41">
        <f t="shared" si="51"/>
        <v>0.948583068886757</v>
      </c>
      <c r="AJ269">
        <v>0</v>
      </c>
      <c r="AK269">
        <v>0</v>
      </c>
      <c r="AL269">
        <v>0</v>
      </c>
      <c r="AM269" s="41">
        <f>AJ269*权重!$N$9+AK269*权重!$N$10+AL269*权重!$N$11</f>
        <v>0</v>
      </c>
      <c r="AN269" s="41">
        <f t="shared" si="52"/>
        <v>-0.651047891978899</v>
      </c>
      <c r="AO269" s="41">
        <f>AI269*权重!$D$16+AN269*权重!$D$17</f>
        <v>-0.0433480899460362</v>
      </c>
      <c r="AP269" s="41">
        <f t="shared" si="53"/>
        <v>-0.0516293242017033</v>
      </c>
      <c r="AQ269" t="s">
        <v>55</v>
      </c>
      <c r="AR269" t="s">
        <v>55</v>
      </c>
      <c r="AS269" t="s">
        <v>55</v>
      </c>
      <c r="AT269" t="s">
        <v>55</v>
      </c>
      <c r="AU269" t="s">
        <v>55</v>
      </c>
      <c r="AV269" s="7" t="str">
        <f>IF(AU269="","未进复试",IFERROR(VLOOKUP(A269,录取名单!$E:$I,5,0),"未录取"))</f>
        <v>未进复试</v>
      </c>
      <c r="AW269" s="136" t="str">
        <f>VLOOKUP(A269,[1]数据整理!$A:$AC,29,0)</f>
        <v>putong</v>
      </c>
      <c r="AX269" t="str">
        <f t="shared" si="54"/>
        <v/>
      </c>
      <c r="AY269">
        <f>IFERROR(VLOOKUP(A269,跨学科资质筛选!$A:$H,8,0),1)</f>
        <v>0</v>
      </c>
    </row>
    <row r="270" spans="1:51">
      <c r="A270" s="8">
        <v>323</v>
      </c>
      <c r="B270" s="8" t="s">
        <v>456</v>
      </c>
      <c r="C270">
        <v>1</v>
      </c>
      <c r="D270" t="s">
        <v>379</v>
      </c>
      <c r="E270" t="str">
        <f>VLOOKUP(A270,[1]数据整理!A:J,10,0)</f>
        <v>管理学</v>
      </c>
      <c r="F270" t="str">
        <f>VLOOKUP(A270,[1]数据整理!$A:$M,13,0)</f>
        <v>市场营销</v>
      </c>
      <c r="G270" s="7">
        <v>211</v>
      </c>
      <c r="H270" s="7">
        <f t="shared" si="44"/>
        <v>0</v>
      </c>
      <c r="I270" s="7">
        <f t="shared" si="45"/>
        <v>1</v>
      </c>
      <c r="J270" s="7">
        <v>1</v>
      </c>
      <c r="K270" s="127">
        <f>VLOOKUP(G270,权重!$L$16:$N$18,3,0)</f>
        <v>0.03757</v>
      </c>
      <c r="L270" s="127">
        <f t="shared" si="46"/>
        <v>-0.0952406599627802</v>
      </c>
      <c r="M270" t="str">
        <f>IFERROR(VLOOKUP(A270,[1]数据整理!A:Q,16,0),"")</f>
        <v>经济管理学院</v>
      </c>
      <c r="N270" t="s">
        <v>79</v>
      </c>
      <c r="O270">
        <v>442</v>
      </c>
      <c r="P270">
        <v>411</v>
      </c>
      <c r="Q270" s="14"/>
      <c r="R270" s="14" t="s">
        <v>55</v>
      </c>
      <c r="S270" s="14" t="s">
        <v>55</v>
      </c>
      <c r="T270" s="30">
        <f>VLOOKUP(A270,英语评价得分!O:T,6,0)</f>
        <v>-1.08547040949076</v>
      </c>
      <c r="U270" s="41">
        <f t="shared" si="47"/>
        <v>-1.09010867033182</v>
      </c>
      <c r="V270" s="14">
        <f t="shared" si="48"/>
        <v>0</v>
      </c>
      <c r="W270">
        <v>26</v>
      </c>
      <c r="X270">
        <v>1</v>
      </c>
      <c r="Y270" s="131">
        <v>0.0384615384615385</v>
      </c>
      <c r="Z270">
        <v>3.89</v>
      </c>
      <c r="AA270" s="41">
        <f t="shared" si="49"/>
        <v>0.525262200858353</v>
      </c>
      <c r="AB270" s="41">
        <f>VLOOKUP(A270,绩点百分制转换!$H:$M,6,0)</f>
        <v>0.320332483778217</v>
      </c>
      <c r="AC270" s="41">
        <f>L270*权重!$O$22+AA270*权重!$O$23+AB270*权重!$O$24</f>
        <v>0.159107602717107</v>
      </c>
      <c r="AD270" s="41">
        <f t="shared" si="50"/>
        <v>0.226321786396291</v>
      </c>
      <c r="AE270">
        <v>1</v>
      </c>
      <c r="AF270">
        <v>2</v>
      </c>
      <c r="AG270">
        <v>3</v>
      </c>
      <c r="AH270" s="41">
        <f>AE270*权重!$N$3+AF270*权重!$N$4+AG270*权重!$N$5</f>
        <v>1.64587002505455</v>
      </c>
      <c r="AI270" s="41">
        <f t="shared" si="51"/>
        <v>0.683836650452001</v>
      </c>
      <c r="AJ270">
        <v>2</v>
      </c>
      <c r="AK270">
        <v>0</v>
      </c>
      <c r="AL270">
        <v>0</v>
      </c>
      <c r="AM270" s="41">
        <f>AJ270*权重!$N$9+AK270*权重!$N$10+AL270*权重!$N$11</f>
        <v>0.968044856278705</v>
      </c>
      <c r="AN270" s="41">
        <f t="shared" si="52"/>
        <v>1.94872144344326</v>
      </c>
      <c r="AO270" s="41">
        <f>AI270*权重!$D$16+AN270*权重!$D$17</f>
        <v>1.46819171058588</v>
      </c>
      <c r="AP270" s="41">
        <f t="shared" si="53"/>
        <v>1.74867556818434</v>
      </c>
      <c r="AQ270" t="s">
        <v>55</v>
      </c>
      <c r="AR270" t="s">
        <v>55</v>
      </c>
      <c r="AS270" t="s">
        <v>55</v>
      </c>
      <c r="AT270" t="s">
        <v>55</v>
      </c>
      <c r="AU270" t="s">
        <v>55</v>
      </c>
      <c r="AV270" s="7" t="str">
        <f>IF(AU270="","未进复试",IFERROR(VLOOKUP(A270,录取名单!$E:$I,5,0),"未录取"))</f>
        <v>未进复试</v>
      </c>
      <c r="AW270" s="136" t="str">
        <f>VLOOKUP(A270,[1]数据整理!$A:$AC,29,0)</f>
        <v>putong</v>
      </c>
      <c r="AX270" t="str">
        <f t="shared" si="54"/>
        <v/>
      </c>
      <c r="AY270">
        <f>IFERROR(VLOOKUP(A270,跨学科资质筛选!$A:$H,8,0),1)</f>
        <v>1</v>
      </c>
    </row>
    <row r="271" spans="1:51">
      <c r="A271" s="8">
        <v>325</v>
      </c>
      <c r="B271" s="8" t="s">
        <v>457</v>
      </c>
      <c r="C271">
        <v>1</v>
      </c>
      <c r="D271" t="s">
        <v>69</v>
      </c>
      <c r="E271" t="str">
        <f>VLOOKUP(A271,[1]数据整理!A:J,10,0)</f>
        <v>管理学</v>
      </c>
      <c r="F271" t="str">
        <f>VLOOKUP(A271,[1]数据整理!$A:$M,13,0)</f>
        <v>工商管理</v>
      </c>
      <c r="G271" s="7" t="s">
        <v>53</v>
      </c>
      <c r="H271" s="7">
        <f t="shared" si="44"/>
        <v>0</v>
      </c>
      <c r="I271" s="7">
        <f t="shared" si="45"/>
        <v>1</v>
      </c>
      <c r="J271" s="7">
        <v>1</v>
      </c>
      <c r="K271" s="127">
        <f>VLOOKUP(G271,权重!$L$16:$N$18,3,0)</f>
        <v>0.02965</v>
      </c>
      <c r="L271" s="127">
        <f t="shared" si="46"/>
        <v>-0.162495927150278</v>
      </c>
      <c r="M271" t="str">
        <f>IFERROR(VLOOKUP(A271,[1]数据整理!A:Q,16,0),"")</f>
        <v>经济管理学院</v>
      </c>
      <c r="N271" t="s">
        <v>144</v>
      </c>
      <c r="O271">
        <v>464</v>
      </c>
      <c r="P271">
        <v>485</v>
      </c>
      <c r="Q271" s="14"/>
      <c r="R271" s="14" t="s">
        <v>55</v>
      </c>
      <c r="S271" s="14" t="s">
        <v>55</v>
      </c>
      <c r="T271" s="30">
        <f>VLOOKUP(A271,英语评价得分!O:T,6,0)</f>
        <v>0.268702212656218</v>
      </c>
      <c r="U271" s="41">
        <f t="shared" si="47"/>
        <v>0.270339818808907</v>
      </c>
      <c r="V271" s="14">
        <f t="shared" si="48"/>
        <v>0</v>
      </c>
      <c r="W271">
        <v>108</v>
      </c>
      <c r="X271">
        <v>2</v>
      </c>
      <c r="Y271" s="131">
        <v>0.0185185185185185</v>
      </c>
      <c r="Z271">
        <v>88.05</v>
      </c>
      <c r="AA271" s="41">
        <f t="shared" si="49"/>
        <v>0.697197696043055</v>
      </c>
      <c r="AB271" s="41">
        <f>VLOOKUP(A271,绩点百分制转换!$H:$M,6,0)</f>
        <v>-0.223467957360327</v>
      </c>
      <c r="AC271" s="41">
        <f>L271*权重!$O$22+AA271*权重!$O$23+AB271*权重!$O$24</f>
        <v>0.161029204784454</v>
      </c>
      <c r="AD271" s="41">
        <f t="shared" si="50"/>
        <v>0.229054606640592</v>
      </c>
      <c r="AE271">
        <v>0</v>
      </c>
      <c r="AF271">
        <v>4</v>
      </c>
      <c r="AG271">
        <v>0</v>
      </c>
      <c r="AH271" s="41">
        <f>AE271*权重!$N$3+AF271*权重!$N$4+AG271*权重!$N$5</f>
        <v>1.73168369298318</v>
      </c>
      <c r="AI271" s="41">
        <f t="shared" si="51"/>
        <v>0.765649045611946</v>
      </c>
      <c r="AJ271">
        <v>0</v>
      </c>
      <c r="AK271">
        <v>2</v>
      </c>
      <c r="AL271">
        <v>1</v>
      </c>
      <c r="AM271" s="41">
        <f>AJ271*权重!$N$9+AK271*权重!$N$10+AL271*权重!$N$11</f>
        <v>0.833490214681474</v>
      </c>
      <c r="AN271" s="41">
        <f t="shared" si="52"/>
        <v>1.58736315627884</v>
      </c>
      <c r="AO271" s="41">
        <f>AI271*权重!$D$16+AN271*权重!$D$17</f>
        <v>1.27519396563649</v>
      </c>
      <c r="AP271" s="41">
        <f t="shared" si="53"/>
        <v>1.51880746657723</v>
      </c>
      <c r="AQ271" t="s">
        <v>55</v>
      </c>
      <c r="AR271" t="s">
        <v>55</v>
      </c>
      <c r="AS271" t="s">
        <v>55</v>
      </c>
      <c r="AT271">
        <v>95</v>
      </c>
      <c r="AU271">
        <v>95</v>
      </c>
      <c r="AV271" s="7" t="str">
        <f>IF(AU271="","未进复试",IFERROR(VLOOKUP(A271,录取名单!$E:$I,5,0),"未录取"))</f>
        <v>未录取</v>
      </c>
      <c r="AW271" s="136" t="str">
        <f>VLOOKUP(A271,[1]数据整理!$A:$AC,29,0)</f>
        <v>putong</v>
      </c>
      <c r="AX271" t="str">
        <f t="shared" si="54"/>
        <v/>
      </c>
      <c r="AY271">
        <f>IFERROR(VLOOKUP(A271,跨学科资质筛选!$A:$H,8,0),1)</f>
        <v>1</v>
      </c>
    </row>
    <row r="272" spans="1:51">
      <c r="A272" s="8">
        <v>326</v>
      </c>
      <c r="B272" s="8" t="s">
        <v>458</v>
      </c>
      <c r="C272">
        <v>1</v>
      </c>
      <c r="D272" t="s">
        <v>73</v>
      </c>
      <c r="E272" t="str">
        <f>VLOOKUP(A272,[1]数据整理!A:J,10,0)</f>
        <v>管理学</v>
      </c>
      <c r="F272" t="str">
        <f>VLOOKUP(A272,[1]数据整理!$A:$M,13,0)</f>
        <v>会计学</v>
      </c>
      <c r="G272" s="7" t="s">
        <v>53</v>
      </c>
      <c r="H272" s="7">
        <f t="shared" si="44"/>
        <v>0</v>
      </c>
      <c r="I272" s="7">
        <f t="shared" si="45"/>
        <v>1</v>
      </c>
      <c r="J272" s="7">
        <v>1</v>
      </c>
      <c r="K272" s="127">
        <f>VLOOKUP(G272,权重!$L$16:$N$18,3,0)</f>
        <v>0.02965</v>
      </c>
      <c r="L272" s="127">
        <f t="shared" si="46"/>
        <v>-0.162495927150278</v>
      </c>
      <c r="M272" t="str">
        <f>IFERROR(VLOOKUP(A272,[1]数据整理!A:Q,16,0),"")</f>
        <v>经济管理学院</v>
      </c>
      <c r="N272" t="s">
        <v>54</v>
      </c>
      <c r="O272">
        <v>486</v>
      </c>
      <c r="P272">
        <v>497</v>
      </c>
      <c r="Q272" s="14"/>
      <c r="R272" s="14" t="s">
        <v>55</v>
      </c>
      <c r="S272" s="14" t="s">
        <v>55</v>
      </c>
      <c r="T272" s="30">
        <f>VLOOKUP(A272,英语评价得分!O:T,6,0)</f>
        <v>0.488297773004376</v>
      </c>
      <c r="U272" s="41">
        <f t="shared" si="47"/>
        <v>0.490953087318214</v>
      </c>
      <c r="V272" s="14">
        <f t="shared" si="48"/>
        <v>0</v>
      </c>
      <c r="W272">
        <v>435</v>
      </c>
      <c r="X272">
        <v>2</v>
      </c>
      <c r="Y272" s="131">
        <v>0.00459770114942529</v>
      </c>
      <c r="Z272">
        <v>4.01</v>
      </c>
      <c r="AA272" s="41">
        <f t="shared" si="49"/>
        <v>0.817213753519273</v>
      </c>
      <c r="AB272" s="41">
        <f>VLOOKUP(A272,绩点百分制转换!$H:$M,6,0)</f>
        <v>0.842723458730201</v>
      </c>
      <c r="AC272" s="41">
        <f>L272*权重!$O$22+AA272*权重!$O$23+AB272*权重!$O$24</f>
        <v>0.254920134601437</v>
      </c>
      <c r="AD272" s="41">
        <f t="shared" si="50"/>
        <v>0.362582269896305</v>
      </c>
      <c r="AE272">
        <v>3</v>
      </c>
      <c r="AF272">
        <v>0</v>
      </c>
      <c r="AG272">
        <v>2</v>
      </c>
      <c r="AH272" s="41">
        <f>AE272*权重!$N$3+AF272*权重!$N$4+AG272*权重!$N$5</f>
        <v>1.59476267935824</v>
      </c>
      <c r="AI272" s="41">
        <f t="shared" si="51"/>
        <v>0.635112310115449</v>
      </c>
      <c r="AJ272">
        <v>0</v>
      </c>
      <c r="AK272">
        <v>0</v>
      </c>
      <c r="AL272">
        <v>0</v>
      </c>
      <c r="AM272" s="41">
        <f>AJ272*权重!$N$9+AK272*权重!$N$10+AL272*权重!$N$11</f>
        <v>0</v>
      </c>
      <c r="AN272" s="41">
        <f t="shared" si="52"/>
        <v>-0.651047891978899</v>
      </c>
      <c r="AO272" s="41">
        <f>AI272*权重!$D$16+AN272*权重!$D$17</f>
        <v>-0.162435631203256</v>
      </c>
      <c r="AP272" s="41">
        <f t="shared" si="53"/>
        <v>-0.193467390967892</v>
      </c>
      <c r="AQ272" t="s">
        <v>55</v>
      </c>
      <c r="AR272" t="s">
        <v>55</v>
      </c>
      <c r="AS272" t="s">
        <v>55</v>
      </c>
      <c r="AT272" t="s">
        <v>55</v>
      </c>
      <c r="AU272" t="s">
        <v>55</v>
      </c>
      <c r="AV272" s="7" t="str">
        <f>IF(AU272="","未进复试",IFERROR(VLOOKUP(A272,录取名单!$E:$I,5,0),"未录取"))</f>
        <v>未进复试</v>
      </c>
      <c r="AW272" s="136" t="str">
        <f>VLOOKUP(A272,[1]数据整理!$A:$AC,29,0)</f>
        <v>putong</v>
      </c>
      <c r="AX272" t="str">
        <f t="shared" si="54"/>
        <v/>
      </c>
      <c r="AY272">
        <f>IFERROR(VLOOKUP(A272,跨学科资质筛选!$A:$H,8,0),1)</f>
        <v>1</v>
      </c>
    </row>
    <row r="273" spans="1:51">
      <c r="A273" s="8">
        <v>332</v>
      </c>
      <c r="B273" s="8" t="s">
        <v>459</v>
      </c>
      <c r="C273">
        <v>1</v>
      </c>
      <c r="D273" t="s">
        <v>69</v>
      </c>
      <c r="E273" t="str">
        <f>VLOOKUP(A273,[1]数据整理!A:J,10,0)</f>
        <v>工学</v>
      </c>
      <c r="F273" t="str">
        <f>VLOOKUP(A273,[1]数据整理!$A:$M,13,0)</f>
        <v>木材科学与工程</v>
      </c>
      <c r="G273" s="7" t="s">
        <v>53</v>
      </c>
      <c r="H273" s="7">
        <f t="shared" si="44"/>
        <v>0</v>
      </c>
      <c r="I273" s="7">
        <f t="shared" si="45"/>
        <v>1</v>
      </c>
      <c r="J273" s="7">
        <v>1</v>
      </c>
      <c r="K273" s="127">
        <f>VLOOKUP(G273,权重!$L$16:$N$18,3,0)</f>
        <v>0.02965</v>
      </c>
      <c r="L273" s="127">
        <f t="shared" si="46"/>
        <v>-0.162495927150278</v>
      </c>
      <c r="M273" t="str">
        <f>IFERROR(VLOOKUP(A273,[1]数据整理!A:Q,16,0),"")</f>
        <v>材料学院</v>
      </c>
      <c r="N273" t="s">
        <v>186</v>
      </c>
      <c r="O273">
        <v>456</v>
      </c>
      <c r="Q273" s="14"/>
      <c r="R273" s="14" t="s">
        <v>55</v>
      </c>
      <c r="S273" s="14" t="s">
        <v>55</v>
      </c>
      <c r="T273" s="30">
        <f>VLOOKUP(A273,英语评价得分!O:T,6,0)</f>
        <v>-1.39090687374913</v>
      </c>
      <c r="U273" s="41">
        <f t="shared" si="47"/>
        <v>-1.39696066950309</v>
      </c>
      <c r="V273" s="14">
        <f t="shared" si="48"/>
        <v>0</v>
      </c>
      <c r="W273">
        <v>80</v>
      </c>
      <c r="X273">
        <v>1</v>
      </c>
      <c r="Y273" s="131">
        <v>0.0125</v>
      </c>
      <c r="Z273">
        <v>87.4</v>
      </c>
      <c r="AA273" s="41">
        <f t="shared" si="49"/>
        <v>0.749085372268438</v>
      </c>
      <c r="AB273" s="41">
        <f>VLOOKUP(A273,绩点百分制转换!$H:$M,6,0)</f>
        <v>-0.390461793615468</v>
      </c>
      <c r="AC273" s="41">
        <f>L273*权重!$O$22+AA273*权重!$O$23+AB273*权重!$O$24</f>
        <v>0.17315143874179</v>
      </c>
      <c r="AD273" s="41">
        <f t="shared" si="50"/>
        <v>0.246294329124087</v>
      </c>
      <c r="AE273">
        <v>0</v>
      </c>
      <c r="AF273">
        <v>3</v>
      </c>
      <c r="AG273">
        <v>0</v>
      </c>
      <c r="AH273" s="41">
        <f>AE273*权重!$N$3+AF273*权重!$N$4+AG273*权重!$N$5</f>
        <v>1.29876276973738</v>
      </c>
      <c r="AI273" s="41">
        <f t="shared" si="51"/>
        <v>0.352914122370463</v>
      </c>
      <c r="AJ273">
        <v>0</v>
      </c>
      <c r="AK273">
        <v>1</v>
      </c>
      <c r="AL273">
        <v>1</v>
      </c>
      <c r="AM273" s="41">
        <f>AJ273*权重!$N$9+AK273*权重!$N$10+AL273*权重!$N$11</f>
        <v>0.491989814419273</v>
      </c>
      <c r="AN273" s="41">
        <f t="shared" si="52"/>
        <v>0.670233890132048</v>
      </c>
      <c r="AO273" s="41">
        <f>AI273*权重!$D$16+AN273*权重!$D$17</f>
        <v>0.549684110359422</v>
      </c>
      <c r="AP273" s="41">
        <f t="shared" si="53"/>
        <v>0.654695954945211</v>
      </c>
      <c r="AQ273" t="s">
        <v>55</v>
      </c>
      <c r="AR273" t="s">
        <v>55</v>
      </c>
      <c r="AS273" t="s">
        <v>55</v>
      </c>
      <c r="AT273">
        <v>90.27</v>
      </c>
      <c r="AU273">
        <v>90.27</v>
      </c>
      <c r="AV273" s="7">
        <f>IF(AU273="","未进复试",IFERROR(VLOOKUP(A273,录取名单!$E:$I,5,0),"未录取"))</f>
        <v>90.27</v>
      </c>
      <c r="AW273" s="136" t="str">
        <f>VLOOKUP(A273,[1]数据整理!$A:$AC,29,0)</f>
        <v>putong</v>
      </c>
      <c r="AX273" t="str">
        <f t="shared" si="54"/>
        <v/>
      </c>
      <c r="AY273">
        <f>IFERROR(VLOOKUP(A273,跨学科资质筛选!$A:$H,8,0),1)</f>
        <v>1</v>
      </c>
    </row>
    <row r="274" spans="1:51">
      <c r="A274" s="8">
        <v>333</v>
      </c>
      <c r="B274" s="8" t="s">
        <v>460</v>
      </c>
      <c r="C274">
        <v>2</v>
      </c>
      <c r="D274" t="s">
        <v>63</v>
      </c>
      <c r="E274" t="str">
        <f>VLOOKUP(A274,[1]数据整理!A:J,10,0)</f>
        <v>农学</v>
      </c>
      <c r="F274" t="str">
        <f>VLOOKUP(A274,[1]数据整理!$A:$M,13,0)</f>
        <v>园艺</v>
      </c>
      <c r="G274" s="7" t="s">
        <v>53</v>
      </c>
      <c r="H274" s="7">
        <f t="shared" si="44"/>
        <v>0</v>
      </c>
      <c r="I274" s="7">
        <f t="shared" si="45"/>
        <v>1</v>
      </c>
      <c r="J274" s="7">
        <v>1</v>
      </c>
      <c r="K274" s="127">
        <f>VLOOKUP(G274,权重!$L$16:$N$18,3,0)</f>
        <v>0.02965</v>
      </c>
      <c r="L274" s="127">
        <f t="shared" si="46"/>
        <v>-0.162495927150278</v>
      </c>
      <c r="M274" t="str">
        <f>IFERROR(VLOOKUP(A274,[1]数据整理!A:Q,16,0),"")</f>
        <v>园林学院</v>
      </c>
      <c r="N274" t="s">
        <v>58</v>
      </c>
      <c r="O274">
        <v>514</v>
      </c>
      <c r="P274">
        <v>502</v>
      </c>
      <c r="Q274" s="14"/>
      <c r="R274" s="14" t="s">
        <v>55</v>
      </c>
      <c r="S274" s="14" t="s">
        <v>55</v>
      </c>
      <c r="T274" s="30">
        <f>VLOOKUP(A274,英语评价得分!O:T,6,0)</f>
        <v>0.579795923149442</v>
      </c>
      <c r="U274" s="41">
        <f t="shared" si="47"/>
        <v>0.582875282530425</v>
      </c>
      <c r="V274" s="14">
        <f t="shared" si="48"/>
        <v>0</v>
      </c>
      <c r="W274">
        <v>85</v>
      </c>
      <c r="X274">
        <v>3</v>
      </c>
      <c r="Y274" s="131">
        <v>0.0352941176470588</v>
      </c>
      <c r="Z274">
        <v>3.69</v>
      </c>
      <c r="AA274" s="41">
        <f t="shared" si="49"/>
        <v>0.552569603034747</v>
      </c>
      <c r="AB274" s="41">
        <f>VLOOKUP(A274,绩点百分制转换!$H:$M,6,0)</f>
        <v>-0.518918590734812</v>
      </c>
      <c r="AC274" s="41">
        <f>L274*权重!$O$22+AA274*权重!$O$23+AB274*权重!$O$24</f>
        <v>0.0927414438542543</v>
      </c>
      <c r="AD274" s="41">
        <f t="shared" si="50"/>
        <v>0.131938674742291</v>
      </c>
      <c r="AE274">
        <v>2</v>
      </c>
      <c r="AF274">
        <v>0</v>
      </c>
      <c r="AG274">
        <v>26</v>
      </c>
      <c r="AH274" s="41">
        <f>AE274*权重!$N$3+AF274*权重!$N$4+AG274*权重!$N$5</f>
        <v>3.68954737521347</v>
      </c>
      <c r="AI274" s="41">
        <f t="shared" si="51"/>
        <v>2.63222253100528</v>
      </c>
      <c r="AJ274">
        <v>3</v>
      </c>
      <c r="AK274">
        <v>0</v>
      </c>
      <c r="AL274">
        <v>1</v>
      </c>
      <c r="AM274" s="41">
        <f>AJ274*权重!$N$9+AK274*权重!$N$10+AL274*权重!$N$11</f>
        <v>1.60255669857513</v>
      </c>
      <c r="AN274" s="41">
        <f t="shared" si="52"/>
        <v>3.6527586271185</v>
      </c>
      <c r="AO274" s="41">
        <f>AI274*权重!$D$16+AN274*权重!$D$17</f>
        <v>3.26505696420509</v>
      </c>
      <c r="AP274" s="41">
        <f t="shared" si="53"/>
        <v>3.88881458795132</v>
      </c>
      <c r="AQ274" t="s">
        <v>55</v>
      </c>
      <c r="AR274" t="s">
        <v>55</v>
      </c>
      <c r="AS274" t="s">
        <v>55</v>
      </c>
      <c r="AT274" t="s">
        <v>55</v>
      </c>
      <c r="AU274" t="s">
        <v>55</v>
      </c>
      <c r="AV274" s="7" t="str">
        <f>IF(AU274="","未进复试",IFERROR(VLOOKUP(A274,录取名单!$E:$I,5,0),"未录取"))</f>
        <v>未进复试</v>
      </c>
      <c r="AW274" s="136" t="str">
        <f>VLOOKUP(A274,[1]数据整理!$A:$AC,29,0)</f>
        <v>putong</v>
      </c>
      <c r="AX274" t="str">
        <f t="shared" si="54"/>
        <v/>
      </c>
      <c r="AY274">
        <f>IFERROR(VLOOKUP(A274,跨学科资质筛选!$A:$H,8,0),1)</f>
        <v>1</v>
      </c>
    </row>
    <row r="275" spans="1:51">
      <c r="A275" s="8">
        <v>334</v>
      </c>
      <c r="B275" s="8" t="s">
        <v>461</v>
      </c>
      <c r="C275">
        <v>1</v>
      </c>
      <c r="D275" t="s">
        <v>372</v>
      </c>
      <c r="E275" t="str">
        <f>VLOOKUP(A275,[1]数据整理!A:J,10,0)</f>
        <v>农学</v>
      </c>
      <c r="F275" t="str">
        <f>VLOOKUP(A275,[1]数据整理!$A:$M,13,0)</f>
        <v>林学</v>
      </c>
      <c r="G275" s="7">
        <v>211</v>
      </c>
      <c r="H275" s="7">
        <f t="shared" si="44"/>
        <v>0</v>
      </c>
      <c r="I275" s="7">
        <f t="shared" si="45"/>
        <v>1</v>
      </c>
      <c r="J275" s="7">
        <v>1</v>
      </c>
      <c r="K275" s="127">
        <f>VLOOKUP(G275,权重!$L$16:$N$18,3,0)</f>
        <v>0.03757</v>
      </c>
      <c r="L275" s="127">
        <f t="shared" si="46"/>
        <v>-0.0952406599627802</v>
      </c>
      <c r="M275" t="str">
        <f>IFERROR(VLOOKUP(A275,[1]数据整理!A:Q,16,0),"")</f>
        <v>林学院</v>
      </c>
      <c r="N275" t="s">
        <v>151</v>
      </c>
      <c r="O275">
        <v>516</v>
      </c>
      <c r="P275">
        <v>426</v>
      </c>
      <c r="Q275" s="14"/>
      <c r="R275" s="14" t="s">
        <v>55</v>
      </c>
      <c r="S275" s="14" t="s">
        <v>55</v>
      </c>
      <c r="T275" s="30">
        <f>VLOOKUP(A275,英语评价得分!O:T,6,0)</f>
        <v>-0.441471153003602</v>
      </c>
      <c r="U275" s="41">
        <f t="shared" si="47"/>
        <v>-0.443124821177757</v>
      </c>
      <c r="V275" s="14">
        <f t="shared" si="48"/>
        <v>0</v>
      </c>
      <c r="W275">
        <v>29</v>
      </c>
      <c r="X275">
        <v>2</v>
      </c>
      <c r="Y275" s="131">
        <v>0.0689655172413793</v>
      </c>
      <c r="Z275">
        <v>3.36</v>
      </c>
      <c r="AA275" s="41">
        <f t="shared" si="49"/>
        <v>0.262277120785201</v>
      </c>
      <c r="AB275" s="41">
        <f>VLOOKUP(A275,绩点百分制转换!$H:$M,6,0)</f>
        <v>-1.36673345172246</v>
      </c>
      <c r="AC275" s="41">
        <f>L275*权重!$O$22+AA275*权重!$O$23+AB275*权重!$O$24</f>
        <v>-0.0171957298238854</v>
      </c>
      <c r="AD275" s="41">
        <f t="shared" si="50"/>
        <v>-0.0244092699930928</v>
      </c>
      <c r="AE275">
        <v>1</v>
      </c>
      <c r="AF275">
        <v>0</v>
      </c>
      <c r="AG275">
        <v>7</v>
      </c>
      <c r="AH275" s="41">
        <f>AE275*权重!$N$3+AF275*权重!$N$4+AG275*权重!$N$5</f>
        <v>1.20592638218047</v>
      </c>
      <c r="AI275" s="41">
        <f t="shared" si="51"/>
        <v>0.264406459111681</v>
      </c>
      <c r="AJ275">
        <v>1</v>
      </c>
      <c r="AK275">
        <v>0</v>
      </c>
      <c r="AL275">
        <v>1</v>
      </c>
      <c r="AM275" s="41">
        <f>AJ275*权重!$N$9+AK275*权重!$N$10+AL275*权重!$N$11</f>
        <v>0.634511842296424</v>
      </c>
      <c r="AN275" s="41">
        <f t="shared" si="52"/>
        <v>1.05298929169634</v>
      </c>
      <c r="AO275" s="41">
        <f>AI275*权重!$D$16+AN275*权重!$D$17</f>
        <v>0.753406673597427</v>
      </c>
      <c r="AP275" s="41">
        <f t="shared" si="53"/>
        <v>0.897337747875665</v>
      </c>
      <c r="AQ275">
        <v>35.64</v>
      </c>
      <c r="AR275">
        <v>17.51</v>
      </c>
      <c r="AS275">
        <v>14.44</v>
      </c>
      <c r="AT275">
        <v>17.78</v>
      </c>
      <c r="AU275">
        <v>85.38</v>
      </c>
      <c r="AV275" s="7">
        <f>IF(AU275="","未进复试",IFERROR(VLOOKUP(A275,录取名单!$E:$I,5,0),"未录取"))</f>
        <v>85.38</v>
      </c>
      <c r="AW275" s="136" t="str">
        <f>VLOOKUP(A275,[1]数据整理!$A:$AC,29,0)</f>
        <v>putong</v>
      </c>
      <c r="AX275" t="str">
        <f t="shared" si="54"/>
        <v/>
      </c>
      <c r="AY275">
        <f>IFERROR(VLOOKUP(A275,跨学科资质筛选!$A:$H,8,0),1)</f>
        <v>1</v>
      </c>
    </row>
    <row r="276" spans="1:51">
      <c r="A276" s="8">
        <v>335</v>
      </c>
      <c r="B276" s="8" t="s">
        <v>462</v>
      </c>
      <c r="C276">
        <v>1</v>
      </c>
      <c r="D276" t="s">
        <v>463</v>
      </c>
      <c r="E276" t="str">
        <f>VLOOKUP(A276,[1]数据整理!A:J,10,0)</f>
        <v>艺术学</v>
      </c>
      <c r="F276" t="str">
        <f>VLOOKUP(A276,[1]数据整理!$A:$M,13,0)</f>
        <v>环境设计</v>
      </c>
      <c r="G276" s="7">
        <v>985</v>
      </c>
      <c r="H276" s="7">
        <f t="shared" si="44"/>
        <v>1</v>
      </c>
      <c r="I276" s="7">
        <f t="shared" si="45"/>
        <v>1</v>
      </c>
      <c r="J276" s="7">
        <v>1</v>
      </c>
      <c r="K276" s="127">
        <f>VLOOKUP(G276,权重!$L$16:$N$18,3,0)</f>
        <v>0.93278</v>
      </c>
      <c r="L276" s="127">
        <f t="shared" si="46"/>
        <v>7.50672748889076</v>
      </c>
      <c r="M276" t="str">
        <f>IFERROR(VLOOKUP(A276,[1]数据整理!A:Q,16,0),"")</f>
        <v>林学院</v>
      </c>
      <c r="N276" t="s">
        <v>160</v>
      </c>
      <c r="O276">
        <v>456</v>
      </c>
      <c r="Q276" s="14"/>
      <c r="R276" s="14" t="s">
        <v>55</v>
      </c>
      <c r="S276" s="14" t="s">
        <v>55</v>
      </c>
      <c r="T276" s="30">
        <f>VLOOKUP(A276,英语评价得分!O:T,6,0)</f>
        <v>-1.39090687374913</v>
      </c>
      <c r="U276" s="41">
        <f t="shared" si="47"/>
        <v>-1.39696066950309</v>
      </c>
      <c r="V276" s="14">
        <f t="shared" si="48"/>
        <v>0</v>
      </c>
      <c r="W276">
        <v>66</v>
      </c>
      <c r="X276">
        <v>1</v>
      </c>
      <c r="Y276" s="131">
        <v>0.0151515151515152</v>
      </c>
      <c r="Z276">
        <v>3.81</v>
      </c>
      <c r="AA276" s="41">
        <f t="shared" si="49"/>
        <v>0.726225766658654</v>
      </c>
      <c r="AB276" s="41">
        <f>VLOOKUP(A276,绩点百分制转换!$H:$M,6,0)</f>
        <v>-0.0222189752066941</v>
      </c>
      <c r="AC276" s="41">
        <f>L276*权重!$O$22+AA276*权重!$O$23+AB276*权重!$O$24</f>
        <v>4.59189133316431</v>
      </c>
      <c r="AD276" s="41">
        <f t="shared" si="50"/>
        <v>6.53043715087629</v>
      </c>
      <c r="AE276">
        <v>0</v>
      </c>
      <c r="AF276">
        <v>0</v>
      </c>
      <c r="AG276">
        <v>0</v>
      </c>
      <c r="AH276" s="41">
        <f>AE276*权重!$N$3+AF276*权重!$N$4+AG276*权重!$N$5</f>
        <v>0</v>
      </c>
      <c r="AI276" s="41">
        <f t="shared" si="51"/>
        <v>-0.885290647353986</v>
      </c>
      <c r="AJ276">
        <v>0</v>
      </c>
      <c r="AK276">
        <v>0</v>
      </c>
      <c r="AL276">
        <v>0</v>
      </c>
      <c r="AM276" s="41">
        <f>AJ276*权重!$N$9+AK276*权重!$N$10+AL276*权重!$N$11</f>
        <v>0</v>
      </c>
      <c r="AN276" s="41">
        <f t="shared" si="52"/>
        <v>-0.651047891978899</v>
      </c>
      <c r="AO276" s="41">
        <f>AI276*权重!$D$16+AN276*权重!$D$17</f>
        <v>-0.740036714745894</v>
      </c>
      <c r="AP276" s="41">
        <f t="shared" si="53"/>
        <v>-0.881413587411652</v>
      </c>
      <c r="AQ276" t="s">
        <v>55</v>
      </c>
      <c r="AR276" t="s">
        <v>55</v>
      </c>
      <c r="AS276" t="s">
        <v>55</v>
      </c>
      <c r="AT276" t="s">
        <v>55</v>
      </c>
      <c r="AU276" t="s">
        <v>55</v>
      </c>
      <c r="AV276" s="7" t="str">
        <f>IF(AU276="","未进复试",IFERROR(VLOOKUP(A276,录取名单!$E:$I,5,0),"未录取"))</f>
        <v>未进复试</v>
      </c>
      <c r="AW276" s="136" t="str">
        <f>VLOOKUP(A276,[1]数据整理!$A:$AC,29,0)</f>
        <v>putong</v>
      </c>
      <c r="AX276" t="str">
        <f t="shared" si="54"/>
        <v/>
      </c>
      <c r="AY276">
        <f>IFERROR(VLOOKUP(A276,跨学科资质筛选!$A:$H,8,0),1)</f>
        <v>1</v>
      </c>
    </row>
    <row r="277" spans="1:51">
      <c r="A277" s="8">
        <v>336</v>
      </c>
      <c r="B277" s="8" t="s">
        <v>464</v>
      </c>
      <c r="C277">
        <v>1</v>
      </c>
      <c r="D277" t="s">
        <v>407</v>
      </c>
      <c r="E277" t="str">
        <f>VLOOKUP(A277,[1]数据整理!A:J,10,0)</f>
        <v>管理学</v>
      </c>
      <c r="F277" t="str">
        <f>VLOOKUP(A277,[1]数据整理!$A:$M,13,0)</f>
        <v>人力资源管理</v>
      </c>
      <c r="G277" s="7" t="s">
        <v>53</v>
      </c>
      <c r="H277" s="7">
        <f t="shared" si="44"/>
        <v>0</v>
      </c>
      <c r="I277" s="7">
        <f t="shared" si="45"/>
        <v>1</v>
      </c>
      <c r="J277" s="7">
        <v>1</v>
      </c>
      <c r="K277" s="127">
        <f>VLOOKUP(G277,权重!$L$16:$N$18,3,0)</f>
        <v>0.02965</v>
      </c>
      <c r="L277" s="127">
        <f t="shared" si="46"/>
        <v>-0.162495927150278</v>
      </c>
      <c r="M277" t="str">
        <f>IFERROR(VLOOKUP(A277,[1]数据整理!A:Q,16,0),"")</f>
        <v>经济管理学院</v>
      </c>
      <c r="N277" t="s">
        <v>79</v>
      </c>
      <c r="O277">
        <v>453</v>
      </c>
      <c r="P277">
        <v>454</v>
      </c>
      <c r="Q277" s="14"/>
      <c r="R277" s="14" t="s">
        <v>55</v>
      </c>
      <c r="S277" s="14" t="s">
        <v>55</v>
      </c>
      <c r="T277" s="30">
        <f>VLOOKUP(A277,英语评价得分!O:T,6,0)</f>
        <v>-0.298586318243191</v>
      </c>
      <c r="U277" s="41">
        <f t="shared" si="47"/>
        <v>-0.299577791506805</v>
      </c>
      <c r="V277" s="14">
        <f t="shared" si="48"/>
        <v>0</v>
      </c>
      <c r="W277">
        <v>86</v>
      </c>
      <c r="X277">
        <v>1</v>
      </c>
      <c r="Y277" s="131">
        <v>0.0116279069767442</v>
      </c>
      <c r="Z277">
        <v>8.98</v>
      </c>
      <c r="AA277" s="41">
        <f t="shared" si="49"/>
        <v>0.756603980093583</v>
      </c>
      <c r="AB277" s="41">
        <f>VLOOKUP(A277,绩点百分制转换!$H:$M,6,0)</f>
        <v>0.226130832557365</v>
      </c>
      <c r="AC277" s="41">
        <f>L277*权重!$O$22+AA277*权重!$O$23+AB277*权重!$O$24</f>
        <v>0.20396063255122</v>
      </c>
      <c r="AD277" s="41">
        <f t="shared" si="50"/>
        <v>0.290109846386346</v>
      </c>
      <c r="AE277">
        <v>2</v>
      </c>
      <c r="AF277">
        <v>3</v>
      </c>
      <c r="AG277">
        <v>9</v>
      </c>
      <c r="AH277" s="41">
        <f>AE277*权重!$N$3+AF277*权重!$N$4+AG277*权重!$N$5</f>
        <v>3.17824277957644</v>
      </c>
      <c r="AI277" s="41">
        <f t="shared" si="51"/>
        <v>2.14475876637349</v>
      </c>
      <c r="AJ277">
        <v>0</v>
      </c>
      <c r="AK277">
        <v>1</v>
      </c>
      <c r="AL277">
        <v>0</v>
      </c>
      <c r="AM277" s="41">
        <f>AJ277*权重!$N$9+AK277*权重!$N$10+AL277*权重!$N$11</f>
        <v>0.341500400262201</v>
      </c>
      <c r="AN277" s="41">
        <f t="shared" si="52"/>
        <v>0.266081374167892</v>
      </c>
      <c r="AO277" s="41">
        <f>AI277*权重!$D$16+AN277*权重!$D$17</f>
        <v>0.979790915466798</v>
      </c>
      <c r="AP277" s="41">
        <f t="shared" si="53"/>
        <v>1.16697051444464</v>
      </c>
      <c r="AQ277" t="s">
        <v>55</v>
      </c>
      <c r="AR277" t="s">
        <v>55</v>
      </c>
      <c r="AS277" t="s">
        <v>55</v>
      </c>
      <c r="AT277" t="s">
        <v>55</v>
      </c>
      <c r="AU277" t="s">
        <v>55</v>
      </c>
      <c r="AV277" s="7" t="str">
        <f>IF(AU277="","未进复试",IFERROR(VLOOKUP(A277,录取名单!$E:$I,5,0),"未录取"))</f>
        <v>未进复试</v>
      </c>
      <c r="AW277" s="136" t="str">
        <f>VLOOKUP(A277,[1]数据整理!$A:$AC,29,0)</f>
        <v>putong</v>
      </c>
      <c r="AX277" t="str">
        <f t="shared" si="54"/>
        <v/>
      </c>
      <c r="AY277">
        <f>IFERROR(VLOOKUP(A277,跨学科资质筛选!$A:$H,8,0),1)</f>
        <v>1</v>
      </c>
    </row>
    <row r="278" spans="1:51">
      <c r="A278" s="8">
        <v>340</v>
      </c>
      <c r="B278" s="8" t="s">
        <v>465</v>
      </c>
      <c r="C278">
        <v>2</v>
      </c>
      <c r="D278" t="s">
        <v>102</v>
      </c>
      <c r="E278" t="str">
        <f>VLOOKUP(A278,[1]数据整理!A:J,10,0)</f>
        <v>管理学</v>
      </c>
      <c r="F278" t="str">
        <f>VLOOKUP(A278,[1]数据整理!$A:$M,13,0)</f>
        <v>会计学</v>
      </c>
      <c r="G278" s="7">
        <v>211</v>
      </c>
      <c r="H278" s="7">
        <f t="shared" si="44"/>
        <v>0</v>
      </c>
      <c r="I278" s="7">
        <f t="shared" si="45"/>
        <v>1</v>
      </c>
      <c r="J278" s="7">
        <v>1</v>
      </c>
      <c r="K278" s="127">
        <f>VLOOKUP(G278,权重!$L$16:$N$18,3,0)</f>
        <v>0.03757</v>
      </c>
      <c r="L278" s="127">
        <f t="shared" si="46"/>
        <v>-0.0952406599627802</v>
      </c>
      <c r="M278" t="str">
        <f>IFERROR(VLOOKUP(A278,[1]数据整理!A:Q,16,0),"")</f>
        <v>经济管理学院</v>
      </c>
      <c r="N278" t="s">
        <v>54</v>
      </c>
      <c r="O278">
        <v>456</v>
      </c>
      <c r="P278">
        <v>443</v>
      </c>
      <c r="Q278" s="14"/>
      <c r="R278" s="14" t="s">
        <v>55</v>
      </c>
      <c r="S278" s="14" t="s">
        <v>55</v>
      </c>
      <c r="T278" s="30">
        <f>VLOOKUP(A278,英语评价得分!O:T,6,0)</f>
        <v>-0.499882248562336</v>
      </c>
      <c r="U278" s="41">
        <f t="shared" si="47"/>
        <v>-0.50180662097367</v>
      </c>
      <c r="V278" s="14">
        <f t="shared" si="48"/>
        <v>0</v>
      </c>
      <c r="W278">
        <v>96</v>
      </c>
      <c r="X278">
        <v>15</v>
      </c>
      <c r="Y278" s="131">
        <v>0.15625</v>
      </c>
      <c r="Z278">
        <v>90.42</v>
      </c>
      <c r="AA278" s="41">
        <f t="shared" si="49"/>
        <v>-0.490231817576292</v>
      </c>
      <c r="AB278" s="41">
        <f>VLOOKUP(A278,绩点百分制转换!$H:$M,6,0)</f>
        <v>0.385417260985348</v>
      </c>
      <c r="AC278" s="41">
        <f>L278*权重!$O$22+AA278*权重!$O$23+AB278*权重!$O$24</f>
        <v>-0.223363800257423</v>
      </c>
      <c r="AD278" s="41">
        <f t="shared" si="50"/>
        <v>-0.317612678848353</v>
      </c>
      <c r="AE278">
        <v>0</v>
      </c>
      <c r="AF278">
        <v>0</v>
      </c>
      <c r="AG278">
        <v>3</v>
      </c>
      <c r="AH278" s="41">
        <f>AE278*权重!$N$3+AF278*权重!$N$4+AG278*权重!$N$5</f>
        <v>0.319423652713132</v>
      </c>
      <c r="AI278" s="41">
        <f t="shared" si="51"/>
        <v>-0.580760905997001</v>
      </c>
      <c r="AJ278">
        <v>0</v>
      </c>
      <c r="AK278">
        <v>0</v>
      </c>
      <c r="AL278">
        <v>0</v>
      </c>
      <c r="AM278" s="41">
        <f>AJ278*权重!$N$9+AK278*权重!$N$10+AL278*权重!$N$11</f>
        <v>0</v>
      </c>
      <c r="AN278" s="41">
        <f t="shared" si="52"/>
        <v>-0.651047891978899</v>
      </c>
      <c r="AO278" s="41">
        <f>AI278*权重!$D$16+AN278*权重!$D$17</f>
        <v>-0.624345866004376</v>
      </c>
      <c r="AP278" s="41">
        <f t="shared" si="53"/>
        <v>-0.743621118486682</v>
      </c>
      <c r="AQ278" t="s">
        <v>55</v>
      </c>
      <c r="AR278" t="s">
        <v>55</v>
      </c>
      <c r="AS278" t="s">
        <v>55</v>
      </c>
      <c r="AT278" t="s">
        <v>55</v>
      </c>
      <c r="AU278" t="s">
        <v>55</v>
      </c>
      <c r="AV278" s="7" t="str">
        <f>IF(AU278="","未进复试",IFERROR(VLOOKUP(A278,录取名单!$E:$I,5,0),"未录取"))</f>
        <v>未进复试</v>
      </c>
      <c r="AW278" s="136" t="str">
        <f>VLOOKUP(A278,[1]数据整理!$A:$AC,29,0)</f>
        <v>putong</v>
      </c>
      <c r="AX278" t="str">
        <f t="shared" si="54"/>
        <v/>
      </c>
      <c r="AY278">
        <f>IFERROR(VLOOKUP(A278,跨学科资质筛选!$A:$H,8,0),1)</f>
        <v>1</v>
      </c>
    </row>
    <row r="279" spans="1:51">
      <c r="A279" s="8">
        <v>341</v>
      </c>
      <c r="B279" s="8" t="s">
        <v>466</v>
      </c>
      <c r="C279">
        <v>1</v>
      </c>
      <c r="D279" t="s">
        <v>102</v>
      </c>
      <c r="E279" t="str">
        <f>VLOOKUP(A279,[1]数据整理!A:J,10,0)</f>
        <v>理学</v>
      </c>
      <c r="F279" t="str">
        <f>VLOOKUP(A279,[1]数据整理!$A:$M,13,0)</f>
        <v>统计学</v>
      </c>
      <c r="G279" s="7">
        <v>211</v>
      </c>
      <c r="H279" s="7">
        <f t="shared" si="44"/>
        <v>0</v>
      </c>
      <c r="I279" s="7">
        <f t="shared" si="45"/>
        <v>1</v>
      </c>
      <c r="J279" s="7">
        <v>1</v>
      </c>
      <c r="K279" s="127">
        <f>VLOOKUP(G279,权重!$L$16:$N$18,3,0)</f>
        <v>0.03757</v>
      </c>
      <c r="L279" s="127">
        <f t="shared" si="46"/>
        <v>-0.0952406599627802</v>
      </c>
      <c r="M279" t="str">
        <f>IFERROR(VLOOKUP(A279,[1]数据整理!A:Q,16,0),"")</f>
        <v>经济管理学院</v>
      </c>
      <c r="N279" t="s">
        <v>67</v>
      </c>
      <c r="O279">
        <v>461</v>
      </c>
      <c r="P279">
        <v>437</v>
      </c>
      <c r="Q279" s="14"/>
      <c r="R279" s="14" t="s">
        <v>55</v>
      </c>
      <c r="S279" s="14" t="s">
        <v>55</v>
      </c>
      <c r="T279" s="30">
        <f>VLOOKUP(A279,英语评价得分!O:T,6,0)</f>
        <v>-0.609680028736414</v>
      </c>
      <c r="U279" s="41">
        <f t="shared" si="47"/>
        <v>-0.612113255228323</v>
      </c>
      <c r="V279" s="14">
        <f t="shared" si="48"/>
        <v>0</v>
      </c>
      <c r="W279">
        <v>34</v>
      </c>
      <c r="X279">
        <v>4</v>
      </c>
      <c r="Y279" s="131">
        <v>0.117647058823529</v>
      </c>
      <c r="Z279">
        <v>89.52</v>
      </c>
      <c r="AA279" s="41">
        <f t="shared" si="49"/>
        <v>-0.157422853551493</v>
      </c>
      <c r="AB279" s="41">
        <f>VLOOKUP(A279,绩点百分制转换!$H:$M,6,0)</f>
        <v>0.154195026170534</v>
      </c>
      <c r="AC279" s="41">
        <f>L279*权重!$O$22+AA279*权重!$O$23+AB279*权重!$O$24</f>
        <v>-0.107532277510964</v>
      </c>
      <c r="AD279" s="41">
        <f t="shared" si="50"/>
        <v>-0.152882043058143</v>
      </c>
      <c r="AE279">
        <v>0</v>
      </c>
      <c r="AF279">
        <v>1</v>
      </c>
      <c r="AG279">
        <v>6</v>
      </c>
      <c r="AH279" s="41">
        <f>AE279*权重!$N$3+AF279*权重!$N$4+AG279*权重!$N$5</f>
        <v>1.07176822867206</v>
      </c>
      <c r="AI279" s="41">
        <f t="shared" si="51"/>
        <v>0.136503758601466</v>
      </c>
      <c r="AJ279">
        <v>0</v>
      </c>
      <c r="AK279">
        <v>0</v>
      </c>
      <c r="AL279">
        <v>0</v>
      </c>
      <c r="AM279" s="41">
        <f>AJ279*权重!$N$9+AK279*权重!$N$10+AL279*权重!$N$11</f>
        <v>0</v>
      </c>
      <c r="AN279" s="41">
        <f t="shared" si="52"/>
        <v>-0.651047891978899</v>
      </c>
      <c r="AO279" s="41">
        <f>AI279*权重!$D$16+AN279*权重!$D$17</f>
        <v>-0.351857019923418</v>
      </c>
      <c r="AP279" s="41">
        <f t="shared" si="53"/>
        <v>-0.419075908001623</v>
      </c>
      <c r="AQ279" t="s">
        <v>55</v>
      </c>
      <c r="AR279" t="s">
        <v>55</v>
      </c>
      <c r="AS279" t="s">
        <v>55</v>
      </c>
      <c r="AT279">
        <v>90.1</v>
      </c>
      <c r="AU279">
        <v>90.1</v>
      </c>
      <c r="AV279" s="7" t="str">
        <f>IF(AU279="","未进复试",IFERROR(VLOOKUP(A279,录取名单!$E:$I,5,0),"未录取"))</f>
        <v>未录取</v>
      </c>
      <c r="AW279" s="136" t="str">
        <f>VLOOKUP(A279,[1]数据整理!$A:$AC,29,0)</f>
        <v>putong</v>
      </c>
      <c r="AX279" t="str">
        <f t="shared" si="54"/>
        <v/>
      </c>
      <c r="AY279">
        <f>IFERROR(VLOOKUP(A279,跨学科资质筛选!$A:$H,8,0),1)</f>
        <v>1</v>
      </c>
    </row>
    <row r="280" spans="1:51">
      <c r="A280" s="8">
        <v>343</v>
      </c>
      <c r="B280" s="8" t="s">
        <v>467</v>
      </c>
      <c r="C280">
        <v>1</v>
      </c>
      <c r="D280" t="s">
        <v>102</v>
      </c>
      <c r="E280" t="str">
        <f>VLOOKUP(A280,[1]数据整理!A:J,10,0)</f>
        <v>工学</v>
      </c>
      <c r="F280" t="str">
        <f>VLOOKUP(A280,[1]数据整理!$A:$M,13,0)</f>
        <v>给排水科学与工程</v>
      </c>
      <c r="G280" s="7">
        <v>211</v>
      </c>
      <c r="H280" s="7">
        <f t="shared" si="44"/>
        <v>0</v>
      </c>
      <c r="I280" s="7">
        <f t="shared" si="45"/>
        <v>1</v>
      </c>
      <c r="J280" s="7">
        <v>1</v>
      </c>
      <c r="K280" s="127">
        <f>VLOOKUP(G280,权重!$L$16:$N$18,3,0)</f>
        <v>0.03757</v>
      </c>
      <c r="L280" s="127">
        <f t="shared" si="46"/>
        <v>-0.0952406599627802</v>
      </c>
      <c r="M280" t="str">
        <f>IFERROR(VLOOKUP(A280,[1]数据整理!A:Q,16,0),"")</f>
        <v>环境科学与工程学院</v>
      </c>
      <c r="N280" t="s">
        <v>272</v>
      </c>
      <c r="O280">
        <v>561</v>
      </c>
      <c r="P280">
        <v>459</v>
      </c>
      <c r="Q280" s="14"/>
      <c r="R280" s="14" t="s">
        <v>55</v>
      </c>
      <c r="S280" s="14" t="s">
        <v>55</v>
      </c>
      <c r="T280" s="30">
        <f>VLOOKUP(A280,英语评价得分!O:T,6,0)</f>
        <v>0.270605637555547</v>
      </c>
      <c r="U280" s="41">
        <f t="shared" si="47"/>
        <v>0.272252065066241</v>
      </c>
      <c r="V280" s="14">
        <f t="shared" si="48"/>
        <v>0</v>
      </c>
      <c r="W280">
        <v>27</v>
      </c>
      <c r="X280">
        <v>9</v>
      </c>
      <c r="Y280" s="131">
        <v>0.333333333333333</v>
      </c>
      <c r="Z280">
        <v>84.29</v>
      </c>
      <c r="AA280" s="41">
        <f t="shared" si="49"/>
        <v>-2.01692690651545</v>
      </c>
      <c r="AB280" s="41">
        <f>VLOOKUP(A280,绩点百分制转换!$H:$M,6,0)</f>
        <v>-1.18946307169777</v>
      </c>
      <c r="AC280" s="41">
        <f>L280*权重!$O$22+AA280*权重!$O$23+AB280*权重!$O$24</f>
        <v>-0.874211345836323</v>
      </c>
      <c r="AD280" s="41">
        <f t="shared" si="50"/>
        <v>-1.2432202116129</v>
      </c>
      <c r="AE280">
        <v>0</v>
      </c>
      <c r="AF280">
        <v>0</v>
      </c>
      <c r="AG280">
        <v>0</v>
      </c>
      <c r="AH280" s="41">
        <f>AE280*权重!$N$3+AF280*权重!$N$4+AG280*权重!$N$5</f>
        <v>0</v>
      </c>
      <c r="AI280" s="41">
        <f t="shared" si="51"/>
        <v>-0.885290647353986</v>
      </c>
      <c r="AJ280">
        <v>0</v>
      </c>
      <c r="AK280">
        <v>0</v>
      </c>
      <c r="AL280">
        <v>0</v>
      </c>
      <c r="AM280" s="41">
        <f>AJ280*权重!$N$9+AK280*权重!$N$10+AL280*权重!$N$11</f>
        <v>0</v>
      </c>
      <c r="AN280" s="41">
        <f t="shared" si="52"/>
        <v>-0.651047891978899</v>
      </c>
      <c r="AO280" s="41">
        <f>AI280*权重!$D$16+AN280*权重!$D$17</f>
        <v>-0.740036714745894</v>
      </c>
      <c r="AP280" s="41">
        <f t="shared" si="53"/>
        <v>-0.881413587411652</v>
      </c>
      <c r="AQ280">
        <v>86</v>
      </c>
      <c r="AR280">
        <v>87.75</v>
      </c>
      <c r="AS280">
        <v>87</v>
      </c>
      <c r="AT280">
        <v>88</v>
      </c>
      <c r="AU280">
        <v>87.19</v>
      </c>
      <c r="AV280" s="7">
        <f>IF(AU280="","未进复试",IFERROR(VLOOKUP(A280,录取名单!$E:$I,5,0),"未录取"))</f>
        <v>87.19</v>
      </c>
      <c r="AW280" s="136" t="str">
        <f>VLOOKUP(A280,[1]数据整理!$A:$AC,29,0)</f>
        <v>zhijiaotuan</v>
      </c>
      <c r="AX280" t="str">
        <f t="shared" si="54"/>
        <v/>
      </c>
      <c r="AY280">
        <f>IFERROR(VLOOKUP(A280,跨学科资质筛选!$A:$H,8,0),1)</f>
        <v>1</v>
      </c>
    </row>
    <row r="281" spans="1:51">
      <c r="A281" s="8">
        <v>346</v>
      </c>
      <c r="B281" s="8" t="s">
        <v>468</v>
      </c>
      <c r="C281">
        <v>1</v>
      </c>
      <c r="D281" t="s">
        <v>174</v>
      </c>
      <c r="E281" t="str">
        <f>VLOOKUP(A281,[1]数据整理!A:J,10,0)</f>
        <v>管理学</v>
      </c>
      <c r="F281" t="str">
        <f>VLOOKUP(A281,[1]数据整理!$A:$M,13,0)</f>
        <v>会计学</v>
      </c>
      <c r="G281" s="7" t="s">
        <v>53</v>
      </c>
      <c r="H281" s="7">
        <f t="shared" si="44"/>
        <v>0</v>
      </c>
      <c r="I281" s="7">
        <f t="shared" si="45"/>
        <v>1</v>
      </c>
      <c r="J281" s="7">
        <v>1</v>
      </c>
      <c r="K281" s="127">
        <f>VLOOKUP(G281,权重!$L$16:$N$18,3,0)</f>
        <v>0.02965</v>
      </c>
      <c r="L281" s="127">
        <f t="shared" si="46"/>
        <v>-0.162495927150278</v>
      </c>
      <c r="M281" t="str">
        <f>IFERROR(VLOOKUP(A281,[1]数据整理!A:Q,16,0),"")</f>
        <v>经济管理学院</v>
      </c>
      <c r="N281" t="s">
        <v>79</v>
      </c>
      <c r="O281">
        <v>640</v>
      </c>
      <c r="P281">
        <v>579</v>
      </c>
      <c r="Q281" s="14"/>
      <c r="R281" s="14" t="s">
        <v>55</v>
      </c>
      <c r="S281" s="14" t="s">
        <v>55</v>
      </c>
      <c r="T281" s="30">
        <f>VLOOKUP(A281,英语评价得分!O:T,6,0)</f>
        <v>1.98886743538346</v>
      </c>
      <c r="U281" s="41">
        <f t="shared" si="47"/>
        <v>1.99847708879848</v>
      </c>
      <c r="V281" s="14">
        <f t="shared" si="48"/>
        <v>0</v>
      </c>
      <c r="W281">
        <v>155</v>
      </c>
      <c r="X281">
        <v>1</v>
      </c>
      <c r="Y281" s="131">
        <v>0.00645161290322581</v>
      </c>
      <c r="Z281">
        <v>93.11</v>
      </c>
      <c r="AA281" s="41">
        <f t="shared" si="49"/>
        <v>0.801230555571863</v>
      </c>
      <c r="AB281" s="41">
        <f>VLOOKUP(A281,绩点百分制转换!$H:$M,6,0)</f>
        <v>1.0765148294874</v>
      </c>
      <c r="AC281" s="41">
        <f>L281*权重!$O$22+AA281*权重!$O$23+AB281*权重!$O$24</f>
        <v>0.259453665313575</v>
      </c>
      <c r="AD281" s="41">
        <f t="shared" si="50"/>
        <v>0.369029663307679</v>
      </c>
      <c r="AE281">
        <v>2</v>
      </c>
      <c r="AF281">
        <v>2</v>
      </c>
      <c r="AG281">
        <v>1</v>
      </c>
      <c r="AH281" s="41">
        <f>AE281*权重!$N$3+AF281*权重!$N$4+AG281*权重!$N$5</f>
        <v>1.89352544909562</v>
      </c>
      <c r="AI281" s="41">
        <f t="shared" si="51"/>
        <v>0.919944532846716</v>
      </c>
      <c r="AJ281">
        <v>0</v>
      </c>
      <c r="AK281">
        <v>0</v>
      </c>
      <c r="AL281">
        <v>2</v>
      </c>
      <c r="AM281" s="41">
        <f>AJ281*权重!$N$9+AK281*权重!$N$10+AL281*权重!$N$11</f>
        <v>0.300978828314143</v>
      </c>
      <c r="AN281" s="41">
        <f t="shared" si="52"/>
        <v>0.157257139949415</v>
      </c>
      <c r="AO281" s="41">
        <f>AI281*权重!$D$16+AN281*权重!$D$17</f>
        <v>0.4470020805111</v>
      </c>
      <c r="AP281" s="41">
        <f t="shared" si="53"/>
        <v>0.532397514222041</v>
      </c>
      <c r="AQ281" t="s">
        <v>55</v>
      </c>
      <c r="AR281" t="s">
        <v>55</v>
      </c>
      <c r="AS281" t="s">
        <v>55</v>
      </c>
      <c r="AT281" t="s">
        <v>55</v>
      </c>
      <c r="AU281" t="s">
        <v>55</v>
      </c>
      <c r="AV281" s="7" t="str">
        <f>IF(AU281="","未进复试",IFERROR(VLOOKUP(A281,录取名单!$E:$I,5,0),"未录取"))</f>
        <v>未进复试</v>
      </c>
      <c r="AW281" s="136" t="str">
        <f>VLOOKUP(A281,[1]数据整理!$A:$AC,29,0)</f>
        <v>putong</v>
      </c>
      <c r="AX281" t="str">
        <f t="shared" si="54"/>
        <v/>
      </c>
      <c r="AY281">
        <f>IFERROR(VLOOKUP(A281,跨学科资质筛选!$A:$H,8,0),1)</f>
        <v>1</v>
      </c>
    </row>
    <row r="282" spans="1:51">
      <c r="A282" s="8">
        <v>347</v>
      </c>
      <c r="B282" s="8" t="s">
        <v>469</v>
      </c>
      <c r="C282">
        <v>1</v>
      </c>
      <c r="D282" t="s">
        <v>470</v>
      </c>
      <c r="E282" t="str">
        <f>VLOOKUP(A282,[1]数据整理!A:J,10,0)</f>
        <v>农学</v>
      </c>
      <c r="F282" t="str">
        <f>VLOOKUP(A282,[1]数据整理!$A:$M,13,0)</f>
        <v>园艺</v>
      </c>
      <c r="G282" s="7" t="s">
        <v>53</v>
      </c>
      <c r="H282" s="7">
        <f t="shared" si="44"/>
        <v>0</v>
      </c>
      <c r="I282" s="7">
        <f t="shared" si="45"/>
        <v>1</v>
      </c>
      <c r="J282" s="7">
        <v>1</v>
      </c>
      <c r="K282" s="127">
        <f>VLOOKUP(G282,权重!$L$16:$N$18,3,0)</f>
        <v>0.02965</v>
      </c>
      <c r="L282" s="127">
        <f t="shared" si="46"/>
        <v>-0.162495927150278</v>
      </c>
      <c r="M282" t="str">
        <f>IFERROR(VLOOKUP(A282,[1]数据整理!A:Q,16,0),"")</f>
        <v>园林学院</v>
      </c>
      <c r="N282" t="s">
        <v>64</v>
      </c>
      <c r="O282">
        <v>481</v>
      </c>
      <c r="P282">
        <v>507</v>
      </c>
      <c r="Q282" s="14"/>
      <c r="R282" s="14" t="s">
        <v>55</v>
      </c>
      <c r="S282" s="14" t="s">
        <v>55</v>
      </c>
      <c r="T282" s="30">
        <f>VLOOKUP(A282,英语评价得分!O:T,6,0)</f>
        <v>0.671294073294509</v>
      </c>
      <c r="U282" s="41">
        <f t="shared" si="47"/>
        <v>0.674797477742638</v>
      </c>
      <c r="V282" s="14">
        <f t="shared" si="48"/>
        <v>0</v>
      </c>
      <c r="W282">
        <v>68</v>
      </c>
      <c r="X282">
        <v>7</v>
      </c>
      <c r="Y282" s="131">
        <v>0.102941176470588</v>
      </c>
      <c r="Z282">
        <v>3.37</v>
      </c>
      <c r="AA282" s="41">
        <f t="shared" si="49"/>
        <v>-0.0306384863039498</v>
      </c>
      <c r="AB282" s="41">
        <f>VLOOKUP(A282,绩点百分制转换!$H:$M,6,0)</f>
        <v>-1.34104209229859</v>
      </c>
      <c r="AC282" s="41">
        <f>L282*权重!$O$22+AA282*权重!$O$23+AB282*权重!$O$24</f>
        <v>-0.165884404856405</v>
      </c>
      <c r="AD282" s="41">
        <f t="shared" si="50"/>
        <v>-0.235867941968979</v>
      </c>
      <c r="AE282">
        <v>1</v>
      </c>
      <c r="AF282">
        <v>1</v>
      </c>
      <c r="AG282">
        <v>14</v>
      </c>
      <c r="AH282" s="41">
        <f>AE282*权重!$N$3+AF282*权重!$N$4+AG282*权重!$N$5</f>
        <v>2.38416916175691</v>
      </c>
      <c r="AI282" s="41">
        <f t="shared" si="51"/>
        <v>1.38771077885279</v>
      </c>
      <c r="AJ282">
        <v>1</v>
      </c>
      <c r="AK282">
        <v>2</v>
      </c>
      <c r="AL282">
        <v>0</v>
      </c>
      <c r="AM282" s="41">
        <f>AJ282*权重!$N$9+AK282*权重!$N$10+AL282*权重!$N$11</f>
        <v>1.16702322866376</v>
      </c>
      <c r="AN282" s="41">
        <f t="shared" si="52"/>
        <v>2.48309530802576</v>
      </c>
      <c r="AO282" s="41">
        <f>AI282*权重!$D$16+AN282*权重!$D$17</f>
        <v>2.06695872539295</v>
      </c>
      <c r="AP282" s="41">
        <f t="shared" si="53"/>
        <v>2.46183124279987</v>
      </c>
      <c r="AQ282" t="s">
        <v>55</v>
      </c>
      <c r="AR282" t="s">
        <v>55</v>
      </c>
      <c r="AS282" t="s">
        <v>55</v>
      </c>
      <c r="AT282" t="s">
        <v>55</v>
      </c>
      <c r="AU282" t="s">
        <v>55</v>
      </c>
      <c r="AV282" s="7" t="str">
        <f>IF(AU282="","未进复试",IFERROR(VLOOKUP(A282,录取名单!$E:$I,5,0),"未录取"))</f>
        <v>未进复试</v>
      </c>
      <c r="AW282" s="136" t="str">
        <f>VLOOKUP(A282,[1]数据整理!$A:$AC,29,0)</f>
        <v>putong</v>
      </c>
      <c r="AX282" t="str">
        <f t="shared" si="54"/>
        <v/>
      </c>
      <c r="AY282">
        <f>IFERROR(VLOOKUP(A282,跨学科资质筛选!$A:$H,8,0),1)</f>
        <v>1</v>
      </c>
    </row>
    <row r="283" spans="1:51">
      <c r="A283" s="8">
        <v>348</v>
      </c>
      <c r="B283" s="8" t="s">
        <v>471</v>
      </c>
      <c r="C283">
        <v>1</v>
      </c>
      <c r="D283" t="s">
        <v>69</v>
      </c>
      <c r="E283" t="str">
        <f>VLOOKUP(A283,[1]数据整理!A:J,10,0)</f>
        <v>理学</v>
      </c>
      <c r="F283" t="str">
        <f>VLOOKUP(A283,[1]数据整理!$A:$M,13,0)</f>
        <v>生态学</v>
      </c>
      <c r="G283" s="7" t="s">
        <v>53</v>
      </c>
      <c r="H283" s="7">
        <f t="shared" si="44"/>
        <v>0</v>
      </c>
      <c r="I283" s="7">
        <f t="shared" si="45"/>
        <v>1</v>
      </c>
      <c r="J283" s="7">
        <v>1</v>
      </c>
      <c r="K283" s="127">
        <f>VLOOKUP(G283,权重!$L$16:$N$18,3,0)</f>
        <v>0.02965</v>
      </c>
      <c r="L283" s="127">
        <f t="shared" si="46"/>
        <v>-0.162495927150278</v>
      </c>
      <c r="M283" t="str">
        <f>IFERROR(VLOOKUP(A283,[1]数据整理!A:Q,16,0),"")</f>
        <v>自然保护区学院</v>
      </c>
      <c r="N283" t="s">
        <v>192</v>
      </c>
      <c r="O283">
        <v>525</v>
      </c>
      <c r="Q283" s="14"/>
      <c r="R283" s="14" t="s">
        <v>55</v>
      </c>
      <c r="S283" s="14" t="s">
        <v>55</v>
      </c>
      <c r="T283" s="30">
        <f>VLOOKUP(A283,英语评价得分!O:T,6,0)</f>
        <v>-0.299055794891772</v>
      </c>
      <c r="U283" s="41">
        <f t="shared" si="47"/>
        <v>-0.300049443928958</v>
      </c>
      <c r="V283" s="14">
        <f t="shared" si="48"/>
        <v>0</v>
      </c>
      <c r="W283">
        <v>29</v>
      </c>
      <c r="X283">
        <v>1</v>
      </c>
      <c r="Y283" s="131">
        <v>0.0344827586206897</v>
      </c>
      <c r="Z283">
        <v>85.63</v>
      </c>
      <c r="AA283" s="41">
        <f t="shared" si="49"/>
        <v>0.559564602607025</v>
      </c>
      <c r="AB283" s="41">
        <f>VLOOKUP(A283,绩点百分制转换!$H:$M,6,0)</f>
        <v>-0.845198855417936</v>
      </c>
      <c r="AC283" s="41">
        <f>L283*权重!$O$22+AA283*权重!$O$23+AB283*权重!$O$24</f>
        <v>0.0806031822038916</v>
      </c>
      <c r="AD283" s="41">
        <f t="shared" si="50"/>
        <v>0.114676158359519</v>
      </c>
      <c r="AE283">
        <v>1</v>
      </c>
      <c r="AF283">
        <v>0</v>
      </c>
      <c r="AG283">
        <v>11</v>
      </c>
      <c r="AH283" s="41">
        <f>AE283*权重!$N$3+AF283*权重!$N$4+AG283*权重!$N$5</f>
        <v>1.63182458579798</v>
      </c>
      <c r="AI283" s="41">
        <f t="shared" si="51"/>
        <v>0.670446114254327</v>
      </c>
      <c r="AJ283">
        <v>0</v>
      </c>
      <c r="AK283">
        <v>0</v>
      </c>
      <c r="AL283">
        <v>0</v>
      </c>
      <c r="AM283" s="41">
        <f>AJ283*权重!$N$9+AK283*权重!$N$10+AL283*权重!$N$11</f>
        <v>0</v>
      </c>
      <c r="AN283" s="41">
        <f t="shared" si="52"/>
        <v>-0.651047891978899</v>
      </c>
      <c r="AO283" s="41">
        <f>AI283*权重!$D$16+AN283*权重!$D$17</f>
        <v>-0.149012319010896</v>
      </c>
      <c r="AP283" s="41">
        <f t="shared" si="53"/>
        <v>-0.177479684522169</v>
      </c>
      <c r="AQ283">
        <v>70</v>
      </c>
      <c r="AR283" t="s">
        <v>55</v>
      </c>
      <c r="AS283" t="s">
        <v>55</v>
      </c>
      <c r="AT283">
        <v>91.75</v>
      </c>
      <c r="AU283">
        <v>83.05</v>
      </c>
      <c r="AV283" s="7">
        <f>IF(AU283="","未进复试",IFERROR(VLOOKUP(A283,录取名单!$E:$I,5,0),"未录取"))</f>
        <v>83.05</v>
      </c>
      <c r="AW283" s="136" t="str">
        <f>VLOOKUP(A283,[1]数据整理!$A:$AC,29,0)</f>
        <v>putong</v>
      </c>
      <c r="AX283" t="str">
        <f t="shared" si="54"/>
        <v/>
      </c>
      <c r="AY283">
        <f>IFERROR(VLOOKUP(A283,跨学科资质筛选!$A:$H,8,0),1)</f>
        <v>1</v>
      </c>
    </row>
    <row r="284" spans="1:51">
      <c r="A284" s="8">
        <v>349</v>
      </c>
      <c r="B284" s="8" t="s">
        <v>472</v>
      </c>
      <c r="C284">
        <v>1</v>
      </c>
      <c r="D284" t="s">
        <v>473</v>
      </c>
      <c r="E284" t="str">
        <f>VLOOKUP(A284,[1]数据整理!A:J,10,0)</f>
        <v>工学</v>
      </c>
      <c r="F284" t="str">
        <f>VLOOKUP(A284,[1]数据整理!$A:$M,13,0)</f>
        <v>风景园林</v>
      </c>
      <c r="G284" s="7">
        <v>211</v>
      </c>
      <c r="H284" s="7">
        <f t="shared" si="44"/>
        <v>0</v>
      </c>
      <c r="I284" s="7">
        <f t="shared" si="45"/>
        <v>1</v>
      </c>
      <c r="J284" s="7">
        <v>1</v>
      </c>
      <c r="K284" s="127">
        <f>VLOOKUP(G284,权重!$L$16:$N$18,3,0)</f>
        <v>0.03757</v>
      </c>
      <c r="L284" s="127">
        <f t="shared" si="46"/>
        <v>-0.0952406599627802</v>
      </c>
      <c r="M284" t="str">
        <f>IFERROR(VLOOKUP(A284,[1]数据整理!A:Q,16,0),"")</f>
        <v>园林学院</v>
      </c>
      <c r="N284" t="s">
        <v>64</v>
      </c>
      <c r="O284">
        <v>462</v>
      </c>
      <c r="P284">
        <v>475</v>
      </c>
      <c r="Q284" s="14"/>
      <c r="R284" s="14" t="s">
        <v>55</v>
      </c>
      <c r="S284" s="14" t="s">
        <v>55</v>
      </c>
      <c r="T284" s="30">
        <f>VLOOKUP(A284,英语评价得分!O:T,6,0)</f>
        <v>0.0857059123660873</v>
      </c>
      <c r="U284" s="41">
        <f t="shared" si="47"/>
        <v>0.0864954283844849</v>
      </c>
      <c r="V284" s="14">
        <f t="shared" si="48"/>
        <v>0</v>
      </c>
      <c r="W284">
        <v>49</v>
      </c>
      <c r="X284">
        <v>2</v>
      </c>
      <c r="Y284" s="131">
        <v>0.0408163265306122</v>
      </c>
      <c r="Z284">
        <v>3.7</v>
      </c>
      <c r="AA284" s="41">
        <f t="shared" si="49"/>
        <v>0.504960779415261</v>
      </c>
      <c r="AB284" s="41">
        <f>VLOOKUP(A284,绩点百分制转换!$H:$M,6,0)</f>
        <v>-0.493227231310942</v>
      </c>
      <c r="AC284" s="41">
        <f>L284*权重!$O$22+AA284*权重!$O$23+AB284*权重!$O$24</f>
        <v>0.114516547599176</v>
      </c>
      <c r="AD284" s="41">
        <f t="shared" si="50"/>
        <v>0.162906295638981</v>
      </c>
      <c r="AE284">
        <v>0</v>
      </c>
      <c r="AF284">
        <v>0</v>
      </c>
      <c r="AG284">
        <v>7</v>
      </c>
      <c r="AH284" s="41">
        <f>AE284*权重!$N$3+AF284*权重!$N$4+AG284*权重!$N$5</f>
        <v>0.745321856330641</v>
      </c>
      <c r="AI284" s="41">
        <f t="shared" si="51"/>
        <v>-0.174721250854356</v>
      </c>
      <c r="AJ284">
        <v>0</v>
      </c>
      <c r="AK284">
        <v>0</v>
      </c>
      <c r="AL284">
        <v>1</v>
      </c>
      <c r="AM284" s="41">
        <f>AJ284*权重!$N$9+AK284*权重!$N$10+AL284*权重!$N$11</f>
        <v>0.150489414157071</v>
      </c>
      <c r="AN284" s="41">
        <f t="shared" si="52"/>
        <v>-0.246895376014742</v>
      </c>
      <c r="AO284" s="41">
        <f>AI284*权重!$D$16+AN284*权重!$D$17</f>
        <v>-0.219476425866311</v>
      </c>
      <c r="AP284" s="41">
        <f t="shared" si="53"/>
        <v>-0.261405278982054</v>
      </c>
      <c r="AQ284" t="s">
        <v>55</v>
      </c>
      <c r="AR284" t="s">
        <v>55</v>
      </c>
      <c r="AS284" t="s">
        <v>55</v>
      </c>
      <c r="AT284" t="s">
        <v>55</v>
      </c>
      <c r="AU284" t="s">
        <v>55</v>
      </c>
      <c r="AV284" s="7" t="str">
        <f>IF(AU284="","未进复试",IFERROR(VLOOKUP(A284,录取名单!$E:$I,5,0),"未录取"))</f>
        <v>未进复试</v>
      </c>
      <c r="AW284" s="136" t="str">
        <f>VLOOKUP(A284,[1]数据整理!$A:$AC,29,0)</f>
        <v>putong</v>
      </c>
      <c r="AX284" t="str">
        <f t="shared" si="54"/>
        <v/>
      </c>
      <c r="AY284">
        <f>IFERROR(VLOOKUP(A284,跨学科资质筛选!$A:$H,8,0),1)</f>
        <v>1</v>
      </c>
    </row>
    <row r="285" spans="1:51">
      <c r="A285" s="8">
        <v>350</v>
      </c>
      <c r="B285" s="8" t="s">
        <v>474</v>
      </c>
      <c r="C285">
        <v>1</v>
      </c>
      <c r="D285" t="s">
        <v>140</v>
      </c>
      <c r="E285" t="str">
        <f>VLOOKUP(A285,[1]数据整理!A:J,10,0)</f>
        <v>管理学</v>
      </c>
      <c r="F285" t="str">
        <f>VLOOKUP(A285,[1]数据整理!$A:$M,13,0)</f>
        <v>农林经济管理</v>
      </c>
      <c r="G285" s="7" t="s">
        <v>53</v>
      </c>
      <c r="H285" s="7">
        <f t="shared" si="44"/>
        <v>0</v>
      </c>
      <c r="I285" s="7">
        <f t="shared" si="45"/>
        <v>1</v>
      </c>
      <c r="J285" s="7">
        <v>1</v>
      </c>
      <c r="K285" s="127">
        <f>VLOOKUP(G285,权重!$L$16:$N$18,3,0)</f>
        <v>0.02965</v>
      </c>
      <c r="L285" s="127">
        <f t="shared" si="46"/>
        <v>-0.162495927150278</v>
      </c>
      <c r="M285" t="str">
        <f>IFERROR(VLOOKUP(A285,[1]数据整理!A:Q,16,0),"")</f>
        <v>经济管理学院</v>
      </c>
      <c r="N285" t="s">
        <v>74</v>
      </c>
      <c r="O285">
        <v>479</v>
      </c>
      <c r="P285">
        <v>438</v>
      </c>
      <c r="Q285" s="14"/>
      <c r="R285" s="14" t="s">
        <v>55</v>
      </c>
      <c r="S285" s="14" t="s">
        <v>55</v>
      </c>
      <c r="T285" s="30">
        <f>VLOOKUP(A285,英语评价得分!O:T,6,0)</f>
        <v>-0.591380398707402</v>
      </c>
      <c r="U285" s="41">
        <f t="shared" si="47"/>
        <v>-0.593728816185881</v>
      </c>
      <c r="V285" s="14">
        <f t="shared" si="48"/>
        <v>0</v>
      </c>
      <c r="W285">
        <v>59</v>
      </c>
      <c r="X285">
        <v>1</v>
      </c>
      <c r="Y285" s="131">
        <v>0.0169491525423729</v>
      </c>
      <c r="Z285">
        <v>4.22</v>
      </c>
      <c r="AA285" s="41">
        <f t="shared" si="49"/>
        <v>0.710727728957105</v>
      </c>
      <c r="AB285" s="41">
        <f>VLOOKUP(A285,绩点百分制转换!$H:$M,6,0)</f>
        <v>1.92176055453266</v>
      </c>
      <c r="AC285" s="41">
        <f>L285*权重!$O$22+AA285*权重!$O$23+AB285*权重!$O$24</f>
        <v>0.263426499661769</v>
      </c>
      <c r="AD285" s="41">
        <f t="shared" si="50"/>
        <v>0.374679658339684</v>
      </c>
      <c r="AE285">
        <v>1</v>
      </c>
      <c r="AF285">
        <v>0</v>
      </c>
      <c r="AG285">
        <v>1</v>
      </c>
      <c r="AH285" s="41">
        <f>AE285*权重!$N$3+AF285*权重!$N$4+AG285*权重!$N$5</f>
        <v>0.567079076754205</v>
      </c>
      <c r="AI285" s="41">
        <f t="shared" si="51"/>
        <v>-0.344653023602287</v>
      </c>
      <c r="AJ285">
        <v>1</v>
      </c>
      <c r="AK285">
        <v>0</v>
      </c>
      <c r="AL285">
        <v>0</v>
      </c>
      <c r="AM285" s="41">
        <f>AJ285*权重!$N$9+AK285*权重!$N$10+AL285*权重!$N$11</f>
        <v>0.484022428139353</v>
      </c>
      <c r="AN285" s="41">
        <f t="shared" si="52"/>
        <v>0.64883677573218</v>
      </c>
      <c r="AO285" s="41">
        <f>AI285*权重!$D$16+AN285*权重!$D$17</f>
        <v>0.271410000965016</v>
      </c>
      <c r="AP285" s="41">
        <f t="shared" si="53"/>
        <v>0.323260262421057</v>
      </c>
      <c r="AQ285" t="s">
        <v>55</v>
      </c>
      <c r="AR285" t="s">
        <v>55</v>
      </c>
      <c r="AS285" t="s">
        <v>55</v>
      </c>
      <c r="AT285" t="s">
        <v>55</v>
      </c>
      <c r="AU285" t="s">
        <v>55</v>
      </c>
      <c r="AV285" s="7" t="str">
        <f>IF(AU285="","未进复试",IFERROR(VLOOKUP(A285,录取名单!$E:$I,5,0),"未录取"))</f>
        <v>未进复试</v>
      </c>
      <c r="AW285" s="136" t="str">
        <f>VLOOKUP(A285,[1]数据整理!$A:$AC,29,0)</f>
        <v>putong</v>
      </c>
      <c r="AX285" t="str">
        <f t="shared" si="54"/>
        <v/>
      </c>
      <c r="AY285">
        <f>IFERROR(VLOOKUP(A285,跨学科资质筛选!$A:$H,8,0),1)</f>
        <v>1</v>
      </c>
    </row>
    <row r="286" spans="1:51">
      <c r="A286" s="8">
        <v>351</v>
      </c>
      <c r="B286" s="8" t="s">
        <v>475</v>
      </c>
      <c r="C286">
        <v>1</v>
      </c>
      <c r="D286" t="s">
        <v>476</v>
      </c>
      <c r="E286" t="str">
        <f>VLOOKUP(A286,[1]数据整理!A:J,10,0)</f>
        <v>管理学</v>
      </c>
      <c r="F286" t="str">
        <f>VLOOKUP(A286,[1]数据整理!$A:$M,13,0)</f>
        <v>农村区域发展</v>
      </c>
      <c r="G286" s="7" t="s">
        <v>53</v>
      </c>
      <c r="H286" s="7">
        <f t="shared" si="44"/>
        <v>0</v>
      </c>
      <c r="I286" s="7">
        <f t="shared" si="45"/>
        <v>1</v>
      </c>
      <c r="J286" s="7">
        <v>1</v>
      </c>
      <c r="K286" s="127">
        <f>VLOOKUP(G286,权重!$L$16:$N$18,3,0)</f>
        <v>0.02965</v>
      </c>
      <c r="L286" s="127">
        <f t="shared" si="46"/>
        <v>-0.162495927150278</v>
      </c>
      <c r="M286" t="str">
        <f>IFERROR(VLOOKUP(A286,[1]数据整理!A:Q,16,0),"")</f>
        <v>经济管理学院</v>
      </c>
      <c r="N286" t="s">
        <v>74</v>
      </c>
      <c r="O286">
        <v>540</v>
      </c>
      <c r="P286">
        <v>438</v>
      </c>
      <c r="Q286" s="14"/>
      <c r="R286" s="14" t="s">
        <v>55</v>
      </c>
      <c r="S286" s="14" t="s">
        <v>55</v>
      </c>
      <c r="T286" s="30">
        <f>VLOOKUP(A286,英语评价得分!O:T,6,0)</f>
        <v>-0.0616968647053891</v>
      </c>
      <c r="U286" s="41">
        <f t="shared" si="47"/>
        <v>-0.061590481847625</v>
      </c>
      <c r="V286" s="14">
        <f t="shared" si="48"/>
        <v>0</v>
      </c>
      <c r="W286">
        <v>24</v>
      </c>
      <c r="X286">
        <v>1</v>
      </c>
      <c r="Y286" s="131">
        <v>0.0416666666666667</v>
      </c>
      <c r="Z286">
        <v>4.19</v>
      </c>
      <c r="AA286" s="41">
        <f t="shared" si="49"/>
        <v>0.497629710560811</v>
      </c>
      <c r="AB286" s="41">
        <f>VLOOKUP(A286,绩点百分制转换!$H:$M,6,0)</f>
        <v>1.76761239798946</v>
      </c>
      <c r="AC286" s="41">
        <f>L286*权重!$O$22+AA286*权重!$O$23+AB286*权重!$O$24</f>
        <v>0.175558035299537</v>
      </c>
      <c r="AD286" s="41">
        <f t="shared" si="50"/>
        <v>0.249716887782113</v>
      </c>
      <c r="AE286">
        <v>1</v>
      </c>
      <c r="AF286">
        <v>0</v>
      </c>
      <c r="AG286">
        <v>7</v>
      </c>
      <c r="AH286" s="41">
        <f>AE286*权重!$N$3+AF286*权重!$N$4+AG286*权重!$N$5</f>
        <v>1.20592638218047</v>
      </c>
      <c r="AI286" s="41">
        <f t="shared" si="51"/>
        <v>0.264406459111681</v>
      </c>
      <c r="AJ286">
        <v>0</v>
      </c>
      <c r="AK286">
        <v>0</v>
      </c>
      <c r="AL286">
        <v>1</v>
      </c>
      <c r="AM286" s="41">
        <f>AJ286*权重!$N$9+AK286*权重!$N$10+AL286*权重!$N$11</f>
        <v>0.150489414157071</v>
      </c>
      <c r="AN286" s="41">
        <f t="shared" si="52"/>
        <v>-0.246895376014742</v>
      </c>
      <c r="AO286" s="41">
        <f>AI286*权重!$D$16+AN286*权重!$D$17</f>
        <v>-0.0526518088502137</v>
      </c>
      <c r="AP286" s="41">
        <f t="shared" si="53"/>
        <v>-0.0627104288174607</v>
      </c>
      <c r="AQ286" t="s">
        <v>55</v>
      </c>
      <c r="AR286" t="s">
        <v>55</v>
      </c>
      <c r="AS286" t="s">
        <v>55</v>
      </c>
      <c r="AT286" t="s">
        <v>55</v>
      </c>
      <c r="AU286" t="s">
        <v>55</v>
      </c>
      <c r="AV286" s="7" t="str">
        <f>IF(AU286="","未进复试",IFERROR(VLOOKUP(A286,录取名单!$E:$I,5,0),"未录取"))</f>
        <v>未进复试</v>
      </c>
      <c r="AW286" s="136" t="str">
        <f>VLOOKUP(A286,[1]数据整理!$A:$AC,29,0)</f>
        <v>putong</v>
      </c>
      <c r="AX286" t="str">
        <f t="shared" si="54"/>
        <v/>
      </c>
      <c r="AY286">
        <f>IFERROR(VLOOKUP(A286,跨学科资质筛选!$A:$H,8,0),1)</f>
        <v>1</v>
      </c>
    </row>
    <row r="287" spans="1:51">
      <c r="A287" s="8">
        <v>352</v>
      </c>
      <c r="B287" s="8" t="s">
        <v>477</v>
      </c>
      <c r="C287">
        <v>1</v>
      </c>
      <c r="D287" t="s">
        <v>222</v>
      </c>
      <c r="E287" t="str">
        <f>VLOOKUP(A287,[1]数据整理!A:J,10,0)</f>
        <v>工学</v>
      </c>
      <c r="F287" t="str">
        <f>VLOOKUP(A287,[1]数据整理!$A:$M,13,0)</f>
        <v>环境工程</v>
      </c>
      <c r="G287" s="7" t="s">
        <v>53</v>
      </c>
      <c r="H287" s="7">
        <f t="shared" si="44"/>
        <v>0</v>
      </c>
      <c r="I287" s="7">
        <f t="shared" si="45"/>
        <v>1</v>
      </c>
      <c r="J287" s="7">
        <v>1</v>
      </c>
      <c r="K287" s="127">
        <f>VLOOKUP(G287,权重!$L$16:$N$18,3,0)</f>
        <v>0.02965</v>
      </c>
      <c r="L287" s="127">
        <f t="shared" si="46"/>
        <v>-0.162495927150278</v>
      </c>
      <c r="M287" t="str">
        <f>IFERROR(VLOOKUP(A287,[1]数据整理!A:Q,16,0),"")</f>
        <v>环境科学与工程学院</v>
      </c>
      <c r="N287" t="s">
        <v>76</v>
      </c>
      <c r="O287">
        <v>442</v>
      </c>
      <c r="Q287" s="14"/>
      <c r="R287" s="14" t="s">
        <v>55</v>
      </c>
      <c r="S287" s="14" t="s">
        <v>55</v>
      </c>
      <c r="T287" s="30">
        <f>VLOOKUP(A287,英语评价得分!O:T,6,0)</f>
        <v>-1.61244187525643</v>
      </c>
      <c r="U287" s="41">
        <f t="shared" si="47"/>
        <v>-1.61952236744567</v>
      </c>
      <c r="V287" s="14">
        <f t="shared" si="48"/>
        <v>0</v>
      </c>
      <c r="W287">
        <v>66</v>
      </c>
      <c r="X287">
        <v>7</v>
      </c>
      <c r="Y287" s="131">
        <v>0.106060606060606</v>
      </c>
      <c r="Z287">
        <v>3.58</v>
      </c>
      <c r="AA287" s="41">
        <f t="shared" si="49"/>
        <v>-0.0575321399625196</v>
      </c>
      <c r="AB287" s="41">
        <f>VLOOKUP(A287,绩点百分制转换!$H:$M,6,0)</f>
        <v>-0.80152354439736</v>
      </c>
      <c r="AC287" s="41">
        <f>L287*权重!$O$22+AA287*权重!$O$23+AB287*权重!$O$24</f>
        <v>-0.151630543452742</v>
      </c>
      <c r="AD287" s="41">
        <f t="shared" si="50"/>
        <v>-0.215596710133147</v>
      </c>
      <c r="AE287">
        <v>1</v>
      </c>
      <c r="AF287">
        <v>1</v>
      </c>
      <c r="AG287">
        <v>3</v>
      </c>
      <c r="AH287" s="41">
        <f>AE287*权重!$N$3+AF287*权重!$N$4+AG287*权重!$N$5</f>
        <v>1.21294910180875</v>
      </c>
      <c r="AI287" s="41">
        <f t="shared" si="51"/>
        <v>0.271101727210519</v>
      </c>
      <c r="AJ287">
        <v>0</v>
      </c>
      <c r="AK287">
        <v>1</v>
      </c>
      <c r="AL287">
        <v>1</v>
      </c>
      <c r="AM287" s="41">
        <f>AJ287*权重!$N$9+AK287*权重!$N$10+AL287*权重!$N$11</f>
        <v>0.491989814419273</v>
      </c>
      <c r="AN287" s="41">
        <f t="shared" si="52"/>
        <v>0.670233890132048</v>
      </c>
      <c r="AO287" s="41">
        <f>AI287*权重!$D$16+AN287*权重!$D$17</f>
        <v>0.518603581438159</v>
      </c>
      <c r="AP287" s="41">
        <f t="shared" si="53"/>
        <v>0.617677790914595</v>
      </c>
      <c r="AQ287">
        <v>88.8</v>
      </c>
      <c r="AR287">
        <v>91</v>
      </c>
      <c r="AS287">
        <v>88.4</v>
      </c>
      <c r="AT287">
        <v>92.6</v>
      </c>
      <c r="AU287">
        <v>90.2</v>
      </c>
      <c r="AV287" s="7" t="str">
        <f>IF(AU287="","未进复试",IFERROR(VLOOKUP(A287,录取名单!$E:$I,5,0),"未录取"))</f>
        <v>未录取</v>
      </c>
      <c r="AW287" s="136" t="str">
        <f>VLOOKUP(A287,[1]数据整理!$A:$AC,29,0)</f>
        <v>putong</v>
      </c>
      <c r="AX287" t="str">
        <f t="shared" si="54"/>
        <v/>
      </c>
      <c r="AY287">
        <f>IFERROR(VLOOKUP(A287,跨学科资质筛选!$A:$H,8,0),1)</f>
        <v>1</v>
      </c>
    </row>
    <row r="288" spans="1:51">
      <c r="A288" s="8">
        <v>354</v>
      </c>
      <c r="B288" s="8" t="s">
        <v>478</v>
      </c>
      <c r="C288">
        <v>1</v>
      </c>
      <c r="D288" t="s">
        <v>419</v>
      </c>
      <c r="E288" t="str">
        <f>VLOOKUP(A288,[1]数据整理!A:J,10,0)</f>
        <v>农学</v>
      </c>
      <c r="F288" t="str">
        <f>VLOOKUP(A288,[1]数据整理!$A:$M,13,0)</f>
        <v>林学</v>
      </c>
      <c r="G288" s="7">
        <v>211</v>
      </c>
      <c r="H288" s="7">
        <f t="shared" si="44"/>
        <v>0</v>
      </c>
      <c r="I288" s="7">
        <f t="shared" si="45"/>
        <v>1</v>
      </c>
      <c r="J288" s="7">
        <v>1</v>
      </c>
      <c r="K288" s="127">
        <f>VLOOKUP(G288,权重!$L$16:$N$18,3,0)</f>
        <v>0.03757</v>
      </c>
      <c r="L288" s="127">
        <f t="shared" si="46"/>
        <v>-0.0952406599627802</v>
      </c>
      <c r="M288" t="str">
        <f>IFERROR(VLOOKUP(A288,[1]数据整理!A:Q,16,0),"")</f>
        <v>林学院</v>
      </c>
      <c r="N288" t="s">
        <v>151</v>
      </c>
      <c r="O288">
        <v>466</v>
      </c>
      <c r="P288">
        <v>443</v>
      </c>
      <c r="Q288" s="14"/>
      <c r="R288" s="14" t="s">
        <v>55</v>
      </c>
      <c r="S288" s="14" t="s">
        <v>55</v>
      </c>
      <c r="T288" s="30">
        <f>VLOOKUP(A288,英语评价得分!O:T,6,0)</f>
        <v>-0.499882248562336</v>
      </c>
      <c r="U288" s="41">
        <f t="shared" si="47"/>
        <v>-0.50180662097367</v>
      </c>
      <c r="V288" s="14">
        <f t="shared" si="48"/>
        <v>0</v>
      </c>
      <c r="W288">
        <v>82</v>
      </c>
      <c r="X288">
        <v>8</v>
      </c>
      <c r="Y288" s="131">
        <v>0.0975609756097561</v>
      </c>
      <c r="Z288">
        <v>3.27</v>
      </c>
      <c r="AA288" s="41">
        <f t="shared" si="49"/>
        <v>0.0157460382988096</v>
      </c>
      <c r="AB288" s="41">
        <f>VLOOKUP(A288,绩点百分制转换!$H:$M,6,0)</f>
        <v>-1.59795568653727</v>
      </c>
      <c r="AC288" s="41">
        <f>L288*权重!$O$22+AA288*权重!$O$23+AB288*权重!$O$24</f>
        <v>-0.121247880403921</v>
      </c>
      <c r="AD288" s="41">
        <f t="shared" si="50"/>
        <v>-0.172387786669477</v>
      </c>
      <c r="AE288">
        <v>0</v>
      </c>
      <c r="AF288">
        <v>1</v>
      </c>
      <c r="AG288">
        <v>3</v>
      </c>
      <c r="AH288" s="41">
        <f>AE288*权重!$N$3+AF288*权重!$N$4+AG288*权重!$N$5</f>
        <v>0.752344575958927</v>
      </c>
      <c r="AI288" s="41">
        <f t="shared" si="51"/>
        <v>-0.168025982755519</v>
      </c>
      <c r="AJ288">
        <v>0</v>
      </c>
      <c r="AK288">
        <v>0</v>
      </c>
      <c r="AL288">
        <v>0</v>
      </c>
      <c r="AM288" s="41">
        <f>AJ288*权重!$N$9+AK288*权重!$N$10+AL288*权重!$N$11</f>
        <v>0</v>
      </c>
      <c r="AN288" s="41">
        <f t="shared" si="52"/>
        <v>-0.651047891978899</v>
      </c>
      <c r="AO288" s="41">
        <f>AI288*权重!$D$16+AN288*权重!$D$17</f>
        <v>-0.467547868664937</v>
      </c>
      <c r="AP288" s="41">
        <f t="shared" si="53"/>
        <v>-0.556868376926593</v>
      </c>
      <c r="AQ288">
        <v>33.72</v>
      </c>
      <c r="AR288">
        <v>16.38</v>
      </c>
      <c r="AS288">
        <v>15.3</v>
      </c>
      <c r="AT288">
        <v>17.8</v>
      </c>
      <c r="AU288">
        <v>83.2</v>
      </c>
      <c r="AV288" s="7">
        <f>IF(AU288="","未进复试",IFERROR(VLOOKUP(A288,录取名单!$E:$I,5,0),"未录取"))</f>
        <v>83.2</v>
      </c>
      <c r="AW288" s="136" t="str">
        <f>VLOOKUP(A288,[1]数据整理!$A:$AC,29,0)</f>
        <v>putong</v>
      </c>
      <c r="AX288" t="str">
        <f t="shared" si="54"/>
        <v/>
      </c>
      <c r="AY288">
        <f>IFERROR(VLOOKUP(A288,跨学科资质筛选!$A:$H,8,0),1)</f>
        <v>1</v>
      </c>
    </row>
    <row r="289" spans="1:51">
      <c r="A289" s="8">
        <v>355</v>
      </c>
      <c r="B289" s="8" t="s">
        <v>479</v>
      </c>
      <c r="C289">
        <v>1</v>
      </c>
      <c r="D289" t="s">
        <v>480</v>
      </c>
      <c r="E289" t="str">
        <f>VLOOKUP(A289,[1]数据整理!A:J,10,0)</f>
        <v>理学</v>
      </c>
      <c r="F289" t="str">
        <f>VLOOKUP(A289,[1]数据整理!$A:$M,13,0)</f>
        <v>应用心理学</v>
      </c>
      <c r="G289" s="7" t="s">
        <v>53</v>
      </c>
      <c r="H289" s="7">
        <f t="shared" si="44"/>
        <v>0</v>
      </c>
      <c r="I289" s="7">
        <f t="shared" si="45"/>
        <v>1</v>
      </c>
      <c r="J289" s="7">
        <v>1</v>
      </c>
      <c r="K289" s="127">
        <f>VLOOKUP(G289,权重!$L$16:$N$18,3,0)</f>
        <v>0.02965</v>
      </c>
      <c r="L289" s="127">
        <f t="shared" si="46"/>
        <v>-0.162495927150278</v>
      </c>
      <c r="M289" t="str">
        <f>IFERROR(VLOOKUP(A289,[1]数据整理!A:Q,16,0),"")</f>
        <v>人文社会科学学院</v>
      </c>
      <c r="N289" t="s">
        <v>197</v>
      </c>
      <c r="O289">
        <v>599</v>
      </c>
      <c r="P289">
        <v>505</v>
      </c>
      <c r="Q289" s="14"/>
      <c r="R289" s="14" t="s">
        <v>55</v>
      </c>
      <c r="S289" s="14" t="s">
        <v>55</v>
      </c>
      <c r="T289" s="30">
        <f>VLOOKUP(A289,英语评价得分!O:T,6,0)</f>
        <v>0.871914927361051</v>
      </c>
      <c r="U289" s="41">
        <f t="shared" si="47"/>
        <v>0.876348102338951</v>
      </c>
      <c r="V289" s="14">
        <f t="shared" si="48"/>
        <v>0</v>
      </c>
      <c r="W289">
        <v>67</v>
      </c>
      <c r="X289">
        <v>3</v>
      </c>
      <c r="Y289" s="131">
        <v>0.0447761194029851</v>
      </c>
      <c r="Z289">
        <v>3.6</v>
      </c>
      <c r="AA289" s="41">
        <f t="shared" si="49"/>
        <v>0.470822070719913</v>
      </c>
      <c r="AB289" s="41">
        <f>VLOOKUP(A289,绩点百分制转换!$H:$M,6,0)</f>
        <v>-0.750140825549623</v>
      </c>
      <c r="AC289" s="41">
        <f>L289*权重!$O$22+AA289*权重!$O$23+AB289*权重!$O$24</f>
        <v>0.0512315127076945</v>
      </c>
      <c r="AD289" s="41">
        <f t="shared" si="50"/>
        <v>0.0729050266709614</v>
      </c>
      <c r="AE289">
        <v>1</v>
      </c>
      <c r="AF289">
        <v>2</v>
      </c>
      <c r="AG289">
        <v>4</v>
      </c>
      <c r="AH289" s="41">
        <f>AE289*权重!$N$3+AF289*权重!$N$4+AG289*权重!$N$5</f>
        <v>1.75234457595893</v>
      </c>
      <c r="AI289" s="41">
        <f t="shared" si="51"/>
        <v>0.785346564237663</v>
      </c>
      <c r="AJ289">
        <v>0</v>
      </c>
      <c r="AK289">
        <v>1</v>
      </c>
      <c r="AL289">
        <v>0</v>
      </c>
      <c r="AM289" s="41">
        <f>AJ289*权重!$N$9+AK289*权重!$N$10+AL289*权重!$N$11</f>
        <v>0.341500400262201</v>
      </c>
      <c r="AN289" s="41">
        <f t="shared" si="52"/>
        <v>0.266081374167892</v>
      </c>
      <c r="AO289" s="41">
        <f>AI289*权重!$D$16+AN289*权重!$D$17</f>
        <v>0.463350219875398</v>
      </c>
      <c r="AP289" s="41">
        <f t="shared" si="53"/>
        <v>0.551868807845006</v>
      </c>
      <c r="AQ289" t="s">
        <v>55</v>
      </c>
      <c r="AR289" t="s">
        <v>55</v>
      </c>
      <c r="AS289" t="s">
        <v>55</v>
      </c>
      <c r="AT289" t="s">
        <v>55</v>
      </c>
      <c r="AU289" t="s">
        <v>55</v>
      </c>
      <c r="AV289" s="7" t="str">
        <f>IF(AU289="","未进复试",IFERROR(VLOOKUP(A289,录取名单!$E:$I,5,0),"未录取"))</f>
        <v>未进复试</v>
      </c>
      <c r="AW289" s="136" t="str">
        <f>VLOOKUP(A289,[1]数据整理!$A:$AC,29,0)</f>
        <v>putong</v>
      </c>
      <c r="AX289" t="str">
        <f t="shared" si="54"/>
        <v/>
      </c>
      <c r="AY289">
        <f>IFERROR(VLOOKUP(A289,跨学科资质筛选!$A:$H,8,0),1)</f>
        <v>1</v>
      </c>
    </row>
    <row r="290" spans="1:51">
      <c r="A290" s="8">
        <v>356</v>
      </c>
      <c r="B290" s="8" t="s">
        <v>481</v>
      </c>
      <c r="C290">
        <v>1</v>
      </c>
      <c r="D290" t="s">
        <v>190</v>
      </c>
      <c r="E290" t="str">
        <f>VLOOKUP(A290,[1]数据整理!A:J,10,0)</f>
        <v>工学</v>
      </c>
      <c r="F290" t="str">
        <f>VLOOKUP(A290,[1]数据整理!$A:$M,13,0)</f>
        <v>工业设计</v>
      </c>
      <c r="G290" s="7" t="s">
        <v>53</v>
      </c>
      <c r="H290" s="7">
        <f t="shared" si="44"/>
        <v>0</v>
      </c>
      <c r="I290" s="7">
        <f t="shared" si="45"/>
        <v>1</v>
      </c>
      <c r="J290" s="7">
        <v>1</v>
      </c>
      <c r="K290" s="127">
        <f>VLOOKUP(G290,权重!$L$16:$N$18,3,0)</f>
        <v>0.02965</v>
      </c>
      <c r="L290" s="127">
        <f t="shared" si="46"/>
        <v>-0.162495927150278</v>
      </c>
      <c r="M290" t="str">
        <f>IFERROR(VLOOKUP(A290,[1]数据整理!A:Q,16,0),"")</f>
        <v>艺术设计学院</v>
      </c>
      <c r="N290" t="s">
        <v>205</v>
      </c>
      <c r="O290">
        <v>468</v>
      </c>
      <c r="P290">
        <v>446</v>
      </c>
      <c r="Q290" s="14"/>
      <c r="R290" s="14" t="s">
        <v>55</v>
      </c>
      <c r="S290" s="14" t="s">
        <v>55</v>
      </c>
      <c r="T290" s="30">
        <f>VLOOKUP(A290,英语评价得分!O:T,6,0)</f>
        <v>-0.444983358475296</v>
      </c>
      <c r="U290" s="41">
        <f t="shared" si="47"/>
        <v>-0.446653303846343</v>
      </c>
      <c r="V290" s="14">
        <f t="shared" si="48"/>
        <v>0</v>
      </c>
      <c r="W290">
        <v>27</v>
      </c>
      <c r="X290">
        <v>1</v>
      </c>
      <c r="Y290" s="131">
        <v>0.037037037037037</v>
      </c>
      <c r="Z290">
        <v>3.86</v>
      </c>
      <c r="AA290" s="41">
        <f t="shared" si="49"/>
        <v>0.53754330765726</v>
      </c>
      <c r="AB290" s="41">
        <f>VLOOKUP(A290,绩点百分制转换!$H:$M,6,0)</f>
        <v>0.191875686658872</v>
      </c>
      <c r="AC290" s="41">
        <f>L290*权重!$O$22+AA290*权重!$O$23+AB290*权重!$O$24</f>
        <v>0.11926489776678</v>
      </c>
      <c r="AD290" s="41">
        <f t="shared" si="50"/>
        <v>0.169659196088853</v>
      </c>
      <c r="AE290">
        <v>0</v>
      </c>
      <c r="AF290">
        <v>0</v>
      </c>
      <c r="AG290">
        <v>6</v>
      </c>
      <c r="AH290" s="41">
        <f>AE290*权重!$N$3+AF290*权重!$N$4+AG290*权重!$N$5</f>
        <v>0.638847305426264</v>
      </c>
      <c r="AI290" s="41">
        <f t="shared" si="51"/>
        <v>-0.276231164640017</v>
      </c>
      <c r="AJ290">
        <v>0</v>
      </c>
      <c r="AK290">
        <v>1</v>
      </c>
      <c r="AL290">
        <v>2</v>
      </c>
      <c r="AM290" s="41">
        <f>AJ290*权重!$N$9+AK290*权重!$N$10+AL290*权重!$N$11</f>
        <v>0.642479228576344</v>
      </c>
      <c r="AN290" s="41">
        <f t="shared" si="52"/>
        <v>1.07438640609621</v>
      </c>
      <c r="AO290" s="41">
        <f>AI290*权重!$D$16+AN290*权重!$D$17</f>
        <v>0.561286790973514</v>
      </c>
      <c r="AP290" s="41">
        <f t="shared" si="53"/>
        <v>0.66851521571955</v>
      </c>
      <c r="AQ290">
        <v>83</v>
      </c>
      <c r="AR290" t="s">
        <v>55</v>
      </c>
      <c r="AS290">
        <v>76.75</v>
      </c>
      <c r="AT290">
        <v>86</v>
      </c>
      <c r="AU290">
        <v>82.95</v>
      </c>
      <c r="AV290" s="7" t="str">
        <f>IF(AU290="","未进复试",IFERROR(VLOOKUP(A290,录取名单!$E:$I,5,0),"未录取"))</f>
        <v>未录取</v>
      </c>
      <c r="AW290" s="136" t="str">
        <f>VLOOKUP(A290,[1]数据整理!$A:$AC,29,0)</f>
        <v>putong</v>
      </c>
      <c r="AX290" t="str">
        <f t="shared" si="54"/>
        <v/>
      </c>
      <c r="AY290">
        <f>IFERROR(VLOOKUP(A290,跨学科资质筛选!$A:$H,8,0),1)</f>
        <v>1</v>
      </c>
    </row>
    <row r="291" spans="1:51">
      <c r="A291" s="8">
        <v>357</v>
      </c>
      <c r="B291" s="8" t="s">
        <v>482</v>
      </c>
      <c r="C291">
        <v>2</v>
      </c>
      <c r="D291" t="s">
        <v>81</v>
      </c>
      <c r="E291" t="str">
        <f>VLOOKUP(A291,[1]数据整理!A:J,10,0)</f>
        <v>经济学</v>
      </c>
      <c r="F291" t="str">
        <f>VLOOKUP(A291,[1]数据整理!$A:$M,13,0)</f>
        <v>国际经济与贸易</v>
      </c>
      <c r="G291" s="7" t="s">
        <v>53</v>
      </c>
      <c r="H291" s="7">
        <f t="shared" si="44"/>
        <v>0</v>
      </c>
      <c r="I291" s="7">
        <f t="shared" si="45"/>
        <v>1</v>
      </c>
      <c r="J291" s="7">
        <v>1</v>
      </c>
      <c r="K291" s="127">
        <f>VLOOKUP(G291,权重!$L$16:$N$18,3,0)</f>
        <v>0.02965</v>
      </c>
      <c r="L291" s="127">
        <f t="shared" si="46"/>
        <v>-0.162495927150278</v>
      </c>
      <c r="M291" t="str">
        <f>IFERROR(VLOOKUP(A291,[1]数据整理!A:Q,16,0),"")</f>
        <v>经济管理学院</v>
      </c>
      <c r="N291" t="s">
        <v>61</v>
      </c>
      <c r="O291">
        <v>492</v>
      </c>
      <c r="P291">
        <v>547</v>
      </c>
      <c r="Q291" s="14"/>
      <c r="R291" s="14" t="s">
        <v>55</v>
      </c>
      <c r="S291" s="14" t="s">
        <v>55</v>
      </c>
      <c r="T291" s="30">
        <f>VLOOKUP(A291,英语评价得分!O:T,6,0)</f>
        <v>1.40327927445504</v>
      </c>
      <c r="U291" s="41">
        <f t="shared" si="47"/>
        <v>1.41017503944033</v>
      </c>
      <c r="V291" s="14">
        <f t="shared" si="48"/>
        <v>0</v>
      </c>
      <c r="W291">
        <v>109</v>
      </c>
      <c r="X291">
        <v>2</v>
      </c>
      <c r="Y291" s="131">
        <v>0.018348623853211</v>
      </c>
      <c r="Z291">
        <v>4.08</v>
      </c>
      <c r="AA291" s="41">
        <f t="shared" si="49"/>
        <v>0.698662415202557</v>
      </c>
      <c r="AB291" s="41">
        <f>VLOOKUP(A291,绩点百分制转换!$H:$M,6,0)</f>
        <v>1.20240249066436</v>
      </c>
      <c r="AC291" s="41">
        <f>L291*权重!$O$22+AA291*权重!$O$23+AB291*权重!$O$24</f>
        <v>0.226232380105349</v>
      </c>
      <c r="AD291" s="41">
        <f t="shared" si="50"/>
        <v>0.321783772859552</v>
      </c>
      <c r="AE291">
        <v>2</v>
      </c>
      <c r="AF291">
        <v>5</v>
      </c>
      <c r="AG291">
        <v>9</v>
      </c>
      <c r="AH291" s="41">
        <f>AE291*权重!$N$3+AF291*权重!$N$4+AG291*权重!$N$5</f>
        <v>4.04408462606803</v>
      </c>
      <c r="AI291" s="41">
        <f t="shared" si="51"/>
        <v>2.97022861285646</v>
      </c>
      <c r="AJ291">
        <v>1</v>
      </c>
      <c r="AK291">
        <v>0</v>
      </c>
      <c r="AL291">
        <v>1</v>
      </c>
      <c r="AM291" s="41">
        <f>AJ291*权重!$N$9+AK291*权重!$N$10+AL291*权重!$N$11</f>
        <v>0.634511842296424</v>
      </c>
      <c r="AN291" s="41">
        <f t="shared" si="52"/>
        <v>1.05298929169634</v>
      </c>
      <c r="AO291" s="41">
        <f>AI291*权重!$D$16+AN291*权重!$D$17</f>
        <v>1.78134850980507</v>
      </c>
      <c r="AP291" s="41">
        <f t="shared" si="53"/>
        <v>2.12165795179069</v>
      </c>
      <c r="AQ291" t="s">
        <v>55</v>
      </c>
      <c r="AR291" t="s">
        <v>55</v>
      </c>
      <c r="AS291" t="s">
        <v>55</v>
      </c>
      <c r="AT291" t="s">
        <v>55</v>
      </c>
      <c r="AU291" t="s">
        <v>55</v>
      </c>
      <c r="AV291" s="7" t="str">
        <f>IF(AU291="","未进复试",IFERROR(VLOOKUP(A291,录取名单!$E:$I,5,0),"未录取"))</f>
        <v>未进复试</v>
      </c>
      <c r="AW291" s="136" t="str">
        <f>VLOOKUP(A291,[1]数据整理!$A:$AC,29,0)</f>
        <v>putong</v>
      </c>
      <c r="AX291" t="str">
        <f t="shared" si="54"/>
        <v/>
      </c>
      <c r="AY291">
        <f>IFERROR(VLOOKUP(A291,跨学科资质筛选!$A:$H,8,0),1)</f>
        <v>1</v>
      </c>
    </row>
    <row r="292" spans="1:51">
      <c r="A292" s="8">
        <v>358</v>
      </c>
      <c r="B292" s="8" t="s">
        <v>483</v>
      </c>
      <c r="C292">
        <v>2</v>
      </c>
      <c r="D292" t="s">
        <v>437</v>
      </c>
      <c r="E292" t="str">
        <f>VLOOKUP(A292,[1]数据整理!A:J,10,0)</f>
        <v>艺术学</v>
      </c>
      <c r="F292" t="str">
        <f>VLOOKUP(A292,[1]数据整理!$A:$M,13,0)</f>
        <v>动画</v>
      </c>
      <c r="G292" s="7" t="s">
        <v>53</v>
      </c>
      <c r="H292" s="7">
        <f t="shared" si="44"/>
        <v>0</v>
      </c>
      <c r="I292" s="7">
        <f t="shared" si="45"/>
        <v>1</v>
      </c>
      <c r="J292" s="7">
        <v>1</v>
      </c>
      <c r="K292" s="127">
        <f>VLOOKUP(G292,权重!$L$16:$N$18,3,0)</f>
        <v>0.02965</v>
      </c>
      <c r="L292" s="127">
        <f t="shared" si="46"/>
        <v>-0.162495927150278</v>
      </c>
      <c r="M292" t="str">
        <f>IFERROR(VLOOKUP(A292,[1]数据整理!A:Q,16,0),"")</f>
        <v>艺术设计学院</v>
      </c>
      <c r="N292" t="s">
        <v>205</v>
      </c>
      <c r="O292">
        <v>444</v>
      </c>
      <c r="P292">
        <v>385</v>
      </c>
      <c r="Q292" s="14"/>
      <c r="R292" s="14" t="s">
        <v>55</v>
      </c>
      <c r="S292" s="14" t="s">
        <v>55</v>
      </c>
      <c r="T292" s="30">
        <f>VLOOKUP(A292,英语评价得分!O:T,6,0)</f>
        <v>-1.5612607902451</v>
      </c>
      <c r="U292" s="41">
        <f t="shared" si="47"/>
        <v>-1.56810408543532</v>
      </c>
      <c r="V292" s="14">
        <f t="shared" si="48"/>
        <v>0</v>
      </c>
      <c r="W292">
        <v>136</v>
      </c>
      <c r="X292">
        <v>4</v>
      </c>
      <c r="Y292" s="131">
        <v>0.0294117647058824</v>
      </c>
      <c r="Z292">
        <v>3.78</v>
      </c>
      <c r="AA292" s="41">
        <f t="shared" si="49"/>
        <v>0.603283349933764</v>
      </c>
      <c r="AB292" s="41">
        <f>VLOOKUP(A292,绩点百分制转换!$H:$M,6,0)</f>
        <v>-0.150675772326035</v>
      </c>
      <c r="AC292" s="41">
        <f>L292*权重!$O$22+AA292*权重!$O$23+AB292*权重!$O$24</f>
        <v>0.128685109759372</v>
      </c>
      <c r="AD292" s="41">
        <f t="shared" si="50"/>
        <v>0.183056218540289</v>
      </c>
      <c r="AE292">
        <v>0</v>
      </c>
      <c r="AF292">
        <v>0</v>
      </c>
      <c r="AG292">
        <v>0</v>
      </c>
      <c r="AH292" s="41">
        <f>AE292*权重!$N$3+AF292*权重!$N$4+AG292*权重!$N$5</f>
        <v>0</v>
      </c>
      <c r="AI292" s="41">
        <f t="shared" si="51"/>
        <v>-0.885290647353986</v>
      </c>
      <c r="AJ292">
        <v>0</v>
      </c>
      <c r="AK292">
        <v>0</v>
      </c>
      <c r="AL292">
        <v>0</v>
      </c>
      <c r="AM292" s="41">
        <f>AJ292*权重!$N$9+AK292*权重!$N$10+AL292*权重!$N$11</f>
        <v>0</v>
      </c>
      <c r="AN292" s="41">
        <f t="shared" si="52"/>
        <v>-0.651047891978899</v>
      </c>
      <c r="AO292" s="41">
        <f>AI292*权重!$D$16+AN292*权重!$D$17</f>
        <v>-0.740036714745894</v>
      </c>
      <c r="AP292" s="41">
        <f t="shared" si="53"/>
        <v>-0.881413587411652</v>
      </c>
      <c r="AQ292" t="s">
        <v>55</v>
      </c>
      <c r="AR292" t="s">
        <v>55</v>
      </c>
      <c r="AS292" t="s">
        <v>55</v>
      </c>
      <c r="AT292" t="s">
        <v>55</v>
      </c>
      <c r="AU292" t="s">
        <v>55</v>
      </c>
      <c r="AV292" s="7" t="str">
        <f>IF(AU292="","未进复试",IFERROR(VLOOKUP(A292,录取名单!$E:$I,5,0),"未录取"))</f>
        <v>未进复试</v>
      </c>
      <c r="AW292" s="136" t="str">
        <f>VLOOKUP(A292,[1]数据整理!$A:$AC,29,0)</f>
        <v>putong</v>
      </c>
      <c r="AX292" t="str">
        <f t="shared" si="54"/>
        <v/>
      </c>
      <c r="AY292">
        <f>IFERROR(VLOOKUP(A292,跨学科资质筛选!$A:$H,8,0),1)</f>
        <v>1</v>
      </c>
    </row>
    <row r="293" spans="1:51">
      <c r="A293" s="8">
        <v>359</v>
      </c>
      <c r="B293" s="8" t="s">
        <v>484</v>
      </c>
      <c r="C293">
        <v>1</v>
      </c>
      <c r="D293" t="s">
        <v>354</v>
      </c>
      <c r="E293" t="str">
        <f>VLOOKUP(A293,[1]数据整理!A:J,10,0)</f>
        <v>工学</v>
      </c>
      <c r="F293" t="str">
        <f>VLOOKUP(A293,[1]数据整理!$A:$M,13,0)</f>
        <v>风景园林</v>
      </c>
      <c r="G293" s="7">
        <v>211</v>
      </c>
      <c r="H293" s="7">
        <f t="shared" si="44"/>
        <v>0</v>
      </c>
      <c r="I293" s="7">
        <f t="shared" si="45"/>
        <v>1</v>
      </c>
      <c r="J293" s="7">
        <v>1</v>
      </c>
      <c r="K293" s="127">
        <f>VLOOKUP(G293,权重!$L$16:$N$18,3,0)</f>
        <v>0.03757</v>
      </c>
      <c r="L293" s="127">
        <f t="shared" si="46"/>
        <v>-0.0952406599627802</v>
      </c>
      <c r="M293" t="str">
        <f>IFERROR(VLOOKUP(A293,[1]数据整理!A:Q,16,0),"")</f>
        <v>园林学院</v>
      </c>
      <c r="N293" t="s">
        <v>64</v>
      </c>
      <c r="O293">
        <v>455</v>
      </c>
      <c r="P293">
        <v>455</v>
      </c>
      <c r="Q293" s="14"/>
      <c r="R293" s="14" t="s">
        <v>55</v>
      </c>
      <c r="S293" s="14" t="s">
        <v>55</v>
      </c>
      <c r="T293" s="30">
        <f>VLOOKUP(A293,英语评价得分!O:T,6,0)</f>
        <v>-0.280286688214178</v>
      </c>
      <c r="U293" s="41">
        <f t="shared" si="47"/>
        <v>-0.281193352464363</v>
      </c>
      <c r="V293" s="14">
        <f t="shared" si="48"/>
        <v>0</v>
      </c>
      <c r="W293">
        <v>126</v>
      </c>
      <c r="X293">
        <v>1</v>
      </c>
      <c r="Y293" s="131">
        <v>0.00793650793650794</v>
      </c>
      <c r="Z293">
        <v>3.86</v>
      </c>
      <c r="AA293" s="41">
        <f t="shared" si="49"/>
        <v>0.788428775120651</v>
      </c>
      <c r="AB293" s="41">
        <f>VLOOKUP(A293,绩点百分制转换!$H:$M,6,0)</f>
        <v>0.191875686658872</v>
      </c>
      <c r="AC293" s="41">
        <f>L293*权重!$O$22+AA293*权重!$O$23+AB293*权重!$O$24</f>
        <v>0.253166199911057</v>
      </c>
      <c r="AD293" s="41">
        <f t="shared" si="50"/>
        <v>0.360087899021865</v>
      </c>
      <c r="AE293">
        <v>0</v>
      </c>
      <c r="AF293">
        <v>0</v>
      </c>
      <c r="AG293">
        <v>0</v>
      </c>
      <c r="AH293" s="41">
        <f>AE293*权重!$N$3+AF293*权重!$N$4+AG293*权重!$N$5</f>
        <v>0</v>
      </c>
      <c r="AI293" s="41">
        <f t="shared" si="51"/>
        <v>-0.885290647353986</v>
      </c>
      <c r="AJ293">
        <v>0</v>
      </c>
      <c r="AK293">
        <v>0</v>
      </c>
      <c r="AL293">
        <v>0</v>
      </c>
      <c r="AM293" s="41">
        <f>AJ293*权重!$N$9+AK293*权重!$N$10+AL293*权重!$N$11</f>
        <v>0</v>
      </c>
      <c r="AN293" s="41">
        <f t="shared" si="52"/>
        <v>-0.651047891978899</v>
      </c>
      <c r="AO293" s="41">
        <f>AI293*权重!$D$16+AN293*权重!$D$17</f>
        <v>-0.740036714745894</v>
      </c>
      <c r="AP293" s="41">
        <f t="shared" si="53"/>
        <v>-0.881413587411652</v>
      </c>
      <c r="AQ293" t="s">
        <v>55</v>
      </c>
      <c r="AR293" t="s">
        <v>55</v>
      </c>
      <c r="AS293" t="s">
        <v>55</v>
      </c>
      <c r="AT293" t="s">
        <v>55</v>
      </c>
      <c r="AU293" t="s">
        <v>55</v>
      </c>
      <c r="AV293" s="7" t="str">
        <f>IF(AU293="","未进复试",IFERROR(VLOOKUP(A293,录取名单!$E:$I,5,0),"未录取"))</f>
        <v>未进复试</v>
      </c>
      <c r="AW293" s="136" t="str">
        <f>VLOOKUP(A293,[1]数据整理!$A:$AC,29,0)</f>
        <v>putong</v>
      </c>
      <c r="AX293" t="str">
        <f t="shared" si="54"/>
        <v/>
      </c>
      <c r="AY293">
        <f>IFERROR(VLOOKUP(A293,跨学科资质筛选!$A:$H,8,0),1)</f>
        <v>1</v>
      </c>
    </row>
    <row r="294" spans="1:51">
      <c r="A294" s="8">
        <v>360</v>
      </c>
      <c r="B294" s="8" t="s">
        <v>485</v>
      </c>
      <c r="C294">
        <v>1</v>
      </c>
      <c r="D294" t="s">
        <v>288</v>
      </c>
      <c r="E294" t="str">
        <f>VLOOKUP(A294,[1]数据整理!A:J,10,0)</f>
        <v>艺术学</v>
      </c>
      <c r="F294" t="str">
        <f>VLOOKUP(A294,[1]数据整理!$A:$M,13,0)</f>
        <v>环境设计</v>
      </c>
      <c r="G294" s="7" t="s">
        <v>53</v>
      </c>
      <c r="H294" s="7">
        <f t="shared" si="44"/>
        <v>0</v>
      </c>
      <c r="I294" s="7">
        <f t="shared" si="45"/>
        <v>1</v>
      </c>
      <c r="J294" s="7">
        <v>1</v>
      </c>
      <c r="K294" s="127">
        <f>VLOOKUP(G294,权重!$L$16:$N$18,3,0)</f>
        <v>0.02965</v>
      </c>
      <c r="L294" s="127">
        <f t="shared" si="46"/>
        <v>-0.162495927150278</v>
      </c>
      <c r="M294" t="str">
        <f>IFERROR(VLOOKUP(A294,[1]数据整理!A:Q,16,0),"")</f>
        <v>艺术设计学院</v>
      </c>
      <c r="N294" t="s">
        <v>205</v>
      </c>
      <c r="O294">
        <v>457</v>
      </c>
      <c r="Q294" s="14"/>
      <c r="R294" s="14" t="s">
        <v>55</v>
      </c>
      <c r="S294" s="14" t="s">
        <v>55</v>
      </c>
      <c r="T294" s="30">
        <f>VLOOKUP(A294,英语评价得分!O:T,6,0)</f>
        <v>-1.37508294507004</v>
      </c>
      <c r="U294" s="41">
        <f t="shared" si="47"/>
        <v>-1.38106340536433</v>
      </c>
      <c r="V294" s="14">
        <f t="shared" si="48"/>
        <v>0</v>
      </c>
      <c r="W294">
        <v>62</v>
      </c>
      <c r="X294">
        <v>1</v>
      </c>
      <c r="Y294" s="131">
        <v>0.0161290322580645</v>
      </c>
      <c r="Z294">
        <v>100.34</v>
      </c>
      <c r="AA294" s="41">
        <f t="shared" si="49"/>
        <v>0.717798262286383</v>
      </c>
      <c r="AB294" s="41">
        <f>VLOOKUP(A294,绩点百分制转换!$H:$M,6,0)</f>
        <v>-0.115564247780081</v>
      </c>
      <c r="AC294" s="41">
        <f>L294*权重!$O$22+AA294*权重!$O$23+AB294*权重!$O$24</f>
        <v>0.173740202132852</v>
      </c>
      <c r="AD294" s="41">
        <f t="shared" si="50"/>
        <v>0.247131643228573</v>
      </c>
      <c r="AE294">
        <v>0</v>
      </c>
      <c r="AF294">
        <v>0</v>
      </c>
      <c r="AG294">
        <v>0</v>
      </c>
      <c r="AH294" s="41">
        <f>AE294*权重!$N$3+AF294*权重!$N$4+AG294*权重!$N$5</f>
        <v>0</v>
      </c>
      <c r="AI294" s="41">
        <f t="shared" si="51"/>
        <v>-0.885290647353986</v>
      </c>
      <c r="AJ294">
        <v>0</v>
      </c>
      <c r="AK294">
        <v>0</v>
      </c>
      <c r="AL294">
        <v>0</v>
      </c>
      <c r="AM294" s="41">
        <f>AJ294*权重!$N$9+AK294*权重!$N$10+AL294*权重!$N$11</f>
        <v>0</v>
      </c>
      <c r="AN294" s="41">
        <f t="shared" si="52"/>
        <v>-0.651047891978899</v>
      </c>
      <c r="AO294" s="41">
        <f>AI294*权重!$D$16+AN294*权重!$D$17</f>
        <v>-0.740036714745894</v>
      </c>
      <c r="AP294" s="41">
        <f t="shared" si="53"/>
        <v>-0.881413587411652</v>
      </c>
      <c r="AQ294" t="s">
        <v>55</v>
      </c>
      <c r="AR294" t="s">
        <v>55</v>
      </c>
      <c r="AS294" t="s">
        <v>55</v>
      </c>
      <c r="AT294" t="s">
        <v>55</v>
      </c>
      <c r="AU294" t="s">
        <v>55</v>
      </c>
      <c r="AV294" s="7" t="str">
        <f>IF(AU294="","未进复试",IFERROR(VLOOKUP(A294,录取名单!$E:$I,5,0),"未录取"))</f>
        <v>未进复试</v>
      </c>
      <c r="AW294" s="136" t="str">
        <f>VLOOKUP(A294,[1]数据整理!$A:$AC,29,0)</f>
        <v>putong</v>
      </c>
      <c r="AX294" t="str">
        <f t="shared" si="54"/>
        <v/>
      </c>
      <c r="AY294">
        <f>IFERROR(VLOOKUP(A294,跨学科资质筛选!$A:$H,8,0),1)</f>
        <v>1</v>
      </c>
    </row>
    <row r="295" spans="1:51">
      <c r="A295" s="8">
        <v>361</v>
      </c>
      <c r="B295" s="8" t="s">
        <v>486</v>
      </c>
      <c r="C295">
        <v>1</v>
      </c>
      <c r="D295" t="s">
        <v>81</v>
      </c>
      <c r="E295" t="str">
        <f>VLOOKUP(A295,[1]数据整理!A:J,10,0)</f>
        <v>理学</v>
      </c>
      <c r="F295" t="str">
        <f>VLOOKUP(A295,[1]数据整理!$A:$M,13,0)</f>
        <v>应用心理学</v>
      </c>
      <c r="G295" s="7" t="s">
        <v>53</v>
      </c>
      <c r="H295" s="7">
        <f t="shared" si="44"/>
        <v>0</v>
      </c>
      <c r="I295" s="7">
        <f t="shared" si="45"/>
        <v>1</v>
      </c>
      <c r="J295" s="7">
        <v>1</v>
      </c>
      <c r="K295" s="127">
        <f>VLOOKUP(G295,权重!$L$16:$N$18,3,0)</f>
        <v>0.02965</v>
      </c>
      <c r="L295" s="127">
        <f t="shared" si="46"/>
        <v>-0.162495927150278</v>
      </c>
      <c r="M295" t="str">
        <f>IFERROR(VLOOKUP(A295,[1]数据整理!A:Q,16,0),"")</f>
        <v>人文社会科学学院</v>
      </c>
      <c r="N295" t="s">
        <v>112</v>
      </c>
      <c r="O295">
        <v>591</v>
      </c>
      <c r="P295">
        <v>484</v>
      </c>
      <c r="Q295" s="14"/>
      <c r="R295" s="14" t="s">
        <v>55</v>
      </c>
      <c r="S295" s="14" t="s">
        <v>55</v>
      </c>
      <c r="T295" s="30">
        <f>VLOOKUP(A295,英语评价得分!O:T,6,0)</f>
        <v>0.745323497928313</v>
      </c>
      <c r="U295" s="41">
        <f t="shared" si="47"/>
        <v>0.749169989228907</v>
      </c>
      <c r="V295" s="14">
        <f t="shared" si="48"/>
        <v>0</v>
      </c>
      <c r="W295">
        <v>41</v>
      </c>
      <c r="X295">
        <v>1</v>
      </c>
      <c r="Y295" s="131">
        <v>0.024390243902439</v>
      </c>
      <c r="Z295">
        <v>4.34</v>
      </c>
      <c r="AA295" s="41">
        <f t="shared" si="49"/>
        <v>0.646575572896339</v>
      </c>
      <c r="AB295" s="41">
        <f>VLOOKUP(A295,绩点百分制转换!$H:$M,6,0)</f>
        <v>2.36218385894183</v>
      </c>
      <c r="AC295" s="41">
        <f>L295*权重!$O$22+AA295*权重!$O$23+AB295*权重!$O$24</f>
        <v>0.259046348524035</v>
      </c>
      <c r="AD295" s="41">
        <f t="shared" si="50"/>
        <v>0.368450394796672</v>
      </c>
      <c r="AE295">
        <v>1</v>
      </c>
      <c r="AF295">
        <v>2</v>
      </c>
      <c r="AG295">
        <v>4</v>
      </c>
      <c r="AH295" s="41">
        <f>AE295*权重!$N$3+AF295*权重!$N$4+AG295*权重!$N$5</f>
        <v>1.75234457595893</v>
      </c>
      <c r="AI295" s="41">
        <f t="shared" si="51"/>
        <v>0.785346564237663</v>
      </c>
      <c r="AJ295">
        <v>0</v>
      </c>
      <c r="AK295">
        <v>0</v>
      </c>
      <c r="AL295">
        <v>2</v>
      </c>
      <c r="AM295" s="41">
        <f>AJ295*权重!$N$9+AK295*权重!$N$10+AL295*权重!$N$11</f>
        <v>0.300978828314143</v>
      </c>
      <c r="AN295" s="41">
        <f t="shared" si="52"/>
        <v>0.157257139949415</v>
      </c>
      <c r="AO295" s="41">
        <f>AI295*权重!$D$16+AN295*权重!$D$17</f>
        <v>0.39586831223652</v>
      </c>
      <c r="AP295" s="41">
        <f t="shared" si="53"/>
        <v>0.471495132982417</v>
      </c>
      <c r="AQ295">
        <v>31.2</v>
      </c>
      <c r="AR295">
        <v>7</v>
      </c>
      <c r="AS295">
        <v>7.5</v>
      </c>
      <c r="AT295">
        <v>29.75</v>
      </c>
      <c r="AU295">
        <v>75.45</v>
      </c>
      <c r="AV295" s="7" t="str">
        <f>IF(AU295="","未进复试",IFERROR(VLOOKUP(A295,录取名单!$E:$I,5,0),"未录取"))</f>
        <v>未录取</v>
      </c>
      <c r="AW295" s="136" t="str">
        <f>VLOOKUP(A295,[1]数据整理!$A:$AC,29,0)</f>
        <v>putong</v>
      </c>
      <c r="AX295" t="str">
        <f t="shared" si="54"/>
        <v/>
      </c>
      <c r="AY295">
        <f>IFERROR(VLOOKUP(A295,跨学科资质筛选!$A:$H,8,0),1)</f>
        <v>1</v>
      </c>
    </row>
    <row r="296" spans="1:51">
      <c r="A296" s="8">
        <v>362</v>
      </c>
      <c r="B296" s="8" t="s">
        <v>487</v>
      </c>
      <c r="C296">
        <v>1</v>
      </c>
      <c r="D296" t="s">
        <v>480</v>
      </c>
      <c r="E296" t="str">
        <f>VLOOKUP(A296,[1]数据整理!A:J,10,0)</f>
        <v>理学</v>
      </c>
      <c r="F296" t="str">
        <f>VLOOKUP(A296,[1]数据整理!$A:$M,13,0)</f>
        <v>应用心理学</v>
      </c>
      <c r="G296" s="7" t="s">
        <v>53</v>
      </c>
      <c r="H296" s="7">
        <f t="shared" si="44"/>
        <v>0</v>
      </c>
      <c r="I296" s="7">
        <f t="shared" si="45"/>
        <v>1</v>
      </c>
      <c r="J296" s="7">
        <v>1</v>
      </c>
      <c r="K296" s="127">
        <f>VLOOKUP(G296,权重!$L$16:$N$18,3,0)</f>
        <v>0.02965</v>
      </c>
      <c r="L296" s="127">
        <f t="shared" si="46"/>
        <v>-0.162495927150278</v>
      </c>
      <c r="M296" t="str">
        <f>IFERROR(VLOOKUP(A296,[1]数据整理!A:Q,16,0),"")</f>
        <v>人文社会科学学院</v>
      </c>
      <c r="N296" t="s">
        <v>197</v>
      </c>
      <c r="O296">
        <v>521</v>
      </c>
      <c r="P296">
        <v>504</v>
      </c>
      <c r="Q296" s="14"/>
      <c r="R296" s="14" t="s">
        <v>55</v>
      </c>
      <c r="S296" s="14" t="s">
        <v>55</v>
      </c>
      <c r="T296" s="30">
        <f>VLOOKUP(A296,英语评价得分!O:T,6,0)</f>
        <v>0.616395183207469</v>
      </c>
      <c r="U296" s="41">
        <f t="shared" si="47"/>
        <v>0.619644160615311</v>
      </c>
      <c r="V296" s="14">
        <f t="shared" si="48"/>
        <v>0</v>
      </c>
      <c r="W296">
        <v>67</v>
      </c>
      <c r="X296">
        <v>4</v>
      </c>
      <c r="Y296" s="131">
        <v>0.0597014925373134</v>
      </c>
      <c r="Z296">
        <v>3.85</v>
      </c>
      <c r="AA296" s="41">
        <f t="shared" si="49"/>
        <v>0.342145399483601</v>
      </c>
      <c r="AB296" s="41">
        <f>VLOOKUP(A296,绩点百分制转换!$H:$M,6,0)</f>
        <v>0.149056754285761</v>
      </c>
      <c r="AC296" s="41">
        <f>L296*权重!$O$22+AA296*权重!$O$23+AB296*权重!$O$24</f>
        <v>0.0431618956251982</v>
      </c>
      <c r="AD296" s="41">
        <f t="shared" si="50"/>
        <v>0.0614287625153666</v>
      </c>
      <c r="AE296">
        <v>0</v>
      </c>
      <c r="AF296">
        <v>1</v>
      </c>
      <c r="AG296">
        <v>5</v>
      </c>
      <c r="AH296" s="41">
        <f>AE296*权重!$N$3+AF296*权重!$N$4+AG296*权重!$N$5</f>
        <v>0.965293677767681</v>
      </c>
      <c r="AI296" s="41">
        <f t="shared" si="51"/>
        <v>0.0349938448158042</v>
      </c>
      <c r="AJ296">
        <v>0</v>
      </c>
      <c r="AK296">
        <v>1</v>
      </c>
      <c r="AL296">
        <v>0</v>
      </c>
      <c r="AM296" s="41">
        <f>AJ296*权重!$N$9+AK296*权重!$N$10+AL296*权重!$N$11</f>
        <v>0.341500400262201</v>
      </c>
      <c r="AN296" s="41">
        <f t="shared" si="52"/>
        <v>0.266081374167892</v>
      </c>
      <c r="AO296" s="41">
        <f>AI296*权重!$D$16+AN296*权重!$D$17</f>
        <v>0.178291221767034</v>
      </c>
      <c r="AP296" s="41">
        <f t="shared" si="53"/>
        <v>0.212352039095313</v>
      </c>
      <c r="AQ296">
        <v>30</v>
      </c>
      <c r="AR296">
        <v>6</v>
      </c>
      <c r="AS296">
        <v>7</v>
      </c>
      <c r="AT296">
        <v>29</v>
      </c>
      <c r="AU296">
        <v>72</v>
      </c>
      <c r="AV296" s="7" t="str">
        <f>IF(AU296="","未进复试",IFERROR(VLOOKUP(A296,录取名单!$E:$I,5,0),"未录取"))</f>
        <v>未录取</v>
      </c>
      <c r="AW296" s="136" t="str">
        <f>VLOOKUP(A296,[1]数据整理!$A:$AC,29,0)</f>
        <v>putong</v>
      </c>
      <c r="AX296" t="str">
        <f t="shared" si="54"/>
        <v/>
      </c>
      <c r="AY296">
        <f>IFERROR(VLOOKUP(A296,跨学科资质筛选!$A:$H,8,0),1)</f>
        <v>1</v>
      </c>
    </row>
    <row r="297" spans="1:51">
      <c r="A297" s="8">
        <v>363</v>
      </c>
      <c r="B297" s="8" t="s">
        <v>488</v>
      </c>
      <c r="C297">
        <v>1</v>
      </c>
      <c r="D297" t="s">
        <v>489</v>
      </c>
      <c r="E297" t="str">
        <f>VLOOKUP(A297,[1]数据整理!A:J,10,0)</f>
        <v>艺术学</v>
      </c>
      <c r="F297" t="str">
        <f>VLOOKUP(A297,[1]数据整理!$A:$M,13,0)</f>
        <v>视觉传达设计</v>
      </c>
      <c r="G297" s="7" t="s">
        <v>53</v>
      </c>
      <c r="H297" s="7">
        <f t="shared" si="44"/>
        <v>0</v>
      </c>
      <c r="I297" s="7">
        <f t="shared" si="45"/>
        <v>1</v>
      </c>
      <c r="J297" s="7">
        <v>1</v>
      </c>
      <c r="K297" s="127">
        <f>VLOOKUP(G297,权重!$L$16:$N$18,3,0)</f>
        <v>0.02965</v>
      </c>
      <c r="L297" s="127">
        <f t="shared" si="46"/>
        <v>-0.162495927150278</v>
      </c>
      <c r="M297" t="str">
        <f>IFERROR(VLOOKUP(A297,[1]数据整理!A:Q,16,0),"")</f>
        <v>艺术设计学院</v>
      </c>
      <c r="N297" t="s">
        <v>86</v>
      </c>
      <c r="O297">
        <v>431</v>
      </c>
      <c r="Q297" s="14"/>
      <c r="R297" s="14" t="s">
        <v>55</v>
      </c>
      <c r="S297" s="14" t="s">
        <v>55</v>
      </c>
      <c r="T297" s="30">
        <f>VLOOKUP(A297,英语评价得分!O:T,6,0)</f>
        <v>-1.78650509072644</v>
      </c>
      <c r="U297" s="41">
        <f t="shared" si="47"/>
        <v>-1.79439227297198</v>
      </c>
      <c r="V297" s="14">
        <f t="shared" si="48"/>
        <v>0</v>
      </c>
      <c r="W297">
        <v>59</v>
      </c>
      <c r="X297">
        <v>3</v>
      </c>
      <c r="Y297" s="131">
        <v>0.0508474576271186</v>
      </c>
      <c r="Z297">
        <v>3.36</v>
      </c>
      <c r="AA297" s="41">
        <f t="shared" si="49"/>
        <v>0.418479018013617</v>
      </c>
      <c r="AB297" s="41">
        <f>VLOOKUP(A297,绩点百分制转换!$H:$M,6,0)</f>
        <v>-1.36673345172246</v>
      </c>
      <c r="AC297" s="41">
        <f>L297*权重!$O$22+AA297*权重!$O$23+AB297*权重!$O$24</f>
        <v>0.00340957542464694</v>
      </c>
      <c r="AD297" s="41">
        <f t="shared" si="50"/>
        <v>0.00489471353194338</v>
      </c>
      <c r="AE297">
        <v>2</v>
      </c>
      <c r="AF297">
        <v>2</v>
      </c>
      <c r="AG297">
        <v>6</v>
      </c>
      <c r="AH297" s="41">
        <f>AE297*权重!$N$3+AF297*权重!$N$4+AG297*权重!$N$5</f>
        <v>2.42589820361751</v>
      </c>
      <c r="AI297" s="41">
        <f t="shared" si="51"/>
        <v>1.42749410177502</v>
      </c>
      <c r="AJ297">
        <v>0</v>
      </c>
      <c r="AK297">
        <v>0</v>
      </c>
      <c r="AL297">
        <v>0</v>
      </c>
      <c r="AM297" s="41">
        <f>AJ297*权重!$N$9+AK297*权重!$N$10+AL297*权重!$N$11</f>
        <v>0</v>
      </c>
      <c r="AN297" s="41">
        <f t="shared" si="52"/>
        <v>-0.651047891978899</v>
      </c>
      <c r="AO297" s="41">
        <f>AI297*权重!$D$16+AN297*权重!$D$17</f>
        <v>0.138590211448216</v>
      </c>
      <c r="AP297" s="41">
        <f t="shared" si="53"/>
        <v>0.165066533887654</v>
      </c>
      <c r="AQ297" t="s">
        <v>55</v>
      </c>
      <c r="AR297" t="s">
        <v>55</v>
      </c>
      <c r="AS297" t="s">
        <v>55</v>
      </c>
      <c r="AT297" t="s">
        <v>55</v>
      </c>
      <c r="AU297" t="s">
        <v>55</v>
      </c>
      <c r="AV297" s="7" t="str">
        <f>IF(AU297="","未进复试",IFERROR(VLOOKUP(A297,录取名单!$E:$I,5,0),"未录取"))</f>
        <v>未进复试</v>
      </c>
      <c r="AW297" s="136" t="str">
        <f>VLOOKUP(A297,[1]数据整理!$A:$AC,29,0)</f>
        <v>putong</v>
      </c>
      <c r="AX297" t="str">
        <f t="shared" si="54"/>
        <v/>
      </c>
      <c r="AY297">
        <f>IFERROR(VLOOKUP(A297,跨学科资质筛选!$A:$H,8,0),1)</f>
        <v>1</v>
      </c>
    </row>
    <row r="298" spans="1:51">
      <c r="A298" s="8">
        <v>364</v>
      </c>
      <c r="B298" s="8" t="s">
        <v>490</v>
      </c>
      <c r="C298">
        <v>1</v>
      </c>
      <c r="D298" t="s">
        <v>81</v>
      </c>
      <c r="E298" t="str">
        <f>VLOOKUP(A298,[1]数据整理!A:J,10,0)</f>
        <v>艺术学</v>
      </c>
      <c r="F298" t="str">
        <f>VLOOKUP(A298,[1]数据整理!$A:$M,13,0)</f>
        <v>动画</v>
      </c>
      <c r="G298" s="7" t="s">
        <v>53</v>
      </c>
      <c r="H298" s="7">
        <f t="shared" si="44"/>
        <v>0</v>
      </c>
      <c r="I298" s="7">
        <f t="shared" si="45"/>
        <v>1</v>
      </c>
      <c r="J298" s="7">
        <v>1</v>
      </c>
      <c r="K298" s="127">
        <f>VLOOKUP(G298,权重!$L$16:$N$18,3,0)</f>
        <v>0.02965</v>
      </c>
      <c r="L298" s="127">
        <f t="shared" si="46"/>
        <v>-0.162495927150278</v>
      </c>
      <c r="M298" t="str">
        <f>IFERROR(VLOOKUP(A298,[1]数据整理!A:Q,16,0),"")</f>
        <v>艺术设计学院</v>
      </c>
      <c r="N298" t="s">
        <v>205</v>
      </c>
      <c r="O298">
        <v>446</v>
      </c>
      <c r="Q298" s="14"/>
      <c r="R298" s="14" t="s">
        <v>55</v>
      </c>
      <c r="S298" s="14" t="s">
        <v>55</v>
      </c>
      <c r="T298" s="30">
        <f>VLOOKUP(A298,英语评价得分!O:T,6,0)</f>
        <v>-1.54914616054006</v>
      </c>
      <c r="U298" s="41">
        <f t="shared" si="47"/>
        <v>-1.55593331089064</v>
      </c>
      <c r="V298" s="14">
        <f t="shared" si="48"/>
        <v>0</v>
      </c>
      <c r="W298">
        <v>30</v>
      </c>
      <c r="X298">
        <v>2</v>
      </c>
      <c r="Y298" s="131">
        <v>0.0666666666666667</v>
      </c>
      <c r="Z298">
        <v>3.79</v>
      </c>
      <c r="AA298" s="41">
        <f t="shared" si="49"/>
        <v>0.282096286239989</v>
      </c>
      <c r="AB298" s="41">
        <f>VLOOKUP(A298,绩点百分制转换!$H:$M,6,0)</f>
        <v>-0.10785683995292</v>
      </c>
      <c r="AC298" s="41">
        <f>L298*权重!$O$22+AA298*权重!$O$23+AB298*权重!$O$24</f>
        <v>0.00872260273494594</v>
      </c>
      <c r="AD298" s="41">
        <f t="shared" si="50"/>
        <v>0.0124506736544055</v>
      </c>
      <c r="AE298">
        <v>0</v>
      </c>
      <c r="AF298">
        <v>0</v>
      </c>
      <c r="AG298">
        <v>2</v>
      </c>
      <c r="AH298" s="41">
        <f>AE298*权重!$N$3+AF298*权重!$N$4+AG298*权重!$N$5</f>
        <v>0.212949101808755</v>
      </c>
      <c r="AI298" s="41">
        <f t="shared" si="51"/>
        <v>-0.682270819782663</v>
      </c>
      <c r="AJ298">
        <v>0</v>
      </c>
      <c r="AK298">
        <v>3</v>
      </c>
      <c r="AL298">
        <v>5</v>
      </c>
      <c r="AM298" s="41">
        <f>AJ298*权重!$N$9+AK298*权重!$N$10+AL298*权重!$N$11</f>
        <v>1.77694827157196</v>
      </c>
      <c r="AN298" s="41">
        <f t="shared" si="52"/>
        <v>4.12110248628226</v>
      </c>
      <c r="AO298" s="41">
        <f>AI298*权重!$D$16+AN298*权重!$D$17</f>
        <v>2.29630096730819</v>
      </c>
      <c r="AP298" s="41">
        <f t="shared" si="53"/>
        <v>2.73498710677745</v>
      </c>
      <c r="AQ298" t="s">
        <v>55</v>
      </c>
      <c r="AR298" t="s">
        <v>55</v>
      </c>
      <c r="AS298" t="s">
        <v>55</v>
      </c>
      <c r="AT298" t="s">
        <v>55</v>
      </c>
      <c r="AU298" t="s">
        <v>55</v>
      </c>
      <c r="AV298" s="7" t="str">
        <f>IF(AU298="","未进复试",IFERROR(VLOOKUP(A298,录取名单!$E:$I,5,0),"未录取"))</f>
        <v>未进复试</v>
      </c>
      <c r="AW298" s="136" t="str">
        <f>VLOOKUP(A298,[1]数据整理!$A:$AC,29,0)</f>
        <v>putong</v>
      </c>
      <c r="AX298" t="str">
        <f t="shared" si="54"/>
        <v/>
      </c>
      <c r="AY298">
        <f>IFERROR(VLOOKUP(A298,跨学科资质筛选!$A:$H,8,0),1)</f>
        <v>1</v>
      </c>
    </row>
    <row r="299" spans="1:51">
      <c r="A299" s="8">
        <v>366</v>
      </c>
      <c r="B299" s="8" t="s">
        <v>491</v>
      </c>
      <c r="C299">
        <v>1</v>
      </c>
      <c r="D299" t="s">
        <v>81</v>
      </c>
      <c r="E299" t="str">
        <f>VLOOKUP(A299,[1]数据整理!A:J,10,0)</f>
        <v>经济学</v>
      </c>
      <c r="F299" t="str">
        <f>VLOOKUP(A299,[1]数据整理!$A:$M,13,0)</f>
        <v>经济学</v>
      </c>
      <c r="G299" s="7" t="s">
        <v>53</v>
      </c>
      <c r="H299" s="7">
        <f t="shared" si="44"/>
        <v>0</v>
      </c>
      <c r="I299" s="7">
        <f t="shared" si="45"/>
        <v>1</v>
      </c>
      <c r="J299" s="7">
        <v>1</v>
      </c>
      <c r="K299" s="127">
        <f>VLOOKUP(G299,权重!$L$16:$N$18,3,0)</f>
        <v>0.02965</v>
      </c>
      <c r="L299" s="127">
        <f t="shared" si="46"/>
        <v>-0.162495927150278</v>
      </c>
      <c r="M299" t="str">
        <f>IFERROR(VLOOKUP(A299,[1]数据整理!A:Q,16,0),"")</f>
        <v>经济管理学院</v>
      </c>
      <c r="N299" t="s">
        <v>61</v>
      </c>
      <c r="O299">
        <v>533</v>
      </c>
      <c r="P299">
        <v>517</v>
      </c>
      <c r="Q299" s="14"/>
      <c r="R299" s="14" t="s">
        <v>55</v>
      </c>
      <c r="S299" s="14" t="s">
        <v>55</v>
      </c>
      <c r="T299" s="30">
        <f>VLOOKUP(A299,英语评价得分!O:T,6,0)</f>
        <v>0.85429037358464</v>
      </c>
      <c r="U299" s="41">
        <f t="shared" si="47"/>
        <v>0.85864186816706</v>
      </c>
      <c r="V299" s="14">
        <f t="shared" si="48"/>
        <v>0</v>
      </c>
      <c r="W299">
        <v>113</v>
      </c>
      <c r="X299">
        <v>3</v>
      </c>
      <c r="Y299" s="131">
        <v>0.0265486725663717</v>
      </c>
      <c r="Z299">
        <v>4.23</v>
      </c>
      <c r="AA299" s="41">
        <f t="shared" si="49"/>
        <v>0.627967032052754</v>
      </c>
      <c r="AB299" s="41">
        <f>VLOOKUP(A299,绩点百分制转换!$H:$M,6,0)</f>
        <v>1.9731432733804</v>
      </c>
      <c r="AC299" s="41">
        <f>L299*权重!$O$22+AA299*权重!$O$23+AB299*权重!$O$24</f>
        <v>0.234344999505031</v>
      </c>
      <c r="AD299" s="41">
        <f t="shared" si="50"/>
        <v>0.33332119307079</v>
      </c>
      <c r="AE299">
        <v>0</v>
      </c>
      <c r="AF299">
        <v>0</v>
      </c>
      <c r="AG299">
        <v>4</v>
      </c>
      <c r="AH299" s="41">
        <f>AE299*权重!$N$3+AF299*权重!$N$4+AG299*权重!$N$5</f>
        <v>0.425898203617509</v>
      </c>
      <c r="AI299" s="41">
        <f t="shared" si="51"/>
        <v>-0.47925099221134</v>
      </c>
      <c r="AJ299">
        <v>0</v>
      </c>
      <c r="AK299">
        <v>0</v>
      </c>
      <c r="AL299">
        <v>3</v>
      </c>
      <c r="AM299" s="41">
        <f>AJ299*权重!$N$9+AK299*权重!$N$10+AL299*权重!$N$11</f>
        <v>0.451468242471214</v>
      </c>
      <c r="AN299" s="41">
        <f t="shared" si="52"/>
        <v>0.561409655913572</v>
      </c>
      <c r="AO299" s="41">
        <f>AI299*权重!$D$16+AN299*权重!$D$17</f>
        <v>0.166062675690918</v>
      </c>
      <c r="AP299" s="41">
        <f t="shared" si="53"/>
        <v>0.197787347302313</v>
      </c>
      <c r="AQ299" t="s">
        <v>55</v>
      </c>
      <c r="AR299" t="s">
        <v>55</v>
      </c>
      <c r="AS299">
        <v>81.78</v>
      </c>
      <c r="AT299">
        <v>81.78</v>
      </c>
      <c r="AU299">
        <v>81.78</v>
      </c>
      <c r="AV299" s="7">
        <f>IF(AU299="","未进复试",IFERROR(VLOOKUP(A299,录取名单!$E:$I,5,0),"未录取"))</f>
        <v>81.78</v>
      </c>
      <c r="AW299" s="136" t="str">
        <f>VLOOKUP(A299,[1]数据整理!$A:$AC,29,0)</f>
        <v>putong</v>
      </c>
      <c r="AX299" t="str">
        <f t="shared" si="54"/>
        <v/>
      </c>
      <c r="AY299">
        <f>IFERROR(VLOOKUP(A299,跨学科资质筛选!$A:$H,8,0),1)</f>
        <v>1</v>
      </c>
    </row>
    <row r="300" spans="1:51">
      <c r="A300" s="8">
        <v>367</v>
      </c>
      <c r="B300" s="8" t="s">
        <v>492</v>
      </c>
      <c r="C300">
        <v>1</v>
      </c>
      <c r="D300" t="s">
        <v>81</v>
      </c>
      <c r="E300" t="str">
        <f>VLOOKUP(A300,[1]数据整理!A:J,10,0)</f>
        <v>工学</v>
      </c>
      <c r="F300" t="str">
        <f>VLOOKUP(A300,[1]数据整理!$A:$M,13,0)</f>
        <v>计算机科学与技术</v>
      </c>
      <c r="G300" s="7" t="s">
        <v>53</v>
      </c>
      <c r="H300" s="7">
        <f t="shared" si="44"/>
        <v>0</v>
      </c>
      <c r="I300" s="7">
        <f t="shared" si="45"/>
        <v>1</v>
      </c>
      <c r="J300" s="7">
        <v>1</v>
      </c>
      <c r="K300" s="127">
        <f>VLOOKUP(G300,权重!$L$16:$N$18,3,0)</f>
        <v>0.02965</v>
      </c>
      <c r="L300" s="127">
        <f t="shared" si="46"/>
        <v>-0.162495927150278</v>
      </c>
      <c r="M300" t="str">
        <f>IFERROR(VLOOKUP(A300,[1]数据整理!A:Q,16,0),"")</f>
        <v>信息学院</v>
      </c>
      <c r="N300" t="s">
        <v>93</v>
      </c>
      <c r="O300">
        <v>438</v>
      </c>
      <c r="P300">
        <v>453</v>
      </c>
      <c r="Q300" s="14"/>
      <c r="R300" s="14" t="s">
        <v>55</v>
      </c>
      <c r="S300" s="14" t="s">
        <v>55</v>
      </c>
      <c r="T300" s="30">
        <f>VLOOKUP(A300,英语评价得分!O:T,6,0)</f>
        <v>-0.316885948272204</v>
      </c>
      <c r="U300" s="41">
        <f t="shared" si="47"/>
        <v>-0.317962230549246</v>
      </c>
      <c r="V300" s="14">
        <f t="shared" si="48"/>
        <v>0</v>
      </c>
      <c r="W300">
        <v>129</v>
      </c>
      <c r="X300">
        <v>14</v>
      </c>
      <c r="Y300" s="131">
        <v>0.108527131782946</v>
      </c>
      <c r="Z300">
        <v>3.91</v>
      </c>
      <c r="AA300" s="41">
        <f t="shared" si="49"/>
        <v>-0.0787968893669699</v>
      </c>
      <c r="AB300" s="41">
        <f>VLOOKUP(A300,绩点百分制转换!$H:$M,6,0)</f>
        <v>0.405970348524442</v>
      </c>
      <c r="AC300" s="41">
        <f>L300*权重!$O$22+AA300*权重!$O$23+AB300*权重!$O$24</f>
        <v>-0.104955078685193</v>
      </c>
      <c r="AD300" s="41">
        <f t="shared" si="50"/>
        <v>-0.149216861153763</v>
      </c>
      <c r="AE300">
        <v>0</v>
      </c>
      <c r="AF300">
        <v>0</v>
      </c>
      <c r="AG300">
        <v>5</v>
      </c>
      <c r="AH300" s="41">
        <f>AE300*权重!$N$3+AF300*权重!$N$4+AG300*权重!$N$5</f>
        <v>0.532372754521887</v>
      </c>
      <c r="AI300" s="41">
        <f t="shared" si="51"/>
        <v>-0.377741078425679</v>
      </c>
      <c r="AJ300">
        <v>0</v>
      </c>
      <c r="AK300">
        <v>0</v>
      </c>
      <c r="AL300">
        <v>0</v>
      </c>
      <c r="AM300" s="41">
        <f>AJ300*权重!$N$9+AK300*权重!$N$10+AL300*权重!$N$11</f>
        <v>0</v>
      </c>
      <c r="AN300" s="41">
        <f t="shared" si="52"/>
        <v>-0.651047891978899</v>
      </c>
      <c r="AO300" s="41">
        <f>AI300*权重!$D$16+AN300*权重!$D$17</f>
        <v>-0.54721863351003</v>
      </c>
      <c r="AP300" s="41">
        <f t="shared" si="53"/>
        <v>-0.651759472536703</v>
      </c>
      <c r="AQ300" t="s">
        <v>55</v>
      </c>
      <c r="AR300" t="s">
        <v>55</v>
      </c>
      <c r="AS300" t="s">
        <v>55</v>
      </c>
      <c r="AT300" t="s">
        <v>55</v>
      </c>
      <c r="AU300" t="s">
        <v>55</v>
      </c>
      <c r="AV300" s="7" t="str">
        <f>IF(AU300="","未进复试",IFERROR(VLOOKUP(A300,录取名单!$E:$I,5,0),"未录取"))</f>
        <v>未进复试</v>
      </c>
      <c r="AW300" s="136" t="str">
        <f>VLOOKUP(A300,[1]数据整理!$A:$AC,29,0)</f>
        <v>putong</v>
      </c>
      <c r="AX300" t="str">
        <f t="shared" si="54"/>
        <v/>
      </c>
      <c r="AY300">
        <f>IFERROR(VLOOKUP(A300,跨学科资质筛选!$A:$H,8,0),1)</f>
        <v>1</v>
      </c>
    </row>
    <row r="301" spans="1:51">
      <c r="A301" s="8">
        <v>369</v>
      </c>
      <c r="B301" s="8" t="s">
        <v>493</v>
      </c>
      <c r="C301">
        <v>1</v>
      </c>
      <c r="D301" t="s">
        <v>354</v>
      </c>
      <c r="E301" t="str">
        <f>VLOOKUP(A301,[1]数据整理!A:J,10,0)</f>
        <v>文学</v>
      </c>
      <c r="F301" t="str">
        <f>VLOOKUP(A301,[1]数据整理!$A:$M,13,0)</f>
        <v>应用语言学</v>
      </c>
      <c r="G301" s="7">
        <v>211</v>
      </c>
      <c r="H301" s="7">
        <f t="shared" si="44"/>
        <v>0</v>
      </c>
      <c r="I301" s="7">
        <f t="shared" si="45"/>
        <v>1</v>
      </c>
      <c r="J301" s="7">
        <v>1</v>
      </c>
      <c r="K301" s="127">
        <f>VLOOKUP(G301,权重!$L$16:$N$18,3,0)</f>
        <v>0.03757</v>
      </c>
      <c r="L301" s="127">
        <f t="shared" si="46"/>
        <v>-0.0952406599627802</v>
      </c>
      <c r="M301" t="str">
        <f>IFERROR(VLOOKUP(A301,[1]数据整理!A:Q,16,0),"")</f>
        <v>经济管理学院</v>
      </c>
      <c r="N301" t="s">
        <v>54</v>
      </c>
      <c r="O301">
        <v>517</v>
      </c>
      <c r="P301">
        <v>495</v>
      </c>
      <c r="Q301" s="14"/>
      <c r="R301" s="14" t="s">
        <v>55</v>
      </c>
      <c r="S301" s="14" t="s">
        <v>55</v>
      </c>
      <c r="T301" s="30">
        <f>VLOOKUP(A301,英语评价得分!O:T,6,0)</f>
        <v>0.451698512946351</v>
      </c>
      <c r="U301" s="41">
        <f t="shared" si="47"/>
        <v>0.454184209233331</v>
      </c>
      <c r="V301" s="14">
        <f t="shared" si="48"/>
        <v>0</v>
      </c>
      <c r="W301">
        <v>77</v>
      </c>
      <c r="X301">
        <v>4</v>
      </c>
      <c r="Y301" s="131">
        <v>0.051948051948052</v>
      </c>
      <c r="Z301">
        <v>3.77</v>
      </c>
      <c r="AA301" s="41">
        <f t="shared" si="49"/>
        <v>0.408990423502464</v>
      </c>
      <c r="AB301" s="41">
        <f>VLOOKUP(A301,绩点百分制转换!$H:$M,6,0)</f>
        <v>-0.193494704699146</v>
      </c>
      <c r="AC301" s="41">
        <f>L301*权重!$O$22+AA301*权重!$O$23+AB301*权重!$O$24</f>
        <v>0.0916813137282057</v>
      </c>
      <c r="AD301" s="41">
        <f t="shared" si="50"/>
        <v>0.130431003034766</v>
      </c>
      <c r="AE301">
        <v>4</v>
      </c>
      <c r="AF301">
        <v>1</v>
      </c>
      <c r="AG301">
        <v>1</v>
      </c>
      <c r="AH301" s="41">
        <f>AE301*权重!$N$3+AF301*权重!$N$4+AG301*权重!$N$5</f>
        <v>2.38181357754948</v>
      </c>
      <c r="AI301" s="41">
        <f t="shared" si="51"/>
        <v>1.38546502953731</v>
      </c>
      <c r="AJ301">
        <v>0</v>
      </c>
      <c r="AK301">
        <v>0</v>
      </c>
      <c r="AL301">
        <v>0</v>
      </c>
      <c r="AM301" s="41">
        <f>AJ301*权重!$N$9+AK301*权重!$N$10+AL301*权重!$N$11</f>
        <v>0</v>
      </c>
      <c r="AN301" s="41">
        <f t="shared" si="52"/>
        <v>-0.651047891978899</v>
      </c>
      <c r="AO301" s="41">
        <f>AI301*权重!$D$16+AN301*权重!$D$17</f>
        <v>0.122623366905108</v>
      </c>
      <c r="AP301" s="41">
        <f t="shared" si="53"/>
        <v>0.146049377781801</v>
      </c>
      <c r="AQ301" t="s">
        <v>55</v>
      </c>
      <c r="AR301" t="s">
        <v>55</v>
      </c>
      <c r="AS301" t="s">
        <v>55</v>
      </c>
      <c r="AT301" t="s">
        <v>55</v>
      </c>
      <c r="AU301" t="s">
        <v>55</v>
      </c>
      <c r="AV301" s="7" t="str">
        <f>IF(AU301="","未进复试",IFERROR(VLOOKUP(A301,录取名单!$E:$I,5,0),"未录取"))</f>
        <v>未进复试</v>
      </c>
      <c r="AW301" s="136" t="str">
        <f>VLOOKUP(A301,[1]数据整理!$A:$AC,29,0)</f>
        <v>putong</v>
      </c>
      <c r="AX301" t="str">
        <f t="shared" si="54"/>
        <v/>
      </c>
      <c r="AY301">
        <f>IFERROR(VLOOKUP(A301,跨学科资质筛选!$A:$H,8,0),1)</f>
        <v>1</v>
      </c>
    </row>
    <row r="302" spans="1:51">
      <c r="A302" s="8">
        <v>370</v>
      </c>
      <c r="B302" s="8" t="s">
        <v>494</v>
      </c>
      <c r="C302">
        <v>1</v>
      </c>
      <c r="D302" t="s">
        <v>495</v>
      </c>
      <c r="E302" t="str">
        <f>VLOOKUP(A302,[1]数据整理!A:J,10,0)</f>
        <v>管理学</v>
      </c>
      <c r="F302" t="str">
        <f>VLOOKUP(A302,[1]数据整理!$A:$M,13,0)</f>
        <v>农林经济管理</v>
      </c>
      <c r="G302" s="7" t="s">
        <v>53</v>
      </c>
      <c r="H302" s="7">
        <f t="shared" si="44"/>
        <v>0</v>
      </c>
      <c r="I302" s="7">
        <f t="shared" si="45"/>
        <v>1</v>
      </c>
      <c r="J302" s="7">
        <v>1</v>
      </c>
      <c r="K302" s="127">
        <f>VLOOKUP(G302,权重!$L$16:$N$18,3,0)</f>
        <v>0.02965</v>
      </c>
      <c r="L302" s="127">
        <f t="shared" si="46"/>
        <v>-0.162495927150278</v>
      </c>
      <c r="M302" t="str">
        <f>IFERROR(VLOOKUP(A302,[1]数据整理!A:Q,16,0),"")</f>
        <v>经济管理学院</v>
      </c>
      <c r="N302" t="s">
        <v>74</v>
      </c>
      <c r="O302">
        <v>505</v>
      </c>
      <c r="P302">
        <v>447</v>
      </c>
      <c r="Q302" s="14"/>
      <c r="R302" s="14" t="s">
        <v>55</v>
      </c>
      <c r="S302" s="14" t="s">
        <v>55</v>
      </c>
      <c r="T302" s="30">
        <f>VLOOKUP(A302,英语评价得分!O:T,6,0)</f>
        <v>-0.426683728446284</v>
      </c>
      <c r="U302" s="41">
        <f t="shared" si="47"/>
        <v>-0.428268864803901</v>
      </c>
      <c r="V302" s="14">
        <f t="shared" si="48"/>
        <v>0</v>
      </c>
      <c r="W302">
        <v>28</v>
      </c>
      <c r="X302">
        <v>1</v>
      </c>
      <c r="Y302" s="131">
        <v>0.0357142857142857</v>
      </c>
      <c r="Z302">
        <v>4.3</v>
      </c>
      <c r="AA302" s="41">
        <f t="shared" si="49"/>
        <v>0.54894719254196</v>
      </c>
      <c r="AB302" s="41">
        <f>VLOOKUP(A302,绩点百分制转换!$H:$M,6,0)</f>
        <v>2.33282230531455</v>
      </c>
      <c r="AC302" s="41">
        <f>L302*权重!$O$22+AA302*权重!$O$23+AB302*权重!$O$24</f>
        <v>0.220661095030865</v>
      </c>
      <c r="AD302" s="41">
        <f t="shared" si="50"/>
        <v>0.313860529594442</v>
      </c>
      <c r="AE302">
        <v>0</v>
      </c>
      <c r="AF302">
        <v>0</v>
      </c>
      <c r="AG302">
        <v>3</v>
      </c>
      <c r="AH302" s="41">
        <f>AE302*权重!$N$3+AF302*权重!$N$4+AG302*权重!$N$5</f>
        <v>0.319423652713132</v>
      </c>
      <c r="AI302" s="41">
        <f t="shared" si="51"/>
        <v>-0.580760905997001</v>
      </c>
      <c r="AJ302">
        <v>0</v>
      </c>
      <c r="AK302">
        <v>0</v>
      </c>
      <c r="AL302">
        <v>0</v>
      </c>
      <c r="AM302" s="41">
        <f>AJ302*权重!$N$9+AK302*权重!$N$10+AL302*权重!$N$11</f>
        <v>0</v>
      </c>
      <c r="AN302" s="41">
        <f t="shared" si="52"/>
        <v>-0.651047891978899</v>
      </c>
      <c r="AO302" s="41">
        <f>AI302*权重!$D$16+AN302*权重!$D$17</f>
        <v>-0.624345866004376</v>
      </c>
      <c r="AP302" s="41">
        <f t="shared" si="53"/>
        <v>-0.743621118486682</v>
      </c>
      <c r="AQ302" t="s">
        <v>55</v>
      </c>
      <c r="AR302" t="s">
        <v>55</v>
      </c>
      <c r="AS302" t="s">
        <v>55</v>
      </c>
      <c r="AT302">
        <v>91.57</v>
      </c>
      <c r="AU302">
        <v>91.57</v>
      </c>
      <c r="AV302" s="7">
        <f>IF(AU302="","未进复试",IFERROR(VLOOKUP(A302,录取名单!$E:$I,5,0),"未录取"))</f>
        <v>91.57</v>
      </c>
      <c r="AW302" s="136" t="str">
        <f>VLOOKUP(A302,[1]数据整理!$A:$AC,29,0)</f>
        <v>putong</v>
      </c>
      <c r="AX302" t="str">
        <f t="shared" si="54"/>
        <v/>
      </c>
      <c r="AY302">
        <f>IFERROR(VLOOKUP(A302,跨学科资质筛选!$A:$H,8,0),1)</f>
        <v>1</v>
      </c>
    </row>
    <row r="303" spans="1:51">
      <c r="A303" s="8">
        <v>371</v>
      </c>
      <c r="B303" s="8" t="s">
        <v>496</v>
      </c>
      <c r="C303">
        <v>1</v>
      </c>
      <c r="D303" t="s">
        <v>426</v>
      </c>
      <c r="E303" t="str">
        <f>VLOOKUP(A303,[1]数据整理!A:J,10,0)</f>
        <v>工学</v>
      </c>
      <c r="F303" t="str">
        <f>VLOOKUP(A303,[1]数据整理!$A:$M,13,0)</f>
        <v>工业设计</v>
      </c>
      <c r="G303" s="7" t="s">
        <v>53</v>
      </c>
      <c r="H303" s="7">
        <f t="shared" si="44"/>
        <v>0</v>
      </c>
      <c r="I303" s="7">
        <f t="shared" si="45"/>
        <v>1</v>
      </c>
      <c r="J303" s="7">
        <v>1</v>
      </c>
      <c r="K303" s="127">
        <f>VLOOKUP(G303,权重!$L$16:$N$18,3,0)</f>
        <v>0.02965</v>
      </c>
      <c r="L303" s="127">
        <f t="shared" si="46"/>
        <v>-0.162495927150278</v>
      </c>
      <c r="M303" t="str">
        <f>IFERROR(VLOOKUP(A303,[1]数据整理!A:Q,16,0),"")</f>
        <v>艺术设计学院</v>
      </c>
      <c r="N303" t="s">
        <v>205</v>
      </c>
      <c r="O303">
        <v>463</v>
      </c>
      <c r="Q303" s="14"/>
      <c r="R303" s="14" t="s">
        <v>55</v>
      </c>
      <c r="S303" s="14" t="s">
        <v>55</v>
      </c>
      <c r="T303" s="30">
        <f>VLOOKUP(A303,英语评价得分!O:T,6,0)</f>
        <v>-1.28013937299549</v>
      </c>
      <c r="U303" s="41">
        <f t="shared" si="47"/>
        <v>-1.2856798205318</v>
      </c>
      <c r="V303" s="14">
        <f t="shared" si="48"/>
        <v>0</v>
      </c>
      <c r="W303">
        <v>55</v>
      </c>
      <c r="X303">
        <v>1</v>
      </c>
      <c r="Y303" s="131">
        <v>0.0181818181818182</v>
      </c>
      <c r="Z303">
        <v>4.05</v>
      </c>
      <c r="AA303" s="41">
        <f t="shared" si="49"/>
        <v>0.700100503104614</v>
      </c>
      <c r="AB303" s="41">
        <f>VLOOKUP(A303,绩点百分制转换!$H:$M,6,0)</f>
        <v>1.04825433412115</v>
      </c>
      <c r="AC303" s="41">
        <f>L303*权重!$O$22+AA303*权重!$O$23+AB303*权重!$O$24</f>
        <v>0.219789302091122</v>
      </c>
      <c r="AD303" s="41">
        <f t="shared" si="50"/>
        <v>0.312620702975262</v>
      </c>
      <c r="AE303">
        <v>2</v>
      </c>
      <c r="AF303">
        <v>1</v>
      </c>
      <c r="AG303">
        <v>4</v>
      </c>
      <c r="AH303" s="41">
        <f>AE303*权重!$N$3+AF303*权重!$N$4+AG303*权重!$N$5</f>
        <v>1.78002817856296</v>
      </c>
      <c r="AI303" s="41">
        <f t="shared" si="51"/>
        <v>0.811739350962218</v>
      </c>
      <c r="AJ303">
        <v>0</v>
      </c>
      <c r="AK303">
        <v>0</v>
      </c>
      <c r="AL303">
        <v>1</v>
      </c>
      <c r="AM303" s="41">
        <f>AJ303*权重!$N$9+AK303*权重!$N$10+AL303*权重!$N$11</f>
        <v>0.150489414157071</v>
      </c>
      <c r="AN303" s="41">
        <f t="shared" si="52"/>
        <v>-0.246895376014742</v>
      </c>
      <c r="AO303" s="41">
        <f>AI303*权重!$D$16+AN303*权重!$D$17</f>
        <v>0.155279956763805</v>
      </c>
      <c r="AP303" s="41">
        <f t="shared" si="53"/>
        <v>0.184944693982253</v>
      </c>
      <c r="AQ303" t="s">
        <v>55</v>
      </c>
      <c r="AR303" t="s">
        <v>55</v>
      </c>
      <c r="AS303" t="s">
        <v>55</v>
      </c>
      <c r="AT303" t="s">
        <v>55</v>
      </c>
      <c r="AU303" t="s">
        <v>55</v>
      </c>
      <c r="AV303" s="7" t="str">
        <f>IF(AU303="","未进复试",IFERROR(VLOOKUP(A303,录取名单!$E:$I,5,0),"未录取"))</f>
        <v>未进复试</v>
      </c>
      <c r="AW303" s="136" t="str">
        <f>VLOOKUP(A303,[1]数据整理!$A:$AC,29,0)</f>
        <v>putong</v>
      </c>
      <c r="AX303" t="str">
        <f t="shared" si="54"/>
        <v/>
      </c>
      <c r="AY303">
        <f>IFERROR(VLOOKUP(A303,跨学科资质筛选!$A:$H,8,0),1)</f>
        <v>1</v>
      </c>
    </row>
    <row r="304" spans="1:51">
      <c r="A304" s="8">
        <v>372</v>
      </c>
      <c r="B304" s="8" t="s">
        <v>497</v>
      </c>
      <c r="C304">
        <v>1</v>
      </c>
      <c r="D304" t="s">
        <v>391</v>
      </c>
      <c r="E304" t="str">
        <f>VLOOKUP(A304,[1]数据整理!A:J,10,0)</f>
        <v>经济学</v>
      </c>
      <c r="F304" t="str">
        <f>VLOOKUP(A304,[1]数据整理!$A:$M,13,0)</f>
        <v>国际经济与贸易</v>
      </c>
      <c r="G304" s="7" t="s">
        <v>53</v>
      </c>
      <c r="H304" s="7">
        <f t="shared" si="44"/>
        <v>0</v>
      </c>
      <c r="I304" s="7">
        <f t="shared" si="45"/>
        <v>1</v>
      </c>
      <c r="J304" s="7">
        <v>1</v>
      </c>
      <c r="K304" s="127">
        <f>VLOOKUP(G304,权重!$L$16:$N$18,3,0)</f>
        <v>0.02965</v>
      </c>
      <c r="L304" s="127">
        <f t="shared" si="46"/>
        <v>-0.162495927150278</v>
      </c>
      <c r="M304" t="str">
        <f>IFERROR(VLOOKUP(A304,[1]数据整理!A:Q,16,0),"")</f>
        <v>经济管理学院</v>
      </c>
      <c r="N304" t="s">
        <v>162</v>
      </c>
      <c r="O304">
        <v>467</v>
      </c>
      <c r="P304">
        <v>460</v>
      </c>
      <c r="Q304" s="14"/>
      <c r="R304" s="14" t="s">
        <v>55</v>
      </c>
      <c r="S304" s="14" t="s">
        <v>55</v>
      </c>
      <c r="T304" s="30">
        <f>VLOOKUP(A304,英语评价得分!O:T,6,0)</f>
        <v>-0.188788538069111</v>
      </c>
      <c r="U304" s="41">
        <f t="shared" si="47"/>
        <v>-0.18927115725215</v>
      </c>
      <c r="V304" s="14">
        <f t="shared" si="48"/>
        <v>0</v>
      </c>
      <c r="W304">
        <v>134</v>
      </c>
      <c r="X304">
        <v>2</v>
      </c>
      <c r="Y304" s="131">
        <v>0.0149253731343284</v>
      </c>
      <c r="Z304">
        <v>3.7</v>
      </c>
      <c r="AA304" s="41">
        <f t="shared" si="49"/>
        <v>0.728175413192537</v>
      </c>
      <c r="AB304" s="41">
        <f>VLOOKUP(A304,绩点百分制转换!$H:$M,6,0)</f>
        <v>-0.493227231310942</v>
      </c>
      <c r="AC304" s="41">
        <f>L304*权重!$O$22+AA304*权重!$O$23+AB304*权重!$O$24</f>
        <v>0.160555977004598</v>
      </c>
      <c r="AD304" s="41">
        <f t="shared" si="50"/>
        <v>0.228381602339165</v>
      </c>
      <c r="AE304">
        <v>0</v>
      </c>
      <c r="AF304">
        <v>0</v>
      </c>
      <c r="AG304">
        <v>3</v>
      </c>
      <c r="AH304" s="41">
        <f>AE304*权重!$N$3+AF304*权重!$N$4+AG304*权重!$N$5</f>
        <v>0.319423652713132</v>
      </c>
      <c r="AI304" s="41">
        <f t="shared" si="51"/>
        <v>-0.580760905997001</v>
      </c>
      <c r="AJ304">
        <v>0</v>
      </c>
      <c r="AK304">
        <v>0</v>
      </c>
      <c r="AL304">
        <v>1</v>
      </c>
      <c r="AM304" s="41">
        <f>AJ304*权重!$N$9+AK304*权重!$N$10+AL304*权重!$N$11</f>
        <v>0.150489414157071</v>
      </c>
      <c r="AN304" s="41">
        <f t="shared" si="52"/>
        <v>-0.246895376014742</v>
      </c>
      <c r="AO304" s="41">
        <f>AI304*权重!$D$16+AN304*权重!$D$17</f>
        <v>-0.373730890855002</v>
      </c>
      <c r="AP304" s="41">
        <f t="shared" si="53"/>
        <v>-0.445128570882014</v>
      </c>
      <c r="AQ304" t="s">
        <v>55</v>
      </c>
      <c r="AR304" t="s">
        <v>55</v>
      </c>
      <c r="AS304" t="s">
        <v>55</v>
      </c>
      <c r="AT304" t="s">
        <v>55</v>
      </c>
      <c r="AU304" t="s">
        <v>55</v>
      </c>
      <c r="AV304" s="7" t="str">
        <f>IF(AU304="","未进复试",IFERROR(VLOOKUP(A304,录取名单!$E:$I,5,0),"未录取"))</f>
        <v>未进复试</v>
      </c>
      <c r="AW304" s="136" t="str">
        <f>VLOOKUP(A304,[1]数据整理!$A:$AC,29,0)</f>
        <v>putong</v>
      </c>
      <c r="AX304" t="str">
        <f t="shared" si="54"/>
        <v/>
      </c>
      <c r="AY304">
        <f>IFERROR(VLOOKUP(A304,跨学科资质筛选!$A:$H,8,0),1)</f>
        <v>1</v>
      </c>
    </row>
    <row r="305" spans="1:51">
      <c r="A305" s="8">
        <v>376</v>
      </c>
      <c r="B305" s="8" t="s">
        <v>498</v>
      </c>
      <c r="C305">
        <v>1</v>
      </c>
      <c r="D305" t="s">
        <v>150</v>
      </c>
      <c r="E305" t="str">
        <f>VLOOKUP(A305,[1]数据整理!A:J,10,0)</f>
        <v>管理学</v>
      </c>
      <c r="F305" t="str">
        <f>VLOOKUP(A305,[1]数据整理!$A:$M,13,0)</f>
        <v>农林经济管理</v>
      </c>
      <c r="G305" s="7" t="s">
        <v>53</v>
      </c>
      <c r="H305" s="7">
        <f t="shared" si="44"/>
        <v>0</v>
      </c>
      <c r="I305" s="7">
        <f t="shared" si="45"/>
        <v>1</v>
      </c>
      <c r="J305" s="7">
        <v>1</v>
      </c>
      <c r="K305" s="127">
        <f>VLOOKUP(G305,权重!$L$16:$N$18,3,0)</f>
        <v>0.02965</v>
      </c>
      <c r="L305" s="127">
        <f t="shared" si="46"/>
        <v>-0.162495927150278</v>
      </c>
      <c r="M305" t="str">
        <f>IFERROR(VLOOKUP(A305,[1]数据整理!A:Q,16,0),"")</f>
        <v>经济管理学院</v>
      </c>
      <c r="N305" t="s">
        <v>74</v>
      </c>
      <c r="O305">
        <v>441</v>
      </c>
      <c r="P305">
        <v>445</v>
      </c>
      <c r="Q305" s="14"/>
      <c r="R305" s="14" t="s">
        <v>55</v>
      </c>
      <c r="S305" s="14" t="s">
        <v>55</v>
      </c>
      <c r="T305" s="30">
        <f>VLOOKUP(A305,英语评价得分!O:T,6,0)</f>
        <v>-0.463282988504309</v>
      </c>
      <c r="U305" s="41">
        <f t="shared" si="47"/>
        <v>-0.465037742888785</v>
      </c>
      <c r="V305" s="14">
        <f t="shared" si="48"/>
        <v>0</v>
      </c>
      <c r="W305">
        <v>41</v>
      </c>
      <c r="X305">
        <v>1</v>
      </c>
      <c r="Y305" s="131">
        <v>0.024390243902439</v>
      </c>
      <c r="Z305">
        <v>4.34</v>
      </c>
      <c r="AA305" s="41">
        <f t="shared" si="49"/>
        <v>0.646575572896339</v>
      </c>
      <c r="AB305" s="41">
        <f>VLOOKUP(A305,绩点百分制转换!$H:$M,6,0)</f>
        <v>2.36218385894183</v>
      </c>
      <c r="AC305" s="41">
        <f>L305*权重!$O$22+AA305*权重!$O$23+AB305*权重!$O$24</f>
        <v>0.259046348524035</v>
      </c>
      <c r="AD305" s="41">
        <f t="shared" si="50"/>
        <v>0.368450394796672</v>
      </c>
      <c r="AE305">
        <v>2</v>
      </c>
      <c r="AF305">
        <v>2</v>
      </c>
      <c r="AG305">
        <v>5</v>
      </c>
      <c r="AH305" s="41">
        <f>AE305*权重!$N$3+AF305*权重!$N$4+AG305*权重!$N$5</f>
        <v>2.31942365271313</v>
      </c>
      <c r="AI305" s="41">
        <f t="shared" si="51"/>
        <v>1.32598418798936</v>
      </c>
      <c r="AJ305">
        <v>0</v>
      </c>
      <c r="AK305">
        <v>0</v>
      </c>
      <c r="AL305">
        <v>1</v>
      </c>
      <c r="AM305" s="41">
        <f>AJ305*权重!$N$9+AK305*权重!$N$10+AL305*权重!$N$11</f>
        <v>0.150489414157071</v>
      </c>
      <c r="AN305" s="41">
        <f t="shared" si="52"/>
        <v>-0.246895376014742</v>
      </c>
      <c r="AO305" s="41">
        <f>AI305*权重!$D$16+AN305*权重!$D$17</f>
        <v>0.350641570350417</v>
      </c>
      <c r="AP305" s="41">
        <f t="shared" si="53"/>
        <v>0.417628258517332</v>
      </c>
      <c r="AQ305" t="s">
        <v>55</v>
      </c>
      <c r="AR305" t="s">
        <v>55</v>
      </c>
      <c r="AS305" t="s">
        <v>55</v>
      </c>
      <c r="AT305">
        <v>90.29</v>
      </c>
      <c r="AU305">
        <v>90.29</v>
      </c>
      <c r="AV305" s="7" t="str">
        <f>IF(AU305="","未进复试",IFERROR(VLOOKUP(A305,录取名单!$E:$I,5,0),"未录取"))</f>
        <v>未录取</v>
      </c>
      <c r="AW305" s="136" t="str">
        <f>VLOOKUP(A305,[1]数据整理!$A:$AC,29,0)</f>
        <v>putong</v>
      </c>
      <c r="AX305" t="str">
        <f t="shared" si="54"/>
        <v/>
      </c>
      <c r="AY305">
        <f>IFERROR(VLOOKUP(A305,跨学科资质筛选!$A:$H,8,0),1)</f>
        <v>1</v>
      </c>
    </row>
    <row r="306" spans="1:51">
      <c r="A306" s="8">
        <v>378</v>
      </c>
      <c r="B306" s="8" t="s">
        <v>499</v>
      </c>
      <c r="C306">
        <v>1</v>
      </c>
      <c r="D306" t="s">
        <v>102</v>
      </c>
      <c r="E306" t="str">
        <f>VLOOKUP(A306,[1]数据整理!A:J,10,0)</f>
        <v>管理学</v>
      </c>
      <c r="F306" t="str">
        <f>VLOOKUP(A306,[1]数据整理!$A:$M,13,0)</f>
        <v>人力资源管理</v>
      </c>
      <c r="G306" s="7">
        <v>211</v>
      </c>
      <c r="H306" s="7">
        <f t="shared" si="44"/>
        <v>0</v>
      </c>
      <c r="I306" s="7">
        <f t="shared" si="45"/>
        <v>1</v>
      </c>
      <c r="J306" s="7">
        <v>1</v>
      </c>
      <c r="K306" s="127">
        <f>VLOOKUP(G306,权重!$L$16:$N$18,3,0)</f>
        <v>0.03757</v>
      </c>
      <c r="L306" s="127">
        <f t="shared" si="46"/>
        <v>-0.0952406599627802</v>
      </c>
      <c r="M306" t="str">
        <f>IFERROR(VLOOKUP(A306,[1]数据整理!A:Q,16,0),"")</f>
        <v>经济管理学院</v>
      </c>
      <c r="N306" t="s">
        <v>67</v>
      </c>
      <c r="O306">
        <v>486</v>
      </c>
      <c r="P306">
        <v>479</v>
      </c>
      <c r="Q306" s="14"/>
      <c r="R306" s="14" t="s">
        <v>55</v>
      </c>
      <c r="S306" s="14" t="s">
        <v>55</v>
      </c>
      <c r="T306" s="30">
        <f>VLOOKUP(A306,英语评价得分!O:T,6,0)</f>
        <v>0.15890443248214</v>
      </c>
      <c r="U306" s="41">
        <f t="shared" si="47"/>
        <v>0.160033184554254</v>
      </c>
      <c r="V306" s="14">
        <f t="shared" si="48"/>
        <v>0</v>
      </c>
      <c r="W306">
        <v>69</v>
      </c>
      <c r="X306">
        <v>7</v>
      </c>
      <c r="Y306" s="131">
        <v>0.101449275362319</v>
      </c>
      <c r="Z306">
        <v>89.27</v>
      </c>
      <c r="AA306" s="41">
        <f t="shared" si="49"/>
        <v>-0.0177763041194166</v>
      </c>
      <c r="AB306" s="41">
        <f>VLOOKUP(A306,绩点百分制转换!$H:$M,6,0)</f>
        <v>0.0899666276108636</v>
      </c>
      <c r="AC306" s="41">
        <f>L306*权重!$O$22+AA306*权重!$O$23+AB306*权重!$O$24</f>
        <v>-0.0574426350893217</v>
      </c>
      <c r="AD306" s="41">
        <f t="shared" si="50"/>
        <v>-0.0816466966949389</v>
      </c>
      <c r="AE306">
        <v>0</v>
      </c>
      <c r="AF306">
        <v>0</v>
      </c>
      <c r="AG306">
        <v>6</v>
      </c>
      <c r="AH306" s="41">
        <f>AE306*权重!$N$3+AF306*权重!$N$4+AG306*权重!$N$5</f>
        <v>0.638847305426264</v>
      </c>
      <c r="AI306" s="41">
        <f t="shared" si="51"/>
        <v>-0.276231164640017</v>
      </c>
      <c r="AJ306">
        <v>1</v>
      </c>
      <c r="AK306">
        <v>0</v>
      </c>
      <c r="AL306">
        <v>0</v>
      </c>
      <c r="AM306" s="41">
        <f>AJ306*权重!$N$9+AK306*权重!$N$10+AL306*权重!$N$11</f>
        <v>0.484022428139353</v>
      </c>
      <c r="AN306" s="41">
        <f t="shared" si="52"/>
        <v>0.64883677573218</v>
      </c>
      <c r="AO306" s="41">
        <f>AI306*权重!$D$16+AN306*权重!$D$17</f>
        <v>0.297403465184783</v>
      </c>
      <c r="AP306" s="41">
        <f t="shared" si="53"/>
        <v>0.354219527131413</v>
      </c>
      <c r="AQ306" t="s">
        <v>55</v>
      </c>
      <c r="AR306" t="s">
        <v>55</v>
      </c>
      <c r="AS306" t="s">
        <v>55</v>
      </c>
      <c r="AT306" t="s">
        <v>55</v>
      </c>
      <c r="AU306" t="s">
        <v>55</v>
      </c>
      <c r="AV306" s="7" t="str">
        <f>IF(AU306="","未进复试",IFERROR(VLOOKUP(A306,录取名单!$E:$I,5,0),"未录取"))</f>
        <v>未进复试</v>
      </c>
      <c r="AW306" s="136" t="str">
        <f>VLOOKUP(A306,[1]数据整理!$A:$AC,29,0)</f>
        <v>putong</v>
      </c>
      <c r="AX306" t="str">
        <f t="shared" si="54"/>
        <v/>
      </c>
      <c r="AY306">
        <f>IFERROR(VLOOKUP(A306,跨学科资质筛选!$A:$H,8,0),1)</f>
        <v>1</v>
      </c>
    </row>
    <row r="307" spans="1:51">
      <c r="A307" s="8">
        <v>379</v>
      </c>
      <c r="B307" s="8" t="s">
        <v>500</v>
      </c>
      <c r="C307">
        <v>1</v>
      </c>
      <c r="D307" t="s">
        <v>283</v>
      </c>
      <c r="E307" t="str">
        <f>VLOOKUP(A307,[1]数据整理!A:J,10,0)</f>
        <v>法学</v>
      </c>
      <c r="F307" t="str">
        <f>VLOOKUP(A307,[1]数据整理!$A:$M,13,0)</f>
        <v>法学</v>
      </c>
      <c r="G307" s="7" t="s">
        <v>53</v>
      </c>
      <c r="H307" s="7">
        <f t="shared" si="44"/>
        <v>0</v>
      </c>
      <c r="I307" s="7">
        <f t="shared" si="45"/>
        <v>1</v>
      </c>
      <c r="J307" s="7">
        <v>1</v>
      </c>
      <c r="K307" s="127">
        <f>VLOOKUP(G307,权重!$L$16:$N$18,3,0)</f>
        <v>0.02965</v>
      </c>
      <c r="L307" s="127">
        <f t="shared" si="46"/>
        <v>-0.162495927150278</v>
      </c>
      <c r="M307" t="str">
        <f>IFERROR(VLOOKUP(A307,[1]数据整理!A:Q,16,0),"")</f>
        <v>人文社会科学学院</v>
      </c>
      <c r="N307" t="s">
        <v>120</v>
      </c>
      <c r="O307">
        <v>534</v>
      </c>
      <c r="P307">
        <v>451</v>
      </c>
      <c r="Q307" s="14"/>
      <c r="R307" s="14" t="s">
        <v>55</v>
      </c>
      <c r="S307" s="14" t="s">
        <v>55</v>
      </c>
      <c r="T307" s="30">
        <f>VLOOKUP(A307,英语评价得分!O:T,6,0)</f>
        <v>-0.156640436779942</v>
      </c>
      <c r="U307" s="41">
        <f t="shared" si="47"/>
        <v>-0.156974066680158</v>
      </c>
      <c r="V307" s="14">
        <f t="shared" si="48"/>
        <v>0</v>
      </c>
      <c r="W307">
        <v>219</v>
      </c>
      <c r="X307">
        <v>11</v>
      </c>
      <c r="Y307" s="131">
        <v>0.0502283105022831</v>
      </c>
      <c r="Z307">
        <v>3.81</v>
      </c>
      <c r="AA307" s="41">
        <f t="shared" si="49"/>
        <v>0.423816894012585</v>
      </c>
      <c r="AB307" s="41">
        <f>VLOOKUP(A307,绩点百分制转换!$H:$M,6,0)</f>
        <v>-0.0222189752066941</v>
      </c>
      <c r="AC307" s="41">
        <f>L307*权重!$O$22+AA307*权重!$O$23+AB307*权重!$O$24</f>
        <v>0.0663941930313919</v>
      </c>
      <c r="AD307" s="41">
        <f t="shared" si="50"/>
        <v>0.0944687418909856</v>
      </c>
      <c r="AE307">
        <v>0</v>
      </c>
      <c r="AF307">
        <v>0</v>
      </c>
      <c r="AG307">
        <v>1</v>
      </c>
      <c r="AH307" s="41">
        <f>AE307*权重!$N$3+AF307*权重!$N$4+AG307*权重!$N$5</f>
        <v>0.106474550904377</v>
      </c>
      <c r="AI307" s="41">
        <f t="shared" si="51"/>
        <v>-0.783780733568324</v>
      </c>
      <c r="AJ307">
        <v>0</v>
      </c>
      <c r="AK307">
        <v>0</v>
      </c>
      <c r="AL307">
        <v>0</v>
      </c>
      <c r="AM307" s="41">
        <f>AJ307*权重!$N$9+AK307*权重!$N$10+AL307*权重!$N$11</f>
        <v>0</v>
      </c>
      <c r="AN307" s="41">
        <f t="shared" si="52"/>
        <v>-0.651047891978899</v>
      </c>
      <c r="AO307" s="41">
        <f>AI307*权重!$D$16+AN307*权重!$D$17</f>
        <v>-0.701473098498721</v>
      </c>
      <c r="AP307" s="41">
        <f t="shared" si="53"/>
        <v>-0.835482764436662</v>
      </c>
      <c r="AQ307" t="s">
        <v>55</v>
      </c>
      <c r="AR307" t="s">
        <v>55</v>
      </c>
      <c r="AS307" t="s">
        <v>55</v>
      </c>
      <c r="AT307" t="s">
        <v>55</v>
      </c>
      <c r="AU307" t="s">
        <v>55</v>
      </c>
      <c r="AV307" s="7" t="str">
        <f>IF(AU307="","未进复试",IFERROR(VLOOKUP(A307,录取名单!$E:$I,5,0),"未录取"))</f>
        <v>未进复试</v>
      </c>
      <c r="AW307" s="136" t="str">
        <f>VLOOKUP(A307,[1]数据整理!$A:$AC,29,0)</f>
        <v>putong</v>
      </c>
      <c r="AX307" t="str">
        <f t="shared" si="54"/>
        <v/>
      </c>
      <c r="AY307">
        <f>IFERROR(VLOOKUP(A307,跨学科资质筛选!$A:$H,8,0),1)</f>
        <v>1</v>
      </c>
    </row>
    <row r="308" spans="1:51">
      <c r="A308" s="8">
        <v>380</v>
      </c>
      <c r="B308" s="8" t="s">
        <v>501</v>
      </c>
      <c r="C308">
        <v>1</v>
      </c>
      <c r="D308" t="s">
        <v>73</v>
      </c>
      <c r="E308" t="str">
        <f>VLOOKUP(A308,[1]数据整理!A:J,10,0)</f>
        <v>管理学</v>
      </c>
      <c r="F308" t="str">
        <f>VLOOKUP(A308,[1]数据整理!$A:$M,13,0)</f>
        <v>会计学</v>
      </c>
      <c r="G308" s="7" t="s">
        <v>53</v>
      </c>
      <c r="H308" s="7">
        <f t="shared" si="44"/>
        <v>0</v>
      </c>
      <c r="I308" s="7">
        <f t="shared" si="45"/>
        <v>1</v>
      </c>
      <c r="J308" s="7">
        <v>1</v>
      </c>
      <c r="K308" s="127">
        <f>VLOOKUP(G308,权重!$L$16:$N$18,3,0)</f>
        <v>0.02965</v>
      </c>
      <c r="L308" s="127">
        <f t="shared" si="46"/>
        <v>-0.162495927150278</v>
      </c>
      <c r="M308" t="str">
        <f>IFERROR(VLOOKUP(A308,[1]数据整理!A:Q,16,0),"")</f>
        <v>经济管理学院</v>
      </c>
      <c r="N308" t="s">
        <v>54</v>
      </c>
      <c r="O308">
        <v>532</v>
      </c>
      <c r="P308">
        <v>543</v>
      </c>
      <c r="Q308" s="14"/>
      <c r="R308" s="14" t="s">
        <v>55</v>
      </c>
      <c r="S308" s="14" t="s">
        <v>55</v>
      </c>
      <c r="T308" s="30">
        <f>VLOOKUP(A308,英语评价得分!O:T,6,0)</f>
        <v>1.33008075433898</v>
      </c>
      <c r="U308" s="41">
        <f t="shared" si="47"/>
        <v>1.33663728327056</v>
      </c>
      <c r="V308" s="14">
        <f t="shared" si="48"/>
        <v>0</v>
      </c>
      <c r="W308">
        <v>435</v>
      </c>
      <c r="X308">
        <v>1</v>
      </c>
      <c r="Y308" s="131">
        <v>0.00229885057471264</v>
      </c>
      <c r="Z308">
        <v>4.02</v>
      </c>
      <c r="AA308" s="41">
        <f t="shared" si="49"/>
        <v>0.837032918974061</v>
      </c>
      <c r="AB308" s="41">
        <f>VLOOKUP(A308,绩点百分制转换!$H:$M,6,0)</f>
        <v>0.894106177577935</v>
      </c>
      <c r="AC308" s="41">
        <f>L308*权重!$O$22+AA308*权重!$O$23+AB308*权重!$O$24</f>
        <v>0.26477196398179</v>
      </c>
      <c r="AD308" s="41">
        <f t="shared" si="50"/>
        <v>0.376593120129834</v>
      </c>
      <c r="AE308">
        <v>0</v>
      </c>
      <c r="AF308">
        <v>0</v>
      </c>
      <c r="AG308">
        <v>0</v>
      </c>
      <c r="AH308" s="41">
        <f>AE308*权重!$N$3+AF308*权重!$N$4+AG308*权重!$N$5</f>
        <v>0</v>
      </c>
      <c r="AI308" s="41">
        <f t="shared" si="51"/>
        <v>-0.885290647353986</v>
      </c>
      <c r="AJ308">
        <v>0</v>
      </c>
      <c r="AK308">
        <v>0</v>
      </c>
      <c r="AL308">
        <v>0</v>
      </c>
      <c r="AM308" s="41">
        <f>AJ308*权重!$N$9+AK308*权重!$N$10+AL308*权重!$N$11</f>
        <v>0</v>
      </c>
      <c r="AN308" s="41">
        <f t="shared" si="52"/>
        <v>-0.651047891978899</v>
      </c>
      <c r="AO308" s="41">
        <f>AI308*权重!$D$16+AN308*权重!$D$17</f>
        <v>-0.740036714745894</v>
      </c>
      <c r="AP308" s="41">
        <f t="shared" si="53"/>
        <v>-0.881413587411652</v>
      </c>
      <c r="AQ308" t="s">
        <v>55</v>
      </c>
      <c r="AR308" t="s">
        <v>55</v>
      </c>
      <c r="AS308" t="s">
        <v>55</v>
      </c>
      <c r="AT308" t="s">
        <v>55</v>
      </c>
      <c r="AU308" t="s">
        <v>55</v>
      </c>
      <c r="AV308" s="7" t="str">
        <f>IF(AU308="","未进复试",IFERROR(VLOOKUP(A308,录取名单!$E:$I,5,0),"未录取"))</f>
        <v>未进复试</v>
      </c>
      <c r="AW308" s="136" t="str">
        <f>VLOOKUP(A308,[1]数据整理!$A:$AC,29,0)</f>
        <v>putong</v>
      </c>
      <c r="AX308" t="str">
        <f t="shared" si="54"/>
        <v/>
      </c>
      <c r="AY308">
        <f>IFERROR(VLOOKUP(A308,跨学科资质筛选!$A:$H,8,0),1)</f>
        <v>1</v>
      </c>
    </row>
    <row r="309" spans="1:51">
      <c r="A309" s="8">
        <v>381</v>
      </c>
      <c r="B309" s="8" t="s">
        <v>502</v>
      </c>
      <c r="C309">
        <v>2</v>
      </c>
      <c r="D309" t="s">
        <v>102</v>
      </c>
      <c r="E309" t="str">
        <f>VLOOKUP(A309,[1]数据整理!A:J,10,0)</f>
        <v>管理学</v>
      </c>
      <c r="F309" t="str">
        <f>VLOOKUP(A309,[1]数据整理!$A:$M,13,0)</f>
        <v>工商管理</v>
      </c>
      <c r="G309" s="7">
        <v>211</v>
      </c>
      <c r="H309" s="7">
        <f t="shared" si="44"/>
        <v>0</v>
      </c>
      <c r="I309" s="7">
        <f t="shared" si="45"/>
        <v>1</v>
      </c>
      <c r="J309" s="7">
        <v>1</v>
      </c>
      <c r="K309" s="127">
        <f>VLOOKUP(G309,权重!$L$16:$N$18,3,0)</f>
        <v>0.03757</v>
      </c>
      <c r="L309" s="127">
        <f t="shared" si="46"/>
        <v>-0.0952406599627802</v>
      </c>
      <c r="M309" t="str">
        <f>IFERROR(VLOOKUP(A309,[1]数据整理!A:Q,16,0),"")</f>
        <v>经济管理学院</v>
      </c>
      <c r="N309" t="s">
        <v>79</v>
      </c>
      <c r="O309">
        <v>458</v>
      </c>
      <c r="Q309" s="14"/>
      <c r="R309" s="14" t="s">
        <v>55</v>
      </c>
      <c r="S309" s="14" t="s">
        <v>55</v>
      </c>
      <c r="T309" s="30">
        <f>VLOOKUP(A309,英语评价得分!O:T,6,0)</f>
        <v>-1.35925901639095</v>
      </c>
      <c r="U309" s="41">
        <f t="shared" si="47"/>
        <v>-1.36516614122558</v>
      </c>
      <c r="V309" s="14">
        <f t="shared" si="48"/>
        <v>0</v>
      </c>
      <c r="W309">
        <v>69</v>
      </c>
      <c r="X309">
        <v>7</v>
      </c>
      <c r="Y309" s="131">
        <v>0.101449275362319</v>
      </c>
      <c r="Z309">
        <v>88.08</v>
      </c>
      <c r="AA309" s="41">
        <f t="shared" si="49"/>
        <v>-0.0177763041194166</v>
      </c>
      <c r="AB309" s="41">
        <f>VLOOKUP(A309,绩点百分制转换!$H:$M,6,0)</f>
        <v>-0.215760549533166</v>
      </c>
      <c r="AC309" s="41">
        <f>L309*权重!$O$22+AA309*权重!$O$23+AB309*权重!$O$24</f>
        <v>-0.0713039380714434</v>
      </c>
      <c r="AD309" s="41">
        <f t="shared" si="50"/>
        <v>-0.101359648739295</v>
      </c>
      <c r="AE309">
        <v>0</v>
      </c>
      <c r="AF309">
        <v>0</v>
      </c>
      <c r="AG309">
        <v>7</v>
      </c>
      <c r="AH309" s="41">
        <f>AE309*权重!$N$3+AF309*权重!$N$4+AG309*权重!$N$5</f>
        <v>0.745321856330641</v>
      </c>
      <c r="AI309" s="41">
        <f t="shared" si="51"/>
        <v>-0.174721250854356</v>
      </c>
      <c r="AJ309">
        <v>0</v>
      </c>
      <c r="AK309">
        <v>0</v>
      </c>
      <c r="AL309">
        <v>0</v>
      </c>
      <c r="AM309" s="41">
        <f>AJ309*权重!$N$9+AK309*权重!$N$10+AL309*权重!$N$11</f>
        <v>0</v>
      </c>
      <c r="AN309" s="41">
        <f t="shared" si="52"/>
        <v>-0.651047891978899</v>
      </c>
      <c r="AO309" s="41">
        <f>AI309*权重!$D$16+AN309*权重!$D$17</f>
        <v>-0.470091401015685</v>
      </c>
      <c r="AP309" s="41">
        <f t="shared" si="53"/>
        <v>-0.559897826586723</v>
      </c>
      <c r="AQ309" t="s">
        <v>55</v>
      </c>
      <c r="AR309" t="s">
        <v>55</v>
      </c>
      <c r="AS309" t="s">
        <v>55</v>
      </c>
      <c r="AT309">
        <v>89.5</v>
      </c>
      <c r="AU309">
        <v>89.5</v>
      </c>
      <c r="AV309" s="7">
        <f>IF(AU309="","未进复试",IFERROR(VLOOKUP(A309,录取名单!$E:$I,5,0),"未录取"))</f>
        <v>89.5</v>
      </c>
      <c r="AW309" s="136" t="str">
        <f>VLOOKUP(A309,[1]数据整理!$A:$AC,29,0)</f>
        <v>putong</v>
      </c>
      <c r="AX309" t="str">
        <f t="shared" si="54"/>
        <v/>
      </c>
      <c r="AY309">
        <f>IFERROR(VLOOKUP(A309,跨学科资质筛选!$A:$H,8,0),1)</f>
        <v>1</v>
      </c>
    </row>
    <row r="310" spans="1:51">
      <c r="A310" s="8">
        <v>382</v>
      </c>
      <c r="B310" s="8" t="s">
        <v>503</v>
      </c>
      <c r="C310">
        <v>1</v>
      </c>
      <c r="D310" t="s">
        <v>102</v>
      </c>
      <c r="E310" t="str">
        <f>VLOOKUP(A310,[1]数据整理!A:J,10,0)</f>
        <v>工学</v>
      </c>
      <c r="F310" t="str">
        <f>VLOOKUP(A310,[1]数据整理!$A:$M,13,0)</f>
        <v>木材科学与工程</v>
      </c>
      <c r="G310" s="7">
        <v>211</v>
      </c>
      <c r="H310" s="7">
        <f t="shared" si="44"/>
        <v>0</v>
      </c>
      <c r="I310" s="7">
        <f t="shared" si="45"/>
        <v>1</v>
      </c>
      <c r="J310" s="7">
        <v>1</v>
      </c>
      <c r="K310" s="127">
        <f>VLOOKUP(G310,权重!$L$16:$N$18,3,0)</f>
        <v>0.03757</v>
      </c>
      <c r="L310" s="127">
        <f t="shared" si="46"/>
        <v>-0.0952406599627802</v>
      </c>
      <c r="M310" t="str">
        <f>IFERROR(VLOOKUP(A310,[1]数据整理!A:Q,16,0),"")</f>
        <v>材料学院</v>
      </c>
      <c r="N310" t="s">
        <v>186</v>
      </c>
      <c r="O310">
        <v>569</v>
      </c>
      <c r="P310">
        <v>516</v>
      </c>
      <c r="Q310" s="14"/>
      <c r="R310" s="14" t="s">
        <v>55</v>
      </c>
      <c r="S310" s="14" t="s">
        <v>55</v>
      </c>
      <c r="T310" s="30">
        <f>VLOOKUP(A310,英语评价得分!O:T,6,0)</f>
        <v>0.835990743555627</v>
      </c>
      <c r="U310" s="41">
        <f t="shared" si="47"/>
        <v>0.840257429124618</v>
      </c>
      <c r="V310" s="14">
        <f t="shared" si="48"/>
        <v>0</v>
      </c>
      <c r="W310">
        <v>14</v>
      </c>
      <c r="X310">
        <v>4</v>
      </c>
      <c r="Y310" s="131">
        <v>0.285714285714286</v>
      </c>
      <c r="Z310">
        <v>90.41</v>
      </c>
      <c r="AA310" s="41">
        <f t="shared" si="49"/>
        <v>-1.60638705066627</v>
      </c>
      <c r="AB310" s="41">
        <f>VLOOKUP(A310,绩点百分制转换!$H:$M,6,0)</f>
        <v>0.38284812504296</v>
      </c>
      <c r="AC310" s="41">
        <f>L310*权重!$O$22+AA310*权重!$O$23+AB310*权重!$O$24</f>
        <v>-0.647107673224988</v>
      </c>
      <c r="AD310" s="41">
        <f t="shared" si="50"/>
        <v>-0.920243085071576</v>
      </c>
      <c r="AE310">
        <v>1</v>
      </c>
      <c r="AF310">
        <v>0</v>
      </c>
      <c r="AG310">
        <v>4</v>
      </c>
      <c r="AH310" s="41">
        <f>AE310*权重!$N$3+AF310*权重!$N$4+AG310*权重!$N$5</f>
        <v>0.886502729467338</v>
      </c>
      <c r="AI310" s="41">
        <f t="shared" si="51"/>
        <v>-0.0401232822453026</v>
      </c>
      <c r="AJ310">
        <v>0</v>
      </c>
      <c r="AK310">
        <v>1</v>
      </c>
      <c r="AL310">
        <v>0</v>
      </c>
      <c r="AM310" s="41">
        <f>AJ310*权重!$N$9+AK310*权重!$N$10+AL310*权重!$N$11</f>
        <v>0.341500400262201</v>
      </c>
      <c r="AN310" s="41">
        <f t="shared" si="52"/>
        <v>0.266081374167892</v>
      </c>
      <c r="AO310" s="41">
        <f>AI310*权重!$D$16+AN310*权重!$D$17</f>
        <v>0.149754225196519</v>
      </c>
      <c r="AP310" s="41">
        <f t="shared" si="53"/>
        <v>0.178363324724827</v>
      </c>
      <c r="AQ310" t="s">
        <v>55</v>
      </c>
      <c r="AR310" t="s">
        <v>55</v>
      </c>
      <c r="AS310" t="s">
        <v>55</v>
      </c>
      <c r="AT310">
        <v>92.77</v>
      </c>
      <c r="AU310">
        <v>92.77</v>
      </c>
      <c r="AV310" s="7">
        <f>IF(AU310="","未进复试",IFERROR(VLOOKUP(A310,录取名单!$E:$I,5,0),"未录取"))</f>
        <v>92.77</v>
      </c>
      <c r="AW310" s="136" t="str">
        <f>VLOOKUP(A310,[1]数据整理!$A:$AC,29,0)</f>
        <v>putong</v>
      </c>
      <c r="AX310" t="str">
        <f t="shared" si="54"/>
        <v/>
      </c>
      <c r="AY310">
        <f>IFERROR(VLOOKUP(A310,跨学科资质筛选!$A:$H,8,0),1)</f>
        <v>1</v>
      </c>
    </row>
    <row r="311" spans="1:51">
      <c r="A311" s="8">
        <v>383</v>
      </c>
      <c r="B311" s="8" t="s">
        <v>504</v>
      </c>
      <c r="C311">
        <v>1</v>
      </c>
      <c r="D311" t="s">
        <v>52</v>
      </c>
      <c r="E311" t="str">
        <f>VLOOKUP(A311,[1]数据整理!A:J,10,0)</f>
        <v>工学</v>
      </c>
      <c r="F311" t="str">
        <f>VLOOKUP(A311,[1]数据整理!$A:$M,13,0)</f>
        <v>风景园林</v>
      </c>
      <c r="G311" s="7" t="s">
        <v>53</v>
      </c>
      <c r="H311" s="7">
        <f t="shared" si="44"/>
        <v>0</v>
      </c>
      <c r="I311" s="7">
        <f t="shared" si="45"/>
        <v>1</v>
      </c>
      <c r="J311" s="7">
        <v>1</v>
      </c>
      <c r="K311" s="127">
        <f>VLOOKUP(G311,权重!$L$16:$N$18,3,0)</f>
        <v>0.02965</v>
      </c>
      <c r="L311" s="127">
        <f t="shared" si="46"/>
        <v>-0.162495927150278</v>
      </c>
      <c r="M311" t="str">
        <f>IFERROR(VLOOKUP(A311,[1]数据整理!A:Q,16,0),"")</f>
        <v>园林学院</v>
      </c>
      <c r="N311" t="s">
        <v>64</v>
      </c>
      <c r="O311">
        <v>485</v>
      </c>
      <c r="P311">
        <v>455</v>
      </c>
      <c r="Q311" s="14"/>
      <c r="R311" s="14" t="s">
        <v>55</v>
      </c>
      <c r="S311" s="14" t="s">
        <v>55</v>
      </c>
      <c r="T311" s="30">
        <f>VLOOKUP(A311,英语评价得分!O:T,6,0)</f>
        <v>-0.280286688214178</v>
      </c>
      <c r="U311" s="41">
        <f t="shared" si="47"/>
        <v>-0.281193352464363</v>
      </c>
      <c r="V311" s="14">
        <f t="shared" si="48"/>
        <v>0</v>
      </c>
      <c r="W311">
        <v>106</v>
      </c>
      <c r="X311">
        <v>2</v>
      </c>
      <c r="Y311" s="131">
        <v>0.0188679245283019</v>
      </c>
      <c r="Z311">
        <v>91.95</v>
      </c>
      <c r="AA311" s="41">
        <f t="shared" si="49"/>
        <v>0.694185349092379</v>
      </c>
      <c r="AB311" s="41">
        <f>VLOOKUP(A311,绩点百分制转换!$H:$M,6,0)</f>
        <v>0.778495060170531</v>
      </c>
      <c r="AC311" s="41">
        <f>L311*权重!$O$22+AA311*权重!$O$23+AB311*权重!$O$24</f>
        <v>0.205313693361682</v>
      </c>
      <c r="AD311" s="41">
        <f t="shared" si="50"/>
        <v>0.292034111580184</v>
      </c>
      <c r="AE311">
        <v>2</v>
      </c>
      <c r="AF311">
        <v>1</v>
      </c>
      <c r="AG311">
        <v>5</v>
      </c>
      <c r="AH311" s="41">
        <f>AE311*权重!$N$3+AF311*权重!$N$4+AG311*权重!$N$5</f>
        <v>1.88650272946734</v>
      </c>
      <c r="AI311" s="41">
        <f t="shared" si="51"/>
        <v>0.913249264747879</v>
      </c>
      <c r="AJ311">
        <v>1</v>
      </c>
      <c r="AK311">
        <v>1</v>
      </c>
      <c r="AL311">
        <v>2</v>
      </c>
      <c r="AM311" s="41">
        <f>AJ311*权重!$N$9+AK311*权重!$N$10+AL311*权重!$N$11</f>
        <v>1.1265016567157</v>
      </c>
      <c r="AN311" s="41">
        <f t="shared" si="52"/>
        <v>2.37427107380728</v>
      </c>
      <c r="AO311" s="41">
        <f>AI311*权重!$D$16+AN311*权重!$D$17</f>
        <v>1.81922888854562</v>
      </c>
      <c r="AP311" s="41">
        <f t="shared" si="53"/>
        <v>2.16677501132696</v>
      </c>
      <c r="AQ311">
        <v>63</v>
      </c>
      <c r="AR311">
        <v>78</v>
      </c>
      <c r="AS311" t="s">
        <v>55</v>
      </c>
      <c r="AT311">
        <v>79.29</v>
      </c>
      <c r="AU311">
        <v>72.26</v>
      </c>
      <c r="AV311" s="7">
        <f>IF(AU311="","未进复试",IFERROR(VLOOKUP(A311,录取名单!$E:$I,5,0),"未录取"))</f>
        <v>72.26</v>
      </c>
      <c r="AW311" s="136" t="str">
        <f>VLOOKUP(A311,[1]数据整理!$A:$AC,29,0)</f>
        <v>putong</v>
      </c>
      <c r="AX311" t="str">
        <f t="shared" si="54"/>
        <v/>
      </c>
      <c r="AY311">
        <f>IFERROR(VLOOKUP(A311,跨学科资质筛选!$A:$H,8,0),1)</f>
        <v>1</v>
      </c>
    </row>
    <row r="312" spans="1:51">
      <c r="A312" s="8">
        <v>384</v>
      </c>
      <c r="B312" s="8" t="s">
        <v>505</v>
      </c>
      <c r="C312">
        <v>1</v>
      </c>
      <c r="D312" t="s">
        <v>199</v>
      </c>
      <c r="E312" t="str">
        <f>VLOOKUP(A312,[1]数据整理!A:J,10,0)</f>
        <v>经济学</v>
      </c>
      <c r="F312" t="str">
        <f>VLOOKUP(A312,[1]数据整理!$A:$M,13,0)</f>
        <v>金融数学</v>
      </c>
      <c r="G312" s="7" t="s">
        <v>53</v>
      </c>
      <c r="H312" s="7">
        <f t="shared" si="44"/>
        <v>0</v>
      </c>
      <c r="I312" s="7">
        <f t="shared" si="45"/>
        <v>1</v>
      </c>
      <c r="J312" s="7">
        <v>1</v>
      </c>
      <c r="K312" s="127">
        <f>VLOOKUP(G312,权重!$L$16:$N$18,3,0)</f>
        <v>0.02965</v>
      </c>
      <c r="L312" s="127">
        <f t="shared" si="46"/>
        <v>-0.162495927150278</v>
      </c>
      <c r="M312" t="str">
        <f>IFERROR(VLOOKUP(A312,[1]数据整理!A:Q,16,0),"")</f>
        <v>经济管理学院</v>
      </c>
      <c r="N312" t="s">
        <v>61</v>
      </c>
      <c r="O312">
        <v>472</v>
      </c>
      <c r="P312">
        <v>499</v>
      </c>
      <c r="Q312" s="14"/>
      <c r="R312" s="14" t="s">
        <v>55</v>
      </c>
      <c r="S312" s="14" t="s">
        <v>55</v>
      </c>
      <c r="T312" s="30">
        <f>VLOOKUP(A312,英语评价得分!O:T,6,0)</f>
        <v>0.524897033062404</v>
      </c>
      <c r="U312" s="41">
        <f t="shared" si="47"/>
        <v>0.5277219654031</v>
      </c>
      <c r="V312" s="14">
        <f t="shared" si="48"/>
        <v>0</v>
      </c>
      <c r="W312">
        <v>470</v>
      </c>
      <c r="X312">
        <v>7</v>
      </c>
      <c r="Y312" s="131">
        <v>0.0148936170212766</v>
      </c>
      <c r="Z312">
        <v>4.15</v>
      </c>
      <c r="AA312" s="41">
        <f t="shared" si="49"/>
        <v>0.728449193344104</v>
      </c>
      <c r="AB312" s="41">
        <f>VLOOKUP(A312,绩点百分制转换!$H:$M,6,0)</f>
        <v>1.56208152259851</v>
      </c>
      <c r="AC312" s="41">
        <f>L312*权重!$O$22+AA312*权重!$O$23+AB312*权重!$O$24</f>
        <v>0.253845118105158</v>
      </c>
      <c r="AD312" s="41">
        <f t="shared" si="50"/>
        <v>0.361053427429953</v>
      </c>
      <c r="AE312">
        <v>0</v>
      </c>
      <c r="AF312">
        <v>0</v>
      </c>
      <c r="AG312">
        <v>0</v>
      </c>
      <c r="AH312" s="41">
        <f>AE312*权重!$N$3+AF312*权重!$N$4+AG312*权重!$N$5</f>
        <v>0</v>
      </c>
      <c r="AI312" s="41">
        <f t="shared" si="51"/>
        <v>-0.885290647353986</v>
      </c>
      <c r="AJ312">
        <v>0</v>
      </c>
      <c r="AK312">
        <v>0</v>
      </c>
      <c r="AL312">
        <v>0</v>
      </c>
      <c r="AM312" s="41">
        <f>AJ312*权重!$N$9+AK312*权重!$N$10+AL312*权重!$N$11</f>
        <v>0</v>
      </c>
      <c r="AN312" s="41">
        <f t="shared" si="52"/>
        <v>-0.651047891978899</v>
      </c>
      <c r="AO312" s="41">
        <f>AI312*权重!$D$16+AN312*权重!$D$17</f>
        <v>-0.740036714745894</v>
      </c>
      <c r="AP312" s="41">
        <f t="shared" si="53"/>
        <v>-0.881413587411652</v>
      </c>
      <c r="AQ312" t="s">
        <v>55</v>
      </c>
      <c r="AR312" t="s">
        <v>55</v>
      </c>
      <c r="AS312" t="s">
        <v>55</v>
      </c>
      <c r="AT312" t="s">
        <v>55</v>
      </c>
      <c r="AU312" t="s">
        <v>55</v>
      </c>
      <c r="AV312" s="7" t="str">
        <f>IF(AU312="","未进复试",IFERROR(VLOOKUP(A312,录取名单!$E:$I,5,0),"未录取"))</f>
        <v>未进复试</v>
      </c>
      <c r="AW312" s="136" t="str">
        <f>VLOOKUP(A312,[1]数据整理!$A:$AC,29,0)</f>
        <v>putong</v>
      </c>
      <c r="AX312" t="str">
        <f t="shared" si="54"/>
        <v/>
      </c>
      <c r="AY312">
        <f>IFERROR(VLOOKUP(A312,跨学科资质筛选!$A:$H,8,0),1)</f>
        <v>1</v>
      </c>
    </row>
    <row r="313" spans="1:51">
      <c r="A313" s="8">
        <v>386</v>
      </c>
      <c r="B313" s="8" t="s">
        <v>506</v>
      </c>
      <c r="C313">
        <v>1</v>
      </c>
      <c r="D313" t="s">
        <v>102</v>
      </c>
      <c r="E313" t="str">
        <f>VLOOKUP(A313,[1]数据整理!A:J,10,0)</f>
        <v>工学</v>
      </c>
      <c r="F313" t="str">
        <f>VLOOKUP(A313,[1]数据整理!$A:$M,13,0)</f>
        <v>木材科学与工程</v>
      </c>
      <c r="G313" s="7">
        <v>211</v>
      </c>
      <c r="H313" s="7">
        <f t="shared" si="44"/>
        <v>0</v>
      </c>
      <c r="I313" s="7">
        <f t="shared" si="45"/>
        <v>1</v>
      </c>
      <c r="J313" s="7">
        <v>1</v>
      </c>
      <c r="K313" s="127">
        <f>VLOOKUP(G313,权重!$L$16:$N$18,3,0)</f>
        <v>0.03757</v>
      </c>
      <c r="L313" s="127">
        <f t="shared" si="46"/>
        <v>-0.0952406599627802</v>
      </c>
      <c r="M313" t="str">
        <f>IFERROR(VLOOKUP(A313,[1]数据整理!A:Q,16,0),"")</f>
        <v>材料学院</v>
      </c>
      <c r="N313" t="s">
        <v>186</v>
      </c>
      <c r="O313">
        <v>444</v>
      </c>
      <c r="Q313" s="14"/>
      <c r="R313" s="14" t="s">
        <v>55</v>
      </c>
      <c r="S313" s="14" t="s">
        <v>55</v>
      </c>
      <c r="T313" s="30">
        <f>VLOOKUP(A313,英语评价得分!O:T,6,0)</f>
        <v>-1.58079401789824</v>
      </c>
      <c r="U313" s="41">
        <f t="shared" si="47"/>
        <v>-1.58772783916816</v>
      </c>
      <c r="V313" s="14">
        <f t="shared" si="48"/>
        <v>0</v>
      </c>
      <c r="W313">
        <v>12</v>
      </c>
      <c r="X313">
        <v>5</v>
      </c>
      <c r="Y313" s="131">
        <v>0.416666666666667</v>
      </c>
      <c r="Z313">
        <v>87.86</v>
      </c>
      <c r="AA313" s="41">
        <f t="shared" si="49"/>
        <v>-2.73537165425153</v>
      </c>
      <c r="AB313" s="41">
        <f>VLOOKUP(A313,绩点百分制转换!$H:$M,6,0)</f>
        <v>-0.272281540265676</v>
      </c>
      <c r="AC313" s="41">
        <f>L313*权重!$O$22+AA313*权重!$O$23+AB313*权重!$O$24</f>
        <v>-1.1053071371207</v>
      </c>
      <c r="AD313" s="41">
        <f t="shared" si="50"/>
        <v>-1.57187475852794</v>
      </c>
      <c r="AE313">
        <v>3</v>
      </c>
      <c r="AF313">
        <v>1</v>
      </c>
      <c r="AG313">
        <v>10</v>
      </c>
      <c r="AH313" s="41">
        <f>AE313*权重!$N$3+AF313*权重!$N$4+AG313*权重!$N$5</f>
        <v>2.87948000983905</v>
      </c>
      <c r="AI313" s="41">
        <f t="shared" si="51"/>
        <v>1.85992654364222</v>
      </c>
      <c r="AJ313">
        <v>1</v>
      </c>
      <c r="AK313">
        <v>0</v>
      </c>
      <c r="AL313">
        <v>1</v>
      </c>
      <c r="AM313" s="41">
        <f>AJ313*权重!$N$9+AK313*权重!$N$10+AL313*权重!$N$11</f>
        <v>0.634511842296424</v>
      </c>
      <c r="AN313" s="41">
        <f t="shared" si="52"/>
        <v>1.05298929169634</v>
      </c>
      <c r="AO313" s="41">
        <f>AI313*权重!$D$16+AN313*权重!$D$17</f>
        <v>1.35954475371058</v>
      </c>
      <c r="AP313" s="41">
        <f t="shared" si="53"/>
        <v>1.61927265868991</v>
      </c>
      <c r="AQ313" t="s">
        <v>55</v>
      </c>
      <c r="AR313" t="s">
        <v>55</v>
      </c>
      <c r="AS313" t="s">
        <v>55</v>
      </c>
      <c r="AT313">
        <v>92.45</v>
      </c>
      <c r="AU313">
        <v>92.45</v>
      </c>
      <c r="AV313" s="7">
        <f>IF(AU313="","未进复试",IFERROR(VLOOKUP(A313,录取名单!$E:$I,5,0),"未录取"))</f>
        <v>92.45</v>
      </c>
      <c r="AW313" s="136" t="str">
        <f>VLOOKUP(A313,[1]数据整理!$A:$AC,29,0)</f>
        <v>putong</v>
      </c>
      <c r="AX313" t="str">
        <f t="shared" si="54"/>
        <v/>
      </c>
      <c r="AY313">
        <f>IFERROR(VLOOKUP(A313,跨学科资质筛选!$A:$H,8,0),1)</f>
        <v>1</v>
      </c>
    </row>
    <row r="314" spans="1:51">
      <c r="A314" s="8">
        <v>387</v>
      </c>
      <c r="B314" s="8" t="s">
        <v>507</v>
      </c>
      <c r="C314">
        <v>1</v>
      </c>
      <c r="D314" t="s">
        <v>372</v>
      </c>
      <c r="E314" t="str">
        <f>VLOOKUP(A314,[1]数据整理!A:J,10,0)</f>
        <v>农学</v>
      </c>
      <c r="F314" t="str">
        <f>VLOOKUP(A314,[1]数据整理!$A:$M,13,0)</f>
        <v>林学</v>
      </c>
      <c r="G314" s="7">
        <v>211</v>
      </c>
      <c r="H314" s="7">
        <f t="shared" si="44"/>
        <v>0</v>
      </c>
      <c r="I314" s="7">
        <f t="shared" si="45"/>
        <v>1</v>
      </c>
      <c r="J314" s="7">
        <v>1</v>
      </c>
      <c r="K314" s="127">
        <f>VLOOKUP(G314,权重!$L$16:$N$18,3,0)</f>
        <v>0.03757</v>
      </c>
      <c r="L314" s="127">
        <f t="shared" si="46"/>
        <v>-0.0952406599627802</v>
      </c>
      <c r="M314" t="str">
        <f>IFERROR(VLOOKUP(A314,[1]数据整理!A:Q,16,0),"")</f>
        <v>林学院</v>
      </c>
      <c r="N314" t="s">
        <v>151</v>
      </c>
      <c r="O314">
        <v>451</v>
      </c>
      <c r="Q314" s="14"/>
      <c r="R314" s="14" t="s">
        <v>55</v>
      </c>
      <c r="S314" s="14" t="s">
        <v>55</v>
      </c>
      <c r="T314" s="30">
        <f>VLOOKUP(A314,英语评价得分!O:T,6,0)</f>
        <v>-1.4700265171446</v>
      </c>
      <c r="U314" s="41">
        <f t="shared" si="47"/>
        <v>-1.47644699019687</v>
      </c>
      <c r="V314" s="14">
        <f t="shared" si="48"/>
        <v>0</v>
      </c>
      <c r="W314">
        <v>29</v>
      </c>
      <c r="X314">
        <v>1</v>
      </c>
      <c r="Y314" s="131">
        <v>0.0344827586206897</v>
      </c>
      <c r="Z314">
        <v>3.42</v>
      </c>
      <c r="AA314" s="41">
        <f t="shared" si="49"/>
        <v>0.559564602607025</v>
      </c>
      <c r="AB314" s="41">
        <f>VLOOKUP(A314,绩点百分制转换!$H:$M,6,0)</f>
        <v>-1.21258529517925</v>
      </c>
      <c r="AC314" s="41">
        <f>L314*权重!$O$22+AA314*权重!$O$23+AB314*权重!$O$24</f>
        <v>0.102626141841832</v>
      </c>
      <c r="AD314" s="41">
        <f t="shared" si="50"/>
        <v>0.145996269302728</v>
      </c>
      <c r="AE314">
        <v>2</v>
      </c>
      <c r="AF314">
        <v>1</v>
      </c>
      <c r="AG314">
        <v>11</v>
      </c>
      <c r="AH314" s="41">
        <f>AE314*权重!$N$3+AF314*权重!$N$4+AG314*权重!$N$5</f>
        <v>2.5253500348936</v>
      </c>
      <c r="AI314" s="41">
        <f t="shared" si="51"/>
        <v>1.52230874746185</v>
      </c>
      <c r="AJ314">
        <v>1</v>
      </c>
      <c r="AK314">
        <v>1</v>
      </c>
      <c r="AL314">
        <v>1</v>
      </c>
      <c r="AM314" s="41">
        <f>AJ314*权重!$N$9+AK314*权重!$N$10+AL314*权重!$N$11</f>
        <v>0.976012242558625</v>
      </c>
      <c r="AN314" s="41">
        <f t="shared" si="52"/>
        <v>1.97011855784313</v>
      </c>
      <c r="AO314" s="41">
        <f>AI314*权重!$D$16+AN314*权重!$D$17</f>
        <v>1.79999561087928</v>
      </c>
      <c r="AP314" s="41">
        <f t="shared" si="53"/>
        <v>2.14386740157223</v>
      </c>
      <c r="AQ314">
        <v>36.72</v>
      </c>
      <c r="AR314">
        <v>18.12</v>
      </c>
      <c r="AS314">
        <v>15.2</v>
      </c>
      <c r="AT314">
        <v>18.43</v>
      </c>
      <c r="AU314">
        <v>88.47</v>
      </c>
      <c r="AV314" s="7">
        <f>IF(AU314="","未进复试",IFERROR(VLOOKUP(A314,录取名单!$E:$I,5,0),"未录取"))</f>
        <v>88.47</v>
      </c>
      <c r="AW314" s="136" t="str">
        <f>VLOOKUP(A314,[1]数据整理!$A:$AC,29,0)</f>
        <v>putong</v>
      </c>
      <c r="AX314" t="str">
        <f t="shared" si="54"/>
        <v/>
      </c>
      <c r="AY314">
        <f>IFERROR(VLOOKUP(A314,跨学科资质筛选!$A:$H,8,0),1)</f>
        <v>1</v>
      </c>
    </row>
    <row r="315" spans="1:51">
      <c r="A315" s="8">
        <v>389</v>
      </c>
      <c r="B315" s="8" t="s">
        <v>508</v>
      </c>
      <c r="C315">
        <v>1</v>
      </c>
      <c r="D315" t="s">
        <v>111</v>
      </c>
      <c r="E315" t="str">
        <f>VLOOKUP(A315,[1]数据整理!A:J,10,0)</f>
        <v>经济学</v>
      </c>
      <c r="F315" t="str">
        <f>VLOOKUP(A315,[1]数据整理!$A:$M,13,0)</f>
        <v>经济学</v>
      </c>
      <c r="G315" s="7" t="s">
        <v>53</v>
      </c>
      <c r="H315" s="7">
        <f t="shared" si="44"/>
        <v>0</v>
      </c>
      <c r="I315" s="7">
        <f t="shared" si="45"/>
        <v>1</v>
      </c>
      <c r="J315" s="7">
        <v>1</v>
      </c>
      <c r="K315" s="127">
        <f>VLOOKUP(G315,权重!$L$16:$N$18,3,0)</f>
        <v>0.02965</v>
      </c>
      <c r="L315" s="127">
        <f t="shared" si="46"/>
        <v>-0.162495927150278</v>
      </c>
      <c r="M315" t="str">
        <f>IFERROR(VLOOKUP(A315,[1]数据整理!A:Q,16,0),"")</f>
        <v>经济管理学院</v>
      </c>
      <c r="N315" t="s">
        <v>61</v>
      </c>
      <c r="O315">
        <v>466</v>
      </c>
      <c r="P315">
        <v>450</v>
      </c>
      <c r="Q315" s="14"/>
      <c r="R315" s="14" t="s">
        <v>55</v>
      </c>
      <c r="S315" s="14" t="s">
        <v>55</v>
      </c>
      <c r="T315" s="30">
        <f>VLOOKUP(A315,英语评价得分!O:T,6,0)</f>
        <v>-0.371784838359244</v>
      </c>
      <c r="U315" s="41">
        <f t="shared" si="47"/>
        <v>-0.373115547676574</v>
      </c>
      <c r="V315" s="14">
        <f t="shared" si="48"/>
        <v>0</v>
      </c>
      <c r="W315">
        <v>19</v>
      </c>
      <c r="X315">
        <v>3</v>
      </c>
      <c r="Y315" s="131">
        <v>0.157894736842105</v>
      </c>
      <c r="Z315">
        <v>3.57</v>
      </c>
      <c r="AA315" s="41">
        <f t="shared" si="49"/>
        <v>-0.504411648123715</v>
      </c>
      <c r="AB315" s="41">
        <f>VLOOKUP(A315,绩点百分制转换!$H:$M,6,0)</f>
        <v>-0.827214903821227</v>
      </c>
      <c r="AC315" s="41">
        <f>L315*权重!$O$22+AA315*权重!$O$23+AB315*权重!$O$24</f>
        <v>-0.322404741748034</v>
      </c>
      <c r="AD315" s="41">
        <f t="shared" si="50"/>
        <v>-0.45846446836269</v>
      </c>
      <c r="AE315">
        <v>0</v>
      </c>
      <c r="AF315">
        <v>0</v>
      </c>
      <c r="AG315">
        <v>4</v>
      </c>
      <c r="AH315" s="41">
        <f>AE315*权重!$N$3+AF315*权重!$N$4+AG315*权重!$N$5</f>
        <v>0.425898203617509</v>
      </c>
      <c r="AI315" s="41">
        <f t="shared" si="51"/>
        <v>-0.47925099221134</v>
      </c>
      <c r="AJ315">
        <v>0</v>
      </c>
      <c r="AK315">
        <v>0</v>
      </c>
      <c r="AL315">
        <v>2</v>
      </c>
      <c r="AM315" s="41">
        <f>AJ315*权重!$N$9+AK315*权重!$N$10+AL315*权重!$N$11</f>
        <v>0.300978828314143</v>
      </c>
      <c r="AN315" s="41">
        <f t="shared" si="52"/>
        <v>0.157257139949415</v>
      </c>
      <c r="AO315" s="41">
        <f>AI315*权重!$D$16+AN315*权重!$D$17</f>
        <v>-0.0845522994584559</v>
      </c>
      <c r="AP315" s="41">
        <f t="shared" si="53"/>
        <v>-0.100705200302355</v>
      </c>
      <c r="AQ315" t="s">
        <v>55</v>
      </c>
      <c r="AR315" t="s">
        <v>55</v>
      </c>
      <c r="AS315" t="s">
        <v>55</v>
      </c>
      <c r="AT315" t="s">
        <v>55</v>
      </c>
      <c r="AU315" t="s">
        <v>55</v>
      </c>
      <c r="AV315" s="7" t="str">
        <f>IF(AU315="","未进复试",IFERROR(VLOOKUP(A315,录取名单!$E:$I,5,0),"未录取"))</f>
        <v>未进复试</v>
      </c>
      <c r="AW315" s="136" t="str">
        <f>VLOOKUP(A315,[1]数据整理!$A:$AC,29,0)</f>
        <v>putong</v>
      </c>
      <c r="AX315" t="str">
        <f t="shared" si="54"/>
        <v/>
      </c>
      <c r="AY315">
        <f>IFERROR(VLOOKUP(A315,跨学科资质筛选!$A:$H,8,0),1)</f>
        <v>1</v>
      </c>
    </row>
    <row r="316" spans="1:51">
      <c r="A316" s="8">
        <v>391</v>
      </c>
      <c r="B316" s="8" t="s">
        <v>509</v>
      </c>
      <c r="C316">
        <v>1</v>
      </c>
      <c r="D316" t="s">
        <v>203</v>
      </c>
      <c r="E316" t="str">
        <f>VLOOKUP(A316,[1]数据整理!A:J,10,0)</f>
        <v>管理学</v>
      </c>
      <c r="F316" t="str">
        <f>VLOOKUP(A316,[1]数据整理!$A:$M,13,0)</f>
        <v>会计学</v>
      </c>
      <c r="G316" s="7" t="s">
        <v>53</v>
      </c>
      <c r="H316" s="7">
        <f t="shared" si="44"/>
        <v>0</v>
      </c>
      <c r="I316" s="7">
        <f t="shared" si="45"/>
        <v>1</v>
      </c>
      <c r="J316" s="7">
        <v>1</v>
      </c>
      <c r="K316" s="127">
        <f>VLOOKUP(G316,权重!$L$16:$N$18,3,0)</f>
        <v>0.02965</v>
      </c>
      <c r="L316" s="127">
        <f t="shared" si="46"/>
        <v>-0.162495927150278</v>
      </c>
      <c r="M316" t="str">
        <f>IFERROR(VLOOKUP(A316,[1]数据整理!A:Q,16,0),"")</f>
        <v>经济管理学院</v>
      </c>
      <c r="N316" t="s">
        <v>54</v>
      </c>
      <c r="O316">
        <v>495</v>
      </c>
      <c r="P316">
        <v>478</v>
      </c>
      <c r="Q316" s="14"/>
      <c r="R316" s="14" t="s">
        <v>55</v>
      </c>
      <c r="S316" s="14" t="s">
        <v>55</v>
      </c>
      <c r="T316" s="30">
        <f>VLOOKUP(A316,英语评价得分!O:T,6,0)</f>
        <v>0.140604802453125</v>
      </c>
      <c r="U316" s="41">
        <f t="shared" si="47"/>
        <v>0.14164874551181</v>
      </c>
      <c r="V316" s="14">
        <f t="shared" si="48"/>
        <v>0</v>
      </c>
      <c r="W316">
        <v>80</v>
      </c>
      <c r="X316">
        <v>2</v>
      </c>
      <c r="Y316" s="131">
        <v>0.025</v>
      </c>
      <c r="Z316">
        <v>3.46</v>
      </c>
      <c r="AA316" s="41">
        <f t="shared" si="49"/>
        <v>0.641318660108027</v>
      </c>
      <c r="AB316" s="41">
        <f>VLOOKUP(A316,绩点百分制转换!$H:$M,6,0)</f>
        <v>-1.10981985748378</v>
      </c>
      <c r="AC316" s="41">
        <f>L316*权重!$O$22+AA316*权重!$O$23+AB316*权重!$O$24</f>
        <v>0.0996346531610097</v>
      </c>
      <c r="AD316" s="41">
        <f t="shared" si="50"/>
        <v>0.141741902091916</v>
      </c>
      <c r="AE316">
        <v>0</v>
      </c>
      <c r="AF316">
        <v>1</v>
      </c>
      <c r="AG316">
        <v>1</v>
      </c>
      <c r="AH316" s="41">
        <f>AE316*权重!$N$3+AF316*权重!$N$4+AG316*权重!$N$5</f>
        <v>0.539395474150172</v>
      </c>
      <c r="AI316" s="41">
        <f t="shared" si="51"/>
        <v>-0.371045810326841</v>
      </c>
      <c r="AJ316">
        <v>0</v>
      </c>
      <c r="AK316">
        <v>0</v>
      </c>
      <c r="AL316">
        <v>0</v>
      </c>
      <c r="AM316" s="41">
        <f>AJ316*权重!$N$9+AK316*权重!$N$10+AL316*权重!$N$11</f>
        <v>0</v>
      </c>
      <c r="AN316" s="41">
        <f t="shared" si="52"/>
        <v>-0.651047891978899</v>
      </c>
      <c r="AO316" s="41">
        <f>AI316*权重!$D$16+AN316*权重!$D$17</f>
        <v>-0.544675101159282</v>
      </c>
      <c r="AP316" s="41">
        <f t="shared" si="53"/>
        <v>-0.648730022876573</v>
      </c>
      <c r="AQ316" t="s">
        <v>55</v>
      </c>
      <c r="AR316" t="s">
        <v>55</v>
      </c>
      <c r="AS316" t="s">
        <v>55</v>
      </c>
      <c r="AT316" t="s">
        <v>55</v>
      </c>
      <c r="AU316" t="s">
        <v>55</v>
      </c>
      <c r="AV316" s="7" t="str">
        <f>IF(AU316="","未进复试",IFERROR(VLOOKUP(A316,录取名单!$E:$I,5,0),"未录取"))</f>
        <v>未进复试</v>
      </c>
      <c r="AW316" s="136" t="str">
        <f>VLOOKUP(A316,[1]数据整理!$A:$AC,29,0)</f>
        <v>putong</v>
      </c>
      <c r="AX316" t="str">
        <f t="shared" si="54"/>
        <v/>
      </c>
      <c r="AY316">
        <f>IFERROR(VLOOKUP(A316,跨学科资质筛选!$A:$H,8,0),1)</f>
        <v>1</v>
      </c>
    </row>
    <row r="317" spans="1:51">
      <c r="A317" s="8">
        <v>392</v>
      </c>
      <c r="B317" s="8" t="s">
        <v>510</v>
      </c>
      <c r="C317">
        <v>1</v>
      </c>
      <c r="D317" t="s">
        <v>71</v>
      </c>
      <c r="E317" t="str">
        <f>VLOOKUP(A317,[1]数据整理!A:J,10,0)</f>
        <v>农学</v>
      </c>
      <c r="F317" t="str">
        <f>VLOOKUP(A317,[1]数据整理!$A:$M,13,0)</f>
        <v>园林</v>
      </c>
      <c r="G317" s="7">
        <v>211</v>
      </c>
      <c r="H317" s="7">
        <f t="shared" si="44"/>
        <v>0</v>
      </c>
      <c r="I317" s="7">
        <f t="shared" si="45"/>
        <v>1</v>
      </c>
      <c r="J317" s="7">
        <v>1</v>
      </c>
      <c r="K317" s="127">
        <f>VLOOKUP(G317,权重!$L$16:$N$18,3,0)</f>
        <v>0.03757</v>
      </c>
      <c r="L317" s="127">
        <f t="shared" si="46"/>
        <v>-0.0952406599627802</v>
      </c>
      <c r="M317" t="str">
        <f>IFERROR(VLOOKUP(A317,[1]数据整理!A:Q,16,0),"")</f>
        <v>园林学院</v>
      </c>
      <c r="N317" t="s">
        <v>64</v>
      </c>
      <c r="O317">
        <v>502</v>
      </c>
      <c r="P317">
        <v>461</v>
      </c>
      <c r="Q317" s="14"/>
      <c r="R317" s="14" t="s">
        <v>55</v>
      </c>
      <c r="S317" s="14" t="s">
        <v>55</v>
      </c>
      <c r="T317" s="30">
        <f>VLOOKUP(A317,英语评价得分!O:T,6,0)</f>
        <v>-0.170488908040098</v>
      </c>
      <c r="U317" s="41">
        <f t="shared" si="47"/>
        <v>-0.170886718209708</v>
      </c>
      <c r="V317" s="14">
        <f t="shared" si="48"/>
        <v>0</v>
      </c>
      <c r="W317">
        <v>44</v>
      </c>
      <c r="X317">
        <v>10</v>
      </c>
      <c r="Y317" s="131">
        <v>0.227272727272727</v>
      </c>
      <c r="Z317">
        <v>3.72</v>
      </c>
      <c r="AA317" s="41">
        <f t="shared" si="49"/>
        <v>-1.10254268212408</v>
      </c>
      <c r="AB317" s="41">
        <f>VLOOKUP(A317,绩点百分制转换!$H:$M,6,0)</f>
        <v>-0.407589366564716</v>
      </c>
      <c r="AC317" s="41">
        <f>L317*权重!$O$22+AA317*权重!$O$23+AB317*权重!$O$24</f>
        <v>-0.491715240004215</v>
      </c>
      <c r="AD317" s="41">
        <f t="shared" si="50"/>
        <v>-0.699250615021118</v>
      </c>
      <c r="AE317">
        <v>0</v>
      </c>
      <c r="AF317">
        <v>1</v>
      </c>
      <c r="AG317">
        <v>14</v>
      </c>
      <c r="AH317" s="41">
        <f>AE317*权重!$N$3+AF317*权重!$N$4+AG317*权重!$N$5</f>
        <v>1.92356463590708</v>
      </c>
      <c r="AI317" s="41">
        <f t="shared" si="51"/>
        <v>0.948583068886757</v>
      </c>
      <c r="AJ317">
        <v>0</v>
      </c>
      <c r="AK317">
        <v>1</v>
      </c>
      <c r="AL317">
        <v>0</v>
      </c>
      <c r="AM317" s="41">
        <f>AJ317*权重!$N$9+AK317*权重!$N$10+AL317*权重!$N$11</f>
        <v>0.341500400262201</v>
      </c>
      <c r="AN317" s="41">
        <f t="shared" si="52"/>
        <v>0.266081374167892</v>
      </c>
      <c r="AO317" s="41">
        <f>AI317*权重!$D$16+AN317*权重!$D$17</f>
        <v>0.525363767991588</v>
      </c>
      <c r="AP317" s="41">
        <f t="shared" si="53"/>
        <v>0.625729445870222</v>
      </c>
      <c r="AQ317" t="s">
        <v>55</v>
      </c>
      <c r="AR317" t="s">
        <v>55</v>
      </c>
      <c r="AS317" t="s">
        <v>55</v>
      </c>
      <c r="AT317" t="s">
        <v>55</v>
      </c>
      <c r="AU317" t="s">
        <v>55</v>
      </c>
      <c r="AV317" s="7" t="str">
        <f>IF(AU317="","未进复试",IFERROR(VLOOKUP(A317,录取名单!$E:$I,5,0),"未录取"))</f>
        <v>未进复试</v>
      </c>
      <c r="AW317" s="136" t="str">
        <f>VLOOKUP(A317,[1]数据整理!$A:$AC,29,0)</f>
        <v>putong</v>
      </c>
      <c r="AX317" t="str">
        <f t="shared" si="54"/>
        <v/>
      </c>
      <c r="AY317">
        <f>IFERROR(VLOOKUP(A317,跨学科资质筛选!$A:$H,8,0),1)</f>
        <v>1</v>
      </c>
    </row>
    <row r="318" spans="1:51">
      <c r="A318" s="8">
        <v>394</v>
      </c>
      <c r="B318" s="8" t="s">
        <v>511</v>
      </c>
      <c r="C318">
        <v>1</v>
      </c>
      <c r="D318" t="s">
        <v>73</v>
      </c>
      <c r="E318" t="str">
        <f>VLOOKUP(A318,[1]数据整理!A:J,10,0)</f>
        <v>经济学</v>
      </c>
      <c r="F318" t="str">
        <f>VLOOKUP(A318,[1]数据整理!$A:$M,13,0)</f>
        <v>投资学</v>
      </c>
      <c r="G318" s="7" t="s">
        <v>53</v>
      </c>
      <c r="H318" s="7">
        <f t="shared" si="44"/>
        <v>0</v>
      </c>
      <c r="I318" s="7">
        <f t="shared" si="45"/>
        <v>1</v>
      </c>
      <c r="J318" s="7">
        <v>1</v>
      </c>
      <c r="K318" s="127">
        <f>VLOOKUP(G318,权重!$L$16:$N$18,3,0)</f>
        <v>0.02965</v>
      </c>
      <c r="L318" s="127">
        <f t="shared" si="46"/>
        <v>-0.162495927150278</v>
      </c>
      <c r="M318" t="str">
        <f>IFERROR(VLOOKUP(A318,[1]数据整理!A:Q,16,0),"")</f>
        <v>经济管理学院</v>
      </c>
      <c r="N318" t="s">
        <v>61</v>
      </c>
      <c r="O318">
        <v>503</v>
      </c>
      <c r="P318">
        <v>518</v>
      </c>
      <c r="Q318" s="14"/>
      <c r="R318" s="14" t="s">
        <v>55</v>
      </c>
      <c r="S318" s="14" t="s">
        <v>55</v>
      </c>
      <c r="T318" s="30">
        <f>VLOOKUP(A318,英语评价得分!O:T,6,0)</f>
        <v>0.872590003613655</v>
      </c>
      <c r="U318" s="41">
        <f t="shared" si="47"/>
        <v>0.877026307209504</v>
      </c>
      <c r="V318" s="14">
        <f t="shared" si="48"/>
        <v>0</v>
      </c>
      <c r="W318">
        <v>46</v>
      </c>
      <c r="X318">
        <v>1</v>
      </c>
      <c r="Y318" s="131">
        <v>0.0217391304347826</v>
      </c>
      <c r="Z318">
        <v>3.58</v>
      </c>
      <c r="AA318" s="41">
        <f t="shared" si="49"/>
        <v>0.669431715454221</v>
      </c>
      <c r="AB318" s="41">
        <f>VLOOKUP(A318,绩点百分制转换!$H:$M,6,0)</f>
        <v>-0.80152354439736</v>
      </c>
      <c r="AC318" s="41">
        <f>L318*权重!$O$22+AA318*权重!$O$23+AB318*权重!$O$24</f>
        <v>0.124282512907217</v>
      </c>
      <c r="AD318" s="41">
        <f t="shared" si="50"/>
        <v>0.176795033662568</v>
      </c>
      <c r="AE318">
        <v>0</v>
      </c>
      <c r="AF318">
        <v>0</v>
      </c>
      <c r="AG318">
        <v>2</v>
      </c>
      <c r="AH318" s="41">
        <f>AE318*权重!$N$3+AF318*权重!$N$4+AG318*权重!$N$5</f>
        <v>0.212949101808755</v>
      </c>
      <c r="AI318" s="41">
        <f t="shared" si="51"/>
        <v>-0.682270819782663</v>
      </c>
      <c r="AJ318">
        <v>0</v>
      </c>
      <c r="AK318">
        <v>0</v>
      </c>
      <c r="AL318">
        <v>0</v>
      </c>
      <c r="AM318" s="41">
        <f>AJ318*权重!$N$9+AK318*权重!$N$10+AL318*权重!$N$11</f>
        <v>0</v>
      </c>
      <c r="AN318" s="41">
        <f t="shared" si="52"/>
        <v>-0.651047891978899</v>
      </c>
      <c r="AO318" s="41">
        <f>AI318*权重!$D$16+AN318*权重!$D$17</f>
        <v>-0.662909482251549</v>
      </c>
      <c r="AP318" s="41">
        <f t="shared" si="53"/>
        <v>-0.789551941461672</v>
      </c>
      <c r="AQ318" t="s">
        <v>55</v>
      </c>
      <c r="AR318" t="s">
        <v>55</v>
      </c>
      <c r="AS318" t="s">
        <v>55</v>
      </c>
      <c r="AT318" t="s">
        <v>55</v>
      </c>
      <c r="AU318" t="s">
        <v>55</v>
      </c>
      <c r="AV318" s="7" t="str">
        <f>IF(AU318="","未进复试",IFERROR(VLOOKUP(A318,录取名单!$E:$I,5,0),"未录取"))</f>
        <v>未进复试</v>
      </c>
      <c r="AW318" s="136" t="str">
        <f>VLOOKUP(A318,[1]数据整理!$A:$AC,29,0)</f>
        <v>putong</v>
      </c>
      <c r="AX318" t="str">
        <f t="shared" si="54"/>
        <v/>
      </c>
      <c r="AY318">
        <f>IFERROR(VLOOKUP(A318,跨学科资质筛选!$A:$H,8,0),1)</f>
        <v>1</v>
      </c>
    </row>
    <row r="319" spans="1:51">
      <c r="A319" s="8">
        <v>395</v>
      </c>
      <c r="B319" s="8" t="s">
        <v>512</v>
      </c>
      <c r="C319">
        <v>1</v>
      </c>
      <c r="D319" t="s">
        <v>207</v>
      </c>
      <c r="E319" t="str">
        <f>VLOOKUP(A319,[1]数据整理!A:J,10,0)</f>
        <v>艺术学</v>
      </c>
      <c r="F319" t="str">
        <f>VLOOKUP(A319,[1]数据整理!$A:$M,13,0)</f>
        <v>视觉传达设计</v>
      </c>
      <c r="G319" s="7" t="s">
        <v>53</v>
      </c>
      <c r="H319" s="7">
        <f t="shared" si="44"/>
        <v>0</v>
      </c>
      <c r="I319" s="7">
        <f t="shared" si="45"/>
        <v>1</v>
      </c>
      <c r="J319" s="7">
        <v>1</v>
      </c>
      <c r="K319" s="127">
        <f>VLOOKUP(G319,权重!$L$16:$N$18,3,0)</f>
        <v>0.02965</v>
      </c>
      <c r="L319" s="127">
        <f t="shared" si="46"/>
        <v>-0.162495927150278</v>
      </c>
      <c r="M319" t="str">
        <f>IFERROR(VLOOKUP(A319,[1]数据整理!A:Q,16,0),"")</f>
        <v>艺术设计学院</v>
      </c>
      <c r="N319" t="s">
        <v>205</v>
      </c>
      <c r="O319">
        <v>428</v>
      </c>
      <c r="P319">
        <v>467</v>
      </c>
      <c r="Q319" s="14"/>
      <c r="R319" s="14" t="s">
        <v>55</v>
      </c>
      <c r="S319" s="14" t="s">
        <v>55</v>
      </c>
      <c r="T319" s="30">
        <f>VLOOKUP(A319,英语评价得分!O:T,6,0)</f>
        <v>-0.06069112786602</v>
      </c>
      <c r="U319" s="41">
        <f t="shared" si="47"/>
        <v>-0.0605800839550552</v>
      </c>
      <c r="V319" s="14">
        <f t="shared" si="48"/>
        <v>0</v>
      </c>
      <c r="W319">
        <v>103</v>
      </c>
      <c r="X319">
        <v>1</v>
      </c>
      <c r="Y319" s="131">
        <v>0.00970873786407767</v>
      </c>
      <c r="Z319">
        <v>3.85</v>
      </c>
      <c r="AA319" s="41">
        <f t="shared" si="49"/>
        <v>0.773149783721734</v>
      </c>
      <c r="AB319" s="41">
        <f>VLOOKUP(A319,绩点百分制转换!$H:$M,6,0)</f>
        <v>0.149056754285761</v>
      </c>
      <c r="AC319" s="41">
        <f>L319*权重!$O$22+AA319*权重!$O$23+AB319*权重!$O$24</f>
        <v>0.206746007921281</v>
      </c>
      <c r="AD319" s="41">
        <f t="shared" si="50"/>
        <v>0.294071088065167</v>
      </c>
      <c r="AE319">
        <v>6</v>
      </c>
      <c r="AF319">
        <v>2</v>
      </c>
      <c r="AG319">
        <v>8</v>
      </c>
      <c r="AH319" s="41">
        <f>AE319*权重!$N$3+AF319*权重!$N$4+AG319*权重!$N$5</f>
        <v>4.48126540882558</v>
      </c>
      <c r="AI319" s="41">
        <f t="shared" si="51"/>
        <v>3.38702476921049</v>
      </c>
      <c r="AJ319">
        <v>0</v>
      </c>
      <c r="AK319">
        <v>0</v>
      </c>
      <c r="AL319">
        <v>0</v>
      </c>
      <c r="AM319" s="41">
        <f>AJ319*权重!$N$9+AK319*权重!$N$10+AL319*权重!$N$11</f>
        <v>0</v>
      </c>
      <c r="AN319" s="41">
        <f t="shared" si="52"/>
        <v>-0.651047891978899</v>
      </c>
      <c r="AO319" s="41">
        <f>AI319*权重!$D$16+AN319*权重!$D$17</f>
        <v>0.883015912006952</v>
      </c>
      <c r="AP319" s="41">
        <f t="shared" si="53"/>
        <v>1.05170758049601</v>
      </c>
      <c r="AQ319" t="s">
        <v>55</v>
      </c>
      <c r="AR319" t="s">
        <v>55</v>
      </c>
      <c r="AS319" t="s">
        <v>55</v>
      </c>
      <c r="AT319" t="s">
        <v>55</v>
      </c>
      <c r="AU319" t="s">
        <v>55</v>
      </c>
      <c r="AV319" s="7" t="str">
        <f>IF(AU319="","未进复试",IFERROR(VLOOKUP(A319,录取名单!$E:$I,5,0),"未录取"))</f>
        <v>未进复试</v>
      </c>
      <c r="AW319" s="136" t="str">
        <f>VLOOKUP(A319,[1]数据整理!$A:$AC,29,0)</f>
        <v>putong</v>
      </c>
      <c r="AX319" t="str">
        <f t="shared" si="54"/>
        <v/>
      </c>
      <c r="AY319">
        <f>IFERROR(VLOOKUP(A319,跨学科资质筛选!$A:$H,8,0),1)</f>
        <v>1</v>
      </c>
    </row>
    <row r="320" spans="1:51">
      <c r="A320" s="8">
        <v>396</v>
      </c>
      <c r="B320" s="8" t="s">
        <v>513</v>
      </c>
      <c r="C320">
        <v>2</v>
      </c>
      <c r="D320" t="s">
        <v>102</v>
      </c>
      <c r="E320" t="str">
        <f>VLOOKUP(A320,[1]数据整理!A:J,10,0)</f>
        <v>工学</v>
      </c>
      <c r="F320" t="str">
        <f>VLOOKUP(A320,[1]数据整理!$A:$M,13,0)</f>
        <v>木材科学与工程</v>
      </c>
      <c r="G320" s="7">
        <v>211</v>
      </c>
      <c r="H320" s="7">
        <f t="shared" si="44"/>
        <v>0</v>
      </c>
      <c r="I320" s="7">
        <f t="shared" si="45"/>
        <v>1</v>
      </c>
      <c r="J320" s="7">
        <v>1</v>
      </c>
      <c r="K320" s="127">
        <f>VLOOKUP(G320,权重!$L$16:$N$18,3,0)</f>
        <v>0.03757</v>
      </c>
      <c r="L320" s="127">
        <f t="shared" si="46"/>
        <v>-0.0952406599627802</v>
      </c>
      <c r="M320" t="str">
        <f>IFERROR(VLOOKUP(A320,[1]数据整理!A:Q,16,0),"")</f>
        <v>材料学院</v>
      </c>
      <c r="N320" t="s">
        <v>186</v>
      </c>
      <c r="Q320" s="14"/>
      <c r="R320" s="14" t="s">
        <v>55</v>
      </c>
      <c r="S320" s="14" t="s">
        <v>55</v>
      </c>
      <c r="T320" s="30">
        <f>VLOOKUP(A320,英语评价得分!O:T,6,0)</f>
        <v>-0.0423914978370054</v>
      </c>
      <c r="U320" s="41">
        <f t="shared" si="47"/>
        <v>-0.0421956449126116</v>
      </c>
      <c r="V320" s="14">
        <f t="shared" si="48"/>
        <v>1</v>
      </c>
      <c r="W320">
        <v>55</v>
      </c>
      <c r="X320">
        <v>6</v>
      </c>
      <c r="Y320" s="131">
        <v>0.109090909090909</v>
      </c>
      <c r="Z320">
        <v>87.44</v>
      </c>
      <c r="AA320" s="41">
        <f t="shared" si="49"/>
        <v>-0.0836574035165586</v>
      </c>
      <c r="AB320" s="41">
        <f>VLOOKUP(A320,绩点百分制转换!$H:$M,6,0)</f>
        <v>-0.380185249845923</v>
      </c>
      <c r="AC320" s="41">
        <f>L320*权重!$O$22+AA320*权重!$O$23+AB320*权重!$O$24</f>
        <v>-0.103763377214618</v>
      </c>
      <c r="AD320" s="41">
        <f t="shared" si="50"/>
        <v>-0.147522074309342</v>
      </c>
      <c r="AE320">
        <v>0</v>
      </c>
      <c r="AF320">
        <v>1</v>
      </c>
      <c r="AG320">
        <v>5</v>
      </c>
      <c r="AH320" s="41">
        <f>AE320*权重!$N$3+AF320*权重!$N$4+AG320*权重!$N$5</f>
        <v>0.965293677767681</v>
      </c>
      <c r="AI320" s="41">
        <f t="shared" si="51"/>
        <v>0.0349938448158042</v>
      </c>
      <c r="AJ320">
        <v>0</v>
      </c>
      <c r="AK320">
        <v>0</v>
      </c>
      <c r="AL320">
        <v>0</v>
      </c>
      <c r="AM320" s="41">
        <f>AJ320*权重!$N$9+AK320*权重!$N$10+AL320*权重!$N$11</f>
        <v>0</v>
      </c>
      <c r="AN320" s="41">
        <f t="shared" si="52"/>
        <v>-0.651047891978899</v>
      </c>
      <c r="AO320" s="41">
        <f>AI320*权重!$D$16+AN320*权重!$D$17</f>
        <v>-0.390420636170591</v>
      </c>
      <c r="AP320" s="41">
        <f t="shared" si="53"/>
        <v>-0.465006730976613</v>
      </c>
      <c r="AQ320" t="s">
        <v>55</v>
      </c>
      <c r="AR320" t="s">
        <v>55</v>
      </c>
      <c r="AS320" t="s">
        <v>55</v>
      </c>
      <c r="AT320">
        <v>91.32</v>
      </c>
      <c r="AU320">
        <v>91.32</v>
      </c>
      <c r="AV320" s="7">
        <f>IF(AU320="","未进复试",IFERROR(VLOOKUP(A320,录取名单!$E:$I,5,0),"未录取"))</f>
        <v>91.32</v>
      </c>
      <c r="AW320" s="136" t="str">
        <f>VLOOKUP(A320,[1]数据整理!$A:$AC,29,0)</f>
        <v>putong</v>
      </c>
      <c r="AX320" t="str">
        <f t="shared" si="54"/>
        <v/>
      </c>
      <c r="AY320">
        <f>IFERROR(VLOOKUP(A320,跨学科资质筛选!$A:$H,8,0),1)</f>
        <v>1</v>
      </c>
    </row>
    <row r="321" spans="1:51">
      <c r="A321" s="8">
        <v>397</v>
      </c>
      <c r="B321" s="8" t="s">
        <v>514</v>
      </c>
      <c r="C321">
        <v>1</v>
      </c>
      <c r="D321" t="s">
        <v>102</v>
      </c>
      <c r="E321" t="str">
        <f>VLOOKUP(A321,[1]数据整理!A:J,10,0)</f>
        <v>艺术学</v>
      </c>
      <c r="F321" t="str">
        <f>VLOOKUP(A321,[1]数据整理!$A:$M,13,0)</f>
        <v>环境设计</v>
      </c>
      <c r="G321" s="7">
        <v>211</v>
      </c>
      <c r="H321" s="7">
        <f t="shared" si="44"/>
        <v>0</v>
      </c>
      <c r="I321" s="7">
        <f t="shared" si="45"/>
        <v>1</v>
      </c>
      <c r="J321" s="7">
        <v>1</v>
      </c>
      <c r="K321" s="127">
        <f>VLOOKUP(G321,权重!$L$16:$N$18,3,0)</f>
        <v>0.03757</v>
      </c>
      <c r="L321" s="127">
        <f t="shared" si="46"/>
        <v>-0.0952406599627802</v>
      </c>
      <c r="M321" t="str">
        <f>IFERROR(VLOOKUP(A321,[1]数据整理!A:Q,16,0),"")</f>
        <v>艺术设计学院</v>
      </c>
      <c r="N321" t="s">
        <v>205</v>
      </c>
      <c r="O321">
        <v>482</v>
      </c>
      <c r="Q321" s="14"/>
      <c r="R321" s="14" t="s">
        <v>55</v>
      </c>
      <c r="S321" s="14" t="s">
        <v>55</v>
      </c>
      <c r="T321" s="30">
        <f>VLOOKUP(A321,英语评价得分!O:T,6,0)</f>
        <v>-0.979484728092737</v>
      </c>
      <c r="U321" s="41">
        <f t="shared" si="47"/>
        <v>-0.983631801895445</v>
      </c>
      <c r="V321" s="14">
        <f t="shared" si="48"/>
        <v>0</v>
      </c>
      <c r="W321">
        <v>71</v>
      </c>
      <c r="X321">
        <v>11</v>
      </c>
      <c r="Y321" s="131">
        <v>0.154929577464789</v>
      </c>
      <c r="Z321">
        <v>88.12</v>
      </c>
      <c r="AA321" s="41">
        <f t="shared" si="49"/>
        <v>-0.478848009953713</v>
      </c>
      <c r="AB321" s="41">
        <f>VLOOKUP(A321,绩点百分制转换!$H:$M,6,0)</f>
        <v>-0.205484005763618</v>
      </c>
      <c r="AC321" s="41">
        <f>L321*权重!$O$22+AA321*权重!$O$23+AB321*权重!$O$24</f>
        <v>-0.245833924867395</v>
      </c>
      <c r="AD321" s="41">
        <f t="shared" si="50"/>
        <v>-0.349568728682802</v>
      </c>
      <c r="AE321">
        <v>0</v>
      </c>
      <c r="AF321">
        <v>1</v>
      </c>
      <c r="AG321">
        <v>4</v>
      </c>
      <c r="AH321" s="41">
        <f>AE321*权重!$N$3+AF321*权重!$N$4+AG321*权重!$N$5</f>
        <v>0.858819126863304</v>
      </c>
      <c r="AI321" s="41">
        <f t="shared" si="51"/>
        <v>-0.0665160689698573</v>
      </c>
      <c r="AJ321">
        <v>0</v>
      </c>
      <c r="AK321">
        <v>0</v>
      </c>
      <c r="AL321">
        <v>2</v>
      </c>
      <c r="AM321" s="41">
        <f>AJ321*权重!$N$9+AK321*权重!$N$10+AL321*权重!$N$11</f>
        <v>0.300978828314143</v>
      </c>
      <c r="AN321" s="41">
        <f t="shared" si="52"/>
        <v>0.157257139949415</v>
      </c>
      <c r="AO321" s="41">
        <f>AI321*权重!$D$16+AN321*权重!$D$17</f>
        <v>0.0722456978809834</v>
      </c>
      <c r="AP321" s="41">
        <f t="shared" si="53"/>
        <v>0.0860475412577342</v>
      </c>
      <c r="AQ321">
        <v>89</v>
      </c>
      <c r="AR321" t="s">
        <v>55</v>
      </c>
      <c r="AS321">
        <v>80.5</v>
      </c>
      <c r="AT321">
        <v>88.9</v>
      </c>
      <c r="AU321">
        <v>87</v>
      </c>
      <c r="AV321" s="7">
        <f>IF(AU321="","未进复试",IFERROR(VLOOKUP(A321,录取名单!$E:$I,5,0),"未录取"))</f>
        <v>87</v>
      </c>
      <c r="AW321" s="136" t="str">
        <f>VLOOKUP(A321,[1]数据整理!$A:$AC,29,0)</f>
        <v>putong</v>
      </c>
      <c r="AX321" t="str">
        <f t="shared" si="54"/>
        <v/>
      </c>
      <c r="AY321">
        <f>IFERROR(VLOOKUP(A321,跨学科资质筛选!$A:$H,8,0),1)</f>
        <v>1</v>
      </c>
    </row>
    <row r="322" spans="1:51">
      <c r="A322" s="8">
        <v>398</v>
      </c>
      <c r="B322" s="8" t="s">
        <v>515</v>
      </c>
      <c r="C322">
        <v>1</v>
      </c>
      <c r="D322" t="s">
        <v>516</v>
      </c>
      <c r="E322" t="str">
        <f>VLOOKUP(A322,[1]数据整理!A:J,10,0)</f>
        <v>艺术学</v>
      </c>
      <c r="F322" t="str">
        <f>VLOOKUP(A322,[1]数据整理!$A:$M,13,0)</f>
        <v>环境设计</v>
      </c>
      <c r="G322" s="7" t="s">
        <v>53</v>
      </c>
      <c r="H322" s="7">
        <f t="shared" ref="H322:H385" si="55">IF(G322=985,1,0)</f>
        <v>0</v>
      </c>
      <c r="I322" s="7">
        <f t="shared" ref="I322:I385" si="56">IF(G322="其它",0,1)</f>
        <v>1</v>
      </c>
      <c r="J322" s="7">
        <v>1</v>
      </c>
      <c r="K322" s="127">
        <f>VLOOKUP(G322,权重!$L$16:$N$18,3,0)</f>
        <v>0.02965</v>
      </c>
      <c r="L322" s="127">
        <f t="shared" ref="L322:L385" si="57">(K322-AVERAGE($K$2:$K$978))/STDEV($K$2:$K$978)</f>
        <v>-0.162495927150278</v>
      </c>
      <c r="M322" t="str">
        <f>IFERROR(VLOOKUP(A322,[1]数据整理!A:Q,16,0),"")</f>
        <v>艺术设计学院</v>
      </c>
      <c r="N322" t="s">
        <v>205</v>
      </c>
      <c r="O322">
        <v>464</v>
      </c>
      <c r="P322">
        <v>435</v>
      </c>
      <c r="Q322" s="14"/>
      <c r="R322" s="14" t="s">
        <v>55</v>
      </c>
      <c r="S322" s="14" t="s">
        <v>55</v>
      </c>
      <c r="T322" s="30">
        <f>VLOOKUP(A322,英语评价得分!O:T,6,0)</f>
        <v>-0.646279288794441</v>
      </c>
      <c r="U322" s="41">
        <f t="shared" ref="U322:U385" si="58">(T322-AVERAGE($T$2:$T$978))/STDEV($T$2:$T$978)</f>
        <v>-0.648882133313208</v>
      </c>
      <c r="V322" s="14">
        <f t="shared" ref="V322:V385" si="59">IF(SUM(O322:Q322)=0,1,0)</f>
        <v>0</v>
      </c>
      <c r="W322">
        <v>43</v>
      </c>
      <c r="X322">
        <v>1</v>
      </c>
      <c r="Y322" s="131">
        <v>0.0232558139534884</v>
      </c>
      <c r="Z322">
        <v>3.5</v>
      </c>
      <c r="AA322" s="41">
        <f t="shared" ref="AA322:AA385" si="60">-(Y322-AVERAGE($Y$2:$Y$978))/STDEV($Y$2:$Y$978)</f>
        <v>0.656355875758316</v>
      </c>
      <c r="AB322" s="41">
        <f>VLOOKUP(A322,绩点百分制转换!$H:$M,6,0)</f>
        <v>-1.0070544197883</v>
      </c>
      <c r="AC322" s="41">
        <f>L322*权重!$O$22+AA322*权重!$O$23+AB322*权重!$O$24</f>
        <v>0.110001164207318</v>
      </c>
      <c r="AD322" s="41">
        <f t="shared" ref="AD322:AD385" si="61">(AC322-AVERAGE($AC$2:$AC$978))/STDEV($AC$2:$AC$978)</f>
        <v>0.156484710570076</v>
      </c>
      <c r="AE322">
        <v>0</v>
      </c>
      <c r="AF322">
        <v>0</v>
      </c>
      <c r="AG322">
        <v>0</v>
      </c>
      <c r="AH322" s="41">
        <f>AE322*权重!$N$3+AF322*权重!$N$4+AG322*权重!$N$5</f>
        <v>0</v>
      </c>
      <c r="AI322" s="41">
        <f t="shared" ref="AI322:AI385" si="62">(AH322-AVERAGE($AH$2:$AH$978))/STDEV($AH$2:$AH$978)</f>
        <v>-0.885290647353986</v>
      </c>
      <c r="AJ322">
        <v>0</v>
      </c>
      <c r="AK322">
        <v>0</v>
      </c>
      <c r="AL322">
        <v>0</v>
      </c>
      <c r="AM322" s="41">
        <f>AJ322*权重!$N$9+AK322*权重!$N$10+AL322*权重!$N$11</f>
        <v>0</v>
      </c>
      <c r="AN322" s="41">
        <f t="shared" ref="AN322:AN385" si="63">(AM322-AVERAGE($AM$2:$AM$978))/STDEV($AM$2:$AM$978)</f>
        <v>-0.651047891978899</v>
      </c>
      <c r="AO322" s="41">
        <f>AI322*权重!$D$16+AN322*权重!$D$17</f>
        <v>-0.740036714745894</v>
      </c>
      <c r="AP322" s="41">
        <f t="shared" ref="AP322:AP385" si="64">(AO322-AVERAGE($AO$2:$AO$978))/STDEV($AO$2:$AO$978)</f>
        <v>-0.881413587411652</v>
      </c>
      <c r="AQ322" t="s">
        <v>55</v>
      </c>
      <c r="AR322" t="s">
        <v>55</v>
      </c>
      <c r="AS322" t="s">
        <v>55</v>
      </c>
      <c r="AT322" t="s">
        <v>55</v>
      </c>
      <c r="AU322" t="s">
        <v>55</v>
      </c>
      <c r="AV322" s="7" t="str">
        <f>IF(AU322="","未进复试",IFERROR(VLOOKUP(A322,录取名单!$E:$I,5,0),"未录取"))</f>
        <v>未进复试</v>
      </c>
      <c r="AW322" s="136" t="str">
        <f>VLOOKUP(A322,[1]数据整理!$A:$AC,29,0)</f>
        <v>putong</v>
      </c>
      <c r="AX322" t="str">
        <f t="shared" ref="AX322:AX385" si="65">IF(OR(M322="",AW322="techangsheng"),"删除","")</f>
        <v/>
      </c>
      <c r="AY322">
        <f>IFERROR(VLOOKUP(A322,跨学科资质筛选!$A:$H,8,0),1)</f>
        <v>1</v>
      </c>
    </row>
    <row r="323" spans="1:51">
      <c r="A323" s="8">
        <v>399</v>
      </c>
      <c r="B323" s="8" t="s">
        <v>517</v>
      </c>
      <c r="C323">
        <v>1</v>
      </c>
      <c r="D323" t="s">
        <v>426</v>
      </c>
      <c r="E323" t="str">
        <f>VLOOKUP(A323,[1]数据整理!A:J,10,0)</f>
        <v>文学</v>
      </c>
      <c r="F323" t="str">
        <f>VLOOKUP(A323,[1]数据整理!$A:$M,13,0)</f>
        <v>翻译</v>
      </c>
      <c r="G323" s="7" t="s">
        <v>53</v>
      </c>
      <c r="H323" s="7">
        <f t="shared" si="55"/>
        <v>0</v>
      </c>
      <c r="I323" s="7">
        <f t="shared" si="56"/>
        <v>1</v>
      </c>
      <c r="J323" s="7">
        <v>1</v>
      </c>
      <c r="K323" s="127">
        <f>VLOOKUP(G323,权重!$L$16:$N$18,3,0)</f>
        <v>0.02965</v>
      </c>
      <c r="L323" s="127">
        <f t="shared" si="57"/>
        <v>-0.162495927150278</v>
      </c>
      <c r="M323" t="str">
        <f>IFERROR(VLOOKUP(A323,[1]数据整理!A:Q,16,0),"")</f>
        <v>外语学院</v>
      </c>
      <c r="N323" t="s">
        <v>362</v>
      </c>
      <c r="O323">
        <v>554</v>
      </c>
      <c r="P323">
        <v>494</v>
      </c>
      <c r="Q323" s="14"/>
      <c r="R323" s="14" t="s">
        <v>55</v>
      </c>
      <c r="S323" s="14" t="s">
        <v>55</v>
      </c>
      <c r="T323" s="30">
        <f>VLOOKUP(A323,英语评价得分!O:T,6,0)</f>
        <v>0.433398882917336</v>
      </c>
      <c r="U323" s="41">
        <f t="shared" si="58"/>
        <v>0.435799770190887</v>
      </c>
      <c r="V323" s="14">
        <f t="shared" si="59"/>
        <v>0</v>
      </c>
      <c r="W323">
        <v>86</v>
      </c>
      <c r="X323">
        <v>1</v>
      </c>
      <c r="Y323" s="131">
        <v>0.0116279069767442</v>
      </c>
      <c r="Z323">
        <v>4.13</v>
      </c>
      <c r="AA323" s="41">
        <f t="shared" si="60"/>
        <v>0.756603980093583</v>
      </c>
      <c r="AB323" s="41">
        <f>VLOOKUP(A323,绩点百分制转换!$H:$M,6,0)</f>
        <v>1.45931608490303</v>
      </c>
      <c r="AC323" s="41">
        <f>L323*权重!$O$22+AA323*权重!$O$23+AB323*权重!$O$24</f>
        <v>0.259871770630366</v>
      </c>
      <c r="AD323" s="41">
        <f t="shared" si="61"/>
        <v>0.369624274800554</v>
      </c>
      <c r="AE323">
        <v>0</v>
      </c>
      <c r="AF323">
        <v>2</v>
      </c>
      <c r="AG323">
        <v>0</v>
      </c>
      <c r="AH323" s="41">
        <f>AE323*权重!$N$3+AF323*权重!$N$4+AG323*权重!$N$5</f>
        <v>0.865841846491589</v>
      </c>
      <c r="AI323" s="41">
        <f t="shared" si="62"/>
        <v>-0.0598208008710199</v>
      </c>
      <c r="AJ323">
        <v>0</v>
      </c>
      <c r="AK323">
        <v>1</v>
      </c>
      <c r="AL323">
        <v>0</v>
      </c>
      <c r="AM323" s="41">
        <f>AJ323*权重!$N$9+AK323*权重!$N$10+AL323*权重!$N$11</f>
        <v>0.341500400262201</v>
      </c>
      <c r="AN323" s="41">
        <f t="shared" si="63"/>
        <v>0.266081374167892</v>
      </c>
      <c r="AO323" s="41">
        <f>AI323*权重!$D$16+AN323*权重!$D$17</f>
        <v>0.142271137870609</v>
      </c>
      <c r="AP323" s="41">
        <f t="shared" si="64"/>
        <v>0.169450665780453</v>
      </c>
      <c r="AQ323" t="s">
        <v>55</v>
      </c>
      <c r="AR323" t="s">
        <v>55</v>
      </c>
      <c r="AS323" t="s">
        <v>55</v>
      </c>
      <c r="AT323" t="s">
        <v>55</v>
      </c>
      <c r="AU323" t="s">
        <v>55</v>
      </c>
      <c r="AV323" s="7" t="str">
        <f>IF(AU323="","未进复试",IFERROR(VLOOKUP(A323,录取名单!$E:$I,5,0),"未录取"))</f>
        <v>未进复试</v>
      </c>
      <c r="AW323" s="136" t="str">
        <f>VLOOKUP(A323,[1]数据整理!$A:$AC,29,0)</f>
        <v>putong</v>
      </c>
      <c r="AX323" t="str">
        <f t="shared" si="65"/>
        <v/>
      </c>
      <c r="AY323">
        <f>IFERROR(VLOOKUP(A323,跨学科资质筛选!$A:$H,8,0),1)</f>
        <v>1</v>
      </c>
    </row>
    <row r="324" spans="1:51">
      <c r="A324" s="8">
        <v>402</v>
      </c>
      <c r="B324" s="8" t="s">
        <v>518</v>
      </c>
      <c r="C324">
        <v>1</v>
      </c>
      <c r="D324" t="s">
        <v>174</v>
      </c>
      <c r="E324" t="str">
        <f>VLOOKUP(A324,[1]数据整理!A:J,10,0)</f>
        <v>经济学</v>
      </c>
      <c r="F324" t="str">
        <f>VLOOKUP(A324,[1]数据整理!$A:$M,13,0)</f>
        <v>经济学</v>
      </c>
      <c r="G324" s="7" t="s">
        <v>53</v>
      </c>
      <c r="H324" s="7">
        <f t="shared" si="55"/>
        <v>0</v>
      </c>
      <c r="I324" s="7">
        <f t="shared" si="56"/>
        <v>1</v>
      </c>
      <c r="J324" s="7">
        <v>1</v>
      </c>
      <c r="K324" s="127">
        <f>VLOOKUP(G324,权重!$L$16:$N$18,3,0)</f>
        <v>0.02965</v>
      </c>
      <c r="L324" s="127">
        <f t="shared" si="57"/>
        <v>-0.162495927150278</v>
      </c>
      <c r="M324" t="str">
        <f>IFERROR(VLOOKUP(A324,[1]数据整理!A:Q,16,0),"")</f>
        <v>经济管理学院</v>
      </c>
      <c r="N324" t="s">
        <v>61</v>
      </c>
      <c r="O324">
        <v>537</v>
      </c>
      <c r="P324">
        <v>518</v>
      </c>
      <c r="Q324" s="14"/>
      <c r="R324" s="14" t="s">
        <v>55</v>
      </c>
      <c r="S324" s="14" t="s">
        <v>55</v>
      </c>
      <c r="T324" s="30">
        <f>VLOOKUP(A324,英语评价得分!O:T,6,0)</f>
        <v>0.872590003613655</v>
      </c>
      <c r="U324" s="41">
        <f t="shared" si="58"/>
        <v>0.877026307209504</v>
      </c>
      <c r="V324" s="14">
        <f t="shared" si="59"/>
        <v>0</v>
      </c>
      <c r="W324">
        <v>124</v>
      </c>
      <c r="X324">
        <v>1</v>
      </c>
      <c r="Y324" s="131">
        <v>0.00806451612903226</v>
      </c>
      <c r="Z324">
        <v>95.91</v>
      </c>
      <c r="AA324" s="41">
        <f t="shared" si="60"/>
        <v>0.787325173357616</v>
      </c>
      <c r="AB324" s="41">
        <f>VLOOKUP(A324,绩点百分制转换!$H:$M,6,0)</f>
        <v>1.79587289335571</v>
      </c>
      <c r="AC324" s="41">
        <f>L324*权重!$O$22+AA324*权重!$O$23+AB324*权重!$O$24</f>
        <v>0.286790824242375</v>
      </c>
      <c r="AD324" s="41">
        <f t="shared" si="61"/>
        <v>0.407907401113961</v>
      </c>
      <c r="AE324">
        <v>0</v>
      </c>
      <c r="AF324">
        <v>0</v>
      </c>
      <c r="AG324">
        <v>0</v>
      </c>
      <c r="AH324" s="41">
        <f>AE324*权重!$N$3+AF324*权重!$N$4+AG324*权重!$N$5</f>
        <v>0</v>
      </c>
      <c r="AI324" s="41">
        <f t="shared" si="62"/>
        <v>-0.885290647353986</v>
      </c>
      <c r="AJ324">
        <v>1</v>
      </c>
      <c r="AK324">
        <v>1</v>
      </c>
      <c r="AL324">
        <v>0</v>
      </c>
      <c r="AM324" s="41">
        <f>AJ324*权重!$N$9+AK324*权重!$N$10+AL324*权重!$N$11</f>
        <v>0.825522828401554</v>
      </c>
      <c r="AN324" s="41">
        <f t="shared" si="63"/>
        <v>1.56596604187897</v>
      </c>
      <c r="AO324" s="41">
        <f>AI324*权重!$D$16+AN324*权重!$D$17</f>
        <v>0.634733625639371</v>
      </c>
      <c r="AP324" s="41">
        <f t="shared" si="64"/>
        <v>0.755993359353399</v>
      </c>
      <c r="AQ324" t="s">
        <v>55</v>
      </c>
      <c r="AR324" t="s">
        <v>55</v>
      </c>
      <c r="AS324" t="s">
        <v>55</v>
      </c>
      <c r="AT324" t="s">
        <v>55</v>
      </c>
      <c r="AU324" t="s">
        <v>55</v>
      </c>
      <c r="AV324" s="7" t="str">
        <f>IF(AU324="","未进复试",IFERROR(VLOOKUP(A324,录取名单!$E:$I,5,0),"未录取"))</f>
        <v>未进复试</v>
      </c>
      <c r="AW324" s="136" t="str">
        <f>VLOOKUP(A324,[1]数据整理!$A:$AC,29,0)</f>
        <v>putong</v>
      </c>
      <c r="AX324" t="str">
        <f t="shared" si="65"/>
        <v/>
      </c>
      <c r="AY324">
        <f>IFERROR(VLOOKUP(A324,跨学科资质筛选!$A:$H,8,0),1)</f>
        <v>1</v>
      </c>
    </row>
    <row r="325" spans="1:51">
      <c r="A325" s="8">
        <v>403</v>
      </c>
      <c r="B325" s="8" t="s">
        <v>519</v>
      </c>
      <c r="C325">
        <v>1</v>
      </c>
      <c r="D325" t="s">
        <v>520</v>
      </c>
      <c r="E325" t="str">
        <f>VLOOKUP(A325,[1]数据整理!A:J,10,0)</f>
        <v>经济学</v>
      </c>
      <c r="F325" t="str">
        <f>VLOOKUP(A325,[1]数据整理!$A:$M,13,0)</f>
        <v>国际经济与贸易</v>
      </c>
      <c r="G325" s="7" t="s">
        <v>53</v>
      </c>
      <c r="H325" s="7">
        <f t="shared" si="55"/>
        <v>0</v>
      </c>
      <c r="I325" s="7">
        <f t="shared" si="56"/>
        <v>1</v>
      </c>
      <c r="J325" s="7">
        <v>1</v>
      </c>
      <c r="K325" s="127">
        <f>VLOOKUP(G325,权重!$L$16:$N$18,3,0)</f>
        <v>0.02965</v>
      </c>
      <c r="L325" s="127">
        <f t="shared" si="57"/>
        <v>-0.162495927150278</v>
      </c>
      <c r="M325" t="str">
        <f>IFERROR(VLOOKUP(A325,[1]数据整理!A:Q,16,0),"")</f>
        <v>经济管理学院</v>
      </c>
      <c r="N325" t="s">
        <v>61</v>
      </c>
      <c r="O325">
        <v>508</v>
      </c>
      <c r="P325">
        <v>501</v>
      </c>
      <c r="Q325" s="14"/>
      <c r="R325" s="14" t="s">
        <v>55</v>
      </c>
      <c r="S325" s="14" t="s">
        <v>55</v>
      </c>
      <c r="T325" s="30">
        <f>VLOOKUP(A325,英语评价得分!O:T,6,0)</f>
        <v>0.561496293120429</v>
      </c>
      <c r="U325" s="41">
        <f t="shared" si="58"/>
        <v>0.564490843487983</v>
      </c>
      <c r="V325" s="14">
        <f t="shared" si="59"/>
        <v>0</v>
      </c>
      <c r="W325">
        <v>66</v>
      </c>
      <c r="X325">
        <v>1</v>
      </c>
      <c r="Y325" s="131">
        <v>0.0151515151515152</v>
      </c>
      <c r="Z325">
        <v>4.01</v>
      </c>
      <c r="AA325" s="41">
        <f t="shared" si="60"/>
        <v>0.726225766658654</v>
      </c>
      <c r="AB325" s="41">
        <f>VLOOKUP(A325,绩点百分制转换!$H:$M,6,0)</f>
        <v>0.842723458730201</v>
      </c>
      <c r="AC325" s="41">
        <f>L325*权重!$O$22+AA325*权重!$O$23+AB325*权重!$O$24</f>
        <v>0.220386404540867</v>
      </c>
      <c r="AD325" s="41">
        <f t="shared" si="61"/>
        <v>0.313469876532219</v>
      </c>
      <c r="AE325">
        <v>0</v>
      </c>
      <c r="AF325">
        <v>0</v>
      </c>
      <c r="AG325">
        <v>0</v>
      </c>
      <c r="AH325" s="41">
        <f>AE325*权重!$N$3+AF325*权重!$N$4+AG325*权重!$N$5</f>
        <v>0</v>
      </c>
      <c r="AI325" s="41">
        <f t="shared" si="62"/>
        <v>-0.885290647353986</v>
      </c>
      <c r="AJ325">
        <v>0</v>
      </c>
      <c r="AK325">
        <v>0</v>
      </c>
      <c r="AL325">
        <v>0</v>
      </c>
      <c r="AM325" s="41">
        <f>AJ325*权重!$N$9+AK325*权重!$N$10+AL325*权重!$N$11</f>
        <v>0</v>
      </c>
      <c r="AN325" s="41">
        <f t="shared" si="63"/>
        <v>-0.651047891978899</v>
      </c>
      <c r="AO325" s="41">
        <f>AI325*权重!$D$16+AN325*权重!$D$17</f>
        <v>-0.740036714745894</v>
      </c>
      <c r="AP325" s="41">
        <f t="shared" si="64"/>
        <v>-0.881413587411652</v>
      </c>
      <c r="AQ325" t="s">
        <v>55</v>
      </c>
      <c r="AR325" t="s">
        <v>55</v>
      </c>
      <c r="AS325" t="s">
        <v>55</v>
      </c>
      <c r="AT325" t="s">
        <v>55</v>
      </c>
      <c r="AU325" t="s">
        <v>55</v>
      </c>
      <c r="AV325" s="7" t="str">
        <f>IF(AU325="","未进复试",IFERROR(VLOOKUP(A325,录取名单!$E:$I,5,0),"未录取"))</f>
        <v>未进复试</v>
      </c>
      <c r="AW325" s="136" t="str">
        <f>VLOOKUP(A325,[1]数据整理!$A:$AC,29,0)</f>
        <v>putong</v>
      </c>
      <c r="AX325" t="str">
        <f t="shared" si="65"/>
        <v/>
      </c>
      <c r="AY325">
        <f>IFERROR(VLOOKUP(A325,跨学科资质筛选!$A:$H,8,0),1)</f>
        <v>1</v>
      </c>
    </row>
    <row r="326" spans="1:51">
      <c r="A326" s="8">
        <v>404</v>
      </c>
      <c r="B326" s="8" t="s">
        <v>521</v>
      </c>
      <c r="C326">
        <v>1</v>
      </c>
      <c r="D326" t="s">
        <v>73</v>
      </c>
      <c r="E326" t="str">
        <f>VLOOKUP(A326,[1]数据整理!A:J,10,0)</f>
        <v>管理学</v>
      </c>
      <c r="F326" t="str">
        <f>VLOOKUP(A326,[1]数据整理!$A:$M,13,0)</f>
        <v>市场营销</v>
      </c>
      <c r="G326" s="7" t="s">
        <v>53</v>
      </c>
      <c r="H326" s="7">
        <f t="shared" si="55"/>
        <v>0</v>
      </c>
      <c r="I326" s="7">
        <f t="shared" si="56"/>
        <v>1</v>
      </c>
      <c r="J326" s="7">
        <v>1</v>
      </c>
      <c r="K326" s="127">
        <f>VLOOKUP(G326,权重!$L$16:$N$18,3,0)</f>
        <v>0.02965</v>
      </c>
      <c r="L326" s="127">
        <f t="shared" si="57"/>
        <v>-0.162495927150278</v>
      </c>
      <c r="M326" t="str">
        <f>IFERROR(VLOOKUP(A326,[1]数据整理!A:Q,16,0),"")</f>
        <v>经济管理学院</v>
      </c>
      <c r="N326" t="s">
        <v>79</v>
      </c>
      <c r="O326">
        <v>446</v>
      </c>
      <c r="P326">
        <v>446</v>
      </c>
      <c r="Q326" s="14"/>
      <c r="R326" s="14" t="s">
        <v>55</v>
      </c>
      <c r="S326" s="14" t="s">
        <v>55</v>
      </c>
      <c r="T326" s="30">
        <f>VLOOKUP(A326,英语评价得分!O:T,6,0)</f>
        <v>-0.444983358475296</v>
      </c>
      <c r="U326" s="41">
        <f t="shared" si="58"/>
        <v>-0.446653303846343</v>
      </c>
      <c r="V326" s="14">
        <f t="shared" si="59"/>
        <v>0</v>
      </c>
      <c r="W326">
        <v>80</v>
      </c>
      <c r="X326">
        <v>1</v>
      </c>
      <c r="Y326" s="131">
        <v>0.0125</v>
      </c>
      <c r="Z326">
        <v>3.59</v>
      </c>
      <c r="AA326" s="41">
        <f t="shared" si="60"/>
        <v>0.749085372268438</v>
      </c>
      <c r="AB326" s="41">
        <f>VLOOKUP(A326,绩点百分制转换!$H:$M,6,0)</f>
        <v>-0.775832184973493</v>
      </c>
      <c r="AC326" s="41">
        <f>L326*权重!$O$22+AA326*权重!$O$23+AB326*权重!$O$24</f>
        <v>0.155679208092056</v>
      </c>
      <c r="AD326" s="41">
        <f t="shared" si="61"/>
        <v>0.221446070244647</v>
      </c>
      <c r="AE326">
        <v>0</v>
      </c>
      <c r="AF326">
        <v>0</v>
      </c>
      <c r="AG326">
        <v>4</v>
      </c>
      <c r="AH326" s="41">
        <f>AE326*权重!$N$3+AF326*权重!$N$4+AG326*权重!$N$5</f>
        <v>0.425898203617509</v>
      </c>
      <c r="AI326" s="41">
        <f t="shared" si="62"/>
        <v>-0.47925099221134</v>
      </c>
      <c r="AJ326">
        <v>0</v>
      </c>
      <c r="AK326">
        <v>0</v>
      </c>
      <c r="AL326">
        <v>0</v>
      </c>
      <c r="AM326" s="41">
        <f>AJ326*权重!$N$9+AK326*权重!$N$10+AL326*权重!$N$11</f>
        <v>0</v>
      </c>
      <c r="AN326" s="41">
        <f t="shared" si="63"/>
        <v>-0.651047891978899</v>
      </c>
      <c r="AO326" s="41">
        <f>AI326*权重!$D$16+AN326*权重!$D$17</f>
        <v>-0.585782249757203</v>
      </c>
      <c r="AP326" s="41">
        <f t="shared" si="64"/>
        <v>-0.697690295511692</v>
      </c>
      <c r="AQ326" t="s">
        <v>55</v>
      </c>
      <c r="AR326" t="s">
        <v>55</v>
      </c>
      <c r="AS326" t="s">
        <v>55</v>
      </c>
      <c r="AT326" t="s">
        <v>55</v>
      </c>
      <c r="AU326" t="s">
        <v>55</v>
      </c>
      <c r="AV326" s="7" t="str">
        <f>IF(AU326="","未进复试",IFERROR(VLOOKUP(A326,录取名单!$E:$I,5,0),"未录取"))</f>
        <v>未进复试</v>
      </c>
      <c r="AW326" s="136" t="str">
        <f>VLOOKUP(A326,[1]数据整理!$A:$AC,29,0)</f>
        <v>putong</v>
      </c>
      <c r="AX326" t="str">
        <f t="shared" si="65"/>
        <v/>
      </c>
      <c r="AY326">
        <f>IFERROR(VLOOKUP(A326,跨学科资质筛选!$A:$H,8,0),1)</f>
        <v>1</v>
      </c>
    </row>
    <row r="327" spans="1:51">
      <c r="A327" s="8">
        <v>405</v>
      </c>
      <c r="B327" s="8" t="s">
        <v>522</v>
      </c>
      <c r="C327">
        <v>1</v>
      </c>
      <c r="D327" t="s">
        <v>102</v>
      </c>
      <c r="E327" t="str">
        <f>VLOOKUP(A327,[1]数据整理!A:J,10,0)</f>
        <v>艺术学</v>
      </c>
      <c r="F327" t="str">
        <f>VLOOKUP(A327,[1]数据整理!$A:$M,13,0)</f>
        <v>动画</v>
      </c>
      <c r="G327" s="7">
        <v>211</v>
      </c>
      <c r="H327" s="7">
        <f t="shared" si="55"/>
        <v>0</v>
      </c>
      <c r="I327" s="7">
        <f t="shared" si="56"/>
        <v>1</v>
      </c>
      <c r="J327" s="7">
        <v>1</v>
      </c>
      <c r="K327" s="127">
        <f>VLOOKUP(G327,权重!$L$16:$N$18,3,0)</f>
        <v>0.03757</v>
      </c>
      <c r="L327" s="127">
        <f t="shared" si="57"/>
        <v>-0.0952406599627802</v>
      </c>
      <c r="M327" t="str">
        <f>IFERROR(VLOOKUP(A327,[1]数据整理!A:Q,16,0),"")</f>
        <v>艺术设计学院</v>
      </c>
      <c r="N327" t="s">
        <v>232</v>
      </c>
      <c r="O327">
        <v>453</v>
      </c>
      <c r="Q327" s="14"/>
      <c r="R327" s="14" t="s">
        <v>55</v>
      </c>
      <c r="S327" s="14" t="s">
        <v>55</v>
      </c>
      <c r="T327" s="30">
        <f>VLOOKUP(A327,英语评价得分!O:T,6,0)</f>
        <v>-1.43837865978641</v>
      </c>
      <c r="U327" s="41">
        <f t="shared" si="58"/>
        <v>-1.44465246191936</v>
      </c>
      <c r="V327" s="14">
        <f t="shared" si="59"/>
        <v>0</v>
      </c>
      <c r="W327">
        <v>23</v>
      </c>
      <c r="X327">
        <v>3</v>
      </c>
      <c r="Y327" s="131">
        <v>0.130434782608696</v>
      </c>
      <c r="Z327">
        <v>85.03</v>
      </c>
      <c r="AA327" s="41">
        <f t="shared" si="60"/>
        <v>-0.267670129418921</v>
      </c>
      <c r="AB327" s="41">
        <f>VLOOKUP(A327,绩点百分制转换!$H:$M,6,0)</f>
        <v>-0.999347011961143</v>
      </c>
      <c r="AC327" s="41">
        <f>L327*权重!$O$22+AA327*权重!$O$23+AB327*权重!$O$24</f>
        <v>-0.20167592018297</v>
      </c>
      <c r="AD327" s="41">
        <f t="shared" si="61"/>
        <v>-0.286769103723933</v>
      </c>
      <c r="AE327">
        <v>1</v>
      </c>
      <c r="AF327">
        <v>1</v>
      </c>
      <c r="AG327">
        <v>1</v>
      </c>
      <c r="AH327" s="41">
        <f>AE327*权重!$N$3+AF327*权重!$N$4+AG327*权重!$N$5</f>
        <v>1</v>
      </c>
      <c r="AI327" s="41">
        <f t="shared" si="62"/>
        <v>0.0680818996391959</v>
      </c>
      <c r="AJ327">
        <v>0</v>
      </c>
      <c r="AK327">
        <v>0</v>
      </c>
      <c r="AL327">
        <v>0</v>
      </c>
      <c r="AM327" s="41">
        <f>AJ327*权重!$N$9+AK327*权重!$N$10+AL327*权重!$N$11</f>
        <v>0</v>
      </c>
      <c r="AN327" s="41">
        <f t="shared" si="63"/>
        <v>-0.651047891978899</v>
      </c>
      <c r="AO327" s="41">
        <f>AI327*权重!$D$16+AN327*权重!$D$17</f>
        <v>-0.377850484143185</v>
      </c>
      <c r="AP327" s="41">
        <f t="shared" si="64"/>
        <v>-0.450035172711979</v>
      </c>
      <c r="AQ327">
        <v>93</v>
      </c>
      <c r="AR327" t="s">
        <v>55</v>
      </c>
      <c r="AS327">
        <v>76</v>
      </c>
      <c r="AT327">
        <v>89.2</v>
      </c>
      <c r="AU327">
        <v>88.08</v>
      </c>
      <c r="AV327" s="7">
        <f>IF(AU327="","未进复试",IFERROR(VLOOKUP(A327,录取名单!$E:$I,5,0),"未录取"))</f>
        <v>88.08</v>
      </c>
      <c r="AW327" s="136" t="str">
        <f>VLOOKUP(A327,[1]数据整理!$A:$AC,29,0)</f>
        <v>putong</v>
      </c>
      <c r="AX327" t="str">
        <f t="shared" si="65"/>
        <v/>
      </c>
      <c r="AY327">
        <f>IFERROR(VLOOKUP(A327,跨学科资质筛选!$A:$H,8,0),1)</f>
        <v>1</v>
      </c>
    </row>
    <row r="328" spans="1:51">
      <c r="A328" s="8">
        <v>406</v>
      </c>
      <c r="B328" s="8" t="s">
        <v>523</v>
      </c>
      <c r="C328">
        <v>1</v>
      </c>
      <c r="D328" t="s">
        <v>524</v>
      </c>
      <c r="E328" t="str">
        <f>VLOOKUP(A328,[1]数据整理!A:J,10,0)</f>
        <v>文学</v>
      </c>
      <c r="F328" t="str">
        <f>VLOOKUP(A328,[1]数据整理!$A:$M,13,0)</f>
        <v>英语</v>
      </c>
      <c r="G328" s="7">
        <v>211</v>
      </c>
      <c r="H328" s="7">
        <f t="shared" si="55"/>
        <v>0</v>
      </c>
      <c r="I328" s="7">
        <f t="shared" si="56"/>
        <v>1</v>
      </c>
      <c r="J328" s="7">
        <v>1</v>
      </c>
      <c r="K328" s="127">
        <f>VLOOKUP(G328,权重!$L$16:$N$18,3,0)</f>
        <v>0.03757</v>
      </c>
      <c r="L328" s="127">
        <f t="shared" si="57"/>
        <v>-0.0952406599627802</v>
      </c>
      <c r="M328" t="str">
        <f>IFERROR(VLOOKUP(A328,[1]数据整理!A:Q,16,0),"")</f>
        <v>外语学院</v>
      </c>
      <c r="N328" t="s">
        <v>362</v>
      </c>
      <c r="Q328" s="14"/>
      <c r="R328" s="14" t="s">
        <v>55</v>
      </c>
      <c r="S328" s="14" t="s">
        <v>55</v>
      </c>
      <c r="T328" s="30">
        <f>VLOOKUP(A328,英语评价得分!O:T,6,0)</f>
        <v>-0.0423914978370054</v>
      </c>
      <c r="U328" s="41">
        <f t="shared" si="58"/>
        <v>-0.0421956449126116</v>
      </c>
      <c r="V328" s="14">
        <f t="shared" si="59"/>
        <v>1</v>
      </c>
      <c r="W328">
        <v>57</v>
      </c>
      <c r="X328">
        <v>5</v>
      </c>
      <c r="Y328" s="131">
        <v>0.087719298245614</v>
      </c>
      <c r="Z328">
        <v>3.37</v>
      </c>
      <c r="AA328" s="41">
        <f t="shared" si="60"/>
        <v>0.10059445523298</v>
      </c>
      <c r="AB328" s="41">
        <f>VLOOKUP(A328,绩点百分制转换!$H:$M,6,0)</f>
        <v>-1.34104209229859</v>
      </c>
      <c r="AC328" s="41">
        <f>L328*权重!$O$22+AA328*权重!$O$23+AB328*权重!$O$24</f>
        <v>-0.0773962190363686</v>
      </c>
      <c r="AD328" s="41">
        <f t="shared" si="61"/>
        <v>-0.110023830068944</v>
      </c>
      <c r="AE328">
        <v>3</v>
      </c>
      <c r="AF328">
        <v>0</v>
      </c>
      <c r="AG328">
        <v>9</v>
      </c>
      <c r="AH328" s="41">
        <f>AE328*权重!$N$3+AF328*权重!$N$4+AG328*权重!$N$5</f>
        <v>2.34008453568888</v>
      </c>
      <c r="AI328" s="41">
        <f t="shared" si="62"/>
        <v>1.34568170661508</v>
      </c>
      <c r="AJ328">
        <v>0</v>
      </c>
      <c r="AK328">
        <v>0</v>
      </c>
      <c r="AL328">
        <v>0</v>
      </c>
      <c r="AM328" s="41">
        <f>AJ328*权重!$N$9+AK328*权重!$N$10+AL328*权重!$N$11</f>
        <v>0</v>
      </c>
      <c r="AN328" s="41">
        <f t="shared" si="63"/>
        <v>-0.651047891978899</v>
      </c>
      <c r="AO328" s="41">
        <f>AI328*权重!$D$16+AN328*权重!$D$17</f>
        <v>0.107509682526953</v>
      </c>
      <c r="AP328" s="41">
        <f t="shared" si="64"/>
        <v>0.128048369857037</v>
      </c>
      <c r="AQ328" t="s">
        <v>55</v>
      </c>
      <c r="AR328" t="s">
        <v>55</v>
      </c>
      <c r="AS328" t="s">
        <v>55</v>
      </c>
      <c r="AT328" t="s">
        <v>55</v>
      </c>
      <c r="AU328" t="s">
        <v>55</v>
      </c>
      <c r="AV328" s="7" t="str">
        <f>IF(AU328="","未进复试",IFERROR(VLOOKUP(A328,录取名单!$E:$I,5,0),"未录取"))</f>
        <v>未进复试</v>
      </c>
      <c r="AW328" s="136" t="str">
        <f>VLOOKUP(A328,[1]数据整理!$A:$AC,29,0)</f>
        <v>putong</v>
      </c>
      <c r="AX328" t="str">
        <f t="shared" si="65"/>
        <v/>
      </c>
      <c r="AY328">
        <f>IFERROR(VLOOKUP(A328,跨学科资质筛选!$A:$H,8,0),1)</f>
        <v>1</v>
      </c>
    </row>
    <row r="329" spans="1:51">
      <c r="A329" s="8">
        <v>407</v>
      </c>
      <c r="B329" s="8" t="s">
        <v>525</v>
      </c>
      <c r="C329">
        <v>1</v>
      </c>
      <c r="D329" t="s">
        <v>224</v>
      </c>
      <c r="E329" t="str">
        <f>VLOOKUP(A329,[1]数据整理!A:J,10,0)</f>
        <v>理学</v>
      </c>
      <c r="F329" t="str">
        <f>VLOOKUP(A329,[1]数据整理!$A:$M,13,0)</f>
        <v>地理科学</v>
      </c>
      <c r="G329" s="7" t="s">
        <v>53</v>
      </c>
      <c r="H329" s="7">
        <f t="shared" si="55"/>
        <v>0</v>
      </c>
      <c r="I329" s="7">
        <f t="shared" si="56"/>
        <v>1</v>
      </c>
      <c r="J329" s="7">
        <v>1</v>
      </c>
      <c r="K329" s="127">
        <f>VLOOKUP(G329,权重!$L$16:$N$18,3,0)</f>
        <v>0.02965</v>
      </c>
      <c r="L329" s="127">
        <f t="shared" si="57"/>
        <v>-0.162495927150278</v>
      </c>
      <c r="M329" t="str">
        <f>IFERROR(VLOOKUP(A329,[1]数据整理!A:Q,16,0),"")</f>
        <v>自然保护区学院</v>
      </c>
      <c r="N329" t="s">
        <v>192</v>
      </c>
      <c r="O329">
        <v>479</v>
      </c>
      <c r="P329">
        <v>410</v>
      </c>
      <c r="Q329" s="14"/>
      <c r="R329" s="14" t="s">
        <v>55</v>
      </c>
      <c r="S329" s="14" t="s">
        <v>55</v>
      </c>
      <c r="T329" s="30">
        <f>VLOOKUP(A329,英语评价得分!O:T,6,0)</f>
        <v>-1.02695651413001</v>
      </c>
      <c r="U329" s="41">
        <f t="shared" si="58"/>
        <v>-1.03132359431171</v>
      </c>
      <c r="V329" s="14">
        <f t="shared" si="59"/>
        <v>0</v>
      </c>
      <c r="W329">
        <v>52</v>
      </c>
      <c r="X329">
        <v>2</v>
      </c>
      <c r="Y329" s="131">
        <v>0.0384615384615385</v>
      </c>
      <c r="Z329">
        <v>3.74</v>
      </c>
      <c r="AA329" s="41">
        <f t="shared" si="60"/>
        <v>0.525262200858353</v>
      </c>
      <c r="AB329" s="41">
        <f>VLOOKUP(A329,绩点百分制转换!$H:$M,6,0)</f>
        <v>-0.321951501818486</v>
      </c>
      <c r="AC329" s="41">
        <f>L329*权重!$O$22+AA329*权重!$O$23+AB329*权重!$O$24</f>
        <v>0.0913073987768662</v>
      </c>
      <c r="AD329" s="41">
        <f t="shared" si="61"/>
        <v>0.129899237188948</v>
      </c>
      <c r="AE329">
        <v>0</v>
      </c>
      <c r="AF329">
        <v>0</v>
      </c>
      <c r="AG329">
        <v>0</v>
      </c>
      <c r="AH329" s="41">
        <f>AE329*权重!$N$3+AF329*权重!$N$4+AG329*权重!$N$5</f>
        <v>0</v>
      </c>
      <c r="AI329" s="41">
        <f t="shared" si="62"/>
        <v>-0.885290647353986</v>
      </c>
      <c r="AJ329">
        <v>0</v>
      </c>
      <c r="AK329">
        <v>1</v>
      </c>
      <c r="AL329">
        <v>0</v>
      </c>
      <c r="AM329" s="41">
        <f>AJ329*权重!$N$9+AK329*权重!$N$10+AL329*权重!$N$11</f>
        <v>0.341500400262201</v>
      </c>
      <c r="AN329" s="41">
        <f t="shared" si="63"/>
        <v>0.266081374167892</v>
      </c>
      <c r="AO329" s="41">
        <f>AI329*权重!$D$16+AN329*权重!$D$17</f>
        <v>-0.17132485680827</v>
      </c>
      <c r="AP329" s="41">
        <f t="shared" si="64"/>
        <v>-0.204054817339727</v>
      </c>
      <c r="AQ329" t="s">
        <v>55</v>
      </c>
      <c r="AR329" t="s">
        <v>55</v>
      </c>
      <c r="AS329" t="s">
        <v>55</v>
      </c>
      <c r="AT329" t="s">
        <v>55</v>
      </c>
      <c r="AU329" t="s">
        <v>55</v>
      </c>
      <c r="AV329" s="7" t="str">
        <f>IF(AU329="","未进复试",IFERROR(VLOOKUP(A329,录取名单!$E:$I,5,0),"未录取"))</f>
        <v>未进复试</v>
      </c>
      <c r="AW329" s="136" t="str">
        <f>VLOOKUP(A329,[1]数据整理!$A:$AC,29,0)</f>
        <v>putong</v>
      </c>
      <c r="AX329" t="str">
        <f t="shared" si="65"/>
        <v/>
      </c>
      <c r="AY329">
        <f>IFERROR(VLOOKUP(A329,跨学科资质筛选!$A:$H,8,0),1)</f>
        <v>1</v>
      </c>
    </row>
    <row r="330" spans="1:51">
      <c r="A330" s="8">
        <v>408</v>
      </c>
      <c r="B330" s="8" t="s">
        <v>526</v>
      </c>
      <c r="C330">
        <v>1</v>
      </c>
      <c r="D330" t="s">
        <v>71</v>
      </c>
      <c r="E330" t="str">
        <f>VLOOKUP(A330,[1]数据整理!A:J,10,0)</f>
        <v>农学</v>
      </c>
      <c r="F330" t="str">
        <f>VLOOKUP(A330,[1]数据整理!$A:$M,13,0)</f>
        <v>园林</v>
      </c>
      <c r="G330" s="7">
        <v>211</v>
      </c>
      <c r="H330" s="7">
        <f t="shared" si="55"/>
        <v>0</v>
      </c>
      <c r="I330" s="7">
        <f t="shared" si="56"/>
        <v>1</v>
      </c>
      <c r="J330" s="7">
        <v>1</v>
      </c>
      <c r="K330" s="127">
        <f>VLOOKUP(G330,权重!$L$16:$N$18,3,0)</f>
        <v>0.03757</v>
      </c>
      <c r="L330" s="127">
        <f t="shared" si="57"/>
        <v>-0.0952406599627802</v>
      </c>
      <c r="M330" t="str">
        <f>IFERROR(VLOOKUP(A330,[1]数据整理!A:Q,16,0),"")</f>
        <v>园林学院</v>
      </c>
      <c r="N330" t="s">
        <v>58</v>
      </c>
      <c r="O330">
        <v>590</v>
      </c>
      <c r="P330">
        <v>509</v>
      </c>
      <c r="Q330" s="14"/>
      <c r="R330" s="14" t="s">
        <v>55</v>
      </c>
      <c r="S330" s="14" t="s">
        <v>55</v>
      </c>
      <c r="T330" s="30">
        <f>VLOOKUP(A330,英语评价得分!O:T,6,0)</f>
        <v>0.729499569249221</v>
      </c>
      <c r="U330" s="41">
        <f t="shared" si="58"/>
        <v>0.733272725090151</v>
      </c>
      <c r="V330" s="14">
        <f t="shared" si="59"/>
        <v>0</v>
      </c>
      <c r="W330">
        <v>44</v>
      </c>
      <c r="X330">
        <v>8</v>
      </c>
      <c r="Y330" s="131">
        <v>0.181818181818182</v>
      </c>
      <c r="Z330">
        <v>3.8</v>
      </c>
      <c r="AA330" s="41">
        <f t="shared" si="60"/>
        <v>-0.710663728813497</v>
      </c>
      <c r="AB330" s="41">
        <f>VLOOKUP(A330,绩点百分制转换!$H:$M,6,0)</f>
        <v>-0.0650379075798088</v>
      </c>
      <c r="AC330" s="41">
        <f>L330*权重!$O$22+AA330*权重!$O$23+AB330*权重!$O$24</f>
        <v>-0.327449986371523</v>
      </c>
      <c r="AD330" s="41">
        <f t="shared" si="61"/>
        <v>-0.465639599405071</v>
      </c>
      <c r="AE330">
        <v>0</v>
      </c>
      <c r="AF330">
        <v>0</v>
      </c>
      <c r="AG330">
        <v>0</v>
      </c>
      <c r="AH330" s="41">
        <f>AE330*权重!$N$3+AF330*权重!$N$4+AG330*权重!$N$5</f>
        <v>0</v>
      </c>
      <c r="AI330" s="41">
        <f t="shared" si="62"/>
        <v>-0.885290647353986</v>
      </c>
      <c r="AJ330">
        <v>0</v>
      </c>
      <c r="AK330">
        <v>0</v>
      </c>
      <c r="AL330">
        <v>3</v>
      </c>
      <c r="AM330" s="41">
        <f>AJ330*权重!$N$9+AK330*权重!$N$10+AL330*权重!$N$11</f>
        <v>0.451468242471214</v>
      </c>
      <c r="AN330" s="41">
        <f t="shared" si="63"/>
        <v>0.561409655913572</v>
      </c>
      <c r="AO330" s="41">
        <f>AI330*权重!$D$16+AN330*权重!$D$17</f>
        <v>0.0118082107022266</v>
      </c>
      <c r="AP330" s="41">
        <f t="shared" si="64"/>
        <v>0.0140640554023532</v>
      </c>
      <c r="AQ330" t="s">
        <v>55</v>
      </c>
      <c r="AR330" t="s">
        <v>55</v>
      </c>
      <c r="AS330" t="s">
        <v>55</v>
      </c>
      <c r="AT330" t="s">
        <v>55</v>
      </c>
      <c r="AU330" t="s">
        <v>55</v>
      </c>
      <c r="AV330" s="7" t="str">
        <f>IF(AU330="","未进复试",IFERROR(VLOOKUP(A330,录取名单!$E:$I,5,0),"未录取"))</f>
        <v>未进复试</v>
      </c>
      <c r="AW330" s="136" t="str">
        <f>VLOOKUP(A330,[1]数据整理!$A:$AC,29,0)</f>
        <v>putong</v>
      </c>
      <c r="AX330" t="str">
        <f t="shared" si="65"/>
        <v/>
      </c>
      <c r="AY330">
        <f>IFERROR(VLOOKUP(A330,跨学科资质筛选!$A:$H,8,0),1)</f>
        <v>1</v>
      </c>
    </row>
    <row r="331" spans="1:51">
      <c r="A331" s="8">
        <v>409</v>
      </c>
      <c r="B331" s="8" t="s">
        <v>527</v>
      </c>
      <c r="C331">
        <v>1</v>
      </c>
      <c r="D331" t="s">
        <v>426</v>
      </c>
      <c r="E331" t="str">
        <f>VLOOKUP(A331,[1]数据整理!A:J,10,0)</f>
        <v>管理学</v>
      </c>
      <c r="F331" t="str">
        <f>VLOOKUP(A331,[1]数据整理!$A:$M,13,0)</f>
        <v>公共事业管理</v>
      </c>
      <c r="G331" s="7" t="s">
        <v>53</v>
      </c>
      <c r="H331" s="7">
        <f t="shared" si="55"/>
        <v>0</v>
      </c>
      <c r="I331" s="7">
        <f t="shared" si="56"/>
        <v>1</v>
      </c>
      <c r="J331" s="7">
        <v>1</v>
      </c>
      <c r="K331" s="127">
        <f>VLOOKUP(G331,权重!$L$16:$N$18,3,0)</f>
        <v>0.02965</v>
      </c>
      <c r="L331" s="127">
        <f t="shared" si="57"/>
        <v>-0.162495927150278</v>
      </c>
      <c r="M331" t="str">
        <f>IFERROR(VLOOKUP(A331,[1]数据整理!A:Q,16,0),"")</f>
        <v>经济管理学院</v>
      </c>
      <c r="N331" t="s">
        <v>79</v>
      </c>
      <c r="O331">
        <v>441</v>
      </c>
      <c r="P331">
        <v>474</v>
      </c>
      <c r="Q331" s="14"/>
      <c r="R331" s="14" t="s">
        <v>55</v>
      </c>
      <c r="S331" s="14" t="s">
        <v>55</v>
      </c>
      <c r="T331" s="30">
        <f>VLOOKUP(A331,英语评价得分!O:T,6,0)</f>
        <v>0.0674062823370728</v>
      </c>
      <c r="U331" s="41">
        <f t="shared" si="58"/>
        <v>0.0681109893420412</v>
      </c>
      <c r="V331" s="14">
        <f t="shared" si="59"/>
        <v>0</v>
      </c>
      <c r="W331">
        <v>70</v>
      </c>
      <c r="X331">
        <v>1</v>
      </c>
      <c r="Y331" s="131">
        <v>0.0142857142857143</v>
      </c>
      <c r="Z331">
        <v>3.81</v>
      </c>
      <c r="AA331" s="41">
        <f t="shared" si="60"/>
        <v>0.733690127674093</v>
      </c>
      <c r="AB331" s="41">
        <f>VLOOKUP(A331,绩点百分制转换!$H:$M,6,0)</f>
        <v>-0.0222189752066941</v>
      </c>
      <c r="AC331" s="41">
        <f>L331*权重!$O$22+AA331*权重!$O$23+AB331*权重!$O$24</f>
        <v>0.184003989373574</v>
      </c>
      <c r="AD331" s="41">
        <f t="shared" si="61"/>
        <v>0.261728362305473</v>
      </c>
      <c r="AE331">
        <v>0</v>
      </c>
      <c r="AF331">
        <v>0</v>
      </c>
      <c r="AG331">
        <v>6</v>
      </c>
      <c r="AH331" s="41">
        <f>AE331*权重!$N$3+AF331*权重!$N$4+AG331*权重!$N$5</f>
        <v>0.638847305426264</v>
      </c>
      <c r="AI331" s="41">
        <f t="shared" si="62"/>
        <v>-0.276231164640017</v>
      </c>
      <c r="AJ331">
        <v>0</v>
      </c>
      <c r="AK331">
        <v>0</v>
      </c>
      <c r="AL331">
        <v>0</v>
      </c>
      <c r="AM331" s="41">
        <f>AJ331*权重!$N$9+AK331*权重!$N$10+AL331*权重!$N$11</f>
        <v>0</v>
      </c>
      <c r="AN331" s="41">
        <f t="shared" si="63"/>
        <v>-0.651047891978899</v>
      </c>
      <c r="AO331" s="41">
        <f>AI331*权重!$D$16+AN331*权重!$D$17</f>
        <v>-0.508655017262858</v>
      </c>
      <c r="AP331" s="41">
        <f t="shared" si="64"/>
        <v>-0.605828649561713</v>
      </c>
      <c r="AQ331" t="s">
        <v>55</v>
      </c>
      <c r="AR331" t="s">
        <v>55</v>
      </c>
      <c r="AS331" t="s">
        <v>55</v>
      </c>
      <c r="AT331" t="s">
        <v>55</v>
      </c>
      <c r="AU331" t="s">
        <v>55</v>
      </c>
      <c r="AV331" s="7" t="str">
        <f>IF(AU331="","未进复试",IFERROR(VLOOKUP(A331,录取名单!$E:$I,5,0),"未录取"))</f>
        <v>未进复试</v>
      </c>
      <c r="AW331" s="136" t="str">
        <f>VLOOKUP(A331,[1]数据整理!$A:$AC,29,0)</f>
        <v>putong</v>
      </c>
      <c r="AX331" t="str">
        <f t="shared" si="65"/>
        <v/>
      </c>
      <c r="AY331">
        <f>IFERROR(VLOOKUP(A331,跨学科资质筛选!$A:$H,8,0),1)</f>
        <v>1</v>
      </c>
    </row>
    <row r="332" spans="1:51">
      <c r="A332" s="8">
        <v>410</v>
      </c>
      <c r="B332" s="8" t="s">
        <v>528</v>
      </c>
      <c r="C332">
        <v>1</v>
      </c>
      <c r="D332" t="s">
        <v>489</v>
      </c>
      <c r="E332" t="str">
        <f>VLOOKUP(A332,[1]数据整理!A:J,10,0)</f>
        <v>文学</v>
      </c>
      <c r="F332" t="str">
        <f>VLOOKUP(A332,[1]数据整理!$A:$M,13,0)</f>
        <v>日语</v>
      </c>
      <c r="G332" s="7" t="s">
        <v>53</v>
      </c>
      <c r="H332" s="7">
        <f t="shared" si="55"/>
        <v>0</v>
      </c>
      <c r="I332" s="7">
        <f t="shared" si="56"/>
        <v>1</v>
      </c>
      <c r="J332" s="7">
        <v>1</v>
      </c>
      <c r="K332" s="127">
        <f>VLOOKUP(G332,权重!$L$16:$N$18,3,0)</f>
        <v>0.02965</v>
      </c>
      <c r="L332" s="127">
        <f t="shared" si="57"/>
        <v>-0.162495927150278</v>
      </c>
      <c r="M332" t="str">
        <f>IFERROR(VLOOKUP(A332,[1]数据整理!A:Q,16,0),"")</f>
        <v>外语学院</v>
      </c>
      <c r="N332" t="s">
        <v>362</v>
      </c>
      <c r="O332">
        <v>648</v>
      </c>
      <c r="P332">
        <v>615</v>
      </c>
      <c r="Q332" s="14"/>
      <c r="R332" s="14" t="s">
        <v>55</v>
      </c>
      <c r="S332" s="14" t="s">
        <v>55</v>
      </c>
      <c r="T332" s="30">
        <f>VLOOKUP(A332,英语评价得分!O:T,6,0)</f>
        <v>2.64765411642793</v>
      </c>
      <c r="U332" s="41">
        <f t="shared" si="58"/>
        <v>2.66031689432641</v>
      </c>
      <c r="V332" s="14">
        <f t="shared" si="59"/>
        <v>0</v>
      </c>
      <c r="W332">
        <v>47</v>
      </c>
      <c r="X332">
        <v>7</v>
      </c>
      <c r="Y332" s="131">
        <v>0.148936170212766</v>
      </c>
      <c r="Z332">
        <v>3.35</v>
      </c>
      <c r="AA332" s="41">
        <f t="shared" si="60"/>
        <v>-0.427176826418605</v>
      </c>
      <c r="AB332" s="41">
        <f>VLOOKUP(A332,绩点百分制转换!$H:$M,6,0)</f>
        <v>-1.39242481114633</v>
      </c>
      <c r="AC332" s="41">
        <f>L332*权重!$O$22+AA332*权重!$O$23+AB332*权重!$O$24</f>
        <v>-0.318716848878485</v>
      </c>
      <c r="AD332" s="41">
        <f t="shared" si="61"/>
        <v>-0.453219704910372</v>
      </c>
      <c r="AE332">
        <v>0</v>
      </c>
      <c r="AF332">
        <v>0</v>
      </c>
      <c r="AG332">
        <v>0</v>
      </c>
      <c r="AH332" s="41">
        <f>AE332*权重!$N$3+AF332*权重!$N$4+AG332*权重!$N$5</f>
        <v>0</v>
      </c>
      <c r="AI332" s="41">
        <f t="shared" si="62"/>
        <v>-0.885290647353986</v>
      </c>
      <c r="AJ332">
        <v>0</v>
      </c>
      <c r="AK332">
        <v>0</v>
      </c>
      <c r="AL332">
        <v>0</v>
      </c>
      <c r="AM332" s="41">
        <f>AJ332*权重!$N$9+AK332*权重!$N$10+AL332*权重!$N$11</f>
        <v>0</v>
      </c>
      <c r="AN332" s="41">
        <f t="shared" si="63"/>
        <v>-0.651047891978899</v>
      </c>
      <c r="AO332" s="41">
        <f>AI332*权重!$D$16+AN332*权重!$D$17</f>
        <v>-0.740036714745894</v>
      </c>
      <c r="AP332" s="41">
        <f t="shared" si="64"/>
        <v>-0.881413587411652</v>
      </c>
      <c r="AQ332" t="s">
        <v>55</v>
      </c>
      <c r="AR332" t="s">
        <v>55</v>
      </c>
      <c r="AS332" t="s">
        <v>55</v>
      </c>
      <c r="AT332" t="s">
        <v>55</v>
      </c>
      <c r="AU332" t="s">
        <v>55</v>
      </c>
      <c r="AV332" s="7" t="str">
        <f>IF(AU332="","未进复试",IFERROR(VLOOKUP(A332,录取名单!$E:$I,5,0),"未录取"))</f>
        <v>未进复试</v>
      </c>
      <c r="AW332" s="136" t="str">
        <f>VLOOKUP(A332,[1]数据整理!$A:$AC,29,0)</f>
        <v>putong</v>
      </c>
      <c r="AX332" t="str">
        <f t="shared" si="65"/>
        <v/>
      </c>
      <c r="AY332">
        <f>IFERROR(VLOOKUP(A332,跨学科资质筛选!$A:$H,8,0),1)</f>
        <v>1</v>
      </c>
    </row>
    <row r="333" spans="1:51">
      <c r="A333" s="8">
        <v>411</v>
      </c>
      <c r="B333" s="8" t="s">
        <v>529</v>
      </c>
      <c r="C333">
        <v>1</v>
      </c>
      <c r="D333" t="s">
        <v>397</v>
      </c>
      <c r="E333" t="str">
        <f>VLOOKUP(A333,[1]数据整理!A:J,10,0)</f>
        <v>工学</v>
      </c>
      <c r="F333" t="str">
        <f>VLOOKUP(A333,[1]数据整理!$A:$M,13,0)</f>
        <v>水文与水资源工程</v>
      </c>
      <c r="G333" s="7">
        <v>211</v>
      </c>
      <c r="H333" s="7">
        <f t="shared" si="55"/>
        <v>0</v>
      </c>
      <c r="I333" s="7">
        <f t="shared" si="56"/>
        <v>1</v>
      </c>
      <c r="J333" s="7">
        <v>1</v>
      </c>
      <c r="K333" s="127">
        <f>VLOOKUP(G333,权重!$L$16:$N$18,3,0)</f>
        <v>0.03757</v>
      </c>
      <c r="L333" s="127">
        <f t="shared" si="57"/>
        <v>-0.0952406599627802</v>
      </c>
      <c r="M333" t="str">
        <f>IFERROR(VLOOKUP(A333,[1]数据整理!A:Q,16,0),"")</f>
        <v>自然保护区学院</v>
      </c>
      <c r="N333" t="s">
        <v>192</v>
      </c>
      <c r="O333">
        <v>540</v>
      </c>
      <c r="P333">
        <v>496</v>
      </c>
      <c r="Q333" s="14"/>
      <c r="R333" s="14" t="s">
        <v>55</v>
      </c>
      <c r="S333" s="14" t="s">
        <v>55</v>
      </c>
      <c r="T333" s="30">
        <f>VLOOKUP(A333,英语评价得分!O:T,6,0)</f>
        <v>0.469998142975364</v>
      </c>
      <c r="U333" s="41">
        <f t="shared" si="58"/>
        <v>0.472568648275772</v>
      </c>
      <c r="V333" s="14">
        <f t="shared" si="59"/>
        <v>0</v>
      </c>
      <c r="W333">
        <v>35</v>
      </c>
      <c r="X333">
        <v>3</v>
      </c>
      <c r="Y333" s="131">
        <v>0.0857142857142857</v>
      </c>
      <c r="Z333">
        <v>3.59</v>
      </c>
      <c r="AA333" s="41">
        <f t="shared" si="60"/>
        <v>0.117880343900314</v>
      </c>
      <c r="AB333" s="41">
        <f>VLOOKUP(A333,绩点百分制转换!$H:$M,6,0)</f>
        <v>-0.775832184973493</v>
      </c>
      <c r="AC333" s="41">
        <f>L333*权重!$O$22+AA333*权重!$O$23+AB333*权重!$O$24</f>
        <v>-0.0452095661580754</v>
      </c>
      <c r="AD333" s="41">
        <f t="shared" si="61"/>
        <v>-0.0642493494536305</v>
      </c>
      <c r="AE333">
        <v>0</v>
      </c>
      <c r="AF333">
        <v>0</v>
      </c>
      <c r="AG333">
        <v>0</v>
      </c>
      <c r="AH333" s="41">
        <f>AE333*权重!$N$3+AF333*权重!$N$4+AG333*权重!$N$5</f>
        <v>0</v>
      </c>
      <c r="AI333" s="41">
        <f t="shared" si="62"/>
        <v>-0.885290647353986</v>
      </c>
      <c r="AJ333">
        <v>0</v>
      </c>
      <c r="AK333">
        <v>0</v>
      </c>
      <c r="AL333">
        <v>0</v>
      </c>
      <c r="AM333" s="41">
        <f>AJ333*权重!$N$9+AK333*权重!$N$10+AL333*权重!$N$11</f>
        <v>0</v>
      </c>
      <c r="AN333" s="41">
        <f t="shared" si="63"/>
        <v>-0.651047891978899</v>
      </c>
      <c r="AO333" s="41">
        <f>AI333*权重!$D$16+AN333*权重!$D$17</f>
        <v>-0.740036714745894</v>
      </c>
      <c r="AP333" s="41">
        <f t="shared" si="64"/>
        <v>-0.881413587411652</v>
      </c>
      <c r="AQ333" t="s">
        <v>55</v>
      </c>
      <c r="AR333" t="s">
        <v>55</v>
      </c>
      <c r="AS333" t="s">
        <v>55</v>
      </c>
      <c r="AT333" t="s">
        <v>55</v>
      </c>
      <c r="AU333" t="s">
        <v>55</v>
      </c>
      <c r="AV333" s="7" t="str">
        <f>IF(AU333="","未进复试",IFERROR(VLOOKUP(A333,录取名单!$E:$I,5,0),"未录取"))</f>
        <v>未进复试</v>
      </c>
      <c r="AW333" s="136" t="str">
        <f>VLOOKUP(A333,[1]数据整理!$A:$AC,29,0)</f>
        <v>putong</v>
      </c>
      <c r="AX333" t="str">
        <f t="shared" si="65"/>
        <v/>
      </c>
      <c r="AY333">
        <f>IFERROR(VLOOKUP(A333,跨学科资质筛选!$A:$H,8,0),1)</f>
        <v>1</v>
      </c>
    </row>
    <row r="334" spans="1:51">
      <c r="A334" s="8">
        <v>412</v>
      </c>
      <c r="B334" s="8" t="s">
        <v>530</v>
      </c>
      <c r="C334">
        <v>1</v>
      </c>
      <c r="D334" t="s">
        <v>531</v>
      </c>
      <c r="E334" t="str">
        <f>VLOOKUP(A334,[1]数据整理!A:J,10,0)</f>
        <v>理学</v>
      </c>
      <c r="F334" t="str">
        <f>VLOOKUP(A334,[1]数据整理!$A:$M,13,0)</f>
        <v>生态学</v>
      </c>
      <c r="G334" s="7" t="s">
        <v>53</v>
      </c>
      <c r="H334" s="7">
        <f t="shared" si="55"/>
        <v>0</v>
      </c>
      <c r="I334" s="7">
        <f t="shared" si="56"/>
        <v>1</v>
      </c>
      <c r="J334" s="7">
        <v>1</v>
      </c>
      <c r="K334" s="127">
        <f>VLOOKUP(G334,权重!$L$16:$N$18,3,0)</f>
        <v>0.02965</v>
      </c>
      <c r="L334" s="127">
        <f t="shared" si="57"/>
        <v>-0.162495927150278</v>
      </c>
      <c r="M334" t="str">
        <f>IFERROR(VLOOKUP(A334,[1]数据整理!A:Q,16,0),"")</f>
        <v>自然保护区学院</v>
      </c>
      <c r="N334" t="s">
        <v>192</v>
      </c>
      <c r="O334">
        <v>495</v>
      </c>
      <c r="P334">
        <v>507</v>
      </c>
      <c r="Q334" s="14"/>
      <c r="R334" s="14" t="s">
        <v>55</v>
      </c>
      <c r="S334" s="14" t="s">
        <v>55</v>
      </c>
      <c r="T334" s="30">
        <f>VLOOKUP(A334,英语评价得分!O:T,6,0)</f>
        <v>0.671294073294509</v>
      </c>
      <c r="U334" s="41">
        <f t="shared" si="58"/>
        <v>0.674797477742638</v>
      </c>
      <c r="V334" s="14">
        <f t="shared" si="59"/>
        <v>0</v>
      </c>
      <c r="W334">
        <v>29</v>
      </c>
      <c r="X334">
        <v>3</v>
      </c>
      <c r="Y334" s="131">
        <v>0.103448275862069</v>
      </c>
      <c r="Z334">
        <v>3.33</v>
      </c>
      <c r="AA334" s="41">
        <f t="shared" si="60"/>
        <v>-0.0350103610366237</v>
      </c>
      <c r="AB334" s="41">
        <f>VLOOKUP(A334,绩点百分制转换!$H:$M,6,0)</f>
        <v>-1.44380752999406</v>
      </c>
      <c r="AC334" s="41">
        <f>L334*权重!$O$22+AA334*权重!$O$23+AB334*权重!$O$24</f>
        <v>-0.172202974883675</v>
      </c>
      <c r="AD334" s="41">
        <f t="shared" si="61"/>
        <v>-0.244853941921301</v>
      </c>
      <c r="AE334">
        <v>0</v>
      </c>
      <c r="AF334">
        <v>1</v>
      </c>
      <c r="AG334">
        <v>0</v>
      </c>
      <c r="AH334" s="41">
        <f>AE334*权重!$N$3+AF334*权重!$N$4+AG334*权重!$N$5</f>
        <v>0.432920923245795</v>
      </c>
      <c r="AI334" s="41">
        <f t="shared" si="62"/>
        <v>-0.472555724112503</v>
      </c>
      <c r="AJ334">
        <v>0</v>
      </c>
      <c r="AK334">
        <v>1</v>
      </c>
      <c r="AL334">
        <v>0</v>
      </c>
      <c r="AM334" s="41">
        <f>AJ334*权重!$N$9+AK334*权重!$N$10+AL334*权重!$N$11</f>
        <v>0.341500400262201</v>
      </c>
      <c r="AN334" s="41">
        <f t="shared" si="63"/>
        <v>0.266081374167892</v>
      </c>
      <c r="AO334" s="41">
        <f>AI334*权重!$D$16+AN334*权重!$D$17</f>
        <v>-0.0145268594688302</v>
      </c>
      <c r="AP334" s="41">
        <f t="shared" si="64"/>
        <v>-0.017302075779637</v>
      </c>
      <c r="AQ334" t="s">
        <v>55</v>
      </c>
      <c r="AR334" t="s">
        <v>55</v>
      </c>
      <c r="AS334" t="s">
        <v>55</v>
      </c>
      <c r="AT334">
        <v>87.75</v>
      </c>
      <c r="AU334">
        <v>52.65</v>
      </c>
      <c r="AV334" s="7" t="str">
        <f>IF(AU334="","未进复试",IFERROR(VLOOKUP(A334,录取名单!$E:$I,5,0),"未录取"))</f>
        <v>未录取</v>
      </c>
      <c r="AW334" s="136" t="str">
        <f>VLOOKUP(A334,[1]数据整理!$A:$AC,29,0)</f>
        <v>putong</v>
      </c>
      <c r="AX334" t="str">
        <f t="shared" si="65"/>
        <v/>
      </c>
      <c r="AY334">
        <f>IFERROR(VLOOKUP(A334,跨学科资质筛选!$A:$H,8,0),1)</f>
        <v>1</v>
      </c>
    </row>
    <row r="335" spans="1:51">
      <c r="A335" s="8">
        <v>413</v>
      </c>
      <c r="B335" s="8" t="s">
        <v>532</v>
      </c>
      <c r="C335">
        <v>2</v>
      </c>
      <c r="D335" t="s">
        <v>102</v>
      </c>
      <c r="E335" t="str">
        <f>VLOOKUP(A335,[1]数据整理!A:J,10,0)</f>
        <v>农学</v>
      </c>
      <c r="F335" t="str">
        <f>VLOOKUP(A335,[1]数据整理!$A:$M,13,0)</f>
        <v>水土保持与荒漠化防治</v>
      </c>
      <c r="G335" s="7">
        <v>211</v>
      </c>
      <c r="H335" s="7">
        <f t="shared" si="55"/>
        <v>0</v>
      </c>
      <c r="I335" s="7">
        <f t="shared" si="56"/>
        <v>1</v>
      </c>
      <c r="J335" s="7">
        <v>1</v>
      </c>
      <c r="K335" s="127">
        <f>VLOOKUP(G335,权重!$L$16:$N$18,3,0)</f>
        <v>0.03757</v>
      </c>
      <c r="L335" s="127">
        <f t="shared" si="57"/>
        <v>-0.0952406599627802</v>
      </c>
      <c r="M335" t="str">
        <f>IFERROR(VLOOKUP(A335,[1]数据整理!A:Q,16,0),"")</f>
        <v>水土保持学院</v>
      </c>
      <c r="N335" t="s">
        <v>124</v>
      </c>
      <c r="O335">
        <v>448</v>
      </c>
      <c r="Q335" s="14"/>
      <c r="R335" s="14" t="s">
        <v>55</v>
      </c>
      <c r="S335" s="14" t="s">
        <v>55</v>
      </c>
      <c r="T335" s="30">
        <f>VLOOKUP(A335,英语评价得分!O:T,6,0)</f>
        <v>-1.51749830318187</v>
      </c>
      <c r="U335" s="41">
        <f t="shared" si="58"/>
        <v>-1.52413878261313</v>
      </c>
      <c r="V335" s="14">
        <f t="shared" si="59"/>
        <v>0</v>
      </c>
      <c r="W335">
        <v>66</v>
      </c>
      <c r="X335">
        <v>16</v>
      </c>
      <c r="Y335" s="131">
        <v>0.242424242424242</v>
      </c>
      <c r="Z335">
        <v>87.01</v>
      </c>
      <c r="AA335" s="41">
        <f t="shared" si="60"/>
        <v>-1.23316899989428</v>
      </c>
      <c r="AB335" s="41">
        <f>VLOOKUP(A335,绩点百分制转换!$H:$M,6,0)</f>
        <v>-0.490658095368554</v>
      </c>
      <c r="AC335" s="41">
        <f>L335*权重!$O$22+AA335*权重!$O$23+AB335*权重!$O$24</f>
        <v>-0.545059603703393</v>
      </c>
      <c r="AD335" s="41">
        <f t="shared" si="61"/>
        <v>-0.775114686731756</v>
      </c>
      <c r="AE335">
        <v>0</v>
      </c>
      <c r="AF335">
        <v>0</v>
      </c>
      <c r="AG335">
        <v>4</v>
      </c>
      <c r="AH335" s="41">
        <f>AE335*权重!$N$3+AF335*权重!$N$4+AG335*权重!$N$5</f>
        <v>0.425898203617509</v>
      </c>
      <c r="AI335" s="41">
        <f t="shared" si="62"/>
        <v>-0.47925099221134</v>
      </c>
      <c r="AJ335">
        <v>1</v>
      </c>
      <c r="AK335">
        <v>0</v>
      </c>
      <c r="AL335">
        <v>0</v>
      </c>
      <c r="AM335" s="41">
        <f>AJ335*权重!$N$9+AK335*权重!$N$10+AL335*权重!$N$11</f>
        <v>0.484022428139353</v>
      </c>
      <c r="AN335" s="41">
        <f t="shared" si="63"/>
        <v>0.64883677573218</v>
      </c>
      <c r="AO335" s="41">
        <f>AI335*权重!$D$16+AN335*权重!$D$17</f>
        <v>0.220276232690437</v>
      </c>
      <c r="AP335" s="41">
        <f t="shared" si="64"/>
        <v>0.262357881181433</v>
      </c>
      <c r="AQ335">
        <v>84</v>
      </c>
      <c r="AR335" t="s">
        <v>55</v>
      </c>
      <c r="AS335">
        <v>89.6</v>
      </c>
      <c r="AT335">
        <v>94.6</v>
      </c>
      <c r="AU335">
        <v>89.36</v>
      </c>
      <c r="AV335" s="7">
        <f>IF(AU335="","未进复试",IFERROR(VLOOKUP(A335,录取名单!$E:$I,5,0),"未录取"))</f>
        <v>89.36</v>
      </c>
      <c r="AW335" s="136" t="str">
        <f>VLOOKUP(A335,[1]数据整理!$A:$AC,29,0)</f>
        <v>putong</v>
      </c>
      <c r="AX335" t="str">
        <f t="shared" si="65"/>
        <v/>
      </c>
      <c r="AY335">
        <f>IFERROR(VLOOKUP(A335,跨学科资质筛选!$A:$H,8,0),1)</f>
        <v>1</v>
      </c>
    </row>
    <row r="336" spans="1:51">
      <c r="A336" s="8">
        <v>414</v>
      </c>
      <c r="B336" s="8" t="s">
        <v>533</v>
      </c>
      <c r="C336">
        <v>1</v>
      </c>
      <c r="D336" t="s">
        <v>69</v>
      </c>
      <c r="E336" t="str">
        <f>VLOOKUP(A336,[1]数据整理!A:J,10,0)</f>
        <v>管理学</v>
      </c>
      <c r="F336" t="str">
        <f>VLOOKUP(A336,[1]数据整理!$A:$M,13,0)</f>
        <v>会计学</v>
      </c>
      <c r="G336" s="7" t="s">
        <v>53</v>
      </c>
      <c r="H336" s="7">
        <f t="shared" si="55"/>
        <v>0</v>
      </c>
      <c r="I336" s="7">
        <f t="shared" si="56"/>
        <v>1</v>
      </c>
      <c r="J336" s="7">
        <v>1</v>
      </c>
      <c r="K336" s="127">
        <f>VLOOKUP(G336,权重!$L$16:$N$18,3,0)</f>
        <v>0.02965</v>
      </c>
      <c r="L336" s="127">
        <f t="shared" si="57"/>
        <v>-0.162495927150278</v>
      </c>
      <c r="M336" t="str">
        <f>IFERROR(VLOOKUP(A336,[1]数据整理!A:Q,16,0),"")</f>
        <v>经济管理学院</v>
      </c>
      <c r="N336" t="s">
        <v>54</v>
      </c>
      <c r="O336">
        <v>534</v>
      </c>
      <c r="P336">
        <v>421</v>
      </c>
      <c r="Q336" s="14"/>
      <c r="R336" s="14" t="s">
        <v>55</v>
      </c>
      <c r="S336" s="14" t="s">
        <v>55</v>
      </c>
      <c r="T336" s="30">
        <f>VLOOKUP(A336,英语评价得分!O:T,6,0)</f>
        <v>-0.156640436779942</v>
      </c>
      <c r="U336" s="41">
        <f t="shared" si="58"/>
        <v>-0.156974066680158</v>
      </c>
      <c r="V336" s="14">
        <f t="shared" si="59"/>
        <v>0</v>
      </c>
      <c r="W336">
        <v>118</v>
      </c>
      <c r="X336">
        <v>2</v>
      </c>
      <c r="Y336" s="131">
        <v>0.0169491525423729</v>
      </c>
      <c r="Z336">
        <v>90.72</v>
      </c>
      <c r="AA336" s="41">
        <f t="shared" si="60"/>
        <v>0.710727728957105</v>
      </c>
      <c r="AB336" s="41">
        <f>VLOOKUP(A336,绩点百分制转换!$H:$M,6,0)</f>
        <v>0.462491339256952</v>
      </c>
      <c r="AC336" s="41">
        <f>L336*权重!$O$22+AA336*权重!$O$23+AB336*权重!$O$24</f>
        <v>0.197264986268112</v>
      </c>
      <c r="AD336" s="41">
        <f t="shared" si="61"/>
        <v>0.280587584716205</v>
      </c>
      <c r="AE336">
        <v>0</v>
      </c>
      <c r="AF336">
        <v>1</v>
      </c>
      <c r="AG336">
        <v>5</v>
      </c>
      <c r="AH336" s="41">
        <f>AE336*权重!$N$3+AF336*权重!$N$4+AG336*权重!$N$5</f>
        <v>0.965293677767681</v>
      </c>
      <c r="AI336" s="41">
        <f t="shared" si="62"/>
        <v>0.0349938448158042</v>
      </c>
      <c r="AJ336">
        <v>0</v>
      </c>
      <c r="AK336">
        <v>1</v>
      </c>
      <c r="AL336">
        <v>0</v>
      </c>
      <c r="AM336" s="41">
        <f>AJ336*权重!$N$9+AK336*权重!$N$10+AL336*权重!$N$11</f>
        <v>0.341500400262201</v>
      </c>
      <c r="AN336" s="41">
        <f t="shared" si="63"/>
        <v>0.266081374167892</v>
      </c>
      <c r="AO336" s="41">
        <f>AI336*权重!$D$16+AN336*权重!$D$17</f>
        <v>0.178291221767034</v>
      </c>
      <c r="AP336" s="41">
        <f t="shared" si="64"/>
        <v>0.212352039095313</v>
      </c>
      <c r="AQ336" t="s">
        <v>55</v>
      </c>
      <c r="AR336" t="s">
        <v>55</v>
      </c>
      <c r="AS336" t="s">
        <v>55</v>
      </c>
      <c r="AT336">
        <v>78.43</v>
      </c>
      <c r="AU336">
        <v>78.43</v>
      </c>
      <c r="AV336" s="7">
        <f>IF(AU336="","未进复试",IFERROR(VLOOKUP(A336,录取名单!$E:$I,5,0),"未录取"))</f>
        <v>78.43</v>
      </c>
      <c r="AW336" s="136" t="str">
        <f>VLOOKUP(A336,[1]数据整理!$A:$AC,29,0)</f>
        <v>putong</v>
      </c>
      <c r="AX336" t="str">
        <f t="shared" si="65"/>
        <v/>
      </c>
      <c r="AY336">
        <f>IFERROR(VLOOKUP(A336,跨学科资质筛选!$A:$H,8,0),1)</f>
        <v>1</v>
      </c>
    </row>
    <row r="337" spans="1:51">
      <c r="A337" s="8">
        <v>415</v>
      </c>
      <c r="B337" s="8" t="s">
        <v>534</v>
      </c>
      <c r="C337">
        <v>1</v>
      </c>
      <c r="D337" t="s">
        <v>81</v>
      </c>
      <c r="E337" t="str">
        <f>VLOOKUP(A337,[1]数据整理!A:J,10,0)</f>
        <v>管理学</v>
      </c>
      <c r="F337" t="str">
        <f>VLOOKUP(A337,[1]数据整理!$A:$M,13,0)</f>
        <v>旅游管理</v>
      </c>
      <c r="G337" s="7" t="s">
        <v>53</v>
      </c>
      <c r="H337" s="7">
        <f t="shared" si="55"/>
        <v>0</v>
      </c>
      <c r="I337" s="7">
        <f t="shared" si="56"/>
        <v>1</v>
      </c>
      <c r="J337" s="7">
        <v>1</v>
      </c>
      <c r="K337" s="127">
        <f>VLOOKUP(G337,权重!$L$16:$N$18,3,0)</f>
        <v>0.02965</v>
      </c>
      <c r="L337" s="127">
        <f t="shared" si="57"/>
        <v>-0.162495927150278</v>
      </c>
      <c r="M337" t="str">
        <f>IFERROR(VLOOKUP(A337,[1]数据整理!A:Q,16,0),"")</f>
        <v>园林学院</v>
      </c>
      <c r="N337" t="s">
        <v>127</v>
      </c>
      <c r="O337">
        <v>427</v>
      </c>
      <c r="P337">
        <v>481</v>
      </c>
      <c r="Q337" s="14"/>
      <c r="R337" s="14" t="s">
        <v>55</v>
      </c>
      <c r="S337" s="14" t="s">
        <v>55</v>
      </c>
      <c r="T337" s="30">
        <f>VLOOKUP(A337,英语评价得分!O:T,6,0)</f>
        <v>0.195503692540165</v>
      </c>
      <c r="U337" s="41">
        <f t="shared" si="58"/>
        <v>0.196802062639138</v>
      </c>
      <c r="V337" s="14">
        <f t="shared" si="59"/>
        <v>0</v>
      </c>
      <c r="W337">
        <v>47</v>
      </c>
      <c r="X337">
        <v>2</v>
      </c>
      <c r="Y337" s="131">
        <v>0.0425531914893617</v>
      </c>
      <c r="Z337">
        <v>4.04</v>
      </c>
      <c r="AA337" s="41">
        <f t="shared" si="60"/>
        <v>0.489986681329577</v>
      </c>
      <c r="AB337" s="41">
        <f>VLOOKUP(A337,绩点百分制转换!$H:$M,6,0)</f>
        <v>0.996871615273409</v>
      </c>
      <c r="AC337" s="41">
        <f>L337*权重!$O$22+AA337*权重!$O$23+AB337*权重!$O$24</f>
        <v>0.137712726125275</v>
      </c>
      <c r="AD337" s="41">
        <f t="shared" si="61"/>
        <v>0.195894908288679</v>
      </c>
      <c r="AE337">
        <v>0</v>
      </c>
      <c r="AF337">
        <v>0</v>
      </c>
      <c r="AG337">
        <v>3</v>
      </c>
      <c r="AH337" s="41">
        <f>AE337*权重!$N$3+AF337*权重!$N$4+AG337*权重!$N$5</f>
        <v>0.319423652713132</v>
      </c>
      <c r="AI337" s="41">
        <f t="shared" si="62"/>
        <v>-0.580760905997001</v>
      </c>
      <c r="AJ337">
        <v>0</v>
      </c>
      <c r="AK337">
        <v>0</v>
      </c>
      <c r="AL337">
        <v>0</v>
      </c>
      <c r="AM337" s="41">
        <f>AJ337*权重!$N$9+AK337*权重!$N$10+AL337*权重!$N$11</f>
        <v>0</v>
      </c>
      <c r="AN337" s="41">
        <f t="shared" si="63"/>
        <v>-0.651047891978899</v>
      </c>
      <c r="AO337" s="41">
        <f>AI337*权重!$D$16+AN337*权重!$D$17</f>
        <v>-0.624345866004376</v>
      </c>
      <c r="AP337" s="41">
        <f t="shared" si="64"/>
        <v>-0.743621118486682</v>
      </c>
      <c r="AQ337" t="s">
        <v>55</v>
      </c>
      <c r="AR337" t="s">
        <v>55</v>
      </c>
      <c r="AS337" t="s">
        <v>55</v>
      </c>
      <c r="AT337" t="s">
        <v>55</v>
      </c>
      <c r="AU337" t="s">
        <v>55</v>
      </c>
      <c r="AV337" s="7" t="str">
        <f>IF(AU337="","未进复试",IFERROR(VLOOKUP(A337,录取名单!$E:$I,5,0),"未录取"))</f>
        <v>未进复试</v>
      </c>
      <c r="AW337" s="136" t="str">
        <f>VLOOKUP(A337,[1]数据整理!$A:$AC,29,0)</f>
        <v>putong</v>
      </c>
      <c r="AX337" t="str">
        <f t="shared" si="65"/>
        <v/>
      </c>
      <c r="AY337">
        <f>IFERROR(VLOOKUP(A337,跨学科资质筛选!$A:$H,8,0),1)</f>
        <v>1</v>
      </c>
    </row>
    <row r="338" spans="1:51">
      <c r="A338" s="8">
        <v>416</v>
      </c>
      <c r="B338" s="8" t="s">
        <v>535</v>
      </c>
      <c r="C338">
        <v>2</v>
      </c>
      <c r="D338" t="s">
        <v>405</v>
      </c>
      <c r="E338" t="str">
        <f>VLOOKUP(A338,[1]数据整理!A:J,10,0)</f>
        <v>经济学</v>
      </c>
      <c r="F338" t="str">
        <f>VLOOKUP(A338,[1]数据整理!$A:$M,13,0)</f>
        <v>国际经济与贸易</v>
      </c>
      <c r="G338" s="7" t="s">
        <v>53</v>
      </c>
      <c r="H338" s="7">
        <f t="shared" si="55"/>
        <v>0</v>
      </c>
      <c r="I338" s="7">
        <f t="shared" si="56"/>
        <v>1</v>
      </c>
      <c r="J338" s="7">
        <v>1</v>
      </c>
      <c r="K338" s="127">
        <f>VLOOKUP(G338,权重!$L$16:$N$18,3,0)</f>
        <v>0.02965</v>
      </c>
      <c r="L338" s="127">
        <f t="shared" si="57"/>
        <v>-0.162495927150278</v>
      </c>
      <c r="M338" t="str">
        <f>IFERROR(VLOOKUP(A338,[1]数据整理!A:Q,16,0),"")</f>
        <v>经济管理学院</v>
      </c>
      <c r="N338" t="s">
        <v>162</v>
      </c>
      <c r="O338">
        <v>523</v>
      </c>
      <c r="P338">
        <v>451</v>
      </c>
      <c r="Q338" s="14"/>
      <c r="R338" s="14" t="s">
        <v>55</v>
      </c>
      <c r="S338" s="14" t="s">
        <v>55</v>
      </c>
      <c r="T338" s="30">
        <f>VLOOKUP(A338,英语评价得分!O:T,6,0)</f>
        <v>-0.330703652249957</v>
      </c>
      <c r="U338" s="41">
        <f t="shared" si="58"/>
        <v>-0.331843972206469</v>
      </c>
      <c r="V338" s="14">
        <f t="shared" si="59"/>
        <v>0</v>
      </c>
      <c r="W338">
        <v>82</v>
      </c>
      <c r="X338">
        <v>2</v>
      </c>
      <c r="Y338" s="131">
        <v>0.024390243902439</v>
      </c>
      <c r="Z338">
        <v>86.68</v>
      </c>
      <c r="AA338" s="41">
        <f t="shared" si="60"/>
        <v>0.646575572896339</v>
      </c>
      <c r="AB338" s="41">
        <f>VLOOKUP(A338,绩点百分制转换!$H:$M,6,0)</f>
        <v>-0.575439581467318</v>
      </c>
      <c r="AC338" s="41">
        <f>L338*权重!$O$22+AA338*权重!$O$23+AB338*权重!$O$24</f>
        <v>0.125858030314068</v>
      </c>
      <c r="AD338" s="41">
        <f t="shared" si="61"/>
        <v>0.17903566710997</v>
      </c>
      <c r="AE338">
        <v>0</v>
      </c>
      <c r="AF338">
        <v>2</v>
      </c>
      <c r="AG338">
        <v>0</v>
      </c>
      <c r="AH338" s="41">
        <f>AE338*权重!$N$3+AF338*权重!$N$4+AG338*权重!$N$5</f>
        <v>0.865841846491589</v>
      </c>
      <c r="AI338" s="41">
        <f t="shared" si="62"/>
        <v>-0.0598208008710199</v>
      </c>
      <c r="AJ338">
        <v>0</v>
      </c>
      <c r="AK338">
        <v>0</v>
      </c>
      <c r="AL338">
        <v>0</v>
      </c>
      <c r="AM338" s="41">
        <f>AJ338*权重!$N$9+AK338*权重!$N$10+AL338*权重!$N$11</f>
        <v>0</v>
      </c>
      <c r="AN338" s="41">
        <f t="shared" si="63"/>
        <v>-0.651047891978899</v>
      </c>
      <c r="AO338" s="41">
        <f>AI338*权重!$D$16+AN338*权重!$D$17</f>
        <v>-0.426440720067016</v>
      </c>
      <c r="AP338" s="41">
        <f t="shared" si="64"/>
        <v>-0.507908104291473</v>
      </c>
      <c r="AQ338" t="s">
        <v>55</v>
      </c>
      <c r="AR338" t="s">
        <v>55</v>
      </c>
      <c r="AS338" t="s">
        <v>55</v>
      </c>
      <c r="AT338" t="s">
        <v>55</v>
      </c>
      <c r="AU338" t="s">
        <v>55</v>
      </c>
      <c r="AV338" s="7" t="str">
        <f>IF(AU338="","未进复试",IFERROR(VLOOKUP(A338,录取名单!$E:$I,5,0),"未录取"))</f>
        <v>未进复试</v>
      </c>
      <c r="AW338" s="136" t="str">
        <f>VLOOKUP(A338,[1]数据整理!$A:$AC,29,0)</f>
        <v>putong</v>
      </c>
      <c r="AX338" t="str">
        <f t="shared" si="65"/>
        <v/>
      </c>
      <c r="AY338">
        <f>IFERROR(VLOOKUP(A338,跨学科资质筛选!$A:$H,8,0),1)</f>
        <v>1</v>
      </c>
    </row>
    <row r="339" spans="1:51">
      <c r="A339" s="8">
        <v>419</v>
      </c>
      <c r="B339" s="8" t="s">
        <v>536</v>
      </c>
      <c r="C339">
        <v>1</v>
      </c>
      <c r="D339" t="s">
        <v>537</v>
      </c>
      <c r="E339" t="str">
        <f>VLOOKUP(A339,[1]数据整理!A:J,10,0)</f>
        <v>农学</v>
      </c>
      <c r="F339" t="str">
        <f>VLOOKUP(A339,[1]数据整理!$A:$M,13,0)</f>
        <v>园艺</v>
      </c>
      <c r="G339" s="7" t="s">
        <v>53</v>
      </c>
      <c r="H339" s="7">
        <f t="shared" si="55"/>
        <v>0</v>
      </c>
      <c r="I339" s="7">
        <f t="shared" si="56"/>
        <v>1</v>
      </c>
      <c r="J339" s="7">
        <v>1</v>
      </c>
      <c r="K339" s="127">
        <f>VLOOKUP(G339,权重!$L$16:$N$18,3,0)</f>
        <v>0.02965</v>
      </c>
      <c r="L339" s="127">
        <f t="shared" si="57"/>
        <v>-0.162495927150278</v>
      </c>
      <c r="M339" t="str">
        <f>IFERROR(VLOOKUP(A339,[1]数据整理!A:Q,16,0),"")</f>
        <v>园林学院</v>
      </c>
      <c r="N339" t="s">
        <v>58</v>
      </c>
      <c r="O339">
        <v>585</v>
      </c>
      <c r="P339">
        <v>506</v>
      </c>
      <c r="Q339" s="14"/>
      <c r="R339" s="14" t="s">
        <v>55</v>
      </c>
      <c r="S339" s="14" t="s">
        <v>55</v>
      </c>
      <c r="T339" s="30">
        <f>VLOOKUP(A339,英语评价得分!O:T,6,0)</f>
        <v>0.652994443265495</v>
      </c>
      <c r="U339" s="41">
        <f t="shared" si="58"/>
        <v>0.656413038700194</v>
      </c>
      <c r="V339" s="14">
        <f t="shared" si="59"/>
        <v>0</v>
      </c>
      <c r="W339">
        <v>30</v>
      </c>
      <c r="X339">
        <v>13</v>
      </c>
      <c r="Y339" s="131">
        <v>0.433333333333333</v>
      </c>
      <c r="Z339">
        <v>4.05</v>
      </c>
      <c r="AA339" s="41">
        <f t="shared" si="60"/>
        <v>-2.87906060379874</v>
      </c>
      <c r="AB339" s="41">
        <f>VLOOKUP(A339,绩点百分制转换!$H:$M,6,0)</f>
        <v>1.04825433412115</v>
      </c>
      <c r="AC339" s="41">
        <f>L339*权重!$O$22+AA339*权重!$O$23+AB339*权重!$O$24</f>
        <v>-1.13865138633111</v>
      </c>
      <c r="AD339" s="41">
        <f t="shared" si="61"/>
        <v>-1.61929552311895</v>
      </c>
      <c r="AE339">
        <v>0</v>
      </c>
      <c r="AF339">
        <v>0</v>
      </c>
      <c r="AG339">
        <v>0</v>
      </c>
      <c r="AH339" s="41">
        <f>AE339*权重!$N$3+AF339*权重!$N$4+AG339*权重!$N$5</f>
        <v>0</v>
      </c>
      <c r="AI339" s="41">
        <f t="shared" si="62"/>
        <v>-0.885290647353986</v>
      </c>
      <c r="AJ339">
        <v>0</v>
      </c>
      <c r="AK339">
        <v>0</v>
      </c>
      <c r="AL339">
        <v>0</v>
      </c>
      <c r="AM339" s="41">
        <f>AJ339*权重!$N$9+AK339*权重!$N$10+AL339*权重!$N$11</f>
        <v>0</v>
      </c>
      <c r="AN339" s="41">
        <f t="shared" si="63"/>
        <v>-0.651047891978899</v>
      </c>
      <c r="AO339" s="41">
        <f>AI339*权重!$D$16+AN339*权重!$D$17</f>
        <v>-0.740036714745894</v>
      </c>
      <c r="AP339" s="41">
        <f t="shared" si="64"/>
        <v>-0.881413587411652</v>
      </c>
      <c r="AQ339" t="s">
        <v>55</v>
      </c>
      <c r="AR339" t="s">
        <v>55</v>
      </c>
      <c r="AS339" t="s">
        <v>55</v>
      </c>
      <c r="AT339" t="s">
        <v>55</v>
      </c>
      <c r="AU339" t="s">
        <v>55</v>
      </c>
      <c r="AV339" s="7" t="str">
        <f>IF(AU339="","未进复试",IFERROR(VLOOKUP(A339,录取名单!$E:$I,5,0),"未录取"))</f>
        <v>未进复试</v>
      </c>
      <c r="AW339" s="136" t="str">
        <f>VLOOKUP(A339,[1]数据整理!$A:$AC,29,0)</f>
        <v>putong</v>
      </c>
      <c r="AX339" t="str">
        <f t="shared" si="65"/>
        <v/>
      </c>
      <c r="AY339">
        <f>IFERROR(VLOOKUP(A339,跨学科资质筛选!$A:$H,8,0),1)</f>
        <v>1</v>
      </c>
    </row>
    <row r="340" spans="1:51">
      <c r="A340" s="8">
        <v>421</v>
      </c>
      <c r="B340" s="8" t="s">
        <v>538</v>
      </c>
      <c r="C340">
        <v>1</v>
      </c>
      <c r="D340" t="s">
        <v>129</v>
      </c>
      <c r="E340" t="str">
        <f>VLOOKUP(A340,[1]数据整理!A:J,10,0)</f>
        <v>工学</v>
      </c>
      <c r="F340" t="str">
        <f>VLOOKUP(A340,[1]数据整理!$A:$M,13,0)</f>
        <v>风景园林</v>
      </c>
      <c r="G340" s="7" t="s">
        <v>53</v>
      </c>
      <c r="H340" s="7">
        <f t="shared" si="55"/>
        <v>0</v>
      </c>
      <c r="I340" s="7">
        <f t="shared" si="56"/>
        <v>1</v>
      </c>
      <c r="J340" s="7">
        <v>1</v>
      </c>
      <c r="K340" s="127">
        <f>VLOOKUP(G340,权重!$L$16:$N$18,3,0)</f>
        <v>0.02965</v>
      </c>
      <c r="L340" s="127">
        <f t="shared" si="57"/>
        <v>-0.162495927150278</v>
      </c>
      <c r="M340" t="str">
        <f>IFERROR(VLOOKUP(A340,[1]数据整理!A:Q,16,0),"")</f>
        <v>园林学院</v>
      </c>
      <c r="N340" t="s">
        <v>64</v>
      </c>
      <c r="O340">
        <v>503</v>
      </c>
      <c r="P340">
        <v>472</v>
      </c>
      <c r="Q340" s="14"/>
      <c r="R340" s="14" t="s">
        <v>55</v>
      </c>
      <c r="S340" s="14" t="s">
        <v>55</v>
      </c>
      <c r="T340" s="30">
        <f>VLOOKUP(A340,英语评价得分!O:T,6,0)</f>
        <v>0.0308070222790473</v>
      </c>
      <c r="U340" s="41">
        <f t="shared" si="58"/>
        <v>0.0313421112571576</v>
      </c>
      <c r="V340" s="14">
        <f t="shared" si="59"/>
        <v>0</v>
      </c>
      <c r="W340">
        <v>82</v>
      </c>
      <c r="X340">
        <v>4</v>
      </c>
      <c r="Y340" s="131">
        <v>0.0487804878048781</v>
      </c>
      <c r="Z340">
        <v>3.86</v>
      </c>
      <c r="AA340" s="41">
        <f t="shared" si="60"/>
        <v>0.436299061363829</v>
      </c>
      <c r="AB340" s="41">
        <f>VLOOKUP(A340,绩点百分制转换!$H:$M,6,0)</f>
        <v>0.191875686658872</v>
      </c>
      <c r="AC340" s="41">
        <f>L340*权重!$O$22+AA340*权重!$O$23+AB340*权重!$O$24</f>
        <v>0.0808384901461873</v>
      </c>
      <c r="AD340" s="41">
        <f t="shared" si="61"/>
        <v>0.115010803247385</v>
      </c>
      <c r="AE340">
        <v>0</v>
      </c>
      <c r="AF340">
        <v>1</v>
      </c>
      <c r="AG340">
        <v>13</v>
      </c>
      <c r="AH340" s="41">
        <f>AE340*权重!$N$3+AF340*权重!$N$4+AG340*权重!$N$5</f>
        <v>1.8170900850027</v>
      </c>
      <c r="AI340" s="41">
        <f t="shared" si="62"/>
        <v>0.847073155101095</v>
      </c>
      <c r="AJ340">
        <v>0</v>
      </c>
      <c r="AK340">
        <v>1</v>
      </c>
      <c r="AL340">
        <v>5</v>
      </c>
      <c r="AM340" s="41">
        <f>AJ340*权重!$N$9+AK340*权重!$N$10+AL340*权重!$N$11</f>
        <v>1.09394747104756</v>
      </c>
      <c r="AN340" s="41">
        <f t="shared" si="63"/>
        <v>2.28684395398868</v>
      </c>
      <c r="AO340" s="41">
        <f>AI340*权重!$D$16+AN340*权重!$D$17</f>
        <v>1.73987502749128</v>
      </c>
      <c r="AP340" s="41">
        <f t="shared" si="64"/>
        <v>2.07226136091858</v>
      </c>
      <c r="AQ340" t="s">
        <v>55</v>
      </c>
      <c r="AR340" t="s">
        <v>55</v>
      </c>
      <c r="AS340" t="s">
        <v>55</v>
      </c>
      <c r="AT340" t="s">
        <v>55</v>
      </c>
      <c r="AU340" t="s">
        <v>55</v>
      </c>
      <c r="AV340" s="7" t="str">
        <f>IF(AU340="","未进复试",IFERROR(VLOOKUP(A340,录取名单!$E:$I,5,0),"未录取"))</f>
        <v>未进复试</v>
      </c>
      <c r="AW340" s="136" t="str">
        <f>VLOOKUP(A340,[1]数据整理!$A:$AC,29,0)</f>
        <v>putong</v>
      </c>
      <c r="AX340" t="str">
        <f t="shared" si="65"/>
        <v/>
      </c>
      <c r="AY340">
        <f>IFERROR(VLOOKUP(A340,跨学科资质筛选!$A:$H,8,0),1)</f>
        <v>1</v>
      </c>
    </row>
    <row r="341" spans="1:51">
      <c r="A341" s="8">
        <v>423</v>
      </c>
      <c r="B341" s="8" t="s">
        <v>539</v>
      </c>
      <c r="C341">
        <v>1</v>
      </c>
      <c r="D341" t="s">
        <v>148</v>
      </c>
      <c r="E341" t="str">
        <f>VLOOKUP(A341,[1]数据整理!A:J,10,0)</f>
        <v>经济学</v>
      </c>
      <c r="F341" t="str">
        <f>VLOOKUP(A341,[1]数据整理!$A:$M,13,0)</f>
        <v>国际经济与贸易</v>
      </c>
      <c r="G341" s="7">
        <v>211</v>
      </c>
      <c r="H341" s="7">
        <f t="shared" si="55"/>
        <v>0</v>
      </c>
      <c r="I341" s="7">
        <f t="shared" si="56"/>
        <v>1</v>
      </c>
      <c r="J341" s="7">
        <v>1</v>
      </c>
      <c r="K341" s="127">
        <f>VLOOKUP(G341,权重!$L$16:$N$18,3,0)</f>
        <v>0.03757</v>
      </c>
      <c r="L341" s="127">
        <f t="shared" si="57"/>
        <v>-0.0952406599627802</v>
      </c>
      <c r="M341" t="str">
        <f>IFERROR(VLOOKUP(A341,[1]数据整理!A:Q,16,0),"")</f>
        <v>经济管理学院</v>
      </c>
      <c r="N341" t="s">
        <v>61</v>
      </c>
      <c r="O341">
        <v>496</v>
      </c>
      <c r="P341">
        <v>505</v>
      </c>
      <c r="Q341" s="14"/>
      <c r="R341" s="14" t="s">
        <v>55</v>
      </c>
      <c r="S341" s="14" t="s">
        <v>55</v>
      </c>
      <c r="T341" s="30">
        <f>VLOOKUP(A341,英语评价得分!O:T,6,0)</f>
        <v>0.634694813236482</v>
      </c>
      <c r="U341" s="41">
        <f t="shared" si="58"/>
        <v>0.638028599657752</v>
      </c>
      <c r="V341" s="14">
        <f t="shared" si="59"/>
        <v>0</v>
      </c>
      <c r="W341">
        <v>39</v>
      </c>
      <c r="X341">
        <v>1</v>
      </c>
      <c r="Y341" s="131">
        <v>0.0256410256410256</v>
      </c>
      <c r="Z341">
        <v>3.5</v>
      </c>
      <c r="AA341" s="41">
        <f t="shared" si="60"/>
        <v>0.635792162048518</v>
      </c>
      <c r="AB341" s="41">
        <f>VLOOKUP(A341,绩点百分制转换!$H:$M,6,0)</f>
        <v>-1.0070544197883</v>
      </c>
      <c r="AC341" s="41">
        <f>L341*权重!$O$22+AA341*权重!$O$23+AB341*权重!$O$24</f>
        <v>0.140876198036003</v>
      </c>
      <c r="AD341" s="41">
        <f t="shared" si="61"/>
        <v>0.200393862690749</v>
      </c>
      <c r="AE341">
        <v>0</v>
      </c>
      <c r="AF341">
        <v>0</v>
      </c>
      <c r="AG341">
        <v>0</v>
      </c>
      <c r="AH341" s="41">
        <f>AE341*权重!$N$3+AF341*权重!$N$4+AG341*权重!$N$5</f>
        <v>0</v>
      </c>
      <c r="AI341" s="41">
        <f t="shared" si="62"/>
        <v>-0.885290647353986</v>
      </c>
      <c r="AJ341">
        <v>0</v>
      </c>
      <c r="AK341">
        <v>0</v>
      </c>
      <c r="AL341">
        <v>0</v>
      </c>
      <c r="AM341" s="41">
        <f>AJ341*权重!$N$9+AK341*权重!$N$10+AL341*权重!$N$11</f>
        <v>0</v>
      </c>
      <c r="AN341" s="41">
        <f t="shared" si="63"/>
        <v>-0.651047891978899</v>
      </c>
      <c r="AO341" s="41">
        <f>AI341*权重!$D$16+AN341*权重!$D$17</f>
        <v>-0.740036714745894</v>
      </c>
      <c r="AP341" s="41">
        <f t="shared" si="64"/>
        <v>-0.881413587411652</v>
      </c>
      <c r="AQ341" t="s">
        <v>55</v>
      </c>
      <c r="AR341" t="s">
        <v>55</v>
      </c>
      <c r="AS341" t="s">
        <v>55</v>
      </c>
      <c r="AT341" t="s">
        <v>55</v>
      </c>
      <c r="AU341" t="s">
        <v>55</v>
      </c>
      <c r="AV341" s="7" t="str">
        <f>IF(AU341="","未进复试",IFERROR(VLOOKUP(A341,录取名单!$E:$I,5,0),"未录取"))</f>
        <v>未进复试</v>
      </c>
      <c r="AW341" s="136" t="str">
        <f>VLOOKUP(A341,[1]数据整理!$A:$AC,29,0)</f>
        <v>putong</v>
      </c>
      <c r="AX341" t="str">
        <f t="shared" si="65"/>
        <v/>
      </c>
      <c r="AY341">
        <f>IFERROR(VLOOKUP(A341,跨学科资质筛选!$A:$H,8,0),1)</f>
        <v>1</v>
      </c>
    </row>
    <row r="342" spans="1:51">
      <c r="A342" s="8">
        <v>424</v>
      </c>
      <c r="B342" s="8" t="s">
        <v>540</v>
      </c>
      <c r="C342">
        <v>1</v>
      </c>
      <c r="D342" t="s">
        <v>69</v>
      </c>
      <c r="E342" t="str">
        <f>VLOOKUP(A342,[1]数据整理!A:J,10,0)</f>
        <v>工学</v>
      </c>
      <c r="F342" t="str">
        <f>VLOOKUP(A342,[1]数据整理!$A:$M,13,0)</f>
        <v>风景园林</v>
      </c>
      <c r="G342" s="7" t="s">
        <v>53</v>
      </c>
      <c r="H342" s="7">
        <f t="shared" si="55"/>
        <v>0</v>
      </c>
      <c r="I342" s="7">
        <f t="shared" si="56"/>
        <v>1</v>
      </c>
      <c r="J342" s="7">
        <v>1</v>
      </c>
      <c r="K342" s="127">
        <f>VLOOKUP(G342,权重!$L$16:$N$18,3,0)</f>
        <v>0.02965</v>
      </c>
      <c r="L342" s="127">
        <f t="shared" si="57"/>
        <v>-0.162495927150278</v>
      </c>
      <c r="M342" t="str">
        <f>IFERROR(VLOOKUP(A342,[1]数据整理!A:Q,16,0),"")</f>
        <v>园林学院</v>
      </c>
      <c r="N342" t="s">
        <v>64</v>
      </c>
      <c r="O342">
        <v>477</v>
      </c>
      <c r="P342">
        <v>411</v>
      </c>
      <c r="Q342" s="14"/>
      <c r="R342" s="14" t="s">
        <v>55</v>
      </c>
      <c r="S342" s="14" t="s">
        <v>55</v>
      </c>
      <c r="T342" s="30">
        <f>VLOOKUP(A342,英语评价得分!O:T,6,0)</f>
        <v>-1.0586043714882</v>
      </c>
      <c r="U342" s="41">
        <f t="shared" si="58"/>
        <v>-1.06311812258922</v>
      </c>
      <c r="V342" s="14">
        <f t="shared" si="59"/>
        <v>0</v>
      </c>
      <c r="W342">
        <v>121</v>
      </c>
      <c r="X342">
        <v>4</v>
      </c>
      <c r="Y342" s="131">
        <v>0.0330578512396694</v>
      </c>
      <c r="Z342">
        <v>3.56</v>
      </c>
      <c r="AA342" s="41">
        <f t="shared" si="60"/>
        <v>0.571849209293877</v>
      </c>
      <c r="AB342" s="41">
        <f>VLOOKUP(A342,绩点百分制转换!$H:$M,6,0)</f>
        <v>-0.852906263245097</v>
      </c>
      <c r="AC342" s="41">
        <f>L342*权重!$O$22+AA342*权重!$O$23+AB342*权重!$O$24</f>
        <v>0.084916257401055</v>
      </c>
      <c r="AD342" s="41">
        <f t="shared" si="61"/>
        <v>0.120810029369701</v>
      </c>
      <c r="AE342">
        <v>0</v>
      </c>
      <c r="AF342">
        <v>0</v>
      </c>
      <c r="AG342">
        <v>0</v>
      </c>
      <c r="AH342" s="41">
        <f>AE342*权重!$N$3+AF342*权重!$N$4+AG342*权重!$N$5</f>
        <v>0</v>
      </c>
      <c r="AI342" s="41">
        <f t="shared" si="62"/>
        <v>-0.885290647353986</v>
      </c>
      <c r="AJ342">
        <v>0</v>
      </c>
      <c r="AK342">
        <v>0</v>
      </c>
      <c r="AL342">
        <v>0</v>
      </c>
      <c r="AM342" s="41">
        <f>AJ342*权重!$N$9+AK342*权重!$N$10+AL342*权重!$N$11</f>
        <v>0</v>
      </c>
      <c r="AN342" s="41">
        <f t="shared" si="63"/>
        <v>-0.651047891978899</v>
      </c>
      <c r="AO342" s="41">
        <f>AI342*权重!$D$16+AN342*权重!$D$17</f>
        <v>-0.740036714745894</v>
      </c>
      <c r="AP342" s="41">
        <f t="shared" si="64"/>
        <v>-0.881413587411652</v>
      </c>
      <c r="AQ342" t="s">
        <v>55</v>
      </c>
      <c r="AR342" t="s">
        <v>55</v>
      </c>
      <c r="AS342" t="s">
        <v>55</v>
      </c>
      <c r="AT342" t="s">
        <v>55</v>
      </c>
      <c r="AU342" t="s">
        <v>55</v>
      </c>
      <c r="AV342" s="7" t="str">
        <f>IF(AU342="","未进复试",IFERROR(VLOOKUP(A342,录取名单!$E:$I,5,0),"未录取"))</f>
        <v>未进复试</v>
      </c>
      <c r="AW342" s="136" t="str">
        <f>VLOOKUP(A342,[1]数据整理!$A:$AC,29,0)</f>
        <v>putong</v>
      </c>
      <c r="AX342" t="str">
        <f t="shared" si="65"/>
        <v/>
      </c>
      <c r="AY342">
        <f>IFERROR(VLOOKUP(A342,跨学科资质筛选!$A:$H,8,0),1)</f>
        <v>1</v>
      </c>
    </row>
    <row r="343" spans="1:51">
      <c r="A343" s="8">
        <v>425</v>
      </c>
      <c r="B343" s="8" t="s">
        <v>541</v>
      </c>
      <c r="C343">
        <v>1</v>
      </c>
      <c r="D343" t="s">
        <v>190</v>
      </c>
      <c r="E343" t="str">
        <f>VLOOKUP(A343,[1]数据整理!A:J,10,0)</f>
        <v>管理学</v>
      </c>
      <c r="F343" t="str">
        <f>VLOOKUP(A343,[1]数据整理!$A:$M,13,0)</f>
        <v>管理科学</v>
      </c>
      <c r="G343" s="7" t="s">
        <v>53</v>
      </c>
      <c r="H343" s="7">
        <f t="shared" si="55"/>
        <v>0</v>
      </c>
      <c r="I343" s="7">
        <f t="shared" si="56"/>
        <v>1</v>
      </c>
      <c r="J343" s="7">
        <v>1</v>
      </c>
      <c r="K343" s="127">
        <f>VLOOKUP(G343,权重!$L$16:$N$18,3,0)</f>
        <v>0.02965</v>
      </c>
      <c r="L343" s="127">
        <f t="shared" si="57"/>
        <v>-0.162495927150278</v>
      </c>
      <c r="M343" t="str">
        <f>IFERROR(VLOOKUP(A343,[1]数据整理!A:Q,16,0),"")</f>
        <v>经济管理学院</v>
      </c>
      <c r="N343" t="s">
        <v>79</v>
      </c>
      <c r="O343">
        <v>537</v>
      </c>
      <c r="P343">
        <v>528</v>
      </c>
      <c r="Q343" s="14"/>
      <c r="R343" s="14" t="s">
        <v>55</v>
      </c>
      <c r="S343" s="14" t="s">
        <v>55</v>
      </c>
      <c r="T343" s="30">
        <f>VLOOKUP(A343,英语评价得分!O:T,6,0)</f>
        <v>1.05558630390379</v>
      </c>
      <c r="U343" s="41">
        <f t="shared" si="58"/>
        <v>1.06087069763393</v>
      </c>
      <c r="V343" s="14">
        <f t="shared" si="59"/>
        <v>0</v>
      </c>
      <c r="W343">
        <v>28</v>
      </c>
      <c r="X343">
        <v>1</v>
      </c>
      <c r="Y343" s="131">
        <v>0.0357142857142857</v>
      </c>
      <c r="Z343">
        <v>4.13</v>
      </c>
      <c r="AA343" s="41">
        <f t="shared" si="60"/>
        <v>0.54894719254196</v>
      </c>
      <c r="AB343" s="41">
        <f>VLOOKUP(A343,绩点百分制转换!$H:$M,6,0)</f>
        <v>1.45931608490303</v>
      </c>
      <c r="AC343" s="41">
        <f>L343*权重!$O$22+AA343*权重!$O$23+AB343*权重!$O$24</f>
        <v>0.181057372224803</v>
      </c>
      <c r="AD343" s="41">
        <f t="shared" si="61"/>
        <v>0.257537809467712</v>
      </c>
      <c r="AE343">
        <v>1</v>
      </c>
      <c r="AF343">
        <v>0</v>
      </c>
      <c r="AG343">
        <v>4</v>
      </c>
      <c r="AH343" s="41">
        <f>AE343*权重!$N$3+AF343*权重!$N$4+AG343*权重!$N$5</f>
        <v>0.886502729467338</v>
      </c>
      <c r="AI343" s="41">
        <f t="shared" si="62"/>
        <v>-0.0401232822453026</v>
      </c>
      <c r="AJ343">
        <v>0</v>
      </c>
      <c r="AK343">
        <v>0</v>
      </c>
      <c r="AL343">
        <v>0</v>
      </c>
      <c r="AM343" s="41">
        <f>AJ343*权重!$N$9+AK343*权重!$N$10+AL343*权重!$N$11</f>
        <v>0</v>
      </c>
      <c r="AN343" s="41">
        <f t="shared" si="63"/>
        <v>-0.651047891978899</v>
      </c>
      <c r="AO343" s="41">
        <f>AI343*权重!$D$16+AN343*权重!$D$17</f>
        <v>-0.418957632741106</v>
      </c>
      <c r="AP343" s="41">
        <f t="shared" si="64"/>
        <v>-0.498995445347099</v>
      </c>
      <c r="AQ343" t="s">
        <v>55</v>
      </c>
      <c r="AR343" t="s">
        <v>55</v>
      </c>
      <c r="AS343" t="s">
        <v>55</v>
      </c>
      <c r="AT343" t="s">
        <v>55</v>
      </c>
      <c r="AU343" t="s">
        <v>55</v>
      </c>
      <c r="AV343" s="7" t="str">
        <f>IF(AU343="","未进复试",IFERROR(VLOOKUP(A343,录取名单!$E:$I,5,0),"未录取"))</f>
        <v>未进复试</v>
      </c>
      <c r="AW343" s="136" t="str">
        <f>VLOOKUP(A343,[1]数据整理!$A:$AC,29,0)</f>
        <v>putong</v>
      </c>
      <c r="AX343" t="str">
        <f t="shared" si="65"/>
        <v/>
      </c>
      <c r="AY343">
        <f>IFERROR(VLOOKUP(A343,跨学科资质筛选!$A:$H,8,0),1)</f>
        <v>1</v>
      </c>
    </row>
    <row r="344" spans="1:51">
      <c r="A344" s="8">
        <v>426</v>
      </c>
      <c r="B344" s="8" t="s">
        <v>542</v>
      </c>
      <c r="C344">
        <v>1</v>
      </c>
      <c r="D344" t="s">
        <v>81</v>
      </c>
      <c r="E344" t="str">
        <f>VLOOKUP(A344,[1]数据整理!A:J,10,0)</f>
        <v>经济学</v>
      </c>
      <c r="F344" t="str">
        <f>VLOOKUP(A344,[1]数据整理!$A:$M,13,0)</f>
        <v>国际经济与贸易</v>
      </c>
      <c r="G344" s="7" t="s">
        <v>53</v>
      </c>
      <c r="H344" s="7">
        <f t="shared" si="55"/>
        <v>0</v>
      </c>
      <c r="I344" s="7">
        <f t="shared" si="56"/>
        <v>1</v>
      </c>
      <c r="J344" s="7">
        <v>1</v>
      </c>
      <c r="K344" s="127">
        <f>VLOOKUP(G344,权重!$L$16:$N$18,3,0)</f>
        <v>0.02965</v>
      </c>
      <c r="L344" s="127">
        <f t="shared" si="57"/>
        <v>-0.162495927150278</v>
      </c>
      <c r="M344" t="str">
        <f>IFERROR(VLOOKUP(A344,[1]数据整理!A:Q,16,0),"")</f>
        <v>经济管理学院</v>
      </c>
      <c r="N344" t="s">
        <v>162</v>
      </c>
      <c r="O344">
        <v>505</v>
      </c>
      <c r="P344">
        <v>471</v>
      </c>
      <c r="Q344" s="14"/>
      <c r="R344" s="14" t="s">
        <v>55</v>
      </c>
      <c r="S344" s="14" t="s">
        <v>55</v>
      </c>
      <c r="T344" s="30">
        <f>VLOOKUP(A344,英语评价得分!O:T,6,0)</f>
        <v>0.0125073922500346</v>
      </c>
      <c r="U344" s="41">
        <f t="shared" si="58"/>
        <v>0.0129576722147157</v>
      </c>
      <c r="V344" s="14">
        <f t="shared" si="59"/>
        <v>0</v>
      </c>
      <c r="W344">
        <v>109</v>
      </c>
      <c r="X344">
        <v>9</v>
      </c>
      <c r="Y344" s="131">
        <v>0.0825688073394495</v>
      </c>
      <c r="Z344">
        <v>4.11</v>
      </c>
      <c r="AA344" s="41">
        <f t="shared" si="60"/>
        <v>0.144998572910536</v>
      </c>
      <c r="AB344" s="41">
        <f>VLOOKUP(A344,绩点百分制转换!$H:$M,6,0)</f>
        <v>1.35655064720756</v>
      </c>
      <c r="AC344" s="41">
        <f>L344*权重!$O$22+AA344*权重!$O$23+AB344*权重!$O$24</f>
        <v>0.0230827877837545</v>
      </c>
      <c r="AD344" s="41">
        <f t="shared" si="61"/>
        <v>0.032873114429299</v>
      </c>
      <c r="AE344">
        <v>0</v>
      </c>
      <c r="AF344">
        <v>0</v>
      </c>
      <c r="AG344">
        <v>4</v>
      </c>
      <c r="AH344" s="41">
        <f>AE344*权重!$N$3+AF344*权重!$N$4+AG344*权重!$N$5</f>
        <v>0.425898203617509</v>
      </c>
      <c r="AI344" s="41">
        <f t="shared" si="62"/>
        <v>-0.47925099221134</v>
      </c>
      <c r="AJ344">
        <v>0</v>
      </c>
      <c r="AK344">
        <v>1</v>
      </c>
      <c r="AL344">
        <v>0</v>
      </c>
      <c r="AM344" s="41">
        <f>AJ344*权重!$N$9+AK344*权重!$N$10+AL344*权重!$N$11</f>
        <v>0.341500400262201</v>
      </c>
      <c r="AN344" s="41">
        <f t="shared" si="63"/>
        <v>0.266081374167892</v>
      </c>
      <c r="AO344" s="41">
        <f>AI344*权重!$D$16+AN344*权重!$D$17</f>
        <v>-0.0170703918195785</v>
      </c>
      <c r="AP344" s="41">
        <f t="shared" si="64"/>
        <v>-0.0203315254397669</v>
      </c>
      <c r="AQ344" t="s">
        <v>55</v>
      </c>
      <c r="AR344" t="s">
        <v>55</v>
      </c>
      <c r="AS344" t="s">
        <v>55</v>
      </c>
      <c r="AT344">
        <v>93</v>
      </c>
      <c r="AU344">
        <v>93</v>
      </c>
      <c r="AV344" s="7">
        <f>IF(AU344="","未进复试",IFERROR(VLOOKUP(A344,录取名单!$E:$I,5,0),"未录取"))</f>
        <v>93</v>
      </c>
      <c r="AW344" s="136" t="str">
        <f>VLOOKUP(A344,[1]数据整理!$A:$AC,29,0)</f>
        <v>putong</v>
      </c>
      <c r="AX344" t="str">
        <f t="shared" si="65"/>
        <v/>
      </c>
      <c r="AY344">
        <f>IFERROR(VLOOKUP(A344,跨学科资质筛选!$A:$H,8,0),1)</f>
        <v>1</v>
      </c>
    </row>
    <row r="345" spans="1:51">
      <c r="A345" s="8">
        <v>428</v>
      </c>
      <c r="B345" s="8" t="s">
        <v>543</v>
      </c>
      <c r="C345">
        <v>1</v>
      </c>
      <c r="D345" t="s">
        <v>102</v>
      </c>
      <c r="E345" t="str">
        <f>VLOOKUP(A345,[1]数据整理!A:J,10,0)</f>
        <v>工学</v>
      </c>
      <c r="F345" t="str">
        <f>VLOOKUP(A345,[1]数据整理!$A:$M,13,0)</f>
        <v>包装工程</v>
      </c>
      <c r="G345" s="7">
        <v>211</v>
      </c>
      <c r="H345" s="7">
        <f t="shared" si="55"/>
        <v>0</v>
      </c>
      <c r="I345" s="7">
        <f t="shared" si="56"/>
        <v>1</v>
      </c>
      <c r="J345" s="7">
        <v>1</v>
      </c>
      <c r="K345" s="127">
        <f>VLOOKUP(G345,权重!$L$16:$N$18,3,0)</f>
        <v>0.03757</v>
      </c>
      <c r="L345" s="127">
        <f t="shared" si="57"/>
        <v>-0.0952406599627802</v>
      </c>
      <c r="M345" t="str">
        <f>IFERROR(VLOOKUP(A345,[1]数据整理!A:Q,16,0),"")</f>
        <v>材料学院</v>
      </c>
      <c r="N345" t="s">
        <v>186</v>
      </c>
      <c r="O345">
        <v>466</v>
      </c>
      <c r="Q345" s="14"/>
      <c r="R345" s="14" t="s">
        <v>55</v>
      </c>
      <c r="S345" s="14" t="s">
        <v>55</v>
      </c>
      <c r="T345" s="30">
        <f>VLOOKUP(A345,英语评价得分!O:T,6,0)</f>
        <v>-1.23266758695821</v>
      </c>
      <c r="U345" s="41">
        <f t="shared" si="58"/>
        <v>-1.23798802811553</v>
      </c>
      <c r="V345" s="14">
        <f t="shared" si="59"/>
        <v>0</v>
      </c>
      <c r="W345">
        <v>12</v>
      </c>
      <c r="X345">
        <v>2</v>
      </c>
      <c r="Y345" s="131">
        <v>0.166666666666667</v>
      </c>
      <c r="Z345">
        <v>83.15</v>
      </c>
      <c r="AA345" s="41">
        <f t="shared" si="60"/>
        <v>-0.580037411043302</v>
      </c>
      <c r="AB345" s="41">
        <f>VLOOKUP(A345,绩点百分制转换!$H:$M,6,0)</f>
        <v>-1.48234456912986</v>
      </c>
      <c r="AC345" s="41">
        <f>L345*权重!$O$22+AA345*权重!$O$23+AB345*权重!$O$24</f>
        <v>-0.342130840668639</v>
      </c>
      <c r="AD345" s="41">
        <f t="shared" si="61"/>
        <v>-0.486518082265052</v>
      </c>
      <c r="AE345">
        <v>0</v>
      </c>
      <c r="AF345">
        <v>0</v>
      </c>
      <c r="AG345">
        <v>1</v>
      </c>
      <c r="AH345" s="41">
        <f>AE345*权重!$N$3+AF345*权重!$N$4+AG345*权重!$N$5</f>
        <v>0.106474550904377</v>
      </c>
      <c r="AI345" s="41">
        <f t="shared" si="62"/>
        <v>-0.783780733568324</v>
      </c>
      <c r="AJ345">
        <v>0</v>
      </c>
      <c r="AK345">
        <v>0</v>
      </c>
      <c r="AL345">
        <v>0</v>
      </c>
      <c r="AM345" s="41">
        <f>AJ345*权重!$N$9+AK345*权重!$N$10+AL345*权重!$N$11</f>
        <v>0</v>
      </c>
      <c r="AN345" s="41">
        <f t="shared" si="63"/>
        <v>-0.651047891978899</v>
      </c>
      <c r="AO345" s="41">
        <f>AI345*权重!$D$16+AN345*权重!$D$17</f>
        <v>-0.701473098498721</v>
      </c>
      <c r="AP345" s="41">
        <f t="shared" si="64"/>
        <v>-0.835482764436662</v>
      </c>
      <c r="AQ345" t="s">
        <v>55</v>
      </c>
      <c r="AR345" t="s">
        <v>55</v>
      </c>
      <c r="AS345" t="s">
        <v>55</v>
      </c>
      <c r="AT345">
        <v>88.09</v>
      </c>
      <c r="AU345">
        <v>88.09</v>
      </c>
      <c r="AV345" s="7">
        <f>IF(AU345="","未进复试",IFERROR(VLOOKUP(A345,录取名单!$E:$I,5,0),"未录取"))</f>
        <v>88.09</v>
      </c>
      <c r="AW345" s="136" t="str">
        <f>VLOOKUP(A345,[1]数据整理!$A:$AC,29,0)</f>
        <v>putong</v>
      </c>
      <c r="AX345" t="str">
        <f t="shared" si="65"/>
        <v/>
      </c>
      <c r="AY345">
        <f>IFERROR(VLOOKUP(A345,跨学科资质筛选!$A:$H,8,0),1)</f>
        <v>1</v>
      </c>
    </row>
    <row r="346" spans="1:51">
      <c r="A346" s="8">
        <v>429</v>
      </c>
      <c r="B346" s="8" t="s">
        <v>544</v>
      </c>
      <c r="C346">
        <v>1</v>
      </c>
      <c r="D346" t="s">
        <v>102</v>
      </c>
      <c r="E346" t="str">
        <f>VLOOKUP(A346,[1]数据整理!A:J,10,0)</f>
        <v>工学</v>
      </c>
      <c r="F346" t="str">
        <f>VLOOKUP(A346,[1]数据整理!$A:$M,13,0)</f>
        <v>林产化工</v>
      </c>
      <c r="G346" s="7">
        <v>211</v>
      </c>
      <c r="H346" s="7">
        <f t="shared" si="55"/>
        <v>0</v>
      </c>
      <c r="I346" s="7">
        <f t="shared" si="56"/>
        <v>1</v>
      </c>
      <c r="J346" s="7">
        <v>1</v>
      </c>
      <c r="K346" s="127">
        <f>VLOOKUP(G346,权重!$L$16:$N$18,3,0)</f>
        <v>0.03757</v>
      </c>
      <c r="L346" s="127">
        <f t="shared" si="57"/>
        <v>-0.0952406599627802</v>
      </c>
      <c r="M346" t="str">
        <f>IFERROR(VLOOKUP(A346,[1]数据整理!A:Q,16,0),"")</f>
        <v>材料学院</v>
      </c>
      <c r="N346" t="s">
        <v>545</v>
      </c>
      <c r="O346">
        <v>454</v>
      </c>
      <c r="Q346" s="14"/>
      <c r="R346" s="14" t="s">
        <v>55</v>
      </c>
      <c r="S346" s="14" t="s">
        <v>55</v>
      </c>
      <c r="T346" s="30">
        <f>VLOOKUP(A346,英语评价得分!O:T,6,0)</f>
        <v>-1.42255473110732</v>
      </c>
      <c r="U346" s="41">
        <f t="shared" si="58"/>
        <v>-1.4287551977806</v>
      </c>
      <c r="V346" s="14">
        <f t="shared" si="59"/>
        <v>0</v>
      </c>
      <c r="W346">
        <v>30</v>
      </c>
      <c r="X346">
        <v>3</v>
      </c>
      <c r="Y346" s="131">
        <v>0.1</v>
      </c>
      <c r="Z346">
        <v>85.41</v>
      </c>
      <c r="AA346" s="41">
        <f t="shared" si="60"/>
        <v>-0.00528161285444137</v>
      </c>
      <c r="AB346" s="41">
        <f>VLOOKUP(A346,绩点百分制转换!$H:$M,6,0)</f>
        <v>-0.901719846150446</v>
      </c>
      <c r="AC346" s="41">
        <f>L346*权重!$O$22+AA346*权重!$O$23+AB346*权重!$O$24</f>
        <v>-0.0976622529717819</v>
      </c>
      <c r="AD346" s="41">
        <f t="shared" si="61"/>
        <v>-0.138845316448209</v>
      </c>
      <c r="AE346">
        <v>0</v>
      </c>
      <c r="AF346">
        <v>0</v>
      </c>
      <c r="AG346">
        <v>4</v>
      </c>
      <c r="AH346" s="41">
        <f>AE346*权重!$N$3+AF346*权重!$N$4+AG346*权重!$N$5</f>
        <v>0.425898203617509</v>
      </c>
      <c r="AI346" s="41">
        <f t="shared" si="62"/>
        <v>-0.47925099221134</v>
      </c>
      <c r="AJ346">
        <v>0</v>
      </c>
      <c r="AK346">
        <v>0</v>
      </c>
      <c r="AL346">
        <v>0</v>
      </c>
      <c r="AM346" s="41">
        <f>AJ346*权重!$N$9+AK346*权重!$N$10+AL346*权重!$N$11</f>
        <v>0</v>
      </c>
      <c r="AN346" s="41">
        <f t="shared" si="63"/>
        <v>-0.651047891978899</v>
      </c>
      <c r="AO346" s="41">
        <f>AI346*权重!$D$16+AN346*权重!$D$17</f>
        <v>-0.585782249757203</v>
      </c>
      <c r="AP346" s="41">
        <f t="shared" si="64"/>
        <v>-0.697690295511692</v>
      </c>
      <c r="AQ346" t="s">
        <v>55</v>
      </c>
      <c r="AR346" t="s">
        <v>55</v>
      </c>
      <c r="AS346" t="s">
        <v>55</v>
      </c>
      <c r="AT346" t="s">
        <v>55</v>
      </c>
      <c r="AU346" t="s">
        <v>55</v>
      </c>
      <c r="AV346" s="7" t="str">
        <f>IF(AU346="","未进复试",IFERROR(VLOOKUP(A346,录取名单!$E:$I,5,0),"未录取"))</f>
        <v>未进复试</v>
      </c>
      <c r="AW346" s="136" t="str">
        <f>VLOOKUP(A346,[1]数据整理!$A:$AC,29,0)</f>
        <v>putong</v>
      </c>
      <c r="AX346" t="str">
        <f t="shared" si="65"/>
        <v/>
      </c>
      <c r="AY346">
        <f>IFERROR(VLOOKUP(A346,跨学科资质筛选!$A:$H,8,0),1)</f>
        <v>1</v>
      </c>
    </row>
    <row r="347" spans="1:51">
      <c r="A347" s="8">
        <v>430</v>
      </c>
      <c r="B347" s="8" t="s">
        <v>546</v>
      </c>
      <c r="C347">
        <v>1</v>
      </c>
      <c r="D347" t="s">
        <v>102</v>
      </c>
      <c r="E347" t="str">
        <f>VLOOKUP(A347,[1]数据整理!A:J,10,0)</f>
        <v>管理学</v>
      </c>
      <c r="F347" t="str">
        <f>VLOOKUP(A347,[1]数据整理!$A:$M,13,0)</f>
        <v>会计学</v>
      </c>
      <c r="G347" s="7">
        <v>211</v>
      </c>
      <c r="H347" s="7">
        <f t="shared" si="55"/>
        <v>0</v>
      </c>
      <c r="I347" s="7">
        <f t="shared" si="56"/>
        <v>1</v>
      </c>
      <c r="J347" s="7">
        <v>1</v>
      </c>
      <c r="K347" s="127">
        <f>VLOOKUP(G347,权重!$L$16:$N$18,3,0)</f>
        <v>0.03757</v>
      </c>
      <c r="L347" s="127">
        <f t="shared" si="57"/>
        <v>-0.0952406599627802</v>
      </c>
      <c r="M347" t="str">
        <f>IFERROR(VLOOKUP(A347,[1]数据整理!A:Q,16,0),"")</f>
        <v>经济管理学院</v>
      </c>
      <c r="N347" t="s">
        <v>79</v>
      </c>
      <c r="O347">
        <v>503</v>
      </c>
      <c r="P347">
        <v>474</v>
      </c>
      <c r="Q347" s="14"/>
      <c r="R347" s="14" t="s">
        <v>55</v>
      </c>
      <c r="S347" s="14" t="s">
        <v>55</v>
      </c>
      <c r="T347" s="30">
        <f>VLOOKUP(A347,英语评价得分!O:T,6,0)</f>
        <v>0.0674062823370728</v>
      </c>
      <c r="U347" s="41">
        <f t="shared" si="58"/>
        <v>0.0681109893420412</v>
      </c>
      <c r="V347" s="14">
        <f t="shared" si="59"/>
        <v>0</v>
      </c>
      <c r="W347">
        <v>96</v>
      </c>
      <c r="X347">
        <v>10</v>
      </c>
      <c r="Y347" s="131">
        <v>0.104166666666667</v>
      </c>
      <c r="Z347">
        <v>90.78</v>
      </c>
      <c r="AA347" s="41">
        <f t="shared" si="60"/>
        <v>-0.0412038502412451</v>
      </c>
      <c r="AB347" s="41">
        <f>VLOOKUP(A347,绩点百分制转换!$H:$M,6,0)</f>
        <v>0.477906154911273</v>
      </c>
      <c r="AC347" s="41">
        <f>L347*权重!$O$22+AA347*权重!$O$23+AB347*权重!$O$24</f>
        <v>-0.0487456522572737</v>
      </c>
      <c r="AD347" s="41">
        <f t="shared" si="61"/>
        <v>-0.0692782198122191</v>
      </c>
      <c r="AE347">
        <v>0</v>
      </c>
      <c r="AF347">
        <v>1</v>
      </c>
      <c r="AG347">
        <v>8</v>
      </c>
      <c r="AH347" s="41">
        <f>AE347*权重!$N$3+AF347*权重!$N$4+AG347*权重!$N$5</f>
        <v>1.28471733048081</v>
      </c>
      <c r="AI347" s="41">
        <f t="shared" si="62"/>
        <v>0.339523586172788</v>
      </c>
      <c r="AJ347">
        <v>0</v>
      </c>
      <c r="AK347">
        <v>0</v>
      </c>
      <c r="AL347">
        <v>1</v>
      </c>
      <c r="AM347" s="41">
        <f>AJ347*权重!$N$9+AK347*权重!$N$10+AL347*权重!$N$11</f>
        <v>0.150489414157071</v>
      </c>
      <c r="AN347" s="41">
        <f t="shared" si="63"/>
        <v>-0.246895376014742</v>
      </c>
      <c r="AO347" s="41">
        <f>AI347*权重!$D$16+AN347*权重!$D$17</f>
        <v>-0.0241148122796992</v>
      </c>
      <c r="AP347" s="41">
        <f t="shared" si="64"/>
        <v>-0.0287217144469746</v>
      </c>
      <c r="AQ347">
        <v>87.125</v>
      </c>
      <c r="AR347" t="s">
        <v>55</v>
      </c>
      <c r="AS347" t="s">
        <v>55</v>
      </c>
      <c r="AT347" t="s">
        <v>55</v>
      </c>
      <c r="AU347" t="s">
        <v>55</v>
      </c>
      <c r="AV347" s="7" t="str">
        <f>IF(AU347="","未进复试",IFERROR(VLOOKUP(A347,录取名单!$E:$I,5,0),"未录取"))</f>
        <v>未进复试</v>
      </c>
      <c r="AW347" s="136" t="str">
        <f>VLOOKUP(A347,[1]数据整理!$A:$AC,29,0)</f>
        <v>putong</v>
      </c>
      <c r="AX347" t="str">
        <f t="shared" si="65"/>
        <v/>
      </c>
      <c r="AY347">
        <f>IFERROR(VLOOKUP(A347,跨学科资质筛选!$A:$H,8,0),1)</f>
        <v>1</v>
      </c>
    </row>
    <row r="348" spans="1:51">
      <c r="A348" s="8">
        <v>431</v>
      </c>
      <c r="B348" s="8" t="s">
        <v>547</v>
      </c>
      <c r="C348">
        <v>2</v>
      </c>
      <c r="D348" t="s">
        <v>102</v>
      </c>
      <c r="E348" t="str">
        <f>VLOOKUP(A348,[1]数据整理!A:J,10,0)</f>
        <v>农学</v>
      </c>
      <c r="F348" t="str">
        <f>VLOOKUP(A348,[1]数据整理!$A:$M,13,0)</f>
        <v>野生动物与自然保护区管理</v>
      </c>
      <c r="G348" s="7">
        <v>211</v>
      </c>
      <c r="H348" s="7">
        <f t="shared" si="55"/>
        <v>0</v>
      </c>
      <c r="I348" s="7">
        <f t="shared" si="56"/>
        <v>1</v>
      </c>
      <c r="J348" s="7">
        <v>1</v>
      </c>
      <c r="K348" s="127">
        <f>VLOOKUP(G348,权重!$L$16:$N$18,3,0)</f>
        <v>0.03757</v>
      </c>
      <c r="L348" s="127">
        <f t="shared" si="57"/>
        <v>-0.0952406599627802</v>
      </c>
      <c r="M348" t="str">
        <f>IFERROR(VLOOKUP(A348,[1]数据整理!A:Q,16,0),"")</f>
        <v>自然保护区学院</v>
      </c>
      <c r="N348" t="s">
        <v>548</v>
      </c>
      <c r="O348">
        <v>544</v>
      </c>
      <c r="P348">
        <v>602</v>
      </c>
      <c r="Q348" s="14"/>
      <c r="R348" s="14" t="s">
        <v>55</v>
      </c>
      <c r="S348" s="14" t="s">
        <v>55</v>
      </c>
      <c r="T348" s="30">
        <f>VLOOKUP(A348,英语评价得分!O:T,6,0)</f>
        <v>2.40975892605076</v>
      </c>
      <c r="U348" s="41">
        <f t="shared" si="58"/>
        <v>2.42131918677466</v>
      </c>
      <c r="V348" s="14">
        <f t="shared" si="59"/>
        <v>0</v>
      </c>
      <c r="W348">
        <v>55</v>
      </c>
      <c r="X348">
        <v>9</v>
      </c>
      <c r="Y348" s="131">
        <v>0.163636363636364</v>
      </c>
      <c r="Z348">
        <v>88.4</v>
      </c>
      <c r="AA348" s="41">
        <f t="shared" si="60"/>
        <v>-0.553912147489263</v>
      </c>
      <c r="AB348" s="41">
        <f>VLOOKUP(A348,绩点百分制转换!$H:$M,6,0)</f>
        <v>-0.133548199376787</v>
      </c>
      <c r="AC348" s="41">
        <f>L348*权重!$O$22+AA348*权重!$O$23+AB348*权重!$O$24</f>
        <v>-0.271062407931637</v>
      </c>
      <c r="AD348" s="41">
        <f t="shared" si="61"/>
        <v>-0.385447597894354</v>
      </c>
      <c r="AE348">
        <v>0</v>
      </c>
      <c r="AF348">
        <v>0</v>
      </c>
      <c r="AG348">
        <v>0</v>
      </c>
      <c r="AH348" s="41">
        <f>AE348*权重!$N$3+AF348*权重!$N$4+AG348*权重!$N$5</f>
        <v>0</v>
      </c>
      <c r="AI348" s="41">
        <f t="shared" si="62"/>
        <v>-0.885290647353986</v>
      </c>
      <c r="AJ348">
        <v>0</v>
      </c>
      <c r="AK348">
        <v>0</v>
      </c>
      <c r="AL348">
        <v>0</v>
      </c>
      <c r="AM348" s="41">
        <f>AJ348*权重!$N$9+AK348*权重!$N$10+AL348*权重!$N$11</f>
        <v>0</v>
      </c>
      <c r="AN348" s="41">
        <f t="shared" si="63"/>
        <v>-0.651047891978899</v>
      </c>
      <c r="AO348" s="41">
        <f>AI348*权重!$D$16+AN348*权重!$D$17</f>
        <v>-0.740036714745894</v>
      </c>
      <c r="AP348" s="41">
        <f t="shared" si="64"/>
        <v>-0.881413587411652</v>
      </c>
      <c r="AQ348">
        <v>88</v>
      </c>
      <c r="AR348" t="s">
        <v>55</v>
      </c>
      <c r="AS348">
        <v>94</v>
      </c>
      <c r="AT348">
        <v>90</v>
      </c>
      <c r="AU348">
        <v>90.67</v>
      </c>
      <c r="AV348" s="7">
        <f>IF(AU348="","未进复试",IFERROR(VLOOKUP(A348,录取名单!$E:$I,5,0),"未录取"))</f>
        <v>90.67</v>
      </c>
      <c r="AW348" s="136" t="str">
        <f>VLOOKUP(A348,[1]数据整理!$A:$AC,29,0)</f>
        <v>putong</v>
      </c>
      <c r="AX348" t="str">
        <f t="shared" si="65"/>
        <v/>
      </c>
      <c r="AY348">
        <f>IFERROR(VLOOKUP(A348,跨学科资质筛选!$A:$H,8,0),1)</f>
        <v>1</v>
      </c>
    </row>
    <row r="349" spans="1:51">
      <c r="A349" s="8">
        <v>432</v>
      </c>
      <c r="B349" s="8" t="s">
        <v>549</v>
      </c>
      <c r="C349">
        <v>1</v>
      </c>
      <c r="D349" t="s">
        <v>102</v>
      </c>
      <c r="E349" t="str">
        <f>VLOOKUP(A349,[1]数据整理!A:J,10,0)</f>
        <v>工学</v>
      </c>
      <c r="F349" t="str">
        <f>VLOOKUP(A349,[1]数据整理!$A:$M,13,0)</f>
        <v>林产化工</v>
      </c>
      <c r="G349" s="7">
        <v>211</v>
      </c>
      <c r="H349" s="7">
        <f t="shared" si="55"/>
        <v>0</v>
      </c>
      <c r="I349" s="7">
        <f t="shared" si="56"/>
        <v>1</v>
      </c>
      <c r="J349" s="7">
        <v>1</v>
      </c>
      <c r="K349" s="127">
        <f>VLOOKUP(G349,权重!$L$16:$N$18,3,0)</f>
        <v>0.03757</v>
      </c>
      <c r="L349" s="127">
        <f t="shared" si="57"/>
        <v>-0.0952406599627802</v>
      </c>
      <c r="M349" t="str">
        <f>IFERROR(VLOOKUP(A349,[1]数据整理!A:Q,16,0),"")</f>
        <v>材料学院</v>
      </c>
      <c r="N349" t="s">
        <v>545</v>
      </c>
      <c r="O349">
        <v>503</v>
      </c>
      <c r="P349">
        <v>465</v>
      </c>
      <c r="Q349" s="14"/>
      <c r="R349" s="14" t="s">
        <v>55</v>
      </c>
      <c r="S349" s="14" t="s">
        <v>55</v>
      </c>
      <c r="T349" s="30">
        <f>VLOOKUP(A349,英语评价得分!O:T,6,0)</f>
        <v>-0.0972903879240454</v>
      </c>
      <c r="U349" s="41">
        <f t="shared" si="58"/>
        <v>-0.0973489620399389</v>
      </c>
      <c r="V349" s="14">
        <f t="shared" si="59"/>
        <v>0</v>
      </c>
      <c r="W349">
        <v>15</v>
      </c>
      <c r="X349">
        <v>9</v>
      </c>
      <c r="Y349" s="131">
        <v>0.6</v>
      </c>
      <c r="Z349">
        <v>87.92</v>
      </c>
      <c r="AA349" s="41">
        <f t="shared" si="60"/>
        <v>-4.31595009927089</v>
      </c>
      <c r="AB349" s="41">
        <f>VLOOKUP(A349,绩点百分制转换!$H:$M,6,0)</f>
        <v>-0.256866724611355</v>
      </c>
      <c r="AC349" s="41">
        <f>L349*权重!$O$22+AA349*权重!$O$23+AB349*权重!$O$24</f>
        <v>-1.70450358840234</v>
      </c>
      <c r="AD349" s="41">
        <f t="shared" si="61"/>
        <v>-2.4240263148786</v>
      </c>
      <c r="AE349">
        <v>0</v>
      </c>
      <c r="AF349">
        <v>0</v>
      </c>
      <c r="AG349">
        <v>0</v>
      </c>
      <c r="AH349" s="41">
        <f>AE349*权重!$N$3+AF349*权重!$N$4+AG349*权重!$N$5</f>
        <v>0</v>
      </c>
      <c r="AI349" s="41">
        <f t="shared" si="62"/>
        <v>-0.885290647353986</v>
      </c>
      <c r="AJ349">
        <v>0</v>
      </c>
      <c r="AK349">
        <v>0</v>
      </c>
      <c r="AL349">
        <v>1</v>
      </c>
      <c r="AM349" s="41">
        <f>AJ349*权重!$N$9+AK349*权重!$N$10+AL349*权重!$N$11</f>
        <v>0.150489414157071</v>
      </c>
      <c r="AN349" s="41">
        <f t="shared" si="63"/>
        <v>-0.246895376014742</v>
      </c>
      <c r="AO349" s="41">
        <f>AI349*权重!$D$16+AN349*权重!$D$17</f>
        <v>-0.489421739596521</v>
      </c>
      <c r="AP349" s="41">
        <f t="shared" si="64"/>
        <v>-0.582921039806984</v>
      </c>
      <c r="AQ349" t="s">
        <v>55</v>
      </c>
      <c r="AR349" t="s">
        <v>55</v>
      </c>
      <c r="AS349" t="s">
        <v>55</v>
      </c>
      <c r="AT349">
        <v>95</v>
      </c>
      <c r="AU349">
        <v>95</v>
      </c>
      <c r="AV349" s="7" t="str">
        <f>IF(AU349="","未进复试",IFERROR(VLOOKUP(A349,录取名单!$E:$I,5,0),"未录取"))</f>
        <v>未录取</v>
      </c>
      <c r="AW349" s="136" t="str">
        <f>VLOOKUP(A349,[1]数据整理!$A:$AC,29,0)</f>
        <v>putong</v>
      </c>
      <c r="AX349" t="str">
        <f t="shared" si="65"/>
        <v/>
      </c>
      <c r="AY349">
        <f>IFERROR(VLOOKUP(A349,跨学科资质筛选!$A:$H,8,0),1)</f>
        <v>1</v>
      </c>
    </row>
    <row r="350" spans="1:51">
      <c r="A350" s="8">
        <v>433</v>
      </c>
      <c r="B350" s="8" t="s">
        <v>550</v>
      </c>
      <c r="C350">
        <v>1</v>
      </c>
      <c r="D350" t="s">
        <v>102</v>
      </c>
      <c r="E350" t="str">
        <f>VLOOKUP(A350,[1]数据整理!A:J,10,0)</f>
        <v>农学</v>
      </c>
      <c r="F350" t="str">
        <f>VLOOKUP(A350,[1]数据整理!$A:$M,13,0)</f>
        <v>林学</v>
      </c>
      <c r="G350" s="7">
        <v>211</v>
      </c>
      <c r="H350" s="7">
        <f t="shared" si="55"/>
        <v>0</v>
      </c>
      <c r="I350" s="7">
        <f t="shared" si="56"/>
        <v>1</v>
      </c>
      <c r="J350" s="7">
        <v>1</v>
      </c>
      <c r="K350" s="127">
        <f>VLOOKUP(G350,权重!$L$16:$N$18,3,0)</f>
        <v>0.03757</v>
      </c>
      <c r="L350" s="127">
        <f t="shared" si="57"/>
        <v>-0.0952406599627802</v>
      </c>
      <c r="M350" t="str">
        <f>IFERROR(VLOOKUP(A350,[1]数据整理!A:Q,16,0),"")</f>
        <v>林学院</v>
      </c>
      <c r="N350" t="s">
        <v>188</v>
      </c>
      <c r="O350">
        <v>488</v>
      </c>
      <c r="Q350" s="14"/>
      <c r="R350" s="14" t="s">
        <v>55</v>
      </c>
      <c r="S350" s="14" t="s">
        <v>55</v>
      </c>
      <c r="T350" s="30">
        <f>VLOOKUP(A350,英语评价得分!O:T,6,0)</f>
        <v>-0.884541156018184</v>
      </c>
      <c r="U350" s="41">
        <f t="shared" si="58"/>
        <v>-0.888248217062912</v>
      </c>
      <c r="V350" s="14">
        <f t="shared" si="59"/>
        <v>0</v>
      </c>
      <c r="W350">
        <v>101</v>
      </c>
      <c r="X350">
        <v>17</v>
      </c>
      <c r="Y350" s="131">
        <v>0.168316831683168</v>
      </c>
      <c r="Z350">
        <v>87.81</v>
      </c>
      <c r="AA350" s="41">
        <f t="shared" si="60"/>
        <v>-0.594264039711343</v>
      </c>
      <c r="AB350" s="41">
        <f>VLOOKUP(A350,绩点百分制转换!$H:$M,6,0)</f>
        <v>-0.285127219977609</v>
      </c>
      <c r="AC350" s="41">
        <f>L350*权重!$O$22+AA350*权重!$O$23+AB350*权重!$O$24</f>
        <v>-0.293250042141172</v>
      </c>
      <c r="AD350" s="41">
        <f t="shared" si="61"/>
        <v>-0.417001901967674</v>
      </c>
      <c r="AE350">
        <v>0</v>
      </c>
      <c r="AF350">
        <v>0</v>
      </c>
      <c r="AG350">
        <v>3</v>
      </c>
      <c r="AH350" s="41">
        <f>AE350*权重!$N$3+AF350*权重!$N$4+AG350*权重!$N$5</f>
        <v>0.319423652713132</v>
      </c>
      <c r="AI350" s="41">
        <f t="shared" si="62"/>
        <v>-0.580760905997001</v>
      </c>
      <c r="AJ350">
        <v>0</v>
      </c>
      <c r="AK350">
        <v>0</v>
      </c>
      <c r="AL350">
        <v>0</v>
      </c>
      <c r="AM350" s="41">
        <f>AJ350*权重!$N$9+AK350*权重!$N$10+AL350*权重!$N$11</f>
        <v>0</v>
      </c>
      <c r="AN350" s="41">
        <f t="shared" si="63"/>
        <v>-0.651047891978899</v>
      </c>
      <c r="AO350" s="41">
        <f>AI350*权重!$D$16+AN350*权重!$D$17</f>
        <v>-0.624345866004376</v>
      </c>
      <c r="AP350" s="41">
        <f t="shared" si="64"/>
        <v>-0.743621118486682</v>
      </c>
      <c r="AQ350">
        <v>88.9</v>
      </c>
      <c r="AR350">
        <v>87.7</v>
      </c>
      <c r="AS350">
        <v>86</v>
      </c>
      <c r="AT350">
        <v>88.4</v>
      </c>
      <c r="AU350">
        <v>87.63</v>
      </c>
      <c r="AV350" s="7">
        <f>IF(AU350="","未进复试",IFERROR(VLOOKUP(A350,录取名单!$E:$I,5,0),"未录取"))</f>
        <v>87.63</v>
      </c>
      <c r="AW350" s="136" t="str">
        <f>VLOOKUP(A350,[1]数据整理!$A:$AC,29,0)</f>
        <v>putong</v>
      </c>
      <c r="AX350" t="str">
        <f t="shared" si="65"/>
        <v/>
      </c>
      <c r="AY350">
        <f>IFERROR(VLOOKUP(A350,跨学科资质筛选!$A:$H,8,0),1)</f>
        <v>1</v>
      </c>
    </row>
    <row r="351" spans="1:51">
      <c r="A351" s="8">
        <v>434</v>
      </c>
      <c r="B351" s="8" t="s">
        <v>551</v>
      </c>
      <c r="C351">
        <v>1</v>
      </c>
      <c r="D351" t="s">
        <v>174</v>
      </c>
      <c r="E351" t="str">
        <f>VLOOKUP(A351,[1]数据整理!A:J,10,0)</f>
        <v>经济学</v>
      </c>
      <c r="F351" t="str">
        <f>VLOOKUP(A351,[1]数据整理!$A:$M,13,0)</f>
        <v>经济与金融</v>
      </c>
      <c r="G351" s="7" t="s">
        <v>53</v>
      </c>
      <c r="H351" s="7">
        <f t="shared" si="55"/>
        <v>0</v>
      </c>
      <c r="I351" s="7">
        <f t="shared" si="56"/>
        <v>1</v>
      </c>
      <c r="J351" s="7">
        <v>1</v>
      </c>
      <c r="K351" s="127">
        <f>VLOOKUP(G351,权重!$L$16:$N$18,3,0)</f>
        <v>0.02965</v>
      </c>
      <c r="L351" s="127">
        <f t="shared" si="57"/>
        <v>-0.162495927150278</v>
      </c>
      <c r="M351" t="str">
        <f>IFERROR(VLOOKUP(A351,[1]数据整理!A:Q,16,0),"")</f>
        <v>经济管理学院</v>
      </c>
      <c r="N351" t="s">
        <v>61</v>
      </c>
      <c r="O351">
        <v>497</v>
      </c>
      <c r="P351">
        <v>454</v>
      </c>
      <c r="Q351" s="14"/>
      <c r="R351" s="14" t="s">
        <v>55</v>
      </c>
      <c r="S351" s="14" t="s">
        <v>55</v>
      </c>
      <c r="T351" s="30">
        <f>VLOOKUP(A351,英语评价得分!O:T,6,0)</f>
        <v>-0.298586318243191</v>
      </c>
      <c r="U351" s="41">
        <f t="shared" si="58"/>
        <v>-0.299577791506805</v>
      </c>
      <c r="V351" s="14">
        <f t="shared" si="59"/>
        <v>0</v>
      </c>
      <c r="W351">
        <v>124</v>
      </c>
      <c r="X351">
        <v>5</v>
      </c>
      <c r="Y351" s="131">
        <v>0.0403225806451613</v>
      </c>
      <c r="Z351">
        <v>90.91</v>
      </c>
      <c r="AA351" s="41">
        <f t="shared" si="60"/>
        <v>0.509217529072684</v>
      </c>
      <c r="AB351" s="41">
        <f>VLOOKUP(A351,绩点百分制转换!$H:$M,6,0)</f>
        <v>0.511304922162301</v>
      </c>
      <c r="AC351" s="41">
        <f>L351*权重!$O$22+AA351*权重!$O$23+AB351*权重!$O$24</f>
        <v>0.122996623062547</v>
      </c>
      <c r="AD351" s="41">
        <f t="shared" si="61"/>
        <v>0.174966296142366</v>
      </c>
      <c r="AE351">
        <v>1</v>
      </c>
      <c r="AF351">
        <v>5</v>
      </c>
      <c r="AG351">
        <v>17</v>
      </c>
      <c r="AH351" s="41">
        <f>AE351*权重!$N$3+AF351*权重!$N$4+AG351*权重!$N$5</f>
        <v>4.43527650745322</v>
      </c>
      <c r="AI351" s="41">
        <f t="shared" si="62"/>
        <v>3.34318021317571</v>
      </c>
      <c r="AJ351">
        <v>0</v>
      </c>
      <c r="AK351">
        <v>2</v>
      </c>
      <c r="AL351">
        <v>0</v>
      </c>
      <c r="AM351" s="41">
        <f>AJ351*权重!$N$9+AK351*权重!$N$10+AL351*权重!$N$11</f>
        <v>0.683000800524403</v>
      </c>
      <c r="AN351" s="41">
        <f t="shared" si="63"/>
        <v>1.18321064031468</v>
      </c>
      <c r="AO351" s="41">
        <f>AI351*权重!$D$16+AN351*权重!$D$17</f>
        <v>2.00378308104459</v>
      </c>
      <c r="AP351" s="41">
        <f t="shared" si="64"/>
        <v>2.38658650127207</v>
      </c>
      <c r="AQ351" t="s">
        <v>55</v>
      </c>
      <c r="AR351" t="s">
        <v>55</v>
      </c>
      <c r="AS351" t="s">
        <v>55</v>
      </c>
      <c r="AT351" t="s">
        <v>55</v>
      </c>
      <c r="AU351" t="s">
        <v>55</v>
      </c>
      <c r="AV351" s="7" t="str">
        <f>IF(AU351="","未进复试",IFERROR(VLOOKUP(A351,录取名单!$E:$I,5,0),"未录取"))</f>
        <v>未进复试</v>
      </c>
      <c r="AW351" s="136" t="str">
        <f>VLOOKUP(A351,[1]数据整理!$A:$AC,29,0)</f>
        <v>putong</v>
      </c>
      <c r="AX351" t="str">
        <f t="shared" si="65"/>
        <v/>
      </c>
      <c r="AY351">
        <f>IFERROR(VLOOKUP(A351,跨学科资质筛选!$A:$H,8,0),1)</f>
        <v>1</v>
      </c>
    </row>
    <row r="352" spans="1:51">
      <c r="A352" s="8">
        <v>435</v>
      </c>
      <c r="B352" s="8" t="s">
        <v>552</v>
      </c>
      <c r="C352">
        <v>1</v>
      </c>
      <c r="D352" t="s">
        <v>405</v>
      </c>
      <c r="E352" t="str">
        <f>VLOOKUP(A352,[1]数据整理!A:J,10,0)</f>
        <v>艺术学</v>
      </c>
      <c r="F352" t="str">
        <f>VLOOKUP(A352,[1]数据整理!$A:$M,13,0)</f>
        <v>工艺美术</v>
      </c>
      <c r="G352" s="7" t="s">
        <v>53</v>
      </c>
      <c r="H352" s="7">
        <f t="shared" si="55"/>
        <v>0</v>
      </c>
      <c r="I352" s="7">
        <f t="shared" si="56"/>
        <v>1</v>
      </c>
      <c r="J352" s="7">
        <v>1</v>
      </c>
      <c r="K352" s="127">
        <f>VLOOKUP(G352,权重!$L$16:$N$18,3,0)</f>
        <v>0.02965</v>
      </c>
      <c r="L352" s="127">
        <f t="shared" si="57"/>
        <v>-0.162495927150278</v>
      </c>
      <c r="M352" t="str">
        <f>IFERROR(VLOOKUP(A352,[1]数据整理!A:Q,16,0),"")</f>
        <v>艺术设计学院</v>
      </c>
      <c r="N352" t="s">
        <v>232</v>
      </c>
      <c r="O352">
        <v>427</v>
      </c>
      <c r="P352">
        <v>453</v>
      </c>
      <c r="Q352" s="14"/>
      <c r="R352" s="14" t="s">
        <v>55</v>
      </c>
      <c r="S352" s="14" t="s">
        <v>55</v>
      </c>
      <c r="T352" s="30">
        <f>VLOOKUP(A352,英语评价得分!O:T,6,0)</f>
        <v>-0.316885948272204</v>
      </c>
      <c r="U352" s="41">
        <f t="shared" si="58"/>
        <v>-0.317962230549246</v>
      </c>
      <c r="V352" s="14">
        <f t="shared" si="59"/>
        <v>0</v>
      </c>
      <c r="W352">
        <v>43</v>
      </c>
      <c r="X352">
        <v>1</v>
      </c>
      <c r="Y352" s="131">
        <v>0.0232558139534884</v>
      </c>
      <c r="Z352">
        <v>89.44</v>
      </c>
      <c r="AA352" s="41">
        <f t="shared" si="60"/>
        <v>0.656355875758316</v>
      </c>
      <c r="AB352" s="41">
        <f>VLOOKUP(A352,绩点百分制转换!$H:$M,6,0)</f>
        <v>0.13364193863144</v>
      </c>
      <c r="AC352" s="41">
        <f>L352*权重!$O$22+AA352*权重!$O$23+AB352*权重!$O$24</f>
        <v>0.161718966930529</v>
      </c>
      <c r="AD352" s="41">
        <f t="shared" si="61"/>
        <v>0.230035556853218</v>
      </c>
      <c r="AE352">
        <v>0</v>
      </c>
      <c r="AF352">
        <v>3</v>
      </c>
      <c r="AG352">
        <v>0</v>
      </c>
      <c r="AH352" s="41">
        <f>AE352*权重!$N$3+AF352*权重!$N$4+AG352*权重!$N$5</f>
        <v>1.29876276973738</v>
      </c>
      <c r="AI352" s="41">
        <f t="shared" si="62"/>
        <v>0.352914122370463</v>
      </c>
      <c r="AJ352">
        <v>0</v>
      </c>
      <c r="AK352">
        <v>0</v>
      </c>
      <c r="AL352">
        <v>1</v>
      </c>
      <c r="AM352" s="41">
        <f>AJ352*权重!$N$9+AK352*权重!$N$10+AL352*权重!$N$11</f>
        <v>0.150489414157071</v>
      </c>
      <c r="AN352" s="41">
        <f t="shared" si="63"/>
        <v>-0.246895376014742</v>
      </c>
      <c r="AO352" s="41">
        <f>AI352*权重!$D$16+AN352*权重!$D$17</f>
        <v>-0.0190277475782027</v>
      </c>
      <c r="AP352" s="41">
        <f t="shared" si="64"/>
        <v>-0.0226628151267147</v>
      </c>
      <c r="AQ352" t="s">
        <v>55</v>
      </c>
      <c r="AR352" t="s">
        <v>55</v>
      </c>
      <c r="AS352" t="s">
        <v>55</v>
      </c>
      <c r="AT352" t="s">
        <v>55</v>
      </c>
      <c r="AU352" t="s">
        <v>55</v>
      </c>
      <c r="AV352" s="7" t="str">
        <f>IF(AU352="","未进复试",IFERROR(VLOOKUP(A352,录取名单!$E:$I,5,0),"未录取"))</f>
        <v>未进复试</v>
      </c>
      <c r="AW352" s="136" t="str">
        <f>VLOOKUP(A352,[1]数据整理!$A:$AC,29,0)</f>
        <v>putong</v>
      </c>
      <c r="AX352" t="str">
        <f t="shared" si="65"/>
        <v/>
      </c>
      <c r="AY352">
        <f>IFERROR(VLOOKUP(A352,跨学科资质筛选!$A:$H,8,0),1)</f>
        <v>1</v>
      </c>
    </row>
    <row r="353" spans="1:51">
      <c r="A353" s="8">
        <v>436</v>
      </c>
      <c r="B353" s="8" t="s">
        <v>553</v>
      </c>
      <c r="C353">
        <v>1</v>
      </c>
      <c r="D353" t="s">
        <v>129</v>
      </c>
      <c r="E353" t="str">
        <f>VLOOKUP(A353,[1]数据整理!A:J,10,0)</f>
        <v>经济学</v>
      </c>
      <c r="F353" t="str">
        <f>VLOOKUP(A353,[1]数据整理!$A:$M,13,0)</f>
        <v>金融学</v>
      </c>
      <c r="G353" s="7" t="s">
        <v>53</v>
      </c>
      <c r="H353" s="7">
        <f t="shared" si="55"/>
        <v>0</v>
      </c>
      <c r="I353" s="7">
        <f t="shared" si="56"/>
        <v>1</v>
      </c>
      <c r="J353" s="7">
        <v>1</v>
      </c>
      <c r="K353" s="127">
        <f>VLOOKUP(G353,权重!$L$16:$N$18,3,0)</f>
        <v>0.02965</v>
      </c>
      <c r="L353" s="127">
        <f t="shared" si="57"/>
        <v>-0.162495927150278</v>
      </c>
      <c r="M353" t="str">
        <f>IFERROR(VLOOKUP(A353,[1]数据整理!A:Q,16,0),"")</f>
        <v>经济管理学院</v>
      </c>
      <c r="N353" t="s">
        <v>61</v>
      </c>
      <c r="O353">
        <v>549</v>
      </c>
      <c r="P353">
        <v>456</v>
      </c>
      <c r="Q353" s="14"/>
      <c r="R353" s="14" t="s">
        <v>55</v>
      </c>
      <c r="S353" s="14" t="s">
        <v>55</v>
      </c>
      <c r="T353" s="30">
        <f>VLOOKUP(A353,英语评价得分!O:T,6,0)</f>
        <v>0.0807184934064407</v>
      </c>
      <c r="U353" s="41">
        <f t="shared" si="58"/>
        <v>0.0814848954011748</v>
      </c>
      <c r="V353" s="14">
        <f t="shared" si="59"/>
        <v>0</v>
      </c>
      <c r="W353">
        <v>253</v>
      </c>
      <c r="X353">
        <v>8</v>
      </c>
      <c r="Y353" s="131">
        <v>0.0316205533596838</v>
      </c>
      <c r="Z353">
        <v>4.21</v>
      </c>
      <c r="AA353" s="41">
        <f t="shared" si="60"/>
        <v>0.584240638647571</v>
      </c>
      <c r="AB353" s="41">
        <f>VLOOKUP(A353,绩点百分制转换!$H:$M,6,0)</f>
        <v>1.87037783568493</v>
      </c>
      <c r="AC353" s="41">
        <f>L353*权重!$O$22+AA353*权重!$O$23+AB353*权重!$O$24</f>
        <v>0.213089750786518</v>
      </c>
      <c r="AD353" s="41">
        <f t="shared" si="61"/>
        <v>0.303092887750625</v>
      </c>
      <c r="AE353">
        <v>4</v>
      </c>
      <c r="AF353">
        <v>0</v>
      </c>
      <c r="AG353">
        <v>4</v>
      </c>
      <c r="AH353" s="41">
        <f>AE353*权重!$N$3+AF353*权重!$N$4+AG353*权重!$N$5</f>
        <v>2.26831630701682</v>
      </c>
      <c r="AI353" s="41">
        <f t="shared" si="62"/>
        <v>1.27725984765281</v>
      </c>
      <c r="AJ353">
        <v>1</v>
      </c>
      <c r="AK353">
        <v>0</v>
      </c>
      <c r="AL353">
        <v>0</v>
      </c>
      <c r="AM353" s="41">
        <f>AJ353*权重!$N$9+AK353*权重!$N$10+AL353*权重!$N$11</f>
        <v>0.484022428139353</v>
      </c>
      <c r="AN353" s="41">
        <f t="shared" si="63"/>
        <v>0.64883677573218</v>
      </c>
      <c r="AO353" s="41">
        <f>AI353*权重!$D$16+AN353*权重!$D$17</f>
        <v>0.887574700754827</v>
      </c>
      <c r="AP353" s="41">
        <f t="shared" si="64"/>
        <v>1.05713728183981</v>
      </c>
      <c r="AQ353" t="s">
        <v>55</v>
      </c>
      <c r="AR353" t="s">
        <v>55</v>
      </c>
      <c r="AS353" t="s">
        <v>55</v>
      </c>
      <c r="AT353" t="s">
        <v>55</v>
      </c>
      <c r="AU353" t="s">
        <v>55</v>
      </c>
      <c r="AV353" s="7" t="str">
        <f>IF(AU353="","未进复试",IFERROR(VLOOKUP(A353,录取名单!$E:$I,5,0),"未录取"))</f>
        <v>未进复试</v>
      </c>
      <c r="AW353" s="136" t="str">
        <f>VLOOKUP(A353,[1]数据整理!$A:$AC,29,0)</f>
        <v>putong</v>
      </c>
      <c r="AX353" t="str">
        <f t="shared" si="65"/>
        <v/>
      </c>
      <c r="AY353">
        <f>IFERROR(VLOOKUP(A353,跨学科资质筛选!$A:$H,8,0),1)</f>
        <v>1</v>
      </c>
    </row>
    <row r="354" spans="1:51">
      <c r="A354" s="8">
        <v>437</v>
      </c>
      <c r="B354" s="8" t="s">
        <v>554</v>
      </c>
      <c r="C354">
        <v>1</v>
      </c>
      <c r="D354" t="s">
        <v>129</v>
      </c>
      <c r="E354" t="str">
        <f>VLOOKUP(A354,[1]数据整理!A:J,10,0)</f>
        <v>管理学</v>
      </c>
      <c r="F354" t="str">
        <f>VLOOKUP(A354,[1]数据整理!$A:$M,13,0)</f>
        <v>会计学</v>
      </c>
      <c r="G354" s="7" t="s">
        <v>53</v>
      </c>
      <c r="H354" s="7">
        <f t="shared" si="55"/>
        <v>0</v>
      </c>
      <c r="I354" s="7">
        <f t="shared" si="56"/>
        <v>1</v>
      </c>
      <c r="J354" s="7">
        <v>1</v>
      </c>
      <c r="K354" s="127">
        <f>VLOOKUP(G354,权重!$L$16:$N$18,3,0)</f>
        <v>0.02965</v>
      </c>
      <c r="L354" s="127">
        <f t="shared" si="57"/>
        <v>-0.162495927150278</v>
      </c>
      <c r="M354" t="str">
        <f>IFERROR(VLOOKUP(A354,[1]数据整理!A:Q,16,0),"")</f>
        <v>经济管理学院</v>
      </c>
      <c r="N354" t="s">
        <v>54</v>
      </c>
      <c r="O354">
        <v>568</v>
      </c>
      <c r="P354">
        <v>497</v>
      </c>
      <c r="Q354" s="14"/>
      <c r="R354" s="14" t="s">
        <v>55</v>
      </c>
      <c r="S354" s="14" t="s">
        <v>55</v>
      </c>
      <c r="T354" s="30">
        <f>VLOOKUP(A354,英语评价得分!O:T,6,0)</f>
        <v>0.488297773004376</v>
      </c>
      <c r="U354" s="41">
        <f t="shared" si="58"/>
        <v>0.490953087318214</v>
      </c>
      <c r="V354" s="14">
        <f t="shared" si="59"/>
        <v>0</v>
      </c>
      <c r="W354">
        <v>370</v>
      </c>
      <c r="X354">
        <v>2</v>
      </c>
      <c r="Y354" s="131">
        <v>0.00540540540540541</v>
      </c>
      <c r="Z354">
        <v>4.46</v>
      </c>
      <c r="AA354" s="41">
        <f t="shared" si="60"/>
        <v>0.810250262954077</v>
      </c>
      <c r="AB354" s="41">
        <f>VLOOKUP(A354,绩点百分制转换!$H:$M,6,0)</f>
        <v>2.45026851982366</v>
      </c>
      <c r="AC354" s="41">
        <f>L354*权重!$O$22+AA354*权重!$O$23+AB354*权重!$O$24</f>
        <v>0.325161362087576</v>
      </c>
      <c r="AD354" s="41">
        <f t="shared" si="61"/>
        <v>0.46247633835126</v>
      </c>
      <c r="AE354">
        <v>0</v>
      </c>
      <c r="AF354">
        <v>2</v>
      </c>
      <c r="AG354">
        <v>2</v>
      </c>
      <c r="AH354" s="41">
        <f>AE354*权重!$N$3+AF354*权重!$N$4+AG354*权重!$N$5</f>
        <v>1.07879094830034</v>
      </c>
      <c r="AI354" s="41">
        <f t="shared" si="62"/>
        <v>0.143199026700303</v>
      </c>
      <c r="AJ354">
        <v>0</v>
      </c>
      <c r="AK354">
        <v>0</v>
      </c>
      <c r="AL354">
        <v>5</v>
      </c>
      <c r="AM354" s="41">
        <f>AJ354*权重!$N$9+AK354*权重!$N$10+AL354*权重!$N$11</f>
        <v>0.752447070785357</v>
      </c>
      <c r="AN354" s="41">
        <f t="shared" si="63"/>
        <v>1.36971468784189</v>
      </c>
      <c r="AO354" s="41">
        <f>AI354*权重!$D$16+AN354*权重!$D$17</f>
        <v>0.903761388174198</v>
      </c>
      <c r="AP354" s="41">
        <f t="shared" si="64"/>
        <v>1.07641627968185</v>
      </c>
      <c r="AQ354" t="s">
        <v>55</v>
      </c>
      <c r="AR354" t="s">
        <v>55</v>
      </c>
      <c r="AS354" t="s">
        <v>55</v>
      </c>
      <c r="AT354" t="s">
        <v>55</v>
      </c>
      <c r="AU354" t="s">
        <v>55</v>
      </c>
      <c r="AV354" s="7" t="str">
        <f>IF(AU354="","未进复试",IFERROR(VLOOKUP(A354,录取名单!$E:$I,5,0),"未录取"))</f>
        <v>未进复试</v>
      </c>
      <c r="AW354" s="136" t="str">
        <f>VLOOKUP(A354,[1]数据整理!$A:$AC,29,0)</f>
        <v>putong</v>
      </c>
      <c r="AX354" t="str">
        <f t="shared" si="65"/>
        <v/>
      </c>
      <c r="AY354">
        <f>IFERROR(VLOOKUP(A354,跨学科资质筛选!$A:$H,8,0),1)</f>
        <v>1</v>
      </c>
    </row>
    <row r="355" spans="1:51">
      <c r="A355" s="8">
        <v>438</v>
      </c>
      <c r="B355" s="8" t="s">
        <v>555</v>
      </c>
      <c r="C355">
        <v>1</v>
      </c>
      <c r="D355" t="s">
        <v>69</v>
      </c>
      <c r="E355" t="str">
        <f>VLOOKUP(A355,[1]数据整理!A:J,10,0)</f>
        <v>管理学</v>
      </c>
      <c r="F355" t="str">
        <f>VLOOKUP(A355,[1]数据整理!$A:$M,13,0)</f>
        <v>会计学</v>
      </c>
      <c r="G355" s="7" t="s">
        <v>53</v>
      </c>
      <c r="H355" s="7">
        <f t="shared" si="55"/>
        <v>0</v>
      </c>
      <c r="I355" s="7">
        <f t="shared" si="56"/>
        <v>1</v>
      </c>
      <c r="J355" s="7">
        <v>1</v>
      </c>
      <c r="K355" s="127">
        <f>VLOOKUP(G355,权重!$L$16:$N$18,3,0)</f>
        <v>0.02965</v>
      </c>
      <c r="L355" s="127">
        <f t="shared" si="57"/>
        <v>-0.162495927150278</v>
      </c>
      <c r="M355" t="str">
        <f>IFERROR(VLOOKUP(A355,[1]数据整理!A:Q,16,0),"")</f>
        <v>经济管理学院</v>
      </c>
      <c r="N355" t="s">
        <v>54</v>
      </c>
      <c r="O355">
        <v>507</v>
      </c>
      <c r="Q355" s="14"/>
      <c r="R355" s="14" t="s">
        <v>55</v>
      </c>
      <c r="S355" s="14" t="s">
        <v>55</v>
      </c>
      <c r="T355" s="30">
        <f>VLOOKUP(A355,英语评价得分!O:T,6,0)</f>
        <v>-0.583886511115432</v>
      </c>
      <c r="U355" s="41">
        <f t="shared" si="58"/>
        <v>-0.586200198426557</v>
      </c>
      <c r="V355" s="14">
        <f t="shared" si="59"/>
        <v>0</v>
      </c>
      <c r="W355">
        <v>192</v>
      </c>
      <c r="X355">
        <v>2</v>
      </c>
      <c r="Y355" s="131">
        <v>0.0104166666666667</v>
      </c>
      <c r="Z355">
        <v>90.24</v>
      </c>
      <c r="AA355" s="41">
        <f t="shared" si="60"/>
        <v>0.76704649096184</v>
      </c>
      <c r="AB355" s="41">
        <f>VLOOKUP(A355,绩点百分制转换!$H:$M,6,0)</f>
        <v>0.339172814022384</v>
      </c>
      <c r="AC355" s="41">
        <f>L355*权重!$O$22+AA355*权重!$O$23+AB355*权重!$O$24</f>
        <v>0.213049187944386</v>
      </c>
      <c r="AD355" s="41">
        <f t="shared" si="61"/>
        <v>0.303035201012029</v>
      </c>
      <c r="AE355">
        <v>0</v>
      </c>
      <c r="AF355">
        <v>0</v>
      </c>
      <c r="AG355">
        <v>0</v>
      </c>
      <c r="AH355" s="41">
        <f>AE355*权重!$N$3+AF355*权重!$N$4+AG355*权重!$N$5</f>
        <v>0</v>
      </c>
      <c r="AI355" s="41">
        <f t="shared" si="62"/>
        <v>-0.885290647353986</v>
      </c>
      <c r="AJ355">
        <v>0</v>
      </c>
      <c r="AK355">
        <v>0</v>
      </c>
      <c r="AL355">
        <v>0</v>
      </c>
      <c r="AM355" s="41">
        <f>AJ355*权重!$N$9+AK355*权重!$N$10+AL355*权重!$N$11</f>
        <v>0</v>
      </c>
      <c r="AN355" s="41">
        <f t="shared" si="63"/>
        <v>-0.651047891978899</v>
      </c>
      <c r="AO355" s="41">
        <f>AI355*权重!$D$16+AN355*权重!$D$17</f>
        <v>-0.740036714745894</v>
      </c>
      <c r="AP355" s="41">
        <f t="shared" si="64"/>
        <v>-0.881413587411652</v>
      </c>
      <c r="AQ355" t="s">
        <v>55</v>
      </c>
      <c r="AR355" t="s">
        <v>55</v>
      </c>
      <c r="AS355" t="s">
        <v>55</v>
      </c>
      <c r="AT355" t="s">
        <v>55</v>
      </c>
      <c r="AU355" t="s">
        <v>55</v>
      </c>
      <c r="AV355" s="7" t="str">
        <f>IF(AU355="","未进复试",IFERROR(VLOOKUP(A355,录取名单!$E:$I,5,0),"未录取"))</f>
        <v>未进复试</v>
      </c>
      <c r="AW355" s="136" t="str">
        <f>VLOOKUP(A355,[1]数据整理!$A:$AC,29,0)</f>
        <v>putong</v>
      </c>
      <c r="AX355" t="str">
        <f t="shared" si="65"/>
        <v/>
      </c>
      <c r="AY355">
        <f>IFERROR(VLOOKUP(A355,跨学科资质筛选!$A:$H,8,0),1)</f>
        <v>1</v>
      </c>
    </row>
    <row r="356" spans="1:51">
      <c r="A356" s="8">
        <v>439</v>
      </c>
      <c r="B356" s="8" t="s">
        <v>556</v>
      </c>
      <c r="C356">
        <v>1</v>
      </c>
      <c r="D356" t="s">
        <v>172</v>
      </c>
      <c r="E356" t="str">
        <f>VLOOKUP(A356,[1]数据整理!A:J,10,0)</f>
        <v>农学</v>
      </c>
      <c r="F356" t="str">
        <f>VLOOKUP(A356,[1]数据整理!$A:$M,13,0)</f>
        <v>林学</v>
      </c>
      <c r="G356" s="7" t="s">
        <v>53</v>
      </c>
      <c r="H356" s="7">
        <f t="shared" si="55"/>
        <v>0</v>
      </c>
      <c r="I356" s="7">
        <f t="shared" si="56"/>
        <v>1</v>
      </c>
      <c r="J356" s="7">
        <v>1</v>
      </c>
      <c r="K356" s="127">
        <f>VLOOKUP(G356,权重!$L$16:$N$18,3,0)</f>
        <v>0.02965</v>
      </c>
      <c r="L356" s="127">
        <f t="shared" si="57"/>
        <v>-0.162495927150278</v>
      </c>
      <c r="M356" t="str">
        <f>IFERROR(VLOOKUP(A356,[1]数据整理!A:Q,16,0),"")</f>
        <v>林学院</v>
      </c>
      <c r="N356" t="s">
        <v>141</v>
      </c>
      <c r="O356">
        <v>561</v>
      </c>
      <c r="P356">
        <v>478</v>
      </c>
      <c r="Q356" s="14"/>
      <c r="R356" s="14" t="s">
        <v>55</v>
      </c>
      <c r="S356" s="14" t="s">
        <v>55</v>
      </c>
      <c r="T356" s="30">
        <f>VLOOKUP(A356,英语评价得分!O:T,6,0)</f>
        <v>0.270605637555547</v>
      </c>
      <c r="U356" s="41">
        <f t="shared" si="58"/>
        <v>0.272252065066241</v>
      </c>
      <c r="V356" s="14">
        <f t="shared" si="59"/>
        <v>0</v>
      </c>
      <c r="W356">
        <v>8</v>
      </c>
      <c r="X356">
        <v>1</v>
      </c>
      <c r="Y356" s="131">
        <v>0.125</v>
      </c>
      <c r="Z356">
        <v>3.91</v>
      </c>
      <c r="AA356" s="41">
        <f t="shared" si="60"/>
        <v>-0.220815037175264</v>
      </c>
      <c r="AB356" s="41">
        <f>VLOOKUP(A356,绩点百分制转换!$H:$M,6,0)</f>
        <v>0.405970348524442</v>
      </c>
      <c r="AC356" s="41">
        <f>L356*权重!$O$22+AA356*权重!$O$23+AB356*权重!$O$24</f>
        <v>-0.158856879893595</v>
      </c>
      <c r="AD356" s="41">
        <f t="shared" si="61"/>
        <v>-0.225873696640017</v>
      </c>
      <c r="AE356">
        <v>3</v>
      </c>
      <c r="AF356">
        <v>1</v>
      </c>
      <c r="AG356">
        <v>2</v>
      </c>
      <c r="AH356" s="41">
        <f>AE356*权重!$N$3+AF356*权重!$N$4+AG356*权重!$N$5</f>
        <v>2.02768360260403</v>
      </c>
      <c r="AI356" s="41">
        <f t="shared" si="62"/>
        <v>1.04784723335693</v>
      </c>
      <c r="AJ356">
        <v>0</v>
      </c>
      <c r="AK356">
        <v>2</v>
      </c>
      <c r="AL356">
        <v>0</v>
      </c>
      <c r="AM356" s="41">
        <f>AJ356*权重!$N$9+AK356*权重!$N$10+AL356*权重!$N$11</f>
        <v>0.683000800524403</v>
      </c>
      <c r="AN356" s="41">
        <f t="shared" si="63"/>
        <v>1.18321064031468</v>
      </c>
      <c r="AO356" s="41">
        <f>AI356*权重!$D$16+AN356*权重!$D$17</f>
        <v>1.13178608201143</v>
      </c>
      <c r="AP356" s="41">
        <f t="shared" si="64"/>
        <v>1.34800289073605</v>
      </c>
      <c r="AQ356">
        <v>88</v>
      </c>
      <c r="AR356">
        <v>86.2</v>
      </c>
      <c r="AS356">
        <v>94</v>
      </c>
      <c r="AT356">
        <v>91.4</v>
      </c>
      <c r="AU356">
        <v>90.72</v>
      </c>
      <c r="AV356" s="7" t="str">
        <f>IF(AU356="","未进复试",IFERROR(VLOOKUP(A356,录取名单!$E:$I,5,0),"未录取"))</f>
        <v>未录取</v>
      </c>
      <c r="AW356" s="136" t="str">
        <f>VLOOKUP(A356,[1]数据整理!$A:$AC,29,0)</f>
        <v>putong</v>
      </c>
      <c r="AX356" t="str">
        <f t="shared" si="65"/>
        <v/>
      </c>
      <c r="AY356">
        <f>IFERROR(VLOOKUP(A356,跨学科资质筛选!$A:$H,8,0),1)</f>
        <v>1</v>
      </c>
    </row>
    <row r="357" spans="1:51">
      <c r="A357" s="8">
        <v>440</v>
      </c>
      <c r="B357" s="8" t="s">
        <v>557</v>
      </c>
      <c r="C357">
        <v>1</v>
      </c>
      <c r="D357" t="s">
        <v>558</v>
      </c>
      <c r="E357" t="str">
        <f>VLOOKUP(A357,[1]数据整理!A:J,10,0)</f>
        <v>管理学</v>
      </c>
      <c r="F357" t="str">
        <f>VLOOKUP(A357,[1]数据整理!$A:$M,13,0)</f>
        <v>市场营销</v>
      </c>
      <c r="G357" s="7" t="s">
        <v>53</v>
      </c>
      <c r="H357" s="7">
        <f t="shared" si="55"/>
        <v>0</v>
      </c>
      <c r="I357" s="7">
        <f t="shared" si="56"/>
        <v>1</v>
      </c>
      <c r="J357" s="7">
        <v>1</v>
      </c>
      <c r="K357" s="127">
        <f>VLOOKUP(G357,权重!$L$16:$N$18,3,0)</f>
        <v>0.02965</v>
      </c>
      <c r="L357" s="127">
        <f t="shared" si="57"/>
        <v>-0.162495927150278</v>
      </c>
      <c r="M357" t="str">
        <f>IFERROR(VLOOKUP(A357,[1]数据整理!A:Q,16,0),"")</f>
        <v>经济管理学院</v>
      </c>
      <c r="N357" t="s">
        <v>79</v>
      </c>
      <c r="O357">
        <v>453</v>
      </c>
      <c r="P357">
        <v>432</v>
      </c>
      <c r="Q357" s="14"/>
      <c r="R357" s="14" t="s">
        <v>55</v>
      </c>
      <c r="S357" s="14" t="s">
        <v>55</v>
      </c>
      <c r="T357" s="30">
        <f>VLOOKUP(A357,英语评价得分!O:T,6,0)</f>
        <v>-0.701178178881481</v>
      </c>
      <c r="U357" s="41">
        <f t="shared" si="58"/>
        <v>-0.704035450440535</v>
      </c>
      <c r="V357" s="14">
        <f t="shared" si="59"/>
        <v>0</v>
      </c>
      <c r="W357">
        <v>109</v>
      </c>
      <c r="X357">
        <v>1</v>
      </c>
      <c r="Y357" s="131">
        <v>0.00917431192660551</v>
      </c>
      <c r="Z357">
        <v>3.87</v>
      </c>
      <c r="AA357" s="41">
        <f t="shared" si="60"/>
        <v>0.777757249815703</v>
      </c>
      <c r="AB357" s="41">
        <f>VLOOKUP(A357,绩点百分制转换!$H:$M,6,0)</f>
        <v>0.234694619031987</v>
      </c>
      <c r="AC357" s="41">
        <f>L357*权重!$O$22+AA357*权重!$O$23+AB357*权重!$O$24</f>
        <v>0.212377451096549</v>
      </c>
      <c r="AD357" s="41">
        <f t="shared" si="61"/>
        <v>0.302079885607343</v>
      </c>
      <c r="AE357">
        <v>0</v>
      </c>
      <c r="AF357">
        <v>0</v>
      </c>
      <c r="AG357">
        <v>0</v>
      </c>
      <c r="AH357" s="41">
        <f>AE357*权重!$N$3+AF357*权重!$N$4+AG357*权重!$N$5</f>
        <v>0</v>
      </c>
      <c r="AI357" s="41">
        <f t="shared" si="62"/>
        <v>-0.885290647353986</v>
      </c>
      <c r="AJ357">
        <v>0</v>
      </c>
      <c r="AK357">
        <v>0</v>
      </c>
      <c r="AL357">
        <v>0</v>
      </c>
      <c r="AM357" s="41">
        <f>AJ357*权重!$N$9+AK357*权重!$N$10+AL357*权重!$N$11</f>
        <v>0</v>
      </c>
      <c r="AN357" s="41">
        <f t="shared" si="63"/>
        <v>-0.651047891978899</v>
      </c>
      <c r="AO357" s="41">
        <f>AI357*权重!$D$16+AN357*权重!$D$17</f>
        <v>-0.740036714745894</v>
      </c>
      <c r="AP357" s="41">
        <f t="shared" si="64"/>
        <v>-0.881413587411652</v>
      </c>
      <c r="AQ357" t="s">
        <v>55</v>
      </c>
      <c r="AR357" t="s">
        <v>55</v>
      </c>
      <c r="AS357" t="s">
        <v>55</v>
      </c>
      <c r="AT357" t="s">
        <v>55</v>
      </c>
      <c r="AU357" t="s">
        <v>55</v>
      </c>
      <c r="AV357" s="7" t="str">
        <f>IF(AU357="","未进复试",IFERROR(VLOOKUP(A357,录取名单!$E:$I,5,0),"未录取"))</f>
        <v>未进复试</v>
      </c>
      <c r="AW357" s="136" t="str">
        <f>VLOOKUP(A357,[1]数据整理!$A:$AC,29,0)</f>
        <v>putong</v>
      </c>
      <c r="AX357" t="str">
        <f t="shared" si="65"/>
        <v/>
      </c>
      <c r="AY357">
        <f>IFERROR(VLOOKUP(A357,跨学科资质筛选!$A:$H,8,0),1)</f>
        <v>1</v>
      </c>
    </row>
    <row r="358" spans="1:51">
      <c r="A358" s="8">
        <v>441</v>
      </c>
      <c r="B358" s="8" t="s">
        <v>559</v>
      </c>
      <c r="C358">
        <v>1</v>
      </c>
      <c r="D358" t="s">
        <v>63</v>
      </c>
      <c r="E358" t="str">
        <f>VLOOKUP(A358,[1]数据整理!A:J,10,0)</f>
        <v>农学</v>
      </c>
      <c r="F358" t="str">
        <f>VLOOKUP(A358,[1]数据整理!$A:$M,13,0)</f>
        <v>园林</v>
      </c>
      <c r="G358" s="7" t="s">
        <v>53</v>
      </c>
      <c r="H358" s="7">
        <f t="shared" si="55"/>
        <v>0</v>
      </c>
      <c r="I358" s="7">
        <f t="shared" si="56"/>
        <v>1</v>
      </c>
      <c r="J358" s="7">
        <v>1</v>
      </c>
      <c r="K358" s="127">
        <f>VLOOKUP(G358,权重!$L$16:$N$18,3,0)</f>
        <v>0.02965</v>
      </c>
      <c r="L358" s="127">
        <f t="shared" si="57"/>
        <v>-0.162495927150278</v>
      </c>
      <c r="M358" t="str">
        <f>IFERROR(VLOOKUP(A358,[1]数据整理!A:Q,16,0),"")</f>
        <v>园林学院</v>
      </c>
      <c r="N358" t="s">
        <v>64</v>
      </c>
      <c r="O358">
        <v>546</v>
      </c>
      <c r="P358">
        <v>520</v>
      </c>
      <c r="Q358" s="14"/>
      <c r="R358" s="14" t="s">
        <v>55</v>
      </c>
      <c r="S358" s="14" t="s">
        <v>55</v>
      </c>
      <c r="T358" s="30">
        <f>VLOOKUP(A358,英语评价得分!O:T,6,0)</f>
        <v>0.90918926367168</v>
      </c>
      <c r="U358" s="41">
        <f t="shared" si="58"/>
        <v>0.913795185294387</v>
      </c>
      <c r="V358" s="14">
        <f t="shared" si="59"/>
        <v>0</v>
      </c>
      <c r="W358">
        <v>108</v>
      </c>
      <c r="X358">
        <v>6</v>
      </c>
      <c r="Y358" s="131">
        <v>0.0555555555555556</v>
      </c>
      <c r="Z358">
        <v>3.46</v>
      </c>
      <c r="AA358" s="41">
        <f t="shared" si="60"/>
        <v>0.377888919271466</v>
      </c>
      <c r="AB358" s="41">
        <f>VLOOKUP(A358,绩点百分制转换!$H:$M,6,0)</f>
        <v>-1.10981985748378</v>
      </c>
      <c r="AC358" s="41">
        <f>L358*权重!$O$22+AA358*权重!$O$23+AB358*权重!$O$24</f>
        <v>-0.000347903590261947</v>
      </c>
      <c r="AD358" s="41">
        <f t="shared" si="61"/>
        <v>-0.000449012359057519</v>
      </c>
      <c r="AE358">
        <v>0</v>
      </c>
      <c r="AF358">
        <v>0</v>
      </c>
      <c r="AG358">
        <v>0</v>
      </c>
      <c r="AH358" s="41">
        <f>AE358*权重!$N$3+AF358*权重!$N$4+AG358*权重!$N$5</f>
        <v>0</v>
      </c>
      <c r="AI358" s="41">
        <f t="shared" si="62"/>
        <v>-0.885290647353986</v>
      </c>
      <c r="AJ358">
        <v>0</v>
      </c>
      <c r="AK358">
        <v>0</v>
      </c>
      <c r="AL358">
        <v>0</v>
      </c>
      <c r="AM358" s="41">
        <f>AJ358*权重!$N$9+AK358*权重!$N$10+AL358*权重!$N$11</f>
        <v>0</v>
      </c>
      <c r="AN358" s="41">
        <f t="shared" si="63"/>
        <v>-0.651047891978899</v>
      </c>
      <c r="AO358" s="41">
        <f>AI358*权重!$D$16+AN358*权重!$D$17</f>
        <v>-0.740036714745894</v>
      </c>
      <c r="AP358" s="41">
        <f t="shared" si="64"/>
        <v>-0.881413587411652</v>
      </c>
      <c r="AQ358" t="s">
        <v>55</v>
      </c>
      <c r="AR358" t="s">
        <v>55</v>
      </c>
      <c r="AS358" t="s">
        <v>55</v>
      </c>
      <c r="AT358" t="s">
        <v>55</v>
      </c>
      <c r="AU358" t="s">
        <v>55</v>
      </c>
      <c r="AV358" s="7" t="str">
        <f>IF(AU358="","未进复试",IFERROR(VLOOKUP(A358,录取名单!$E:$I,5,0),"未录取"))</f>
        <v>未进复试</v>
      </c>
      <c r="AW358" s="136" t="str">
        <f>VLOOKUP(A358,[1]数据整理!$A:$AC,29,0)</f>
        <v>putong</v>
      </c>
      <c r="AX358" t="str">
        <f t="shared" si="65"/>
        <v/>
      </c>
      <c r="AY358">
        <f>IFERROR(VLOOKUP(A358,跨学科资质筛选!$A:$H,8,0),1)</f>
        <v>1</v>
      </c>
    </row>
    <row r="359" spans="1:51">
      <c r="A359" s="8">
        <v>442</v>
      </c>
      <c r="B359" s="8" t="s">
        <v>560</v>
      </c>
      <c r="C359">
        <v>1</v>
      </c>
      <c r="D359" t="s">
        <v>224</v>
      </c>
      <c r="E359" t="str">
        <f>VLOOKUP(A359,[1]数据整理!A:J,10,0)</f>
        <v>理学</v>
      </c>
      <c r="F359" t="str">
        <f>VLOOKUP(A359,[1]数据整理!$A:$M,13,0)</f>
        <v>地理科学</v>
      </c>
      <c r="G359" s="7" t="s">
        <v>53</v>
      </c>
      <c r="H359" s="7">
        <f t="shared" si="55"/>
        <v>0</v>
      </c>
      <c r="I359" s="7">
        <f t="shared" si="56"/>
        <v>1</v>
      </c>
      <c r="J359" s="7">
        <v>1</v>
      </c>
      <c r="K359" s="127">
        <f>VLOOKUP(G359,权重!$L$16:$N$18,3,0)</f>
        <v>0.02965</v>
      </c>
      <c r="L359" s="127">
        <f t="shared" si="57"/>
        <v>-0.162495927150278</v>
      </c>
      <c r="M359" t="str">
        <f>IFERROR(VLOOKUP(A359,[1]数据整理!A:Q,16,0),"")</f>
        <v>自然保护区学院</v>
      </c>
      <c r="N359" t="s">
        <v>192</v>
      </c>
      <c r="O359">
        <v>516</v>
      </c>
      <c r="P359">
        <v>483</v>
      </c>
      <c r="Q359" s="14"/>
      <c r="R359" s="14" t="s">
        <v>55</v>
      </c>
      <c r="S359" s="14" t="s">
        <v>55</v>
      </c>
      <c r="T359" s="30">
        <f>VLOOKUP(A359,英语评价得分!O:T,6,0)</f>
        <v>0.232102952598193</v>
      </c>
      <c r="U359" s="41">
        <f t="shared" si="58"/>
        <v>0.233570940724023</v>
      </c>
      <c r="V359" s="14">
        <f t="shared" si="59"/>
        <v>0</v>
      </c>
      <c r="W359">
        <v>52</v>
      </c>
      <c r="X359">
        <v>3</v>
      </c>
      <c r="Y359" s="131">
        <v>0.0576923076923077</v>
      </c>
      <c r="Z359">
        <v>3.73</v>
      </c>
      <c r="AA359" s="41">
        <f t="shared" si="60"/>
        <v>0.359467259073105</v>
      </c>
      <c r="AB359" s="41">
        <f>VLOOKUP(A359,绩点百分制转换!$H:$M,6,0)</f>
        <v>-0.364770434191601</v>
      </c>
      <c r="AC359" s="41">
        <f>L359*权重!$O$22+AA359*权重!$O$23+AB359*权重!$O$24</f>
        <v>0.0264399551471522</v>
      </c>
      <c r="AD359" s="41">
        <f t="shared" si="61"/>
        <v>0.0376475342168828</v>
      </c>
      <c r="AE359">
        <v>0</v>
      </c>
      <c r="AF359">
        <v>1</v>
      </c>
      <c r="AG359">
        <v>9</v>
      </c>
      <c r="AH359" s="41">
        <f>AE359*权重!$N$3+AF359*权重!$N$4+AG359*权重!$N$5</f>
        <v>1.39119188138519</v>
      </c>
      <c r="AI359" s="41">
        <f t="shared" si="62"/>
        <v>0.44103349995845</v>
      </c>
      <c r="AJ359">
        <v>0</v>
      </c>
      <c r="AK359">
        <v>0</v>
      </c>
      <c r="AL359">
        <v>1</v>
      </c>
      <c r="AM359" s="41">
        <f>AJ359*权重!$N$9+AK359*权重!$N$10+AL359*权重!$N$11</f>
        <v>0.150489414157071</v>
      </c>
      <c r="AN359" s="41">
        <f t="shared" si="63"/>
        <v>-0.246895376014742</v>
      </c>
      <c r="AO359" s="41">
        <f>AI359*权重!$D$16+AN359*权重!$D$17</f>
        <v>0.0144488039674735</v>
      </c>
      <c r="AP359" s="41">
        <f t="shared" si="64"/>
        <v>0.0172091085280154</v>
      </c>
      <c r="AQ359">
        <v>60</v>
      </c>
      <c r="AR359" t="s">
        <v>55</v>
      </c>
      <c r="AS359" t="s">
        <v>55</v>
      </c>
      <c r="AT359">
        <v>91.25</v>
      </c>
      <c r="AU359">
        <v>78.25</v>
      </c>
      <c r="AV359" s="7">
        <f>IF(AU359="","未进复试",IFERROR(VLOOKUP(A359,录取名单!$E:$I,5,0),"未录取"))</f>
        <v>78.25</v>
      </c>
      <c r="AW359" s="136" t="str">
        <f>VLOOKUP(A359,[1]数据整理!$A:$AC,29,0)</f>
        <v>putong</v>
      </c>
      <c r="AX359" t="str">
        <f t="shared" si="65"/>
        <v/>
      </c>
      <c r="AY359">
        <f>IFERROR(VLOOKUP(A359,跨学科资质筛选!$A:$H,8,0),1)</f>
        <v>1</v>
      </c>
    </row>
    <row r="360" spans="1:51">
      <c r="A360" s="8">
        <v>443</v>
      </c>
      <c r="B360" s="8" t="s">
        <v>561</v>
      </c>
      <c r="C360">
        <v>1</v>
      </c>
      <c r="D360" t="s">
        <v>203</v>
      </c>
      <c r="E360" t="str">
        <f>VLOOKUP(A360,[1]数据整理!A:J,10,0)</f>
        <v>经济学</v>
      </c>
      <c r="F360" t="str">
        <f>VLOOKUP(A360,[1]数据整理!$A:$M,13,0)</f>
        <v>金融学</v>
      </c>
      <c r="G360" s="7" t="s">
        <v>53</v>
      </c>
      <c r="H360" s="7">
        <f t="shared" si="55"/>
        <v>0</v>
      </c>
      <c r="I360" s="7">
        <f t="shared" si="56"/>
        <v>1</v>
      </c>
      <c r="J360" s="7">
        <v>1</v>
      </c>
      <c r="K360" s="127">
        <f>VLOOKUP(G360,权重!$L$16:$N$18,3,0)</f>
        <v>0.02965</v>
      </c>
      <c r="L360" s="127">
        <f t="shared" si="57"/>
        <v>-0.162495927150278</v>
      </c>
      <c r="M360" t="str">
        <f>IFERROR(VLOOKUP(A360,[1]数据整理!A:Q,16,0),"")</f>
        <v>经济管理学院</v>
      </c>
      <c r="N360" t="s">
        <v>61</v>
      </c>
      <c r="O360">
        <v>428</v>
      </c>
      <c r="P360">
        <v>484</v>
      </c>
      <c r="Q360" s="14"/>
      <c r="R360" s="14" t="s">
        <v>55</v>
      </c>
      <c r="S360" s="14" t="s">
        <v>55</v>
      </c>
      <c r="T360" s="30">
        <f>VLOOKUP(A360,英语评价得分!O:T,6,0)</f>
        <v>0.250402582627205</v>
      </c>
      <c r="U360" s="41">
        <f t="shared" si="58"/>
        <v>0.251955379766465</v>
      </c>
      <c r="V360" s="14">
        <f t="shared" si="59"/>
        <v>0</v>
      </c>
      <c r="W360">
        <v>159</v>
      </c>
      <c r="X360">
        <v>3</v>
      </c>
      <c r="Y360" s="131">
        <v>0.0188679245283019</v>
      </c>
      <c r="Z360">
        <v>3.68</v>
      </c>
      <c r="AA360" s="41">
        <f t="shared" si="60"/>
        <v>0.694185349092379</v>
      </c>
      <c r="AB360" s="41">
        <f>VLOOKUP(A360,绩点百分制转换!$H:$M,6,0)</f>
        <v>-0.544609950158679</v>
      </c>
      <c r="AC360" s="41">
        <f>L360*权重!$O$22+AA360*权重!$O$23+AB360*权重!$O$24</f>
        <v>0.145325701464264</v>
      </c>
      <c r="AD360" s="41">
        <f t="shared" si="61"/>
        <v>0.206721756094106</v>
      </c>
      <c r="AE360">
        <v>1</v>
      </c>
      <c r="AF360">
        <v>0</v>
      </c>
      <c r="AG360">
        <v>1</v>
      </c>
      <c r="AH360" s="41">
        <f>AE360*权重!$N$3+AF360*权重!$N$4+AG360*权重!$N$5</f>
        <v>0.567079076754205</v>
      </c>
      <c r="AI360" s="41">
        <f t="shared" si="62"/>
        <v>-0.344653023602287</v>
      </c>
      <c r="AJ360">
        <v>0</v>
      </c>
      <c r="AK360">
        <v>0</v>
      </c>
      <c r="AL360">
        <v>0</v>
      </c>
      <c r="AM360" s="41">
        <f>AJ360*权重!$N$9+AK360*权重!$N$10+AL360*权重!$N$11</f>
        <v>0</v>
      </c>
      <c r="AN360" s="41">
        <f t="shared" si="63"/>
        <v>-0.651047891978899</v>
      </c>
      <c r="AO360" s="41">
        <f>AI360*权重!$D$16+AN360*权重!$D$17</f>
        <v>-0.534648481482624</v>
      </c>
      <c r="AP360" s="41">
        <f t="shared" si="64"/>
        <v>-0.636787914272069</v>
      </c>
      <c r="AQ360" t="s">
        <v>55</v>
      </c>
      <c r="AR360" t="s">
        <v>55</v>
      </c>
      <c r="AS360" t="s">
        <v>55</v>
      </c>
      <c r="AT360" t="s">
        <v>55</v>
      </c>
      <c r="AU360" t="s">
        <v>55</v>
      </c>
      <c r="AV360" s="7" t="str">
        <f>IF(AU360="","未进复试",IFERROR(VLOOKUP(A360,录取名单!$E:$I,5,0),"未录取"))</f>
        <v>未进复试</v>
      </c>
      <c r="AW360" s="136" t="str">
        <f>VLOOKUP(A360,[1]数据整理!$A:$AC,29,0)</f>
        <v>putong</v>
      </c>
      <c r="AX360" t="str">
        <f t="shared" si="65"/>
        <v/>
      </c>
      <c r="AY360">
        <f>IFERROR(VLOOKUP(A360,跨学科资质筛选!$A:$H,8,0),1)</f>
        <v>1</v>
      </c>
    </row>
    <row r="361" spans="1:51">
      <c r="A361" s="8">
        <v>444</v>
      </c>
      <c r="B361" s="8" t="s">
        <v>562</v>
      </c>
      <c r="C361">
        <v>1</v>
      </c>
      <c r="D361" t="s">
        <v>563</v>
      </c>
      <c r="E361" t="str">
        <f>VLOOKUP(A361,[1]数据整理!A:J,10,0)</f>
        <v>农学</v>
      </c>
      <c r="F361" t="str">
        <f>VLOOKUP(A361,[1]数据整理!$A:$M,13,0)</f>
        <v>林学</v>
      </c>
      <c r="G361" s="7">
        <v>211</v>
      </c>
      <c r="H361" s="7">
        <f t="shared" si="55"/>
        <v>0</v>
      </c>
      <c r="I361" s="7">
        <f t="shared" si="56"/>
        <v>1</v>
      </c>
      <c r="J361" s="7">
        <v>1</v>
      </c>
      <c r="K361" s="127">
        <f>VLOOKUP(G361,权重!$L$16:$N$18,3,0)</f>
        <v>0.03757</v>
      </c>
      <c r="L361" s="127">
        <f t="shared" si="57"/>
        <v>-0.0952406599627802</v>
      </c>
      <c r="M361" t="str">
        <f>IFERROR(VLOOKUP(A361,[1]数据整理!A:Q,16,0),"")</f>
        <v>林学院</v>
      </c>
      <c r="N361" t="s">
        <v>151</v>
      </c>
      <c r="O361">
        <v>447</v>
      </c>
      <c r="Q361" s="14"/>
      <c r="R361" s="14" t="s">
        <v>55</v>
      </c>
      <c r="S361" s="14" t="s">
        <v>55</v>
      </c>
      <c r="T361" s="30">
        <f>VLOOKUP(A361,英语评价得分!O:T,6,0)</f>
        <v>-1.53332223186096</v>
      </c>
      <c r="U361" s="41">
        <f t="shared" si="58"/>
        <v>-1.54003604675189</v>
      </c>
      <c r="V361" s="14">
        <f t="shared" si="59"/>
        <v>0</v>
      </c>
      <c r="W361">
        <v>65</v>
      </c>
      <c r="X361">
        <v>6</v>
      </c>
      <c r="Y361" s="131">
        <v>0.0923076923076923</v>
      </c>
      <c r="Z361">
        <v>3.55</v>
      </c>
      <c r="AA361" s="41">
        <f t="shared" si="60"/>
        <v>0.0610363638596579</v>
      </c>
      <c r="AB361" s="41">
        <f>VLOOKUP(A361,绩点百分制转换!$H:$M,6,0)</f>
        <v>-0.878597622668964</v>
      </c>
      <c r="AC361" s="41">
        <f>L361*权重!$O$22+AA361*权重!$O$23+AB361*权重!$O$24</f>
        <v>-0.0714434852653449</v>
      </c>
      <c r="AD361" s="41">
        <f t="shared" si="61"/>
        <v>-0.101558106787925</v>
      </c>
      <c r="AE361">
        <v>1</v>
      </c>
      <c r="AF361">
        <v>0</v>
      </c>
      <c r="AG361">
        <v>5</v>
      </c>
      <c r="AH361" s="41">
        <f>AE361*权重!$N$3+AF361*权重!$N$4+AG361*权重!$N$5</f>
        <v>0.992977280371715</v>
      </c>
      <c r="AI361" s="41">
        <f t="shared" si="62"/>
        <v>0.0613866315403587</v>
      </c>
      <c r="AJ361">
        <v>0</v>
      </c>
      <c r="AK361">
        <v>0</v>
      </c>
      <c r="AL361">
        <v>0</v>
      </c>
      <c r="AM361" s="41">
        <f>AJ361*权重!$N$9+AK361*权重!$N$10+AL361*权重!$N$11</f>
        <v>0</v>
      </c>
      <c r="AN361" s="41">
        <f t="shared" si="63"/>
        <v>-0.651047891978899</v>
      </c>
      <c r="AO361" s="41">
        <f>AI361*权重!$D$16+AN361*权重!$D$17</f>
        <v>-0.380394016493933</v>
      </c>
      <c r="AP361" s="41">
        <f t="shared" si="64"/>
        <v>-0.453064622372109</v>
      </c>
      <c r="AQ361">
        <v>35.93</v>
      </c>
      <c r="AR361">
        <v>17.85</v>
      </c>
      <c r="AS361">
        <v>15.73</v>
      </c>
      <c r="AT361">
        <v>18.25</v>
      </c>
      <c r="AU361">
        <v>87.76</v>
      </c>
      <c r="AV361" s="7">
        <f>IF(AU361="","未进复试",IFERROR(VLOOKUP(A361,录取名单!$E:$I,5,0),"未录取"))</f>
        <v>87.76</v>
      </c>
      <c r="AW361" s="136" t="str">
        <f>VLOOKUP(A361,[1]数据整理!$A:$AC,29,0)</f>
        <v>putong</v>
      </c>
      <c r="AX361" t="str">
        <f t="shared" si="65"/>
        <v/>
      </c>
      <c r="AY361">
        <f>IFERROR(VLOOKUP(A361,跨学科资质筛选!$A:$H,8,0),1)</f>
        <v>1</v>
      </c>
    </row>
    <row r="362" spans="1:51">
      <c r="A362" s="8">
        <v>445</v>
      </c>
      <c r="B362" s="8" t="s">
        <v>564</v>
      </c>
      <c r="C362">
        <v>1</v>
      </c>
      <c r="D362" t="s">
        <v>565</v>
      </c>
      <c r="E362" t="str">
        <f>VLOOKUP(A362,[1]数据整理!A:J,10,0)</f>
        <v>管理学</v>
      </c>
      <c r="F362" t="str">
        <f>VLOOKUP(A362,[1]数据整理!$A:$M,13,0)</f>
        <v>行政管理</v>
      </c>
      <c r="G362" s="7">
        <v>211</v>
      </c>
      <c r="H362" s="7">
        <f t="shared" si="55"/>
        <v>0</v>
      </c>
      <c r="I362" s="7">
        <f t="shared" si="56"/>
        <v>1</v>
      </c>
      <c r="J362" s="7">
        <v>1</v>
      </c>
      <c r="K362" s="127">
        <f>VLOOKUP(G362,权重!$L$16:$N$18,3,0)</f>
        <v>0.03757</v>
      </c>
      <c r="L362" s="127">
        <f t="shared" si="57"/>
        <v>-0.0952406599627802</v>
      </c>
      <c r="M362" t="str">
        <f>IFERROR(VLOOKUP(A362,[1]数据整理!A:Q,16,0),"")</f>
        <v>人文社会科学学院</v>
      </c>
      <c r="N362" t="s">
        <v>197</v>
      </c>
      <c r="O362">
        <v>599</v>
      </c>
      <c r="P362">
        <v>544</v>
      </c>
      <c r="Q362" s="14"/>
      <c r="R362" s="14" t="s">
        <v>55</v>
      </c>
      <c r="S362" s="14" t="s">
        <v>55</v>
      </c>
      <c r="T362" s="30">
        <f>VLOOKUP(A362,英语评价得分!O:T,6,0)</f>
        <v>1.348380384368</v>
      </c>
      <c r="U362" s="41">
        <f t="shared" si="58"/>
        <v>1.355021722313</v>
      </c>
      <c r="V362" s="14">
        <f t="shared" si="59"/>
        <v>0</v>
      </c>
      <c r="W362">
        <v>81</v>
      </c>
      <c r="X362">
        <v>2</v>
      </c>
      <c r="Y362" s="131">
        <v>0.0246913580246914</v>
      </c>
      <c r="Z362">
        <v>3.97</v>
      </c>
      <c r="AA362" s="41">
        <f t="shared" si="60"/>
        <v>0.643979566581123</v>
      </c>
      <c r="AB362" s="41">
        <f>VLOOKUP(A362,绩点百分制转换!$H:$M,6,0)</f>
        <v>0.662883942763124</v>
      </c>
      <c r="AC362" s="41">
        <f>L362*权重!$O$22+AA362*权重!$O$23+AB362*权重!$O$24</f>
        <v>0.219696658489471</v>
      </c>
      <c r="AD362" s="41">
        <f t="shared" si="61"/>
        <v>0.312488949208757</v>
      </c>
      <c r="AE362">
        <v>3</v>
      </c>
      <c r="AF362">
        <v>0</v>
      </c>
      <c r="AG362">
        <v>6</v>
      </c>
      <c r="AH362" s="41">
        <f>AE362*权重!$N$3+AF362*权重!$N$4+AG362*权重!$N$5</f>
        <v>2.02066088297575</v>
      </c>
      <c r="AI362" s="41">
        <f t="shared" si="62"/>
        <v>1.04115196525809</v>
      </c>
      <c r="AJ362">
        <v>0</v>
      </c>
      <c r="AK362">
        <v>0</v>
      </c>
      <c r="AL362">
        <v>2</v>
      </c>
      <c r="AM362" s="41">
        <f>AJ362*权重!$N$9+AK362*权重!$N$10+AL362*权重!$N$11</f>
        <v>0.300978828314143</v>
      </c>
      <c r="AN362" s="41">
        <f t="shared" si="63"/>
        <v>0.157257139949415</v>
      </c>
      <c r="AO362" s="41">
        <f>AI362*权重!$D$16+AN362*权重!$D$17</f>
        <v>0.493048784084182</v>
      </c>
      <c r="AP362" s="41">
        <f t="shared" si="64"/>
        <v>0.587240996141405</v>
      </c>
      <c r="AQ362" t="s">
        <v>55</v>
      </c>
      <c r="AR362" t="s">
        <v>55</v>
      </c>
      <c r="AS362" t="s">
        <v>55</v>
      </c>
      <c r="AT362" t="s">
        <v>55</v>
      </c>
      <c r="AU362" t="s">
        <v>55</v>
      </c>
      <c r="AV362" s="7" t="str">
        <f>IF(AU362="","未进复试",IFERROR(VLOOKUP(A362,录取名单!$E:$I,5,0),"未录取"))</f>
        <v>未进复试</v>
      </c>
      <c r="AW362" s="136" t="str">
        <f>VLOOKUP(A362,[1]数据整理!$A:$AC,29,0)</f>
        <v>putong</v>
      </c>
      <c r="AX362" t="str">
        <f t="shared" si="65"/>
        <v/>
      </c>
      <c r="AY362">
        <f>IFERROR(VLOOKUP(A362,跨学科资质筛选!$A:$H,8,0),1)</f>
        <v>1</v>
      </c>
    </row>
    <row r="363" spans="1:51">
      <c r="A363" s="8">
        <v>446</v>
      </c>
      <c r="B363" s="8" t="s">
        <v>566</v>
      </c>
      <c r="C363">
        <v>1</v>
      </c>
      <c r="D363" t="s">
        <v>354</v>
      </c>
      <c r="E363" t="str">
        <f>VLOOKUP(A363,[1]数据整理!A:J,10,0)</f>
        <v>农学</v>
      </c>
      <c r="F363" t="str">
        <f>VLOOKUP(A363,[1]数据整理!$A:$M,13,0)</f>
        <v>园艺</v>
      </c>
      <c r="G363" s="7">
        <v>211</v>
      </c>
      <c r="H363" s="7">
        <f t="shared" si="55"/>
        <v>0</v>
      </c>
      <c r="I363" s="7">
        <f t="shared" si="56"/>
        <v>1</v>
      </c>
      <c r="J363" s="7">
        <v>1</v>
      </c>
      <c r="K363" s="127">
        <f>VLOOKUP(G363,权重!$L$16:$N$18,3,0)</f>
        <v>0.03757</v>
      </c>
      <c r="L363" s="127">
        <f t="shared" si="57"/>
        <v>-0.0952406599627802</v>
      </c>
      <c r="M363" t="str">
        <f>IFERROR(VLOOKUP(A363,[1]数据整理!A:Q,16,0),"")</f>
        <v>园林学院</v>
      </c>
      <c r="N363" t="s">
        <v>58</v>
      </c>
      <c r="O363">
        <v>470</v>
      </c>
      <c r="P363">
        <v>485</v>
      </c>
      <c r="Q363" s="14"/>
      <c r="R363" s="14" t="s">
        <v>55</v>
      </c>
      <c r="S363" s="14" t="s">
        <v>55</v>
      </c>
      <c r="T363" s="30">
        <f>VLOOKUP(A363,英语评价得分!O:T,6,0)</f>
        <v>0.268702212656218</v>
      </c>
      <c r="U363" s="41">
        <f t="shared" si="58"/>
        <v>0.270339818808907</v>
      </c>
      <c r="V363" s="14">
        <f t="shared" si="59"/>
        <v>0</v>
      </c>
      <c r="W363">
        <v>137</v>
      </c>
      <c r="X363">
        <v>1</v>
      </c>
      <c r="Y363" s="131">
        <v>0.0072992700729927</v>
      </c>
      <c r="Z363">
        <v>3.75</v>
      </c>
      <c r="AA363" s="41">
        <f t="shared" si="60"/>
        <v>0.793922617473864</v>
      </c>
      <c r="AB363" s="41">
        <f>VLOOKUP(A363,绩点百分制转换!$H:$M,6,0)</f>
        <v>-0.279132569445375</v>
      </c>
      <c r="AC363" s="41">
        <f>L363*权重!$O$22+AA363*权重!$O$23+AB363*权重!$O$24</f>
        <v>0.233896393294349</v>
      </c>
      <c r="AD363" s="41">
        <f t="shared" si="61"/>
        <v>0.332683204511607</v>
      </c>
      <c r="AE363">
        <v>0</v>
      </c>
      <c r="AF363">
        <v>2</v>
      </c>
      <c r="AG363">
        <v>5</v>
      </c>
      <c r="AH363" s="41">
        <f>AE363*权重!$N$3+AF363*权重!$N$4+AG363*权重!$N$5</f>
        <v>1.39821460101348</v>
      </c>
      <c r="AI363" s="41">
        <f t="shared" si="62"/>
        <v>0.447728768057287</v>
      </c>
      <c r="AJ363">
        <v>0</v>
      </c>
      <c r="AK363">
        <v>1</v>
      </c>
      <c r="AL363">
        <v>1</v>
      </c>
      <c r="AM363" s="41">
        <f>AJ363*权重!$N$9+AK363*权重!$N$10+AL363*权重!$N$11</f>
        <v>0.491989814419273</v>
      </c>
      <c r="AN363" s="41">
        <f t="shared" si="63"/>
        <v>0.670233890132048</v>
      </c>
      <c r="AO363" s="41">
        <f>AI363*权重!$D$16+AN363*权重!$D$17</f>
        <v>0.585704194255847</v>
      </c>
      <c r="AP363" s="41">
        <f t="shared" si="64"/>
        <v>0.697597328260071</v>
      </c>
      <c r="AQ363" t="s">
        <v>55</v>
      </c>
      <c r="AR363" t="s">
        <v>55</v>
      </c>
      <c r="AS363" t="s">
        <v>55</v>
      </c>
      <c r="AT363" t="s">
        <v>55</v>
      </c>
      <c r="AU363" t="s">
        <v>55</v>
      </c>
      <c r="AV363" s="7" t="str">
        <f>IF(AU363="","未进复试",IFERROR(VLOOKUP(A363,录取名单!$E:$I,5,0),"未录取"))</f>
        <v>未进复试</v>
      </c>
      <c r="AW363" s="136" t="str">
        <f>VLOOKUP(A363,[1]数据整理!$A:$AC,29,0)</f>
        <v>putong</v>
      </c>
      <c r="AX363" t="str">
        <f t="shared" si="65"/>
        <v/>
      </c>
      <c r="AY363">
        <f>IFERROR(VLOOKUP(A363,跨学科资质筛选!$A:$H,8,0),1)</f>
        <v>1</v>
      </c>
    </row>
    <row r="364" spans="1:51">
      <c r="A364" s="8">
        <v>447</v>
      </c>
      <c r="B364" s="8" t="s">
        <v>567</v>
      </c>
      <c r="C364">
        <v>1</v>
      </c>
      <c r="D364" t="s">
        <v>63</v>
      </c>
      <c r="E364" t="str">
        <f>VLOOKUP(A364,[1]数据整理!A:J,10,0)</f>
        <v>农学</v>
      </c>
      <c r="F364" t="str">
        <f>VLOOKUP(A364,[1]数据整理!$A:$M,13,0)</f>
        <v>林学</v>
      </c>
      <c r="G364" s="7" t="s">
        <v>53</v>
      </c>
      <c r="H364" s="7">
        <f t="shared" si="55"/>
        <v>0</v>
      </c>
      <c r="I364" s="7">
        <f t="shared" si="56"/>
        <v>1</v>
      </c>
      <c r="J364" s="7">
        <v>1</v>
      </c>
      <c r="K364" s="127">
        <f>VLOOKUP(G364,权重!$L$16:$N$18,3,0)</f>
        <v>0.02965</v>
      </c>
      <c r="L364" s="127">
        <f t="shared" si="57"/>
        <v>-0.162495927150278</v>
      </c>
      <c r="M364" t="str">
        <f>IFERROR(VLOOKUP(A364,[1]数据整理!A:Q,16,0),"")</f>
        <v>林学院</v>
      </c>
      <c r="N364" t="s">
        <v>151</v>
      </c>
      <c r="O364">
        <v>564</v>
      </c>
      <c r="P364">
        <v>536</v>
      </c>
      <c r="Q364" s="14"/>
      <c r="R364" s="14" t="s">
        <v>55</v>
      </c>
      <c r="S364" s="14" t="s">
        <v>55</v>
      </c>
      <c r="T364" s="30">
        <f>VLOOKUP(A364,英语评价得分!O:T,6,0)</f>
        <v>1.20198334413589</v>
      </c>
      <c r="U364" s="41">
        <f t="shared" si="58"/>
        <v>1.20794620997346</v>
      </c>
      <c r="V364" s="14">
        <f t="shared" si="59"/>
        <v>0</v>
      </c>
      <c r="W364">
        <v>71</v>
      </c>
      <c r="X364">
        <v>2</v>
      </c>
      <c r="Y364" s="131">
        <v>0.028169014084507</v>
      </c>
      <c r="Z364">
        <v>3.42</v>
      </c>
      <c r="AA364" s="41">
        <f t="shared" si="60"/>
        <v>0.613997521813838</v>
      </c>
      <c r="AB364" s="41">
        <f>VLOOKUP(A364,绩点百分制转换!$H:$M,6,0)</f>
        <v>-1.21258529517925</v>
      </c>
      <c r="AC364" s="41">
        <f>L364*权重!$O$22+AA364*权重!$O$23+AB364*权重!$O$24</f>
        <v>0.0846058819273297</v>
      </c>
      <c r="AD364" s="41">
        <f t="shared" si="61"/>
        <v>0.120368626650405</v>
      </c>
      <c r="AE364">
        <v>5</v>
      </c>
      <c r="AF364">
        <v>2</v>
      </c>
      <c r="AG364">
        <v>8</v>
      </c>
      <c r="AH364" s="41">
        <f>AE364*权重!$N$3+AF364*权重!$N$4+AG364*权重!$N$5</f>
        <v>4.02066088297575</v>
      </c>
      <c r="AI364" s="41">
        <f t="shared" si="62"/>
        <v>2.94789705924446</v>
      </c>
      <c r="AJ364">
        <v>0</v>
      </c>
      <c r="AK364">
        <v>0</v>
      </c>
      <c r="AL364">
        <v>1</v>
      </c>
      <c r="AM364" s="41">
        <f>AJ364*权重!$N$9+AK364*权重!$N$10+AL364*权重!$N$11</f>
        <v>0.150489414157071</v>
      </c>
      <c r="AN364" s="41">
        <f t="shared" si="63"/>
        <v>-0.246895376014742</v>
      </c>
      <c r="AO364" s="41">
        <f>AI364*权重!$D$16+AN364*权重!$D$17</f>
        <v>0.966806270140228</v>
      </c>
      <c r="AP364" s="41">
        <f t="shared" si="64"/>
        <v>1.15150527793608</v>
      </c>
      <c r="AQ364">
        <v>35.66</v>
      </c>
      <c r="AR364">
        <v>17.67</v>
      </c>
      <c r="AS364">
        <v>17.27</v>
      </c>
      <c r="AT364">
        <v>18.34</v>
      </c>
      <c r="AU364">
        <v>88.92</v>
      </c>
      <c r="AV364" s="7">
        <f>IF(AU364="","未进复试",IFERROR(VLOOKUP(A364,录取名单!$E:$I,5,0),"未录取"))</f>
        <v>88.92</v>
      </c>
      <c r="AW364" s="136" t="str">
        <f>VLOOKUP(A364,[1]数据整理!$A:$AC,29,0)</f>
        <v>putong</v>
      </c>
      <c r="AX364" t="str">
        <f t="shared" si="65"/>
        <v/>
      </c>
      <c r="AY364">
        <f>IFERROR(VLOOKUP(A364,跨学科资质筛选!$A:$H,8,0),1)</f>
        <v>1</v>
      </c>
    </row>
    <row r="365" spans="1:51">
      <c r="A365" s="8">
        <v>448</v>
      </c>
      <c r="B365" s="8" t="s">
        <v>568</v>
      </c>
      <c r="C365">
        <v>1</v>
      </c>
      <c r="D365" t="s">
        <v>69</v>
      </c>
      <c r="E365" t="str">
        <f>VLOOKUP(A365,[1]数据整理!A:J,10,0)</f>
        <v>经济学</v>
      </c>
      <c r="F365" t="str">
        <f>VLOOKUP(A365,[1]数据整理!$A:$M,13,0)</f>
        <v>经济学</v>
      </c>
      <c r="G365" s="7" t="s">
        <v>53</v>
      </c>
      <c r="H365" s="7">
        <f t="shared" si="55"/>
        <v>0</v>
      </c>
      <c r="I365" s="7">
        <f t="shared" si="56"/>
        <v>1</v>
      </c>
      <c r="J365" s="7">
        <v>1</v>
      </c>
      <c r="K365" s="127">
        <f>VLOOKUP(G365,权重!$L$16:$N$18,3,0)</f>
        <v>0.02965</v>
      </c>
      <c r="L365" s="127">
        <f t="shared" si="57"/>
        <v>-0.162495927150278</v>
      </c>
      <c r="M365" t="str">
        <f>IFERROR(VLOOKUP(A365,[1]数据整理!A:Q,16,0),"")</f>
        <v>经济管理学院</v>
      </c>
      <c r="N365" t="s">
        <v>61</v>
      </c>
      <c r="O365">
        <v>500</v>
      </c>
      <c r="P365">
        <v>466</v>
      </c>
      <c r="Q365" s="14"/>
      <c r="R365" s="14" t="s">
        <v>55</v>
      </c>
      <c r="S365" s="14" t="s">
        <v>55</v>
      </c>
      <c r="T365" s="30">
        <f>VLOOKUP(A365,英语评价得分!O:T,6,0)</f>
        <v>-0.0789907578950327</v>
      </c>
      <c r="U365" s="41">
        <f t="shared" si="58"/>
        <v>-0.0789645229974971</v>
      </c>
      <c r="V365" s="14">
        <f t="shared" si="59"/>
        <v>0</v>
      </c>
      <c r="W365">
        <v>52</v>
      </c>
      <c r="X365">
        <v>2</v>
      </c>
      <c r="Y365" s="131">
        <v>0.0384615384615385</v>
      </c>
      <c r="Z365">
        <v>86.84</v>
      </c>
      <c r="AA365" s="41">
        <f t="shared" si="60"/>
        <v>0.525262200858353</v>
      </c>
      <c r="AB365" s="41">
        <f>VLOOKUP(A365,绩点百分制转换!$H:$M,6,0)</f>
        <v>-0.53433340638913</v>
      </c>
      <c r="AC365" s="41">
        <f>L365*权重!$O$22+AA365*权重!$O$23+AB365*权重!$O$24</f>
        <v>0.0816782583299021</v>
      </c>
      <c r="AD365" s="41">
        <f t="shared" si="61"/>
        <v>0.116205085628724</v>
      </c>
      <c r="AE365">
        <v>0</v>
      </c>
      <c r="AF365">
        <v>0</v>
      </c>
      <c r="AG365">
        <v>3</v>
      </c>
      <c r="AH365" s="41">
        <f>AE365*权重!$N$3+AF365*权重!$N$4+AG365*权重!$N$5</f>
        <v>0.319423652713132</v>
      </c>
      <c r="AI365" s="41">
        <f t="shared" si="62"/>
        <v>-0.580760905997001</v>
      </c>
      <c r="AJ365">
        <v>0</v>
      </c>
      <c r="AK365">
        <v>6</v>
      </c>
      <c r="AL365">
        <v>1</v>
      </c>
      <c r="AM365" s="41">
        <f>AJ365*权重!$N$9+AK365*权重!$N$10+AL365*权重!$N$11</f>
        <v>2.19949181573028</v>
      </c>
      <c r="AN365" s="41">
        <f t="shared" si="63"/>
        <v>5.255880220866</v>
      </c>
      <c r="AO365" s="41">
        <f>AI365*权重!$D$16+AN365*权重!$D$17</f>
        <v>3.03854025677075</v>
      </c>
      <c r="AP365" s="41">
        <f t="shared" si="64"/>
        <v>3.61902404954954</v>
      </c>
      <c r="AQ365" t="s">
        <v>55</v>
      </c>
      <c r="AR365" t="s">
        <v>55</v>
      </c>
      <c r="AS365" t="s">
        <v>55</v>
      </c>
      <c r="AT365" t="s">
        <v>55</v>
      </c>
      <c r="AU365" t="s">
        <v>55</v>
      </c>
      <c r="AV365" s="7" t="str">
        <f>IF(AU365="","未进复试",IFERROR(VLOOKUP(A365,录取名单!$E:$I,5,0),"未录取"))</f>
        <v>未进复试</v>
      </c>
      <c r="AW365" s="136" t="str">
        <f>VLOOKUP(A365,[1]数据整理!$A:$AC,29,0)</f>
        <v>putong</v>
      </c>
      <c r="AX365" t="str">
        <f t="shared" si="65"/>
        <v/>
      </c>
      <c r="AY365">
        <f>IFERROR(VLOOKUP(A365,跨学科资质筛选!$A:$H,8,0),1)</f>
        <v>1</v>
      </c>
    </row>
    <row r="366" spans="1:51">
      <c r="A366" s="8">
        <v>449</v>
      </c>
      <c r="B366" s="8" t="s">
        <v>569</v>
      </c>
      <c r="C366">
        <v>1</v>
      </c>
      <c r="D366" t="s">
        <v>570</v>
      </c>
      <c r="E366" t="str">
        <f>VLOOKUP(A366,[1]数据整理!A:J,10,0)</f>
        <v>管理学</v>
      </c>
      <c r="F366" t="str">
        <f>VLOOKUP(A366,[1]数据整理!$A:$M,13,0)</f>
        <v>工商管理</v>
      </c>
      <c r="G366" s="7" t="s">
        <v>53</v>
      </c>
      <c r="H366" s="7">
        <f t="shared" si="55"/>
        <v>0</v>
      </c>
      <c r="I366" s="7">
        <f t="shared" si="56"/>
        <v>1</v>
      </c>
      <c r="J366" s="7">
        <v>1</v>
      </c>
      <c r="K366" s="127">
        <f>VLOOKUP(G366,权重!$L$16:$N$18,3,0)</f>
        <v>0.02965</v>
      </c>
      <c r="L366" s="127">
        <f t="shared" si="57"/>
        <v>-0.162495927150278</v>
      </c>
      <c r="M366" t="str">
        <f>IFERROR(VLOOKUP(A366,[1]数据整理!A:Q,16,0),"")</f>
        <v>经济管理学院</v>
      </c>
      <c r="N366" t="s">
        <v>79</v>
      </c>
      <c r="O366">
        <v>596</v>
      </c>
      <c r="P366">
        <v>591</v>
      </c>
      <c r="Q366" s="14"/>
      <c r="R366" s="14">
        <v>103</v>
      </c>
      <c r="S366" s="14" t="s">
        <v>55</v>
      </c>
      <c r="T366" s="30">
        <f>VLOOKUP(A366,英语评价得分!O:T,6,0)</f>
        <v>2.20846299573162</v>
      </c>
      <c r="U366" s="41">
        <f t="shared" si="58"/>
        <v>2.21909035730779</v>
      </c>
      <c r="V366" s="14">
        <f t="shared" si="59"/>
        <v>0</v>
      </c>
      <c r="W366">
        <v>28</v>
      </c>
      <c r="X366">
        <v>1</v>
      </c>
      <c r="Y366" s="131">
        <v>0.0357142857142857</v>
      </c>
      <c r="Z366">
        <v>4.24</v>
      </c>
      <c r="AA366" s="41">
        <f t="shared" si="60"/>
        <v>0.54894719254196</v>
      </c>
      <c r="AB366" s="41">
        <f>VLOOKUP(A366,绩点百分制转换!$H:$M,6,0)</f>
        <v>2.02452599222814</v>
      </c>
      <c r="AC366" s="41">
        <f>L366*权重!$O$22+AA366*权重!$O$23+AB366*权重!$O$24</f>
        <v>0.206683310511079</v>
      </c>
      <c r="AD366" s="41">
        <f t="shared" si="61"/>
        <v>0.293981922490891</v>
      </c>
      <c r="AE366">
        <v>3</v>
      </c>
      <c r="AF366">
        <v>1</v>
      </c>
      <c r="AG366">
        <v>16</v>
      </c>
      <c r="AH366" s="41">
        <f>AE366*权重!$N$3+AF366*权重!$N$4+AG366*权重!$N$5</f>
        <v>3.51832731526532</v>
      </c>
      <c r="AI366" s="41">
        <f t="shared" si="62"/>
        <v>2.46898602635619</v>
      </c>
      <c r="AJ366">
        <v>1</v>
      </c>
      <c r="AK366">
        <v>1</v>
      </c>
      <c r="AL366">
        <v>4</v>
      </c>
      <c r="AM366" s="41">
        <f>AJ366*权重!$N$9+AK366*权重!$N$10+AL366*权重!$N$11</f>
        <v>1.42748048502984</v>
      </c>
      <c r="AN366" s="41">
        <f t="shared" si="63"/>
        <v>3.1825761057356</v>
      </c>
      <c r="AO366" s="41">
        <f>AI366*权重!$D$16+AN366*权重!$D$17</f>
        <v>2.91148323457936</v>
      </c>
      <c r="AP366" s="41">
        <f t="shared" si="64"/>
        <v>3.46769400942578</v>
      </c>
      <c r="AQ366" t="s">
        <v>55</v>
      </c>
      <c r="AR366" t="s">
        <v>55</v>
      </c>
      <c r="AS366" t="s">
        <v>55</v>
      </c>
      <c r="AT366" t="s">
        <v>55</v>
      </c>
      <c r="AU366" t="s">
        <v>55</v>
      </c>
      <c r="AV366" s="7" t="str">
        <f>IF(AU366="","未进复试",IFERROR(VLOOKUP(A366,录取名单!$E:$I,5,0),"未录取"))</f>
        <v>未进复试</v>
      </c>
      <c r="AW366" s="136" t="str">
        <f>VLOOKUP(A366,[1]数据整理!$A:$AC,29,0)</f>
        <v>putong</v>
      </c>
      <c r="AX366" t="str">
        <f t="shared" si="65"/>
        <v/>
      </c>
      <c r="AY366">
        <f>IFERROR(VLOOKUP(A366,跨学科资质筛选!$A:$H,8,0),1)</f>
        <v>1</v>
      </c>
    </row>
    <row r="367" spans="1:51">
      <c r="A367" s="8">
        <v>451</v>
      </c>
      <c r="B367" s="8" t="s">
        <v>571</v>
      </c>
      <c r="C367">
        <v>1</v>
      </c>
      <c r="D367" t="s">
        <v>426</v>
      </c>
      <c r="E367" t="str">
        <f>VLOOKUP(A367,[1]数据整理!A:J,10,0)</f>
        <v>管理学</v>
      </c>
      <c r="F367" t="str">
        <f>VLOOKUP(A367,[1]数据整理!$A:$M,13,0)</f>
        <v>财务管理</v>
      </c>
      <c r="G367" s="7" t="s">
        <v>53</v>
      </c>
      <c r="H367" s="7">
        <f t="shared" si="55"/>
        <v>0</v>
      </c>
      <c r="I367" s="7">
        <f t="shared" si="56"/>
        <v>1</v>
      </c>
      <c r="J367" s="7">
        <v>1</v>
      </c>
      <c r="K367" s="127">
        <f>VLOOKUP(G367,权重!$L$16:$N$18,3,0)</f>
        <v>0.02965</v>
      </c>
      <c r="L367" s="127">
        <f t="shared" si="57"/>
        <v>-0.162495927150278</v>
      </c>
      <c r="M367" t="str">
        <f>IFERROR(VLOOKUP(A367,[1]数据整理!A:Q,16,0),"")</f>
        <v>经济管理学院</v>
      </c>
      <c r="N367" t="s">
        <v>54</v>
      </c>
      <c r="O367">
        <v>466</v>
      </c>
      <c r="P367">
        <v>466</v>
      </c>
      <c r="Q367" s="14"/>
      <c r="R367" s="14" t="s">
        <v>55</v>
      </c>
      <c r="S367" s="14" t="s">
        <v>55</v>
      </c>
      <c r="T367" s="30">
        <f>VLOOKUP(A367,英语评价得分!O:T,6,0)</f>
        <v>-0.0789907578950327</v>
      </c>
      <c r="U367" s="41">
        <f t="shared" si="58"/>
        <v>-0.0789645229974971</v>
      </c>
      <c r="V367" s="14">
        <f t="shared" si="59"/>
        <v>0</v>
      </c>
      <c r="W367">
        <v>51</v>
      </c>
      <c r="X367">
        <v>3</v>
      </c>
      <c r="Y367" s="131">
        <v>0.0588235294117647</v>
      </c>
      <c r="Z367">
        <v>3.71</v>
      </c>
      <c r="AA367" s="41">
        <f t="shared" si="60"/>
        <v>0.349714615438678</v>
      </c>
      <c r="AB367" s="41">
        <f>VLOOKUP(A367,绩点百分制转换!$H:$M,6,0)</f>
        <v>-0.450408298937831</v>
      </c>
      <c r="AC367" s="41">
        <f>L367*权重!$O$22+AA367*权重!$O$23+AB367*权重!$O$24</f>
        <v>0.0188557028327167</v>
      </c>
      <c r="AD367" s="41">
        <f t="shared" si="61"/>
        <v>0.0268615350680584</v>
      </c>
      <c r="AE367">
        <v>1</v>
      </c>
      <c r="AF367">
        <v>0</v>
      </c>
      <c r="AG367">
        <v>7</v>
      </c>
      <c r="AH367" s="41">
        <f>AE367*权重!$N$3+AF367*权重!$N$4+AG367*权重!$N$5</f>
        <v>1.20592638218047</v>
      </c>
      <c r="AI367" s="41">
        <f t="shared" si="62"/>
        <v>0.264406459111681</v>
      </c>
      <c r="AJ367">
        <v>0</v>
      </c>
      <c r="AK367">
        <v>2</v>
      </c>
      <c r="AL367">
        <v>0</v>
      </c>
      <c r="AM367" s="41">
        <f>AJ367*权重!$N$9+AK367*权重!$N$10+AL367*权重!$N$11</f>
        <v>0.683000800524403</v>
      </c>
      <c r="AN367" s="41">
        <f t="shared" si="63"/>
        <v>1.18321064031468</v>
      </c>
      <c r="AO367" s="41">
        <f>AI367*权重!$D$16+AN367*权重!$D$17</f>
        <v>0.834156931875662</v>
      </c>
      <c r="AP367" s="41">
        <f t="shared" si="64"/>
        <v>0.993514563721722</v>
      </c>
      <c r="AQ367" t="s">
        <v>55</v>
      </c>
      <c r="AR367" t="s">
        <v>55</v>
      </c>
      <c r="AS367" t="s">
        <v>55</v>
      </c>
      <c r="AT367">
        <v>86.57</v>
      </c>
      <c r="AU367">
        <v>86.57</v>
      </c>
      <c r="AV367" s="7">
        <f>IF(AU367="","未进复试",IFERROR(VLOOKUP(A367,录取名单!$E:$I,5,0),"未录取"))</f>
        <v>86.57</v>
      </c>
      <c r="AW367" s="136" t="str">
        <f>VLOOKUP(A367,[1]数据整理!$A:$AC,29,0)</f>
        <v>putong</v>
      </c>
      <c r="AX367" t="str">
        <f t="shared" si="65"/>
        <v/>
      </c>
      <c r="AY367">
        <f>IFERROR(VLOOKUP(A367,跨学科资质筛选!$A:$H,8,0),1)</f>
        <v>1</v>
      </c>
    </row>
    <row r="368" spans="1:51">
      <c r="A368" s="8">
        <v>452</v>
      </c>
      <c r="B368" s="8" t="s">
        <v>572</v>
      </c>
      <c r="C368">
        <v>1</v>
      </c>
      <c r="D368" t="s">
        <v>102</v>
      </c>
      <c r="E368" t="str">
        <f>VLOOKUP(A368,[1]数据整理!A:J,10,0)</f>
        <v>管理学</v>
      </c>
      <c r="F368" t="str">
        <f>VLOOKUP(A368,[1]数据整理!$A:$M,13,0)</f>
        <v>旅游管理</v>
      </c>
      <c r="G368" s="7">
        <v>211</v>
      </c>
      <c r="H368" s="7">
        <f t="shared" si="55"/>
        <v>0</v>
      </c>
      <c r="I368" s="7">
        <f t="shared" si="56"/>
        <v>1</v>
      </c>
      <c r="J368" s="7">
        <v>1</v>
      </c>
      <c r="K368" s="127">
        <f>VLOOKUP(G368,权重!$L$16:$N$18,3,0)</f>
        <v>0.03757</v>
      </c>
      <c r="L368" s="127">
        <f t="shared" si="57"/>
        <v>-0.0952406599627802</v>
      </c>
      <c r="M368" t="str">
        <f>IFERROR(VLOOKUP(A368,[1]数据整理!A:Q,16,0),"")</f>
        <v>园林学院</v>
      </c>
      <c r="N368" t="s">
        <v>127</v>
      </c>
      <c r="O368">
        <v>551</v>
      </c>
      <c r="P368">
        <v>549</v>
      </c>
      <c r="Q368" s="14"/>
      <c r="R368" s="14" t="s">
        <v>55</v>
      </c>
      <c r="S368" s="14" t="s">
        <v>55</v>
      </c>
      <c r="T368" s="30">
        <f>VLOOKUP(A368,英语评价得分!O:T,6,0)</f>
        <v>1.43987853451306</v>
      </c>
      <c r="U368" s="41">
        <f t="shared" si="58"/>
        <v>1.44694391752521</v>
      </c>
      <c r="V368" s="14">
        <f t="shared" si="59"/>
        <v>0</v>
      </c>
      <c r="W368">
        <v>53</v>
      </c>
      <c r="X368">
        <v>1</v>
      </c>
      <c r="Y368" s="131">
        <v>0.0188679245283019</v>
      </c>
      <c r="Z368">
        <v>93.14</v>
      </c>
      <c r="AA368" s="41">
        <f t="shared" si="60"/>
        <v>0.694185349092379</v>
      </c>
      <c r="AB368" s="41">
        <f>VLOOKUP(A368,绩点百分制转换!$H:$M,6,0)</f>
        <v>1.08422223731456</v>
      </c>
      <c r="AC368" s="41">
        <f>L368*权重!$O$22+AA368*权重!$O$23+AB368*权重!$O$24</f>
        <v>0.257854815867823</v>
      </c>
      <c r="AD368" s="41">
        <f t="shared" si="61"/>
        <v>0.366755848032815</v>
      </c>
      <c r="AE368">
        <v>0</v>
      </c>
      <c r="AF368">
        <v>0</v>
      </c>
      <c r="AG368">
        <v>0</v>
      </c>
      <c r="AH368" s="41">
        <f>AE368*权重!$N$3+AF368*权重!$N$4+AG368*权重!$N$5</f>
        <v>0</v>
      </c>
      <c r="AI368" s="41">
        <f t="shared" si="62"/>
        <v>-0.885290647353986</v>
      </c>
      <c r="AJ368">
        <v>0</v>
      </c>
      <c r="AK368">
        <v>0</v>
      </c>
      <c r="AL368">
        <v>0</v>
      </c>
      <c r="AM368" s="41">
        <f>AJ368*权重!$N$9+AK368*权重!$N$10+AL368*权重!$N$11</f>
        <v>0</v>
      </c>
      <c r="AN368" s="41">
        <f t="shared" si="63"/>
        <v>-0.651047891978899</v>
      </c>
      <c r="AO368" s="41">
        <f>AI368*权重!$D$16+AN368*权重!$D$17</f>
        <v>-0.740036714745894</v>
      </c>
      <c r="AP368" s="41">
        <f t="shared" si="64"/>
        <v>-0.881413587411652</v>
      </c>
      <c r="AQ368" t="s">
        <v>55</v>
      </c>
      <c r="AR368" t="s">
        <v>55</v>
      </c>
      <c r="AS368" t="s">
        <v>55</v>
      </c>
      <c r="AT368" t="s">
        <v>55</v>
      </c>
      <c r="AU368" t="s">
        <v>55</v>
      </c>
      <c r="AV368" s="7" t="str">
        <f>IF(AU368="","未进复试",IFERROR(VLOOKUP(A368,录取名单!$E:$I,5,0),"未录取"))</f>
        <v>未进复试</v>
      </c>
      <c r="AW368" s="136" t="str">
        <f>VLOOKUP(A368,[1]数据整理!$A:$AC,29,0)</f>
        <v>putong</v>
      </c>
      <c r="AX368" t="str">
        <f t="shared" si="65"/>
        <v/>
      </c>
      <c r="AY368">
        <f>IFERROR(VLOOKUP(A368,跨学科资质筛选!$A:$H,8,0),1)</f>
        <v>1</v>
      </c>
    </row>
    <row r="369" spans="1:51">
      <c r="A369" s="8">
        <v>453</v>
      </c>
      <c r="B369" s="8" t="s">
        <v>573</v>
      </c>
      <c r="C369">
        <v>1</v>
      </c>
      <c r="D369" t="s">
        <v>574</v>
      </c>
      <c r="E369" t="str">
        <f>VLOOKUP(A369,[1]数据整理!A:J,10,0)</f>
        <v>经济学</v>
      </c>
      <c r="F369" t="str">
        <f>VLOOKUP(A369,[1]数据整理!$A:$M,13,0)</f>
        <v>金融学</v>
      </c>
      <c r="G369" s="7" t="s">
        <v>53</v>
      </c>
      <c r="H369" s="7">
        <f t="shared" si="55"/>
        <v>0</v>
      </c>
      <c r="I369" s="7">
        <f t="shared" si="56"/>
        <v>1</v>
      </c>
      <c r="J369" s="7">
        <v>1</v>
      </c>
      <c r="K369" s="127">
        <f>VLOOKUP(G369,权重!$L$16:$N$18,3,0)</f>
        <v>0.02965</v>
      </c>
      <c r="L369" s="127">
        <f t="shared" si="57"/>
        <v>-0.162495927150278</v>
      </c>
      <c r="M369" t="str">
        <f>IFERROR(VLOOKUP(A369,[1]数据整理!A:Q,16,0),"")</f>
        <v>经济管理学院</v>
      </c>
      <c r="N369" t="s">
        <v>61</v>
      </c>
      <c r="O369">
        <v>434</v>
      </c>
      <c r="P369">
        <v>443</v>
      </c>
      <c r="Q369" s="14"/>
      <c r="R369" s="14" t="s">
        <v>55</v>
      </c>
      <c r="S369" s="14" t="s">
        <v>55</v>
      </c>
      <c r="T369" s="30">
        <f>VLOOKUP(A369,英语评价得分!O:T,6,0)</f>
        <v>-0.499882248562336</v>
      </c>
      <c r="U369" s="41">
        <f t="shared" si="58"/>
        <v>-0.50180662097367</v>
      </c>
      <c r="V369" s="14">
        <f t="shared" si="59"/>
        <v>0</v>
      </c>
      <c r="W369">
        <v>199</v>
      </c>
      <c r="X369">
        <v>3</v>
      </c>
      <c r="Y369" s="131">
        <v>0.0150753768844221</v>
      </c>
      <c r="Z369">
        <v>3.84</v>
      </c>
      <c r="AA369" s="41">
        <f t="shared" si="60"/>
        <v>0.72688218031579</v>
      </c>
      <c r="AB369" s="41">
        <f>VLOOKUP(A369,绩点百分制转换!$H:$M,6,0)</f>
        <v>0.106237821912647</v>
      </c>
      <c r="AC369" s="41">
        <f>L369*权重!$O$22+AA369*权重!$O$23+AB369*权重!$O$24</f>
        <v>0.18724416672843</v>
      </c>
      <c r="AD369" s="41">
        <f t="shared" si="61"/>
        <v>0.266336403908334</v>
      </c>
      <c r="AE369">
        <v>0</v>
      </c>
      <c r="AF369">
        <v>1</v>
      </c>
      <c r="AG369">
        <v>1</v>
      </c>
      <c r="AH369" s="41">
        <f>AE369*权重!$N$3+AF369*权重!$N$4+AG369*权重!$N$5</f>
        <v>0.539395474150172</v>
      </c>
      <c r="AI369" s="41">
        <f t="shared" si="62"/>
        <v>-0.371045810326841</v>
      </c>
      <c r="AJ369">
        <v>0</v>
      </c>
      <c r="AK369">
        <v>0</v>
      </c>
      <c r="AL369">
        <v>0</v>
      </c>
      <c r="AM369" s="41">
        <f>AJ369*权重!$N$9+AK369*权重!$N$10+AL369*权重!$N$11</f>
        <v>0</v>
      </c>
      <c r="AN369" s="41">
        <f t="shared" si="63"/>
        <v>-0.651047891978899</v>
      </c>
      <c r="AO369" s="41">
        <f>AI369*权重!$D$16+AN369*权重!$D$17</f>
        <v>-0.544675101159282</v>
      </c>
      <c r="AP369" s="41">
        <f t="shared" si="64"/>
        <v>-0.648730022876573</v>
      </c>
      <c r="AQ369" t="s">
        <v>55</v>
      </c>
      <c r="AR369" t="s">
        <v>55</v>
      </c>
      <c r="AS369" t="s">
        <v>55</v>
      </c>
      <c r="AT369" t="s">
        <v>55</v>
      </c>
      <c r="AU369" t="s">
        <v>55</v>
      </c>
      <c r="AV369" s="7" t="str">
        <f>IF(AU369="","未进复试",IFERROR(VLOOKUP(A369,录取名单!$E:$I,5,0),"未录取"))</f>
        <v>未进复试</v>
      </c>
      <c r="AW369" s="136" t="str">
        <f>VLOOKUP(A369,[1]数据整理!$A:$AC,29,0)</f>
        <v>putong</v>
      </c>
      <c r="AX369" t="str">
        <f t="shared" si="65"/>
        <v/>
      </c>
      <c r="AY369">
        <f>IFERROR(VLOOKUP(A369,跨学科资质筛选!$A:$H,8,0),1)</f>
        <v>1</v>
      </c>
    </row>
    <row r="370" spans="1:51">
      <c r="A370" s="8">
        <v>455</v>
      </c>
      <c r="B370" s="8" t="s">
        <v>575</v>
      </c>
      <c r="C370">
        <v>1</v>
      </c>
      <c r="D370" t="s">
        <v>69</v>
      </c>
      <c r="E370" t="str">
        <f>VLOOKUP(A370,[1]数据整理!A:J,10,0)</f>
        <v>农学</v>
      </c>
      <c r="F370" t="str">
        <f>VLOOKUP(A370,[1]数据整理!$A:$M,13,0)</f>
        <v>园林</v>
      </c>
      <c r="G370" s="7" t="s">
        <v>53</v>
      </c>
      <c r="H370" s="7">
        <f t="shared" si="55"/>
        <v>0</v>
      </c>
      <c r="I370" s="7">
        <f t="shared" si="56"/>
        <v>1</v>
      </c>
      <c r="J370" s="7">
        <v>1</v>
      </c>
      <c r="K370" s="127">
        <f>VLOOKUP(G370,权重!$L$16:$N$18,3,0)</f>
        <v>0.02965</v>
      </c>
      <c r="L370" s="127">
        <f t="shared" si="57"/>
        <v>-0.162495927150278</v>
      </c>
      <c r="M370" t="str">
        <f>IFERROR(VLOOKUP(A370,[1]数据整理!A:Q,16,0),"")</f>
        <v>园林学院</v>
      </c>
      <c r="N370" t="s">
        <v>64</v>
      </c>
      <c r="O370">
        <v>480</v>
      </c>
      <c r="P370">
        <v>484</v>
      </c>
      <c r="Q370" s="14"/>
      <c r="R370" s="14" t="s">
        <v>55</v>
      </c>
      <c r="S370" s="14" t="s">
        <v>55</v>
      </c>
      <c r="T370" s="30">
        <f>VLOOKUP(A370,英语评价得分!O:T,6,0)</f>
        <v>0.250402582627205</v>
      </c>
      <c r="U370" s="41">
        <f t="shared" si="58"/>
        <v>0.251955379766465</v>
      </c>
      <c r="V370" s="14">
        <f t="shared" si="59"/>
        <v>0</v>
      </c>
      <c r="W370">
        <v>100</v>
      </c>
      <c r="X370">
        <v>4</v>
      </c>
      <c r="Y370" s="131">
        <v>0.04</v>
      </c>
      <c r="Z370">
        <v>89.53</v>
      </c>
      <c r="AA370" s="41">
        <f t="shared" si="60"/>
        <v>0.511998605515533</v>
      </c>
      <c r="AB370" s="41">
        <f>VLOOKUP(A370,绩点百分制转换!$H:$M,6,0)</f>
        <v>0.156764162112922</v>
      </c>
      <c r="AC370" s="41">
        <f>L370*权重!$O$22+AA370*权重!$O$23+AB370*权重!$O$24</f>
        <v>0.107977705188266</v>
      </c>
      <c r="AD370" s="41">
        <f t="shared" si="61"/>
        <v>0.153607033727016</v>
      </c>
      <c r="AE370">
        <v>0</v>
      </c>
      <c r="AF370">
        <v>0</v>
      </c>
      <c r="AG370">
        <v>0</v>
      </c>
      <c r="AH370" s="41">
        <f>AE370*权重!$N$3+AF370*权重!$N$4+AG370*权重!$N$5</f>
        <v>0</v>
      </c>
      <c r="AI370" s="41">
        <f t="shared" si="62"/>
        <v>-0.885290647353986</v>
      </c>
      <c r="AJ370">
        <v>0</v>
      </c>
      <c r="AK370">
        <v>0</v>
      </c>
      <c r="AL370">
        <v>0</v>
      </c>
      <c r="AM370" s="41">
        <f>AJ370*权重!$N$9+AK370*权重!$N$10+AL370*权重!$N$11</f>
        <v>0</v>
      </c>
      <c r="AN370" s="41">
        <f t="shared" si="63"/>
        <v>-0.651047891978899</v>
      </c>
      <c r="AO370" s="41">
        <f>AI370*权重!$D$16+AN370*权重!$D$17</f>
        <v>-0.740036714745894</v>
      </c>
      <c r="AP370" s="41">
        <f t="shared" si="64"/>
        <v>-0.881413587411652</v>
      </c>
      <c r="AQ370" t="s">
        <v>55</v>
      </c>
      <c r="AR370" t="s">
        <v>55</v>
      </c>
      <c r="AS370" t="s">
        <v>55</v>
      </c>
      <c r="AT370" t="s">
        <v>55</v>
      </c>
      <c r="AU370" t="s">
        <v>55</v>
      </c>
      <c r="AV370" s="7" t="str">
        <f>IF(AU370="","未进复试",IFERROR(VLOOKUP(A370,录取名单!$E:$I,5,0),"未录取"))</f>
        <v>未进复试</v>
      </c>
      <c r="AW370" s="136" t="str">
        <f>VLOOKUP(A370,[1]数据整理!$A:$AC,29,0)</f>
        <v>putong</v>
      </c>
      <c r="AX370" t="str">
        <f t="shared" si="65"/>
        <v/>
      </c>
      <c r="AY370">
        <f>IFERROR(VLOOKUP(A370,跨学科资质筛选!$A:$H,8,0),1)</f>
        <v>1</v>
      </c>
    </row>
    <row r="371" spans="1:51">
      <c r="A371" s="8">
        <v>458</v>
      </c>
      <c r="B371" s="8" t="s">
        <v>576</v>
      </c>
      <c r="C371">
        <v>1</v>
      </c>
      <c r="D371" t="s">
        <v>577</v>
      </c>
      <c r="E371" t="str">
        <f>VLOOKUP(A371,[1]数据整理!A:J,10,0)</f>
        <v>管理学</v>
      </c>
      <c r="F371" t="str">
        <f>VLOOKUP(A371,[1]数据整理!$A:$M,13,0)</f>
        <v>财务管理</v>
      </c>
      <c r="G371" s="7" t="s">
        <v>53</v>
      </c>
      <c r="H371" s="7">
        <f t="shared" si="55"/>
        <v>0</v>
      </c>
      <c r="I371" s="7">
        <f t="shared" si="56"/>
        <v>1</v>
      </c>
      <c r="J371" s="7">
        <v>1</v>
      </c>
      <c r="K371" s="127">
        <f>VLOOKUP(G371,权重!$L$16:$N$18,3,0)</f>
        <v>0.02965</v>
      </c>
      <c r="L371" s="127">
        <f t="shared" si="57"/>
        <v>-0.162495927150278</v>
      </c>
      <c r="M371" t="str">
        <f>IFERROR(VLOOKUP(A371,[1]数据整理!A:Q,16,0),"")</f>
        <v>经济管理学院</v>
      </c>
      <c r="N371" t="s">
        <v>54</v>
      </c>
      <c r="O371">
        <v>574</v>
      </c>
      <c r="Q371" s="14"/>
      <c r="R371" s="14" t="s">
        <v>55</v>
      </c>
      <c r="S371" s="14" t="s">
        <v>55</v>
      </c>
      <c r="T371" s="30">
        <f>VLOOKUP(A371,英语评价得分!O:T,6,0)</f>
        <v>0.476316710383746</v>
      </c>
      <c r="U371" s="41">
        <f t="shared" si="58"/>
        <v>0.478916498870063</v>
      </c>
      <c r="V371" s="14">
        <f t="shared" si="59"/>
        <v>0</v>
      </c>
      <c r="W371">
        <v>57</v>
      </c>
      <c r="X371">
        <v>7</v>
      </c>
      <c r="Y371" s="131">
        <v>0.12280701754386</v>
      </c>
      <c r="Z371">
        <v>3.83</v>
      </c>
      <c r="AA371" s="41">
        <f t="shared" si="60"/>
        <v>-0.201908596445367</v>
      </c>
      <c r="AB371" s="41">
        <f>VLOOKUP(A371,绩点百分制转换!$H:$M,6,0)</f>
        <v>0.0634188895395354</v>
      </c>
      <c r="AC371" s="41">
        <f>L371*权重!$O$22+AA371*权重!$O$23+AB371*权重!$O$24</f>
        <v>-0.167211969997227</v>
      </c>
      <c r="AD371" s="41">
        <f t="shared" si="61"/>
        <v>-0.237755948312289</v>
      </c>
      <c r="AE371">
        <v>0</v>
      </c>
      <c r="AF371">
        <v>0</v>
      </c>
      <c r="AG371">
        <v>2</v>
      </c>
      <c r="AH371" s="41">
        <f>AE371*权重!$N$3+AF371*权重!$N$4+AG371*权重!$N$5</f>
        <v>0.212949101808755</v>
      </c>
      <c r="AI371" s="41">
        <f t="shared" si="62"/>
        <v>-0.682270819782663</v>
      </c>
      <c r="AJ371">
        <v>0</v>
      </c>
      <c r="AK371">
        <v>0</v>
      </c>
      <c r="AL371">
        <v>0</v>
      </c>
      <c r="AM371" s="41">
        <f>AJ371*权重!$N$9+AK371*权重!$N$10+AL371*权重!$N$11</f>
        <v>0</v>
      </c>
      <c r="AN371" s="41">
        <f t="shared" si="63"/>
        <v>-0.651047891978899</v>
      </c>
      <c r="AO371" s="41">
        <f>AI371*权重!$D$16+AN371*权重!$D$17</f>
        <v>-0.662909482251549</v>
      </c>
      <c r="AP371" s="41">
        <f t="shared" si="64"/>
        <v>-0.789551941461672</v>
      </c>
      <c r="AQ371" t="s">
        <v>55</v>
      </c>
      <c r="AR371" t="s">
        <v>55</v>
      </c>
      <c r="AS371" t="s">
        <v>55</v>
      </c>
      <c r="AT371" t="s">
        <v>55</v>
      </c>
      <c r="AU371" t="s">
        <v>55</v>
      </c>
      <c r="AV371" s="7" t="str">
        <f>IF(AU371="","未进复试",IFERROR(VLOOKUP(A371,录取名单!$E:$I,5,0),"未录取"))</f>
        <v>未进复试</v>
      </c>
      <c r="AW371" s="136" t="str">
        <f>VLOOKUP(A371,[1]数据整理!$A:$AC,29,0)</f>
        <v>putong</v>
      </c>
      <c r="AX371" t="str">
        <f t="shared" si="65"/>
        <v/>
      </c>
      <c r="AY371">
        <f>IFERROR(VLOOKUP(A371,跨学科资质筛选!$A:$H,8,0),1)</f>
        <v>1</v>
      </c>
    </row>
    <row r="372" spans="1:51">
      <c r="A372" s="8">
        <v>459</v>
      </c>
      <c r="B372" s="8" t="s">
        <v>578</v>
      </c>
      <c r="C372">
        <v>1</v>
      </c>
      <c r="D372" t="s">
        <v>574</v>
      </c>
      <c r="E372" t="str">
        <f>VLOOKUP(A372,[1]数据整理!A:J,10,0)</f>
        <v>经济学</v>
      </c>
      <c r="F372" t="str">
        <f>VLOOKUP(A372,[1]数据整理!$A:$M,13,0)</f>
        <v>金融学</v>
      </c>
      <c r="G372" s="7" t="s">
        <v>53</v>
      </c>
      <c r="H372" s="7">
        <f t="shared" si="55"/>
        <v>0</v>
      </c>
      <c r="I372" s="7">
        <f t="shared" si="56"/>
        <v>1</v>
      </c>
      <c r="J372" s="7">
        <v>1</v>
      </c>
      <c r="K372" s="127">
        <f>VLOOKUP(G372,权重!$L$16:$N$18,3,0)</f>
        <v>0.02965</v>
      </c>
      <c r="L372" s="127">
        <f t="shared" si="57"/>
        <v>-0.162495927150278</v>
      </c>
      <c r="M372" t="str">
        <f>IFERROR(VLOOKUP(A372,[1]数据整理!A:Q,16,0),"")</f>
        <v>经济管理学院</v>
      </c>
      <c r="N372" t="s">
        <v>61</v>
      </c>
      <c r="O372">
        <v>490</v>
      </c>
      <c r="Q372" s="14"/>
      <c r="R372" s="14" t="s">
        <v>55</v>
      </c>
      <c r="S372" s="14" t="s">
        <v>55</v>
      </c>
      <c r="T372" s="30">
        <f>VLOOKUP(A372,英语评价得分!O:T,6,0)</f>
        <v>-0.852893298659999</v>
      </c>
      <c r="U372" s="41">
        <f t="shared" si="58"/>
        <v>-0.856453688785401</v>
      </c>
      <c r="V372" s="14">
        <f t="shared" si="59"/>
        <v>0</v>
      </c>
      <c r="W372">
        <v>199</v>
      </c>
      <c r="X372">
        <v>4</v>
      </c>
      <c r="Y372" s="131">
        <v>0.0201005025125628</v>
      </c>
      <c r="Z372">
        <v>3.63</v>
      </c>
      <c r="AA372" s="41">
        <f t="shared" si="60"/>
        <v>0.683558878944771</v>
      </c>
      <c r="AB372" s="41">
        <f>VLOOKUP(A372,绩点百分制转换!$H:$M,6,0)</f>
        <v>-0.673066747278019</v>
      </c>
      <c r="AC372" s="41">
        <f>L372*权重!$O$22+AA372*权重!$O$23+AB372*权重!$O$24</f>
        <v>0.135468436637908</v>
      </c>
      <c r="AD372" s="41">
        <f t="shared" si="61"/>
        <v>0.192703175801828</v>
      </c>
      <c r="AE372">
        <v>0</v>
      </c>
      <c r="AF372">
        <v>1</v>
      </c>
      <c r="AG372">
        <v>0</v>
      </c>
      <c r="AH372" s="41">
        <f>AE372*权重!$N$3+AF372*权重!$N$4+AG372*权重!$N$5</f>
        <v>0.432920923245795</v>
      </c>
      <c r="AI372" s="41">
        <f t="shared" si="62"/>
        <v>-0.472555724112503</v>
      </c>
      <c r="AJ372">
        <v>0</v>
      </c>
      <c r="AK372">
        <v>0</v>
      </c>
      <c r="AL372">
        <v>0</v>
      </c>
      <c r="AM372" s="41">
        <f>AJ372*权重!$N$9+AK372*权重!$N$10+AL372*权重!$N$11</f>
        <v>0</v>
      </c>
      <c r="AN372" s="41">
        <f t="shared" si="63"/>
        <v>-0.651047891978899</v>
      </c>
      <c r="AO372" s="41">
        <f>AI372*权重!$D$16+AN372*权重!$D$17</f>
        <v>-0.583238717406455</v>
      </c>
      <c r="AP372" s="41">
        <f t="shared" si="64"/>
        <v>-0.694660845851563</v>
      </c>
      <c r="AQ372" t="s">
        <v>55</v>
      </c>
      <c r="AR372" t="s">
        <v>55</v>
      </c>
      <c r="AS372" t="s">
        <v>55</v>
      </c>
      <c r="AT372" t="s">
        <v>55</v>
      </c>
      <c r="AU372" t="s">
        <v>55</v>
      </c>
      <c r="AV372" s="7" t="str">
        <f>IF(AU372="","未进复试",IFERROR(VLOOKUP(A372,录取名单!$E:$I,5,0),"未录取"))</f>
        <v>未进复试</v>
      </c>
      <c r="AW372" s="136" t="str">
        <f>VLOOKUP(A372,[1]数据整理!$A:$AC,29,0)</f>
        <v>putong</v>
      </c>
      <c r="AX372" t="str">
        <f t="shared" si="65"/>
        <v/>
      </c>
      <c r="AY372">
        <f>IFERROR(VLOOKUP(A372,跨学科资质筛选!$A:$H,8,0),1)</f>
        <v>1</v>
      </c>
    </row>
    <row r="373" spans="1:51">
      <c r="A373" s="8">
        <v>460</v>
      </c>
      <c r="B373" s="8" t="s">
        <v>579</v>
      </c>
      <c r="C373">
        <v>1</v>
      </c>
      <c r="D373" t="s">
        <v>426</v>
      </c>
      <c r="E373" t="str">
        <f>VLOOKUP(A373,[1]数据整理!A:J,10,0)</f>
        <v>管理学</v>
      </c>
      <c r="F373" t="str">
        <f>VLOOKUP(A373,[1]数据整理!$A:$M,13,0)</f>
        <v>财务管理</v>
      </c>
      <c r="G373" s="7" t="s">
        <v>53</v>
      </c>
      <c r="H373" s="7">
        <f t="shared" si="55"/>
        <v>0</v>
      </c>
      <c r="I373" s="7">
        <f t="shared" si="56"/>
        <v>1</v>
      </c>
      <c r="J373" s="7">
        <v>1</v>
      </c>
      <c r="K373" s="127">
        <f>VLOOKUP(G373,权重!$L$16:$N$18,3,0)</f>
        <v>0.02965</v>
      </c>
      <c r="L373" s="127">
        <f t="shared" si="57"/>
        <v>-0.162495927150278</v>
      </c>
      <c r="M373" t="str">
        <f>IFERROR(VLOOKUP(A373,[1]数据整理!A:Q,16,0),"")</f>
        <v>经济管理学院</v>
      </c>
      <c r="N373" t="s">
        <v>54</v>
      </c>
      <c r="O373">
        <v>455</v>
      </c>
      <c r="Q373" s="14"/>
      <c r="R373" s="14" t="s">
        <v>55</v>
      </c>
      <c r="S373" s="14" t="s">
        <v>55</v>
      </c>
      <c r="T373" s="30">
        <f>VLOOKUP(A373,英语评价得分!O:T,6,0)</f>
        <v>-1.40673080242823</v>
      </c>
      <c r="U373" s="41">
        <f t="shared" si="58"/>
        <v>-1.41285793364184</v>
      </c>
      <c r="V373" s="14">
        <f t="shared" si="59"/>
        <v>0</v>
      </c>
      <c r="W373">
        <v>18</v>
      </c>
      <c r="X373">
        <v>4</v>
      </c>
      <c r="Y373" s="131">
        <v>0.222222222222222</v>
      </c>
      <c r="Z373">
        <v>3.91</v>
      </c>
      <c r="AA373" s="41">
        <f t="shared" si="60"/>
        <v>-1.05900057620069</v>
      </c>
      <c r="AB373" s="41">
        <f>VLOOKUP(A373,绩点百分制转换!$H:$M,6,0)</f>
        <v>0.405970348524442</v>
      </c>
      <c r="AC373" s="41">
        <f>L373*权重!$O$22+AA373*权重!$O$23+AB373*权重!$O$24</f>
        <v>-0.476983196829459</v>
      </c>
      <c r="AD373" s="41">
        <f t="shared" si="61"/>
        <v>-0.678299333529478</v>
      </c>
      <c r="AE373">
        <v>0</v>
      </c>
      <c r="AF373">
        <v>1</v>
      </c>
      <c r="AG373">
        <v>12</v>
      </c>
      <c r="AH373" s="41">
        <f>AE373*权重!$N$3+AF373*权重!$N$4+AG373*权重!$N$5</f>
        <v>1.71061553409832</v>
      </c>
      <c r="AI373" s="41">
        <f t="shared" si="62"/>
        <v>0.745563241315434</v>
      </c>
      <c r="AJ373">
        <v>1</v>
      </c>
      <c r="AK373">
        <v>0</v>
      </c>
      <c r="AL373">
        <v>1</v>
      </c>
      <c r="AM373" s="41">
        <f>AJ373*权重!$N$9+AK373*权重!$N$10+AL373*权重!$N$11</f>
        <v>0.634511842296424</v>
      </c>
      <c r="AN373" s="41">
        <f t="shared" si="63"/>
        <v>1.05298929169634</v>
      </c>
      <c r="AO373" s="41">
        <f>AI373*权重!$D$16+AN373*权重!$D$17</f>
        <v>0.936198135156632</v>
      </c>
      <c r="AP373" s="41">
        <f t="shared" si="64"/>
        <v>1.11504975414611</v>
      </c>
      <c r="AQ373" t="s">
        <v>55</v>
      </c>
      <c r="AR373" t="s">
        <v>55</v>
      </c>
      <c r="AS373" t="s">
        <v>55</v>
      </c>
      <c r="AT373">
        <v>88.43</v>
      </c>
      <c r="AU373">
        <v>88.43</v>
      </c>
      <c r="AV373" s="7">
        <f>IF(AU373="","未进复试",IFERROR(VLOOKUP(A373,录取名单!$E:$I,5,0),"未录取"))</f>
        <v>88.43</v>
      </c>
      <c r="AW373" s="136" t="str">
        <f>VLOOKUP(A373,[1]数据整理!$A:$AC,29,0)</f>
        <v>putong</v>
      </c>
      <c r="AX373" t="str">
        <f t="shared" si="65"/>
        <v/>
      </c>
      <c r="AY373">
        <f>IFERROR(VLOOKUP(A373,跨学科资质筛选!$A:$H,8,0),1)</f>
        <v>1</v>
      </c>
    </row>
    <row r="374" spans="1:51">
      <c r="A374" s="8">
        <v>461</v>
      </c>
      <c r="B374" s="8" t="s">
        <v>580</v>
      </c>
      <c r="C374">
        <v>1</v>
      </c>
      <c r="D374" t="s">
        <v>52</v>
      </c>
      <c r="E374" t="str">
        <f>VLOOKUP(A374,[1]数据整理!A:J,10,0)</f>
        <v>工学</v>
      </c>
      <c r="F374" t="str">
        <f>VLOOKUP(A374,[1]数据整理!$A:$M,13,0)</f>
        <v>风景园林</v>
      </c>
      <c r="G374" s="7" t="s">
        <v>53</v>
      </c>
      <c r="H374" s="7">
        <f t="shared" si="55"/>
        <v>0</v>
      </c>
      <c r="I374" s="7">
        <f t="shared" si="56"/>
        <v>1</v>
      </c>
      <c r="J374" s="7">
        <v>1</v>
      </c>
      <c r="K374" s="127">
        <f>VLOOKUP(G374,权重!$L$16:$N$18,3,0)</f>
        <v>0.02965</v>
      </c>
      <c r="L374" s="127">
        <f t="shared" si="57"/>
        <v>-0.162495927150278</v>
      </c>
      <c r="M374" t="str">
        <f>IFERROR(VLOOKUP(A374,[1]数据整理!A:Q,16,0),"")</f>
        <v>园林学院</v>
      </c>
      <c r="N374" t="s">
        <v>64</v>
      </c>
      <c r="O374">
        <v>582</v>
      </c>
      <c r="Q374" s="14"/>
      <c r="R374" s="14" t="s">
        <v>55</v>
      </c>
      <c r="S374" s="14" t="s">
        <v>55</v>
      </c>
      <c r="T374" s="30">
        <f>VLOOKUP(A374,英语评价得分!O:T,6,0)</f>
        <v>0.602908139816484</v>
      </c>
      <c r="U374" s="41">
        <f t="shared" si="58"/>
        <v>0.606094611980107</v>
      </c>
      <c r="V374" s="14">
        <f t="shared" si="59"/>
        <v>0</v>
      </c>
      <c r="W374">
        <v>106</v>
      </c>
      <c r="X374">
        <v>3</v>
      </c>
      <c r="Y374" s="131">
        <v>0.0283018867924528</v>
      </c>
      <c r="Z374">
        <v>3.7</v>
      </c>
      <c r="AA374" s="41">
        <f t="shared" si="60"/>
        <v>0.612851981424144</v>
      </c>
      <c r="AB374" s="41">
        <f>VLOOKUP(A374,绩点百分制转换!$H:$M,6,0)</f>
        <v>-0.493227231310942</v>
      </c>
      <c r="AC374" s="41">
        <f>L374*权重!$O$22+AA374*权重!$O$23+AB374*权重!$O$24</f>
        <v>0.11678593219144</v>
      </c>
      <c r="AD374" s="41">
        <f t="shared" si="61"/>
        <v>0.166133717310321</v>
      </c>
      <c r="AE374">
        <v>0</v>
      </c>
      <c r="AF374">
        <v>0</v>
      </c>
      <c r="AG374">
        <v>3</v>
      </c>
      <c r="AH374" s="41">
        <f>AE374*权重!$N$3+AF374*权重!$N$4+AG374*权重!$N$5</f>
        <v>0.319423652713132</v>
      </c>
      <c r="AI374" s="41">
        <f t="shared" si="62"/>
        <v>-0.580760905997001</v>
      </c>
      <c r="AJ374">
        <v>0</v>
      </c>
      <c r="AK374">
        <v>0</v>
      </c>
      <c r="AL374">
        <v>0</v>
      </c>
      <c r="AM374" s="41">
        <f>AJ374*权重!$N$9+AK374*权重!$N$10+AL374*权重!$N$11</f>
        <v>0</v>
      </c>
      <c r="AN374" s="41">
        <f t="shared" si="63"/>
        <v>-0.651047891978899</v>
      </c>
      <c r="AO374" s="41">
        <f>AI374*权重!$D$16+AN374*权重!$D$17</f>
        <v>-0.624345866004376</v>
      </c>
      <c r="AP374" s="41">
        <f t="shared" si="64"/>
        <v>-0.743621118486682</v>
      </c>
      <c r="AQ374" t="s">
        <v>55</v>
      </c>
      <c r="AR374" t="s">
        <v>55</v>
      </c>
      <c r="AS374" t="s">
        <v>55</v>
      </c>
      <c r="AT374" t="s">
        <v>55</v>
      </c>
      <c r="AU374" t="s">
        <v>55</v>
      </c>
      <c r="AV374" s="7" t="str">
        <f>IF(AU374="","未进复试",IFERROR(VLOOKUP(A374,录取名单!$E:$I,5,0),"未录取"))</f>
        <v>未进复试</v>
      </c>
      <c r="AW374" s="136" t="str">
        <f>VLOOKUP(A374,[1]数据整理!$A:$AC,29,0)</f>
        <v>putong</v>
      </c>
      <c r="AX374" t="str">
        <f t="shared" si="65"/>
        <v/>
      </c>
      <c r="AY374">
        <f>IFERROR(VLOOKUP(A374,跨学科资质筛选!$A:$H,8,0),1)</f>
        <v>1</v>
      </c>
    </row>
    <row r="375" spans="1:51">
      <c r="A375" s="8">
        <v>462</v>
      </c>
      <c r="B375" s="8" t="s">
        <v>581</v>
      </c>
      <c r="C375">
        <v>1</v>
      </c>
      <c r="D375" t="s">
        <v>131</v>
      </c>
      <c r="E375" t="str">
        <f>VLOOKUP(A375,[1]数据整理!A:J,10,0)</f>
        <v>工学</v>
      </c>
      <c r="F375" t="str">
        <f>VLOOKUP(A375,[1]数据整理!$A:$M,13,0)</f>
        <v>风景园林</v>
      </c>
      <c r="G375" s="7" t="s">
        <v>53</v>
      </c>
      <c r="H375" s="7">
        <f t="shared" si="55"/>
        <v>0</v>
      </c>
      <c r="I375" s="7">
        <f t="shared" si="56"/>
        <v>1</v>
      </c>
      <c r="J375" s="7">
        <v>1</v>
      </c>
      <c r="K375" s="127">
        <f>VLOOKUP(G375,权重!$L$16:$N$18,3,0)</f>
        <v>0.02965</v>
      </c>
      <c r="L375" s="127">
        <f t="shared" si="57"/>
        <v>-0.162495927150278</v>
      </c>
      <c r="M375" t="str">
        <f>IFERROR(VLOOKUP(A375,[1]数据整理!A:Q,16,0),"")</f>
        <v>园林学院</v>
      </c>
      <c r="N375" t="s">
        <v>64</v>
      </c>
      <c r="O375">
        <v>557</v>
      </c>
      <c r="P375">
        <v>541</v>
      </c>
      <c r="Q375" s="14"/>
      <c r="R375" s="14" t="s">
        <v>55</v>
      </c>
      <c r="S375" s="14" t="s">
        <v>55</v>
      </c>
      <c r="T375" s="30">
        <f>VLOOKUP(A375,英语评价得分!O:T,6,0)</f>
        <v>1.29348149428096</v>
      </c>
      <c r="U375" s="41">
        <f t="shared" si="58"/>
        <v>1.29986840518567</v>
      </c>
      <c r="V375" s="14">
        <f t="shared" si="59"/>
        <v>0</v>
      </c>
      <c r="W375">
        <v>138</v>
      </c>
      <c r="X375">
        <v>8</v>
      </c>
      <c r="Y375" s="131">
        <v>0.0579710144927536</v>
      </c>
      <c r="Z375">
        <v>3.91</v>
      </c>
      <c r="AA375" s="41">
        <f t="shared" si="60"/>
        <v>0.35706443382984</v>
      </c>
      <c r="AB375" s="41">
        <f>VLOOKUP(A375,绩点百分制转换!$H:$M,6,0)</f>
        <v>0.405970348524442</v>
      </c>
      <c r="AC375" s="41">
        <f>L375*权重!$O$22+AA375*权重!$O$23+AB375*权重!$O$24</f>
        <v>0.0604724442050445</v>
      </c>
      <c r="AD375" s="41">
        <f t="shared" si="61"/>
        <v>0.086047084072592</v>
      </c>
      <c r="AE375">
        <v>2</v>
      </c>
      <c r="AF375">
        <v>0</v>
      </c>
      <c r="AG375">
        <v>7</v>
      </c>
      <c r="AH375" s="41">
        <f>AE375*权重!$N$3+AF375*权重!$N$4+AG375*权重!$N$5</f>
        <v>1.6665309080303</v>
      </c>
      <c r="AI375" s="41">
        <f t="shared" si="62"/>
        <v>0.703534169077719</v>
      </c>
      <c r="AJ375">
        <v>0</v>
      </c>
      <c r="AK375">
        <v>0</v>
      </c>
      <c r="AL375">
        <v>1</v>
      </c>
      <c r="AM375" s="41">
        <f>AJ375*权重!$N$9+AK375*权重!$N$10+AL375*权重!$N$11</f>
        <v>0.150489414157071</v>
      </c>
      <c r="AN375" s="41">
        <f t="shared" si="63"/>
        <v>-0.246895376014742</v>
      </c>
      <c r="AO375" s="41">
        <f>AI375*权重!$D$16+AN375*权重!$D$17</f>
        <v>0.114172808165884</v>
      </c>
      <c r="AP375" s="41">
        <f t="shared" si="64"/>
        <v>0.135984421347133</v>
      </c>
      <c r="AQ375" t="s">
        <v>55</v>
      </c>
      <c r="AR375" t="s">
        <v>55</v>
      </c>
      <c r="AS375" t="s">
        <v>55</v>
      </c>
      <c r="AT375" t="s">
        <v>55</v>
      </c>
      <c r="AU375" t="s">
        <v>55</v>
      </c>
      <c r="AV375" s="7" t="str">
        <f>IF(AU375="","未进复试",IFERROR(VLOOKUP(A375,录取名单!$E:$I,5,0),"未录取"))</f>
        <v>未进复试</v>
      </c>
      <c r="AW375" s="136" t="str">
        <f>VLOOKUP(A375,[1]数据整理!$A:$AC,29,0)</f>
        <v>putong</v>
      </c>
      <c r="AX375" t="str">
        <f t="shared" si="65"/>
        <v/>
      </c>
      <c r="AY375">
        <f>IFERROR(VLOOKUP(A375,跨学科资质筛选!$A:$H,8,0),1)</f>
        <v>1</v>
      </c>
    </row>
    <row r="376" spans="1:51">
      <c r="A376" s="8">
        <v>463</v>
      </c>
      <c r="B376" s="8" t="s">
        <v>582</v>
      </c>
      <c r="C376">
        <v>1</v>
      </c>
      <c r="D376" t="s">
        <v>583</v>
      </c>
      <c r="E376" t="str">
        <f>VLOOKUP(A376,[1]数据整理!A:J,10,0)</f>
        <v>管理学</v>
      </c>
      <c r="F376" t="str">
        <f>VLOOKUP(A376,[1]数据整理!$A:$M,13,0)</f>
        <v>工商管理</v>
      </c>
      <c r="G376" s="7" t="s">
        <v>53</v>
      </c>
      <c r="H376" s="7">
        <f t="shared" si="55"/>
        <v>0</v>
      </c>
      <c r="I376" s="7">
        <f t="shared" si="56"/>
        <v>1</v>
      </c>
      <c r="J376" s="7">
        <v>1</v>
      </c>
      <c r="K376" s="127">
        <f>VLOOKUP(G376,权重!$L$16:$N$18,3,0)</f>
        <v>0.02965</v>
      </c>
      <c r="L376" s="127">
        <f t="shared" si="57"/>
        <v>-0.162495927150278</v>
      </c>
      <c r="M376" t="str">
        <f>IFERROR(VLOOKUP(A376,[1]数据整理!A:Q,16,0),"")</f>
        <v>经济管理学院</v>
      </c>
      <c r="N376" t="s">
        <v>79</v>
      </c>
      <c r="O376">
        <v>480</v>
      </c>
      <c r="Q376" s="14"/>
      <c r="R376" s="14" t="s">
        <v>55</v>
      </c>
      <c r="S376" s="14" t="s">
        <v>55</v>
      </c>
      <c r="T376" s="30">
        <f>VLOOKUP(A376,英语评价得分!O:T,6,0)</f>
        <v>-1.01113258545092</v>
      </c>
      <c r="U376" s="41">
        <f t="shared" si="58"/>
        <v>-1.01542633017296</v>
      </c>
      <c r="V376" s="14">
        <f t="shared" si="59"/>
        <v>0</v>
      </c>
      <c r="W376">
        <v>59</v>
      </c>
      <c r="X376">
        <v>6</v>
      </c>
      <c r="Y376" s="131">
        <v>0.101694915254237</v>
      </c>
      <c r="Z376">
        <v>3.67</v>
      </c>
      <c r="AA376" s="41">
        <f t="shared" si="60"/>
        <v>-0.0198940484016158</v>
      </c>
      <c r="AB376" s="41">
        <f>VLOOKUP(A376,绩点百分制转换!$H:$M,6,0)</f>
        <v>-0.570301309582545</v>
      </c>
      <c r="AC376" s="41">
        <f>L376*权重!$O$22+AA376*权重!$O$23+AB376*权重!$O$24</f>
        <v>-0.126861981938334</v>
      </c>
      <c r="AD376" s="41">
        <f t="shared" si="61"/>
        <v>-0.180371921671992</v>
      </c>
      <c r="AE376">
        <v>3</v>
      </c>
      <c r="AF376">
        <v>3</v>
      </c>
      <c r="AG376">
        <v>4</v>
      </c>
      <c r="AH376" s="41">
        <f>AE376*权重!$N$3+AF376*权重!$N$4+AG376*权重!$N$5</f>
        <v>3.10647455090438</v>
      </c>
      <c r="AI376" s="41">
        <f t="shared" si="62"/>
        <v>2.07633690741122</v>
      </c>
      <c r="AJ376">
        <v>3</v>
      </c>
      <c r="AK376">
        <v>1</v>
      </c>
      <c r="AL376">
        <v>0</v>
      </c>
      <c r="AM376" s="41">
        <f>AJ376*权重!$N$9+AK376*权重!$N$10+AL376*权重!$N$11</f>
        <v>1.79356768468026</v>
      </c>
      <c r="AN376" s="41">
        <f t="shared" si="63"/>
        <v>4.16573537730113</v>
      </c>
      <c r="AO376" s="41">
        <f>AI376*权重!$D$16+AN376*权重!$D$17</f>
        <v>3.37197289858995</v>
      </c>
      <c r="AP376" s="41">
        <f t="shared" si="64"/>
        <v>4.01615577981366</v>
      </c>
      <c r="AQ376" t="s">
        <v>55</v>
      </c>
      <c r="AR376" t="s">
        <v>55</v>
      </c>
      <c r="AS376" t="s">
        <v>55</v>
      </c>
      <c r="AT376" t="s">
        <v>55</v>
      </c>
      <c r="AU376" t="s">
        <v>55</v>
      </c>
      <c r="AV376" s="7" t="str">
        <f>IF(AU376="","未进复试",IFERROR(VLOOKUP(A376,录取名单!$E:$I,5,0),"未录取"))</f>
        <v>未进复试</v>
      </c>
      <c r="AW376" s="136" t="str">
        <f>VLOOKUP(A376,[1]数据整理!$A:$AC,29,0)</f>
        <v>putong</v>
      </c>
      <c r="AX376" t="str">
        <f t="shared" si="65"/>
        <v/>
      </c>
      <c r="AY376">
        <f>IFERROR(VLOOKUP(A376,跨学科资质筛选!$A:$H,8,0),1)</f>
        <v>1</v>
      </c>
    </row>
    <row r="377" spans="1:51">
      <c r="A377" s="8">
        <v>465</v>
      </c>
      <c r="B377" s="8" t="s">
        <v>584</v>
      </c>
      <c r="C377">
        <v>1</v>
      </c>
      <c r="D377" t="s">
        <v>140</v>
      </c>
      <c r="E377" t="str">
        <f>VLOOKUP(A377,[1]数据整理!A:J,10,0)</f>
        <v>管理学</v>
      </c>
      <c r="F377" t="str">
        <f>VLOOKUP(A377,[1]数据整理!$A:$M,13,0)</f>
        <v>财务管理</v>
      </c>
      <c r="G377" s="7" t="s">
        <v>53</v>
      </c>
      <c r="H377" s="7">
        <f t="shared" si="55"/>
        <v>0</v>
      </c>
      <c r="I377" s="7">
        <f t="shared" si="56"/>
        <v>1</v>
      </c>
      <c r="J377" s="7">
        <v>1</v>
      </c>
      <c r="K377" s="127">
        <f>VLOOKUP(G377,权重!$L$16:$N$18,3,0)</f>
        <v>0.02965</v>
      </c>
      <c r="L377" s="127">
        <f t="shared" si="57"/>
        <v>-0.162495927150278</v>
      </c>
      <c r="M377" t="str">
        <f>IFERROR(VLOOKUP(A377,[1]数据整理!A:Q,16,0),"")</f>
        <v>经济管理学院</v>
      </c>
      <c r="N377" t="s">
        <v>54</v>
      </c>
      <c r="O377">
        <v>494</v>
      </c>
      <c r="P377">
        <v>449</v>
      </c>
      <c r="Q377" s="14"/>
      <c r="R377" s="14" t="s">
        <v>55</v>
      </c>
      <c r="S377" s="14" t="s">
        <v>55</v>
      </c>
      <c r="T377" s="30">
        <f>VLOOKUP(A377,英语评价得分!O:T,6,0)</f>
        <v>-0.390084468388256</v>
      </c>
      <c r="U377" s="41">
        <f t="shared" si="58"/>
        <v>-0.391499986719015</v>
      </c>
      <c r="V377" s="14">
        <f t="shared" si="59"/>
        <v>0</v>
      </c>
      <c r="W377">
        <v>70</v>
      </c>
      <c r="X377">
        <v>1</v>
      </c>
      <c r="Y377" s="131">
        <v>0.0142857142857143</v>
      </c>
      <c r="Z377">
        <v>4.06</v>
      </c>
      <c r="AA377" s="41">
        <f t="shared" si="60"/>
        <v>0.733690127674093</v>
      </c>
      <c r="AB377" s="41">
        <f>VLOOKUP(A377,绩点百分制转换!$H:$M,6,0)</f>
        <v>1.09963705296888</v>
      </c>
      <c r="AC377" s="41">
        <f>L377*权重!$O$22+AA377*权重!$O$23+AB377*权重!$O$24</f>
        <v>0.234867594153909</v>
      </c>
      <c r="AD377" s="41">
        <f t="shared" si="61"/>
        <v>0.334064404821176</v>
      </c>
      <c r="AE377">
        <v>1</v>
      </c>
      <c r="AF377">
        <v>0</v>
      </c>
      <c r="AG377">
        <v>1</v>
      </c>
      <c r="AH377" s="41">
        <f>AE377*权重!$N$3+AF377*权重!$N$4+AG377*权重!$N$5</f>
        <v>0.567079076754205</v>
      </c>
      <c r="AI377" s="41">
        <f t="shared" si="62"/>
        <v>-0.344653023602287</v>
      </c>
      <c r="AJ377">
        <v>0</v>
      </c>
      <c r="AK377">
        <v>0</v>
      </c>
      <c r="AL377">
        <v>0</v>
      </c>
      <c r="AM377" s="41">
        <f>AJ377*权重!$N$9+AK377*权重!$N$10+AL377*权重!$N$11</f>
        <v>0</v>
      </c>
      <c r="AN377" s="41">
        <f t="shared" si="63"/>
        <v>-0.651047891978899</v>
      </c>
      <c r="AO377" s="41">
        <f>AI377*权重!$D$16+AN377*权重!$D$17</f>
        <v>-0.534648481482624</v>
      </c>
      <c r="AP377" s="41">
        <f t="shared" si="64"/>
        <v>-0.636787914272069</v>
      </c>
      <c r="AQ377" t="s">
        <v>55</v>
      </c>
      <c r="AR377" t="s">
        <v>55</v>
      </c>
      <c r="AS377" t="s">
        <v>55</v>
      </c>
      <c r="AT377" t="s">
        <v>55</v>
      </c>
      <c r="AU377" t="s">
        <v>55</v>
      </c>
      <c r="AV377" s="7" t="str">
        <f>IF(AU377="","未进复试",IFERROR(VLOOKUP(A377,录取名单!$E:$I,5,0),"未录取"))</f>
        <v>未进复试</v>
      </c>
      <c r="AW377" s="136" t="str">
        <f>VLOOKUP(A377,[1]数据整理!$A:$AC,29,0)</f>
        <v>putong</v>
      </c>
      <c r="AX377" t="str">
        <f t="shared" si="65"/>
        <v/>
      </c>
      <c r="AY377">
        <f>IFERROR(VLOOKUP(A377,跨学科资质筛选!$A:$H,8,0),1)</f>
        <v>1</v>
      </c>
    </row>
    <row r="378" spans="1:51">
      <c r="A378" s="8">
        <v>466</v>
      </c>
      <c r="B378" s="8" t="s">
        <v>585</v>
      </c>
      <c r="C378">
        <v>1</v>
      </c>
      <c r="D378" t="s">
        <v>131</v>
      </c>
      <c r="E378" t="str">
        <f>VLOOKUP(A378,[1]数据整理!A:J,10,0)</f>
        <v>管理学</v>
      </c>
      <c r="F378" t="str">
        <f>VLOOKUP(A378,[1]数据整理!$A:$M,13,0)</f>
        <v>会计学</v>
      </c>
      <c r="G378" s="7" t="s">
        <v>53</v>
      </c>
      <c r="H378" s="7">
        <f t="shared" si="55"/>
        <v>0</v>
      </c>
      <c r="I378" s="7">
        <f t="shared" si="56"/>
        <v>1</v>
      </c>
      <c r="J378" s="7">
        <v>1</v>
      </c>
      <c r="K378" s="127">
        <f>VLOOKUP(G378,权重!$L$16:$N$18,3,0)</f>
        <v>0.02965</v>
      </c>
      <c r="L378" s="127">
        <f t="shared" si="57"/>
        <v>-0.162495927150278</v>
      </c>
      <c r="M378" t="str">
        <f>IFERROR(VLOOKUP(A378,[1]数据整理!A:Q,16,0),"")</f>
        <v>经济管理学院</v>
      </c>
      <c r="N378" t="s">
        <v>79</v>
      </c>
      <c r="O378">
        <v>548</v>
      </c>
      <c r="P378">
        <v>490</v>
      </c>
      <c r="Q378" s="14"/>
      <c r="R378" s="14" t="s">
        <v>55</v>
      </c>
      <c r="S378" s="14" t="s">
        <v>55</v>
      </c>
      <c r="T378" s="30">
        <f>VLOOKUP(A378,英语评价得分!O:T,6,0)</f>
        <v>0.360200362801284</v>
      </c>
      <c r="U378" s="41">
        <f t="shared" si="58"/>
        <v>0.362262014021118</v>
      </c>
      <c r="V378" s="14">
        <f t="shared" si="59"/>
        <v>0</v>
      </c>
      <c r="W378">
        <v>140</v>
      </c>
      <c r="X378">
        <v>6</v>
      </c>
      <c r="Y378" s="131">
        <v>0.0428571428571429</v>
      </c>
      <c r="Z378">
        <v>4.05</v>
      </c>
      <c r="AA378" s="41">
        <f t="shared" si="60"/>
        <v>0.487366214164582</v>
      </c>
      <c r="AB378" s="41">
        <f>VLOOKUP(A378,绩点百分制转换!$H:$M,6,0)</f>
        <v>1.04825433412115</v>
      </c>
      <c r="AC378" s="41">
        <f>L378*权重!$O$22+AA378*权重!$O$23+AB378*权重!$O$24</f>
        <v>0.139047780464357</v>
      </c>
      <c r="AD378" s="41">
        <f t="shared" si="61"/>
        <v>0.197793565449328</v>
      </c>
      <c r="AE378">
        <v>0</v>
      </c>
      <c r="AF378">
        <v>0</v>
      </c>
      <c r="AG378">
        <v>0</v>
      </c>
      <c r="AH378" s="41">
        <f>AE378*权重!$N$3+AF378*权重!$N$4+AG378*权重!$N$5</f>
        <v>0</v>
      </c>
      <c r="AI378" s="41">
        <f t="shared" si="62"/>
        <v>-0.885290647353986</v>
      </c>
      <c r="AJ378">
        <v>0</v>
      </c>
      <c r="AK378">
        <v>0</v>
      </c>
      <c r="AL378">
        <v>0</v>
      </c>
      <c r="AM378" s="41">
        <f>AJ378*权重!$N$9+AK378*权重!$N$10+AL378*权重!$N$11</f>
        <v>0</v>
      </c>
      <c r="AN378" s="41">
        <f t="shared" si="63"/>
        <v>-0.651047891978899</v>
      </c>
      <c r="AO378" s="41">
        <f>AI378*权重!$D$16+AN378*权重!$D$17</f>
        <v>-0.740036714745894</v>
      </c>
      <c r="AP378" s="41">
        <f t="shared" si="64"/>
        <v>-0.881413587411652</v>
      </c>
      <c r="AQ378" t="s">
        <v>55</v>
      </c>
      <c r="AR378" t="s">
        <v>55</v>
      </c>
      <c r="AS378" t="s">
        <v>55</v>
      </c>
      <c r="AT378" t="s">
        <v>55</v>
      </c>
      <c r="AU378" t="s">
        <v>55</v>
      </c>
      <c r="AV378" s="7" t="str">
        <f>IF(AU378="","未进复试",IFERROR(VLOOKUP(A378,录取名单!$E:$I,5,0),"未录取"))</f>
        <v>未进复试</v>
      </c>
      <c r="AW378" s="136" t="str">
        <f>VLOOKUP(A378,[1]数据整理!$A:$AC,29,0)</f>
        <v>putong</v>
      </c>
      <c r="AX378" t="str">
        <f t="shared" si="65"/>
        <v/>
      </c>
      <c r="AY378">
        <f>IFERROR(VLOOKUP(A378,跨学科资质筛选!$A:$H,8,0),1)</f>
        <v>1</v>
      </c>
    </row>
    <row r="379" spans="1:51">
      <c r="A379" s="8">
        <v>467</v>
      </c>
      <c r="B379" s="8" t="s">
        <v>586</v>
      </c>
      <c r="C379">
        <v>2</v>
      </c>
      <c r="D379" t="s">
        <v>587</v>
      </c>
      <c r="E379" t="str">
        <f>VLOOKUP(A379,[1]数据整理!A:J,10,0)</f>
        <v>工学</v>
      </c>
      <c r="F379" t="str">
        <f>VLOOKUP(A379,[1]数据整理!$A:$M,13,0)</f>
        <v>风景园林</v>
      </c>
      <c r="G379" s="7" t="s">
        <v>53</v>
      </c>
      <c r="H379" s="7">
        <f t="shared" si="55"/>
        <v>0</v>
      </c>
      <c r="I379" s="7">
        <f t="shared" si="56"/>
        <v>1</v>
      </c>
      <c r="J379" s="7">
        <v>1</v>
      </c>
      <c r="K379" s="127">
        <f>VLOOKUP(G379,权重!$L$16:$N$18,3,0)</f>
        <v>0.02965</v>
      </c>
      <c r="L379" s="127">
        <f t="shared" si="57"/>
        <v>-0.162495927150278</v>
      </c>
      <c r="M379" t="str">
        <f>IFERROR(VLOOKUP(A379,[1]数据整理!A:Q,16,0),"")</f>
        <v>园林学院</v>
      </c>
      <c r="N379" t="s">
        <v>127</v>
      </c>
      <c r="O379">
        <v>432</v>
      </c>
      <c r="Q379" s="14"/>
      <c r="R379" s="14" t="s">
        <v>55</v>
      </c>
      <c r="S379" s="14" t="s">
        <v>55</v>
      </c>
      <c r="T379" s="30">
        <f>VLOOKUP(A379,英语评价得分!O:T,6,0)</f>
        <v>-1.77068116204735</v>
      </c>
      <c r="U379" s="41">
        <f t="shared" si="58"/>
        <v>-1.77849500883322</v>
      </c>
      <c r="V379" s="14">
        <f t="shared" si="59"/>
        <v>0</v>
      </c>
      <c r="W379">
        <v>39</v>
      </c>
      <c r="X379">
        <v>1</v>
      </c>
      <c r="Y379" s="131">
        <v>0.0256410256410256</v>
      </c>
      <c r="Z379">
        <v>3.5</v>
      </c>
      <c r="AA379" s="41">
        <f t="shared" si="60"/>
        <v>0.635792162048518</v>
      </c>
      <c r="AB379" s="41">
        <f>VLOOKUP(A379,绩点百分制转换!$H:$M,6,0)</f>
        <v>-1.0070544197883</v>
      </c>
      <c r="AC379" s="41">
        <f>L379*权重!$O$22+AA379*权重!$O$23+AB379*权重!$O$24</f>
        <v>0.102196378511984</v>
      </c>
      <c r="AD379" s="41">
        <f t="shared" si="61"/>
        <v>0.145385078282473</v>
      </c>
      <c r="AE379">
        <v>0</v>
      </c>
      <c r="AF379">
        <v>3</v>
      </c>
      <c r="AG379">
        <v>4</v>
      </c>
      <c r="AH379" s="41">
        <f>AE379*权重!$N$3+AF379*权重!$N$4+AG379*权重!$N$5</f>
        <v>1.72466097335489</v>
      </c>
      <c r="AI379" s="41">
        <f t="shared" si="62"/>
        <v>0.758953777513108</v>
      </c>
      <c r="AJ379">
        <v>0</v>
      </c>
      <c r="AK379">
        <v>1</v>
      </c>
      <c r="AL379">
        <v>0</v>
      </c>
      <c r="AM379" s="41">
        <f>AJ379*权重!$N$9+AK379*权重!$N$10+AL379*权重!$N$11</f>
        <v>0.341500400262201</v>
      </c>
      <c r="AN379" s="41">
        <f t="shared" si="63"/>
        <v>0.266081374167892</v>
      </c>
      <c r="AO379" s="41">
        <f>AI379*权重!$D$16+AN379*权重!$D$17</f>
        <v>0.453323600198739</v>
      </c>
      <c r="AP379" s="41">
        <f t="shared" si="64"/>
        <v>0.539926699240502</v>
      </c>
      <c r="AQ379" t="s">
        <v>55</v>
      </c>
      <c r="AR379" t="s">
        <v>55</v>
      </c>
      <c r="AS379" t="s">
        <v>55</v>
      </c>
      <c r="AT379" t="s">
        <v>55</v>
      </c>
      <c r="AU379" t="s">
        <v>55</v>
      </c>
      <c r="AV379" s="7" t="str">
        <f>IF(AU379="","未进复试",IFERROR(VLOOKUP(A379,录取名单!$E:$I,5,0),"未录取"))</f>
        <v>未进复试</v>
      </c>
      <c r="AW379" s="136" t="str">
        <f>VLOOKUP(A379,[1]数据整理!$A:$AC,29,0)</f>
        <v>putong</v>
      </c>
      <c r="AX379" t="str">
        <f t="shared" si="65"/>
        <v/>
      </c>
      <c r="AY379">
        <f>IFERROR(VLOOKUP(A379,跨学科资质筛选!$A:$H,8,0),1)</f>
        <v>1</v>
      </c>
    </row>
    <row r="380" spans="1:51">
      <c r="A380" s="8">
        <v>468</v>
      </c>
      <c r="B380" s="8" t="s">
        <v>588</v>
      </c>
      <c r="C380">
        <v>1</v>
      </c>
      <c r="D380" t="s">
        <v>174</v>
      </c>
      <c r="E380" t="str">
        <f>VLOOKUP(A380,[1]数据整理!A:J,10,0)</f>
        <v>经济学</v>
      </c>
      <c r="F380" t="str">
        <f>VLOOKUP(A380,[1]数据整理!$A:$M,13,0)</f>
        <v>金融学</v>
      </c>
      <c r="G380" s="7" t="s">
        <v>53</v>
      </c>
      <c r="H380" s="7">
        <f t="shared" si="55"/>
        <v>0</v>
      </c>
      <c r="I380" s="7">
        <f t="shared" si="56"/>
        <v>1</v>
      </c>
      <c r="J380" s="7">
        <v>1</v>
      </c>
      <c r="K380" s="127">
        <f>VLOOKUP(G380,权重!$L$16:$N$18,3,0)</f>
        <v>0.02965</v>
      </c>
      <c r="L380" s="127">
        <f t="shared" si="57"/>
        <v>-0.162495927150278</v>
      </c>
      <c r="M380" t="str">
        <f>IFERROR(VLOOKUP(A380,[1]数据整理!A:Q,16,0),"")</f>
        <v>经济管理学院</v>
      </c>
      <c r="N380" t="s">
        <v>61</v>
      </c>
      <c r="O380">
        <v>534</v>
      </c>
      <c r="P380">
        <v>493</v>
      </c>
      <c r="Q380" s="14"/>
      <c r="R380" s="14" t="s">
        <v>55</v>
      </c>
      <c r="S380" s="14" t="s">
        <v>55</v>
      </c>
      <c r="T380" s="30">
        <f>VLOOKUP(A380,英语评价得分!O:T,6,0)</f>
        <v>0.415099252888324</v>
      </c>
      <c r="U380" s="41">
        <f t="shared" si="58"/>
        <v>0.417415331148445</v>
      </c>
      <c r="V380" s="14">
        <f t="shared" si="59"/>
        <v>0</v>
      </c>
      <c r="W380">
        <v>114</v>
      </c>
      <c r="X380">
        <v>3</v>
      </c>
      <c r="Y380" s="131">
        <v>0.0263157894736842</v>
      </c>
      <c r="Z380">
        <v>93.02</v>
      </c>
      <c r="AA380" s="41">
        <f t="shared" si="60"/>
        <v>0.629974795670089</v>
      </c>
      <c r="AB380" s="41">
        <f>VLOOKUP(A380,绩点百分制转换!$H:$M,6,0)</f>
        <v>1.05339260600592</v>
      </c>
      <c r="AC380" s="41">
        <f>L380*权重!$O$22+AA380*权重!$O$23+AB380*权重!$O$24</f>
        <v>0.193406638923834</v>
      </c>
      <c r="AD380" s="41">
        <f t="shared" si="61"/>
        <v>0.275100408202834</v>
      </c>
      <c r="AE380">
        <v>1</v>
      </c>
      <c r="AF380">
        <v>2</v>
      </c>
      <c r="AG380">
        <v>1</v>
      </c>
      <c r="AH380" s="41">
        <f>AE380*权重!$N$3+AF380*权重!$N$4+AG380*权重!$N$5</f>
        <v>1.43292092324579</v>
      </c>
      <c r="AI380" s="41">
        <f t="shared" si="62"/>
        <v>0.480816822880679</v>
      </c>
      <c r="AJ380">
        <v>0</v>
      </c>
      <c r="AK380">
        <v>1</v>
      </c>
      <c r="AL380">
        <v>0</v>
      </c>
      <c r="AM380" s="41">
        <f>AJ380*权重!$N$9+AK380*权重!$N$10+AL380*权重!$N$11</f>
        <v>0.341500400262201</v>
      </c>
      <c r="AN380" s="41">
        <f t="shared" si="63"/>
        <v>0.266081374167892</v>
      </c>
      <c r="AO380" s="41">
        <f>AI380*权重!$D$16+AN380*权重!$D$17</f>
        <v>0.347659371133879</v>
      </c>
      <c r="AP380" s="41">
        <f t="shared" si="64"/>
        <v>0.414076338920036</v>
      </c>
      <c r="AQ380" t="s">
        <v>55</v>
      </c>
      <c r="AR380" t="s">
        <v>55</v>
      </c>
      <c r="AS380" t="s">
        <v>55</v>
      </c>
      <c r="AT380" t="s">
        <v>55</v>
      </c>
      <c r="AU380" t="s">
        <v>55</v>
      </c>
      <c r="AV380" s="7" t="str">
        <f>IF(AU380="","未进复试",IFERROR(VLOOKUP(A380,录取名单!$E:$I,5,0),"未录取"))</f>
        <v>未进复试</v>
      </c>
      <c r="AW380" s="136" t="str">
        <f>VLOOKUP(A380,[1]数据整理!$A:$AC,29,0)</f>
        <v>putong</v>
      </c>
      <c r="AX380" t="str">
        <f t="shared" si="65"/>
        <v/>
      </c>
      <c r="AY380">
        <f>IFERROR(VLOOKUP(A380,跨学科资质筛选!$A:$H,8,0),1)</f>
        <v>1</v>
      </c>
    </row>
    <row r="381" spans="1:51">
      <c r="A381" s="8">
        <v>469</v>
      </c>
      <c r="B381" s="8" t="s">
        <v>589</v>
      </c>
      <c r="C381">
        <v>1</v>
      </c>
      <c r="D381" t="s">
        <v>157</v>
      </c>
      <c r="E381" t="str">
        <f>VLOOKUP(A381,[1]数据整理!A:J,10,0)</f>
        <v>艺术学</v>
      </c>
      <c r="F381" t="str">
        <f>VLOOKUP(A381,[1]数据整理!$A:$M,13,0)</f>
        <v>环境设计</v>
      </c>
      <c r="G381" s="7" t="s">
        <v>53</v>
      </c>
      <c r="H381" s="7">
        <f t="shared" si="55"/>
        <v>0</v>
      </c>
      <c r="I381" s="7">
        <f t="shared" si="56"/>
        <v>1</v>
      </c>
      <c r="J381" s="7">
        <v>1</v>
      </c>
      <c r="K381" s="127">
        <f>VLOOKUP(G381,权重!$L$16:$N$18,3,0)</f>
        <v>0.02965</v>
      </c>
      <c r="L381" s="127">
        <f t="shared" si="57"/>
        <v>-0.162495927150278</v>
      </c>
      <c r="M381" t="str">
        <f>IFERROR(VLOOKUP(A381,[1]数据整理!A:Q,16,0),"")</f>
        <v>艺术设计学院</v>
      </c>
      <c r="N381" t="s">
        <v>86</v>
      </c>
      <c r="O381">
        <v>427</v>
      </c>
      <c r="Q381" s="14"/>
      <c r="R381" s="14" t="s">
        <v>55</v>
      </c>
      <c r="S381" s="14" t="s">
        <v>55</v>
      </c>
      <c r="T381" s="30">
        <f>VLOOKUP(A381,英语评价得分!O:T,6,0)</f>
        <v>-1.84980080544281</v>
      </c>
      <c r="U381" s="41">
        <f t="shared" si="58"/>
        <v>-1.857981329527</v>
      </c>
      <c r="V381" s="14">
        <f t="shared" si="59"/>
        <v>0</v>
      </c>
      <c r="W381">
        <v>69</v>
      </c>
      <c r="X381">
        <v>6</v>
      </c>
      <c r="Y381" s="131">
        <v>0.0869565217391304</v>
      </c>
      <c r="Z381">
        <v>3.67</v>
      </c>
      <c r="AA381" s="41">
        <f t="shared" si="60"/>
        <v>0.107170608530336</v>
      </c>
      <c r="AB381" s="41">
        <f>VLOOKUP(A381,绩点百分制转换!$H:$M,6,0)</f>
        <v>-0.570301309582545</v>
      </c>
      <c r="AC381" s="41">
        <f>L381*权重!$O$22+AA381*权重!$O$23+AB381*权重!$O$24</f>
        <v>-0.0786356532313491</v>
      </c>
      <c r="AD381" s="41">
        <f t="shared" si="61"/>
        <v>-0.111786500351766</v>
      </c>
      <c r="AE381">
        <v>1</v>
      </c>
      <c r="AF381">
        <v>0</v>
      </c>
      <c r="AG381">
        <v>0</v>
      </c>
      <c r="AH381" s="41">
        <f>AE381*权重!$N$3+AF381*权重!$N$4+AG381*权重!$N$5</f>
        <v>0.460604525849828</v>
      </c>
      <c r="AI381" s="41">
        <f t="shared" si="62"/>
        <v>-0.446162937387948</v>
      </c>
      <c r="AJ381">
        <v>0</v>
      </c>
      <c r="AK381">
        <v>0</v>
      </c>
      <c r="AL381">
        <v>0</v>
      </c>
      <c r="AM381" s="41">
        <f>AJ381*权重!$N$9+AK381*权重!$N$10+AL381*权重!$N$11</f>
        <v>0</v>
      </c>
      <c r="AN381" s="41">
        <f t="shared" si="63"/>
        <v>-0.651047891978899</v>
      </c>
      <c r="AO381" s="41">
        <f>AI381*权重!$D$16+AN381*权重!$D$17</f>
        <v>-0.573212097729797</v>
      </c>
      <c r="AP381" s="41">
        <f t="shared" si="64"/>
        <v>-0.682718737247059</v>
      </c>
      <c r="AQ381" t="s">
        <v>55</v>
      </c>
      <c r="AR381" t="s">
        <v>55</v>
      </c>
      <c r="AS381" t="s">
        <v>55</v>
      </c>
      <c r="AT381" t="s">
        <v>55</v>
      </c>
      <c r="AU381" t="s">
        <v>55</v>
      </c>
      <c r="AV381" s="7" t="str">
        <f>IF(AU381="","未进复试",IFERROR(VLOOKUP(A381,录取名单!$E:$I,5,0),"未录取"))</f>
        <v>未进复试</v>
      </c>
      <c r="AW381" s="136" t="str">
        <f>VLOOKUP(A381,[1]数据整理!$A:$AC,29,0)</f>
        <v>putong</v>
      </c>
      <c r="AX381" t="str">
        <f t="shared" si="65"/>
        <v/>
      </c>
      <c r="AY381">
        <f>IFERROR(VLOOKUP(A381,跨学科资质筛选!$A:$H,8,0),1)</f>
        <v>1</v>
      </c>
    </row>
    <row r="382" spans="1:51">
      <c r="A382" s="8">
        <v>470</v>
      </c>
      <c r="B382" s="8" t="s">
        <v>590</v>
      </c>
      <c r="C382">
        <v>1</v>
      </c>
      <c r="D382" t="s">
        <v>78</v>
      </c>
      <c r="E382" t="str">
        <f>VLOOKUP(A382,[1]数据整理!A:J,10,0)</f>
        <v>艺术学</v>
      </c>
      <c r="F382" t="str">
        <f>VLOOKUP(A382,[1]数据整理!$A:$M,13,0)</f>
        <v>动画</v>
      </c>
      <c r="G382" s="7" t="s">
        <v>53</v>
      </c>
      <c r="H382" s="7">
        <f t="shared" si="55"/>
        <v>0</v>
      </c>
      <c r="I382" s="7">
        <f t="shared" si="56"/>
        <v>1</v>
      </c>
      <c r="J382" s="7">
        <v>1</v>
      </c>
      <c r="K382" s="127">
        <f>VLOOKUP(G382,权重!$L$16:$N$18,3,0)</f>
        <v>0.02965</v>
      </c>
      <c r="L382" s="127">
        <f t="shared" si="57"/>
        <v>-0.162495927150278</v>
      </c>
      <c r="M382" t="str">
        <f>IFERROR(VLOOKUP(A382,[1]数据整理!A:Q,16,0),"")</f>
        <v>艺术设计学院</v>
      </c>
      <c r="N382" t="s">
        <v>205</v>
      </c>
      <c r="O382">
        <v>466</v>
      </c>
      <c r="Q382" s="14"/>
      <c r="R382" s="14" t="s">
        <v>55</v>
      </c>
      <c r="S382" s="14" t="s">
        <v>55</v>
      </c>
      <c r="T382" s="30">
        <f>VLOOKUP(A382,英语评价得分!O:T,6,0)</f>
        <v>-1.23266758695821</v>
      </c>
      <c r="U382" s="41">
        <f t="shared" si="58"/>
        <v>-1.23798802811553</v>
      </c>
      <c r="V382" s="14">
        <f t="shared" si="59"/>
        <v>0</v>
      </c>
      <c r="W382">
        <v>41</v>
      </c>
      <c r="X382">
        <v>1</v>
      </c>
      <c r="Y382" s="131">
        <v>0.024390243902439</v>
      </c>
      <c r="Z382">
        <v>3.53</v>
      </c>
      <c r="AA382" s="41">
        <f t="shared" si="60"/>
        <v>0.646575572896339</v>
      </c>
      <c r="AB382" s="41">
        <f>VLOOKUP(A382,绩点百分制转换!$H:$M,6,0)</f>
        <v>-0.929980341516701</v>
      </c>
      <c r="AC382" s="41">
        <f>L382*权重!$O$22+AA382*权重!$O$23+AB382*权重!$O$24</f>
        <v>0.109783578116313</v>
      </c>
      <c r="AD382" s="41">
        <f t="shared" si="61"/>
        <v>0.156175268940885</v>
      </c>
      <c r="AE382">
        <v>3</v>
      </c>
      <c r="AF382">
        <v>2</v>
      </c>
      <c r="AG382">
        <v>5</v>
      </c>
      <c r="AH382" s="41">
        <f>AE382*权重!$N$3+AF382*权重!$N$4+AG382*权重!$N$5</f>
        <v>2.78002817856296</v>
      </c>
      <c r="AI382" s="41">
        <f t="shared" si="62"/>
        <v>1.7651118979554</v>
      </c>
      <c r="AJ382">
        <v>0</v>
      </c>
      <c r="AK382">
        <v>0</v>
      </c>
      <c r="AL382">
        <v>0</v>
      </c>
      <c r="AM382" s="41">
        <f>AJ382*权重!$N$9+AK382*权重!$N$10+AL382*权重!$N$11</f>
        <v>0</v>
      </c>
      <c r="AN382" s="41">
        <f t="shared" si="63"/>
        <v>-0.651047891978899</v>
      </c>
      <c r="AO382" s="41">
        <f>AI382*权重!$D$16+AN382*权重!$D$17</f>
        <v>0.266851212217141</v>
      </c>
      <c r="AP382" s="41">
        <f t="shared" si="64"/>
        <v>0.317830561077257</v>
      </c>
      <c r="AQ382" t="s">
        <v>55</v>
      </c>
      <c r="AR382" t="s">
        <v>55</v>
      </c>
      <c r="AS382" t="s">
        <v>55</v>
      </c>
      <c r="AT382" t="s">
        <v>55</v>
      </c>
      <c r="AU382" t="s">
        <v>55</v>
      </c>
      <c r="AV382" s="7" t="str">
        <f>IF(AU382="","未进复试",IFERROR(VLOOKUP(A382,录取名单!$E:$I,5,0),"未录取"))</f>
        <v>未进复试</v>
      </c>
      <c r="AW382" s="136" t="str">
        <f>VLOOKUP(A382,[1]数据整理!$A:$AC,29,0)</f>
        <v>putong</v>
      </c>
      <c r="AX382" t="str">
        <f t="shared" si="65"/>
        <v/>
      </c>
      <c r="AY382">
        <f>IFERROR(VLOOKUP(A382,跨学科资质筛选!$A:$H,8,0),1)</f>
        <v>1</v>
      </c>
    </row>
    <row r="383" spans="1:51">
      <c r="A383" s="8">
        <v>472</v>
      </c>
      <c r="B383" s="8" t="s">
        <v>591</v>
      </c>
      <c r="C383">
        <v>1</v>
      </c>
      <c r="D383" t="s">
        <v>102</v>
      </c>
      <c r="E383" t="str">
        <f>VLOOKUP(A383,[1]数据整理!A:J,10,0)</f>
        <v>工学</v>
      </c>
      <c r="F383" t="str">
        <f>VLOOKUP(A383,[1]数据整理!$A:$M,13,0)</f>
        <v>环境科学</v>
      </c>
      <c r="G383" s="7">
        <v>211</v>
      </c>
      <c r="H383" s="7">
        <f t="shared" si="55"/>
        <v>0</v>
      </c>
      <c r="I383" s="7">
        <f t="shared" si="56"/>
        <v>1</v>
      </c>
      <c r="J383" s="7">
        <v>1</v>
      </c>
      <c r="K383" s="127">
        <f>VLOOKUP(G383,权重!$L$16:$N$18,3,0)</f>
        <v>0.03757</v>
      </c>
      <c r="L383" s="127">
        <f t="shared" si="57"/>
        <v>-0.0952406599627802</v>
      </c>
      <c r="M383" t="str">
        <f>IFERROR(VLOOKUP(A383,[1]数据整理!A:Q,16,0),"")</f>
        <v>环境科学与工程学院</v>
      </c>
      <c r="N383" t="s">
        <v>76</v>
      </c>
      <c r="O383">
        <v>524</v>
      </c>
      <c r="Q383" s="14"/>
      <c r="R383" s="14" t="s">
        <v>55</v>
      </c>
      <c r="S383" s="14" t="s">
        <v>55</v>
      </c>
      <c r="T383" s="30">
        <f>VLOOKUP(A383,英语评价得分!O:T,6,0)</f>
        <v>-0.314879723570864</v>
      </c>
      <c r="U383" s="41">
        <f t="shared" si="58"/>
        <v>-0.315946708067713</v>
      </c>
      <c r="V383" s="14">
        <f t="shared" si="59"/>
        <v>0</v>
      </c>
      <c r="W383">
        <v>42</v>
      </c>
      <c r="X383">
        <v>17</v>
      </c>
      <c r="Y383" s="131">
        <v>0.404761904761905</v>
      </c>
      <c r="Z383">
        <v>85.14</v>
      </c>
      <c r="AA383" s="41">
        <f t="shared" si="60"/>
        <v>-2.63273669028923</v>
      </c>
      <c r="AB383" s="41">
        <f>VLOOKUP(A383,绩点百分制转换!$H:$M,6,0)</f>
        <v>-0.971086516594889</v>
      </c>
      <c r="AC383" s="41">
        <f>L383*权重!$O$22+AA383*权重!$O$23+AB383*权重!$O$24</f>
        <v>-1.09803587247544</v>
      </c>
      <c r="AD383" s="41">
        <f t="shared" si="61"/>
        <v>-1.56153387705102</v>
      </c>
      <c r="AE383">
        <v>0</v>
      </c>
      <c r="AF383">
        <v>0</v>
      </c>
      <c r="AG383">
        <v>3</v>
      </c>
      <c r="AH383" s="41">
        <f>AE383*权重!$N$3+AF383*权重!$N$4+AG383*权重!$N$5</f>
        <v>0.319423652713132</v>
      </c>
      <c r="AI383" s="41">
        <f t="shared" si="62"/>
        <v>-0.580760905997001</v>
      </c>
      <c r="AJ383">
        <v>0</v>
      </c>
      <c r="AK383">
        <v>1</v>
      </c>
      <c r="AL383">
        <v>1</v>
      </c>
      <c r="AM383" s="41">
        <f>AJ383*权重!$N$9+AK383*权重!$N$10+AL383*权重!$N$11</f>
        <v>0.491989814419273</v>
      </c>
      <c r="AN383" s="41">
        <f t="shared" si="63"/>
        <v>0.670233890132048</v>
      </c>
      <c r="AO383" s="41">
        <f>AI383*权重!$D$16+AN383*权重!$D$17</f>
        <v>0.194980967082622</v>
      </c>
      <c r="AP383" s="41">
        <f t="shared" si="64"/>
        <v>0.232230199189912</v>
      </c>
      <c r="AQ383">
        <v>85</v>
      </c>
      <c r="AR383">
        <v>88.2</v>
      </c>
      <c r="AS383">
        <v>88.6</v>
      </c>
      <c r="AT383">
        <v>89.2</v>
      </c>
      <c r="AU383">
        <v>87.75</v>
      </c>
      <c r="AV383" s="7">
        <f>IF(AU383="","未进复试",IFERROR(VLOOKUP(A383,录取名单!$E:$I,5,0),"未录取"))</f>
        <v>87.75</v>
      </c>
      <c r="AW383" s="136" t="str">
        <f>VLOOKUP(A383,[1]数据整理!$A:$AC,29,0)</f>
        <v>zhijiaotuan</v>
      </c>
      <c r="AX383" t="str">
        <f t="shared" si="65"/>
        <v/>
      </c>
      <c r="AY383">
        <f>IFERROR(VLOOKUP(A383,跨学科资质筛选!$A:$H,8,0),1)</f>
        <v>1</v>
      </c>
    </row>
    <row r="384" spans="1:51">
      <c r="A384" s="8">
        <v>473</v>
      </c>
      <c r="B384" s="8" t="s">
        <v>592</v>
      </c>
      <c r="C384">
        <v>1</v>
      </c>
      <c r="D384" t="s">
        <v>433</v>
      </c>
      <c r="E384" t="str">
        <f>VLOOKUP(A384,[1]数据整理!A:J,10,0)</f>
        <v>工学</v>
      </c>
      <c r="F384" t="str">
        <f>VLOOKUP(A384,[1]数据整理!$A:$M,13,0)</f>
        <v>风景园林</v>
      </c>
      <c r="G384" s="7" t="s">
        <v>53</v>
      </c>
      <c r="H384" s="7">
        <f t="shared" si="55"/>
        <v>0</v>
      </c>
      <c r="I384" s="7">
        <f t="shared" si="56"/>
        <v>1</v>
      </c>
      <c r="J384" s="7">
        <v>1</v>
      </c>
      <c r="K384" s="127">
        <f>VLOOKUP(G384,权重!$L$16:$N$18,3,0)</f>
        <v>0.02965</v>
      </c>
      <c r="L384" s="127">
        <f t="shared" si="57"/>
        <v>-0.162495927150278</v>
      </c>
      <c r="M384" t="str">
        <f>IFERROR(VLOOKUP(A384,[1]数据整理!A:Q,16,0),"")</f>
        <v>园林学院</v>
      </c>
      <c r="N384" t="s">
        <v>64</v>
      </c>
      <c r="O384">
        <v>435</v>
      </c>
      <c r="P384">
        <v>459</v>
      </c>
      <c r="Q384" s="14"/>
      <c r="R384" s="14" t="s">
        <v>55</v>
      </c>
      <c r="S384" s="14" t="s">
        <v>55</v>
      </c>
      <c r="T384" s="30">
        <f>VLOOKUP(A384,英语评价得分!O:T,6,0)</f>
        <v>-0.207088168098125</v>
      </c>
      <c r="U384" s="41">
        <f t="shared" si="58"/>
        <v>-0.207655596294594</v>
      </c>
      <c r="V384" s="14">
        <f t="shared" si="59"/>
        <v>0</v>
      </c>
      <c r="W384">
        <v>48</v>
      </c>
      <c r="X384">
        <v>2</v>
      </c>
      <c r="Y384" s="131">
        <v>0.0416666666666667</v>
      </c>
      <c r="Z384">
        <v>3.76</v>
      </c>
      <c r="AA384" s="41">
        <f t="shared" si="60"/>
        <v>0.497629710560811</v>
      </c>
      <c r="AB384" s="41">
        <f>VLOOKUP(A384,绩点百分制转换!$H:$M,6,0)</f>
        <v>-0.236313637072261</v>
      </c>
      <c r="AC384" s="41">
        <f>L384*权重!$O$22+AA384*权重!$O$23+AB384*权重!$O$24</f>
        <v>0.0847024359209237</v>
      </c>
      <c r="AD384" s="41">
        <f t="shared" si="61"/>
        <v>0.120505941609025</v>
      </c>
      <c r="AE384">
        <v>0</v>
      </c>
      <c r="AF384">
        <v>0</v>
      </c>
      <c r="AG384">
        <v>0</v>
      </c>
      <c r="AH384" s="41">
        <f>AE384*权重!$N$3+AF384*权重!$N$4+AG384*权重!$N$5</f>
        <v>0</v>
      </c>
      <c r="AI384" s="41">
        <f t="shared" si="62"/>
        <v>-0.885290647353986</v>
      </c>
      <c r="AJ384">
        <v>0</v>
      </c>
      <c r="AK384">
        <v>0</v>
      </c>
      <c r="AL384">
        <v>0</v>
      </c>
      <c r="AM384" s="41">
        <f>AJ384*权重!$N$9+AK384*权重!$N$10+AL384*权重!$N$11</f>
        <v>0</v>
      </c>
      <c r="AN384" s="41">
        <f t="shared" si="63"/>
        <v>-0.651047891978899</v>
      </c>
      <c r="AO384" s="41">
        <f>AI384*权重!$D$16+AN384*权重!$D$17</f>
        <v>-0.740036714745894</v>
      </c>
      <c r="AP384" s="41">
        <f t="shared" si="64"/>
        <v>-0.881413587411652</v>
      </c>
      <c r="AQ384" t="s">
        <v>55</v>
      </c>
      <c r="AR384" t="s">
        <v>55</v>
      </c>
      <c r="AS384" t="s">
        <v>55</v>
      </c>
      <c r="AT384" t="s">
        <v>55</v>
      </c>
      <c r="AU384" t="s">
        <v>55</v>
      </c>
      <c r="AV384" s="7" t="str">
        <f>IF(AU384="","未进复试",IFERROR(VLOOKUP(A384,录取名单!$E:$I,5,0),"未录取"))</f>
        <v>未进复试</v>
      </c>
      <c r="AW384" s="136" t="str">
        <f>VLOOKUP(A384,[1]数据整理!$A:$AC,29,0)</f>
        <v>putong</v>
      </c>
      <c r="AX384" t="str">
        <f t="shared" si="65"/>
        <v/>
      </c>
      <c r="AY384">
        <f>IFERROR(VLOOKUP(A384,跨学科资质筛选!$A:$H,8,0),1)</f>
        <v>1</v>
      </c>
    </row>
    <row r="385" spans="1:51">
      <c r="A385" s="8">
        <v>475</v>
      </c>
      <c r="B385" s="8" t="s">
        <v>593</v>
      </c>
      <c r="C385">
        <v>1</v>
      </c>
      <c r="D385" t="s">
        <v>574</v>
      </c>
      <c r="E385" t="str">
        <f>VLOOKUP(A385,[1]数据整理!A:J,10,0)</f>
        <v>理学</v>
      </c>
      <c r="F385" t="str">
        <f>VLOOKUP(A385,[1]数据整理!$A:$M,13,0)</f>
        <v>应用心理学</v>
      </c>
      <c r="G385" s="7" t="s">
        <v>53</v>
      </c>
      <c r="H385" s="7">
        <f t="shared" si="55"/>
        <v>0</v>
      </c>
      <c r="I385" s="7">
        <f t="shared" si="56"/>
        <v>1</v>
      </c>
      <c r="J385" s="7">
        <v>1</v>
      </c>
      <c r="K385" s="127">
        <f>VLOOKUP(G385,权重!$L$16:$N$18,3,0)</f>
        <v>0.02965</v>
      </c>
      <c r="L385" s="127">
        <f t="shared" si="57"/>
        <v>-0.162495927150278</v>
      </c>
      <c r="M385" t="str">
        <f>IFERROR(VLOOKUP(A385,[1]数据整理!A:Q,16,0),"")</f>
        <v>人文社会科学学院</v>
      </c>
      <c r="N385" t="s">
        <v>197</v>
      </c>
      <c r="O385">
        <v>451</v>
      </c>
      <c r="Q385" s="14"/>
      <c r="R385" s="14" t="s">
        <v>55</v>
      </c>
      <c r="S385" s="14" t="s">
        <v>55</v>
      </c>
      <c r="T385" s="30">
        <f>VLOOKUP(A385,英语评价得分!O:T,6,0)</f>
        <v>-1.4700265171446</v>
      </c>
      <c r="U385" s="41">
        <f t="shared" si="58"/>
        <v>-1.47644699019687</v>
      </c>
      <c r="V385" s="14">
        <f t="shared" si="59"/>
        <v>0</v>
      </c>
      <c r="W385">
        <v>96</v>
      </c>
      <c r="X385">
        <v>6</v>
      </c>
      <c r="Y385" s="131">
        <v>0.0625</v>
      </c>
      <c r="Z385">
        <v>3.61</v>
      </c>
      <c r="AA385" s="41">
        <f t="shared" si="60"/>
        <v>0.318018523626793</v>
      </c>
      <c r="AB385" s="41">
        <f>VLOOKUP(A385,绩点百分制转换!$H:$M,6,0)</f>
        <v>-0.724449466125756</v>
      </c>
      <c r="AC385" s="41">
        <f>L385*权重!$O$22+AA385*权重!$O$23+AB385*权重!$O$24</f>
        <v>-0.00559898129309039</v>
      </c>
      <c r="AD385" s="41">
        <f t="shared" si="61"/>
        <v>-0.00791687040029326</v>
      </c>
      <c r="AE385">
        <v>0</v>
      </c>
      <c r="AF385">
        <v>0</v>
      </c>
      <c r="AG385">
        <v>5</v>
      </c>
      <c r="AH385" s="41">
        <f>AE385*权重!$N$3+AF385*权重!$N$4+AG385*权重!$N$5</f>
        <v>0.532372754521887</v>
      </c>
      <c r="AI385" s="41">
        <f t="shared" si="62"/>
        <v>-0.377741078425679</v>
      </c>
      <c r="AJ385">
        <v>0</v>
      </c>
      <c r="AK385">
        <v>0</v>
      </c>
      <c r="AL385">
        <v>4</v>
      </c>
      <c r="AM385" s="41">
        <f>AJ385*权重!$N$9+AK385*权重!$N$10+AL385*权重!$N$11</f>
        <v>0.601957656628285</v>
      </c>
      <c r="AN385" s="41">
        <f t="shared" si="63"/>
        <v>0.965562171877729</v>
      </c>
      <c r="AO385" s="41">
        <f>AI385*权重!$D$16+AN385*权重!$D$17</f>
        <v>0.455241267087464</v>
      </c>
      <c r="AP385" s="41">
        <f t="shared" si="64"/>
        <v>0.542210717881972</v>
      </c>
      <c r="AQ385" t="s">
        <v>55</v>
      </c>
      <c r="AR385" t="s">
        <v>55</v>
      </c>
      <c r="AS385" t="s">
        <v>55</v>
      </c>
      <c r="AT385" t="s">
        <v>55</v>
      </c>
      <c r="AU385" t="s">
        <v>55</v>
      </c>
      <c r="AV385" s="7" t="str">
        <f>IF(AU385="","未进复试",IFERROR(VLOOKUP(A385,录取名单!$E:$I,5,0),"未录取"))</f>
        <v>未进复试</v>
      </c>
      <c r="AW385" s="136" t="str">
        <f>VLOOKUP(A385,[1]数据整理!$A:$AC,29,0)</f>
        <v>putong</v>
      </c>
      <c r="AX385" t="str">
        <f t="shared" si="65"/>
        <v/>
      </c>
      <c r="AY385">
        <f>IFERROR(VLOOKUP(A385,跨学科资质筛选!$A:$H,8,0),1)</f>
        <v>1</v>
      </c>
    </row>
    <row r="386" spans="1:51">
      <c r="A386" s="8">
        <v>476</v>
      </c>
      <c r="B386" s="8" t="s">
        <v>594</v>
      </c>
      <c r="C386">
        <v>1</v>
      </c>
      <c r="D386" t="s">
        <v>97</v>
      </c>
      <c r="E386" t="str">
        <f>VLOOKUP(A386,[1]数据整理!A:J,10,0)</f>
        <v>管理学</v>
      </c>
      <c r="F386" t="str">
        <f>VLOOKUP(A386,[1]数据整理!$A:$M,13,0)</f>
        <v>会计学</v>
      </c>
      <c r="G386" s="7" t="s">
        <v>53</v>
      </c>
      <c r="H386" s="7">
        <f t="shared" ref="H386:H449" si="66">IF(G386=985,1,0)</f>
        <v>0</v>
      </c>
      <c r="I386" s="7">
        <f t="shared" ref="I386:I449" si="67">IF(G386="其它",0,1)</f>
        <v>1</v>
      </c>
      <c r="J386" s="7">
        <v>1</v>
      </c>
      <c r="K386" s="127">
        <f>VLOOKUP(G386,权重!$L$16:$N$18,3,0)</f>
        <v>0.02965</v>
      </c>
      <c r="L386" s="127">
        <f t="shared" ref="L386:L449" si="68">(K386-AVERAGE($K$2:$K$978))/STDEV($K$2:$K$978)</f>
        <v>-0.162495927150278</v>
      </c>
      <c r="M386" t="str">
        <f>IFERROR(VLOOKUP(A386,[1]数据整理!A:Q,16,0),"")</f>
        <v>经济管理学院</v>
      </c>
      <c r="N386" t="s">
        <v>79</v>
      </c>
      <c r="O386">
        <v>516</v>
      </c>
      <c r="P386">
        <v>482</v>
      </c>
      <c r="Q386" s="14"/>
      <c r="R386" s="14" t="s">
        <v>55</v>
      </c>
      <c r="S386" s="14" t="s">
        <v>55</v>
      </c>
      <c r="T386" s="30">
        <f>VLOOKUP(A386,英语评价得分!O:T,6,0)</f>
        <v>0.213803322569178</v>
      </c>
      <c r="U386" s="41">
        <f t="shared" ref="U386:U449" si="69">(T386-AVERAGE($T$2:$T$978))/STDEV($T$2:$T$978)</f>
        <v>0.21518650168158</v>
      </c>
      <c r="V386" s="14">
        <f t="shared" ref="V386:V449" si="70">IF(SUM(O386:Q386)=0,1,0)</f>
        <v>0</v>
      </c>
      <c r="W386">
        <v>209</v>
      </c>
      <c r="X386">
        <v>1</v>
      </c>
      <c r="Y386" s="131">
        <v>0.00478468899521531</v>
      </c>
      <c r="Z386">
        <v>4.62</v>
      </c>
      <c r="AA386" s="41">
        <f t="shared" ref="AA386:AA449" si="71">-(Y386-AVERAGE($Y$2:$Y$978))/STDEV($Y$2:$Y$978)</f>
        <v>0.815601668290893</v>
      </c>
      <c r="AB386" s="41">
        <f>VLOOKUP(A386,绩点百分制转换!$H:$M,6,0)</f>
        <v>2.56771473433277</v>
      </c>
      <c r="AC386" s="41">
        <f>L386*权重!$O$22+AA386*权重!$O$23+AB386*权重!$O$24</f>
        <v>0.332517313556735</v>
      </c>
      <c r="AD386" s="41">
        <f t="shared" ref="AD386:AD449" si="72">(AC386-AVERAGE($AC$2:$AC$978))/STDEV($AC$2:$AC$978)</f>
        <v>0.4729376578058</v>
      </c>
      <c r="AE386">
        <v>1</v>
      </c>
      <c r="AF386">
        <v>2</v>
      </c>
      <c r="AG386">
        <v>1</v>
      </c>
      <c r="AH386" s="41">
        <f>AE386*权重!$N$3+AF386*权重!$N$4+AG386*权重!$N$5</f>
        <v>1.43292092324579</v>
      </c>
      <c r="AI386" s="41">
        <f t="shared" ref="AI386:AI449" si="73">(AH386-AVERAGE($AH$2:$AH$978))/STDEV($AH$2:$AH$978)</f>
        <v>0.480816822880679</v>
      </c>
      <c r="AJ386">
        <v>0</v>
      </c>
      <c r="AK386">
        <v>0</v>
      </c>
      <c r="AL386">
        <v>0</v>
      </c>
      <c r="AM386" s="41">
        <f>AJ386*权重!$N$9+AK386*权重!$N$10+AL386*权重!$N$11</f>
        <v>0</v>
      </c>
      <c r="AN386" s="41">
        <f t="shared" ref="AN386:AN449" si="74">(AM386-AVERAGE($AM$2:$AM$978))/STDEV($AM$2:$AM$978)</f>
        <v>-0.651047891978899</v>
      </c>
      <c r="AO386" s="41">
        <f>AI386*权重!$D$16+AN386*权重!$D$17</f>
        <v>-0.221052486803745</v>
      </c>
      <c r="AP386" s="41">
        <f t="shared" ref="AP386:AP449" si="75">(AO386-AVERAGE($AO$2:$AO$978))/STDEV($AO$2:$AO$978)</f>
        <v>-0.263282431151889</v>
      </c>
      <c r="AQ386" t="s">
        <v>55</v>
      </c>
      <c r="AR386" t="s">
        <v>55</v>
      </c>
      <c r="AS386" t="s">
        <v>55</v>
      </c>
      <c r="AT386" t="s">
        <v>55</v>
      </c>
      <c r="AU386" t="s">
        <v>55</v>
      </c>
      <c r="AV386" s="7" t="str">
        <f>IF(AU386="","未进复试",IFERROR(VLOOKUP(A386,录取名单!$E:$I,5,0),"未录取"))</f>
        <v>未进复试</v>
      </c>
      <c r="AW386" s="136" t="str">
        <f>VLOOKUP(A386,[1]数据整理!$A:$AC,29,0)</f>
        <v>putong</v>
      </c>
      <c r="AX386" t="str">
        <f t="shared" ref="AX386:AX449" si="76">IF(OR(M386="",AW386="techangsheng"),"删除","")</f>
        <v/>
      </c>
      <c r="AY386">
        <f>IFERROR(VLOOKUP(A386,跨学科资质筛选!$A:$H,8,0),1)</f>
        <v>1</v>
      </c>
    </row>
    <row r="387" spans="1:51">
      <c r="A387" s="8">
        <v>477</v>
      </c>
      <c r="B387" s="8" t="s">
        <v>595</v>
      </c>
      <c r="C387">
        <v>1</v>
      </c>
      <c r="D387" t="s">
        <v>60</v>
      </c>
      <c r="E387" t="str">
        <f>VLOOKUP(A387,[1]数据整理!A:J,10,0)</f>
        <v>理学</v>
      </c>
      <c r="F387" t="str">
        <f>VLOOKUP(A387,[1]数据整理!$A:$M,13,0)</f>
        <v>应用心理学</v>
      </c>
      <c r="G387" s="7" t="s">
        <v>53</v>
      </c>
      <c r="H387" s="7">
        <f t="shared" si="66"/>
        <v>0</v>
      </c>
      <c r="I387" s="7">
        <f t="shared" si="67"/>
        <v>1</v>
      </c>
      <c r="J387" s="7">
        <v>1</v>
      </c>
      <c r="K387" s="127">
        <f>VLOOKUP(G387,权重!$L$16:$N$18,3,0)</f>
        <v>0.02965</v>
      </c>
      <c r="L387" s="127">
        <f t="shared" si="68"/>
        <v>-0.162495927150278</v>
      </c>
      <c r="M387" t="str">
        <f>IFERROR(VLOOKUP(A387,[1]数据整理!A:Q,16,0),"")</f>
        <v>人文社会科学学院</v>
      </c>
      <c r="N387" t="s">
        <v>197</v>
      </c>
      <c r="O387">
        <v>601</v>
      </c>
      <c r="P387">
        <v>558</v>
      </c>
      <c r="Q387" s="14"/>
      <c r="R387" s="14" t="s">
        <v>55</v>
      </c>
      <c r="S387" s="14" t="s">
        <v>55</v>
      </c>
      <c r="T387" s="30">
        <f>VLOOKUP(A387,英语评价得分!O:T,6,0)</f>
        <v>1.60457520477418</v>
      </c>
      <c r="U387" s="41">
        <f t="shared" si="69"/>
        <v>1.6124038689072</v>
      </c>
      <c r="V387" s="14">
        <f t="shared" si="70"/>
        <v>0</v>
      </c>
      <c r="W387">
        <v>59</v>
      </c>
      <c r="X387">
        <v>1</v>
      </c>
      <c r="Y387" s="131">
        <v>0.0169491525423729</v>
      </c>
      <c r="Z387">
        <v>3.84</v>
      </c>
      <c r="AA387" s="41">
        <f t="shared" si="71"/>
        <v>0.710727728957105</v>
      </c>
      <c r="AB387" s="41">
        <f>VLOOKUP(A387,绩点百分制转换!$H:$M,6,0)</f>
        <v>0.106237821912647</v>
      </c>
      <c r="AC387" s="41">
        <f>L387*权重!$O$22+AA387*权重!$O$23+AB387*权重!$O$24</f>
        <v>0.181112879711914</v>
      </c>
      <c r="AD387" s="41">
        <f t="shared" si="72"/>
        <v>0.257616749840989</v>
      </c>
      <c r="AE387">
        <v>1</v>
      </c>
      <c r="AF387">
        <v>1</v>
      </c>
      <c r="AG387">
        <v>2</v>
      </c>
      <c r="AH387" s="41">
        <f>AE387*权重!$N$3+AF387*权重!$N$4+AG387*权重!$N$5</f>
        <v>1.10647455090438</v>
      </c>
      <c r="AI387" s="41">
        <f t="shared" si="73"/>
        <v>0.169591813424857</v>
      </c>
      <c r="AJ387">
        <v>0</v>
      </c>
      <c r="AK387">
        <v>0</v>
      </c>
      <c r="AL387">
        <v>0</v>
      </c>
      <c r="AM387" s="41">
        <f>AJ387*权重!$N$9+AK387*权重!$N$10+AL387*权重!$N$11</f>
        <v>0</v>
      </c>
      <c r="AN387" s="41">
        <f t="shared" si="74"/>
        <v>-0.651047891978899</v>
      </c>
      <c r="AO387" s="41">
        <f>AI387*权重!$D$16+AN387*权重!$D$17</f>
        <v>-0.339286867896012</v>
      </c>
      <c r="AP387" s="41">
        <f t="shared" si="75"/>
        <v>-0.404104349736989</v>
      </c>
      <c r="AQ387">
        <v>35.2</v>
      </c>
      <c r="AR387">
        <v>7</v>
      </c>
      <c r="AS387">
        <v>9.5</v>
      </c>
      <c r="AT387">
        <v>36.25</v>
      </c>
      <c r="AU387">
        <v>87.95</v>
      </c>
      <c r="AV387" s="7">
        <f>IF(AU387="","未进复试",IFERROR(VLOOKUP(A387,录取名单!$E:$I,5,0),"未录取"))</f>
        <v>87.95</v>
      </c>
      <c r="AW387" s="136" t="str">
        <f>VLOOKUP(A387,[1]数据整理!$A:$AC,29,0)</f>
        <v>putong</v>
      </c>
      <c r="AX387" t="str">
        <f t="shared" si="76"/>
        <v/>
      </c>
      <c r="AY387">
        <f>IFERROR(VLOOKUP(A387,跨学科资质筛选!$A:$H,8,0),1)</f>
        <v>1</v>
      </c>
    </row>
    <row r="388" spans="1:51">
      <c r="A388" s="8">
        <v>478</v>
      </c>
      <c r="B388" s="8" t="s">
        <v>596</v>
      </c>
      <c r="C388">
        <v>1</v>
      </c>
      <c r="D388" t="s">
        <v>597</v>
      </c>
      <c r="E388" t="str">
        <f>VLOOKUP(A388,[1]数据整理!A:J,10,0)</f>
        <v>管理学</v>
      </c>
      <c r="F388" t="str">
        <f>VLOOKUP(A388,[1]数据整理!$A:$M,13,0)</f>
        <v>审计学</v>
      </c>
      <c r="G388" s="7" t="s">
        <v>53</v>
      </c>
      <c r="H388" s="7">
        <f t="shared" si="66"/>
        <v>0</v>
      </c>
      <c r="I388" s="7">
        <f t="shared" si="67"/>
        <v>1</v>
      </c>
      <c r="J388" s="7">
        <v>1</v>
      </c>
      <c r="K388" s="127">
        <f>VLOOKUP(G388,权重!$L$16:$N$18,3,0)</f>
        <v>0.02965</v>
      </c>
      <c r="L388" s="127">
        <f t="shared" si="68"/>
        <v>-0.162495927150278</v>
      </c>
      <c r="M388" t="str">
        <f>IFERROR(VLOOKUP(A388,[1]数据整理!A:Q,16,0),"")</f>
        <v>人文社会科学学院</v>
      </c>
      <c r="N388" t="s">
        <v>197</v>
      </c>
      <c r="O388">
        <v>539</v>
      </c>
      <c r="P388">
        <v>477</v>
      </c>
      <c r="Q388" s="14"/>
      <c r="R388" s="14" t="s">
        <v>55</v>
      </c>
      <c r="S388" s="14" t="s">
        <v>55</v>
      </c>
      <c r="T388" s="30">
        <f>VLOOKUP(A388,英语评价得分!O:T,6,0)</f>
        <v>0.122305172424113</v>
      </c>
      <c r="U388" s="41">
        <f t="shared" si="69"/>
        <v>0.123264306469369</v>
      </c>
      <c r="V388" s="14">
        <f t="shared" si="70"/>
        <v>0</v>
      </c>
      <c r="W388">
        <v>39</v>
      </c>
      <c r="X388">
        <v>4</v>
      </c>
      <c r="Y388" s="131">
        <v>0.102564102564103</v>
      </c>
      <c r="Z388">
        <v>86.02</v>
      </c>
      <c r="AA388" s="41">
        <f t="shared" si="71"/>
        <v>-0.0273876050924744</v>
      </c>
      <c r="AB388" s="41">
        <f>VLOOKUP(A388,绩点百分制转换!$H:$M,6,0)</f>
        <v>-0.74500255366485</v>
      </c>
      <c r="AC388" s="41">
        <f>L388*权重!$O$22+AA388*权重!$O$23+AB388*权重!$O$24</f>
        <v>-0.137626843320727</v>
      </c>
      <c r="AD388" s="41">
        <f t="shared" si="72"/>
        <v>-0.195681246954685</v>
      </c>
      <c r="AE388">
        <v>4</v>
      </c>
      <c r="AF388">
        <v>0</v>
      </c>
      <c r="AG388">
        <v>0</v>
      </c>
      <c r="AH388" s="41">
        <f>AE388*权重!$N$3+AF388*权重!$N$4+AG388*权重!$N$5</f>
        <v>1.84241810339931</v>
      </c>
      <c r="AI388" s="41">
        <f t="shared" si="73"/>
        <v>0.871220192510164</v>
      </c>
      <c r="AJ388">
        <v>0</v>
      </c>
      <c r="AK388">
        <v>0</v>
      </c>
      <c r="AL388">
        <v>0</v>
      </c>
      <c r="AM388" s="41">
        <f>AJ388*权重!$N$9+AK388*权重!$N$10+AL388*权重!$N$11</f>
        <v>0</v>
      </c>
      <c r="AN388" s="41">
        <f t="shared" si="74"/>
        <v>-0.651047891978899</v>
      </c>
      <c r="AO388" s="41">
        <f>AI388*权重!$D$16+AN388*权重!$D$17</f>
        <v>-0.0727382466815039</v>
      </c>
      <c r="AP388" s="41">
        <f t="shared" si="75"/>
        <v>-0.0866341867532785</v>
      </c>
      <c r="AQ388" t="s">
        <v>55</v>
      </c>
      <c r="AR388" t="s">
        <v>55</v>
      </c>
      <c r="AS388" t="s">
        <v>55</v>
      </c>
      <c r="AT388" t="s">
        <v>55</v>
      </c>
      <c r="AU388" t="s">
        <v>55</v>
      </c>
      <c r="AV388" s="7" t="str">
        <f>IF(AU388="","未进复试",IFERROR(VLOOKUP(A388,录取名单!$E:$I,5,0),"未录取"))</f>
        <v>未进复试</v>
      </c>
      <c r="AW388" s="136" t="str">
        <f>VLOOKUP(A388,[1]数据整理!$A:$AC,29,0)</f>
        <v>putong</v>
      </c>
      <c r="AX388" t="str">
        <f t="shared" si="76"/>
        <v/>
      </c>
      <c r="AY388">
        <f>IFERROR(VLOOKUP(A388,跨学科资质筛选!$A:$H,8,0),1)</f>
        <v>1</v>
      </c>
    </row>
    <row r="389" spans="1:51">
      <c r="A389" s="8">
        <v>479</v>
      </c>
      <c r="B389" s="8" t="s">
        <v>598</v>
      </c>
      <c r="C389">
        <v>1</v>
      </c>
      <c r="D389" t="s">
        <v>69</v>
      </c>
      <c r="E389" t="str">
        <f>VLOOKUP(A389,[1]数据整理!A:J,10,0)</f>
        <v>工学</v>
      </c>
      <c r="F389" t="str">
        <f>VLOOKUP(A389,[1]数据整理!$A:$M,13,0)</f>
        <v>风景园林</v>
      </c>
      <c r="G389" s="7" t="s">
        <v>53</v>
      </c>
      <c r="H389" s="7">
        <f t="shared" si="66"/>
        <v>0</v>
      </c>
      <c r="I389" s="7">
        <f t="shared" si="67"/>
        <v>1</v>
      </c>
      <c r="J389" s="7">
        <v>1</v>
      </c>
      <c r="K389" s="127">
        <f>VLOOKUP(G389,权重!$L$16:$N$18,3,0)</f>
        <v>0.02965</v>
      </c>
      <c r="L389" s="127">
        <f t="shared" si="68"/>
        <v>-0.162495927150278</v>
      </c>
      <c r="M389" t="str">
        <f>IFERROR(VLOOKUP(A389,[1]数据整理!A:Q,16,0),"")</f>
        <v>园林学院</v>
      </c>
      <c r="N389" t="s">
        <v>64</v>
      </c>
      <c r="O389">
        <v>463</v>
      </c>
      <c r="P389">
        <v>463</v>
      </c>
      <c r="Q389" s="14"/>
      <c r="R389" s="14" t="s">
        <v>55</v>
      </c>
      <c r="S389" s="14" t="s">
        <v>55</v>
      </c>
      <c r="T389" s="30">
        <f>VLOOKUP(A389,英语评价得分!O:T,6,0)</f>
        <v>-0.133889647982073</v>
      </c>
      <c r="U389" s="41">
        <f t="shared" si="69"/>
        <v>-0.134117840124824</v>
      </c>
      <c r="V389" s="14">
        <f t="shared" si="70"/>
        <v>0</v>
      </c>
      <c r="W389">
        <v>121</v>
      </c>
      <c r="X389">
        <v>3</v>
      </c>
      <c r="Y389" s="131">
        <v>0.0247933884297521</v>
      </c>
      <c r="Z389">
        <v>89.29</v>
      </c>
      <c r="AA389" s="41">
        <f t="shared" si="71"/>
        <v>0.64309992807762</v>
      </c>
      <c r="AB389" s="41">
        <f>VLOOKUP(A389,绩点百分制转换!$H:$M,6,0)</f>
        <v>0.0951048994956398</v>
      </c>
      <c r="AC389" s="41">
        <f>L389*权重!$O$22+AA389*权重!$O$23+AB389*权重!$O$24</f>
        <v>0.154940559698315</v>
      </c>
      <c r="AD389" s="41">
        <f t="shared" si="72"/>
        <v>0.220395596102192</v>
      </c>
      <c r="AE389">
        <v>1</v>
      </c>
      <c r="AF389">
        <v>2</v>
      </c>
      <c r="AG389">
        <v>10</v>
      </c>
      <c r="AH389" s="41">
        <f>AE389*权重!$N$3+AF389*权重!$N$4+AG389*权重!$N$5</f>
        <v>2.39119188138519</v>
      </c>
      <c r="AI389" s="41">
        <f t="shared" si="73"/>
        <v>1.39440604695163</v>
      </c>
      <c r="AJ389">
        <v>1</v>
      </c>
      <c r="AK389">
        <v>3</v>
      </c>
      <c r="AL389">
        <v>0</v>
      </c>
      <c r="AM389" s="41">
        <f>AJ389*权重!$N$9+AK389*权重!$N$10+AL389*权重!$N$11</f>
        <v>1.50852362892596</v>
      </c>
      <c r="AN389" s="41">
        <f t="shared" si="74"/>
        <v>3.40022457417255</v>
      </c>
      <c r="AO389" s="41">
        <f>AI389*权重!$D$16+AN389*权重!$D$17</f>
        <v>2.63821411568132</v>
      </c>
      <c r="AP389" s="41">
        <f t="shared" si="75"/>
        <v>3.14221946253192</v>
      </c>
      <c r="AQ389" t="s">
        <v>55</v>
      </c>
      <c r="AR389" t="s">
        <v>55</v>
      </c>
      <c r="AS389" t="s">
        <v>55</v>
      </c>
      <c r="AT389" t="s">
        <v>55</v>
      </c>
      <c r="AU389" t="s">
        <v>55</v>
      </c>
      <c r="AV389" s="7" t="str">
        <f>IF(AU389="","未进复试",IFERROR(VLOOKUP(A389,录取名单!$E:$I,5,0),"未录取"))</f>
        <v>未进复试</v>
      </c>
      <c r="AW389" s="136" t="str">
        <f>VLOOKUP(A389,[1]数据整理!$A:$AC,29,0)</f>
        <v>putong</v>
      </c>
      <c r="AX389" t="str">
        <f t="shared" si="76"/>
        <v/>
      </c>
      <c r="AY389">
        <f>IFERROR(VLOOKUP(A389,跨学科资质筛选!$A:$H,8,0),1)</f>
        <v>1</v>
      </c>
    </row>
    <row r="390" spans="1:51">
      <c r="A390" s="8">
        <v>480</v>
      </c>
      <c r="B390" s="8" t="s">
        <v>599</v>
      </c>
      <c r="C390">
        <v>1</v>
      </c>
      <c r="D390" t="s">
        <v>600</v>
      </c>
      <c r="E390" t="str">
        <f>VLOOKUP(A390,[1]数据整理!A:J,10,0)</f>
        <v>经济学</v>
      </c>
      <c r="F390" t="str">
        <f>VLOOKUP(A390,[1]数据整理!$A:$M,13,0)</f>
        <v>经济学</v>
      </c>
      <c r="G390" s="7">
        <v>211</v>
      </c>
      <c r="H390" s="7">
        <f t="shared" si="66"/>
        <v>0</v>
      </c>
      <c r="I390" s="7">
        <f t="shared" si="67"/>
        <v>1</v>
      </c>
      <c r="J390" s="7">
        <v>1</v>
      </c>
      <c r="K390" s="127">
        <f>VLOOKUP(G390,权重!$L$16:$N$18,3,0)</f>
        <v>0.03757</v>
      </c>
      <c r="L390" s="127">
        <f t="shared" si="68"/>
        <v>-0.0952406599627802</v>
      </c>
      <c r="M390" t="str">
        <f>IFERROR(VLOOKUP(A390,[1]数据整理!A:Q,16,0),"")</f>
        <v>经济管理学院</v>
      </c>
      <c r="N390" t="s">
        <v>74</v>
      </c>
      <c r="O390">
        <v>488</v>
      </c>
      <c r="P390">
        <v>480</v>
      </c>
      <c r="Q390" s="14"/>
      <c r="R390" s="14" t="s">
        <v>55</v>
      </c>
      <c r="S390" s="14" t="s">
        <v>55</v>
      </c>
      <c r="T390" s="30">
        <f>VLOOKUP(A390,英语评价得分!O:T,6,0)</f>
        <v>0.177204062511153</v>
      </c>
      <c r="U390" s="41">
        <f t="shared" si="69"/>
        <v>0.178417623596696</v>
      </c>
      <c r="V390" s="14">
        <f t="shared" si="70"/>
        <v>0</v>
      </c>
      <c r="W390">
        <v>31</v>
      </c>
      <c r="X390">
        <v>3</v>
      </c>
      <c r="Y390" s="131">
        <v>0.0967741935483871</v>
      </c>
      <c r="Z390">
        <v>3.67</v>
      </c>
      <c r="AA390" s="41">
        <f t="shared" si="71"/>
        <v>0.0225291515740519</v>
      </c>
      <c r="AB390" s="41">
        <f>VLOOKUP(A390,绩点百分制转换!$H:$M,6,0)</f>
        <v>-0.570301309582545</v>
      </c>
      <c r="AC390" s="41">
        <f>L390*权重!$O$22+AA390*权重!$O$23+AB390*权重!$O$24</f>
        <v>-0.0720807913782728</v>
      </c>
      <c r="AD390" s="41">
        <f t="shared" si="72"/>
        <v>-0.102464456274544</v>
      </c>
      <c r="AE390">
        <v>0</v>
      </c>
      <c r="AF390">
        <v>0</v>
      </c>
      <c r="AG390">
        <v>1</v>
      </c>
      <c r="AH390" s="41">
        <f>AE390*权重!$N$3+AF390*权重!$N$4+AG390*权重!$N$5</f>
        <v>0.106474550904377</v>
      </c>
      <c r="AI390" s="41">
        <f t="shared" si="73"/>
        <v>-0.783780733568324</v>
      </c>
      <c r="AJ390">
        <v>0</v>
      </c>
      <c r="AK390">
        <v>0</v>
      </c>
      <c r="AL390">
        <v>1</v>
      </c>
      <c r="AM390" s="41">
        <f>AJ390*权重!$N$9+AK390*权重!$N$10+AL390*权重!$N$11</f>
        <v>0.150489414157071</v>
      </c>
      <c r="AN390" s="41">
        <f t="shared" si="74"/>
        <v>-0.246895376014742</v>
      </c>
      <c r="AO390" s="41">
        <f>AI390*权重!$D$16+AN390*权重!$D$17</f>
        <v>-0.450858123349348</v>
      </c>
      <c r="AP390" s="41">
        <f t="shared" si="75"/>
        <v>-0.536990216831994</v>
      </c>
      <c r="AQ390" t="s">
        <v>55</v>
      </c>
      <c r="AR390" t="s">
        <v>55</v>
      </c>
      <c r="AS390" t="s">
        <v>55</v>
      </c>
      <c r="AT390" t="s">
        <v>55</v>
      </c>
      <c r="AU390" t="s">
        <v>55</v>
      </c>
      <c r="AV390" s="7" t="str">
        <f>IF(AU390="","未进复试",IFERROR(VLOOKUP(A390,录取名单!$E:$I,5,0),"未录取"))</f>
        <v>未进复试</v>
      </c>
      <c r="AW390" s="136" t="str">
        <f>VLOOKUP(A390,[1]数据整理!$A:$AC,29,0)</f>
        <v>putong</v>
      </c>
      <c r="AX390" t="str">
        <f t="shared" si="76"/>
        <v/>
      </c>
      <c r="AY390">
        <f>IFERROR(VLOOKUP(A390,跨学科资质筛选!$A:$H,8,0),1)</f>
        <v>1</v>
      </c>
    </row>
    <row r="391" spans="1:51">
      <c r="A391" s="8">
        <v>481</v>
      </c>
      <c r="B391" s="8" t="s">
        <v>601</v>
      </c>
      <c r="C391">
        <v>1</v>
      </c>
      <c r="D391" t="s">
        <v>227</v>
      </c>
      <c r="E391" t="str">
        <f>VLOOKUP(A391,[1]数据整理!A:J,10,0)</f>
        <v>艺术学</v>
      </c>
      <c r="F391" t="str">
        <f>VLOOKUP(A391,[1]数据整理!$A:$M,13,0)</f>
        <v>视觉传达设计</v>
      </c>
      <c r="G391" s="7" t="s">
        <v>53</v>
      </c>
      <c r="H391" s="7">
        <f t="shared" si="66"/>
        <v>0</v>
      </c>
      <c r="I391" s="7">
        <f t="shared" si="67"/>
        <v>1</v>
      </c>
      <c r="J391" s="7">
        <v>1</v>
      </c>
      <c r="K391" s="127">
        <f>VLOOKUP(G391,权重!$L$16:$N$18,3,0)</f>
        <v>0.02965</v>
      </c>
      <c r="L391" s="127">
        <f t="shared" si="68"/>
        <v>-0.162495927150278</v>
      </c>
      <c r="M391" t="str">
        <f>IFERROR(VLOOKUP(A391,[1]数据整理!A:Q,16,0),"")</f>
        <v>艺术设计学院</v>
      </c>
      <c r="N391" t="s">
        <v>86</v>
      </c>
      <c r="O391">
        <v>450</v>
      </c>
      <c r="P391">
        <v>379</v>
      </c>
      <c r="Q391" s="14"/>
      <c r="R391" s="14" t="s">
        <v>55</v>
      </c>
      <c r="S391" s="14" t="s">
        <v>55</v>
      </c>
      <c r="T391" s="30">
        <f>VLOOKUP(A391,英语评价得分!O:T,6,0)</f>
        <v>-1.48585044582369</v>
      </c>
      <c r="U391" s="41">
        <f t="shared" si="69"/>
        <v>-1.49234425433562</v>
      </c>
      <c r="V391" s="14">
        <f t="shared" si="70"/>
        <v>0</v>
      </c>
      <c r="W391">
        <v>70</v>
      </c>
      <c r="X391">
        <v>17</v>
      </c>
      <c r="Y391" s="131">
        <v>0.242857142857143</v>
      </c>
      <c r="Z391">
        <v>3.12</v>
      </c>
      <c r="AA391" s="41">
        <f t="shared" si="71"/>
        <v>-1.236901180402</v>
      </c>
      <c r="AB391" s="41">
        <f>VLOOKUP(A391,绩点百分制转换!$H:$M,6,0)</f>
        <v>-1.98332607789529</v>
      </c>
      <c r="AC391" s="41">
        <f>L391*权重!$O$22+AA391*权重!$O$23+AB391*权重!$O$24</f>
        <v>-0.652831714533989</v>
      </c>
      <c r="AD391" s="41">
        <f t="shared" si="72"/>
        <v>-0.928383571717728</v>
      </c>
      <c r="AE391">
        <v>0</v>
      </c>
      <c r="AF391">
        <v>0</v>
      </c>
      <c r="AG391">
        <v>6</v>
      </c>
      <c r="AH391" s="41">
        <f>AE391*权重!$N$3+AF391*权重!$N$4+AG391*权重!$N$5</f>
        <v>0.638847305426264</v>
      </c>
      <c r="AI391" s="41">
        <f t="shared" si="73"/>
        <v>-0.276231164640017</v>
      </c>
      <c r="AJ391">
        <v>0</v>
      </c>
      <c r="AK391">
        <v>0</v>
      </c>
      <c r="AL391">
        <v>0</v>
      </c>
      <c r="AM391" s="41">
        <f>AJ391*权重!$N$9+AK391*权重!$N$10+AL391*权重!$N$11</f>
        <v>0</v>
      </c>
      <c r="AN391" s="41">
        <f t="shared" si="74"/>
        <v>-0.651047891978899</v>
      </c>
      <c r="AO391" s="41">
        <f>AI391*权重!$D$16+AN391*权重!$D$17</f>
        <v>-0.508655017262858</v>
      </c>
      <c r="AP391" s="41">
        <f t="shared" si="75"/>
        <v>-0.605828649561713</v>
      </c>
      <c r="AQ391" t="s">
        <v>55</v>
      </c>
      <c r="AR391" t="s">
        <v>55</v>
      </c>
      <c r="AS391" t="s">
        <v>55</v>
      </c>
      <c r="AT391" t="s">
        <v>55</v>
      </c>
      <c r="AU391" t="s">
        <v>55</v>
      </c>
      <c r="AV391" s="7" t="str">
        <f>IF(AU391="","未进复试",IFERROR(VLOOKUP(A391,录取名单!$E:$I,5,0),"未录取"))</f>
        <v>未进复试</v>
      </c>
      <c r="AW391" s="136" t="str">
        <f>VLOOKUP(A391,[1]数据整理!$A:$AC,29,0)</f>
        <v>putong</v>
      </c>
      <c r="AX391" t="str">
        <f t="shared" si="76"/>
        <v/>
      </c>
      <c r="AY391">
        <f>IFERROR(VLOOKUP(A391,跨学科资质筛选!$A:$H,8,0),1)</f>
        <v>1</v>
      </c>
    </row>
    <row r="392" spans="1:51">
      <c r="A392" s="8">
        <v>482</v>
      </c>
      <c r="B392" s="8" t="s">
        <v>602</v>
      </c>
      <c r="C392">
        <v>1</v>
      </c>
      <c r="D392" t="s">
        <v>249</v>
      </c>
      <c r="E392" t="str">
        <f>VLOOKUP(A392,[1]数据整理!A:J,10,0)</f>
        <v>理学</v>
      </c>
      <c r="F392" t="str">
        <f>VLOOKUP(A392,[1]数据整理!$A:$M,13,0)</f>
        <v>应用心理学</v>
      </c>
      <c r="G392" s="7" t="s">
        <v>53</v>
      </c>
      <c r="H392" s="7">
        <f t="shared" si="66"/>
        <v>0</v>
      </c>
      <c r="I392" s="7">
        <f t="shared" si="67"/>
        <v>1</v>
      </c>
      <c r="J392" s="7">
        <v>1</v>
      </c>
      <c r="K392" s="127">
        <f>VLOOKUP(G392,权重!$L$16:$N$18,3,0)</f>
        <v>0.02965</v>
      </c>
      <c r="L392" s="127">
        <f t="shared" si="68"/>
        <v>-0.162495927150278</v>
      </c>
      <c r="M392" t="str">
        <f>IFERROR(VLOOKUP(A392,[1]数据整理!A:Q,16,0),"")</f>
        <v>人文社会科学学院</v>
      </c>
      <c r="N392" t="s">
        <v>112</v>
      </c>
      <c r="O392">
        <v>491</v>
      </c>
      <c r="P392">
        <v>486</v>
      </c>
      <c r="Q392" s="14"/>
      <c r="R392" s="14" t="s">
        <v>55</v>
      </c>
      <c r="S392" s="14" t="s">
        <v>55</v>
      </c>
      <c r="T392" s="30">
        <f>VLOOKUP(A392,英语评价得分!O:T,6,0)</f>
        <v>0.287001842685231</v>
      </c>
      <c r="U392" s="41">
        <f t="shared" si="69"/>
        <v>0.288724257851349</v>
      </c>
      <c r="V392" s="14">
        <f t="shared" si="70"/>
        <v>0</v>
      </c>
      <c r="W392">
        <v>118</v>
      </c>
      <c r="X392">
        <v>2</v>
      </c>
      <c r="Y392" s="131">
        <v>0.0169491525423729</v>
      </c>
      <c r="Z392">
        <v>3.44</v>
      </c>
      <c r="AA392" s="41">
        <f t="shared" si="71"/>
        <v>0.710727728957105</v>
      </c>
      <c r="AB392" s="41">
        <f>VLOOKUP(A392,绩点百分制转换!$H:$M,6,0)</f>
        <v>-1.16120257633151</v>
      </c>
      <c r="AC392" s="41">
        <f>L392*权重!$O$22+AA392*权重!$O$23+AB392*权重!$O$24</f>
        <v>0.123648654463902</v>
      </c>
      <c r="AD392" s="41">
        <f t="shared" si="72"/>
        <v>0.175893587304164</v>
      </c>
      <c r="AE392">
        <v>0</v>
      </c>
      <c r="AF392">
        <v>0</v>
      </c>
      <c r="AG392">
        <v>0</v>
      </c>
      <c r="AH392" s="41">
        <f>AE392*权重!$N$3+AF392*权重!$N$4+AG392*权重!$N$5</f>
        <v>0</v>
      </c>
      <c r="AI392" s="41">
        <f t="shared" si="73"/>
        <v>-0.885290647353986</v>
      </c>
      <c r="AJ392">
        <v>0</v>
      </c>
      <c r="AK392">
        <v>0</v>
      </c>
      <c r="AL392">
        <v>0</v>
      </c>
      <c r="AM392" s="41">
        <f>AJ392*权重!$N$9+AK392*权重!$N$10+AL392*权重!$N$11</f>
        <v>0</v>
      </c>
      <c r="AN392" s="41">
        <f t="shared" si="74"/>
        <v>-0.651047891978899</v>
      </c>
      <c r="AO392" s="41">
        <f>AI392*权重!$D$16+AN392*权重!$D$17</f>
        <v>-0.740036714745894</v>
      </c>
      <c r="AP392" s="41">
        <f t="shared" si="75"/>
        <v>-0.881413587411652</v>
      </c>
      <c r="AQ392" t="s">
        <v>55</v>
      </c>
      <c r="AR392" t="s">
        <v>55</v>
      </c>
      <c r="AS392" t="s">
        <v>55</v>
      </c>
      <c r="AT392" t="s">
        <v>55</v>
      </c>
      <c r="AU392" t="s">
        <v>55</v>
      </c>
      <c r="AV392" s="7" t="str">
        <f>IF(AU392="","未进复试",IFERROR(VLOOKUP(A392,录取名单!$E:$I,5,0),"未录取"))</f>
        <v>未进复试</v>
      </c>
      <c r="AW392" s="136" t="str">
        <f>VLOOKUP(A392,[1]数据整理!$A:$AC,29,0)</f>
        <v>putong</v>
      </c>
      <c r="AX392" t="str">
        <f t="shared" si="76"/>
        <v/>
      </c>
      <c r="AY392">
        <f>IFERROR(VLOOKUP(A392,跨学科资质筛选!$A:$H,8,0),1)</f>
        <v>1</v>
      </c>
    </row>
    <row r="393" spans="1:51">
      <c r="A393" s="8">
        <v>483</v>
      </c>
      <c r="B393" s="8" t="s">
        <v>603</v>
      </c>
      <c r="C393">
        <v>1</v>
      </c>
      <c r="D393" t="s">
        <v>604</v>
      </c>
      <c r="E393" t="str">
        <f>VLOOKUP(A393,[1]数据整理!A:J,10,0)</f>
        <v>理学</v>
      </c>
      <c r="F393" t="str">
        <f>VLOOKUP(A393,[1]数据整理!$A:$M,13,0)</f>
        <v>应用心理学</v>
      </c>
      <c r="G393" s="7">
        <v>211</v>
      </c>
      <c r="H393" s="7">
        <f t="shared" si="66"/>
        <v>0</v>
      </c>
      <c r="I393" s="7">
        <f t="shared" si="67"/>
        <v>1</v>
      </c>
      <c r="J393" s="7">
        <v>1</v>
      </c>
      <c r="K393" s="127">
        <f>VLOOKUP(G393,权重!$L$16:$N$18,3,0)</f>
        <v>0.03757</v>
      </c>
      <c r="L393" s="127">
        <f t="shared" si="68"/>
        <v>-0.0952406599627802</v>
      </c>
      <c r="M393" t="str">
        <f>IFERROR(VLOOKUP(A393,[1]数据整理!A:Q,16,0),"")</f>
        <v>人文社会科学学院</v>
      </c>
      <c r="N393" t="s">
        <v>197</v>
      </c>
      <c r="O393">
        <v>519</v>
      </c>
      <c r="P393">
        <v>491</v>
      </c>
      <c r="Q393" s="14"/>
      <c r="R393" s="14" t="s">
        <v>55</v>
      </c>
      <c r="S393" s="14" t="s">
        <v>55</v>
      </c>
      <c r="T393" s="30">
        <f>VLOOKUP(A393,英语评价得分!O:T,6,0)</f>
        <v>0.378499992830298</v>
      </c>
      <c r="U393" s="41">
        <f t="shared" si="69"/>
        <v>0.380646453063561</v>
      </c>
      <c r="V393" s="14">
        <f t="shared" si="70"/>
        <v>0</v>
      </c>
      <c r="W393">
        <v>78</v>
      </c>
      <c r="X393">
        <v>3</v>
      </c>
      <c r="Y393" s="131">
        <v>0.0384615384615385</v>
      </c>
      <c r="Z393">
        <v>3.66</v>
      </c>
      <c r="AA393" s="41">
        <f t="shared" si="71"/>
        <v>0.525262200858353</v>
      </c>
      <c r="AB393" s="41">
        <f>VLOOKUP(A393,绩点百分制转换!$H:$M,6,0)</f>
        <v>-0.595992669006416</v>
      </c>
      <c r="AC393" s="41">
        <f>L393*权重!$O$22+AA393*权重!$O$23+AB393*权重!$O$24</f>
        <v>0.117562520949964</v>
      </c>
      <c r="AD393" s="41">
        <f t="shared" si="72"/>
        <v>0.167238148616289</v>
      </c>
      <c r="AE393">
        <v>1</v>
      </c>
      <c r="AF393">
        <v>0</v>
      </c>
      <c r="AG393">
        <v>1</v>
      </c>
      <c r="AH393" s="41">
        <f>AE393*权重!$N$3+AF393*权重!$N$4+AG393*权重!$N$5</f>
        <v>0.567079076754205</v>
      </c>
      <c r="AI393" s="41">
        <f t="shared" si="73"/>
        <v>-0.344653023602287</v>
      </c>
      <c r="AJ393">
        <v>0</v>
      </c>
      <c r="AK393">
        <v>0</v>
      </c>
      <c r="AL393">
        <v>0</v>
      </c>
      <c r="AM393" s="41">
        <f>AJ393*权重!$N$9+AK393*权重!$N$10+AL393*权重!$N$11</f>
        <v>0</v>
      </c>
      <c r="AN393" s="41">
        <f t="shared" si="74"/>
        <v>-0.651047891978899</v>
      </c>
      <c r="AO393" s="41">
        <f>AI393*权重!$D$16+AN393*权重!$D$17</f>
        <v>-0.534648481482624</v>
      </c>
      <c r="AP393" s="41">
        <f t="shared" si="75"/>
        <v>-0.636787914272069</v>
      </c>
      <c r="AQ393" t="s">
        <v>55</v>
      </c>
      <c r="AR393" t="s">
        <v>55</v>
      </c>
      <c r="AS393" t="s">
        <v>55</v>
      </c>
      <c r="AT393" t="s">
        <v>55</v>
      </c>
      <c r="AU393" t="s">
        <v>55</v>
      </c>
      <c r="AV393" s="7" t="str">
        <f>IF(AU393="","未进复试",IFERROR(VLOOKUP(A393,录取名单!$E:$I,5,0),"未录取"))</f>
        <v>未进复试</v>
      </c>
      <c r="AW393" s="136" t="str">
        <f>VLOOKUP(A393,[1]数据整理!$A:$AC,29,0)</f>
        <v>putong</v>
      </c>
      <c r="AX393" t="str">
        <f t="shared" si="76"/>
        <v/>
      </c>
      <c r="AY393">
        <f>IFERROR(VLOOKUP(A393,跨学科资质筛选!$A:$H,8,0),1)</f>
        <v>1</v>
      </c>
    </row>
    <row r="394" spans="1:51">
      <c r="A394" s="8">
        <v>484</v>
      </c>
      <c r="B394" s="8" t="s">
        <v>605</v>
      </c>
      <c r="C394">
        <v>1</v>
      </c>
      <c r="D394" t="s">
        <v>558</v>
      </c>
      <c r="E394" t="str">
        <f>VLOOKUP(A394,[1]数据整理!A:J,10,0)</f>
        <v>经济学</v>
      </c>
      <c r="F394" t="str">
        <f>VLOOKUP(A394,[1]数据整理!$A:$M,13,0)</f>
        <v>国际经济与贸易</v>
      </c>
      <c r="G394" s="7" t="s">
        <v>53</v>
      </c>
      <c r="H394" s="7">
        <f t="shared" si="66"/>
        <v>0</v>
      </c>
      <c r="I394" s="7">
        <f t="shared" si="67"/>
        <v>1</v>
      </c>
      <c r="J394" s="7">
        <v>1</v>
      </c>
      <c r="K394" s="127">
        <f>VLOOKUP(G394,权重!$L$16:$N$18,3,0)</f>
        <v>0.02965</v>
      </c>
      <c r="L394" s="127">
        <f t="shared" si="68"/>
        <v>-0.162495927150278</v>
      </c>
      <c r="M394" t="str">
        <f>IFERROR(VLOOKUP(A394,[1]数据整理!A:Q,16,0),"")</f>
        <v>经济管理学院</v>
      </c>
      <c r="N394" t="s">
        <v>162</v>
      </c>
      <c r="O394">
        <v>481</v>
      </c>
      <c r="P394">
        <v>439</v>
      </c>
      <c r="Q394" s="14"/>
      <c r="R394" s="14" t="s">
        <v>55</v>
      </c>
      <c r="S394" s="14" t="s">
        <v>55</v>
      </c>
      <c r="T394" s="30">
        <f>VLOOKUP(A394,英语评价得分!O:T,6,0)</f>
        <v>-0.573080768678388</v>
      </c>
      <c r="U394" s="41">
        <f t="shared" si="69"/>
        <v>-0.575344377143438</v>
      </c>
      <c r="V394" s="14">
        <f t="shared" si="70"/>
        <v>0</v>
      </c>
      <c r="W394">
        <v>111</v>
      </c>
      <c r="X394">
        <v>3</v>
      </c>
      <c r="Y394" s="131">
        <v>0.027027027027027</v>
      </c>
      <c r="Z394">
        <v>3.82</v>
      </c>
      <c r="AA394" s="41">
        <f t="shared" si="71"/>
        <v>0.623842977054987</v>
      </c>
      <c r="AB394" s="41">
        <f>VLOOKUP(A394,绩点百分制转换!$H:$M,6,0)</f>
        <v>0.0205999571664207</v>
      </c>
      <c r="AC394" s="41">
        <f>L394*权重!$O$22+AA394*权重!$O$23+AB394*权重!$O$24</f>
        <v>0.144253780268489</v>
      </c>
      <c r="AD394" s="41">
        <f t="shared" si="72"/>
        <v>0.205197315631698</v>
      </c>
      <c r="AE394">
        <v>0</v>
      </c>
      <c r="AF394">
        <v>0</v>
      </c>
      <c r="AG394">
        <v>0</v>
      </c>
      <c r="AH394" s="41">
        <f>AE394*权重!$N$3+AF394*权重!$N$4+AG394*权重!$N$5</f>
        <v>0</v>
      </c>
      <c r="AI394" s="41">
        <f t="shared" si="73"/>
        <v>-0.885290647353986</v>
      </c>
      <c r="AJ394">
        <v>0</v>
      </c>
      <c r="AK394">
        <v>0</v>
      </c>
      <c r="AL394">
        <v>0</v>
      </c>
      <c r="AM394" s="41">
        <f>AJ394*权重!$N$9+AK394*权重!$N$10+AL394*权重!$N$11</f>
        <v>0</v>
      </c>
      <c r="AN394" s="41">
        <f t="shared" si="74"/>
        <v>-0.651047891978899</v>
      </c>
      <c r="AO394" s="41">
        <f>AI394*权重!$D$16+AN394*权重!$D$17</f>
        <v>-0.740036714745894</v>
      </c>
      <c r="AP394" s="41">
        <f t="shared" si="75"/>
        <v>-0.881413587411652</v>
      </c>
      <c r="AQ394" t="s">
        <v>55</v>
      </c>
      <c r="AR394" t="s">
        <v>55</v>
      </c>
      <c r="AS394" t="s">
        <v>55</v>
      </c>
      <c r="AT394" t="s">
        <v>55</v>
      </c>
      <c r="AU394" t="s">
        <v>55</v>
      </c>
      <c r="AV394" s="7" t="str">
        <f>IF(AU394="","未进复试",IFERROR(VLOOKUP(A394,录取名单!$E:$I,5,0),"未录取"))</f>
        <v>未进复试</v>
      </c>
      <c r="AW394" s="136" t="str">
        <f>VLOOKUP(A394,[1]数据整理!$A:$AC,29,0)</f>
        <v>putong</v>
      </c>
      <c r="AX394" t="str">
        <f t="shared" si="76"/>
        <v/>
      </c>
      <c r="AY394">
        <f>IFERROR(VLOOKUP(A394,跨学科资质筛选!$A:$H,8,0),1)</f>
        <v>1</v>
      </c>
    </row>
    <row r="395" spans="1:51">
      <c r="A395" s="8">
        <v>485</v>
      </c>
      <c r="B395" s="8" t="s">
        <v>606</v>
      </c>
      <c r="C395">
        <v>1</v>
      </c>
      <c r="D395" t="s">
        <v>174</v>
      </c>
      <c r="E395" t="str">
        <f>VLOOKUP(A395,[1]数据整理!A:J,10,0)</f>
        <v>管理学</v>
      </c>
      <c r="F395" t="str">
        <f>VLOOKUP(A395,[1]数据整理!$A:$M,13,0)</f>
        <v>会计学</v>
      </c>
      <c r="G395" s="7" t="s">
        <v>53</v>
      </c>
      <c r="H395" s="7">
        <f t="shared" si="66"/>
        <v>0</v>
      </c>
      <c r="I395" s="7">
        <f t="shared" si="67"/>
        <v>1</v>
      </c>
      <c r="J395" s="7">
        <v>1</v>
      </c>
      <c r="K395" s="127">
        <f>VLOOKUP(G395,权重!$L$16:$N$18,3,0)</f>
        <v>0.02965</v>
      </c>
      <c r="L395" s="127">
        <f t="shared" si="68"/>
        <v>-0.162495927150278</v>
      </c>
      <c r="M395" t="str">
        <f>IFERROR(VLOOKUP(A395,[1]数据整理!A:Q,16,0),"")</f>
        <v>经济管理学院</v>
      </c>
      <c r="N395" t="s">
        <v>54</v>
      </c>
      <c r="O395">
        <v>572</v>
      </c>
      <c r="P395">
        <v>542</v>
      </c>
      <c r="Q395" s="14"/>
      <c r="R395" s="14" t="s">
        <v>55</v>
      </c>
      <c r="S395" s="14" t="s">
        <v>55</v>
      </c>
      <c r="T395" s="30">
        <f>VLOOKUP(A395,英语评价得分!O:T,6,0)</f>
        <v>1.31178112430997</v>
      </c>
      <c r="U395" s="41">
        <f t="shared" si="69"/>
        <v>1.31825284422812</v>
      </c>
      <c r="V395" s="14">
        <f t="shared" si="70"/>
        <v>0</v>
      </c>
      <c r="W395">
        <v>155</v>
      </c>
      <c r="X395">
        <v>9</v>
      </c>
      <c r="Y395" s="131">
        <v>0.0580645161290323</v>
      </c>
      <c r="Z395">
        <v>90.51</v>
      </c>
      <c r="AA395" s="41">
        <f t="shared" si="71"/>
        <v>0.356258324715971</v>
      </c>
      <c r="AB395" s="41">
        <f>VLOOKUP(A395,绩点百分制转换!$H:$M,6,0)</f>
        <v>0.408539484466831</v>
      </c>
      <c r="AC395" s="41">
        <f>L395*权重!$O$22+AA395*权重!$O$23+AB395*权重!$O$24</f>
        <v>0.0602829737648909</v>
      </c>
      <c r="AD395" s="41">
        <f t="shared" si="72"/>
        <v>0.0857776273191116</v>
      </c>
      <c r="AE395">
        <v>0</v>
      </c>
      <c r="AF395">
        <v>0</v>
      </c>
      <c r="AG395">
        <v>13</v>
      </c>
      <c r="AH395" s="41">
        <f>AE395*权重!$N$3+AF395*权重!$N$4+AG395*权重!$N$5</f>
        <v>1.38416916175691</v>
      </c>
      <c r="AI395" s="41">
        <f t="shared" si="73"/>
        <v>0.434338231859612</v>
      </c>
      <c r="AJ395">
        <v>0</v>
      </c>
      <c r="AK395">
        <v>0</v>
      </c>
      <c r="AL395">
        <v>4</v>
      </c>
      <c r="AM395" s="41">
        <f>AJ395*权重!$N$9+AK395*权重!$N$10+AL395*权重!$N$11</f>
        <v>0.601957656628285</v>
      </c>
      <c r="AN395" s="41">
        <f t="shared" si="74"/>
        <v>0.965562171877729</v>
      </c>
      <c r="AO395" s="41">
        <f>AI395*权重!$D$16+AN395*权重!$D$17</f>
        <v>0.763750197064846</v>
      </c>
      <c r="AP395" s="41">
        <f t="shared" si="75"/>
        <v>0.909657301681891</v>
      </c>
      <c r="AQ395" t="s">
        <v>55</v>
      </c>
      <c r="AR395" t="s">
        <v>55</v>
      </c>
      <c r="AS395" t="s">
        <v>55</v>
      </c>
      <c r="AT395" t="s">
        <v>55</v>
      </c>
      <c r="AU395" t="s">
        <v>55</v>
      </c>
      <c r="AV395" s="7" t="str">
        <f>IF(AU395="","未进复试",IFERROR(VLOOKUP(A395,录取名单!$E:$I,5,0),"未录取"))</f>
        <v>未进复试</v>
      </c>
      <c r="AW395" s="136" t="str">
        <f>VLOOKUP(A395,[1]数据整理!$A:$AC,29,0)</f>
        <v>putong</v>
      </c>
      <c r="AX395" t="str">
        <f t="shared" si="76"/>
        <v/>
      </c>
      <c r="AY395">
        <f>IFERROR(VLOOKUP(A395,跨学科资质筛选!$A:$H,8,0),1)</f>
        <v>1</v>
      </c>
    </row>
    <row r="396" spans="1:51">
      <c r="A396" s="8">
        <v>487</v>
      </c>
      <c r="B396" s="8" t="s">
        <v>607</v>
      </c>
      <c r="C396">
        <v>1</v>
      </c>
      <c r="D396" t="s">
        <v>140</v>
      </c>
      <c r="E396" t="str">
        <f>VLOOKUP(A396,[1]数据整理!A:J,10,0)</f>
        <v>农学</v>
      </c>
      <c r="F396" t="str">
        <f>VLOOKUP(A396,[1]数据整理!$A:$M,13,0)</f>
        <v>林学</v>
      </c>
      <c r="G396" s="7" t="s">
        <v>53</v>
      </c>
      <c r="H396" s="7">
        <f t="shared" si="66"/>
        <v>0</v>
      </c>
      <c r="I396" s="7">
        <f t="shared" si="67"/>
        <v>1</v>
      </c>
      <c r="J396" s="7">
        <v>1</v>
      </c>
      <c r="K396" s="127">
        <f>VLOOKUP(G396,权重!$L$16:$N$18,3,0)</f>
        <v>0.02965</v>
      </c>
      <c r="L396" s="127">
        <f t="shared" si="68"/>
        <v>-0.162495927150278</v>
      </c>
      <c r="M396" t="str">
        <f>IFERROR(VLOOKUP(A396,[1]数据整理!A:Q,16,0),"")</f>
        <v>林学院</v>
      </c>
      <c r="N396" t="s">
        <v>188</v>
      </c>
      <c r="O396">
        <v>438</v>
      </c>
      <c r="P396">
        <v>357</v>
      </c>
      <c r="Q396" s="14"/>
      <c r="R396" s="14" t="s">
        <v>55</v>
      </c>
      <c r="S396" s="14" t="s">
        <v>55</v>
      </c>
      <c r="T396" s="30">
        <f>VLOOKUP(A396,英语评价得分!O:T,6,0)</f>
        <v>-1.67573758997279</v>
      </c>
      <c r="U396" s="41">
        <f t="shared" si="69"/>
        <v>-1.68311142400069</v>
      </c>
      <c r="V396" s="14">
        <f t="shared" si="70"/>
        <v>0</v>
      </c>
      <c r="W396">
        <v>30</v>
      </c>
      <c r="X396">
        <v>4</v>
      </c>
      <c r="Y396" s="131">
        <v>0.133333333333333</v>
      </c>
      <c r="Z396">
        <v>3.54</v>
      </c>
      <c r="AA396" s="41">
        <f t="shared" si="71"/>
        <v>-0.292659511948871</v>
      </c>
      <c r="AB396" s="41">
        <f>VLOOKUP(A396,绩点百分制转换!$H:$M,6,0)</f>
        <v>-0.90428898209283</v>
      </c>
      <c r="AC396" s="41">
        <f>L396*权重!$O$22+AA396*权重!$O$23+AB396*权重!$O$24</f>
        <v>-0.245530434125762</v>
      </c>
      <c r="AD396" s="41">
        <f t="shared" si="72"/>
        <v>-0.349137117134924</v>
      </c>
      <c r="AE396">
        <v>0</v>
      </c>
      <c r="AF396">
        <v>0</v>
      </c>
      <c r="AG396">
        <v>1</v>
      </c>
      <c r="AH396" s="41">
        <f>AE396*权重!$N$3+AF396*权重!$N$4+AG396*权重!$N$5</f>
        <v>0.106474550904377</v>
      </c>
      <c r="AI396" s="41">
        <f t="shared" si="73"/>
        <v>-0.783780733568324</v>
      </c>
      <c r="AJ396">
        <v>1</v>
      </c>
      <c r="AK396">
        <v>0</v>
      </c>
      <c r="AL396">
        <v>0</v>
      </c>
      <c r="AM396" s="41">
        <f>AJ396*权重!$N$9+AK396*权重!$N$10+AL396*权重!$N$11</f>
        <v>0.484022428139353</v>
      </c>
      <c r="AN396" s="41">
        <f t="shared" si="74"/>
        <v>0.64883677573218</v>
      </c>
      <c r="AO396" s="41">
        <f>AI396*权重!$D$16+AN396*权重!$D$17</f>
        <v>0.104585383948919</v>
      </c>
      <c r="AP396" s="41">
        <f t="shared" si="75"/>
        <v>0.124565412256463</v>
      </c>
      <c r="AQ396" t="s">
        <v>55</v>
      </c>
      <c r="AR396" t="s">
        <v>55</v>
      </c>
      <c r="AS396" t="s">
        <v>55</v>
      </c>
      <c r="AT396" t="s">
        <v>55</v>
      </c>
      <c r="AU396" t="s">
        <v>55</v>
      </c>
      <c r="AV396" s="7" t="str">
        <f>IF(AU396="","未进复试",IFERROR(VLOOKUP(A396,录取名单!$E:$I,5,0),"未录取"))</f>
        <v>未进复试</v>
      </c>
      <c r="AW396" s="136" t="str">
        <f>VLOOKUP(A396,[1]数据整理!$A:$AC,29,0)</f>
        <v>putong</v>
      </c>
      <c r="AX396" t="str">
        <f t="shared" si="76"/>
        <v/>
      </c>
      <c r="AY396">
        <f>IFERROR(VLOOKUP(A396,跨学科资质筛选!$A:$H,8,0),1)</f>
        <v>1</v>
      </c>
    </row>
    <row r="397" spans="1:51">
      <c r="A397" s="8">
        <v>488</v>
      </c>
      <c r="B397" s="8" t="s">
        <v>608</v>
      </c>
      <c r="C397">
        <v>1</v>
      </c>
      <c r="D397" t="s">
        <v>179</v>
      </c>
      <c r="E397" t="str">
        <f>VLOOKUP(A397,[1]数据整理!A:J,10,0)</f>
        <v>工学</v>
      </c>
      <c r="F397" t="str">
        <f>VLOOKUP(A397,[1]数据整理!$A:$M,13,0)</f>
        <v>城乡规划</v>
      </c>
      <c r="G397" s="7" t="s">
        <v>53</v>
      </c>
      <c r="H397" s="7">
        <f t="shared" si="66"/>
        <v>0</v>
      </c>
      <c r="I397" s="7">
        <f t="shared" si="67"/>
        <v>1</v>
      </c>
      <c r="J397" s="7">
        <v>1</v>
      </c>
      <c r="K397" s="127">
        <f>VLOOKUP(G397,权重!$L$16:$N$18,3,0)</f>
        <v>0.02965</v>
      </c>
      <c r="L397" s="127">
        <f t="shared" si="68"/>
        <v>-0.162495927150278</v>
      </c>
      <c r="M397" t="str">
        <f>IFERROR(VLOOKUP(A397,[1]数据整理!A:Q,16,0),"")</f>
        <v>园林学院</v>
      </c>
      <c r="N397" t="s">
        <v>339</v>
      </c>
      <c r="O397">
        <v>541</v>
      </c>
      <c r="P397">
        <v>551</v>
      </c>
      <c r="Q397" s="14"/>
      <c r="R397" s="14" t="s">
        <v>55</v>
      </c>
      <c r="S397" s="14" t="s">
        <v>55</v>
      </c>
      <c r="T397" s="30">
        <f>VLOOKUP(A397,英语评价得分!O:T,6,0)</f>
        <v>1.47647779457109</v>
      </c>
      <c r="U397" s="41">
        <f t="shared" si="69"/>
        <v>1.4837127956101</v>
      </c>
      <c r="V397" s="14">
        <f t="shared" si="70"/>
        <v>0</v>
      </c>
      <c r="W397">
        <v>70</v>
      </c>
      <c r="X397">
        <v>1</v>
      </c>
      <c r="Y397" s="131">
        <v>0.0142857142857143</v>
      </c>
      <c r="Z397">
        <v>3.85</v>
      </c>
      <c r="AA397" s="41">
        <f t="shared" si="71"/>
        <v>0.733690127674093</v>
      </c>
      <c r="AB397" s="41">
        <f>VLOOKUP(A397,绩点百分制转换!$H:$M,6,0)</f>
        <v>0.149056754285761</v>
      </c>
      <c r="AC397" s="41">
        <f>L397*权重!$O$22+AA397*权重!$O$23+AB397*权重!$O$24</f>
        <v>0.1917694252179</v>
      </c>
      <c r="AD397" s="41">
        <f t="shared" si="72"/>
        <v>0.272772032918558</v>
      </c>
      <c r="AE397">
        <v>0</v>
      </c>
      <c r="AF397">
        <v>0</v>
      </c>
      <c r="AG397">
        <v>0</v>
      </c>
      <c r="AH397" s="41">
        <f>AE397*权重!$N$3+AF397*权重!$N$4+AG397*权重!$N$5</f>
        <v>0</v>
      </c>
      <c r="AI397" s="41">
        <f t="shared" si="73"/>
        <v>-0.885290647353986</v>
      </c>
      <c r="AJ397">
        <v>0</v>
      </c>
      <c r="AK397">
        <v>0</v>
      </c>
      <c r="AL397">
        <v>0</v>
      </c>
      <c r="AM397" s="41">
        <f>AJ397*权重!$N$9+AK397*权重!$N$10+AL397*权重!$N$11</f>
        <v>0</v>
      </c>
      <c r="AN397" s="41">
        <f t="shared" si="74"/>
        <v>-0.651047891978899</v>
      </c>
      <c r="AO397" s="41">
        <f>AI397*权重!$D$16+AN397*权重!$D$17</f>
        <v>-0.740036714745894</v>
      </c>
      <c r="AP397" s="41">
        <f t="shared" si="75"/>
        <v>-0.881413587411652</v>
      </c>
      <c r="AQ397" t="s">
        <v>55</v>
      </c>
      <c r="AR397" t="s">
        <v>55</v>
      </c>
      <c r="AS397" t="s">
        <v>55</v>
      </c>
      <c r="AT397" t="s">
        <v>55</v>
      </c>
      <c r="AU397" t="s">
        <v>55</v>
      </c>
      <c r="AV397" s="7" t="str">
        <f>IF(AU397="","未进复试",IFERROR(VLOOKUP(A397,录取名单!$E:$I,5,0),"未录取"))</f>
        <v>未进复试</v>
      </c>
      <c r="AW397" s="136" t="str">
        <f>VLOOKUP(A397,[1]数据整理!$A:$AC,29,0)</f>
        <v>putong</v>
      </c>
      <c r="AX397" t="str">
        <f t="shared" si="76"/>
        <v/>
      </c>
      <c r="AY397">
        <f>IFERROR(VLOOKUP(A397,跨学科资质筛选!$A:$H,8,0),1)</f>
        <v>1</v>
      </c>
    </row>
    <row r="398" spans="1:51">
      <c r="A398" s="8">
        <v>489</v>
      </c>
      <c r="B398" s="8" t="s">
        <v>609</v>
      </c>
      <c r="C398">
        <v>1</v>
      </c>
      <c r="D398" t="s">
        <v>351</v>
      </c>
      <c r="E398" t="str">
        <f>VLOOKUP(A398,[1]数据整理!A:J,10,0)</f>
        <v>经济学</v>
      </c>
      <c r="F398" t="str">
        <f>VLOOKUP(A398,[1]数据整理!$A:$M,13,0)</f>
        <v>经济学</v>
      </c>
      <c r="G398" s="7" t="s">
        <v>53</v>
      </c>
      <c r="H398" s="7">
        <f t="shared" si="66"/>
        <v>0</v>
      </c>
      <c r="I398" s="7">
        <f t="shared" si="67"/>
        <v>1</v>
      </c>
      <c r="J398" s="7">
        <v>1</v>
      </c>
      <c r="K398" s="127">
        <f>VLOOKUP(G398,权重!$L$16:$N$18,3,0)</f>
        <v>0.02965</v>
      </c>
      <c r="L398" s="127">
        <f t="shared" si="68"/>
        <v>-0.162495927150278</v>
      </c>
      <c r="M398" t="str">
        <f>IFERROR(VLOOKUP(A398,[1]数据整理!A:Q,16,0),"")</f>
        <v>经济管理学院</v>
      </c>
      <c r="N398" t="s">
        <v>54</v>
      </c>
      <c r="O398">
        <v>537</v>
      </c>
      <c r="P398">
        <v>484</v>
      </c>
      <c r="Q398" s="14"/>
      <c r="R398" s="14" t="s">
        <v>55</v>
      </c>
      <c r="S398" s="14" t="s">
        <v>55</v>
      </c>
      <c r="T398" s="30">
        <f>VLOOKUP(A398,英语评价得分!O:T,6,0)</f>
        <v>0.250402582627205</v>
      </c>
      <c r="U398" s="41">
        <f t="shared" si="69"/>
        <v>0.251955379766465</v>
      </c>
      <c r="V398" s="14">
        <f t="shared" si="70"/>
        <v>0</v>
      </c>
      <c r="W398">
        <v>57</v>
      </c>
      <c r="X398">
        <v>20</v>
      </c>
      <c r="Y398" s="131">
        <v>0.350877192982456</v>
      </c>
      <c r="Z398">
        <v>2.62</v>
      </c>
      <c r="AA398" s="41">
        <f t="shared" si="71"/>
        <v>-2.16817843235463</v>
      </c>
      <c r="AB398" s="41">
        <f>VLOOKUP(A398,绩点百分制转换!$H:$M,6,0)</f>
        <v>-3.47342492447964</v>
      </c>
      <c r="AC398" s="41">
        <f>L398*权重!$O$22+AA398*权重!$O$23+AB398*权重!$O$24</f>
        <v>-1.07384950502458</v>
      </c>
      <c r="AD398" s="41">
        <f t="shared" si="72"/>
        <v>-1.52713706007783</v>
      </c>
      <c r="AE398">
        <v>0</v>
      </c>
      <c r="AF398">
        <v>0</v>
      </c>
      <c r="AG398">
        <v>0</v>
      </c>
      <c r="AH398" s="41">
        <f>AE398*权重!$N$3+AF398*权重!$N$4+AG398*权重!$N$5</f>
        <v>0</v>
      </c>
      <c r="AI398" s="41">
        <f t="shared" si="73"/>
        <v>-0.885290647353986</v>
      </c>
      <c r="AJ398">
        <v>0</v>
      </c>
      <c r="AK398">
        <v>0</v>
      </c>
      <c r="AL398">
        <v>0</v>
      </c>
      <c r="AM398" s="41">
        <f>AJ398*权重!$N$9+AK398*权重!$N$10+AL398*权重!$N$11</f>
        <v>0</v>
      </c>
      <c r="AN398" s="41">
        <f t="shared" si="74"/>
        <v>-0.651047891978899</v>
      </c>
      <c r="AO398" s="41">
        <f>AI398*权重!$D$16+AN398*权重!$D$17</f>
        <v>-0.740036714745894</v>
      </c>
      <c r="AP398" s="41">
        <f t="shared" si="75"/>
        <v>-0.881413587411652</v>
      </c>
      <c r="AQ398" t="s">
        <v>55</v>
      </c>
      <c r="AR398" t="s">
        <v>55</v>
      </c>
      <c r="AS398" t="s">
        <v>55</v>
      </c>
      <c r="AT398" t="s">
        <v>55</v>
      </c>
      <c r="AU398" t="s">
        <v>55</v>
      </c>
      <c r="AV398" s="7" t="str">
        <f>IF(AU398="","未进复试",IFERROR(VLOOKUP(A398,录取名单!$E:$I,5,0),"未录取"))</f>
        <v>未进复试</v>
      </c>
      <c r="AW398" s="136" t="str">
        <f>VLOOKUP(A398,[1]数据整理!$A:$AC,29,0)</f>
        <v>putong</v>
      </c>
      <c r="AX398" t="str">
        <f t="shared" si="76"/>
        <v/>
      </c>
      <c r="AY398">
        <f>IFERROR(VLOOKUP(A398,跨学科资质筛选!$A:$H,8,0),1)</f>
        <v>1</v>
      </c>
    </row>
    <row r="399" spans="1:51">
      <c r="A399" s="8">
        <v>490</v>
      </c>
      <c r="B399" s="8" t="s">
        <v>610</v>
      </c>
      <c r="C399">
        <v>1</v>
      </c>
      <c r="D399" t="s">
        <v>277</v>
      </c>
      <c r="E399" t="str">
        <f>VLOOKUP(A399,[1]数据整理!A:J,10,0)</f>
        <v>管理学</v>
      </c>
      <c r="F399" t="str">
        <f>VLOOKUP(A399,[1]数据整理!$A:$M,13,0)</f>
        <v>市场营销</v>
      </c>
      <c r="G399" s="7" t="s">
        <v>53</v>
      </c>
      <c r="H399" s="7">
        <f t="shared" si="66"/>
        <v>0</v>
      </c>
      <c r="I399" s="7">
        <f t="shared" si="67"/>
        <v>1</v>
      </c>
      <c r="J399" s="7">
        <v>1</v>
      </c>
      <c r="K399" s="127">
        <f>VLOOKUP(G399,权重!$L$16:$N$18,3,0)</f>
        <v>0.02965</v>
      </c>
      <c r="L399" s="127">
        <f t="shared" si="68"/>
        <v>-0.162495927150278</v>
      </c>
      <c r="M399" t="str">
        <f>IFERROR(VLOOKUP(A399,[1]数据整理!A:Q,16,0),"")</f>
        <v>经济管理学院</v>
      </c>
      <c r="N399" t="s">
        <v>79</v>
      </c>
      <c r="O399">
        <v>458</v>
      </c>
      <c r="P399">
        <v>430</v>
      </c>
      <c r="Q399" s="14"/>
      <c r="R399" s="14" t="s">
        <v>55</v>
      </c>
      <c r="S399" s="14" t="s">
        <v>55</v>
      </c>
      <c r="T399" s="30">
        <f>VLOOKUP(A399,英语评价得分!O:T,6,0)</f>
        <v>-0.737777438939507</v>
      </c>
      <c r="U399" s="41">
        <f t="shared" si="69"/>
        <v>-0.740804328525419</v>
      </c>
      <c r="V399" s="14">
        <f t="shared" si="70"/>
        <v>0</v>
      </c>
      <c r="W399">
        <v>20</v>
      </c>
      <c r="X399">
        <v>1</v>
      </c>
      <c r="Y399" s="131">
        <v>0.05</v>
      </c>
      <c r="Z399">
        <v>4.12</v>
      </c>
      <c r="AA399" s="41">
        <f t="shared" si="71"/>
        <v>0.425785235787204</v>
      </c>
      <c r="AB399" s="41">
        <f>VLOOKUP(A399,绩点百分制转换!$H:$M,6,0)</f>
        <v>1.4079333660553</v>
      </c>
      <c r="AC399" s="41">
        <f>L399*权重!$O$22+AA399*权重!$O$23+AB399*权重!$O$24</f>
        <v>0.131982650003378</v>
      </c>
      <c r="AD399" s="41">
        <f t="shared" si="72"/>
        <v>0.187745839189825</v>
      </c>
      <c r="AE399">
        <v>0</v>
      </c>
      <c r="AF399">
        <v>0</v>
      </c>
      <c r="AG399">
        <v>3</v>
      </c>
      <c r="AH399" s="41">
        <f>AE399*权重!$N$3+AF399*权重!$N$4+AG399*权重!$N$5</f>
        <v>0.319423652713132</v>
      </c>
      <c r="AI399" s="41">
        <f t="shared" si="73"/>
        <v>-0.580760905997001</v>
      </c>
      <c r="AJ399">
        <v>0</v>
      </c>
      <c r="AK399">
        <v>2</v>
      </c>
      <c r="AL399">
        <v>0</v>
      </c>
      <c r="AM399" s="41">
        <f>AJ399*权重!$N$9+AK399*权重!$N$10+AL399*权重!$N$11</f>
        <v>0.683000800524403</v>
      </c>
      <c r="AN399" s="41">
        <f t="shared" si="74"/>
        <v>1.18321064031468</v>
      </c>
      <c r="AO399" s="41">
        <f>AI399*权重!$D$16+AN399*权重!$D$17</f>
        <v>0.513077849870873</v>
      </c>
      <c r="AP399" s="41">
        <f t="shared" si="75"/>
        <v>0.611096421657169</v>
      </c>
      <c r="AQ399" t="s">
        <v>55</v>
      </c>
      <c r="AR399" t="s">
        <v>55</v>
      </c>
      <c r="AS399" t="s">
        <v>55</v>
      </c>
      <c r="AT399" t="s">
        <v>55</v>
      </c>
      <c r="AU399" t="s">
        <v>55</v>
      </c>
      <c r="AV399" s="7" t="str">
        <f>IF(AU399="","未进复试",IFERROR(VLOOKUP(A399,录取名单!$E:$I,5,0),"未录取"))</f>
        <v>未进复试</v>
      </c>
      <c r="AW399" s="136" t="str">
        <f>VLOOKUP(A399,[1]数据整理!$A:$AC,29,0)</f>
        <v>putong</v>
      </c>
      <c r="AX399" t="str">
        <f t="shared" si="76"/>
        <v/>
      </c>
      <c r="AY399">
        <f>IFERROR(VLOOKUP(A399,跨学科资质筛选!$A:$H,8,0),1)</f>
        <v>1</v>
      </c>
    </row>
    <row r="400" spans="1:51">
      <c r="A400" s="8">
        <v>491</v>
      </c>
      <c r="B400" s="8" t="s">
        <v>611</v>
      </c>
      <c r="C400">
        <v>1</v>
      </c>
      <c r="D400" t="s">
        <v>73</v>
      </c>
      <c r="E400" t="str">
        <f>VLOOKUP(A400,[1]数据整理!A:J,10,0)</f>
        <v>管理学</v>
      </c>
      <c r="F400" t="str">
        <f>VLOOKUP(A400,[1]数据整理!$A:$M,13,0)</f>
        <v>资产评估</v>
      </c>
      <c r="G400" s="7" t="s">
        <v>53</v>
      </c>
      <c r="H400" s="7">
        <f t="shared" si="66"/>
        <v>0</v>
      </c>
      <c r="I400" s="7">
        <f t="shared" si="67"/>
        <v>1</v>
      </c>
      <c r="J400" s="7">
        <v>1</v>
      </c>
      <c r="K400" s="127">
        <f>VLOOKUP(G400,权重!$L$16:$N$18,3,0)</f>
        <v>0.02965</v>
      </c>
      <c r="L400" s="127">
        <f t="shared" si="68"/>
        <v>-0.162495927150278</v>
      </c>
      <c r="M400" t="str">
        <f>IFERROR(VLOOKUP(A400,[1]数据整理!A:Q,16,0),"")</f>
        <v>经济管理学院</v>
      </c>
      <c r="N400" t="s">
        <v>79</v>
      </c>
      <c r="O400">
        <v>577</v>
      </c>
      <c r="P400">
        <v>491</v>
      </c>
      <c r="Q400" s="14"/>
      <c r="R400" s="14" t="s">
        <v>55</v>
      </c>
      <c r="S400" s="14" t="s">
        <v>55</v>
      </c>
      <c r="T400" s="30">
        <f>VLOOKUP(A400,英语评价得分!O:T,6,0)</f>
        <v>0.523788496421022</v>
      </c>
      <c r="U400" s="41">
        <f t="shared" si="69"/>
        <v>0.526608291286329</v>
      </c>
      <c r="V400" s="14">
        <f t="shared" si="70"/>
        <v>0</v>
      </c>
      <c r="W400">
        <v>87</v>
      </c>
      <c r="X400">
        <v>1</v>
      </c>
      <c r="Y400" s="131">
        <v>0.0114942528735632</v>
      </c>
      <c r="Z400">
        <v>3.6</v>
      </c>
      <c r="AA400" s="41">
        <f t="shared" si="71"/>
        <v>0.757756257154908</v>
      </c>
      <c r="AB400" s="41">
        <f>VLOOKUP(A400,绩点百分制转换!$H:$M,6,0)</f>
        <v>-0.750140825549623</v>
      </c>
      <c r="AC400" s="41">
        <f>L400*权重!$O$22+AA400*权重!$O$23+AB400*权重!$O$24</f>
        <v>0.160134985368042</v>
      </c>
      <c r="AD400" s="41">
        <f t="shared" si="72"/>
        <v>0.227782886045811</v>
      </c>
      <c r="AE400">
        <v>2</v>
      </c>
      <c r="AF400">
        <v>0</v>
      </c>
      <c r="AG400">
        <v>1</v>
      </c>
      <c r="AH400" s="41">
        <f>AE400*权重!$N$3+AF400*权重!$N$4+AG400*权重!$N$5</f>
        <v>1.02768360260403</v>
      </c>
      <c r="AI400" s="41">
        <f t="shared" si="73"/>
        <v>0.0944746863637506</v>
      </c>
      <c r="AJ400">
        <v>0</v>
      </c>
      <c r="AK400">
        <v>1</v>
      </c>
      <c r="AL400">
        <v>1</v>
      </c>
      <c r="AM400" s="41">
        <f>AJ400*权重!$N$9+AK400*权重!$N$10+AL400*权重!$N$11</f>
        <v>0.491989814419273</v>
      </c>
      <c r="AN400" s="41">
        <f t="shared" si="74"/>
        <v>0.670233890132048</v>
      </c>
      <c r="AO400" s="41">
        <f>AI400*权重!$D$16+AN400*权重!$D$17</f>
        <v>0.451502968620472</v>
      </c>
      <c r="AP400" s="41">
        <f t="shared" si="75"/>
        <v>0.537758253569119</v>
      </c>
      <c r="AQ400" t="s">
        <v>55</v>
      </c>
      <c r="AR400" t="s">
        <v>55</v>
      </c>
      <c r="AS400" t="s">
        <v>55</v>
      </c>
      <c r="AT400" t="s">
        <v>55</v>
      </c>
      <c r="AU400" t="s">
        <v>55</v>
      </c>
      <c r="AV400" s="7" t="str">
        <f>IF(AU400="","未进复试",IFERROR(VLOOKUP(A400,录取名单!$E:$I,5,0),"未录取"))</f>
        <v>未进复试</v>
      </c>
      <c r="AW400" s="136" t="str">
        <f>VLOOKUP(A400,[1]数据整理!$A:$AC,29,0)</f>
        <v>putong</v>
      </c>
      <c r="AX400" t="str">
        <f t="shared" si="76"/>
        <v/>
      </c>
      <c r="AY400">
        <f>IFERROR(VLOOKUP(A400,跨学科资质筛选!$A:$H,8,0),1)</f>
        <v>1</v>
      </c>
    </row>
    <row r="401" spans="1:51">
      <c r="A401" s="8">
        <v>492</v>
      </c>
      <c r="B401" s="8" t="s">
        <v>612</v>
      </c>
      <c r="C401">
        <v>1</v>
      </c>
      <c r="D401" t="s">
        <v>102</v>
      </c>
      <c r="E401" t="str">
        <f>VLOOKUP(A401,[1]数据整理!A:J,10,0)</f>
        <v>农学</v>
      </c>
      <c r="F401" t="str">
        <f>VLOOKUP(A401,[1]数据整理!$A:$M,13,0)</f>
        <v>林学</v>
      </c>
      <c r="G401" s="7">
        <v>211</v>
      </c>
      <c r="H401" s="7">
        <f t="shared" si="66"/>
        <v>0</v>
      </c>
      <c r="I401" s="7">
        <f t="shared" si="67"/>
        <v>1</v>
      </c>
      <c r="J401" s="7">
        <v>1</v>
      </c>
      <c r="K401" s="127">
        <f>VLOOKUP(G401,权重!$L$16:$N$18,3,0)</f>
        <v>0.03757</v>
      </c>
      <c r="L401" s="127">
        <f t="shared" si="68"/>
        <v>-0.0952406599627802</v>
      </c>
      <c r="M401" t="str">
        <f>IFERROR(VLOOKUP(A401,[1]数据整理!A:Q,16,0),"")</f>
        <v>林学院</v>
      </c>
      <c r="N401" t="s">
        <v>188</v>
      </c>
      <c r="O401">
        <v>468</v>
      </c>
      <c r="P401">
        <v>495</v>
      </c>
      <c r="Q401" s="14"/>
      <c r="R401" s="14" t="s">
        <v>55</v>
      </c>
      <c r="S401" s="14" t="s">
        <v>55</v>
      </c>
      <c r="T401" s="30">
        <f>VLOOKUP(A401,英语评价得分!O:T,6,0)</f>
        <v>0.451698512946351</v>
      </c>
      <c r="U401" s="41">
        <f t="shared" si="69"/>
        <v>0.454184209233331</v>
      </c>
      <c r="V401" s="14">
        <f t="shared" si="70"/>
        <v>0</v>
      </c>
      <c r="W401">
        <v>101</v>
      </c>
      <c r="X401">
        <v>11</v>
      </c>
      <c r="Y401" s="131">
        <v>0.108910891089109</v>
      </c>
      <c r="Z401">
        <v>89.09</v>
      </c>
      <c r="AA401" s="41">
        <f t="shared" si="71"/>
        <v>-0.0821054076618632</v>
      </c>
      <c r="AB401" s="41">
        <f>VLOOKUP(A401,绩点百分制转换!$H:$M,6,0)</f>
        <v>0.0437221806479028</v>
      </c>
      <c r="AC401" s="41">
        <f>L401*权重!$O$22+AA401*权重!$O$23+AB401*权重!$O$24</f>
        <v>-0.0839548764427067</v>
      </c>
      <c r="AD401" s="41">
        <f t="shared" si="72"/>
        <v>-0.119351272019622</v>
      </c>
      <c r="AE401">
        <v>1</v>
      </c>
      <c r="AF401">
        <v>0</v>
      </c>
      <c r="AG401">
        <v>1</v>
      </c>
      <c r="AH401" s="41">
        <f>AE401*权重!$N$3+AF401*权重!$N$4+AG401*权重!$N$5</f>
        <v>0.567079076754205</v>
      </c>
      <c r="AI401" s="41">
        <f t="shared" si="73"/>
        <v>-0.344653023602287</v>
      </c>
      <c r="AJ401">
        <v>0</v>
      </c>
      <c r="AK401">
        <v>0</v>
      </c>
      <c r="AL401">
        <v>0</v>
      </c>
      <c r="AM401" s="41">
        <f>AJ401*权重!$N$9+AK401*权重!$N$10+AL401*权重!$N$11</f>
        <v>0</v>
      </c>
      <c r="AN401" s="41">
        <f t="shared" si="74"/>
        <v>-0.651047891978899</v>
      </c>
      <c r="AO401" s="41">
        <f>AI401*权重!$D$16+AN401*权重!$D$17</f>
        <v>-0.534648481482624</v>
      </c>
      <c r="AP401" s="41">
        <f t="shared" si="75"/>
        <v>-0.636787914272069</v>
      </c>
      <c r="AQ401" t="s">
        <v>55</v>
      </c>
      <c r="AR401" t="s">
        <v>55</v>
      </c>
      <c r="AS401" t="s">
        <v>55</v>
      </c>
      <c r="AT401" t="s">
        <v>55</v>
      </c>
      <c r="AU401" t="s">
        <v>55</v>
      </c>
      <c r="AV401" s="7" t="str">
        <f>IF(AU401="","未进复试",IFERROR(VLOOKUP(A401,录取名单!$E:$I,5,0),"未录取"))</f>
        <v>未进复试</v>
      </c>
      <c r="AW401" s="136" t="str">
        <f>VLOOKUP(A401,[1]数据整理!$A:$AC,29,0)</f>
        <v>putong</v>
      </c>
      <c r="AX401" t="str">
        <f t="shared" si="76"/>
        <v/>
      </c>
      <c r="AY401">
        <f>IFERROR(VLOOKUP(A401,跨学科资质筛选!$A:$H,8,0),1)</f>
        <v>1</v>
      </c>
    </row>
    <row r="402" spans="1:51">
      <c r="A402" s="8">
        <v>493</v>
      </c>
      <c r="B402" s="8" t="s">
        <v>613</v>
      </c>
      <c r="C402">
        <v>1</v>
      </c>
      <c r="D402" t="s">
        <v>293</v>
      </c>
      <c r="E402" t="str">
        <f>VLOOKUP(A402,[1]数据整理!A:J,10,0)</f>
        <v>艺术学</v>
      </c>
      <c r="F402" t="str">
        <f>VLOOKUP(A402,[1]数据整理!$A:$M,13,0)</f>
        <v>美术学</v>
      </c>
      <c r="G402" s="7">
        <v>211</v>
      </c>
      <c r="H402" s="7">
        <f t="shared" si="66"/>
        <v>0</v>
      </c>
      <c r="I402" s="7">
        <f t="shared" si="67"/>
        <v>1</v>
      </c>
      <c r="J402" s="7">
        <v>1</v>
      </c>
      <c r="K402" s="127">
        <f>VLOOKUP(G402,权重!$L$16:$N$18,3,0)</f>
        <v>0.03757</v>
      </c>
      <c r="L402" s="127">
        <f t="shared" si="68"/>
        <v>-0.0952406599627802</v>
      </c>
      <c r="M402" t="str">
        <f>IFERROR(VLOOKUP(A402,[1]数据整理!A:Q,16,0),"")</f>
        <v>艺术设计学院</v>
      </c>
      <c r="N402" t="s">
        <v>205</v>
      </c>
      <c r="O402">
        <v>510</v>
      </c>
      <c r="Q402" s="14"/>
      <c r="R402" s="14" t="s">
        <v>55</v>
      </c>
      <c r="S402" s="14" t="s">
        <v>55</v>
      </c>
      <c r="T402" s="30">
        <f>VLOOKUP(A402,英语评价得分!O:T,6,0)</f>
        <v>-0.536414725078155</v>
      </c>
      <c r="U402" s="41">
        <f t="shared" si="69"/>
        <v>-0.538508406010291</v>
      </c>
      <c r="V402" s="14">
        <f t="shared" si="70"/>
        <v>0</v>
      </c>
      <c r="W402">
        <v>84</v>
      </c>
      <c r="X402">
        <v>6</v>
      </c>
      <c r="Y402" s="131">
        <v>0.0714285714285714</v>
      </c>
      <c r="Z402">
        <v>4.02</v>
      </c>
      <c r="AA402" s="41">
        <f t="shared" si="71"/>
        <v>0.24104230065507</v>
      </c>
      <c r="AB402" s="41">
        <f>VLOOKUP(A402,绩点百分制转换!$H:$M,6,0)</f>
        <v>0.894106177577935</v>
      </c>
      <c r="AC402" s="41">
        <f>L402*权重!$O$22+AA402*权重!$O$23+AB402*权重!$O$24</f>
        <v>0.0772485247922292</v>
      </c>
      <c r="AD402" s="41">
        <f t="shared" si="72"/>
        <v>0.109905308117905</v>
      </c>
      <c r="AE402">
        <v>2</v>
      </c>
      <c r="AF402">
        <v>1</v>
      </c>
      <c r="AG402">
        <v>6</v>
      </c>
      <c r="AH402" s="41">
        <f>AE402*权重!$N$3+AF402*权重!$N$4+AG402*权重!$N$5</f>
        <v>1.99297728037171</v>
      </c>
      <c r="AI402" s="41">
        <f t="shared" si="73"/>
        <v>1.01475917853354</v>
      </c>
      <c r="AJ402">
        <v>0</v>
      </c>
      <c r="AK402">
        <v>0</v>
      </c>
      <c r="AL402">
        <v>0</v>
      </c>
      <c r="AM402" s="41">
        <f>AJ402*权重!$N$9+AK402*权重!$N$10+AL402*权重!$N$11</f>
        <v>0</v>
      </c>
      <c r="AN402" s="41">
        <f t="shared" si="74"/>
        <v>-0.651047891978899</v>
      </c>
      <c r="AO402" s="41">
        <f>AI402*权重!$D$16+AN402*权重!$D$17</f>
        <v>-0.0182077858912231</v>
      </c>
      <c r="AP402" s="41">
        <f t="shared" si="75"/>
        <v>-0.0216862076724359</v>
      </c>
      <c r="AQ402" t="s">
        <v>55</v>
      </c>
      <c r="AR402" t="s">
        <v>55</v>
      </c>
      <c r="AS402" t="s">
        <v>55</v>
      </c>
      <c r="AT402" t="s">
        <v>55</v>
      </c>
      <c r="AU402" t="s">
        <v>55</v>
      </c>
      <c r="AV402" s="7" t="str">
        <f>IF(AU402="","未进复试",IFERROR(VLOOKUP(A402,录取名单!$E:$I,5,0),"未录取"))</f>
        <v>未进复试</v>
      </c>
      <c r="AW402" s="136" t="str">
        <f>VLOOKUP(A402,[1]数据整理!$A:$AC,29,0)</f>
        <v>putong</v>
      </c>
      <c r="AX402" t="str">
        <f t="shared" si="76"/>
        <v/>
      </c>
      <c r="AY402">
        <f>IFERROR(VLOOKUP(A402,跨学科资质筛选!$A:$H,8,0),1)</f>
        <v>1</v>
      </c>
    </row>
    <row r="403" spans="1:51">
      <c r="A403" s="8">
        <v>495</v>
      </c>
      <c r="B403" s="8" t="s">
        <v>614</v>
      </c>
      <c r="C403">
        <v>1</v>
      </c>
      <c r="D403" t="s">
        <v>129</v>
      </c>
      <c r="E403" t="str">
        <f>VLOOKUP(A403,[1]数据整理!A:J,10,0)</f>
        <v>农学</v>
      </c>
      <c r="F403" t="str">
        <f>VLOOKUP(A403,[1]数据整理!$A:$M,13,0)</f>
        <v>园艺</v>
      </c>
      <c r="G403" s="7" t="s">
        <v>53</v>
      </c>
      <c r="H403" s="7">
        <f t="shared" si="66"/>
        <v>0</v>
      </c>
      <c r="I403" s="7">
        <f t="shared" si="67"/>
        <v>1</v>
      </c>
      <c r="J403" s="7">
        <v>1</v>
      </c>
      <c r="K403" s="127">
        <f>VLOOKUP(G403,权重!$L$16:$N$18,3,0)</f>
        <v>0.02965</v>
      </c>
      <c r="L403" s="127">
        <f t="shared" si="68"/>
        <v>-0.162495927150278</v>
      </c>
      <c r="M403" t="str">
        <f>IFERROR(VLOOKUP(A403,[1]数据整理!A:Q,16,0),"")</f>
        <v>园林学院</v>
      </c>
      <c r="N403" t="s">
        <v>58</v>
      </c>
      <c r="O403">
        <v>471</v>
      </c>
      <c r="P403">
        <v>486</v>
      </c>
      <c r="Q403" s="14"/>
      <c r="R403" s="14" t="s">
        <v>55</v>
      </c>
      <c r="S403" s="14" t="s">
        <v>55</v>
      </c>
      <c r="T403" s="30">
        <f>VLOOKUP(A403,英语评价得分!O:T,6,0)</f>
        <v>0.287001842685231</v>
      </c>
      <c r="U403" s="41">
        <f t="shared" si="69"/>
        <v>0.288724257851349</v>
      </c>
      <c r="V403" s="14">
        <f t="shared" si="70"/>
        <v>0</v>
      </c>
      <c r="W403">
        <v>245</v>
      </c>
      <c r="X403">
        <v>14</v>
      </c>
      <c r="Y403" s="131">
        <v>0.0571428571428571</v>
      </c>
      <c r="Z403">
        <v>4.06</v>
      </c>
      <c r="AA403" s="41">
        <f t="shared" si="71"/>
        <v>0.364204257409826</v>
      </c>
      <c r="AB403" s="41">
        <f>VLOOKUP(A403,绩点百分制转换!$H:$M,6,0)</f>
        <v>1.09963705296888</v>
      </c>
      <c r="AC403" s="41">
        <f>L403*权重!$O$22+AA403*权重!$O$23+AB403*权重!$O$24</f>
        <v>0.0946323197495281</v>
      </c>
      <c r="AD403" s="41">
        <f t="shared" si="72"/>
        <v>0.134627797539292</v>
      </c>
      <c r="AE403">
        <v>2</v>
      </c>
      <c r="AF403">
        <v>0</v>
      </c>
      <c r="AG403">
        <v>12</v>
      </c>
      <c r="AH403" s="41">
        <f>AE403*权重!$N$3+AF403*权重!$N$4+AG403*权重!$N$5</f>
        <v>2.19890366255218</v>
      </c>
      <c r="AI403" s="41">
        <f t="shared" si="73"/>
        <v>1.21108373800603</v>
      </c>
      <c r="AJ403">
        <v>1</v>
      </c>
      <c r="AK403">
        <v>0</v>
      </c>
      <c r="AL403">
        <v>2</v>
      </c>
      <c r="AM403" s="41">
        <f>AJ403*权重!$N$9+AK403*权重!$N$10+AL403*权重!$N$11</f>
        <v>0.785001256453495</v>
      </c>
      <c r="AN403" s="41">
        <f t="shared" si="74"/>
        <v>1.45714180766049</v>
      </c>
      <c r="AO403" s="41">
        <f>AI403*权重!$D$16+AN403*权重!$D$17</f>
        <v>1.36366434699876</v>
      </c>
      <c r="AP403" s="41">
        <f t="shared" si="75"/>
        <v>1.62417926051988</v>
      </c>
      <c r="AQ403" t="s">
        <v>55</v>
      </c>
      <c r="AR403" t="s">
        <v>55</v>
      </c>
      <c r="AS403" t="s">
        <v>55</v>
      </c>
      <c r="AT403" t="s">
        <v>55</v>
      </c>
      <c r="AU403" t="s">
        <v>55</v>
      </c>
      <c r="AV403" s="7" t="str">
        <f>IF(AU403="","未进复试",IFERROR(VLOOKUP(A403,录取名单!$E:$I,5,0),"未录取"))</f>
        <v>未进复试</v>
      </c>
      <c r="AW403" s="136" t="str">
        <f>VLOOKUP(A403,[1]数据整理!$A:$AC,29,0)</f>
        <v>putong</v>
      </c>
      <c r="AX403" t="str">
        <f t="shared" si="76"/>
        <v/>
      </c>
      <c r="AY403">
        <f>IFERROR(VLOOKUP(A403,跨学科资质筛选!$A:$H,8,0),1)</f>
        <v>1</v>
      </c>
    </row>
    <row r="404" spans="1:51">
      <c r="A404" s="8">
        <v>496</v>
      </c>
      <c r="B404" s="8" t="s">
        <v>615</v>
      </c>
      <c r="C404">
        <v>1</v>
      </c>
      <c r="D404" t="s">
        <v>600</v>
      </c>
      <c r="E404" t="str">
        <f>VLOOKUP(A404,[1]数据整理!A:J,10,0)</f>
        <v>理学</v>
      </c>
      <c r="F404" t="str">
        <f>VLOOKUP(A404,[1]数据整理!$A:$M,13,0)</f>
        <v>生态学</v>
      </c>
      <c r="G404" s="7">
        <v>211</v>
      </c>
      <c r="H404" s="7">
        <f t="shared" si="66"/>
        <v>0</v>
      </c>
      <c r="I404" s="7">
        <f t="shared" si="67"/>
        <v>1</v>
      </c>
      <c r="J404" s="7">
        <v>1</v>
      </c>
      <c r="K404" s="127">
        <f>VLOOKUP(G404,权重!$L$16:$N$18,3,0)</f>
        <v>0.03757</v>
      </c>
      <c r="L404" s="127">
        <f t="shared" si="68"/>
        <v>-0.0952406599627802</v>
      </c>
      <c r="M404" t="str">
        <f>IFERROR(VLOOKUP(A404,[1]数据整理!A:Q,16,0),"")</f>
        <v>林学院</v>
      </c>
      <c r="N404" t="s">
        <v>188</v>
      </c>
      <c r="O404">
        <v>467</v>
      </c>
      <c r="P404">
        <v>451</v>
      </c>
      <c r="Q404" s="14"/>
      <c r="R404" s="14" t="s">
        <v>55</v>
      </c>
      <c r="S404" s="14" t="s">
        <v>55</v>
      </c>
      <c r="T404" s="30">
        <f>VLOOKUP(A404,英语评价得分!O:T,6,0)</f>
        <v>-0.353485208330231</v>
      </c>
      <c r="U404" s="41">
        <f t="shared" si="69"/>
        <v>-0.354731108634132</v>
      </c>
      <c r="V404" s="14">
        <f t="shared" si="70"/>
        <v>0</v>
      </c>
      <c r="W404">
        <v>19</v>
      </c>
      <c r="X404">
        <v>1</v>
      </c>
      <c r="Y404" s="131">
        <v>0.0526315789473684</v>
      </c>
      <c r="Z404">
        <v>3.52</v>
      </c>
      <c r="AA404" s="41">
        <f t="shared" si="71"/>
        <v>0.403097506911328</v>
      </c>
      <c r="AB404" s="41">
        <f>VLOOKUP(A404,绩点百分制转换!$H:$M,6,0)</f>
        <v>-0.955671700940567</v>
      </c>
      <c r="AC404" s="41">
        <f>L404*权重!$O$22+AA404*权重!$O$23+AB404*权重!$O$24</f>
        <v>0.0548885169736765</v>
      </c>
      <c r="AD404" s="41">
        <f t="shared" si="72"/>
        <v>0.0781058616728578</v>
      </c>
      <c r="AE404">
        <v>0</v>
      </c>
      <c r="AF404">
        <v>0</v>
      </c>
      <c r="AG404">
        <v>4</v>
      </c>
      <c r="AH404" s="41">
        <f>AE404*权重!$N$3+AF404*权重!$N$4+AG404*权重!$N$5</f>
        <v>0.425898203617509</v>
      </c>
      <c r="AI404" s="41">
        <f t="shared" si="73"/>
        <v>-0.47925099221134</v>
      </c>
      <c r="AJ404">
        <v>0</v>
      </c>
      <c r="AK404">
        <v>0</v>
      </c>
      <c r="AL404">
        <v>1</v>
      </c>
      <c r="AM404" s="41">
        <f>AJ404*权重!$N$9+AK404*权重!$N$10+AL404*权重!$N$11</f>
        <v>0.150489414157071</v>
      </c>
      <c r="AN404" s="41">
        <f t="shared" si="74"/>
        <v>-0.246895376014742</v>
      </c>
      <c r="AO404" s="41">
        <f>AI404*权重!$D$16+AN404*权重!$D$17</f>
        <v>-0.33516727460783</v>
      </c>
      <c r="AP404" s="41">
        <f t="shared" si="75"/>
        <v>-0.399197747907024</v>
      </c>
      <c r="AQ404">
        <v>87.5</v>
      </c>
      <c r="AR404">
        <v>87.3</v>
      </c>
      <c r="AS404">
        <v>87.2</v>
      </c>
      <c r="AT404">
        <v>88</v>
      </c>
      <c r="AU404">
        <v>87.48</v>
      </c>
      <c r="AV404" s="7" t="str">
        <f>IF(AU404="","未进复试",IFERROR(VLOOKUP(A404,录取名单!$E:$I,5,0),"未录取"))</f>
        <v>未录取</v>
      </c>
      <c r="AW404" s="136" t="str">
        <f>VLOOKUP(A404,[1]数据整理!$A:$AC,29,0)</f>
        <v>putong</v>
      </c>
      <c r="AX404" t="str">
        <f t="shared" si="76"/>
        <v/>
      </c>
      <c r="AY404">
        <f>IFERROR(VLOOKUP(A404,跨学科资质筛选!$A:$H,8,0),1)</f>
        <v>1</v>
      </c>
    </row>
    <row r="405" spans="1:51">
      <c r="A405" s="8">
        <v>497</v>
      </c>
      <c r="B405" s="8" t="s">
        <v>616</v>
      </c>
      <c r="C405">
        <v>1</v>
      </c>
      <c r="D405" t="s">
        <v>199</v>
      </c>
      <c r="E405" t="str">
        <f>VLOOKUP(A405,[1]数据整理!A:J,10,0)</f>
        <v>经济学</v>
      </c>
      <c r="F405" t="str">
        <f>VLOOKUP(A405,[1]数据整理!$A:$M,13,0)</f>
        <v>经济学</v>
      </c>
      <c r="G405" s="7" t="s">
        <v>53</v>
      </c>
      <c r="H405" s="7">
        <f t="shared" si="66"/>
        <v>0</v>
      </c>
      <c r="I405" s="7">
        <f t="shared" si="67"/>
        <v>1</v>
      </c>
      <c r="J405" s="7">
        <v>1</v>
      </c>
      <c r="K405" s="127">
        <f>VLOOKUP(G405,权重!$L$16:$N$18,3,0)</f>
        <v>0.02965</v>
      </c>
      <c r="L405" s="127">
        <f t="shared" si="68"/>
        <v>-0.162495927150278</v>
      </c>
      <c r="M405" t="str">
        <f>IFERROR(VLOOKUP(A405,[1]数据整理!A:Q,16,0),"")</f>
        <v>经济管理学院</v>
      </c>
      <c r="N405" t="s">
        <v>74</v>
      </c>
      <c r="O405">
        <v>473</v>
      </c>
      <c r="P405">
        <v>479</v>
      </c>
      <c r="Q405" s="14"/>
      <c r="R405" s="14" t="s">
        <v>55</v>
      </c>
      <c r="S405" s="14" t="s">
        <v>55</v>
      </c>
      <c r="T405" s="30">
        <f>VLOOKUP(A405,英语评价得分!O:T,6,0)</f>
        <v>0.15890443248214</v>
      </c>
      <c r="U405" s="41">
        <f t="shared" si="69"/>
        <v>0.160033184554254</v>
      </c>
      <c r="V405" s="14">
        <f t="shared" si="70"/>
        <v>0</v>
      </c>
      <c r="W405">
        <v>360</v>
      </c>
      <c r="X405">
        <v>15</v>
      </c>
      <c r="Y405" s="131">
        <v>0.0416666666666667</v>
      </c>
      <c r="Z405">
        <v>4.33</v>
      </c>
      <c r="AA405" s="41">
        <f t="shared" si="71"/>
        <v>0.497629710560811</v>
      </c>
      <c r="AB405" s="41">
        <f>VLOOKUP(A405,绩点百分制转换!$H:$M,6,0)</f>
        <v>2.35484347053501</v>
      </c>
      <c r="AC405" s="41">
        <f>L405*权重!$O$22+AA405*权重!$O$23+AB405*权重!$O$24</f>
        <v>0.202182386765797</v>
      </c>
      <c r="AD405" s="41">
        <f t="shared" si="72"/>
        <v>0.287580901312688</v>
      </c>
      <c r="AE405">
        <v>1</v>
      </c>
      <c r="AF405">
        <v>0</v>
      </c>
      <c r="AG405">
        <v>1</v>
      </c>
      <c r="AH405" s="41">
        <f>AE405*权重!$N$3+AF405*权重!$N$4+AG405*权重!$N$5</f>
        <v>0.567079076754205</v>
      </c>
      <c r="AI405" s="41">
        <f t="shared" si="73"/>
        <v>-0.344653023602287</v>
      </c>
      <c r="AJ405">
        <v>0</v>
      </c>
      <c r="AK405">
        <v>0</v>
      </c>
      <c r="AL405">
        <v>0</v>
      </c>
      <c r="AM405" s="41">
        <f>AJ405*权重!$N$9+AK405*权重!$N$10+AL405*权重!$N$11</f>
        <v>0</v>
      </c>
      <c r="AN405" s="41">
        <f t="shared" si="74"/>
        <v>-0.651047891978899</v>
      </c>
      <c r="AO405" s="41">
        <f>AI405*权重!$D$16+AN405*权重!$D$17</f>
        <v>-0.534648481482624</v>
      </c>
      <c r="AP405" s="41">
        <f t="shared" si="75"/>
        <v>-0.636787914272069</v>
      </c>
      <c r="AQ405" t="s">
        <v>55</v>
      </c>
      <c r="AR405" t="s">
        <v>55</v>
      </c>
      <c r="AS405" t="s">
        <v>55</v>
      </c>
      <c r="AT405" t="s">
        <v>55</v>
      </c>
      <c r="AU405" t="s">
        <v>55</v>
      </c>
      <c r="AV405" s="7" t="str">
        <f>IF(AU405="","未进复试",IFERROR(VLOOKUP(A405,录取名单!$E:$I,5,0),"未录取"))</f>
        <v>未进复试</v>
      </c>
      <c r="AW405" s="136" t="str">
        <f>VLOOKUP(A405,[1]数据整理!$A:$AC,29,0)</f>
        <v>putong</v>
      </c>
      <c r="AX405" t="str">
        <f t="shared" si="76"/>
        <v/>
      </c>
      <c r="AY405">
        <f>IFERROR(VLOOKUP(A405,跨学科资质筛选!$A:$H,8,0),1)</f>
        <v>1</v>
      </c>
    </row>
    <row r="406" spans="1:51">
      <c r="A406" s="8">
        <v>498</v>
      </c>
      <c r="B406" s="8" t="s">
        <v>617</v>
      </c>
      <c r="C406">
        <v>1</v>
      </c>
      <c r="D406" t="s">
        <v>102</v>
      </c>
      <c r="E406" t="str">
        <f>VLOOKUP(A406,[1]数据整理!A:J,10,0)</f>
        <v>管理学</v>
      </c>
      <c r="F406" t="str">
        <f>VLOOKUP(A406,[1]数据整理!$A:$M,13,0)</f>
        <v>工商管理</v>
      </c>
      <c r="G406" s="7">
        <v>211</v>
      </c>
      <c r="H406" s="7">
        <f t="shared" si="66"/>
        <v>0</v>
      </c>
      <c r="I406" s="7">
        <f t="shared" si="67"/>
        <v>1</v>
      </c>
      <c r="J406" s="7">
        <v>1</v>
      </c>
      <c r="K406" s="127">
        <f>VLOOKUP(G406,权重!$L$16:$N$18,3,0)</f>
        <v>0.03757</v>
      </c>
      <c r="L406" s="127">
        <f t="shared" si="68"/>
        <v>-0.0952406599627802</v>
      </c>
      <c r="M406" t="str">
        <f>IFERROR(VLOOKUP(A406,[1]数据整理!A:Q,16,0),"")</f>
        <v>经济管理学院</v>
      </c>
      <c r="N406" t="s">
        <v>79</v>
      </c>
      <c r="O406">
        <v>492</v>
      </c>
      <c r="P406">
        <v>420</v>
      </c>
      <c r="Q406" s="14"/>
      <c r="R406" s="14" t="s">
        <v>55</v>
      </c>
      <c r="S406" s="14" t="s">
        <v>55</v>
      </c>
      <c r="T406" s="30">
        <f>VLOOKUP(A406,英语评价得分!O:T,6,0)</f>
        <v>-0.821245441301815</v>
      </c>
      <c r="U406" s="41">
        <f t="shared" si="69"/>
        <v>-0.82465916050789</v>
      </c>
      <c r="V406" s="14">
        <f t="shared" si="70"/>
        <v>0</v>
      </c>
      <c r="W406">
        <v>69</v>
      </c>
      <c r="X406">
        <v>10</v>
      </c>
      <c r="Y406" s="131">
        <v>0.144927536231884</v>
      </c>
      <c r="Z406">
        <v>87.57</v>
      </c>
      <c r="AA406" s="41">
        <f t="shared" si="71"/>
        <v>-0.392617042068673</v>
      </c>
      <c r="AB406" s="41">
        <f>VLOOKUP(A406,绩点百分制转换!$H:$M,6,0)</f>
        <v>-0.346786482594895</v>
      </c>
      <c r="AC406" s="41">
        <f>L406*权重!$O$22+AA406*权重!$O$23+AB406*权重!$O$24</f>
        <v>-0.219512166177957</v>
      </c>
      <c r="AD406" s="41">
        <f t="shared" si="72"/>
        <v>-0.31213504965297</v>
      </c>
      <c r="AE406">
        <v>0</v>
      </c>
      <c r="AF406">
        <v>0</v>
      </c>
      <c r="AG406">
        <v>4</v>
      </c>
      <c r="AH406" s="41">
        <f>AE406*权重!$N$3+AF406*权重!$N$4+AG406*权重!$N$5</f>
        <v>0.425898203617509</v>
      </c>
      <c r="AI406" s="41">
        <f t="shared" si="73"/>
        <v>-0.47925099221134</v>
      </c>
      <c r="AJ406">
        <v>0</v>
      </c>
      <c r="AK406">
        <v>0</v>
      </c>
      <c r="AL406">
        <v>1</v>
      </c>
      <c r="AM406" s="41">
        <f>AJ406*权重!$N$9+AK406*权重!$N$10+AL406*权重!$N$11</f>
        <v>0.150489414157071</v>
      </c>
      <c r="AN406" s="41">
        <f t="shared" si="74"/>
        <v>-0.246895376014742</v>
      </c>
      <c r="AO406" s="41">
        <f>AI406*权重!$D$16+AN406*权重!$D$17</f>
        <v>-0.33516727460783</v>
      </c>
      <c r="AP406" s="41">
        <f t="shared" si="75"/>
        <v>-0.399197747907024</v>
      </c>
      <c r="AQ406" t="s">
        <v>55</v>
      </c>
      <c r="AR406" t="s">
        <v>55</v>
      </c>
      <c r="AS406" t="s">
        <v>55</v>
      </c>
      <c r="AT406">
        <v>88</v>
      </c>
      <c r="AU406">
        <v>88</v>
      </c>
      <c r="AV406" s="7">
        <f>IF(AU406="","未进复试",IFERROR(VLOOKUP(A406,录取名单!$E:$I,5,0),"未录取"))</f>
        <v>88</v>
      </c>
      <c r="AW406" s="136" t="str">
        <f>VLOOKUP(A406,[1]数据整理!$A:$AC,29,0)</f>
        <v>putong</v>
      </c>
      <c r="AX406" t="str">
        <f t="shared" si="76"/>
        <v/>
      </c>
      <c r="AY406">
        <f>IFERROR(VLOOKUP(A406,跨学科资质筛选!$A:$H,8,0),1)</f>
        <v>1</v>
      </c>
    </row>
    <row r="407" spans="1:51">
      <c r="A407" s="8">
        <v>499</v>
      </c>
      <c r="B407" s="8" t="s">
        <v>618</v>
      </c>
      <c r="C407">
        <v>1</v>
      </c>
      <c r="D407" t="s">
        <v>81</v>
      </c>
      <c r="E407" t="str">
        <f>VLOOKUP(A407,[1]数据整理!A:J,10,0)</f>
        <v>管理学</v>
      </c>
      <c r="F407" t="str">
        <f>VLOOKUP(A407,[1]数据整理!$A:$M,13,0)</f>
        <v>会计学</v>
      </c>
      <c r="G407" s="7" t="s">
        <v>53</v>
      </c>
      <c r="H407" s="7">
        <f t="shared" si="66"/>
        <v>0</v>
      </c>
      <c r="I407" s="7">
        <f t="shared" si="67"/>
        <v>1</v>
      </c>
      <c r="J407" s="7">
        <v>1</v>
      </c>
      <c r="K407" s="127">
        <f>VLOOKUP(G407,权重!$L$16:$N$18,3,0)</f>
        <v>0.02965</v>
      </c>
      <c r="L407" s="127">
        <f t="shared" si="68"/>
        <v>-0.162495927150278</v>
      </c>
      <c r="M407" t="str">
        <f>IFERROR(VLOOKUP(A407,[1]数据整理!A:Q,16,0),"")</f>
        <v>经济管理学院</v>
      </c>
      <c r="N407" t="s">
        <v>54</v>
      </c>
      <c r="O407">
        <v>514</v>
      </c>
      <c r="P407">
        <v>476</v>
      </c>
      <c r="Q407" s="14"/>
      <c r="R407" s="14" t="s">
        <v>55</v>
      </c>
      <c r="S407" s="14" t="s">
        <v>55</v>
      </c>
      <c r="T407" s="30">
        <f>VLOOKUP(A407,英语评价得分!O:T,6,0)</f>
        <v>0.1040055423951</v>
      </c>
      <c r="U407" s="41">
        <f t="shared" si="69"/>
        <v>0.104879867426927</v>
      </c>
      <c r="V407" s="14">
        <f t="shared" si="70"/>
        <v>0</v>
      </c>
      <c r="W407">
        <v>72</v>
      </c>
      <c r="X407">
        <v>5</v>
      </c>
      <c r="Y407" s="131">
        <v>0.0694444444444444</v>
      </c>
      <c r="Z407">
        <v>4.05</v>
      </c>
      <c r="AA407" s="41">
        <f t="shared" si="71"/>
        <v>0.25814812798212</v>
      </c>
      <c r="AB407" s="41">
        <f>VLOOKUP(A407,绩点百分制转换!$H:$M,6,0)</f>
        <v>1.04825433412115</v>
      </c>
      <c r="AC407" s="41">
        <f>L407*权重!$O$22+AA407*权重!$O$23+AB407*权重!$O$24</f>
        <v>0.0520499713431211</v>
      </c>
      <c r="AD407" s="41">
        <f t="shared" si="72"/>
        <v>0.0740690035244553</v>
      </c>
      <c r="AE407">
        <v>0</v>
      </c>
      <c r="AF407">
        <v>0</v>
      </c>
      <c r="AG407">
        <v>2</v>
      </c>
      <c r="AH407" s="41">
        <f>AE407*权重!$N$3+AF407*权重!$N$4+AG407*权重!$N$5</f>
        <v>0.212949101808755</v>
      </c>
      <c r="AI407" s="41">
        <f t="shared" si="73"/>
        <v>-0.682270819782663</v>
      </c>
      <c r="AJ407">
        <v>0</v>
      </c>
      <c r="AK407">
        <v>0</v>
      </c>
      <c r="AL407">
        <v>0</v>
      </c>
      <c r="AM407" s="41">
        <f>AJ407*权重!$N$9+AK407*权重!$N$10+AL407*权重!$N$11</f>
        <v>0</v>
      </c>
      <c r="AN407" s="41">
        <f t="shared" si="74"/>
        <v>-0.651047891978899</v>
      </c>
      <c r="AO407" s="41">
        <f>AI407*权重!$D$16+AN407*权重!$D$17</f>
        <v>-0.662909482251549</v>
      </c>
      <c r="AP407" s="41">
        <f t="shared" si="75"/>
        <v>-0.789551941461672</v>
      </c>
      <c r="AQ407" t="s">
        <v>55</v>
      </c>
      <c r="AR407" t="s">
        <v>55</v>
      </c>
      <c r="AS407" t="s">
        <v>55</v>
      </c>
      <c r="AT407" t="s">
        <v>55</v>
      </c>
      <c r="AU407" t="s">
        <v>55</v>
      </c>
      <c r="AV407" s="7" t="str">
        <f>IF(AU407="","未进复试",IFERROR(VLOOKUP(A407,录取名单!$E:$I,5,0),"未录取"))</f>
        <v>未进复试</v>
      </c>
      <c r="AW407" s="136" t="str">
        <f>VLOOKUP(A407,[1]数据整理!$A:$AC,29,0)</f>
        <v>putong</v>
      </c>
      <c r="AX407" t="str">
        <f t="shared" si="76"/>
        <v/>
      </c>
      <c r="AY407">
        <f>IFERROR(VLOOKUP(A407,跨学科资质筛选!$A:$H,8,0),1)</f>
        <v>1</v>
      </c>
    </row>
    <row r="408" spans="1:51">
      <c r="A408" s="8">
        <v>500</v>
      </c>
      <c r="B408" s="8" t="s">
        <v>619</v>
      </c>
      <c r="C408">
        <v>2</v>
      </c>
      <c r="D408" t="s">
        <v>620</v>
      </c>
      <c r="E408" t="str">
        <f>VLOOKUP(A408,[1]数据整理!A:J,10,0)</f>
        <v>文学</v>
      </c>
      <c r="F408" t="str">
        <f>VLOOKUP(A408,[1]数据整理!$A:$M,13,0)</f>
        <v>英语</v>
      </c>
      <c r="G408" s="7">
        <v>211</v>
      </c>
      <c r="H408" s="7">
        <f t="shared" si="66"/>
        <v>0</v>
      </c>
      <c r="I408" s="7">
        <f t="shared" si="67"/>
        <v>1</v>
      </c>
      <c r="J408" s="7">
        <v>1</v>
      </c>
      <c r="K408" s="127">
        <f>VLOOKUP(G408,权重!$L$16:$N$18,3,0)</f>
        <v>0.03757</v>
      </c>
      <c r="L408" s="127">
        <f t="shared" si="68"/>
        <v>-0.0952406599627802</v>
      </c>
      <c r="M408" t="str">
        <f>IFERROR(VLOOKUP(A408,[1]数据整理!A:Q,16,0),"")</f>
        <v>外语学院</v>
      </c>
      <c r="N408" t="s">
        <v>135</v>
      </c>
      <c r="O408">
        <v>611</v>
      </c>
      <c r="P408">
        <v>557</v>
      </c>
      <c r="Q408" s="14"/>
      <c r="R408" s="14" t="s">
        <v>55</v>
      </c>
      <c r="S408" s="14" t="s">
        <v>55</v>
      </c>
      <c r="T408" s="30">
        <f>VLOOKUP(A408,英语评价得分!O:T,6,0)</f>
        <v>1.58627557474517</v>
      </c>
      <c r="U408" s="41">
        <f t="shared" si="69"/>
        <v>1.59401942986475</v>
      </c>
      <c r="V408" s="14">
        <f t="shared" si="70"/>
        <v>0</v>
      </c>
      <c r="W408">
        <v>51</v>
      </c>
      <c r="X408">
        <v>9</v>
      </c>
      <c r="Y408" s="131">
        <v>0.176470588235294</v>
      </c>
      <c r="Z408">
        <v>3.78</v>
      </c>
      <c r="AA408" s="41">
        <f t="shared" si="71"/>
        <v>-0.664560322541664</v>
      </c>
      <c r="AB408" s="41">
        <f>VLOOKUP(A408,绩点百分制转换!$H:$M,6,0)</f>
        <v>-0.150675772326035</v>
      </c>
      <c r="AC408" s="41">
        <f>L408*权重!$O$22+AA408*权重!$O$23+AB408*权重!$O$24</f>
        <v>-0.313834541712034</v>
      </c>
      <c r="AD408" s="41">
        <f t="shared" si="72"/>
        <v>-0.446276296548099</v>
      </c>
      <c r="AE408">
        <v>0</v>
      </c>
      <c r="AF408">
        <v>1</v>
      </c>
      <c r="AG408">
        <v>2</v>
      </c>
      <c r="AH408" s="41">
        <f>AE408*权重!$N$3+AF408*权重!$N$4+AG408*权重!$N$5</f>
        <v>0.645870025054549</v>
      </c>
      <c r="AI408" s="41">
        <f t="shared" si="73"/>
        <v>-0.26953589654118</v>
      </c>
      <c r="AJ408">
        <v>0</v>
      </c>
      <c r="AK408">
        <v>0</v>
      </c>
      <c r="AL408">
        <v>0</v>
      </c>
      <c r="AM408" s="41">
        <f>AJ408*权重!$N$9+AK408*权重!$N$10+AL408*权重!$N$11</f>
        <v>0</v>
      </c>
      <c r="AN408" s="41">
        <f t="shared" si="74"/>
        <v>-0.651047891978899</v>
      </c>
      <c r="AO408" s="41">
        <f>AI408*权重!$D$16+AN408*权重!$D$17</f>
        <v>-0.506111484912109</v>
      </c>
      <c r="AP408" s="41">
        <f t="shared" si="75"/>
        <v>-0.602799199901583</v>
      </c>
      <c r="AQ408">
        <v>59</v>
      </c>
      <c r="AR408" t="s">
        <v>55</v>
      </c>
      <c r="AS408">
        <v>75</v>
      </c>
      <c r="AT408">
        <v>87.3</v>
      </c>
      <c r="AU408">
        <v>73.52</v>
      </c>
      <c r="AV408" s="7">
        <f>IF(AU408="","未进复试",IFERROR(VLOOKUP(A408,录取名单!$E:$I,5,0),"未录取"))</f>
        <v>73.52</v>
      </c>
      <c r="AW408" s="136" t="str">
        <f>VLOOKUP(A408,[1]数据整理!$A:$AC,29,0)</f>
        <v>putong</v>
      </c>
      <c r="AX408" t="str">
        <f t="shared" si="76"/>
        <v/>
      </c>
      <c r="AY408">
        <f>IFERROR(VLOOKUP(A408,跨学科资质筛选!$A:$H,8,0),1)</f>
        <v>1</v>
      </c>
    </row>
    <row r="409" spans="1:51">
      <c r="A409" s="8">
        <v>501</v>
      </c>
      <c r="B409" s="8" t="s">
        <v>621</v>
      </c>
      <c r="C409">
        <v>1</v>
      </c>
      <c r="D409" t="s">
        <v>172</v>
      </c>
      <c r="E409" t="str">
        <f>VLOOKUP(A409,[1]数据整理!A:J,10,0)</f>
        <v>农学</v>
      </c>
      <c r="F409" t="str">
        <f>VLOOKUP(A409,[1]数据整理!$A:$M,13,0)</f>
        <v>林学</v>
      </c>
      <c r="G409" s="7" t="s">
        <v>53</v>
      </c>
      <c r="H409" s="7">
        <f t="shared" si="66"/>
        <v>0</v>
      </c>
      <c r="I409" s="7">
        <f t="shared" si="67"/>
        <v>1</v>
      </c>
      <c r="J409" s="7">
        <v>1</v>
      </c>
      <c r="K409" s="127">
        <f>VLOOKUP(G409,权重!$L$16:$N$18,3,0)</f>
        <v>0.02965</v>
      </c>
      <c r="L409" s="127">
        <f t="shared" si="68"/>
        <v>-0.162495927150278</v>
      </c>
      <c r="M409" t="str">
        <f>IFERROR(VLOOKUP(A409,[1]数据整理!A:Q,16,0),"")</f>
        <v>林学院</v>
      </c>
      <c r="N409" t="s">
        <v>188</v>
      </c>
      <c r="O409">
        <v>452</v>
      </c>
      <c r="P409">
        <v>479</v>
      </c>
      <c r="Q409" s="14"/>
      <c r="R409" s="14" t="s">
        <v>55</v>
      </c>
      <c r="S409" s="14" t="s">
        <v>55</v>
      </c>
      <c r="T409" s="30">
        <f>VLOOKUP(A409,英语评价得分!O:T,6,0)</f>
        <v>0.15890443248214</v>
      </c>
      <c r="U409" s="41">
        <f t="shared" si="69"/>
        <v>0.160033184554254</v>
      </c>
      <c r="V409" s="14">
        <f t="shared" si="70"/>
        <v>0</v>
      </c>
      <c r="W409">
        <v>156</v>
      </c>
      <c r="X409">
        <v>4</v>
      </c>
      <c r="Y409" s="131">
        <v>0.0256410256410256</v>
      </c>
      <c r="Z409">
        <v>3.86</v>
      </c>
      <c r="AA409" s="41">
        <f t="shared" si="71"/>
        <v>0.635792162048518</v>
      </c>
      <c r="AB409" s="41">
        <f>VLOOKUP(A409,绩点百分制转换!$H:$M,6,0)</f>
        <v>0.191875686658872</v>
      </c>
      <c r="AC409" s="41">
        <f>L409*权重!$O$22+AA409*权重!$O$23+AB409*权重!$O$24</f>
        <v>0.156554429422265</v>
      </c>
      <c r="AD409" s="41">
        <f t="shared" si="72"/>
        <v>0.222690772574065</v>
      </c>
      <c r="AE409">
        <v>0</v>
      </c>
      <c r="AF409">
        <v>0</v>
      </c>
      <c r="AG409">
        <v>6</v>
      </c>
      <c r="AH409" s="41">
        <f>AE409*权重!$N$3+AF409*权重!$N$4+AG409*权重!$N$5</f>
        <v>0.638847305426264</v>
      </c>
      <c r="AI409" s="41">
        <f t="shared" si="73"/>
        <v>-0.276231164640017</v>
      </c>
      <c r="AJ409">
        <v>0</v>
      </c>
      <c r="AK409">
        <v>0</v>
      </c>
      <c r="AL409">
        <v>0</v>
      </c>
      <c r="AM409" s="41">
        <f>AJ409*权重!$N$9+AK409*权重!$N$10+AL409*权重!$N$11</f>
        <v>0</v>
      </c>
      <c r="AN409" s="41">
        <f t="shared" si="74"/>
        <v>-0.651047891978899</v>
      </c>
      <c r="AO409" s="41">
        <f>AI409*权重!$D$16+AN409*权重!$D$17</f>
        <v>-0.508655017262858</v>
      </c>
      <c r="AP409" s="41">
        <f t="shared" si="75"/>
        <v>-0.605828649561713</v>
      </c>
      <c r="AQ409">
        <v>88</v>
      </c>
      <c r="AR409">
        <v>87.9</v>
      </c>
      <c r="AS409">
        <v>87.8</v>
      </c>
      <c r="AT409">
        <v>89.6</v>
      </c>
      <c r="AU409">
        <v>88.29</v>
      </c>
      <c r="AV409" s="7">
        <f>IF(AU409="","未进复试",IFERROR(VLOOKUP(A409,录取名单!$E:$I,5,0),"未录取"))</f>
        <v>88.29</v>
      </c>
      <c r="AW409" s="136" t="str">
        <f>VLOOKUP(A409,[1]数据整理!$A:$AC,29,0)</f>
        <v>putong</v>
      </c>
      <c r="AX409" t="str">
        <f t="shared" si="76"/>
        <v/>
      </c>
      <c r="AY409">
        <f>IFERROR(VLOOKUP(A409,跨学科资质筛选!$A:$H,8,0),1)</f>
        <v>1</v>
      </c>
    </row>
    <row r="410" spans="1:51">
      <c r="A410" s="8">
        <v>502</v>
      </c>
      <c r="B410" s="8" t="s">
        <v>622</v>
      </c>
      <c r="C410">
        <v>1</v>
      </c>
      <c r="D410" t="s">
        <v>623</v>
      </c>
      <c r="E410" t="str">
        <f>VLOOKUP(A410,[1]数据整理!A:J,10,0)</f>
        <v>艺术学</v>
      </c>
      <c r="F410" t="str">
        <f>VLOOKUP(A410,[1]数据整理!$A:$M,13,0)</f>
        <v>视觉传达设计</v>
      </c>
      <c r="G410" s="7" t="s">
        <v>53</v>
      </c>
      <c r="H410" s="7">
        <f t="shared" si="66"/>
        <v>0</v>
      </c>
      <c r="I410" s="7">
        <f t="shared" si="67"/>
        <v>1</v>
      </c>
      <c r="J410" s="7">
        <v>1</v>
      </c>
      <c r="K410" s="127">
        <f>VLOOKUP(G410,权重!$L$16:$N$18,3,0)</f>
        <v>0.02965</v>
      </c>
      <c r="L410" s="127">
        <f t="shared" si="68"/>
        <v>-0.162495927150278</v>
      </c>
      <c r="M410" t="str">
        <f>IFERROR(VLOOKUP(A410,[1]数据整理!A:Q,16,0),"")</f>
        <v>艺术设计学院</v>
      </c>
      <c r="N410" t="s">
        <v>205</v>
      </c>
      <c r="O410">
        <v>481</v>
      </c>
      <c r="Q410" s="14"/>
      <c r="R410" s="14" t="s">
        <v>55</v>
      </c>
      <c r="S410" s="14" t="s">
        <v>55</v>
      </c>
      <c r="T410" s="30">
        <f>VLOOKUP(A410,英语评价得分!O:T,6,0)</f>
        <v>-0.995308656771829</v>
      </c>
      <c r="U410" s="41">
        <f t="shared" si="69"/>
        <v>-0.999529066034201</v>
      </c>
      <c r="V410" s="14">
        <f t="shared" si="70"/>
        <v>0</v>
      </c>
      <c r="W410">
        <v>398</v>
      </c>
      <c r="X410">
        <v>1</v>
      </c>
      <c r="Y410" s="131">
        <v>0.00251256281407035</v>
      </c>
      <c r="Z410">
        <v>4.08</v>
      </c>
      <c r="AA410" s="41">
        <f t="shared" si="71"/>
        <v>0.835190433743339</v>
      </c>
      <c r="AB410" s="41">
        <f>VLOOKUP(A410,绩点百分制转换!$H:$M,6,0)</f>
        <v>1.20240249066436</v>
      </c>
      <c r="AC410" s="41">
        <f>L410*权重!$O$22+AA410*权重!$O$23+AB410*权重!$O$24</f>
        <v>0.278050448629213</v>
      </c>
      <c r="AD410" s="41">
        <f t="shared" si="72"/>
        <v>0.395477212874503</v>
      </c>
      <c r="AE410">
        <v>0</v>
      </c>
      <c r="AF410">
        <v>0</v>
      </c>
      <c r="AG410">
        <v>0</v>
      </c>
      <c r="AH410" s="41">
        <f>AE410*权重!$N$3+AF410*权重!$N$4+AG410*权重!$N$5</f>
        <v>0</v>
      </c>
      <c r="AI410" s="41">
        <f t="shared" si="73"/>
        <v>-0.885290647353986</v>
      </c>
      <c r="AJ410">
        <v>1</v>
      </c>
      <c r="AK410">
        <v>0</v>
      </c>
      <c r="AL410">
        <v>0</v>
      </c>
      <c r="AM410" s="41">
        <f>AJ410*权重!$N$9+AK410*权重!$N$10+AL410*权重!$N$11</f>
        <v>0.484022428139353</v>
      </c>
      <c r="AN410" s="41">
        <f t="shared" si="74"/>
        <v>0.64883677573218</v>
      </c>
      <c r="AO410" s="41">
        <f>AI410*权重!$D$16+AN410*权重!$D$17</f>
        <v>0.0660217677017459</v>
      </c>
      <c r="AP410" s="41">
        <f t="shared" si="75"/>
        <v>0.0786345892814732</v>
      </c>
      <c r="AQ410" t="s">
        <v>55</v>
      </c>
      <c r="AR410" t="s">
        <v>55</v>
      </c>
      <c r="AS410" t="s">
        <v>55</v>
      </c>
      <c r="AT410" t="s">
        <v>55</v>
      </c>
      <c r="AU410" t="s">
        <v>55</v>
      </c>
      <c r="AV410" s="7" t="str">
        <f>IF(AU410="","未进复试",IFERROR(VLOOKUP(A410,录取名单!$E:$I,5,0),"未录取"))</f>
        <v>未进复试</v>
      </c>
      <c r="AW410" s="136" t="str">
        <f>VLOOKUP(A410,[1]数据整理!$A:$AC,29,0)</f>
        <v>putong</v>
      </c>
      <c r="AX410" t="str">
        <f t="shared" si="76"/>
        <v/>
      </c>
      <c r="AY410">
        <f>IFERROR(VLOOKUP(A410,跨学科资质筛选!$A:$H,8,0),1)</f>
        <v>1</v>
      </c>
    </row>
    <row r="411" spans="1:51">
      <c r="A411" s="8">
        <v>503</v>
      </c>
      <c r="B411" s="8" t="s">
        <v>624</v>
      </c>
      <c r="C411">
        <v>1</v>
      </c>
      <c r="D411" t="s">
        <v>81</v>
      </c>
      <c r="E411" t="str">
        <f>VLOOKUP(A411,[1]数据整理!A:J,10,0)</f>
        <v>管理学</v>
      </c>
      <c r="F411" t="str">
        <f>VLOOKUP(A411,[1]数据整理!$A:$M,13,0)</f>
        <v>财务管理</v>
      </c>
      <c r="G411" s="7" t="s">
        <v>53</v>
      </c>
      <c r="H411" s="7">
        <f t="shared" si="66"/>
        <v>0</v>
      </c>
      <c r="I411" s="7">
        <f t="shared" si="67"/>
        <v>1</v>
      </c>
      <c r="J411" s="7">
        <v>1</v>
      </c>
      <c r="K411" s="127">
        <f>VLOOKUP(G411,权重!$L$16:$N$18,3,0)</f>
        <v>0.02965</v>
      </c>
      <c r="L411" s="127">
        <f t="shared" si="68"/>
        <v>-0.162495927150278</v>
      </c>
      <c r="M411" t="str">
        <f>IFERROR(VLOOKUP(A411,[1]数据整理!A:Q,16,0),"")</f>
        <v>经济管理学院</v>
      </c>
      <c r="N411" t="s">
        <v>54</v>
      </c>
      <c r="O411">
        <v>524</v>
      </c>
      <c r="P411">
        <v>527</v>
      </c>
      <c r="Q411" s="14"/>
      <c r="R411" s="14" t="s">
        <v>55</v>
      </c>
      <c r="S411" s="14" t="s">
        <v>55</v>
      </c>
      <c r="T411" s="30">
        <f>VLOOKUP(A411,英语评价得分!O:T,6,0)</f>
        <v>1.03728667387477</v>
      </c>
      <c r="U411" s="41">
        <f t="shared" si="69"/>
        <v>1.04248625859148</v>
      </c>
      <c r="V411" s="14">
        <f t="shared" si="70"/>
        <v>0</v>
      </c>
      <c r="W411">
        <v>71</v>
      </c>
      <c r="X411">
        <v>2</v>
      </c>
      <c r="Y411" s="131">
        <v>0.028169014084507</v>
      </c>
      <c r="Z411">
        <v>4.23</v>
      </c>
      <c r="AA411" s="41">
        <f t="shared" si="71"/>
        <v>0.613997521813838</v>
      </c>
      <c r="AB411" s="41">
        <f>VLOOKUP(A411,绩点百分制转换!$H:$M,6,0)</f>
        <v>1.9731432733804</v>
      </c>
      <c r="AC411" s="41">
        <f>L411*权重!$O$22+AA411*权重!$O$23+AB411*权重!$O$24</f>
        <v>0.229042988631792</v>
      </c>
      <c r="AD411" s="41">
        <f t="shared" si="72"/>
        <v>0.325780900053776</v>
      </c>
      <c r="AE411">
        <v>0</v>
      </c>
      <c r="AF411">
        <v>0</v>
      </c>
      <c r="AG411">
        <v>0</v>
      </c>
      <c r="AH411" s="41">
        <f>AE411*权重!$N$3+AF411*权重!$N$4+AG411*权重!$N$5</f>
        <v>0</v>
      </c>
      <c r="AI411" s="41">
        <f t="shared" si="73"/>
        <v>-0.885290647353986</v>
      </c>
      <c r="AJ411">
        <v>0</v>
      </c>
      <c r="AK411">
        <v>2</v>
      </c>
      <c r="AL411">
        <v>0</v>
      </c>
      <c r="AM411" s="41">
        <f>AJ411*权重!$N$9+AK411*权重!$N$10+AL411*权重!$N$11</f>
        <v>0.683000800524403</v>
      </c>
      <c r="AN411" s="41">
        <f t="shared" si="74"/>
        <v>1.18321064031468</v>
      </c>
      <c r="AO411" s="41">
        <f>AI411*权重!$D$16+AN411*权重!$D$17</f>
        <v>0.397387001129355</v>
      </c>
      <c r="AP411" s="41">
        <f t="shared" si="75"/>
        <v>0.473303952732199</v>
      </c>
      <c r="AQ411" t="s">
        <v>55</v>
      </c>
      <c r="AR411" t="s">
        <v>55</v>
      </c>
      <c r="AS411" t="s">
        <v>55</v>
      </c>
      <c r="AT411" t="s">
        <v>55</v>
      </c>
      <c r="AU411" t="s">
        <v>55</v>
      </c>
      <c r="AV411" s="7" t="str">
        <f>IF(AU411="","未进复试",IFERROR(VLOOKUP(A411,录取名单!$E:$I,5,0),"未录取"))</f>
        <v>未进复试</v>
      </c>
      <c r="AW411" s="136" t="str">
        <f>VLOOKUP(A411,[1]数据整理!$A:$AC,29,0)</f>
        <v>putong</v>
      </c>
      <c r="AX411" t="str">
        <f t="shared" si="76"/>
        <v/>
      </c>
      <c r="AY411">
        <f>IFERROR(VLOOKUP(A411,跨学科资质筛选!$A:$H,8,0),1)</f>
        <v>1</v>
      </c>
    </row>
    <row r="412" spans="1:51">
      <c r="A412" s="8">
        <v>504</v>
      </c>
      <c r="B412" s="8" t="s">
        <v>625</v>
      </c>
      <c r="C412">
        <v>1</v>
      </c>
      <c r="D412" t="s">
        <v>558</v>
      </c>
      <c r="E412" t="str">
        <f>VLOOKUP(A412,[1]数据整理!A:J,10,0)</f>
        <v>管理学</v>
      </c>
      <c r="F412" t="str">
        <f>VLOOKUP(A412,[1]数据整理!$A:$M,13,0)</f>
        <v>信息管理与信息系统</v>
      </c>
      <c r="G412" s="7" t="s">
        <v>53</v>
      </c>
      <c r="H412" s="7">
        <f t="shared" si="66"/>
        <v>0</v>
      </c>
      <c r="I412" s="7">
        <f t="shared" si="67"/>
        <v>1</v>
      </c>
      <c r="J412" s="7">
        <v>1</v>
      </c>
      <c r="K412" s="127">
        <f>VLOOKUP(G412,权重!$L$16:$N$18,3,0)</f>
        <v>0.02965</v>
      </c>
      <c r="L412" s="127">
        <f t="shared" si="68"/>
        <v>-0.162495927150278</v>
      </c>
      <c r="M412" t="str">
        <f>IFERROR(VLOOKUP(A412,[1]数据整理!A:Q,16,0),"")</f>
        <v>经济管理学院</v>
      </c>
      <c r="N412" t="s">
        <v>79</v>
      </c>
      <c r="O412">
        <v>489</v>
      </c>
      <c r="P412">
        <v>498</v>
      </c>
      <c r="Q412" s="14"/>
      <c r="R412" s="14" t="s">
        <v>55</v>
      </c>
      <c r="S412" s="14" t="s">
        <v>55</v>
      </c>
      <c r="T412" s="30">
        <f>VLOOKUP(A412,英语评价得分!O:T,6,0)</f>
        <v>0.506597403033389</v>
      </c>
      <c r="U412" s="41">
        <f t="shared" si="69"/>
        <v>0.509337526360656</v>
      </c>
      <c r="V412" s="14">
        <f t="shared" si="70"/>
        <v>0</v>
      </c>
      <c r="W412">
        <v>50</v>
      </c>
      <c r="X412">
        <v>1</v>
      </c>
      <c r="Y412" s="131">
        <v>0.02</v>
      </c>
      <c r="Z412">
        <v>4.05</v>
      </c>
      <c r="AA412" s="41">
        <f t="shared" si="71"/>
        <v>0.684425344972191</v>
      </c>
      <c r="AB412" s="41">
        <f>VLOOKUP(A412,绩点百分制转换!$H:$M,6,0)</f>
        <v>1.04825433412115</v>
      </c>
      <c r="AC412" s="41">
        <f>L412*权重!$O$22+AA412*权重!$O$23+AB412*权重!$O$24</f>
        <v>0.213839926813361</v>
      </c>
      <c r="AD412" s="41">
        <f t="shared" si="72"/>
        <v>0.304159755999667</v>
      </c>
      <c r="AE412">
        <v>3</v>
      </c>
      <c r="AF412">
        <v>0</v>
      </c>
      <c r="AG412">
        <v>4</v>
      </c>
      <c r="AH412" s="41">
        <f>AE412*权重!$N$3+AF412*权重!$N$4+AG412*权重!$N$5</f>
        <v>1.80771178116699</v>
      </c>
      <c r="AI412" s="41">
        <f t="shared" si="73"/>
        <v>0.838132137686772</v>
      </c>
      <c r="AJ412">
        <v>0</v>
      </c>
      <c r="AK412">
        <v>0</v>
      </c>
      <c r="AL412">
        <v>1</v>
      </c>
      <c r="AM412" s="41">
        <f>AJ412*权重!$N$9+AK412*权重!$N$10+AL412*权重!$N$11</f>
        <v>0.150489414157071</v>
      </c>
      <c r="AN412" s="41">
        <f t="shared" si="74"/>
        <v>-0.246895376014742</v>
      </c>
      <c r="AO412" s="41">
        <f>AI412*权重!$D$16+AN412*权重!$D$17</f>
        <v>0.165306576440463</v>
      </c>
      <c r="AP412" s="41">
        <f t="shared" si="75"/>
        <v>0.196886802586756</v>
      </c>
      <c r="AQ412" t="s">
        <v>55</v>
      </c>
      <c r="AR412" t="s">
        <v>55</v>
      </c>
      <c r="AS412" t="s">
        <v>55</v>
      </c>
      <c r="AT412" t="s">
        <v>55</v>
      </c>
      <c r="AU412" t="s">
        <v>55</v>
      </c>
      <c r="AV412" s="7" t="str">
        <f>IF(AU412="","未进复试",IFERROR(VLOOKUP(A412,录取名单!$E:$I,5,0),"未录取"))</f>
        <v>未进复试</v>
      </c>
      <c r="AW412" s="136" t="str">
        <f>VLOOKUP(A412,[1]数据整理!$A:$AC,29,0)</f>
        <v>putong</v>
      </c>
      <c r="AX412" t="str">
        <f t="shared" si="76"/>
        <v/>
      </c>
      <c r="AY412">
        <f>IFERROR(VLOOKUP(A412,跨学科资质筛选!$A:$H,8,0),1)</f>
        <v>1</v>
      </c>
    </row>
    <row r="413" spans="1:51">
      <c r="A413" s="8">
        <v>506</v>
      </c>
      <c r="B413" s="8" t="s">
        <v>626</v>
      </c>
      <c r="C413">
        <v>1</v>
      </c>
      <c r="D413" t="s">
        <v>627</v>
      </c>
      <c r="E413" t="str">
        <f>VLOOKUP(A413,[1]数据整理!A:J,10,0)</f>
        <v>管理学</v>
      </c>
      <c r="F413" t="str">
        <f>VLOOKUP(A413,[1]数据整理!$A:$M,13,0)</f>
        <v>电子商务</v>
      </c>
      <c r="G413" s="7" t="s">
        <v>53</v>
      </c>
      <c r="H413" s="7">
        <f t="shared" si="66"/>
        <v>0</v>
      </c>
      <c r="I413" s="7">
        <f t="shared" si="67"/>
        <v>1</v>
      </c>
      <c r="J413" s="7">
        <v>1</v>
      </c>
      <c r="K413" s="127">
        <f>VLOOKUP(G413,权重!$L$16:$N$18,3,0)</f>
        <v>0.02965</v>
      </c>
      <c r="L413" s="127">
        <f t="shared" si="68"/>
        <v>-0.162495927150278</v>
      </c>
      <c r="M413" t="str">
        <f>IFERROR(VLOOKUP(A413,[1]数据整理!A:Q,16,0),"")</f>
        <v>经济管理学院</v>
      </c>
      <c r="N413" t="s">
        <v>79</v>
      </c>
      <c r="O413">
        <v>437</v>
      </c>
      <c r="P413">
        <v>395</v>
      </c>
      <c r="Q413" s="14"/>
      <c r="R413" s="14" t="s">
        <v>55</v>
      </c>
      <c r="S413" s="14" t="s">
        <v>55</v>
      </c>
      <c r="T413" s="30">
        <f>VLOOKUP(A413,英语评价得分!O:T,6,0)</f>
        <v>-1.37826448995497</v>
      </c>
      <c r="U413" s="41">
        <f t="shared" si="69"/>
        <v>-1.3842596950109</v>
      </c>
      <c r="V413" s="14">
        <f t="shared" si="70"/>
        <v>0</v>
      </c>
      <c r="W413">
        <v>58</v>
      </c>
      <c r="X413">
        <v>1</v>
      </c>
      <c r="Y413" s="131">
        <v>0.0172413793103448</v>
      </c>
      <c r="Z413">
        <v>3.69</v>
      </c>
      <c r="AA413" s="41">
        <f t="shared" si="71"/>
        <v>0.708208343517937</v>
      </c>
      <c r="AB413" s="41">
        <f>VLOOKUP(A413,绩点百分制转换!$H:$M,6,0)</f>
        <v>-0.518918590734812</v>
      </c>
      <c r="AC413" s="41">
        <f>L413*权重!$O$22+AA413*权重!$O$23+AB413*权重!$O$24</f>
        <v>0.151812827190244</v>
      </c>
      <c r="AD413" s="41">
        <f t="shared" si="72"/>
        <v>0.215947468749467</v>
      </c>
      <c r="AE413">
        <v>1</v>
      </c>
      <c r="AF413">
        <v>0</v>
      </c>
      <c r="AG413">
        <v>3</v>
      </c>
      <c r="AH413" s="41">
        <f>AE413*权重!$N$3+AF413*权重!$N$4+AG413*权重!$N$5</f>
        <v>0.78002817856296</v>
      </c>
      <c r="AI413" s="41">
        <f t="shared" si="73"/>
        <v>-0.141633196030964</v>
      </c>
      <c r="AJ413">
        <v>0</v>
      </c>
      <c r="AK413">
        <v>1</v>
      </c>
      <c r="AL413">
        <v>0</v>
      </c>
      <c r="AM413" s="41">
        <f>AJ413*权重!$N$9+AK413*权重!$N$10+AL413*权重!$N$11</f>
        <v>0.341500400262201</v>
      </c>
      <c r="AN413" s="41">
        <f t="shared" si="74"/>
        <v>0.266081374167892</v>
      </c>
      <c r="AO413" s="41">
        <f>AI413*权重!$D$16+AN413*权重!$D$17</f>
        <v>0.111190608949346</v>
      </c>
      <c r="AP413" s="41">
        <f t="shared" si="75"/>
        <v>0.132432501749837</v>
      </c>
      <c r="AQ413" t="s">
        <v>55</v>
      </c>
      <c r="AR413" t="s">
        <v>55</v>
      </c>
      <c r="AS413" t="s">
        <v>55</v>
      </c>
      <c r="AT413" t="s">
        <v>55</v>
      </c>
      <c r="AU413" t="s">
        <v>55</v>
      </c>
      <c r="AV413" s="7" t="str">
        <f>IF(AU413="","未进复试",IFERROR(VLOOKUP(A413,录取名单!$E:$I,5,0),"未录取"))</f>
        <v>未进复试</v>
      </c>
      <c r="AW413" s="136" t="str">
        <f>VLOOKUP(A413,[1]数据整理!$A:$AC,29,0)</f>
        <v>putong</v>
      </c>
      <c r="AX413" t="str">
        <f t="shared" si="76"/>
        <v/>
      </c>
      <c r="AY413">
        <f>IFERROR(VLOOKUP(A413,跨学科资质筛选!$A:$H,8,0),1)</f>
        <v>1</v>
      </c>
    </row>
    <row r="414" spans="1:51">
      <c r="A414" s="8">
        <v>507</v>
      </c>
      <c r="B414" s="8" t="s">
        <v>628</v>
      </c>
      <c r="C414">
        <v>1</v>
      </c>
      <c r="D414" t="s">
        <v>102</v>
      </c>
      <c r="E414" t="str">
        <f>VLOOKUP(A414,[1]数据整理!A:J,10,0)</f>
        <v>工学</v>
      </c>
      <c r="F414" t="str">
        <f>VLOOKUP(A414,[1]数据整理!$A:$M,13,0)</f>
        <v>木材科学与工程</v>
      </c>
      <c r="G414" s="7">
        <v>211</v>
      </c>
      <c r="H414" s="7">
        <f t="shared" si="66"/>
        <v>0</v>
      </c>
      <c r="I414" s="7">
        <f t="shared" si="67"/>
        <v>1</v>
      </c>
      <c r="J414" s="7">
        <v>1</v>
      </c>
      <c r="K414" s="127">
        <f>VLOOKUP(G414,权重!$L$16:$N$18,3,0)</f>
        <v>0.03757</v>
      </c>
      <c r="L414" s="127">
        <f t="shared" si="68"/>
        <v>-0.0952406599627802</v>
      </c>
      <c r="M414" t="str">
        <f>IFERROR(VLOOKUP(A414,[1]数据整理!A:Q,16,0),"")</f>
        <v>材料学院</v>
      </c>
      <c r="N414" t="s">
        <v>186</v>
      </c>
      <c r="O414">
        <v>484</v>
      </c>
      <c r="P414">
        <v>430</v>
      </c>
      <c r="Q414" s="14"/>
      <c r="R414" s="14" t="s">
        <v>55</v>
      </c>
      <c r="S414" s="14" t="s">
        <v>55</v>
      </c>
      <c r="T414" s="30">
        <f>VLOOKUP(A414,英语评价得分!O:T,6,0)</f>
        <v>-0.737777438939507</v>
      </c>
      <c r="U414" s="41">
        <f t="shared" si="69"/>
        <v>-0.740804328525419</v>
      </c>
      <c r="V414" s="14">
        <f t="shared" si="70"/>
        <v>0</v>
      </c>
      <c r="W414">
        <v>55</v>
      </c>
      <c r="X414">
        <v>7</v>
      </c>
      <c r="Y414" s="131">
        <v>0.127272727272727</v>
      </c>
      <c r="Z414">
        <v>86.87</v>
      </c>
      <c r="AA414" s="41">
        <f t="shared" si="71"/>
        <v>-0.240408984840793</v>
      </c>
      <c r="AB414" s="41">
        <f>VLOOKUP(A414,绩点百分制转换!$H:$M,6,0)</f>
        <v>-0.526625998561969</v>
      </c>
      <c r="AC414" s="41">
        <f>L414*权重!$O$22+AA414*权重!$O$23+AB414*权重!$O$24</f>
        <v>-0.169896577639132</v>
      </c>
      <c r="AD414" s="41">
        <f t="shared" si="72"/>
        <v>-0.24157388243948</v>
      </c>
      <c r="AE414">
        <v>0</v>
      </c>
      <c r="AF414">
        <v>1</v>
      </c>
      <c r="AG414">
        <v>4</v>
      </c>
      <c r="AH414" s="41">
        <f>AE414*权重!$N$3+AF414*权重!$N$4+AG414*权重!$N$5</f>
        <v>0.858819126863304</v>
      </c>
      <c r="AI414" s="41">
        <f t="shared" si="73"/>
        <v>-0.0665160689698573</v>
      </c>
      <c r="AJ414">
        <v>0</v>
      </c>
      <c r="AK414">
        <v>1</v>
      </c>
      <c r="AL414">
        <v>1</v>
      </c>
      <c r="AM414" s="41">
        <f>AJ414*权重!$N$9+AK414*权重!$N$10+AL414*权重!$N$11</f>
        <v>0.491989814419273</v>
      </c>
      <c r="AN414" s="41">
        <f t="shared" si="74"/>
        <v>0.670233890132048</v>
      </c>
      <c r="AO414" s="41">
        <f>AI414*权重!$D$16+AN414*权重!$D$17</f>
        <v>0.390342580669234</v>
      </c>
      <c r="AP414" s="41">
        <f t="shared" si="75"/>
        <v>0.464913763724991</v>
      </c>
      <c r="AQ414" t="s">
        <v>55</v>
      </c>
      <c r="AR414" t="s">
        <v>55</v>
      </c>
      <c r="AS414" t="s">
        <v>55</v>
      </c>
      <c r="AT414">
        <v>84.71</v>
      </c>
      <c r="AU414">
        <v>84.71</v>
      </c>
      <c r="AV414" s="7">
        <f>IF(AU414="","未进复试",IFERROR(VLOOKUP(A414,录取名单!$E:$I,5,0),"未录取"))</f>
        <v>84.71</v>
      </c>
      <c r="AW414" s="136" t="str">
        <f>VLOOKUP(A414,[1]数据整理!$A:$AC,29,0)</f>
        <v>putong</v>
      </c>
      <c r="AX414" t="str">
        <f t="shared" si="76"/>
        <v/>
      </c>
      <c r="AY414">
        <f>IFERROR(VLOOKUP(A414,跨学科资质筛选!$A:$H,8,0),1)</f>
        <v>1</v>
      </c>
    </row>
    <row r="415" spans="1:51">
      <c r="A415" s="8">
        <v>508</v>
      </c>
      <c r="B415" s="8" t="s">
        <v>629</v>
      </c>
      <c r="C415">
        <v>1</v>
      </c>
      <c r="D415" t="s">
        <v>102</v>
      </c>
      <c r="E415" t="str">
        <f>VLOOKUP(A415,[1]数据整理!A:J,10,0)</f>
        <v>管理学</v>
      </c>
      <c r="F415" t="str">
        <f>VLOOKUP(A415,[1]数据整理!$A:$M,13,0)</f>
        <v>会计学</v>
      </c>
      <c r="G415" s="7">
        <v>211</v>
      </c>
      <c r="H415" s="7">
        <f t="shared" si="66"/>
        <v>0</v>
      </c>
      <c r="I415" s="7">
        <f t="shared" si="67"/>
        <v>1</v>
      </c>
      <c r="J415" s="7">
        <v>1</v>
      </c>
      <c r="K415" s="127">
        <f>VLOOKUP(G415,权重!$L$16:$N$18,3,0)</f>
        <v>0.03757</v>
      </c>
      <c r="L415" s="127">
        <f t="shared" si="68"/>
        <v>-0.0952406599627802</v>
      </c>
      <c r="M415" t="str">
        <f>IFERROR(VLOOKUP(A415,[1]数据整理!A:Q,16,0),"")</f>
        <v>经济管理学院</v>
      </c>
      <c r="N415" t="s">
        <v>54</v>
      </c>
      <c r="O415">
        <v>517</v>
      </c>
      <c r="P415">
        <v>536</v>
      </c>
      <c r="Q415" s="14"/>
      <c r="R415" s="14" t="s">
        <v>55</v>
      </c>
      <c r="S415" s="14" t="s">
        <v>55</v>
      </c>
      <c r="T415" s="30">
        <f>VLOOKUP(A415,英语评价得分!O:T,6,0)</f>
        <v>1.20198334413589</v>
      </c>
      <c r="U415" s="41">
        <f t="shared" si="69"/>
        <v>1.20794620997346</v>
      </c>
      <c r="V415" s="14">
        <f t="shared" si="70"/>
        <v>0</v>
      </c>
      <c r="W415">
        <v>96</v>
      </c>
      <c r="X415">
        <v>8</v>
      </c>
      <c r="Y415" s="131">
        <v>0.0833333333333333</v>
      </c>
      <c r="Z415">
        <v>91.07</v>
      </c>
      <c r="AA415" s="41">
        <f t="shared" si="71"/>
        <v>0.138407336692774</v>
      </c>
      <c r="AB415" s="41">
        <f>VLOOKUP(A415,绩点百分制转换!$H:$M,6,0)</f>
        <v>0.552411097240489</v>
      </c>
      <c r="AC415" s="41">
        <f>L415*权重!$O$22+AA415*权重!$O$23+AB415*权重!$O$24</f>
        <v>0.0228022373926932</v>
      </c>
      <c r="AD415" s="41">
        <f t="shared" si="72"/>
        <v>0.0324741276664998</v>
      </c>
      <c r="AE415">
        <v>3</v>
      </c>
      <c r="AF415">
        <v>2</v>
      </c>
      <c r="AG415">
        <v>6</v>
      </c>
      <c r="AH415" s="41">
        <f>AE415*权重!$N$3+AF415*权重!$N$4+AG415*权重!$N$5</f>
        <v>2.88650272946734</v>
      </c>
      <c r="AI415" s="41">
        <f t="shared" si="73"/>
        <v>1.86662181174106</v>
      </c>
      <c r="AJ415">
        <v>0</v>
      </c>
      <c r="AK415">
        <v>0</v>
      </c>
      <c r="AL415">
        <v>0</v>
      </c>
      <c r="AM415" s="41">
        <f>AJ415*权重!$N$9+AK415*权重!$N$10+AL415*权重!$N$11</f>
        <v>0</v>
      </c>
      <c r="AN415" s="41">
        <f t="shared" si="74"/>
        <v>-0.651047891978899</v>
      </c>
      <c r="AO415" s="41">
        <f>AI415*权重!$D$16+AN415*权重!$D$17</f>
        <v>0.305414828464314</v>
      </c>
      <c r="AP415" s="41">
        <f t="shared" si="75"/>
        <v>0.363761384052247</v>
      </c>
      <c r="AQ415" t="s">
        <v>55</v>
      </c>
      <c r="AR415" t="s">
        <v>55</v>
      </c>
      <c r="AS415" t="s">
        <v>55</v>
      </c>
      <c r="AT415">
        <v>91.14</v>
      </c>
      <c r="AU415">
        <v>91.14</v>
      </c>
      <c r="AV415" s="7" t="str">
        <f>IF(AU415="","未进复试",IFERROR(VLOOKUP(A415,录取名单!$E:$I,5,0),"未录取"))</f>
        <v>未录取</v>
      </c>
      <c r="AW415" s="136" t="str">
        <f>VLOOKUP(A415,[1]数据整理!$A:$AC,29,0)</f>
        <v>putong</v>
      </c>
      <c r="AX415" t="str">
        <f t="shared" si="76"/>
        <v/>
      </c>
      <c r="AY415">
        <f>IFERROR(VLOOKUP(A415,跨学科资质筛选!$A:$H,8,0),1)</f>
        <v>1</v>
      </c>
    </row>
    <row r="416" spans="1:51">
      <c r="A416" s="8">
        <v>509</v>
      </c>
      <c r="B416" s="8" t="s">
        <v>630</v>
      </c>
      <c r="C416">
        <v>2</v>
      </c>
      <c r="D416" t="s">
        <v>631</v>
      </c>
      <c r="E416" t="str">
        <f>VLOOKUP(A416,[1]数据整理!A:J,10,0)</f>
        <v>工学</v>
      </c>
      <c r="F416" t="str">
        <f>VLOOKUP(A416,[1]数据整理!$A:$M,13,0)</f>
        <v>工业设计</v>
      </c>
      <c r="G416" s="7" t="s">
        <v>53</v>
      </c>
      <c r="H416" s="7">
        <f t="shared" si="66"/>
        <v>0</v>
      </c>
      <c r="I416" s="7">
        <f t="shared" si="67"/>
        <v>1</v>
      </c>
      <c r="J416" s="7">
        <v>1</v>
      </c>
      <c r="K416" s="127">
        <f>VLOOKUP(G416,权重!$L$16:$N$18,3,0)</f>
        <v>0.02965</v>
      </c>
      <c r="L416" s="127">
        <f t="shared" si="68"/>
        <v>-0.162495927150278</v>
      </c>
      <c r="M416" t="str">
        <f>IFERROR(VLOOKUP(A416,[1]数据整理!A:Q,16,0),"")</f>
        <v>艺术设计学院</v>
      </c>
      <c r="N416" t="s">
        <v>86</v>
      </c>
      <c r="O416">
        <v>506</v>
      </c>
      <c r="P416">
        <v>465</v>
      </c>
      <c r="Q416" s="14"/>
      <c r="R416" s="14" t="s">
        <v>55</v>
      </c>
      <c r="S416" s="14" t="s">
        <v>55</v>
      </c>
      <c r="T416" s="30">
        <f>VLOOKUP(A416,英语评价得分!O:T,6,0)</f>
        <v>-0.0972903879240454</v>
      </c>
      <c r="U416" s="41">
        <f t="shared" si="69"/>
        <v>-0.0973489620399389</v>
      </c>
      <c r="V416" s="14">
        <f t="shared" si="70"/>
        <v>0</v>
      </c>
      <c r="W416">
        <v>44</v>
      </c>
      <c r="X416">
        <v>3</v>
      </c>
      <c r="Y416" s="131">
        <v>0.0681818181818182</v>
      </c>
      <c r="Z416">
        <v>3.68</v>
      </c>
      <c r="AA416" s="41">
        <f t="shared" si="71"/>
        <v>0.269033654462969</v>
      </c>
      <c r="AB416" s="41">
        <f>VLOOKUP(A416,绩点百分制转换!$H:$M,6,0)</f>
        <v>-0.544609950158679</v>
      </c>
      <c r="AC416" s="41">
        <f>L416*权重!$O$22+AA416*权重!$O$23+AB416*权重!$O$24</f>
        <v>-0.0160370713995532</v>
      </c>
      <c r="AD416" s="41">
        <f t="shared" si="72"/>
        <v>-0.0227614755552892</v>
      </c>
      <c r="AE416">
        <v>0</v>
      </c>
      <c r="AF416">
        <v>3</v>
      </c>
      <c r="AG416">
        <v>4</v>
      </c>
      <c r="AH416" s="41">
        <f>AE416*权重!$N$3+AF416*权重!$N$4+AG416*权重!$N$5</f>
        <v>1.72466097335489</v>
      </c>
      <c r="AI416" s="41">
        <f t="shared" si="73"/>
        <v>0.758953777513108</v>
      </c>
      <c r="AJ416">
        <v>0</v>
      </c>
      <c r="AK416">
        <v>1</v>
      </c>
      <c r="AL416">
        <v>3</v>
      </c>
      <c r="AM416" s="41">
        <f>AJ416*权重!$N$9+AK416*权重!$N$10+AL416*权重!$N$11</f>
        <v>0.792968642733415</v>
      </c>
      <c r="AN416" s="41">
        <f t="shared" si="74"/>
        <v>1.47853892206036</v>
      </c>
      <c r="AO416" s="41">
        <f>AI416*权重!$D$16+AN416*权重!$D$17</f>
        <v>1.20516852564686</v>
      </c>
      <c r="AP416" s="41">
        <f t="shared" si="75"/>
        <v>1.43540434205451</v>
      </c>
      <c r="AQ416" t="s">
        <v>55</v>
      </c>
      <c r="AR416" t="s">
        <v>55</v>
      </c>
      <c r="AS416" t="s">
        <v>55</v>
      </c>
      <c r="AT416" t="s">
        <v>55</v>
      </c>
      <c r="AU416" t="s">
        <v>55</v>
      </c>
      <c r="AV416" s="7" t="str">
        <f>IF(AU416="","未进复试",IFERROR(VLOOKUP(A416,录取名单!$E:$I,5,0),"未录取"))</f>
        <v>未进复试</v>
      </c>
      <c r="AW416" s="136" t="str">
        <f>VLOOKUP(A416,[1]数据整理!$A:$AC,29,0)</f>
        <v>putong</v>
      </c>
      <c r="AX416" t="str">
        <f t="shared" si="76"/>
        <v/>
      </c>
      <c r="AY416">
        <f>IFERROR(VLOOKUP(A416,跨学科资质筛选!$A:$H,8,0),1)</f>
        <v>1</v>
      </c>
    </row>
    <row r="417" spans="1:51">
      <c r="A417" s="8">
        <v>510</v>
      </c>
      <c r="B417" s="8" t="s">
        <v>632</v>
      </c>
      <c r="C417">
        <v>1</v>
      </c>
      <c r="D417" t="s">
        <v>414</v>
      </c>
      <c r="E417" t="str">
        <f>VLOOKUP(A417,[1]数据整理!A:J,10,0)</f>
        <v>管理学</v>
      </c>
      <c r="F417" t="str">
        <f>VLOOKUP(A417,[1]数据整理!$A:$M,13,0)</f>
        <v>会计学</v>
      </c>
      <c r="G417" s="7">
        <v>211</v>
      </c>
      <c r="H417" s="7">
        <f t="shared" si="66"/>
        <v>0</v>
      </c>
      <c r="I417" s="7">
        <f t="shared" si="67"/>
        <v>1</v>
      </c>
      <c r="J417" s="7">
        <v>1</v>
      </c>
      <c r="K417" s="127">
        <f>VLOOKUP(G417,权重!$L$16:$N$18,3,0)</f>
        <v>0.03757</v>
      </c>
      <c r="L417" s="127">
        <f t="shared" si="68"/>
        <v>-0.0952406599627802</v>
      </c>
      <c r="M417" t="str">
        <f>IFERROR(VLOOKUP(A417,[1]数据整理!A:Q,16,0),"")</f>
        <v>经济管理学院</v>
      </c>
      <c r="N417" t="s">
        <v>61</v>
      </c>
      <c r="O417">
        <v>435</v>
      </c>
      <c r="P417">
        <v>437</v>
      </c>
      <c r="Q417" s="14"/>
      <c r="R417" s="14" t="s">
        <v>55</v>
      </c>
      <c r="S417" s="14" t="s">
        <v>55</v>
      </c>
      <c r="T417" s="30">
        <f>VLOOKUP(A417,英语评价得分!O:T,6,0)</f>
        <v>-0.609680028736414</v>
      </c>
      <c r="U417" s="41">
        <f t="shared" si="69"/>
        <v>-0.612113255228323</v>
      </c>
      <c r="V417" s="14">
        <f t="shared" si="70"/>
        <v>0</v>
      </c>
      <c r="W417">
        <v>60</v>
      </c>
      <c r="X417">
        <v>6</v>
      </c>
      <c r="Y417" s="131">
        <v>0.1</v>
      </c>
      <c r="Z417">
        <v>3.44</v>
      </c>
      <c r="AA417" s="41">
        <f t="shared" si="71"/>
        <v>-0.00528161285444137</v>
      </c>
      <c r="AB417" s="41">
        <f>VLOOKUP(A417,绩点百分制转换!$H:$M,6,0)</f>
        <v>-1.16120257633151</v>
      </c>
      <c r="AC417" s="41">
        <f>L417*权重!$O$22+AA417*权重!$O$23+AB417*权重!$O$24</f>
        <v>-0.109426888275936</v>
      </c>
      <c r="AD417" s="41">
        <f t="shared" si="72"/>
        <v>-0.155576477427032</v>
      </c>
      <c r="AE417">
        <v>0</v>
      </c>
      <c r="AF417">
        <v>0</v>
      </c>
      <c r="AG417">
        <v>2</v>
      </c>
      <c r="AH417" s="41">
        <f>AE417*权重!$N$3+AF417*权重!$N$4+AG417*权重!$N$5</f>
        <v>0.212949101808755</v>
      </c>
      <c r="AI417" s="41">
        <f t="shared" si="73"/>
        <v>-0.682270819782663</v>
      </c>
      <c r="AJ417">
        <v>0</v>
      </c>
      <c r="AK417">
        <v>0</v>
      </c>
      <c r="AL417">
        <v>0</v>
      </c>
      <c r="AM417" s="41">
        <f>AJ417*权重!$N$9+AK417*权重!$N$10+AL417*权重!$N$11</f>
        <v>0</v>
      </c>
      <c r="AN417" s="41">
        <f t="shared" si="74"/>
        <v>-0.651047891978899</v>
      </c>
      <c r="AO417" s="41">
        <f>AI417*权重!$D$16+AN417*权重!$D$17</f>
        <v>-0.662909482251549</v>
      </c>
      <c r="AP417" s="41">
        <f t="shared" si="75"/>
        <v>-0.789551941461672</v>
      </c>
      <c r="AQ417" t="s">
        <v>55</v>
      </c>
      <c r="AR417" t="s">
        <v>55</v>
      </c>
      <c r="AS417" t="s">
        <v>55</v>
      </c>
      <c r="AT417" t="s">
        <v>55</v>
      </c>
      <c r="AU417" t="s">
        <v>55</v>
      </c>
      <c r="AV417" s="7" t="str">
        <f>IF(AU417="","未进复试",IFERROR(VLOOKUP(A417,录取名单!$E:$I,5,0),"未录取"))</f>
        <v>未进复试</v>
      </c>
      <c r="AW417" s="136" t="str">
        <f>VLOOKUP(A417,[1]数据整理!$A:$AC,29,0)</f>
        <v>putong</v>
      </c>
      <c r="AX417" t="str">
        <f t="shared" si="76"/>
        <v/>
      </c>
      <c r="AY417">
        <f>IFERROR(VLOOKUP(A417,跨学科资质筛选!$A:$H,8,0),1)</f>
        <v>1</v>
      </c>
    </row>
    <row r="418" spans="1:51">
      <c r="A418" s="8">
        <v>511</v>
      </c>
      <c r="B418" s="8" t="s">
        <v>633</v>
      </c>
      <c r="C418">
        <v>1</v>
      </c>
      <c r="D418" t="s">
        <v>283</v>
      </c>
      <c r="E418" t="str">
        <f>VLOOKUP(A418,[1]数据整理!A:J,10,0)</f>
        <v>工学</v>
      </c>
      <c r="F418" t="str">
        <f>VLOOKUP(A418,[1]数据整理!$A:$M,13,0)</f>
        <v>工业设计</v>
      </c>
      <c r="G418" s="7" t="s">
        <v>53</v>
      </c>
      <c r="H418" s="7">
        <f t="shared" si="66"/>
        <v>0</v>
      </c>
      <c r="I418" s="7">
        <f t="shared" si="67"/>
        <v>1</v>
      </c>
      <c r="J418" s="7">
        <v>1</v>
      </c>
      <c r="K418" s="127">
        <f>VLOOKUP(G418,权重!$L$16:$N$18,3,0)</f>
        <v>0.02965</v>
      </c>
      <c r="L418" s="127">
        <f t="shared" si="68"/>
        <v>-0.162495927150278</v>
      </c>
      <c r="M418" t="str">
        <f>IFERROR(VLOOKUP(A418,[1]数据整理!A:Q,16,0),"")</f>
        <v>艺术设计学院</v>
      </c>
      <c r="N418" t="s">
        <v>86</v>
      </c>
      <c r="O418">
        <v>531</v>
      </c>
      <c r="P418">
        <v>524</v>
      </c>
      <c r="Q418" s="14"/>
      <c r="R418" s="14" t="s">
        <v>55</v>
      </c>
      <c r="S418" s="14" t="s">
        <v>55</v>
      </c>
      <c r="T418" s="30">
        <f>VLOOKUP(A418,英语评价得分!O:T,6,0)</f>
        <v>0.982387783787733</v>
      </c>
      <c r="U418" s="41">
        <f t="shared" si="69"/>
        <v>0.987332941464156</v>
      </c>
      <c r="V418" s="14">
        <f t="shared" si="70"/>
        <v>0</v>
      </c>
      <c r="W418">
        <v>33</v>
      </c>
      <c r="X418">
        <v>1</v>
      </c>
      <c r="Y418" s="131">
        <v>0.0303030303030303</v>
      </c>
      <c r="Z418">
        <v>85.36</v>
      </c>
      <c r="AA418" s="41">
        <f t="shared" si="71"/>
        <v>0.595599448888458</v>
      </c>
      <c r="AB418" s="41">
        <f>VLOOKUP(A418,绩点百分制转换!$H:$M,6,0)</f>
        <v>-0.914565525862379</v>
      </c>
      <c r="AC418" s="41">
        <f>L418*权重!$O$22+AA418*权重!$O$23+AB418*权重!$O$24</f>
        <v>0.0911349054634032</v>
      </c>
      <c r="AD418" s="41">
        <f t="shared" si="72"/>
        <v>0.12965392457868</v>
      </c>
      <c r="AE418">
        <v>0</v>
      </c>
      <c r="AF418">
        <v>3</v>
      </c>
      <c r="AG418">
        <v>1</v>
      </c>
      <c r="AH418" s="41">
        <f>AE418*权重!$N$3+AF418*权重!$N$4+AG418*权重!$N$5</f>
        <v>1.40523732064176</v>
      </c>
      <c r="AI418" s="41">
        <f t="shared" si="73"/>
        <v>0.454424036156124</v>
      </c>
      <c r="AJ418">
        <v>0</v>
      </c>
      <c r="AK418">
        <v>3</v>
      </c>
      <c r="AL418">
        <v>0</v>
      </c>
      <c r="AM418" s="41">
        <f>AJ418*权重!$N$9+AK418*权重!$N$10+AL418*权重!$N$11</f>
        <v>1.0245012007866</v>
      </c>
      <c r="AN418" s="41">
        <f t="shared" si="74"/>
        <v>2.10033990646147</v>
      </c>
      <c r="AO418" s="41">
        <f>AI418*权重!$D$16+AN418*权重!$D$17</f>
        <v>1.47505646733247</v>
      </c>
      <c r="AP418" s="41">
        <f t="shared" si="75"/>
        <v>1.75685177045938</v>
      </c>
      <c r="AQ418" t="s">
        <v>55</v>
      </c>
      <c r="AR418" t="s">
        <v>55</v>
      </c>
      <c r="AS418" t="s">
        <v>55</v>
      </c>
      <c r="AT418" t="s">
        <v>55</v>
      </c>
      <c r="AU418" t="s">
        <v>55</v>
      </c>
      <c r="AV418" s="7" t="str">
        <f>IF(AU418="","未进复试",IFERROR(VLOOKUP(A418,录取名单!$E:$I,5,0),"未录取"))</f>
        <v>未进复试</v>
      </c>
      <c r="AW418" s="136" t="str">
        <f>VLOOKUP(A418,[1]数据整理!$A:$AC,29,0)</f>
        <v>putong</v>
      </c>
      <c r="AX418" t="str">
        <f t="shared" si="76"/>
        <v/>
      </c>
      <c r="AY418">
        <f>IFERROR(VLOOKUP(A418,跨学科资质筛选!$A:$H,8,0),1)</f>
        <v>1</v>
      </c>
    </row>
    <row r="419" spans="1:51">
      <c r="A419" s="8">
        <v>512</v>
      </c>
      <c r="B419" s="8" t="s">
        <v>634</v>
      </c>
      <c r="C419">
        <v>1</v>
      </c>
      <c r="D419" t="s">
        <v>635</v>
      </c>
      <c r="E419" t="str">
        <f>VLOOKUP(A419,[1]数据整理!A:J,10,0)</f>
        <v>工学</v>
      </c>
      <c r="F419" t="str">
        <f>VLOOKUP(A419,[1]数据整理!$A:$M,13,0)</f>
        <v>工业设计</v>
      </c>
      <c r="G419" s="7">
        <v>211</v>
      </c>
      <c r="H419" s="7">
        <f t="shared" si="66"/>
        <v>0</v>
      </c>
      <c r="I419" s="7">
        <f t="shared" si="67"/>
        <v>1</v>
      </c>
      <c r="J419" s="7">
        <v>1</v>
      </c>
      <c r="K419" s="127">
        <f>VLOOKUP(G419,权重!$L$16:$N$18,3,0)</f>
        <v>0.03757</v>
      </c>
      <c r="L419" s="127">
        <f t="shared" si="68"/>
        <v>-0.0952406599627802</v>
      </c>
      <c r="M419" t="str">
        <f>IFERROR(VLOOKUP(A419,[1]数据整理!A:Q,16,0),"")</f>
        <v>艺术设计学院</v>
      </c>
      <c r="N419" t="s">
        <v>86</v>
      </c>
      <c r="O419">
        <v>500</v>
      </c>
      <c r="P419">
        <v>478</v>
      </c>
      <c r="Q419" s="14"/>
      <c r="R419" s="14" t="s">
        <v>55</v>
      </c>
      <c r="S419" s="14" t="s">
        <v>55</v>
      </c>
      <c r="T419" s="30">
        <f>VLOOKUP(A419,英语评价得分!O:T,6,0)</f>
        <v>0.140604802453125</v>
      </c>
      <c r="U419" s="41">
        <f t="shared" si="69"/>
        <v>0.14164874551181</v>
      </c>
      <c r="V419" s="14">
        <f t="shared" si="70"/>
        <v>0</v>
      </c>
      <c r="W419">
        <v>46</v>
      </c>
      <c r="X419">
        <v>8</v>
      </c>
      <c r="Y419" s="131">
        <v>0.173913043478261</v>
      </c>
      <c r="Z419">
        <v>85.31</v>
      </c>
      <c r="AA419" s="41">
        <f t="shared" si="71"/>
        <v>-0.642510867368178</v>
      </c>
      <c r="AB419" s="41">
        <f>VLOOKUP(A419,绩点百分制转换!$H:$M,6,0)</f>
        <v>-0.927411205574312</v>
      </c>
      <c r="AC419" s="41">
        <f>L419*权重!$O$22+AA419*权重!$O$23+AB419*权重!$O$24</f>
        <v>-0.340682106813957</v>
      </c>
      <c r="AD419" s="41">
        <f t="shared" si="72"/>
        <v>-0.484457754961103</v>
      </c>
      <c r="AE419">
        <v>1</v>
      </c>
      <c r="AF419">
        <v>0</v>
      </c>
      <c r="AG419">
        <v>5</v>
      </c>
      <c r="AH419" s="41">
        <f>AE419*权重!$N$3+AF419*权重!$N$4+AG419*权重!$N$5</f>
        <v>0.992977280371715</v>
      </c>
      <c r="AI419" s="41">
        <f t="shared" si="73"/>
        <v>0.0613866315403587</v>
      </c>
      <c r="AJ419">
        <v>0</v>
      </c>
      <c r="AK419">
        <v>0</v>
      </c>
      <c r="AL419">
        <v>1</v>
      </c>
      <c r="AM419" s="41">
        <f>AJ419*权重!$N$9+AK419*权重!$N$10+AL419*权重!$N$11</f>
        <v>0.150489414157071</v>
      </c>
      <c r="AN419" s="41">
        <f t="shared" si="74"/>
        <v>-0.246895376014742</v>
      </c>
      <c r="AO419" s="41">
        <f>AI419*权重!$D$16+AN419*权重!$D$17</f>
        <v>-0.129779041344559</v>
      </c>
      <c r="AP419" s="41">
        <f t="shared" si="75"/>
        <v>-0.154572074767441</v>
      </c>
      <c r="AQ419" t="s">
        <v>55</v>
      </c>
      <c r="AR419" t="s">
        <v>55</v>
      </c>
      <c r="AS419" t="s">
        <v>55</v>
      </c>
      <c r="AT419" t="s">
        <v>55</v>
      </c>
      <c r="AU419" t="s">
        <v>55</v>
      </c>
      <c r="AV419" s="7" t="str">
        <f>IF(AU419="","未进复试",IFERROR(VLOOKUP(A419,录取名单!$E:$I,5,0),"未录取"))</f>
        <v>未进复试</v>
      </c>
      <c r="AW419" s="136" t="str">
        <f>VLOOKUP(A419,[1]数据整理!$A:$AC,29,0)</f>
        <v>putong</v>
      </c>
      <c r="AX419" t="str">
        <f t="shared" si="76"/>
        <v/>
      </c>
      <c r="AY419">
        <f>IFERROR(VLOOKUP(A419,跨学科资质筛选!$A:$H,8,0),1)</f>
        <v>1</v>
      </c>
    </row>
    <row r="420" spans="1:51">
      <c r="A420" s="8">
        <v>513</v>
      </c>
      <c r="B420" s="8" t="s">
        <v>636</v>
      </c>
      <c r="C420">
        <v>2</v>
      </c>
      <c r="D420" t="s">
        <v>405</v>
      </c>
      <c r="E420" t="str">
        <f>VLOOKUP(A420,[1]数据整理!A:J,10,0)</f>
        <v>经济学</v>
      </c>
      <c r="F420" t="str">
        <f>VLOOKUP(A420,[1]数据整理!$A:$M,13,0)</f>
        <v>国际经济与贸易</v>
      </c>
      <c r="G420" s="7" t="s">
        <v>53</v>
      </c>
      <c r="H420" s="7">
        <f t="shared" si="66"/>
        <v>0</v>
      </c>
      <c r="I420" s="7">
        <f t="shared" si="67"/>
        <v>1</v>
      </c>
      <c r="J420" s="7">
        <v>1</v>
      </c>
      <c r="K420" s="127">
        <f>VLOOKUP(G420,权重!$L$16:$N$18,3,0)</f>
        <v>0.02965</v>
      </c>
      <c r="L420" s="127">
        <f t="shared" si="68"/>
        <v>-0.162495927150278</v>
      </c>
      <c r="M420" t="str">
        <f>IFERROR(VLOOKUP(A420,[1]数据整理!A:Q,16,0),"")</f>
        <v>经济管理学院</v>
      </c>
      <c r="N420" t="s">
        <v>162</v>
      </c>
      <c r="O420">
        <v>441</v>
      </c>
      <c r="P420">
        <v>447</v>
      </c>
      <c r="Q420" s="14"/>
      <c r="R420" s="14" t="s">
        <v>55</v>
      </c>
      <c r="S420" s="14" t="s">
        <v>55</v>
      </c>
      <c r="T420" s="30">
        <f>VLOOKUP(A420,英语评价得分!O:T,6,0)</f>
        <v>-0.426683728446284</v>
      </c>
      <c r="U420" s="41">
        <f t="shared" si="69"/>
        <v>-0.428268864803901</v>
      </c>
      <c r="V420" s="14">
        <f t="shared" si="70"/>
        <v>0</v>
      </c>
      <c r="W420">
        <v>81</v>
      </c>
      <c r="X420">
        <v>3</v>
      </c>
      <c r="Y420" s="131">
        <v>0.037037037037037</v>
      </c>
      <c r="Z420">
        <v>85.99</v>
      </c>
      <c r="AA420" s="41">
        <f t="shared" si="71"/>
        <v>0.53754330765726</v>
      </c>
      <c r="AB420" s="41">
        <f>VLOOKUP(A420,绩点百分制转换!$H:$M,6,0)</f>
        <v>-0.752709961492011</v>
      </c>
      <c r="AC420" s="41">
        <f>L420*权重!$O$22+AA420*权重!$O$23+AB420*权重!$O$24</f>
        <v>0.0764385190853222</v>
      </c>
      <c r="AD420" s="41">
        <f t="shared" si="72"/>
        <v>0.108753352657692</v>
      </c>
      <c r="AE420">
        <v>0</v>
      </c>
      <c r="AF420">
        <v>3</v>
      </c>
      <c r="AG420">
        <v>0</v>
      </c>
      <c r="AH420" s="41">
        <f>AE420*权重!$N$3+AF420*权重!$N$4+AG420*权重!$N$5</f>
        <v>1.29876276973738</v>
      </c>
      <c r="AI420" s="41">
        <f t="shared" si="73"/>
        <v>0.352914122370463</v>
      </c>
      <c r="AJ420">
        <v>0</v>
      </c>
      <c r="AK420">
        <v>0</v>
      </c>
      <c r="AL420">
        <v>0</v>
      </c>
      <c r="AM420" s="41">
        <f>AJ420*权重!$N$9+AK420*权重!$N$10+AL420*权重!$N$11</f>
        <v>0</v>
      </c>
      <c r="AN420" s="41">
        <f t="shared" si="74"/>
        <v>-0.651047891978899</v>
      </c>
      <c r="AO420" s="41">
        <f>AI420*权重!$D$16+AN420*权重!$D$17</f>
        <v>-0.269642722727576</v>
      </c>
      <c r="AP420" s="41">
        <f t="shared" si="75"/>
        <v>-0.321155362731383</v>
      </c>
      <c r="AQ420" t="s">
        <v>55</v>
      </c>
      <c r="AR420" t="s">
        <v>55</v>
      </c>
      <c r="AS420" t="s">
        <v>55</v>
      </c>
      <c r="AT420" t="s">
        <v>55</v>
      </c>
      <c r="AU420" t="s">
        <v>55</v>
      </c>
      <c r="AV420" s="7" t="str">
        <f>IF(AU420="","未进复试",IFERROR(VLOOKUP(A420,录取名单!$E:$I,5,0),"未录取"))</f>
        <v>未进复试</v>
      </c>
      <c r="AW420" s="136" t="str">
        <f>VLOOKUP(A420,[1]数据整理!$A:$AC,29,0)</f>
        <v>putong</v>
      </c>
      <c r="AX420" t="str">
        <f t="shared" si="76"/>
        <v/>
      </c>
      <c r="AY420">
        <f>IFERROR(VLOOKUP(A420,跨学科资质筛选!$A:$H,8,0),1)</f>
        <v>1</v>
      </c>
    </row>
    <row r="421" spans="1:51">
      <c r="A421" s="8">
        <v>514</v>
      </c>
      <c r="B421" s="8" t="s">
        <v>637</v>
      </c>
      <c r="C421">
        <v>2</v>
      </c>
      <c r="D421" t="s">
        <v>102</v>
      </c>
      <c r="E421" t="str">
        <f>VLOOKUP(A421,[1]数据整理!A:J,10,0)</f>
        <v>工学</v>
      </c>
      <c r="F421" t="str">
        <f>VLOOKUP(A421,[1]数据整理!$A:$M,13,0)</f>
        <v>食品科学与工程</v>
      </c>
      <c r="G421" s="7">
        <v>211</v>
      </c>
      <c r="H421" s="7">
        <f t="shared" si="66"/>
        <v>0</v>
      </c>
      <c r="I421" s="7">
        <f t="shared" si="67"/>
        <v>1</v>
      </c>
      <c r="J421" s="7">
        <v>1</v>
      </c>
      <c r="K421" s="127">
        <f>VLOOKUP(G421,权重!$L$16:$N$18,3,0)</f>
        <v>0.03757</v>
      </c>
      <c r="L421" s="127">
        <f t="shared" si="68"/>
        <v>-0.0952406599627802</v>
      </c>
      <c r="M421" t="str">
        <f>IFERROR(VLOOKUP(A421,[1]数据整理!A:Q,16,0),"")</f>
        <v>生物科学与技术学院</v>
      </c>
      <c r="N421" t="s">
        <v>296</v>
      </c>
      <c r="O421">
        <v>479</v>
      </c>
      <c r="P421">
        <v>491</v>
      </c>
      <c r="Q421" s="14"/>
      <c r="R421" s="14" t="s">
        <v>55</v>
      </c>
      <c r="S421" s="14" t="s">
        <v>55</v>
      </c>
      <c r="T421" s="30">
        <f>VLOOKUP(A421,英语评价得分!O:T,6,0)</f>
        <v>0.378499992830298</v>
      </c>
      <c r="U421" s="41">
        <f t="shared" si="69"/>
        <v>0.380646453063561</v>
      </c>
      <c r="V421" s="14">
        <f t="shared" si="70"/>
        <v>0</v>
      </c>
      <c r="W421">
        <v>78</v>
      </c>
      <c r="X421">
        <v>29</v>
      </c>
      <c r="Y421" s="131">
        <v>0.371794871794872</v>
      </c>
      <c r="Z421">
        <v>85.36</v>
      </c>
      <c r="AA421" s="41">
        <f t="shared" si="71"/>
        <v>-2.34851679008595</v>
      </c>
      <c r="AB421" s="41">
        <f>VLOOKUP(A421,绩点百分制转换!$H:$M,6,0)</f>
        <v>-0.914565525862379</v>
      </c>
      <c r="AC421" s="41">
        <f>L421*权重!$O$22+AA421*权重!$O$23+AB421*权重!$O$24</f>
        <v>-0.987599990643445</v>
      </c>
      <c r="AD421" s="41">
        <f t="shared" si="72"/>
        <v>-1.40447669091648</v>
      </c>
      <c r="AE421">
        <v>0</v>
      </c>
      <c r="AF421">
        <v>0</v>
      </c>
      <c r="AG421">
        <v>4</v>
      </c>
      <c r="AH421" s="41">
        <f>AE421*权重!$N$3+AF421*权重!$N$4+AG421*权重!$N$5</f>
        <v>0.425898203617509</v>
      </c>
      <c r="AI421" s="41">
        <f t="shared" si="73"/>
        <v>-0.47925099221134</v>
      </c>
      <c r="AJ421">
        <v>0</v>
      </c>
      <c r="AK421">
        <v>0</v>
      </c>
      <c r="AL421">
        <v>0</v>
      </c>
      <c r="AM421" s="41">
        <f>AJ421*权重!$N$9+AK421*权重!$N$10+AL421*权重!$N$11</f>
        <v>0</v>
      </c>
      <c r="AN421" s="41">
        <f t="shared" si="74"/>
        <v>-0.651047891978899</v>
      </c>
      <c r="AO421" s="41">
        <f>AI421*权重!$D$16+AN421*权重!$D$17</f>
        <v>-0.585782249757203</v>
      </c>
      <c r="AP421" s="41">
        <f t="shared" si="75"/>
        <v>-0.697690295511692</v>
      </c>
      <c r="AQ421">
        <v>38</v>
      </c>
      <c r="AR421" t="s">
        <v>55</v>
      </c>
      <c r="AS421">
        <v>18</v>
      </c>
      <c r="AT421">
        <v>36</v>
      </c>
      <c r="AU421">
        <v>92</v>
      </c>
      <c r="AV421" s="7">
        <f>IF(AU421="","未进复试",IFERROR(VLOOKUP(A421,录取名单!$E:$I,5,0),"未录取"))</f>
        <v>92</v>
      </c>
      <c r="AW421" s="136" t="str">
        <f>VLOOKUP(A421,[1]数据整理!$A:$AC,29,0)</f>
        <v>putong</v>
      </c>
      <c r="AX421" t="str">
        <f t="shared" si="76"/>
        <v/>
      </c>
      <c r="AY421">
        <f>IFERROR(VLOOKUP(A421,跨学科资质筛选!$A:$H,8,0),1)</f>
        <v>1</v>
      </c>
    </row>
    <row r="422" spans="1:51">
      <c r="A422" s="8">
        <v>515</v>
      </c>
      <c r="B422" s="8" t="s">
        <v>638</v>
      </c>
      <c r="C422">
        <v>1</v>
      </c>
      <c r="D422" t="s">
        <v>627</v>
      </c>
      <c r="E422" t="str">
        <f>VLOOKUP(A422,[1]数据整理!A:J,10,0)</f>
        <v>管理学</v>
      </c>
      <c r="F422" t="str">
        <f>VLOOKUP(A422,[1]数据整理!$A:$M,13,0)</f>
        <v>信息管理与信息系统</v>
      </c>
      <c r="G422" s="7" t="s">
        <v>53</v>
      </c>
      <c r="H422" s="7">
        <f t="shared" si="66"/>
        <v>0</v>
      </c>
      <c r="I422" s="7">
        <f t="shared" si="67"/>
        <v>1</v>
      </c>
      <c r="J422" s="7">
        <v>1</v>
      </c>
      <c r="K422" s="127">
        <f>VLOOKUP(G422,权重!$L$16:$N$18,3,0)</f>
        <v>0.02965</v>
      </c>
      <c r="L422" s="127">
        <f t="shared" si="68"/>
        <v>-0.162495927150278</v>
      </c>
      <c r="M422" t="str">
        <f>IFERROR(VLOOKUP(A422,[1]数据整理!A:Q,16,0),"")</f>
        <v>经济管理学院</v>
      </c>
      <c r="N422" t="s">
        <v>79</v>
      </c>
      <c r="O422">
        <v>432</v>
      </c>
      <c r="P422">
        <v>442</v>
      </c>
      <c r="Q422" s="14"/>
      <c r="R422" s="14" t="s">
        <v>55</v>
      </c>
      <c r="S422" s="14" t="s">
        <v>55</v>
      </c>
      <c r="T422" s="30">
        <f>VLOOKUP(A422,英语评价得分!O:T,6,0)</f>
        <v>-0.518181878591349</v>
      </c>
      <c r="U422" s="41">
        <f t="shared" si="69"/>
        <v>-0.520191060016112</v>
      </c>
      <c r="V422" s="14">
        <f t="shared" si="70"/>
        <v>0</v>
      </c>
      <c r="W422">
        <v>47</v>
      </c>
      <c r="X422">
        <v>1</v>
      </c>
      <c r="Y422" s="131">
        <v>0.0212765957446809</v>
      </c>
      <c r="Z422">
        <v>3.69</v>
      </c>
      <c r="AA422" s="41">
        <f t="shared" si="71"/>
        <v>0.673419382879213</v>
      </c>
      <c r="AB422" s="41">
        <f>VLOOKUP(A422,绩点百分制转换!$H:$M,6,0)</f>
        <v>-0.518918590734812</v>
      </c>
      <c r="AC422" s="41">
        <f>L422*权重!$O$22+AA422*权重!$O$23+AB422*权重!$O$24</f>
        <v>0.138608967898073</v>
      </c>
      <c r="AD422" s="41">
        <f t="shared" si="72"/>
        <v>0.197169504992185</v>
      </c>
      <c r="AE422">
        <v>0</v>
      </c>
      <c r="AF422">
        <v>2</v>
      </c>
      <c r="AG422">
        <v>2</v>
      </c>
      <c r="AH422" s="41">
        <f>AE422*权重!$N$3+AF422*权重!$N$4+AG422*权重!$N$5</f>
        <v>1.07879094830034</v>
      </c>
      <c r="AI422" s="41">
        <f t="shared" si="73"/>
        <v>0.143199026700303</v>
      </c>
      <c r="AJ422">
        <v>0</v>
      </c>
      <c r="AK422">
        <v>0</v>
      </c>
      <c r="AL422">
        <v>0</v>
      </c>
      <c r="AM422" s="41">
        <f>AJ422*权重!$N$9+AK422*权重!$N$10+AL422*权重!$N$11</f>
        <v>0</v>
      </c>
      <c r="AN422" s="41">
        <f t="shared" si="74"/>
        <v>-0.651047891978899</v>
      </c>
      <c r="AO422" s="41">
        <f>AI422*权重!$D$16+AN422*权重!$D$17</f>
        <v>-0.34931348757267</v>
      </c>
      <c r="AP422" s="41">
        <f t="shared" si="75"/>
        <v>-0.416046458341493</v>
      </c>
      <c r="AQ422" t="s">
        <v>55</v>
      </c>
      <c r="AR422" t="s">
        <v>55</v>
      </c>
      <c r="AS422" t="s">
        <v>55</v>
      </c>
      <c r="AT422" t="s">
        <v>55</v>
      </c>
      <c r="AU422" t="s">
        <v>55</v>
      </c>
      <c r="AV422" s="7" t="str">
        <f>IF(AU422="","未进复试",IFERROR(VLOOKUP(A422,录取名单!$E:$I,5,0),"未录取"))</f>
        <v>未进复试</v>
      </c>
      <c r="AW422" s="136" t="str">
        <f>VLOOKUP(A422,[1]数据整理!$A:$AC,29,0)</f>
        <v>putong</v>
      </c>
      <c r="AX422" t="str">
        <f t="shared" si="76"/>
        <v/>
      </c>
      <c r="AY422">
        <f>IFERROR(VLOOKUP(A422,跨学科资质筛选!$A:$H,8,0),1)</f>
        <v>1</v>
      </c>
    </row>
    <row r="423" spans="1:51">
      <c r="A423" s="8">
        <v>518</v>
      </c>
      <c r="B423" s="8" t="s">
        <v>639</v>
      </c>
      <c r="C423">
        <v>2</v>
      </c>
      <c r="D423" t="s">
        <v>640</v>
      </c>
      <c r="E423" t="str">
        <f>VLOOKUP(A423,[1]数据整理!A:J,10,0)</f>
        <v>理学</v>
      </c>
      <c r="F423" t="str">
        <f>VLOOKUP(A423,[1]数据整理!$A:$M,13,0)</f>
        <v>应用心理学</v>
      </c>
      <c r="G423" s="7" t="s">
        <v>53</v>
      </c>
      <c r="H423" s="7">
        <f t="shared" si="66"/>
        <v>0</v>
      </c>
      <c r="I423" s="7">
        <f t="shared" si="67"/>
        <v>1</v>
      </c>
      <c r="J423" s="7">
        <v>1</v>
      </c>
      <c r="K423" s="127">
        <f>VLOOKUP(G423,权重!$L$16:$N$18,3,0)</f>
        <v>0.02965</v>
      </c>
      <c r="L423" s="127">
        <f t="shared" si="68"/>
        <v>-0.162495927150278</v>
      </c>
      <c r="M423" t="str">
        <f>IFERROR(VLOOKUP(A423,[1]数据整理!A:Q,16,0),"")</f>
        <v>人文社会科学学院</v>
      </c>
      <c r="N423" t="s">
        <v>197</v>
      </c>
      <c r="O423">
        <v>435</v>
      </c>
      <c r="P423">
        <v>452</v>
      </c>
      <c r="Q423" s="14"/>
      <c r="R423" s="14" t="s">
        <v>55</v>
      </c>
      <c r="S423" s="14" t="s">
        <v>55</v>
      </c>
      <c r="T423" s="30">
        <f>VLOOKUP(A423,英语评价得分!O:T,6,0)</f>
        <v>-0.335185578301216</v>
      </c>
      <c r="U423" s="41">
        <f t="shared" si="69"/>
        <v>-0.336346669591688</v>
      </c>
      <c r="V423" s="14">
        <f t="shared" si="70"/>
        <v>0</v>
      </c>
      <c r="W423">
        <v>77</v>
      </c>
      <c r="X423">
        <v>6</v>
      </c>
      <c r="Y423" s="131">
        <v>0.0779220779220779</v>
      </c>
      <c r="Z423">
        <v>3.64</v>
      </c>
      <c r="AA423" s="41">
        <f t="shared" si="71"/>
        <v>0.185059593039272</v>
      </c>
      <c r="AB423" s="41">
        <f>VLOOKUP(A423,绩点百分制转换!$H:$M,6,0)</f>
        <v>-0.647375387854149</v>
      </c>
      <c r="AC423" s="41">
        <f>L423*权重!$O$22+AA423*权重!$O$23+AB423*权重!$O$24</f>
        <v>-0.0525679861798716</v>
      </c>
      <c r="AD423" s="41">
        <f t="shared" si="72"/>
        <v>-0.0747141795781135</v>
      </c>
      <c r="AE423">
        <v>0</v>
      </c>
      <c r="AF423">
        <v>0</v>
      </c>
      <c r="AG423">
        <v>0</v>
      </c>
      <c r="AH423" s="41">
        <f>AE423*权重!$N$3+AF423*权重!$N$4+AG423*权重!$N$5</f>
        <v>0</v>
      </c>
      <c r="AI423" s="41">
        <f t="shared" si="73"/>
        <v>-0.885290647353986</v>
      </c>
      <c r="AJ423">
        <v>0</v>
      </c>
      <c r="AK423">
        <v>0</v>
      </c>
      <c r="AL423">
        <v>0</v>
      </c>
      <c r="AM423" s="41">
        <f>AJ423*权重!$N$9+AK423*权重!$N$10+AL423*权重!$N$11</f>
        <v>0</v>
      </c>
      <c r="AN423" s="41">
        <f t="shared" si="74"/>
        <v>-0.651047891978899</v>
      </c>
      <c r="AO423" s="41">
        <f>AI423*权重!$D$16+AN423*权重!$D$17</f>
        <v>-0.740036714745894</v>
      </c>
      <c r="AP423" s="41">
        <f t="shared" si="75"/>
        <v>-0.881413587411652</v>
      </c>
      <c r="AQ423" t="s">
        <v>55</v>
      </c>
      <c r="AR423" t="s">
        <v>55</v>
      </c>
      <c r="AS423" t="s">
        <v>55</v>
      </c>
      <c r="AT423" t="s">
        <v>55</v>
      </c>
      <c r="AU423" t="s">
        <v>55</v>
      </c>
      <c r="AV423" s="7" t="str">
        <f>IF(AU423="","未进复试",IFERROR(VLOOKUP(A423,录取名单!$E:$I,5,0),"未录取"))</f>
        <v>未进复试</v>
      </c>
      <c r="AW423" s="136" t="str">
        <f>VLOOKUP(A423,[1]数据整理!$A:$AC,29,0)</f>
        <v>putong</v>
      </c>
      <c r="AX423" t="str">
        <f t="shared" si="76"/>
        <v/>
      </c>
      <c r="AY423">
        <f>IFERROR(VLOOKUP(A423,跨学科资质筛选!$A:$H,8,0),1)</f>
        <v>1</v>
      </c>
    </row>
    <row r="424" spans="1:51">
      <c r="A424" s="8">
        <v>520</v>
      </c>
      <c r="B424" s="8" t="s">
        <v>641</v>
      </c>
      <c r="C424">
        <v>1</v>
      </c>
      <c r="D424" t="s">
        <v>642</v>
      </c>
      <c r="E424" t="str">
        <f>VLOOKUP(A424,[1]数据整理!A:J,10,0)</f>
        <v>经济学</v>
      </c>
      <c r="F424" t="str">
        <f>VLOOKUP(A424,[1]数据整理!$A:$M,13,0)</f>
        <v>国际经济与贸易</v>
      </c>
      <c r="G424" s="7" t="s">
        <v>53</v>
      </c>
      <c r="H424" s="7">
        <f t="shared" si="66"/>
        <v>0</v>
      </c>
      <c r="I424" s="7">
        <f t="shared" si="67"/>
        <v>1</v>
      </c>
      <c r="J424" s="7">
        <v>1</v>
      </c>
      <c r="K424" s="127">
        <f>VLOOKUP(G424,权重!$L$16:$N$18,3,0)</f>
        <v>0.02965</v>
      </c>
      <c r="L424" s="127">
        <f t="shared" si="68"/>
        <v>-0.162495927150278</v>
      </c>
      <c r="M424" t="str">
        <f>IFERROR(VLOOKUP(A424,[1]数据整理!A:Q,16,0),"")</f>
        <v>经济管理学院</v>
      </c>
      <c r="N424" t="s">
        <v>162</v>
      </c>
      <c r="O424">
        <v>560</v>
      </c>
      <c r="P424">
        <v>534</v>
      </c>
      <c r="Q424" s="14"/>
      <c r="R424" s="14" t="s">
        <v>55</v>
      </c>
      <c r="S424" s="14" t="s">
        <v>55</v>
      </c>
      <c r="T424" s="30">
        <f>VLOOKUP(A424,英语评价得分!O:T,6,0)</f>
        <v>1.16538408407787</v>
      </c>
      <c r="U424" s="41">
        <f t="shared" si="69"/>
        <v>1.17117733188858</v>
      </c>
      <c r="V424" s="14">
        <f t="shared" si="70"/>
        <v>0</v>
      </c>
      <c r="W424">
        <v>96</v>
      </c>
      <c r="X424">
        <v>1</v>
      </c>
      <c r="Y424" s="131">
        <v>0.0104166666666667</v>
      </c>
      <c r="Z424">
        <v>89.52</v>
      </c>
      <c r="AA424" s="41">
        <f t="shared" si="71"/>
        <v>0.76704649096184</v>
      </c>
      <c r="AB424" s="41">
        <f>VLOOKUP(A424,绩点百分制转换!$H:$M,6,0)</f>
        <v>0.154195026170534</v>
      </c>
      <c r="AC424" s="41">
        <f>L424*权重!$O$22+AA424*权重!$O$23+AB424*权重!$O$24</f>
        <v>0.204662517232514</v>
      </c>
      <c r="AD424" s="41">
        <f t="shared" si="72"/>
        <v>0.291108036749898</v>
      </c>
      <c r="AE424">
        <v>4</v>
      </c>
      <c r="AF424">
        <v>5</v>
      </c>
      <c r="AG424">
        <v>7</v>
      </c>
      <c r="AH424" s="41">
        <f>AE424*权重!$N$3+AF424*权重!$N$4+AG424*权重!$N$5</f>
        <v>4.75234457595893</v>
      </c>
      <c r="AI424" s="41">
        <f t="shared" si="73"/>
        <v>3.64546420521721</v>
      </c>
      <c r="AJ424">
        <v>0</v>
      </c>
      <c r="AK424">
        <v>0</v>
      </c>
      <c r="AL424">
        <v>0</v>
      </c>
      <c r="AM424" s="41">
        <f>AJ424*权重!$N$9+AK424*权重!$N$10+AL424*权重!$N$11</f>
        <v>0</v>
      </c>
      <c r="AN424" s="41">
        <f t="shared" si="74"/>
        <v>-0.651047891978899</v>
      </c>
      <c r="AO424" s="41">
        <f>AI424*权重!$D$16+AN424*权重!$D$17</f>
        <v>0.981197053745902</v>
      </c>
      <c r="AP424" s="41">
        <f t="shared" si="75"/>
        <v>1.1686452818721</v>
      </c>
      <c r="AQ424" t="s">
        <v>55</v>
      </c>
      <c r="AR424" t="s">
        <v>55</v>
      </c>
      <c r="AS424" t="s">
        <v>55</v>
      </c>
      <c r="AT424" t="s">
        <v>55</v>
      </c>
      <c r="AU424" t="s">
        <v>55</v>
      </c>
      <c r="AV424" s="7" t="str">
        <f>IF(AU424="","未进复试",IFERROR(VLOOKUP(A424,录取名单!$E:$I,5,0),"未录取"))</f>
        <v>未进复试</v>
      </c>
      <c r="AW424" s="136" t="str">
        <f>VLOOKUP(A424,[1]数据整理!$A:$AC,29,0)</f>
        <v>putong</v>
      </c>
      <c r="AX424" t="str">
        <f t="shared" si="76"/>
        <v/>
      </c>
      <c r="AY424">
        <f>IFERROR(VLOOKUP(A424,跨学科资质筛选!$A:$H,8,0),1)</f>
        <v>1</v>
      </c>
    </row>
    <row r="425" spans="1:51">
      <c r="A425" s="8">
        <v>522</v>
      </c>
      <c r="B425" s="8" t="s">
        <v>643</v>
      </c>
      <c r="C425">
        <v>1</v>
      </c>
      <c r="D425" t="s">
        <v>174</v>
      </c>
      <c r="E425" t="str">
        <f>VLOOKUP(A425,[1]数据整理!A:J,10,0)</f>
        <v>管理学</v>
      </c>
      <c r="F425" t="str">
        <f>VLOOKUP(A425,[1]数据整理!$A:$M,13,0)</f>
        <v>工商管理</v>
      </c>
      <c r="G425" s="7" t="s">
        <v>53</v>
      </c>
      <c r="H425" s="7">
        <f t="shared" si="66"/>
        <v>0</v>
      </c>
      <c r="I425" s="7">
        <f t="shared" si="67"/>
        <v>1</v>
      </c>
      <c r="J425" s="7">
        <v>1</v>
      </c>
      <c r="K425" s="127">
        <f>VLOOKUP(G425,权重!$L$16:$N$18,3,0)</f>
        <v>0.02965</v>
      </c>
      <c r="L425" s="127">
        <f t="shared" si="68"/>
        <v>-0.162495927150278</v>
      </c>
      <c r="M425" t="str">
        <f>IFERROR(VLOOKUP(A425,[1]数据整理!A:Q,16,0),"")</f>
        <v>经济管理学院</v>
      </c>
      <c r="N425" t="s">
        <v>79</v>
      </c>
      <c r="O425">
        <v>615</v>
      </c>
      <c r="P425">
        <v>571</v>
      </c>
      <c r="Q425" s="14"/>
      <c r="R425" s="14" t="s">
        <v>55</v>
      </c>
      <c r="S425" s="14" t="s">
        <v>55</v>
      </c>
      <c r="T425" s="30">
        <f>VLOOKUP(A425,英语评价得分!O:T,6,0)</f>
        <v>1.84247039515135</v>
      </c>
      <c r="U425" s="41">
        <f t="shared" si="69"/>
        <v>1.85140157645894</v>
      </c>
      <c r="V425" s="14">
        <f t="shared" si="70"/>
        <v>0</v>
      </c>
      <c r="W425">
        <v>45</v>
      </c>
      <c r="X425">
        <v>1</v>
      </c>
      <c r="Y425" s="131">
        <v>0.0222222222222222</v>
      </c>
      <c r="Z425">
        <v>88.29</v>
      </c>
      <c r="AA425" s="41">
        <f t="shared" si="71"/>
        <v>0.665266818365896</v>
      </c>
      <c r="AB425" s="41">
        <f>VLOOKUP(A425,绩点百分制转换!$H:$M,6,0)</f>
        <v>-0.161808694743041</v>
      </c>
      <c r="AC425" s="41">
        <f>L425*权重!$O$22+AA425*权重!$O$23+AB425*权重!$O$24</f>
        <v>0.151705663900378</v>
      </c>
      <c r="AD425" s="41">
        <f t="shared" si="72"/>
        <v>0.215795065703609</v>
      </c>
      <c r="AE425">
        <v>0</v>
      </c>
      <c r="AF425">
        <v>2</v>
      </c>
      <c r="AG425">
        <v>8</v>
      </c>
      <c r="AH425" s="41">
        <f>AE425*权重!$N$3+AF425*权重!$N$4+AG425*权重!$N$5</f>
        <v>1.71763825372661</v>
      </c>
      <c r="AI425" s="41">
        <f t="shared" si="73"/>
        <v>0.752258509414271</v>
      </c>
      <c r="AJ425">
        <v>0</v>
      </c>
      <c r="AK425">
        <v>0</v>
      </c>
      <c r="AL425">
        <v>1</v>
      </c>
      <c r="AM425" s="41">
        <f>AJ425*权重!$N$9+AK425*权重!$N$10+AL425*权重!$N$11</f>
        <v>0.150489414157071</v>
      </c>
      <c r="AN425" s="41">
        <f t="shared" si="74"/>
        <v>-0.246895376014742</v>
      </c>
      <c r="AO425" s="41">
        <f>AI425*权重!$D$16+AN425*权重!$D$17</f>
        <v>0.13268318505974</v>
      </c>
      <c r="AP425" s="41">
        <f t="shared" si="75"/>
        <v>0.158031027113115</v>
      </c>
      <c r="AQ425" t="s">
        <v>55</v>
      </c>
      <c r="AR425" t="s">
        <v>55</v>
      </c>
      <c r="AS425" t="s">
        <v>55</v>
      </c>
      <c r="AT425" t="s">
        <v>55</v>
      </c>
      <c r="AU425" t="s">
        <v>55</v>
      </c>
      <c r="AV425" s="7" t="str">
        <f>IF(AU425="","未进复试",IFERROR(VLOOKUP(A425,录取名单!$E:$I,5,0),"未录取"))</f>
        <v>未进复试</v>
      </c>
      <c r="AW425" s="136" t="str">
        <f>VLOOKUP(A425,[1]数据整理!$A:$AC,29,0)</f>
        <v>putong</v>
      </c>
      <c r="AX425" t="str">
        <f t="shared" si="76"/>
        <v/>
      </c>
      <c r="AY425">
        <f>IFERROR(VLOOKUP(A425,跨学科资质筛选!$A:$H,8,0),1)</f>
        <v>1</v>
      </c>
    </row>
    <row r="426" spans="1:51">
      <c r="A426" s="8">
        <v>523</v>
      </c>
      <c r="B426" s="8" t="s">
        <v>644</v>
      </c>
      <c r="C426">
        <v>1</v>
      </c>
      <c r="D426" t="s">
        <v>645</v>
      </c>
      <c r="E426" t="str">
        <f>VLOOKUP(A426,[1]数据整理!A:J,10,0)</f>
        <v>管理学</v>
      </c>
      <c r="F426" t="str">
        <f>VLOOKUP(A426,[1]数据整理!$A:$M,13,0)</f>
        <v>人力资源管理</v>
      </c>
      <c r="G426" s="7" t="s">
        <v>53</v>
      </c>
      <c r="H426" s="7">
        <f t="shared" si="66"/>
        <v>0</v>
      </c>
      <c r="I426" s="7">
        <f t="shared" si="67"/>
        <v>1</v>
      </c>
      <c r="J426" s="7">
        <v>1</v>
      </c>
      <c r="K426" s="127">
        <f>VLOOKUP(G426,权重!$L$16:$N$18,3,0)</f>
        <v>0.02965</v>
      </c>
      <c r="L426" s="127">
        <f t="shared" si="68"/>
        <v>-0.162495927150278</v>
      </c>
      <c r="M426" t="str">
        <f>IFERROR(VLOOKUP(A426,[1]数据整理!A:Q,16,0),"")</f>
        <v>经济管理学院</v>
      </c>
      <c r="N426" t="s">
        <v>79</v>
      </c>
      <c r="O426">
        <v>480</v>
      </c>
      <c r="P426">
        <v>432</v>
      </c>
      <c r="Q426" s="14"/>
      <c r="R426" s="14" t="s">
        <v>55</v>
      </c>
      <c r="S426" s="14" t="s">
        <v>55</v>
      </c>
      <c r="T426" s="30">
        <f>VLOOKUP(A426,英语评价得分!O:T,6,0)</f>
        <v>-0.701178178881481</v>
      </c>
      <c r="U426" s="41">
        <f t="shared" si="69"/>
        <v>-0.704035450440535</v>
      </c>
      <c r="V426" s="14">
        <f t="shared" si="70"/>
        <v>0</v>
      </c>
      <c r="W426">
        <v>64</v>
      </c>
      <c r="X426">
        <v>1</v>
      </c>
      <c r="Y426" s="131">
        <v>0.015625</v>
      </c>
      <c r="Z426">
        <v>4.17</v>
      </c>
      <c r="AA426" s="41">
        <f t="shared" si="71"/>
        <v>0.722143694228335</v>
      </c>
      <c r="AB426" s="41">
        <f>VLOOKUP(A426,绩点百分制转换!$H:$M,6,0)</f>
        <v>1.66484696029398</v>
      </c>
      <c r="AC426" s="41">
        <f>L426*权重!$O$22+AA426*权重!$O$23+AB426*权重!$O$24</f>
        <v>0.256111180115048</v>
      </c>
      <c r="AD426" s="41">
        <f t="shared" si="72"/>
        <v>0.364276123866796</v>
      </c>
      <c r="AE426">
        <v>0</v>
      </c>
      <c r="AF426">
        <v>0</v>
      </c>
      <c r="AG426">
        <v>0</v>
      </c>
      <c r="AH426" s="41">
        <f>AE426*权重!$N$3+AF426*权重!$N$4+AG426*权重!$N$5</f>
        <v>0</v>
      </c>
      <c r="AI426" s="41">
        <f t="shared" si="73"/>
        <v>-0.885290647353986</v>
      </c>
      <c r="AJ426">
        <v>0</v>
      </c>
      <c r="AK426">
        <v>0</v>
      </c>
      <c r="AL426">
        <v>0</v>
      </c>
      <c r="AM426" s="41">
        <f>AJ426*权重!$N$9+AK426*权重!$N$10+AL426*权重!$N$11</f>
        <v>0</v>
      </c>
      <c r="AN426" s="41">
        <f t="shared" si="74"/>
        <v>-0.651047891978899</v>
      </c>
      <c r="AO426" s="41">
        <f>AI426*权重!$D$16+AN426*权重!$D$17</f>
        <v>-0.740036714745894</v>
      </c>
      <c r="AP426" s="41">
        <f t="shared" si="75"/>
        <v>-0.881413587411652</v>
      </c>
      <c r="AQ426" t="s">
        <v>55</v>
      </c>
      <c r="AR426" t="s">
        <v>55</v>
      </c>
      <c r="AS426" t="s">
        <v>55</v>
      </c>
      <c r="AT426" t="s">
        <v>55</v>
      </c>
      <c r="AU426" t="s">
        <v>55</v>
      </c>
      <c r="AV426" s="7" t="str">
        <f>IF(AU426="","未进复试",IFERROR(VLOOKUP(A426,录取名单!$E:$I,5,0),"未录取"))</f>
        <v>未进复试</v>
      </c>
      <c r="AW426" s="136" t="str">
        <f>VLOOKUP(A426,[1]数据整理!$A:$AC,29,0)</f>
        <v>putong</v>
      </c>
      <c r="AX426" t="str">
        <f t="shared" si="76"/>
        <v/>
      </c>
      <c r="AY426">
        <f>IFERROR(VLOOKUP(A426,跨学科资质筛选!$A:$H,8,0),1)</f>
        <v>1</v>
      </c>
    </row>
    <row r="427" spans="1:51">
      <c r="A427" s="8">
        <v>525</v>
      </c>
      <c r="B427" s="8" t="s">
        <v>646</v>
      </c>
      <c r="C427">
        <v>1</v>
      </c>
      <c r="D427" t="s">
        <v>81</v>
      </c>
      <c r="E427" t="str">
        <f>VLOOKUP(A427,[1]数据整理!A:J,10,0)</f>
        <v>艺术学</v>
      </c>
      <c r="F427" t="str">
        <f>VLOOKUP(A427,[1]数据整理!$A:$M,13,0)</f>
        <v>视觉传达设计</v>
      </c>
      <c r="G427" s="7" t="s">
        <v>53</v>
      </c>
      <c r="H427" s="7">
        <f t="shared" si="66"/>
        <v>0</v>
      </c>
      <c r="I427" s="7">
        <f t="shared" si="67"/>
        <v>1</v>
      </c>
      <c r="J427" s="7">
        <v>1</v>
      </c>
      <c r="K427" s="127">
        <f>VLOOKUP(G427,权重!$L$16:$N$18,3,0)</f>
        <v>0.02965</v>
      </c>
      <c r="L427" s="127">
        <f t="shared" si="68"/>
        <v>-0.162495927150278</v>
      </c>
      <c r="M427" t="str">
        <f>IFERROR(VLOOKUP(A427,[1]数据整理!A:Q,16,0),"")</f>
        <v>艺术设计学院</v>
      </c>
      <c r="N427" t="s">
        <v>205</v>
      </c>
      <c r="O427">
        <v>443</v>
      </c>
      <c r="Q427" s="14"/>
      <c r="R427" s="14" t="s">
        <v>55</v>
      </c>
      <c r="S427" s="14" t="s">
        <v>55</v>
      </c>
      <c r="T427" s="30">
        <f>VLOOKUP(A427,英语评价得分!O:T,6,0)</f>
        <v>-1.59661794657733</v>
      </c>
      <c r="U427" s="41">
        <f t="shared" si="69"/>
        <v>-1.60362510330691</v>
      </c>
      <c r="V427" s="14">
        <f t="shared" si="70"/>
        <v>0</v>
      </c>
      <c r="W427">
        <v>30</v>
      </c>
      <c r="X427">
        <v>3</v>
      </c>
      <c r="Y427" s="131">
        <v>0.1</v>
      </c>
      <c r="Z427">
        <v>3.72</v>
      </c>
      <c r="AA427" s="41">
        <f t="shared" si="71"/>
        <v>-0.00528161285444137</v>
      </c>
      <c r="AB427" s="41">
        <f>VLOOKUP(A427,绩点百分制转换!$H:$M,6,0)</f>
        <v>-0.407589366564716</v>
      </c>
      <c r="AC427" s="41">
        <f>L427*权重!$O$22+AA427*权重!$O$23+AB427*权重!$O$24</f>
        <v>-0.113938790084921</v>
      </c>
      <c r="AD427" s="41">
        <f t="shared" si="72"/>
        <v>-0.161993111137736</v>
      </c>
      <c r="AE427">
        <v>0</v>
      </c>
      <c r="AF427">
        <v>0</v>
      </c>
      <c r="AG427">
        <v>6</v>
      </c>
      <c r="AH427" s="41">
        <f>AE427*权重!$N$3+AF427*权重!$N$4+AG427*权重!$N$5</f>
        <v>0.638847305426264</v>
      </c>
      <c r="AI427" s="41">
        <f t="shared" si="73"/>
        <v>-0.276231164640017</v>
      </c>
      <c r="AJ427">
        <v>0</v>
      </c>
      <c r="AK427">
        <v>0</v>
      </c>
      <c r="AL427">
        <v>3</v>
      </c>
      <c r="AM427" s="41">
        <f>AJ427*权重!$N$9+AK427*权重!$N$10+AL427*权重!$N$11</f>
        <v>0.451468242471214</v>
      </c>
      <c r="AN427" s="41">
        <f t="shared" si="74"/>
        <v>0.561409655913572</v>
      </c>
      <c r="AO427" s="41">
        <f>AI427*权重!$D$16+AN427*权重!$D$17</f>
        <v>0.243189908185263</v>
      </c>
      <c r="AP427" s="41">
        <f t="shared" si="75"/>
        <v>0.289648993252293</v>
      </c>
      <c r="AQ427" t="s">
        <v>55</v>
      </c>
      <c r="AR427" t="s">
        <v>55</v>
      </c>
      <c r="AS427" t="s">
        <v>55</v>
      </c>
      <c r="AT427" t="s">
        <v>55</v>
      </c>
      <c r="AU427" t="s">
        <v>55</v>
      </c>
      <c r="AV427" s="7" t="str">
        <f>IF(AU427="","未进复试",IFERROR(VLOOKUP(A427,录取名单!$E:$I,5,0),"未录取"))</f>
        <v>未进复试</v>
      </c>
      <c r="AW427" s="136" t="str">
        <f>VLOOKUP(A427,[1]数据整理!$A:$AC,29,0)</f>
        <v>putong</v>
      </c>
      <c r="AX427" t="str">
        <f t="shared" si="76"/>
        <v/>
      </c>
      <c r="AY427">
        <f>IFERROR(VLOOKUP(A427,跨学科资质筛选!$A:$H,8,0),1)</f>
        <v>1</v>
      </c>
    </row>
    <row r="428" spans="1:51">
      <c r="A428" s="8">
        <v>526</v>
      </c>
      <c r="B428" s="8" t="s">
        <v>647</v>
      </c>
      <c r="C428">
        <v>1</v>
      </c>
      <c r="D428" t="s">
        <v>648</v>
      </c>
      <c r="E428" t="str">
        <f>VLOOKUP(A428,[1]数据整理!A:J,10,0)</f>
        <v>工学</v>
      </c>
      <c r="F428" t="str">
        <f>VLOOKUP(A428,[1]数据整理!$A:$M,13,0)</f>
        <v>城乡规划</v>
      </c>
      <c r="G428" s="7" t="s">
        <v>53</v>
      </c>
      <c r="H428" s="7">
        <f t="shared" si="66"/>
        <v>0</v>
      </c>
      <c r="I428" s="7">
        <f t="shared" si="67"/>
        <v>1</v>
      </c>
      <c r="J428" s="7">
        <v>1</v>
      </c>
      <c r="K428" s="127">
        <f>VLOOKUP(G428,权重!$L$16:$N$18,3,0)</f>
        <v>0.02965</v>
      </c>
      <c r="L428" s="127">
        <f t="shared" si="68"/>
        <v>-0.162495927150278</v>
      </c>
      <c r="M428" t="str">
        <f>IFERROR(VLOOKUP(A428,[1]数据整理!A:Q,16,0),"")</f>
        <v>园林学院</v>
      </c>
      <c r="N428" t="s">
        <v>339</v>
      </c>
      <c r="O428">
        <v>482</v>
      </c>
      <c r="P428">
        <v>462</v>
      </c>
      <c r="Q428" s="14"/>
      <c r="R428" s="14" t="s">
        <v>55</v>
      </c>
      <c r="S428" s="14" t="s">
        <v>55</v>
      </c>
      <c r="T428" s="30">
        <f>VLOOKUP(A428,英语评价得分!O:T,6,0)</f>
        <v>-0.152189278011085</v>
      </c>
      <c r="U428" s="41">
        <f t="shared" si="69"/>
        <v>-0.152502279167266</v>
      </c>
      <c r="V428" s="14">
        <f t="shared" si="70"/>
        <v>0</v>
      </c>
      <c r="W428">
        <v>21</v>
      </c>
      <c r="X428">
        <v>1</v>
      </c>
      <c r="Y428" s="131">
        <v>0.0476190476190476</v>
      </c>
      <c r="Z428">
        <v>1.98</v>
      </c>
      <c r="AA428" s="41">
        <f t="shared" si="71"/>
        <v>0.446312228579663</v>
      </c>
      <c r="AB428" s="41">
        <f>VLOOKUP(A428,绩点百分制转换!$H:$M,6,0)</f>
        <v>-4.9292686251655</v>
      </c>
      <c r="AC428" s="41">
        <f>L428*权重!$O$22+AA428*权重!$O$23+AB428*权重!$O$24</f>
        <v>-0.147547627658659</v>
      </c>
      <c r="AD428" s="41">
        <f t="shared" si="72"/>
        <v>-0.20979016197864</v>
      </c>
      <c r="AE428">
        <v>0</v>
      </c>
      <c r="AF428">
        <v>0</v>
      </c>
      <c r="AG428">
        <v>0</v>
      </c>
      <c r="AH428" s="41">
        <f>AE428*权重!$N$3+AF428*权重!$N$4+AG428*权重!$N$5</f>
        <v>0</v>
      </c>
      <c r="AI428" s="41">
        <f t="shared" si="73"/>
        <v>-0.885290647353986</v>
      </c>
      <c r="AJ428">
        <v>0</v>
      </c>
      <c r="AK428">
        <v>0</v>
      </c>
      <c r="AL428">
        <v>0</v>
      </c>
      <c r="AM428" s="41">
        <f>AJ428*权重!$N$9+AK428*权重!$N$10+AL428*权重!$N$11</f>
        <v>0</v>
      </c>
      <c r="AN428" s="41">
        <f t="shared" si="74"/>
        <v>-0.651047891978899</v>
      </c>
      <c r="AO428" s="41">
        <f>AI428*权重!$D$16+AN428*权重!$D$17</f>
        <v>-0.740036714745894</v>
      </c>
      <c r="AP428" s="41">
        <f t="shared" si="75"/>
        <v>-0.881413587411652</v>
      </c>
      <c r="AQ428" t="s">
        <v>55</v>
      </c>
      <c r="AR428" t="s">
        <v>55</v>
      </c>
      <c r="AS428" t="s">
        <v>55</v>
      </c>
      <c r="AT428" t="s">
        <v>55</v>
      </c>
      <c r="AU428" t="s">
        <v>55</v>
      </c>
      <c r="AV428" s="7" t="str">
        <f>IF(AU428="","未进复试",IFERROR(VLOOKUP(A428,录取名单!$E:$I,5,0),"未录取"))</f>
        <v>未进复试</v>
      </c>
      <c r="AW428" s="136" t="str">
        <f>VLOOKUP(A428,[1]数据整理!$A:$AC,29,0)</f>
        <v>putong</v>
      </c>
      <c r="AX428" t="str">
        <f t="shared" si="76"/>
        <v/>
      </c>
      <c r="AY428">
        <f>IFERROR(VLOOKUP(A428,跨学科资质筛选!$A:$H,8,0),1)</f>
        <v>1</v>
      </c>
    </row>
    <row r="429" spans="1:51">
      <c r="A429" s="8">
        <v>527</v>
      </c>
      <c r="B429" s="8" t="s">
        <v>649</v>
      </c>
      <c r="C429">
        <v>1</v>
      </c>
      <c r="D429" t="s">
        <v>574</v>
      </c>
      <c r="E429" t="str">
        <f>VLOOKUP(A429,[1]数据整理!A:J,10,0)</f>
        <v>管理学</v>
      </c>
      <c r="F429" t="str">
        <f>VLOOKUP(A429,[1]数据整理!$A:$M,13,0)</f>
        <v>旅游管理</v>
      </c>
      <c r="G429" s="7" t="s">
        <v>53</v>
      </c>
      <c r="H429" s="7">
        <f t="shared" si="66"/>
        <v>0</v>
      </c>
      <c r="I429" s="7">
        <f t="shared" si="67"/>
        <v>1</v>
      </c>
      <c r="J429" s="7">
        <v>1</v>
      </c>
      <c r="K429" s="127">
        <f>VLOOKUP(G429,权重!$L$16:$N$18,3,0)</f>
        <v>0.02965</v>
      </c>
      <c r="L429" s="127">
        <f t="shared" si="68"/>
        <v>-0.162495927150278</v>
      </c>
      <c r="M429" t="str">
        <f>IFERROR(VLOOKUP(A429,[1]数据整理!A:Q,16,0),"")</f>
        <v>园林学院</v>
      </c>
      <c r="N429" t="s">
        <v>127</v>
      </c>
      <c r="O429">
        <v>525</v>
      </c>
      <c r="P429">
        <v>495</v>
      </c>
      <c r="Q429" s="14"/>
      <c r="R429" s="14" t="s">
        <v>55</v>
      </c>
      <c r="S429" s="14" t="s">
        <v>55</v>
      </c>
      <c r="T429" s="30">
        <f>VLOOKUP(A429,英语评价得分!O:T,6,0)</f>
        <v>0.451698512946351</v>
      </c>
      <c r="U429" s="41">
        <f t="shared" si="69"/>
        <v>0.454184209233331</v>
      </c>
      <c r="V429" s="14">
        <f t="shared" si="70"/>
        <v>0</v>
      </c>
      <c r="W429">
        <v>195</v>
      </c>
      <c r="X429">
        <v>6</v>
      </c>
      <c r="Y429" s="131">
        <v>0.0307692307692308</v>
      </c>
      <c r="Z429">
        <v>3</v>
      </c>
      <c r="AA429" s="41">
        <f t="shared" si="71"/>
        <v>0.591580177572452</v>
      </c>
      <c r="AB429" s="41">
        <f>VLOOKUP(A429,绩点百分制转换!$H:$M,6,0)</f>
        <v>-2.29162239098171</v>
      </c>
      <c r="AC429" s="41">
        <f>L429*权重!$O$22+AA429*权重!$O$23+AB429*权重!$O$24</f>
        <v>0.0271753204345712</v>
      </c>
      <c r="AD429" s="41">
        <f t="shared" si="72"/>
        <v>0.0386933392659948</v>
      </c>
      <c r="AE429">
        <v>0</v>
      </c>
      <c r="AF429">
        <v>0</v>
      </c>
      <c r="AG429">
        <v>0</v>
      </c>
      <c r="AH429" s="41">
        <f>AE429*权重!$N$3+AF429*权重!$N$4+AG429*权重!$N$5</f>
        <v>0</v>
      </c>
      <c r="AI429" s="41">
        <f t="shared" si="73"/>
        <v>-0.885290647353986</v>
      </c>
      <c r="AJ429">
        <v>0</v>
      </c>
      <c r="AK429">
        <v>0</v>
      </c>
      <c r="AL429">
        <v>0</v>
      </c>
      <c r="AM429" s="41">
        <f>AJ429*权重!$N$9+AK429*权重!$N$10+AL429*权重!$N$11</f>
        <v>0</v>
      </c>
      <c r="AN429" s="41">
        <f t="shared" si="74"/>
        <v>-0.651047891978899</v>
      </c>
      <c r="AO429" s="41">
        <f>AI429*权重!$D$16+AN429*权重!$D$17</f>
        <v>-0.740036714745894</v>
      </c>
      <c r="AP429" s="41">
        <f t="shared" si="75"/>
        <v>-0.881413587411652</v>
      </c>
      <c r="AQ429" t="s">
        <v>55</v>
      </c>
      <c r="AR429" t="s">
        <v>55</v>
      </c>
      <c r="AS429" t="s">
        <v>55</v>
      </c>
      <c r="AT429" t="s">
        <v>55</v>
      </c>
      <c r="AU429" t="s">
        <v>55</v>
      </c>
      <c r="AV429" s="7" t="str">
        <f>IF(AU429="","未进复试",IFERROR(VLOOKUP(A429,录取名单!$E:$I,5,0),"未录取"))</f>
        <v>未进复试</v>
      </c>
      <c r="AW429" s="136" t="str">
        <f>VLOOKUP(A429,[1]数据整理!$A:$AC,29,0)</f>
        <v>putong</v>
      </c>
      <c r="AX429" t="str">
        <f t="shared" si="76"/>
        <v/>
      </c>
      <c r="AY429">
        <f>IFERROR(VLOOKUP(A429,跨学科资质筛选!$A:$H,8,0),1)</f>
        <v>1</v>
      </c>
    </row>
    <row r="430" spans="1:51">
      <c r="A430" s="8">
        <v>528</v>
      </c>
      <c r="B430" s="8" t="s">
        <v>650</v>
      </c>
      <c r="C430">
        <v>1</v>
      </c>
      <c r="D430" t="s">
        <v>69</v>
      </c>
      <c r="E430" t="str">
        <f>VLOOKUP(A430,[1]数据整理!A:J,10,0)</f>
        <v>工学</v>
      </c>
      <c r="F430" t="str">
        <f>VLOOKUP(A430,[1]数据整理!$A:$M,13,0)</f>
        <v>木材科学与工程</v>
      </c>
      <c r="G430" s="7" t="s">
        <v>53</v>
      </c>
      <c r="H430" s="7">
        <f t="shared" si="66"/>
        <v>0</v>
      </c>
      <c r="I430" s="7">
        <f t="shared" si="67"/>
        <v>1</v>
      </c>
      <c r="J430" s="7">
        <v>1</v>
      </c>
      <c r="K430" s="127">
        <f>VLOOKUP(G430,权重!$L$16:$N$18,3,0)</f>
        <v>0.02965</v>
      </c>
      <c r="L430" s="127">
        <f t="shared" si="68"/>
        <v>-0.162495927150278</v>
      </c>
      <c r="M430" t="str">
        <f>IFERROR(VLOOKUP(A430,[1]数据整理!A:Q,16,0),"")</f>
        <v>材料学院</v>
      </c>
      <c r="N430" t="s">
        <v>186</v>
      </c>
      <c r="O430">
        <v>456</v>
      </c>
      <c r="Q430" s="14"/>
      <c r="R430" s="14" t="s">
        <v>55</v>
      </c>
      <c r="S430" s="14" t="s">
        <v>55</v>
      </c>
      <c r="T430" s="30">
        <f>VLOOKUP(A430,英语评价得分!O:T,6,0)</f>
        <v>-1.39090687374913</v>
      </c>
      <c r="U430" s="41">
        <f t="shared" si="69"/>
        <v>-1.39696066950309</v>
      </c>
      <c r="V430" s="14">
        <f t="shared" si="70"/>
        <v>0</v>
      </c>
      <c r="W430">
        <v>80</v>
      </c>
      <c r="X430">
        <v>3</v>
      </c>
      <c r="Y430" s="131">
        <v>0.0375</v>
      </c>
      <c r="Z430">
        <v>86.9</v>
      </c>
      <c r="AA430" s="41">
        <f t="shared" si="71"/>
        <v>0.533551947947615</v>
      </c>
      <c r="AB430" s="41">
        <f>VLOOKUP(A430,绩点百分制转换!$H:$M,6,0)</f>
        <v>-0.518918590734808</v>
      </c>
      <c r="AC430" s="41">
        <f>L430*权重!$O$22+AA430*权重!$O$23+AB430*权重!$O$24</f>
        <v>0.0855234517893231</v>
      </c>
      <c r="AD430" s="41">
        <f t="shared" si="72"/>
        <v>0.121673555249841</v>
      </c>
      <c r="AE430">
        <v>0</v>
      </c>
      <c r="AF430">
        <v>1</v>
      </c>
      <c r="AG430">
        <v>2</v>
      </c>
      <c r="AH430" s="41">
        <f>AE430*权重!$N$3+AF430*权重!$N$4+AG430*权重!$N$5</f>
        <v>0.645870025054549</v>
      </c>
      <c r="AI430" s="41">
        <f t="shared" si="73"/>
        <v>-0.26953589654118</v>
      </c>
      <c r="AJ430">
        <v>0</v>
      </c>
      <c r="AK430">
        <v>1</v>
      </c>
      <c r="AL430">
        <v>1</v>
      </c>
      <c r="AM430" s="41">
        <f>AJ430*权重!$N$9+AK430*权重!$N$10+AL430*权重!$N$11</f>
        <v>0.491989814419273</v>
      </c>
      <c r="AN430" s="41">
        <f t="shared" si="74"/>
        <v>0.670233890132048</v>
      </c>
      <c r="AO430" s="41">
        <f>AI430*权重!$D$16+AN430*权重!$D$17</f>
        <v>0.313215348174889</v>
      </c>
      <c r="AP430" s="41">
        <f t="shared" si="75"/>
        <v>0.373052117775012</v>
      </c>
      <c r="AQ430" t="s">
        <v>55</v>
      </c>
      <c r="AR430" t="s">
        <v>55</v>
      </c>
      <c r="AS430" t="s">
        <v>55</v>
      </c>
      <c r="AT430">
        <v>88.36</v>
      </c>
      <c r="AU430">
        <v>88.36</v>
      </c>
      <c r="AV430" s="7">
        <f>IF(AU430="","未进复试",IFERROR(VLOOKUP(A430,录取名单!$E:$I,5,0),"未录取"))</f>
        <v>88.36</v>
      </c>
      <c r="AW430" s="136" t="str">
        <f>VLOOKUP(A430,[1]数据整理!$A:$AC,29,0)</f>
        <v>putong</v>
      </c>
      <c r="AX430" t="str">
        <f t="shared" si="76"/>
        <v/>
      </c>
      <c r="AY430">
        <f>IFERROR(VLOOKUP(A430,跨学科资质筛选!$A:$H,8,0),1)</f>
        <v>1</v>
      </c>
    </row>
    <row r="431" spans="1:51">
      <c r="A431" s="8">
        <v>529</v>
      </c>
      <c r="B431" s="8" t="s">
        <v>651</v>
      </c>
      <c r="C431">
        <v>1</v>
      </c>
      <c r="D431" t="s">
        <v>652</v>
      </c>
      <c r="E431" t="str">
        <f>VLOOKUP(A431,[1]数据整理!A:J,10,0)</f>
        <v>经济学</v>
      </c>
      <c r="F431" t="str">
        <f>VLOOKUP(A431,[1]数据整理!$A:$M,13,0)</f>
        <v>经济统计学</v>
      </c>
      <c r="G431" s="7" t="s">
        <v>53</v>
      </c>
      <c r="H431" s="7">
        <f t="shared" si="66"/>
        <v>0</v>
      </c>
      <c r="I431" s="7">
        <f t="shared" si="67"/>
        <v>1</v>
      </c>
      <c r="J431" s="7">
        <v>1</v>
      </c>
      <c r="K431" s="127">
        <f>VLOOKUP(G431,权重!$L$16:$N$18,3,0)</f>
        <v>0.02965</v>
      </c>
      <c r="L431" s="127">
        <f t="shared" si="68"/>
        <v>-0.162495927150278</v>
      </c>
      <c r="M431" t="str">
        <f>IFERROR(VLOOKUP(A431,[1]数据整理!A:Q,16,0),"")</f>
        <v>经济管理学院</v>
      </c>
      <c r="N431" t="s">
        <v>67</v>
      </c>
      <c r="O431">
        <v>482</v>
      </c>
      <c r="P431">
        <v>430</v>
      </c>
      <c r="Q431" s="14"/>
      <c r="R431" s="14" t="s">
        <v>55</v>
      </c>
      <c r="S431" s="14" t="s">
        <v>55</v>
      </c>
      <c r="T431" s="30">
        <f>VLOOKUP(A431,英语评价得分!O:T,6,0)</f>
        <v>-0.737777438939507</v>
      </c>
      <c r="U431" s="41">
        <f t="shared" si="69"/>
        <v>-0.740804328525419</v>
      </c>
      <c r="V431" s="14">
        <f t="shared" si="70"/>
        <v>0</v>
      </c>
      <c r="W431">
        <v>91</v>
      </c>
      <c r="X431">
        <v>6</v>
      </c>
      <c r="Y431" s="131">
        <v>0.0659340659340659</v>
      </c>
      <c r="Z431">
        <v>3.49</v>
      </c>
      <c r="AA431" s="41">
        <f t="shared" si="71"/>
        <v>0.288412284022284</v>
      </c>
      <c r="AB431" s="41">
        <f>VLOOKUP(A431,绩点百分制转换!$H:$M,6,0)</f>
        <v>-1.03274577921217</v>
      </c>
      <c r="AC431" s="41">
        <f>L431*权重!$O$22+AA431*权重!$O$23+AB431*权重!$O$24</f>
        <v>-0.0308135666465613</v>
      </c>
      <c r="AD431" s="41">
        <f t="shared" si="72"/>
        <v>-0.0437759748822013</v>
      </c>
      <c r="AE431">
        <v>3</v>
      </c>
      <c r="AF431">
        <v>3</v>
      </c>
      <c r="AG431">
        <v>3</v>
      </c>
      <c r="AH431" s="41">
        <f>AE431*权重!$N$3+AF431*权重!$N$4+AG431*权重!$N$5</f>
        <v>3</v>
      </c>
      <c r="AI431" s="41">
        <f t="shared" si="73"/>
        <v>1.97482699362556</v>
      </c>
      <c r="AJ431">
        <v>0</v>
      </c>
      <c r="AK431">
        <v>1</v>
      </c>
      <c r="AL431">
        <v>3</v>
      </c>
      <c r="AM431" s="41">
        <f>AJ431*权重!$N$9+AK431*权重!$N$10+AL431*权重!$N$11</f>
        <v>0.792968642733415</v>
      </c>
      <c r="AN431" s="41">
        <f t="shared" si="74"/>
        <v>1.47853892206036</v>
      </c>
      <c r="AO431" s="41">
        <f>AI431*权重!$D$16+AN431*权重!$D$17</f>
        <v>1.66707876044798</v>
      </c>
      <c r="AP431" s="41">
        <f t="shared" si="75"/>
        <v>1.9855580695733</v>
      </c>
      <c r="AQ431" t="s">
        <v>55</v>
      </c>
      <c r="AR431" t="s">
        <v>55</v>
      </c>
      <c r="AS431" t="s">
        <v>55</v>
      </c>
      <c r="AT431">
        <v>88.45</v>
      </c>
      <c r="AU431">
        <v>88.45</v>
      </c>
      <c r="AV431" s="7">
        <f>IF(AU431="","未进复试",IFERROR(VLOOKUP(A431,录取名单!$E:$I,5,0),"未录取"))</f>
        <v>88.45</v>
      </c>
      <c r="AW431" s="136" t="str">
        <f>VLOOKUP(A431,[1]数据整理!$A:$AC,29,0)</f>
        <v>putong</v>
      </c>
      <c r="AX431" t="str">
        <f t="shared" si="76"/>
        <v/>
      </c>
      <c r="AY431">
        <f>IFERROR(VLOOKUP(A431,跨学科资质筛选!$A:$H,8,0),1)</f>
        <v>1</v>
      </c>
    </row>
    <row r="432" spans="1:51">
      <c r="A432" s="8">
        <v>530</v>
      </c>
      <c r="B432" s="8" t="s">
        <v>653</v>
      </c>
      <c r="C432">
        <v>1</v>
      </c>
      <c r="D432" t="s">
        <v>129</v>
      </c>
      <c r="E432" t="str">
        <f>VLOOKUP(A432,[1]数据整理!A:J,10,0)</f>
        <v>工学</v>
      </c>
      <c r="F432" t="str">
        <f>VLOOKUP(A432,[1]数据整理!$A:$M,13,0)</f>
        <v>木材科学与工程</v>
      </c>
      <c r="G432" s="7" t="s">
        <v>53</v>
      </c>
      <c r="H432" s="7">
        <f t="shared" si="66"/>
        <v>0</v>
      </c>
      <c r="I432" s="7">
        <f t="shared" si="67"/>
        <v>1</v>
      </c>
      <c r="J432" s="7">
        <v>1</v>
      </c>
      <c r="K432" s="127">
        <f>VLOOKUP(G432,权重!$L$16:$N$18,3,0)</f>
        <v>0.02965</v>
      </c>
      <c r="L432" s="127">
        <f t="shared" si="68"/>
        <v>-0.162495927150278</v>
      </c>
      <c r="M432" t="str">
        <f>IFERROR(VLOOKUP(A432,[1]数据整理!A:Q,16,0),"")</f>
        <v>材料学院</v>
      </c>
      <c r="N432" t="s">
        <v>186</v>
      </c>
      <c r="O432">
        <v>458</v>
      </c>
      <c r="Q432" s="14"/>
      <c r="R432" s="14" t="s">
        <v>55</v>
      </c>
      <c r="S432" s="14" t="s">
        <v>55</v>
      </c>
      <c r="T432" s="30">
        <f>VLOOKUP(A432,英语评价得分!O:T,6,0)</f>
        <v>-1.35925901639095</v>
      </c>
      <c r="U432" s="41">
        <f t="shared" si="69"/>
        <v>-1.36516614122558</v>
      </c>
      <c r="V432" s="14">
        <f t="shared" si="70"/>
        <v>0</v>
      </c>
      <c r="W432">
        <v>34</v>
      </c>
      <c r="X432">
        <v>1</v>
      </c>
      <c r="Y432" s="131">
        <v>0.0294117647058824</v>
      </c>
      <c r="Z432">
        <v>3.66</v>
      </c>
      <c r="AA432" s="41">
        <f t="shared" si="71"/>
        <v>0.603283349933764</v>
      </c>
      <c r="AB432" s="41">
        <f>VLOOKUP(A432,绩点百分制转换!$H:$M,6,0)</f>
        <v>-0.595992669006416</v>
      </c>
      <c r="AC432" s="41">
        <f>L432*权重!$O$22+AA432*权重!$O$23+AB432*权重!$O$24</f>
        <v>0.108494976564125</v>
      </c>
      <c r="AD432" s="41">
        <f t="shared" si="72"/>
        <v>0.154342674946269</v>
      </c>
      <c r="AE432">
        <v>0</v>
      </c>
      <c r="AF432">
        <v>0</v>
      </c>
      <c r="AG432">
        <v>6</v>
      </c>
      <c r="AH432" s="41">
        <f>AE432*权重!$N$3+AF432*权重!$N$4+AG432*权重!$N$5</f>
        <v>0.638847305426264</v>
      </c>
      <c r="AI432" s="41">
        <f t="shared" si="73"/>
        <v>-0.276231164640017</v>
      </c>
      <c r="AJ432">
        <v>0</v>
      </c>
      <c r="AK432">
        <v>1</v>
      </c>
      <c r="AL432">
        <v>0</v>
      </c>
      <c r="AM432" s="41">
        <f>AJ432*权重!$N$9+AK432*权重!$N$10+AL432*权重!$N$11</f>
        <v>0.341500400262201</v>
      </c>
      <c r="AN432" s="41">
        <f t="shared" si="74"/>
        <v>0.266081374167892</v>
      </c>
      <c r="AO432" s="41">
        <f>AI432*权重!$D$16+AN432*权重!$D$17</f>
        <v>0.060056840674767</v>
      </c>
      <c r="AP432" s="41">
        <f t="shared" si="75"/>
        <v>0.071530120510213</v>
      </c>
      <c r="AQ432" t="s">
        <v>55</v>
      </c>
      <c r="AR432" t="s">
        <v>55</v>
      </c>
      <c r="AS432" t="s">
        <v>55</v>
      </c>
      <c r="AT432">
        <v>91.77</v>
      </c>
      <c r="AU432">
        <v>91.77</v>
      </c>
      <c r="AV432" s="7">
        <f>IF(AU432="","未进复试",IFERROR(VLOOKUP(A432,录取名单!$E:$I,5,0),"未录取"))</f>
        <v>91.77</v>
      </c>
      <c r="AW432" s="136" t="str">
        <f>VLOOKUP(A432,[1]数据整理!$A:$AC,29,0)</f>
        <v>putong</v>
      </c>
      <c r="AX432" t="str">
        <f t="shared" si="76"/>
        <v/>
      </c>
      <c r="AY432">
        <f>IFERROR(VLOOKUP(A432,跨学科资质筛选!$A:$H,8,0),1)</f>
        <v>1</v>
      </c>
    </row>
    <row r="433" spans="1:51">
      <c r="A433" s="8">
        <v>531</v>
      </c>
      <c r="B433" s="8" t="s">
        <v>654</v>
      </c>
      <c r="C433">
        <v>1</v>
      </c>
      <c r="D433" t="s">
        <v>155</v>
      </c>
      <c r="E433" t="str">
        <f>VLOOKUP(A433,[1]数据整理!A:J,10,0)</f>
        <v>管理学</v>
      </c>
      <c r="F433" t="str">
        <f>VLOOKUP(A433,[1]数据整理!$A:$M,13,0)</f>
        <v>物流管理</v>
      </c>
      <c r="G433" s="7" t="s">
        <v>53</v>
      </c>
      <c r="H433" s="7">
        <f t="shared" si="66"/>
        <v>0</v>
      </c>
      <c r="I433" s="7">
        <f t="shared" si="67"/>
        <v>1</v>
      </c>
      <c r="J433" s="7">
        <v>1</v>
      </c>
      <c r="K433" s="127">
        <f>VLOOKUP(G433,权重!$L$16:$N$18,3,0)</f>
        <v>0.02965</v>
      </c>
      <c r="L433" s="127">
        <f t="shared" si="68"/>
        <v>-0.162495927150278</v>
      </c>
      <c r="M433" t="str">
        <f>IFERROR(VLOOKUP(A433,[1]数据整理!A:Q,16,0),"")</f>
        <v>经济管理学院</v>
      </c>
      <c r="N433" t="s">
        <v>79</v>
      </c>
      <c r="O433">
        <v>531</v>
      </c>
      <c r="P433">
        <v>526</v>
      </c>
      <c r="Q433" s="14"/>
      <c r="R433" s="14" t="s">
        <v>55</v>
      </c>
      <c r="S433" s="14" t="s">
        <v>55</v>
      </c>
      <c r="T433" s="30">
        <f>VLOOKUP(A433,英语评价得分!O:T,6,0)</f>
        <v>1.01898704384576</v>
      </c>
      <c r="U433" s="41">
        <f t="shared" si="69"/>
        <v>1.02410181954904</v>
      </c>
      <c r="V433" s="14">
        <f t="shared" si="70"/>
        <v>0</v>
      </c>
      <c r="W433">
        <v>39</v>
      </c>
      <c r="X433">
        <v>2</v>
      </c>
      <c r="Y433" s="131">
        <v>0.0512820512820513</v>
      </c>
      <c r="Z433">
        <v>3.95</v>
      </c>
      <c r="AA433" s="41">
        <f t="shared" si="71"/>
        <v>0.414732239668187</v>
      </c>
      <c r="AB433" s="41">
        <f>VLOOKUP(A433,绩点百分制转换!$H:$M,6,0)</f>
        <v>0.577246078016898</v>
      </c>
      <c r="AC433" s="41">
        <f>L433*权重!$O$22+AA433*权重!$O$23+AB433*权重!$O$24</f>
        <v>0.0901252138471556</v>
      </c>
      <c r="AD433" s="41">
        <f t="shared" si="72"/>
        <v>0.128217984361779</v>
      </c>
      <c r="AE433">
        <v>1</v>
      </c>
      <c r="AF433">
        <v>0</v>
      </c>
      <c r="AG433">
        <v>3</v>
      </c>
      <c r="AH433" s="41">
        <f>AE433*权重!$N$3+AF433*权重!$N$4+AG433*权重!$N$5</f>
        <v>0.78002817856296</v>
      </c>
      <c r="AI433" s="41">
        <f t="shared" si="73"/>
        <v>-0.141633196030964</v>
      </c>
      <c r="AJ433">
        <v>0</v>
      </c>
      <c r="AK433">
        <v>0</v>
      </c>
      <c r="AL433">
        <v>1</v>
      </c>
      <c r="AM433" s="41">
        <f>AJ433*权重!$N$9+AK433*权重!$N$10+AL433*权重!$N$11</f>
        <v>0.150489414157071</v>
      </c>
      <c r="AN433" s="41">
        <f t="shared" si="74"/>
        <v>-0.246895376014742</v>
      </c>
      <c r="AO433" s="41">
        <f>AI433*权重!$D$16+AN433*权重!$D$17</f>
        <v>-0.206906273838905</v>
      </c>
      <c r="AP433" s="41">
        <f t="shared" si="75"/>
        <v>-0.24643372071742</v>
      </c>
      <c r="AQ433" t="s">
        <v>55</v>
      </c>
      <c r="AR433" t="s">
        <v>55</v>
      </c>
      <c r="AS433" t="s">
        <v>55</v>
      </c>
      <c r="AT433" t="s">
        <v>55</v>
      </c>
      <c r="AU433" t="s">
        <v>55</v>
      </c>
      <c r="AV433" s="7" t="str">
        <f>IF(AU433="","未进复试",IFERROR(VLOOKUP(A433,录取名单!$E:$I,5,0),"未录取"))</f>
        <v>未进复试</v>
      </c>
      <c r="AW433" s="136" t="str">
        <f>VLOOKUP(A433,[1]数据整理!$A:$AC,29,0)</f>
        <v>putong</v>
      </c>
      <c r="AX433" t="str">
        <f t="shared" si="76"/>
        <v/>
      </c>
      <c r="AY433">
        <f>IFERROR(VLOOKUP(A433,跨学科资质筛选!$A:$H,8,0),1)</f>
        <v>1</v>
      </c>
    </row>
    <row r="434" spans="1:51">
      <c r="A434" s="8">
        <v>532</v>
      </c>
      <c r="B434" s="8" t="s">
        <v>655</v>
      </c>
      <c r="C434">
        <v>1</v>
      </c>
      <c r="D434" t="s">
        <v>495</v>
      </c>
      <c r="E434" t="str">
        <f>VLOOKUP(A434,[1]数据整理!A:J,10,0)</f>
        <v>管理学</v>
      </c>
      <c r="F434" t="str">
        <f>VLOOKUP(A434,[1]数据整理!$A:$M,13,0)</f>
        <v>市场营销</v>
      </c>
      <c r="G434" s="7" t="s">
        <v>53</v>
      </c>
      <c r="H434" s="7">
        <f t="shared" si="66"/>
        <v>0</v>
      </c>
      <c r="I434" s="7">
        <f t="shared" si="67"/>
        <v>1</v>
      </c>
      <c r="J434" s="7">
        <v>1</v>
      </c>
      <c r="K434" s="127">
        <f>VLOOKUP(G434,权重!$L$16:$N$18,3,0)</f>
        <v>0.02965</v>
      </c>
      <c r="L434" s="127">
        <f t="shared" si="68"/>
        <v>-0.162495927150278</v>
      </c>
      <c r="M434" t="str">
        <f>IFERROR(VLOOKUP(A434,[1]数据整理!A:Q,16,0),"")</f>
        <v>经济管理学院</v>
      </c>
      <c r="N434" t="s">
        <v>79</v>
      </c>
      <c r="O434">
        <v>467</v>
      </c>
      <c r="P434">
        <v>474</v>
      </c>
      <c r="Q434" s="14"/>
      <c r="R434" s="14" t="s">
        <v>55</v>
      </c>
      <c r="S434" s="14" t="s">
        <v>55</v>
      </c>
      <c r="T434" s="30">
        <f>VLOOKUP(A434,英语评价得分!O:T,6,0)</f>
        <v>0.0674062823370728</v>
      </c>
      <c r="U434" s="41">
        <f t="shared" si="69"/>
        <v>0.0681109893420412</v>
      </c>
      <c r="V434" s="14">
        <f t="shared" si="70"/>
        <v>0</v>
      </c>
      <c r="W434">
        <v>82</v>
      </c>
      <c r="X434">
        <v>1</v>
      </c>
      <c r="Y434" s="131">
        <v>0.0121951219512195</v>
      </c>
      <c r="Z434">
        <v>4.27</v>
      </c>
      <c r="AA434" s="41">
        <f t="shared" si="71"/>
        <v>0.751713828662594</v>
      </c>
      <c r="AB434" s="41">
        <f>VLOOKUP(A434,绩点百分制转换!$H:$M,6,0)</f>
        <v>2.17867414877134</v>
      </c>
      <c r="AC434" s="41">
        <f>L434*权重!$O$22+AA434*权重!$O$23+AB434*权重!$O$24</f>
        <v>0.290630585066059</v>
      </c>
      <c r="AD434" s="41">
        <f t="shared" si="72"/>
        <v>0.413368144672969</v>
      </c>
      <c r="AE434">
        <v>0</v>
      </c>
      <c r="AF434">
        <v>0</v>
      </c>
      <c r="AG434">
        <v>3</v>
      </c>
      <c r="AH434" s="41">
        <f>AE434*权重!$N$3+AF434*权重!$N$4+AG434*权重!$N$5</f>
        <v>0.319423652713132</v>
      </c>
      <c r="AI434" s="41">
        <f t="shared" si="73"/>
        <v>-0.580760905997001</v>
      </c>
      <c r="AJ434">
        <v>0</v>
      </c>
      <c r="AK434">
        <v>0</v>
      </c>
      <c r="AL434">
        <v>0</v>
      </c>
      <c r="AM434" s="41">
        <f>AJ434*权重!$N$9+AK434*权重!$N$10+AL434*权重!$N$11</f>
        <v>0</v>
      </c>
      <c r="AN434" s="41">
        <f t="shared" si="74"/>
        <v>-0.651047891978899</v>
      </c>
      <c r="AO434" s="41">
        <f>AI434*权重!$D$16+AN434*权重!$D$17</f>
        <v>-0.624345866004376</v>
      </c>
      <c r="AP434" s="41">
        <f t="shared" si="75"/>
        <v>-0.743621118486682</v>
      </c>
      <c r="AQ434" t="s">
        <v>55</v>
      </c>
      <c r="AR434" t="s">
        <v>55</v>
      </c>
      <c r="AS434" t="s">
        <v>55</v>
      </c>
      <c r="AT434" t="s">
        <v>55</v>
      </c>
      <c r="AU434" t="s">
        <v>55</v>
      </c>
      <c r="AV434" s="7" t="str">
        <f>IF(AU434="","未进复试",IFERROR(VLOOKUP(A434,录取名单!$E:$I,5,0),"未录取"))</f>
        <v>未进复试</v>
      </c>
      <c r="AW434" s="136" t="str">
        <f>VLOOKUP(A434,[1]数据整理!$A:$AC,29,0)</f>
        <v>putong</v>
      </c>
      <c r="AX434" t="str">
        <f t="shared" si="76"/>
        <v/>
      </c>
      <c r="AY434">
        <f>IFERROR(VLOOKUP(A434,跨学科资质筛选!$A:$H,8,0),1)</f>
        <v>1</v>
      </c>
    </row>
    <row r="435" spans="1:51">
      <c r="A435" s="8">
        <v>533</v>
      </c>
      <c r="B435" s="8" t="s">
        <v>656</v>
      </c>
      <c r="C435">
        <v>1</v>
      </c>
      <c r="D435" t="s">
        <v>102</v>
      </c>
      <c r="E435" t="str">
        <f>VLOOKUP(A435,[1]数据整理!A:J,10,0)</f>
        <v>工学</v>
      </c>
      <c r="F435" t="str">
        <f>VLOOKUP(A435,[1]数据整理!$A:$M,13,0)</f>
        <v>木材科学与工程</v>
      </c>
      <c r="G435" s="7">
        <v>211</v>
      </c>
      <c r="H435" s="7">
        <f t="shared" si="66"/>
        <v>0</v>
      </c>
      <c r="I435" s="7">
        <f t="shared" si="67"/>
        <v>1</v>
      </c>
      <c r="J435" s="7">
        <v>1</v>
      </c>
      <c r="K435" s="127">
        <f>VLOOKUP(G435,权重!$L$16:$N$18,3,0)</f>
        <v>0.03757</v>
      </c>
      <c r="L435" s="127">
        <f t="shared" si="68"/>
        <v>-0.0952406599627802</v>
      </c>
      <c r="M435" t="str">
        <f>IFERROR(VLOOKUP(A435,[1]数据整理!A:Q,16,0),"")</f>
        <v>材料学院</v>
      </c>
      <c r="N435" t="s">
        <v>186</v>
      </c>
      <c r="O435">
        <v>488</v>
      </c>
      <c r="P435">
        <v>457</v>
      </c>
      <c r="Q435" s="14"/>
      <c r="R435" s="14" t="s">
        <v>55</v>
      </c>
      <c r="S435" s="14" t="s">
        <v>55</v>
      </c>
      <c r="T435" s="30">
        <f>VLOOKUP(A435,英语评价得分!O:T,6,0)</f>
        <v>-0.243687428156151</v>
      </c>
      <c r="U435" s="41">
        <f t="shared" si="69"/>
        <v>-0.244424474379477</v>
      </c>
      <c r="V435" s="14">
        <f t="shared" si="70"/>
        <v>0</v>
      </c>
      <c r="W435">
        <v>55</v>
      </c>
      <c r="X435">
        <v>8</v>
      </c>
      <c r="Y435" s="131">
        <v>0.145454545454545</v>
      </c>
      <c r="Z435">
        <v>86.53</v>
      </c>
      <c r="AA435" s="41">
        <f t="shared" si="71"/>
        <v>-0.397160566165028</v>
      </c>
      <c r="AB435" s="41">
        <f>VLOOKUP(A435,绩点百分制转换!$H:$M,6,0)</f>
        <v>-0.613976620603122</v>
      </c>
      <c r="AC435" s="41">
        <f>L435*权重!$O$22+AA435*权重!$O$23+AB435*权重!$O$24</f>
        <v>-0.233350702697355</v>
      </c>
      <c r="AD435" s="41">
        <f t="shared" si="72"/>
        <v>-0.331815624208105</v>
      </c>
      <c r="AE435">
        <v>0</v>
      </c>
      <c r="AF435">
        <v>0</v>
      </c>
      <c r="AG435">
        <v>6</v>
      </c>
      <c r="AH435" s="41">
        <f>AE435*权重!$N$3+AF435*权重!$N$4+AG435*权重!$N$5</f>
        <v>0.638847305426264</v>
      </c>
      <c r="AI435" s="41">
        <f t="shared" si="73"/>
        <v>-0.276231164640017</v>
      </c>
      <c r="AJ435">
        <v>0</v>
      </c>
      <c r="AK435">
        <v>0</v>
      </c>
      <c r="AL435">
        <v>1</v>
      </c>
      <c r="AM435" s="41">
        <f>AJ435*权重!$N$9+AK435*权重!$N$10+AL435*权重!$N$11</f>
        <v>0.150489414157071</v>
      </c>
      <c r="AN435" s="41">
        <f t="shared" si="74"/>
        <v>-0.246895376014742</v>
      </c>
      <c r="AO435" s="41">
        <f>AI435*权重!$D$16+AN435*权重!$D$17</f>
        <v>-0.258040042113484</v>
      </c>
      <c r="AP435" s="41">
        <f t="shared" si="75"/>
        <v>-0.307336101957044</v>
      </c>
      <c r="AQ435" t="s">
        <v>55</v>
      </c>
      <c r="AR435" t="s">
        <v>55</v>
      </c>
      <c r="AS435" t="s">
        <v>55</v>
      </c>
      <c r="AT435">
        <v>89.73</v>
      </c>
      <c r="AU435">
        <v>89.73</v>
      </c>
      <c r="AV435" s="7">
        <f>IF(AU435="","未进复试",IFERROR(VLOOKUP(A435,录取名单!$E:$I,5,0),"未录取"))</f>
        <v>89.73</v>
      </c>
      <c r="AW435" s="136" t="str">
        <f>VLOOKUP(A435,[1]数据整理!$A:$AC,29,0)</f>
        <v>putong</v>
      </c>
      <c r="AX435" t="str">
        <f t="shared" si="76"/>
        <v/>
      </c>
      <c r="AY435">
        <f>IFERROR(VLOOKUP(A435,跨学科资质筛选!$A:$H,8,0),1)</f>
        <v>1</v>
      </c>
    </row>
    <row r="436" spans="1:51">
      <c r="A436" s="8">
        <v>534</v>
      </c>
      <c r="B436" s="8" t="s">
        <v>657</v>
      </c>
      <c r="C436">
        <v>1</v>
      </c>
      <c r="D436" t="s">
        <v>111</v>
      </c>
      <c r="E436" t="str">
        <f>VLOOKUP(A436,[1]数据整理!A:J,10,0)</f>
        <v>管理学</v>
      </c>
      <c r="F436" t="str">
        <f>VLOOKUP(A436,[1]数据整理!$A:$M,13,0)</f>
        <v>旅游管理与服务教育</v>
      </c>
      <c r="G436" s="7" t="s">
        <v>53</v>
      </c>
      <c r="H436" s="7">
        <f t="shared" si="66"/>
        <v>0</v>
      </c>
      <c r="I436" s="7">
        <f t="shared" si="67"/>
        <v>1</v>
      </c>
      <c r="J436" s="7">
        <v>1</v>
      </c>
      <c r="K436" s="127">
        <f>VLOOKUP(G436,权重!$L$16:$N$18,3,0)</f>
        <v>0.02965</v>
      </c>
      <c r="L436" s="127">
        <f t="shared" si="68"/>
        <v>-0.162495927150278</v>
      </c>
      <c r="M436" t="str">
        <f>IFERROR(VLOOKUP(A436,[1]数据整理!A:Q,16,0),"")</f>
        <v>园林学院</v>
      </c>
      <c r="N436" t="s">
        <v>127</v>
      </c>
      <c r="O436">
        <v>531</v>
      </c>
      <c r="P436">
        <v>483</v>
      </c>
      <c r="Q436" s="14"/>
      <c r="R436" s="14" t="s">
        <v>55</v>
      </c>
      <c r="S436" s="14" t="s">
        <v>55</v>
      </c>
      <c r="T436" s="30">
        <f>VLOOKUP(A436,英语评价得分!O:T,6,0)</f>
        <v>0.232102952598193</v>
      </c>
      <c r="U436" s="41">
        <f t="shared" si="69"/>
        <v>0.233570940724023</v>
      </c>
      <c r="V436" s="14">
        <f t="shared" si="70"/>
        <v>0</v>
      </c>
      <c r="W436">
        <v>66</v>
      </c>
      <c r="X436">
        <v>6</v>
      </c>
      <c r="Y436" s="131">
        <v>0.0909090909090909</v>
      </c>
      <c r="Z436">
        <v>3.59</v>
      </c>
      <c r="AA436" s="41">
        <f t="shared" si="71"/>
        <v>0.073094177807676</v>
      </c>
      <c r="AB436" s="41">
        <f>VLOOKUP(A436,绩点百分制转换!$H:$M,6,0)</f>
        <v>-0.775832184973493</v>
      </c>
      <c r="AC436" s="41">
        <f>L436*权重!$O$22+AA436*权重!$O$23+AB436*权重!$O$24</f>
        <v>-0.100887600761413</v>
      </c>
      <c r="AD436" s="41">
        <f t="shared" si="72"/>
        <v>-0.143432268077892</v>
      </c>
      <c r="AE436">
        <v>0</v>
      </c>
      <c r="AF436">
        <v>0</v>
      </c>
      <c r="AG436">
        <v>2</v>
      </c>
      <c r="AH436" s="41">
        <f>AE436*权重!$N$3+AF436*权重!$N$4+AG436*权重!$N$5</f>
        <v>0.212949101808755</v>
      </c>
      <c r="AI436" s="41">
        <f t="shared" si="73"/>
        <v>-0.682270819782663</v>
      </c>
      <c r="AJ436">
        <v>0</v>
      </c>
      <c r="AK436">
        <v>0</v>
      </c>
      <c r="AL436">
        <v>0</v>
      </c>
      <c r="AM436" s="41">
        <f>AJ436*权重!$N$9+AK436*权重!$N$10+AL436*权重!$N$11</f>
        <v>0</v>
      </c>
      <c r="AN436" s="41">
        <f t="shared" si="74"/>
        <v>-0.651047891978899</v>
      </c>
      <c r="AO436" s="41">
        <f>AI436*权重!$D$16+AN436*权重!$D$17</f>
        <v>-0.662909482251549</v>
      </c>
      <c r="AP436" s="41">
        <f t="shared" si="75"/>
        <v>-0.789551941461672</v>
      </c>
      <c r="AQ436" t="s">
        <v>55</v>
      </c>
      <c r="AR436" t="s">
        <v>55</v>
      </c>
      <c r="AS436" t="s">
        <v>55</v>
      </c>
      <c r="AT436" t="s">
        <v>55</v>
      </c>
      <c r="AU436" t="s">
        <v>55</v>
      </c>
      <c r="AV436" s="7" t="str">
        <f>IF(AU436="","未进复试",IFERROR(VLOOKUP(A436,录取名单!$E:$I,5,0),"未录取"))</f>
        <v>未进复试</v>
      </c>
      <c r="AW436" s="136" t="str">
        <f>VLOOKUP(A436,[1]数据整理!$A:$AC,29,0)</f>
        <v>putong</v>
      </c>
      <c r="AX436" t="str">
        <f t="shared" si="76"/>
        <v/>
      </c>
      <c r="AY436">
        <f>IFERROR(VLOOKUP(A436,跨学科资质筛选!$A:$H,8,0),1)</f>
        <v>0</v>
      </c>
    </row>
    <row r="437" spans="1:51">
      <c r="A437" s="8">
        <v>536</v>
      </c>
      <c r="B437" s="8" t="s">
        <v>658</v>
      </c>
      <c r="C437">
        <v>1</v>
      </c>
      <c r="D437" t="s">
        <v>102</v>
      </c>
      <c r="E437" t="str">
        <f>VLOOKUP(A437,[1]数据整理!A:J,10,0)</f>
        <v>管理学</v>
      </c>
      <c r="F437" t="str">
        <f>VLOOKUP(A437,[1]数据整理!$A:$M,13,0)</f>
        <v>农林经济管理</v>
      </c>
      <c r="G437" s="7">
        <v>211</v>
      </c>
      <c r="H437" s="7">
        <f t="shared" si="66"/>
        <v>0</v>
      </c>
      <c r="I437" s="7">
        <f t="shared" si="67"/>
        <v>1</v>
      </c>
      <c r="J437" s="7">
        <v>1</v>
      </c>
      <c r="K437" s="127">
        <f>VLOOKUP(G437,权重!$L$16:$N$18,3,0)</f>
        <v>0.03757</v>
      </c>
      <c r="L437" s="127">
        <f t="shared" si="68"/>
        <v>-0.0952406599627802</v>
      </c>
      <c r="M437" t="str">
        <f>IFERROR(VLOOKUP(A437,[1]数据整理!A:Q,16,0),"")</f>
        <v>经济管理学院</v>
      </c>
      <c r="N437" t="s">
        <v>74</v>
      </c>
      <c r="O437">
        <v>430</v>
      </c>
      <c r="P437">
        <v>445</v>
      </c>
      <c r="Q437" s="14"/>
      <c r="R437" s="14" t="s">
        <v>55</v>
      </c>
      <c r="S437" s="14" t="s">
        <v>55</v>
      </c>
      <c r="T437" s="30">
        <f>VLOOKUP(A437,英语评价得分!O:T,6,0)</f>
        <v>-0.463282988504309</v>
      </c>
      <c r="U437" s="41">
        <f t="shared" si="69"/>
        <v>-0.465037742888785</v>
      </c>
      <c r="V437" s="14">
        <f t="shared" si="70"/>
        <v>0</v>
      </c>
      <c r="W437">
        <v>26</v>
      </c>
      <c r="X437">
        <v>9</v>
      </c>
      <c r="Y437" s="131">
        <v>0.346153846153846</v>
      </c>
      <c r="Z437">
        <v>87.63</v>
      </c>
      <c r="AA437" s="41">
        <f t="shared" si="71"/>
        <v>-2.12745686770562</v>
      </c>
      <c r="AB437" s="41">
        <f>VLOOKUP(A437,绩点百分制转换!$H:$M,6,0)</f>
        <v>-0.331371666940574</v>
      </c>
      <c r="AC437" s="41">
        <f>L437*权重!$O$22+AA437*权重!$O$23+AB437*权重!$O$24</f>
        <v>-0.877257235368672</v>
      </c>
      <c r="AD437" s="41">
        <f t="shared" si="72"/>
        <v>-1.24755194538721</v>
      </c>
      <c r="AE437">
        <v>0</v>
      </c>
      <c r="AF437">
        <v>0</v>
      </c>
      <c r="AG437">
        <v>0</v>
      </c>
      <c r="AH437" s="41">
        <f>AE437*权重!$N$3+AF437*权重!$N$4+AG437*权重!$N$5</f>
        <v>0</v>
      </c>
      <c r="AI437" s="41">
        <f t="shared" si="73"/>
        <v>-0.885290647353986</v>
      </c>
      <c r="AJ437">
        <v>0</v>
      </c>
      <c r="AK437">
        <v>0</v>
      </c>
      <c r="AL437">
        <v>0</v>
      </c>
      <c r="AM437" s="41">
        <f>AJ437*权重!$N$9+AK437*权重!$N$10+AL437*权重!$N$11</f>
        <v>0</v>
      </c>
      <c r="AN437" s="41">
        <f t="shared" si="74"/>
        <v>-0.651047891978899</v>
      </c>
      <c r="AO437" s="41">
        <f>AI437*权重!$D$16+AN437*权重!$D$17</f>
        <v>-0.740036714745894</v>
      </c>
      <c r="AP437" s="41">
        <f t="shared" si="75"/>
        <v>-0.881413587411652</v>
      </c>
      <c r="AQ437" t="s">
        <v>55</v>
      </c>
      <c r="AR437" t="s">
        <v>55</v>
      </c>
      <c r="AS437" t="s">
        <v>55</v>
      </c>
      <c r="AT437" t="s">
        <v>55</v>
      </c>
      <c r="AU437" t="s">
        <v>55</v>
      </c>
      <c r="AV437" s="7" t="str">
        <f>IF(AU437="","未进复试",IFERROR(VLOOKUP(A437,录取名单!$E:$I,5,0),"未录取"))</f>
        <v>未进复试</v>
      </c>
      <c r="AW437" s="136" t="str">
        <f>VLOOKUP(A437,[1]数据整理!$A:$AC,29,0)</f>
        <v>putong</v>
      </c>
      <c r="AX437" t="str">
        <f t="shared" si="76"/>
        <v/>
      </c>
      <c r="AY437">
        <f>IFERROR(VLOOKUP(A437,跨学科资质筛选!$A:$H,8,0),1)</f>
        <v>1</v>
      </c>
    </row>
    <row r="438" spans="1:51">
      <c r="A438" s="8">
        <v>537</v>
      </c>
      <c r="B438" s="8" t="s">
        <v>659</v>
      </c>
      <c r="C438">
        <v>1</v>
      </c>
      <c r="D438" t="s">
        <v>69</v>
      </c>
      <c r="E438" t="str">
        <f>VLOOKUP(A438,[1]数据整理!A:J,10,0)</f>
        <v>管理学</v>
      </c>
      <c r="F438" t="str">
        <f>VLOOKUP(A438,[1]数据整理!$A:$M,13,0)</f>
        <v>会计学</v>
      </c>
      <c r="G438" s="7" t="s">
        <v>53</v>
      </c>
      <c r="H438" s="7">
        <f t="shared" si="66"/>
        <v>0</v>
      </c>
      <c r="I438" s="7">
        <f t="shared" si="67"/>
        <v>1</v>
      </c>
      <c r="J438" s="7">
        <v>1</v>
      </c>
      <c r="K438" s="127">
        <f>VLOOKUP(G438,权重!$L$16:$N$18,3,0)</f>
        <v>0.02965</v>
      </c>
      <c r="L438" s="127">
        <f t="shared" si="68"/>
        <v>-0.162495927150278</v>
      </c>
      <c r="M438" t="str">
        <f>IFERROR(VLOOKUP(A438,[1]数据整理!A:Q,16,0),"")</f>
        <v>经济管理学院</v>
      </c>
      <c r="N438" t="s">
        <v>54</v>
      </c>
      <c r="O438">
        <v>446</v>
      </c>
      <c r="Q438" s="14"/>
      <c r="R438" s="14" t="s">
        <v>55</v>
      </c>
      <c r="S438" s="14" t="s">
        <v>55</v>
      </c>
      <c r="T438" s="30">
        <f>VLOOKUP(A438,英语评价得分!O:T,6,0)</f>
        <v>-1.54914616054006</v>
      </c>
      <c r="U438" s="41">
        <f t="shared" si="69"/>
        <v>-1.55593331089064</v>
      </c>
      <c r="V438" s="14">
        <f t="shared" si="70"/>
        <v>0</v>
      </c>
      <c r="W438">
        <v>192</v>
      </c>
      <c r="X438">
        <v>5</v>
      </c>
      <c r="Y438" s="131">
        <v>0.0260416666666667</v>
      </c>
      <c r="Z438">
        <v>89.43</v>
      </c>
      <c r="AA438" s="41">
        <f t="shared" si="71"/>
        <v>0.632338100761325</v>
      </c>
      <c r="AB438" s="41">
        <f>VLOOKUP(A438,绩点百分制转换!$H:$M,6,0)</f>
        <v>0.131072802689055</v>
      </c>
      <c r="AC438" s="41">
        <f>L438*权重!$O$22+AA438*权重!$O$23+AB438*权重!$O$24</f>
        <v>0.152486739600267</v>
      </c>
      <c r="AD438" s="41">
        <f t="shared" si="72"/>
        <v>0.216905878145612</v>
      </c>
      <c r="AE438">
        <v>1</v>
      </c>
      <c r="AF438">
        <v>0</v>
      </c>
      <c r="AG438">
        <v>3</v>
      </c>
      <c r="AH438" s="41">
        <f>AE438*权重!$N$3+AF438*权重!$N$4+AG438*权重!$N$5</f>
        <v>0.78002817856296</v>
      </c>
      <c r="AI438" s="41">
        <f t="shared" si="73"/>
        <v>-0.141633196030964</v>
      </c>
      <c r="AJ438">
        <v>0</v>
      </c>
      <c r="AK438">
        <v>0</v>
      </c>
      <c r="AL438">
        <v>0</v>
      </c>
      <c r="AM438" s="41">
        <f>AJ438*权重!$N$9+AK438*权重!$N$10+AL438*权重!$N$11</f>
        <v>0</v>
      </c>
      <c r="AN438" s="41">
        <f t="shared" si="74"/>
        <v>-0.651047891978899</v>
      </c>
      <c r="AO438" s="41">
        <f>AI438*权重!$D$16+AN438*权重!$D$17</f>
        <v>-0.457521248988278</v>
      </c>
      <c r="AP438" s="41">
        <f t="shared" si="75"/>
        <v>-0.544926268322089</v>
      </c>
      <c r="AQ438" t="s">
        <v>55</v>
      </c>
      <c r="AR438" t="s">
        <v>55</v>
      </c>
      <c r="AS438" t="s">
        <v>55</v>
      </c>
      <c r="AT438" t="s">
        <v>55</v>
      </c>
      <c r="AU438" t="s">
        <v>55</v>
      </c>
      <c r="AV438" s="7" t="str">
        <f>IF(AU438="","未进复试",IFERROR(VLOOKUP(A438,录取名单!$E:$I,5,0),"未录取"))</f>
        <v>未进复试</v>
      </c>
      <c r="AW438" s="136" t="str">
        <f>VLOOKUP(A438,[1]数据整理!$A:$AC,29,0)</f>
        <v>putong</v>
      </c>
      <c r="AX438" t="str">
        <f t="shared" si="76"/>
        <v/>
      </c>
      <c r="AY438">
        <f>IFERROR(VLOOKUP(A438,跨学科资质筛选!$A:$H,8,0),1)</f>
        <v>1</v>
      </c>
    </row>
    <row r="439" spans="1:51">
      <c r="A439" s="8">
        <v>538</v>
      </c>
      <c r="B439" s="8" t="s">
        <v>660</v>
      </c>
      <c r="C439">
        <v>1</v>
      </c>
      <c r="D439" t="s">
        <v>661</v>
      </c>
      <c r="E439" t="str">
        <f>VLOOKUP(A439,[1]数据整理!A:J,10,0)</f>
        <v>工学</v>
      </c>
      <c r="F439" t="str">
        <f>VLOOKUP(A439,[1]数据整理!$A:$M,13,0)</f>
        <v>环境工程</v>
      </c>
      <c r="G439" s="7" t="s">
        <v>53</v>
      </c>
      <c r="H439" s="7">
        <f t="shared" si="66"/>
        <v>0</v>
      </c>
      <c r="I439" s="7">
        <f t="shared" si="67"/>
        <v>1</v>
      </c>
      <c r="J439" s="7">
        <v>1</v>
      </c>
      <c r="K439" s="127">
        <f>VLOOKUP(G439,权重!$L$16:$N$18,3,0)</f>
        <v>0.02965</v>
      </c>
      <c r="L439" s="127">
        <f t="shared" si="68"/>
        <v>-0.162495927150278</v>
      </c>
      <c r="M439" t="str">
        <f>IFERROR(VLOOKUP(A439,[1]数据整理!A:Q,16,0),"")</f>
        <v>环境科学与工程学院</v>
      </c>
      <c r="N439" t="s">
        <v>76</v>
      </c>
      <c r="O439">
        <v>431</v>
      </c>
      <c r="P439">
        <v>390</v>
      </c>
      <c r="Q439" s="14"/>
      <c r="R439" s="14" t="s">
        <v>55</v>
      </c>
      <c r="S439" s="14" t="s">
        <v>55</v>
      </c>
      <c r="T439" s="30">
        <f>VLOOKUP(A439,英语评价得分!O:T,6,0)</f>
        <v>-1.46976264010003</v>
      </c>
      <c r="U439" s="41">
        <f t="shared" si="69"/>
        <v>-1.47618189022311</v>
      </c>
      <c r="V439" s="14">
        <f t="shared" si="70"/>
        <v>0</v>
      </c>
      <c r="W439">
        <v>60</v>
      </c>
      <c r="X439">
        <v>2</v>
      </c>
      <c r="Y439" s="131">
        <v>0.0333333333333333</v>
      </c>
      <c r="Z439">
        <v>3.79</v>
      </c>
      <c r="AA439" s="41">
        <f t="shared" si="71"/>
        <v>0.569474185334419</v>
      </c>
      <c r="AB439" s="41">
        <f>VLOOKUP(A439,绩点百分制转换!$H:$M,6,0)</f>
        <v>-0.10785683995292</v>
      </c>
      <c r="AC439" s="41">
        <f>L439*权重!$O$22+AA439*权重!$O$23+AB439*权重!$O$24</f>
        <v>0.117794482827242</v>
      </c>
      <c r="AD439" s="41">
        <f t="shared" si="72"/>
        <v>0.167568034873649</v>
      </c>
      <c r="AE439">
        <v>1</v>
      </c>
      <c r="AF439">
        <v>0</v>
      </c>
      <c r="AG439">
        <v>3</v>
      </c>
      <c r="AH439" s="41">
        <f>AE439*权重!$N$3+AF439*权重!$N$4+AG439*权重!$N$5</f>
        <v>0.78002817856296</v>
      </c>
      <c r="AI439" s="41">
        <f t="shared" si="73"/>
        <v>-0.141633196030964</v>
      </c>
      <c r="AJ439">
        <v>0</v>
      </c>
      <c r="AK439">
        <v>0</v>
      </c>
      <c r="AL439">
        <v>0</v>
      </c>
      <c r="AM439" s="41">
        <f>AJ439*权重!$N$9+AK439*权重!$N$10+AL439*权重!$N$11</f>
        <v>0</v>
      </c>
      <c r="AN439" s="41">
        <f t="shared" si="74"/>
        <v>-0.651047891978899</v>
      </c>
      <c r="AO439" s="41">
        <f>AI439*权重!$D$16+AN439*权重!$D$17</f>
        <v>-0.457521248988278</v>
      </c>
      <c r="AP439" s="41">
        <f t="shared" si="75"/>
        <v>-0.544926268322089</v>
      </c>
      <c r="AQ439" t="s">
        <v>55</v>
      </c>
      <c r="AR439" t="s">
        <v>55</v>
      </c>
      <c r="AS439" t="s">
        <v>55</v>
      </c>
      <c r="AT439" t="s">
        <v>55</v>
      </c>
      <c r="AU439" t="s">
        <v>55</v>
      </c>
      <c r="AV439" s="7" t="str">
        <f>IF(AU439="","未进复试",IFERROR(VLOOKUP(A439,录取名单!$E:$I,5,0),"未录取"))</f>
        <v>未进复试</v>
      </c>
      <c r="AW439" s="136" t="str">
        <f>VLOOKUP(A439,[1]数据整理!$A:$AC,29,0)</f>
        <v>putong</v>
      </c>
      <c r="AX439" t="str">
        <f t="shared" si="76"/>
        <v/>
      </c>
      <c r="AY439">
        <f>IFERROR(VLOOKUP(A439,跨学科资质筛选!$A:$H,8,0),1)</f>
        <v>1</v>
      </c>
    </row>
    <row r="440" spans="1:51">
      <c r="A440" s="8">
        <v>539</v>
      </c>
      <c r="B440" s="8" t="s">
        <v>662</v>
      </c>
      <c r="C440">
        <v>1</v>
      </c>
      <c r="D440" t="s">
        <v>81</v>
      </c>
      <c r="E440" t="str">
        <f>VLOOKUP(A440,[1]数据整理!A:J,10,0)</f>
        <v>管理学</v>
      </c>
      <c r="F440" t="str">
        <f>VLOOKUP(A440,[1]数据整理!$A:$M,13,0)</f>
        <v>会计学</v>
      </c>
      <c r="G440" s="7" t="s">
        <v>53</v>
      </c>
      <c r="H440" s="7">
        <f t="shared" si="66"/>
        <v>0</v>
      </c>
      <c r="I440" s="7">
        <f t="shared" si="67"/>
        <v>1</v>
      </c>
      <c r="J440" s="7">
        <v>1</v>
      </c>
      <c r="K440" s="127">
        <f>VLOOKUP(G440,权重!$L$16:$N$18,3,0)</f>
        <v>0.02965</v>
      </c>
      <c r="L440" s="127">
        <f t="shared" si="68"/>
        <v>-0.162495927150278</v>
      </c>
      <c r="M440" t="str">
        <f>IFERROR(VLOOKUP(A440,[1]数据整理!A:Q,16,0),"")</f>
        <v>经济管理学院</v>
      </c>
      <c r="N440" t="s">
        <v>54</v>
      </c>
      <c r="O440">
        <v>511</v>
      </c>
      <c r="P440">
        <v>513</v>
      </c>
      <c r="Q440" s="14"/>
      <c r="R440" s="14" t="s">
        <v>55</v>
      </c>
      <c r="S440" s="14" t="s">
        <v>55</v>
      </c>
      <c r="T440" s="30">
        <f>VLOOKUP(A440,英语评价得分!O:T,6,0)</f>
        <v>0.781091853468587</v>
      </c>
      <c r="U440" s="41">
        <f t="shared" si="69"/>
        <v>0.785104111997291</v>
      </c>
      <c r="V440" s="14">
        <f t="shared" si="70"/>
        <v>0</v>
      </c>
      <c r="W440">
        <v>35</v>
      </c>
      <c r="X440">
        <v>2</v>
      </c>
      <c r="Y440" s="131">
        <v>0.0571428571428571</v>
      </c>
      <c r="Z440">
        <v>4.3</v>
      </c>
      <c r="AA440" s="41">
        <f t="shared" si="71"/>
        <v>0.364204257409826</v>
      </c>
      <c r="AB440" s="41">
        <f>VLOOKUP(A440,绩点百分制转换!$H:$M,6,0)</f>
        <v>2.33282230531455</v>
      </c>
      <c r="AC440" s="41">
        <f>L440*权重!$O$22+AA440*权重!$O$23+AB440*权重!$O$24</f>
        <v>0.150543457828675</v>
      </c>
      <c r="AD440" s="41">
        <f t="shared" si="72"/>
        <v>0.2141422259535</v>
      </c>
      <c r="AE440">
        <v>0</v>
      </c>
      <c r="AF440">
        <v>0</v>
      </c>
      <c r="AG440">
        <v>0</v>
      </c>
      <c r="AH440" s="41">
        <f>AE440*权重!$N$3+AF440*权重!$N$4+AG440*权重!$N$5</f>
        <v>0</v>
      </c>
      <c r="AI440" s="41">
        <f t="shared" si="73"/>
        <v>-0.885290647353986</v>
      </c>
      <c r="AJ440">
        <v>0</v>
      </c>
      <c r="AK440">
        <v>0</v>
      </c>
      <c r="AL440">
        <v>0</v>
      </c>
      <c r="AM440" s="41">
        <f>AJ440*权重!$N$9+AK440*权重!$N$10+AL440*权重!$N$11</f>
        <v>0</v>
      </c>
      <c r="AN440" s="41">
        <f t="shared" si="74"/>
        <v>-0.651047891978899</v>
      </c>
      <c r="AO440" s="41">
        <f>AI440*权重!$D$16+AN440*权重!$D$17</f>
        <v>-0.740036714745894</v>
      </c>
      <c r="AP440" s="41">
        <f t="shared" si="75"/>
        <v>-0.881413587411652</v>
      </c>
      <c r="AQ440" t="s">
        <v>55</v>
      </c>
      <c r="AR440" t="s">
        <v>55</v>
      </c>
      <c r="AS440" t="s">
        <v>55</v>
      </c>
      <c r="AT440" t="s">
        <v>55</v>
      </c>
      <c r="AU440" t="s">
        <v>55</v>
      </c>
      <c r="AV440" s="7" t="str">
        <f>IF(AU440="","未进复试",IFERROR(VLOOKUP(A440,录取名单!$E:$I,5,0),"未录取"))</f>
        <v>未进复试</v>
      </c>
      <c r="AW440" s="136" t="str">
        <f>VLOOKUP(A440,[1]数据整理!$A:$AC,29,0)</f>
        <v>putong</v>
      </c>
      <c r="AX440" t="str">
        <f t="shared" si="76"/>
        <v/>
      </c>
      <c r="AY440">
        <f>IFERROR(VLOOKUP(A440,跨学科资质筛选!$A:$H,8,0),1)</f>
        <v>1</v>
      </c>
    </row>
    <row r="441" spans="1:51">
      <c r="A441" s="8">
        <v>540</v>
      </c>
      <c r="B441" s="8" t="s">
        <v>663</v>
      </c>
      <c r="C441">
        <v>1</v>
      </c>
      <c r="D441" t="s">
        <v>664</v>
      </c>
      <c r="E441" t="str">
        <f>VLOOKUP(A441,[1]数据整理!A:J,10,0)</f>
        <v>管理学</v>
      </c>
      <c r="F441" t="str">
        <f>VLOOKUP(A441,[1]数据整理!$A:$M,13,0)</f>
        <v>农林经济管理</v>
      </c>
      <c r="G441" s="7" t="s">
        <v>53</v>
      </c>
      <c r="H441" s="7">
        <f t="shared" si="66"/>
        <v>0</v>
      </c>
      <c r="I441" s="7">
        <f t="shared" si="67"/>
        <v>1</v>
      </c>
      <c r="J441" s="7">
        <v>1</v>
      </c>
      <c r="K441" s="127">
        <f>VLOOKUP(G441,权重!$L$16:$N$18,3,0)</f>
        <v>0.02965</v>
      </c>
      <c r="L441" s="127">
        <f t="shared" si="68"/>
        <v>-0.162495927150278</v>
      </c>
      <c r="M441" t="str">
        <f>IFERROR(VLOOKUP(A441,[1]数据整理!A:Q,16,0),"")</f>
        <v>经济管理学院</v>
      </c>
      <c r="N441" t="s">
        <v>74</v>
      </c>
      <c r="O441">
        <v>524</v>
      </c>
      <c r="P441">
        <v>521</v>
      </c>
      <c r="Q441" s="14"/>
      <c r="R441" s="14" t="s">
        <v>55</v>
      </c>
      <c r="S441" s="14" t="s">
        <v>55</v>
      </c>
      <c r="T441" s="30">
        <f>VLOOKUP(A441,英语评价得分!O:T,6,0)</f>
        <v>0.927488893700693</v>
      </c>
      <c r="U441" s="41">
        <f t="shared" si="69"/>
        <v>0.932179624336829</v>
      </c>
      <c r="V441" s="14">
        <f t="shared" si="70"/>
        <v>0</v>
      </c>
      <c r="W441">
        <v>46</v>
      </c>
      <c r="X441">
        <v>2</v>
      </c>
      <c r="Y441" s="131">
        <v>0.0434782608695652</v>
      </c>
      <c r="Z441">
        <v>3.62</v>
      </c>
      <c r="AA441" s="41">
        <f t="shared" si="71"/>
        <v>0.482011346479592</v>
      </c>
      <c r="AB441" s="41">
        <f>VLOOKUP(A441,绩点百分制转换!$H:$M,6,0)</f>
        <v>-0.698758106701886</v>
      </c>
      <c r="AC441" s="41">
        <f>L441*权重!$O$22+AA441*权重!$O$23+AB441*权重!$O$24</f>
        <v>0.0578079395710103</v>
      </c>
      <c r="AD441" s="41">
        <f t="shared" si="72"/>
        <v>0.0822577395830857</v>
      </c>
      <c r="AE441">
        <v>0</v>
      </c>
      <c r="AF441">
        <v>1</v>
      </c>
      <c r="AG441">
        <v>3</v>
      </c>
      <c r="AH441" s="41">
        <f>AE441*权重!$N$3+AF441*权重!$N$4+AG441*权重!$N$5</f>
        <v>0.752344575958927</v>
      </c>
      <c r="AI441" s="41">
        <f t="shared" si="73"/>
        <v>-0.168025982755519</v>
      </c>
      <c r="AJ441">
        <v>0</v>
      </c>
      <c r="AK441">
        <v>0</v>
      </c>
      <c r="AL441">
        <v>0</v>
      </c>
      <c r="AM441" s="41">
        <f>AJ441*权重!$N$9+AK441*权重!$N$10+AL441*权重!$N$11</f>
        <v>0</v>
      </c>
      <c r="AN441" s="41">
        <f t="shared" si="74"/>
        <v>-0.651047891978899</v>
      </c>
      <c r="AO441" s="41">
        <f>AI441*权重!$D$16+AN441*权重!$D$17</f>
        <v>-0.467547868664937</v>
      </c>
      <c r="AP441" s="41">
        <f t="shared" si="75"/>
        <v>-0.556868376926593</v>
      </c>
      <c r="AQ441" t="s">
        <v>55</v>
      </c>
      <c r="AR441" t="s">
        <v>55</v>
      </c>
      <c r="AS441" t="s">
        <v>55</v>
      </c>
      <c r="AT441" t="s">
        <v>55</v>
      </c>
      <c r="AU441" t="s">
        <v>55</v>
      </c>
      <c r="AV441" s="7" t="str">
        <f>IF(AU441="","未进复试",IFERROR(VLOOKUP(A441,录取名单!$E:$I,5,0),"未录取"))</f>
        <v>未进复试</v>
      </c>
      <c r="AW441" s="136" t="str">
        <f>VLOOKUP(A441,[1]数据整理!$A:$AC,29,0)</f>
        <v>putong</v>
      </c>
      <c r="AX441" t="str">
        <f t="shared" si="76"/>
        <v/>
      </c>
      <c r="AY441">
        <f>IFERROR(VLOOKUP(A441,跨学科资质筛选!$A:$H,8,0),1)</f>
        <v>1</v>
      </c>
    </row>
    <row r="442" spans="1:51">
      <c r="A442" s="8">
        <v>541</v>
      </c>
      <c r="B442" s="8" t="s">
        <v>665</v>
      </c>
      <c r="C442">
        <v>1</v>
      </c>
      <c r="D442" t="s">
        <v>102</v>
      </c>
      <c r="E442" t="str">
        <f>VLOOKUP(A442,[1]数据整理!A:J,10,0)</f>
        <v>管理学</v>
      </c>
      <c r="F442" t="str">
        <f>VLOOKUP(A442,[1]数据整理!$A:$M,13,0)</f>
        <v>农林经济管理</v>
      </c>
      <c r="G442" s="7">
        <v>211</v>
      </c>
      <c r="H442" s="7">
        <f t="shared" si="66"/>
        <v>0</v>
      </c>
      <c r="I442" s="7">
        <f t="shared" si="67"/>
        <v>1</v>
      </c>
      <c r="J442" s="7">
        <v>1</v>
      </c>
      <c r="K442" s="127">
        <f>VLOOKUP(G442,权重!$L$16:$N$18,3,0)</f>
        <v>0.03757</v>
      </c>
      <c r="L442" s="127">
        <f t="shared" si="68"/>
        <v>-0.0952406599627802</v>
      </c>
      <c r="M442" t="str">
        <f>IFERROR(VLOOKUP(A442,[1]数据整理!A:Q,16,0),"")</f>
        <v>经济管理学院</v>
      </c>
      <c r="N442" t="s">
        <v>74</v>
      </c>
      <c r="O442">
        <v>543</v>
      </c>
      <c r="P442">
        <v>459</v>
      </c>
      <c r="Q442" s="14"/>
      <c r="R442" s="14" t="s">
        <v>55</v>
      </c>
      <c r="S442" s="14" t="s">
        <v>55</v>
      </c>
      <c r="T442" s="30">
        <f>VLOOKUP(A442,英语评价得分!O:T,6,0)</f>
        <v>-0.0142250786681125</v>
      </c>
      <c r="U442" s="41">
        <f t="shared" si="69"/>
        <v>-0.0138986894313584</v>
      </c>
      <c r="V442" s="14">
        <f t="shared" si="70"/>
        <v>0</v>
      </c>
      <c r="W442">
        <v>33</v>
      </c>
      <c r="X442">
        <v>6</v>
      </c>
      <c r="Y442" s="131">
        <v>0.181818181818182</v>
      </c>
      <c r="Z442">
        <v>87.84</v>
      </c>
      <c r="AA442" s="41">
        <f t="shared" si="71"/>
        <v>-0.710663728813497</v>
      </c>
      <c r="AB442" s="41">
        <f>VLOOKUP(A442,绩点百分制转换!$H:$M,6,0)</f>
        <v>-0.277419812150449</v>
      </c>
      <c r="AC442" s="41">
        <f>L442*权重!$O$22+AA442*权重!$O$23+AB442*权重!$O$24</f>
        <v>-0.337079126818487</v>
      </c>
      <c r="AD442" s="41">
        <f t="shared" si="72"/>
        <v>-0.479333750965296</v>
      </c>
      <c r="AE442">
        <v>2</v>
      </c>
      <c r="AF442">
        <v>0</v>
      </c>
      <c r="AG442">
        <v>2</v>
      </c>
      <c r="AH442" s="41">
        <f>AE442*权重!$N$3+AF442*权重!$N$4+AG442*权重!$N$5</f>
        <v>1.13415815350841</v>
      </c>
      <c r="AI442" s="41">
        <f t="shared" si="73"/>
        <v>0.195984600149412</v>
      </c>
      <c r="AJ442">
        <v>0</v>
      </c>
      <c r="AK442">
        <v>0</v>
      </c>
      <c r="AL442">
        <v>1</v>
      </c>
      <c r="AM442" s="41">
        <f>AJ442*权重!$N$9+AK442*权重!$N$10+AL442*权重!$N$11</f>
        <v>0.150489414157071</v>
      </c>
      <c r="AN442" s="41">
        <f t="shared" si="74"/>
        <v>-0.246895376014742</v>
      </c>
      <c r="AO442" s="41">
        <f>AI442*权重!$D$16+AN442*权重!$D$17</f>
        <v>-0.07864527306998</v>
      </c>
      <c r="AP442" s="41">
        <f t="shared" si="75"/>
        <v>-0.093669693527817</v>
      </c>
      <c r="AQ442" t="s">
        <v>55</v>
      </c>
      <c r="AR442" t="s">
        <v>55</v>
      </c>
      <c r="AS442" t="s">
        <v>55</v>
      </c>
      <c r="AT442">
        <v>92</v>
      </c>
      <c r="AU442">
        <v>92</v>
      </c>
      <c r="AV442" s="7">
        <f>IF(AU442="","未进复试",IFERROR(VLOOKUP(A442,录取名单!$E:$I,5,0),"未录取"))</f>
        <v>92</v>
      </c>
      <c r="AW442" s="136" t="str">
        <f>VLOOKUP(A442,[1]数据整理!$A:$AC,29,0)</f>
        <v>putong</v>
      </c>
      <c r="AX442" t="str">
        <f t="shared" si="76"/>
        <v/>
      </c>
      <c r="AY442">
        <f>IFERROR(VLOOKUP(A442,跨学科资质筛选!$A:$H,8,0),1)</f>
        <v>1</v>
      </c>
    </row>
    <row r="443" spans="1:51">
      <c r="A443" s="8">
        <v>542</v>
      </c>
      <c r="B443" s="8" t="s">
        <v>666</v>
      </c>
      <c r="C443">
        <v>1</v>
      </c>
      <c r="D443" t="s">
        <v>667</v>
      </c>
      <c r="E443" t="str">
        <f>VLOOKUP(A443,[1]数据整理!A:J,10,0)</f>
        <v>管理学</v>
      </c>
      <c r="F443" t="str">
        <f>VLOOKUP(A443,[1]数据整理!$A:$M,13,0)</f>
        <v>工商管理</v>
      </c>
      <c r="G443" s="7" t="s">
        <v>53</v>
      </c>
      <c r="H443" s="7">
        <f t="shared" si="66"/>
        <v>0</v>
      </c>
      <c r="I443" s="7">
        <f t="shared" si="67"/>
        <v>1</v>
      </c>
      <c r="J443" s="7">
        <v>1</v>
      </c>
      <c r="K443" s="127">
        <f>VLOOKUP(G443,权重!$L$16:$N$18,3,0)</f>
        <v>0.02965</v>
      </c>
      <c r="L443" s="127">
        <f t="shared" si="68"/>
        <v>-0.162495927150278</v>
      </c>
      <c r="M443" t="str">
        <f>IFERROR(VLOOKUP(A443,[1]数据整理!A:Q,16,0),"")</f>
        <v>经济管理学院</v>
      </c>
      <c r="N443" t="s">
        <v>162</v>
      </c>
      <c r="O443">
        <v>510</v>
      </c>
      <c r="P443">
        <v>456</v>
      </c>
      <c r="Q443" s="14"/>
      <c r="R443" s="14" t="s">
        <v>55</v>
      </c>
      <c r="S443" s="14" t="s">
        <v>55</v>
      </c>
      <c r="T443" s="30">
        <f>VLOOKUP(A443,英语评价得分!O:T,6,0)</f>
        <v>-0.261987058185164</v>
      </c>
      <c r="U443" s="41">
        <f t="shared" si="69"/>
        <v>-0.262808913421919</v>
      </c>
      <c r="V443" s="14">
        <f t="shared" si="70"/>
        <v>0</v>
      </c>
      <c r="W443">
        <v>84</v>
      </c>
      <c r="X443">
        <v>1</v>
      </c>
      <c r="Y443" s="131">
        <v>0.0119047619047619</v>
      </c>
      <c r="Z443">
        <v>4.48</v>
      </c>
      <c r="AA443" s="41">
        <f t="shared" si="71"/>
        <v>0.754217120466553</v>
      </c>
      <c r="AB443" s="41">
        <f>VLOOKUP(A443,绩点百分制转换!$H:$M,6,0)</f>
        <v>2.4649492966373</v>
      </c>
      <c r="AC443" s="41">
        <f>L443*权重!$O$22+AA443*权重!$O$23+AB443*权重!$O$24</f>
        <v>0.304560059890986</v>
      </c>
      <c r="AD443" s="41">
        <f t="shared" si="72"/>
        <v>0.433178047795424</v>
      </c>
      <c r="AE443">
        <v>1</v>
      </c>
      <c r="AF443">
        <v>1</v>
      </c>
      <c r="AG443">
        <v>2</v>
      </c>
      <c r="AH443" s="41">
        <f>AE443*权重!$N$3+AF443*权重!$N$4+AG443*权重!$N$5</f>
        <v>1.10647455090438</v>
      </c>
      <c r="AI443" s="41">
        <f t="shared" si="73"/>
        <v>0.169591813424857</v>
      </c>
      <c r="AJ443">
        <v>1</v>
      </c>
      <c r="AK443">
        <v>0</v>
      </c>
      <c r="AL443">
        <v>1</v>
      </c>
      <c r="AM443" s="41">
        <f>AJ443*权重!$N$9+AK443*权重!$N$10+AL443*权重!$N$11</f>
        <v>0.634511842296424</v>
      </c>
      <c r="AN443" s="41">
        <f t="shared" si="74"/>
        <v>1.05298929169634</v>
      </c>
      <c r="AO443" s="41">
        <f>AI443*权重!$D$16+AN443*权重!$D$17</f>
        <v>0.717386589701002</v>
      </c>
      <c r="AP443" s="41">
        <f t="shared" si="75"/>
        <v>0.854436374560805</v>
      </c>
      <c r="AQ443" t="s">
        <v>55</v>
      </c>
      <c r="AR443" t="s">
        <v>55</v>
      </c>
      <c r="AS443" t="s">
        <v>55</v>
      </c>
      <c r="AT443">
        <v>93</v>
      </c>
      <c r="AU443">
        <v>93</v>
      </c>
      <c r="AV443" s="7">
        <f>IF(AU443="","未进复试",IFERROR(VLOOKUP(A443,录取名单!$E:$I,5,0),"未录取"))</f>
        <v>93</v>
      </c>
      <c r="AW443" s="136" t="str">
        <f>VLOOKUP(A443,[1]数据整理!$A:$AC,29,0)</f>
        <v>putong</v>
      </c>
      <c r="AX443" t="str">
        <f t="shared" si="76"/>
        <v/>
      </c>
      <c r="AY443">
        <f>IFERROR(VLOOKUP(A443,跨学科资质筛选!$A:$H,8,0),1)</f>
        <v>1</v>
      </c>
    </row>
    <row r="444" spans="1:51">
      <c r="A444" s="8">
        <v>544</v>
      </c>
      <c r="B444" s="8" t="s">
        <v>668</v>
      </c>
      <c r="C444">
        <v>1</v>
      </c>
      <c r="D444" t="s">
        <v>102</v>
      </c>
      <c r="E444" t="str">
        <f>VLOOKUP(A444,[1]数据整理!A:J,10,0)</f>
        <v>艺术学</v>
      </c>
      <c r="F444" t="str">
        <f>VLOOKUP(A444,[1]数据整理!$A:$M,13,0)</f>
        <v>产品设计</v>
      </c>
      <c r="G444" s="7">
        <v>211</v>
      </c>
      <c r="H444" s="7">
        <f t="shared" si="66"/>
        <v>0</v>
      </c>
      <c r="I444" s="7">
        <f t="shared" si="67"/>
        <v>1</v>
      </c>
      <c r="J444" s="7">
        <v>1</v>
      </c>
      <c r="K444" s="127">
        <f>VLOOKUP(G444,权重!$L$16:$N$18,3,0)</f>
        <v>0.03757</v>
      </c>
      <c r="L444" s="127">
        <f t="shared" si="68"/>
        <v>-0.0952406599627802</v>
      </c>
      <c r="M444" t="str">
        <f>IFERROR(VLOOKUP(A444,[1]数据整理!A:Q,16,0),"")</f>
        <v>艺术设计学院</v>
      </c>
      <c r="N444" t="s">
        <v>205</v>
      </c>
      <c r="O444">
        <v>457</v>
      </c>
      <c r="Q444" s="14"/>
      <c r="R444" s="14" t="s">
        <v>55</v>
      </c>
      <c r="S444" s="14" t="s">
        <v>55</v>
      </c>
      <c r="T444" s="30">
        <f>VLOOKUP(A444,英语评价得分!O:T,6,0)</f>
        <v>-1.37508294507004</v>
      </c>
      <c r="U444" s="41">
        <f t="shared" si="69"/>
        <v>-1.38106340536433</v>
      </c>
      <c r="V444" s="14">
        <f t="shared" si="70"/>
        <v>0</v>
      </c>
      <c r="W444">
        <v>32</v>
      </c>
      <c r="X444">
        <v>5</v>
      </c>
      <c r="Y444" s="131">
        <v>0.15625</v>
      </c>
      <c r="Z444">
        <v>87.38</v>
      </c>
      <c r="AA444" s="41">
        <f t="shared" si="71"/>
        <v>-0.490231817576292</v>
      </c>
      <c r="AB444" s="41">
        <f>VLOOKUP(A444,绩点百分制转换!$H:$M,6,0)</f>
        <v>-0.395600065500244</v>
      </c>
      <c r="AC444" s="41">
        <f>L444*权重!$O$22+AA444*权重!$O$23+AB444*权重!$O$24</f>
        <v>-0.258774187707549</v>
      </c>
      <c r="AD444" s="41">
        <f t="shared" si="72"/>
        <v>-0.367971816844018</v>
      </c>
      <c r="AE444">
        <v>0</v>
      </c>
      <c r="AF444">
        <v>5</v>
      </c>
      <c r="AG444">
        <v>5</v>
      </c>
      <c r="AH444" s="41">
        <f>AE444*权重!$N$3+AF444*权重!$N$4+AG444*权重!$N$5</f>
        <v>2.69697737075086</v>
      </c>
      <c r="AI444" s="41">
        <f t="shared" si="73"/>
        <v>1.68593353778174</v>
      </c>
      <c r="AJ444">
        <v>0</v>
      </c>
      <c r="AK444">
        <v>0</v>
      </c>
      <c r="AL444">
        <v>0</v>
      </c>
      <c r="AM444" s="41">
        <f>AJ444*权重!$N$9+AK444*权重!$N$10+AL444*权重!$N$11</f>
        <v>0</v>
      </c>
      <c r="AN444" s="41">
        <f t="shared" si="74"/>
        <v>-0.651047891978899</v>
      </c>
      <c r="AO444" s="41">
        <f>AI444*权重!$D$16+AN444*权重!$D$17</f>
        <v>0.236771353187166</v>
      </c>
      <c r="AP444" s="41">
        <f t="shared" si="75"/>
        <v>0.282004235263746</v>
      </c>
      <c r="AQ444">
        <v>92</v>
      </c>
      <c r="AR444" t="s">
        <v>55</v>
      </c>
      <c r="AS444">
        <v>73</v>
      </c>
      <c r="AT444">
        <v>87.3</v>
      </c>
      <c r="AU444">
        <v>86.3</v>
      </c>
      <c r="AV444" s="7">
        <f>IF(AU444="","未进复试",IFERROR(VLOOKUP(A444,录取名单!$E:$I,5,0),"未录取"))</f>
        <v>86.3</v>
      </c>
      <c r="AW444" s="136" t="str">
        <f>VLOOKUP(A444,[1]数据整理!$A:$AC,29,0)</f>
        <v>putong</v>
      </c>
      <c r="AX444" t="str">
        <f t="shared" si="76"/>
        <v/>
      </c>
      <c r="AY444">
        <f>IFERROR(VLOOKUP(A444,跨学科资质筛选!$A:$H,8,0),1)</f>
        <v>1</v>
      </c>
    </row>
    <row r="445" spans="1:51">
      <c r="A445" s="8">
        <v>546</v>
      </c>
      <c r="B445" s="8" t="s">
        <v>669</v>
      </c>
      <c r="C445">
        <v>2</v>
      </c>
      <c r="D445" t="s">
        <v>670</v>
      </c>
      <c r="E445" t="str">
        <f>VLOOKUP(A445,[1]数据整理!A:J,10,0)</f>
        <v>工学</v>
      </c>
      <c r="F445" t="str">
        <f>VLOOKUP(A445,[1]数据整理!$A:$M,13,0)</f>
        <v>林产化工</v>
      </c>
      <c r="G445" s="7" t="s">
        <v>53</v>
      </c>
      <c r="H445" s="7">
        <f t="shared" si="66"/>
        <v>0</v>
      </c>
      <c r="I445" s="7">
        <f t="shared" si="67"/>
        <v>1</v>
      </c>
      <c r="J445" s="7">
        <v>1</v>
      </c>
      <c r="K445" s="127">
        <f>VLOOKUP(G445,权重!$L$16:$N$18,3,0)</f>
        <v>0.02965</v>
      </c>
      <c r="L445" s="127">
        <f t="shared" si="68"/>
        <v>-0.162495927150278</v>
      </c>
      <c r="M445" t="str">
        <f>IFERROR(VLOOKUP(A445,[1]数据整理!A:Q,16,0),"")</f>
        <v>材料学院</v>
      </c>
      <c r="N445" t="s">
        <v>545</v>
      </c>
      <c r="O445">
        <v>461</v>
      </c>
      <c r="P445">
        <v>445</v>
      </c>
      <c r="Q445" s="14"/>
      <c r="R445" s="14" t="s">
        <v>55</v>
      </c>
      <c r="S445" s="14" t="s">
        <v>55</v>
      </c>
      <c r="T445" s="30">
        <f>VLOOKUP(A445,英语评价得分!O:T,6,0)</f>
        <v>-0.463282988504309</v>
      </c>
      <c r="U445" s="41">
        <f t="shared" si="69"/>
        <v>-0.465037742888785</v>
      </c>
      <c r="V445" s="14">
        <f t="shared" si="70"/>
        <v>0</v>
      </c>
      <c r="W445">
        <v>34</v>
      </c>
      <c r="X445">
        <v>2</v>
      </c>
      <c r="Y445" s="131">
        <v>0.0588235294117647</v>
      </c>
      <c r="Z445">
        <v>3.85</v>
      </c>
      <c r="AA445" s="41">
        <f t="shared" si="71"/>
        <v>0.349714615438678</v>
      </c>
      <c r="AB445" s="41">
        <f>VLOOKUP(A445,绩点百分制转换!$H:$M,6,0)</f>
        <v>0.149056754285761</v>
      </c>
      <c r="AC445" s="41">
        <f>L445*权重!$O$22+AA445*权重!$O$23+AB445*权重!$O$24</f>
        <v>0.0460347282878575</v>
      </c>
      <c r="AD445" s="41">
        <f t="shared" si="72"/>
        <v>0.0655143822138542</v>
      </c>
      <c r="AE445">
        <v>0</v>
      </c>
      <c r="AF445">
        <v>0</v>
      </c>
      <c r="AG445">
        <v>1</v>
      </c>
      <c r="AH445" s="41">
        <f>AE445*权重!$N$3+AF445*权重!$N$4+AG445*权重!$N$5</f>
        <v>0.106474550904377</v>
      </c>
      <c r="AI445" s="41">
        <f t="shared" si="73"/>
        <v>-0.783780733568324</v>
      </c>
      <c r="AJ445">
        <v>0</v>
      </c>
      <c r="AK445">
        <v>0</v>
      </c>
      <c r="AL445">
        <v>0</v>
      </c>
      <c r="AM445" s="41">
        <f>AJ445*权重!$N$9+AK445*权重!$N$10+AL445*权重!$N$11</f>
        <v>0</v>
      </c>
      <c r="AN445" s="41">
        <f t="shared" si="74"/>
        <v>-0.651047891978899</v>
      </c>
      <c r="AO445" s="41">
        <f>AI445*权重!$D$16+AN445*权重!$D$17</f>
        <v>-0.701473098498721</v>
      </c>
      <c r="AP445" s="41">
        <f t="shared" si="75"/>
        <v>-0.835482764436662</v>
      </c>
      <c r="AQ445" t="s">
        <v>55</v>
      </c>
      <c r="AR445" t="s">
        <v>55</v>
      </c>
      <c r="AS445" t="s">
        <v>55</v>
      </c>
      <c r="AT445">
        <v>93.5</v>
      </c>
      <c r="AU445">
        <v>93.5</v>
      </c>
      <c r="AV445" s="7">
        <f>IF(AU445="","未进复试",IFERROR(VLOOKUP(A445,录取名单!$E:$I,5,0),"未录取"))</f>
        <v>93.5</v>
      </c>
      <c r="AW445" s="136" t="str">
        <f>VLOOKUP(A445,[1]数据整理!$A:$AC,29,0)</f>
        <v>putong</v>
      </c>
      <c r="AX445" t="str">
        <f t="shared" si="76"/>
        <v/>
      </c>
      <c r="AY445">
        <f>IFERROR(VLOOKUP(A445,跨学科资质筛选!$A:$H,8,0),1)</f>
        <v>1</v>
      </c>
    </row>
    <row r="446" spans="1:51">
      <c r="A446" s="8">
        <v>547</v>
      </c>
      <c r="B446" s="8" t="s">
        <v>671</v>
      </c>
      <c r="C446">
        <v>1</v>
      </c>
      <c r="D446" t="s">
        <v>407</v>
      </c>
      <c r="E446" t="str">
        <f>VLOOKUP(A446,[1]数据整理!A:J,10,0)</f>
        <v>经济学</v>
      </c>
      <c r="F446" t="str">
        <f>VLOOKUP(A446,[1]数据整理!$A:$M,13,0)</f>
        <v>金融学</v>
      </c>
      <c r="G446" s="7" t="s">
        <v>53</v>
      </c>
      <c r="H446" s="7">
        <f t="shared" si="66"/>
        <v>0</v>
      </c>
      <c r="I446" s="7">
        <f t="shared" si="67"/>
        <v>1</v>
      </c>
      <c r="J446" s="7">
        <v>1</v>
      </c>
      <c r="K446" s="127">
        <f>VLOOKUP(G446,权重!$L$16:$N$18,3,0)</f>
        <v>0.02965</v>
      </c>
      <c r="L446" s="127">
        <f t="shared" si="68"/>
        <v>-0.162495927150278</v>
      </c>
      <c r="M446" t="str">
        <f>IFERROR(VLOOKUP(A446,[1]数据整理!A:Q,16,0),"")</f>
        <v>经济管理学院</v>
      </c>
      <c r="N446" t="s">
        <v>61</v>
      </c>
      <c r="O446">
        <v>461</v>
      </c>
      <c r="P446">
        <v>473</v>
      </c>
      <c r="Q446" s="14"/>
      <c r="R446" s="14" t="s">
        <v>55</v>
      </c>
      <c r="S446" s="14" t="s">
        <v>55</v>
      </c>
      <c r="T446" s="30">
        <f>VLOOKUP(A446,英语评价得分!O:T,6,0)</f>
        <v>0.04910665230806</v>
      </c>
      <c r="U446" s="41">
        <f t="shared" si="69"/>
        <v>0.0497265502995994</v>
      </c>
      <c r="V446" s="14">
        <f t="shared" si="70"/>
        <v>0</v>
      </c>
      <c r="W446">
        <v>154</v>
      </c>
      <c r="X446">
        <v>2</v>
      </c>
      <c r="Y446" s="131">
        <v>0.012987012987013</v>
      </c>
      <c r="Z446">
        <v>9.22</v>
      </c>
      <c r="AA446" s="41">
        <f t="shared" si="71"/>
        <v>0.744886669197253</v>
      </c>
      <c r="AB446" s="41">
        <f>VLOOKUP(A446,绩点百分制转换!$H:$M,6,0)</f>
        <v>0.842723458730201</v>
      </c>
      <c r="AC446" s="41">
        <f>L446*权重!$O$22+AA446*权重!$O$23+AB446*权重!$O$24</f>
        <v>0.22746899415725</v>
      </c>
      <c r="AD446" s="41">
        <f t="shared" si="72"/>
        <v>0.323542432455546</v>
      </c>
      <c r="AE446">
        <v>1</v>
      </c>
      <c r="AF446">
        <v>1</v>
      </c>
      <c r="AG446">
        <v>3</v>
      </c>
      <c r="AH446" s="41">
        <f>AE446*权重!$N$3+AF446*权重!$N$4+AG446*权重!$N$5</f>
        <v>1.21294910180875</v>
      </c>
      <c r="AI446" s="41">
        <f t="shared" si="73"/>
        <v>0.271101727210519</v>
      </c>
      <c r="AJ446">
        <v>0</v>
      </c>
      <c r="AK446">
        <v>0</v>
      </c>
      <c r="AL446">
        <v>1</v>
      </c>
      <c r="AM446" s="41">
        <f>AJ446*权重!$N$9+AK446*权重!$N$10+AL446*权重!$N$11</f>
        <v>0.150489414157071</v>
      </c>
      <c r="AN446" s="41">
        <f t="shared" si="74"/>
        <v>-0.246895376014742</v>
      </c>
      <c r="AO446" s="41">
        <f>AI446*权重!$D$16+AN446*权重!$D$17</f>
        <v>-0.0501082764994654</v>
      </c>
      <c r="AP446" s="41">
        <f t="shared" si="75"/>
        <v>-0.0596809791573307</v>
      </c>
      <c r="AQ446" t="s">
        <v>55</v>
      </c>
      <c r="AR446" t="s">
        <v>55</v>
      </c>
      <c r="AS446" t="s">
        <v>55</v>
      </c>
      <c r="AT446" t="s">
        <v>55</v>
      </c>
      <c r="AU446" t="s">
        <v>55</v>
      </c>
      <c r="AV446" s="7" t="str">
        <f>IF(AU446="","未进复试",IFERROR(VLOOKUP(A446,录取名单!$E:$I,5,0),"未录取"))</f>
        <v>未进复试</v>
      </c>
      <c r="AW446" s="136" t="str">
        <f>VLOOKUP(A446,[1]数据整理!$A:$AC,29,0)</f>
        <v>putong</v>
      </c>
      <c r="AX446" t="str">
        <f t="shared" si="76"/>
        <v/>
      </c>
      <c r="AY446">
        <f>IFERROR(VLOOKUP(A446,跨学科资质筛选!$A:$H,8,0),1)</f>
        <v>1</v>
      </c>
    </row>
    <row r="447" spans="1:51">
      <c r="A447" s="8">
        <v>550</v>
      </c>
      <c r="B447" s="8" t="s">
        <v>672</v>
      </c>
      <c r="C447">
        <v>1</v>
      </c>
      <c r="D447" t="s">
        <v>207</v>
      </c>
      <c r="E447" t="str">
        <f>VLOOKUP(A447,[1]数据整理!A:J,10,0)</f>
        <v>管理学</v>
      </c>
      <c r="F447" t="str">
        <f>VLOOKUP(A447,[1]数据整理!$A:$M,13,0)</f>
        <v>工商管理</v>
      </c>
      <c r="G447" s="7" t="s">
        <v>53</v>
      </c>
      <c r="H447" s="7">
        <f t="shared" si="66"/>
        <v>0</v>
      </c>
      <c r="I447" s="7">
        <f t="shared" si="67"/>
        <v>1</v>
      </c>
      <c r="J447" s="7">
        <v>1</v>
      </c>
      <c r="K447" s="127">
        <f>VLOOKUP(G447,权重!$L$16:$N$18,3,0)</f>
        <v>0.02965</v>
      </c>
      <c r="L447" s="127">
        <f t="shared" si="68"/>
        <v>-0.162495927150278</v>
      </c>
      <c r="M447" t="str">
        <f>IFERROR(VLOOKUP(A447,[1]数据整理!A:Q,16,0),"")</f>
        <v>经济管理学院</v>
      </c>
      <c r="N447" t="s">
        <v>54</v>
      </c>
      <c r="O447">
        <v>476</v>
      </c>
      <c r="Q447" s="14"/>
      <c r="R447" s="14" t="s">
        <v>55</v>
      </c>
      <c r="S447" s="14" t="s">
        <v>55</v>
      </c>
      <c r="T447" s="30">
        <f>VLOOKUP(A447,英语评价得分!O:T,6,0)</f>
        <v>-1.07442830016729</v>
      </c>
      <c r="U447" s="41">
        <f t="shared" si="69"/>
        <v>-1.07901538672798</v>
      </c>
      <c r="V447" s="14">
        <f t="shared" si="70"/>
        <v>0</v>
      </c>
      <c r="W447">
        <v>88</v>
      </c>
      <c r="X447">
        <v>6</v>
      </c>
      <c r="Y447" s="131">
        <v>0.0681818181818182</v>
      </c>
      <c r="Z447">
        <v>3.54</v>
      </c>
      <c r="AA447" s="41">
        <f t="shared" si="71"/>
        <v>0.269033654462969</v>
      </c>
      <c r="AB447" s="41">
        <f>VLOOKUP(A447,绩点百分制转换!$H:$M,6,0)</f>
        <v>-0.90428898209283</v>
      </c>
      <c r="AC447" s="41">
        <f>L447*权重!$O$22+AA447*权重!$O$23+AB447*权重!$O$24</f>
        <v>-0.0323444866726375</v>
      </c>
      <c r="AD447" s="41">
        <f t="shared" si="72"/>
        <v>-0.0459531838427664</v>
      </c>
      <c r="AE447">
        <v>0</v>
      </c>
      <c r="AF447">
        <v>0</v>
      </c>
      <c r="AG447">
        <v>0</v>
      </c>
      <c r="AH447" s="41">
        <f>AE447*权重!$N$3+AF447*权重!$N$4+AG447*权重!$N$5</f>
        <v>0</v>
      </c>
      <c r="AI447" s="41">
        <f t="shared" si="73"/>
        <v>-0.885290647353986</v>
      </c>
      <c r="AJ447">
        <v>0</v>
      </c>
      <c r="AK447">
        <v>0</v>
      </c>
      <c r="AL447">
        <v>0</v>
      </c>
      <c r="AM447" s="41">
        <f>AJ447*权重!$N$9+AK447*权重!$N$10+AL447*权重!$N$11</f>
        <v>0</v>
      </c>
      <c r="AN447" s="41">
        <f t="shared" si="74"/>
        <v>-0.651047891978899</v>
      </c>
      <c r="AO447" s="41">
        <f>AI447*权重!$D$16+AN447*权重!$D$17</f>
        <v>-0.740036714745894</v>
      </c>
      <c r="AP447" s="41">
        <f t="shared" si="75"/>
        <v>-0.881413587411652</v>
      </c>
      <c r="AQ447" t="s">
        <v>55</v>
      </c>
      <c r="AR447" t="s">
        <v>55</v>
      </c>
      <c r="AS447" t="s">
        <v>55</v>
      </c>
      <c r="AT447" t="s">
        <v>55</v>
      </c>
      <c r="AU447" t="s">
        <v>55</v>
      </c>
      <c r="AV447" s="7" t="str">
        <f>IF(AU447="","未进复试",IFERROR(VLOOKUP(A447,录取名单!$E:$I,5,0),"未录取"))</f>
        <v>未进复试</v>
      </c>
      <c r="AW447" s="136" t="str">
        <f>VLOOKUP(A447,[1]数据整理!$A:$AC,29,0)</f>
        <v>putong</v>
      </c>
      <c r="AX447" t="str">
        <f t="shared" si="76"/>
        <v/>
      </c>
      <c r="AY447">
        <f>IFERROR(VLOOKUP(A447,跨学科资质筛选!$A:$H,8,0),1)</f>
        <v>1</v>
      </c>
    </row>
    <row r="448" spans="1:51">
      <c r="A448" s="8">
        <v>551</v>
      </c>
      <c r="B448" s="8" t="s">
        <v>673</v>
      </c>
      <c r="C448">
        <v>1</v>
      </c>
      <c r="D448" t="s">
        <v>102</v>
      </c>
      <c r="E448" t="str">
        <f>VLOOKUP(A448,[1]数据整理!A:J,10,0)</f>
        <v>管理学</v>
      </c>
      <c r="F448" t="str">
        <f>VLOOKUP(A448,[1]数据整理!$A:$M,13,0)</f>
        <v>工商管理</v>
      </c>
      <c r="G448" s="7">
        <v>211</v>
      </c>
      <c r="H448" s="7">
        <f t="shared" si="66"/>
        <v>0</v>
      </c>
      <c r="I448" s="7">
        <f t="shared" si="67"/>
        <v>1</v>
      </c>
      <c r="J448" s="7">
        <v>1</v>
      </c>
      <c r="K448" s="127">
        <f>VLOOKUP(G448,权重!$L$16:$N$18,3,0)</f>
        <v>0.03757</v>
      </c>
      <c r="L448" s="127">
        <f t="shared" si="68"/>
        <v>-0.0952406599627802</v>
      </c>
      <c r="M448" t="str">
        <f>IFERROR(VLOOKUP(A448,[1]数据整理!A:Q,16,0),"")</f>
        <v>经济管理学院</v>
      </c>
      <c r="N448" t="s">
        <v>79</v>
      </c>
      <c r="O448">
        <v>537</v>
      </c>
      <c r="P448">
        <v>521</v>
      </c>
      <c r="Q448" s="14"/>
      <c r="R448" s="14" t="s">
        <v>55</v>
      </c>
      <c r="S448" s="14" t="s">
        <v>55</v>
      </c>
      <c r="T448" s="30">
        <f>VLOOKUP(A448,英语评价得分!O:T,6,0)</f>
        <v>0.927488893700693</v>
      </c>
      <c r="U448" s="41">
        <f t="shared" si="69"/>
        <v>0.932179624336829</v>
      </c>
      <c r="V448" s="14">
        <f t="shared" si="70"/>
        <v>0</v>
      </c>
      <c r="W448">
        <v>69</v>
      </c>
      <c r="X448">
        <v>8</v>
      </c>
      <c r="Y448" s="131">
        <v>0.115942028985507</v>
      </c>
      <c r="Z448">
        <v>87.31</v>
      </c>
      <c r="AA448" s="41">
        <f t="shared" si="71"/>
        <v>-0.142723216769169</v>
      </c>
      <c r="AB448" s="41">
        <f>VLOOKUP(A448,绩点百分制转换!$H:$M,6,0)</f>
        <v>-0.41358401709695</v>
      </c>
      <c r="AC448" s="41">
        <f>L448*权重!$O$22+AA448*权重!$O$23+AB448*权重!$O$24</f>
        <v>-0.127695573033508</v>
      </c>
      <c r="AD448" s="41">
        <f t="shared" si="72"/>
        <v>-0.181557419262296</v>
      </c>
      <c r="AE448">
        <v>0</v>
      </c>
      <c r="AF448">
        <v>0</v>
      </c>
      <c r="AG448">
        <v>2</v>
      </c>
      <c r="AH448" s="41">
        <f>AE448*权重!$N$3+AF448*权重!$N$4+AG448*权重!$N$5</f>
        <v>0.212949101808755</v>
      </c>
      <c r="AI448" s="41">
        <f t="shared" si="73"/>
        <v>-0.682270819782663</v>
      </c>
      <c r="AJ448">
        <v>1</v>
      </c>
      <c r="AK448">
        <v>0</v>
      </c>
      <c r="AL448">
        <v>2</v>
      </c>
      <c r="AM448" s="41">
        <f>AJ448*权重!$N$9+AK448*权重!$N$10+AL448*权重!$N$11</f>
        <v>0.785001256453495</v>
      </c>
      <c r="AN448" s="41">
        <f t="shared" si="74"/>
        <v>1.45714180766049</v>
      </c>
      <c r="AO448" s="41">
        <f>AI448*权重!$D$16+AN448*权重!$D$17</f>
        <v>0.644378950494839</v>
      </c>
      <c r="AP448" s="41">
        <f t="shared" si="75"/>
        <v>0.76748133044079</v>
      </c>
      <c r="AQ448" t="s">
        <v>55</v>
      </c>
      <c r="AR448" t="s">
        <v>55</v>
      </c>
      <c r="AS448" t="s">
        <v>55</v>
      </c>
      <c r="AT448" t="s">
        <v>55</v>
      </c>
      <c r="AU448" t="s">
        <v>55</v>
      </c>
      <c r="AV448" s="7" t="str">
        <f>IF(AU448="","未进复试",IFERROR(VLOOKUP(A448,录取名单!$E:$I,5,0),"未录取"))</f>
        <v>未进复试</v>
      </c>
      <c r="AW448" s="136" t="str">
        <f>VLOOKUP(A448,[1]数据整理!$A:$AC,29,0)</f>
        <v>putong</v>
      </c>
      <c r="AX448" t="str">
        <f t="shared" si="76"/>
        <v/>
      </c>
      <c r="AY448">
        <f>IFERROR(VLOOKUP(A448,跨学科资质筛选!$A:$H,8,0),1)</f>
        <v>1</v>
      </c>
    </row>
    <row r="449" spans="1:51">
      <c r="A449" s="8">
        <v>552</v>
      </c>
      <c r="B449" s="8" t="s">
        <v>674</v>
      </c>
      <c r="C449">
        <v>1</v>
      </c>
      <c r="D449" t="s">
        <v>600</v>
      </c>
      <c r="E449" t="str">
        <f>VLOOKUP(A449,[1]数据整理!A:J,10,0)</f>
        <v>管理学</v>
      </c>
      <c r="F449" t="str">
        <f>VLOOKUP(A449,[1]数据整理!$A:$M,13,0)</f>
        <v>人力资源管理</v>
      </c>
      <c r="G449" s="7">
        <v>211</v>
      </c>
      <c r="H449" s="7">
        <f t="shared" si="66"/>
        <v>0</v>
      </c>
      <c r="I449" s="7">
        <f t="shared" si="67"/>
        <v>1</v>
      </c>
      <c r="J449" s="7">
        <v>1</v>
      </c>
      <c r="K449" s="127">
        <f>VLOOKUP(G449,权重!$L$16:$N$18,3,0)</f>
        <v>0.03757</v>
      </c>
      <c r="L449" s="127">
        <f t="shared" si="68"/>
        <v>-0.0952406599627802</v>
      </c>
      <c r="M449" t="str">
        <f>IFERROR(VLOOKUP(A449,[1]数据整理!A:Q,16,0),"")</f>
        <v>经济管理学院</v>
      </c>
      <c r="N449" t="s">
        <v>79</v>
      </c>
      <c r="O449">
        <v>440</v>
      </c>
      <c r="Q449" s="14"/>
      <c r="R449" s="14" t="s">
        <v>55</v>
      </c>
      <c r="S449" s="14" t="s">
        <v>55</v>
      </c>
      <c r="T449" s="30">
        <f>VLOOKUP(A449,英语评价得分!O:T,6,0)</f>
        <v>-1.64408973261461</v>
      </c>
      <c r="U449" s="41">
        <f t="shared" si="69"/>
        <v>-1.65131689572318</v>
      </c>
      <c r="V449" s="14">
        <f t="shared" si="70"/>
        <v>0</v>
      </c>
      <c r="W449">
        <v>25</v>
      </c>
      <c r="X449">
        <v>2</v>
      </c>
      <c r="Y449" s="131">
        <v>0.08</v>
      </c>
      <c r="Z449">
        <v>3.38</v>
      </c>
      <c r="AA449" s="41">
        <f t="shared" si="71"/>
        <v>0.167145126602217</v>
      </c>
      <c r="AB449" s="41">
        <f>VLOOKUP(A449,绩点百分制转换!$H:$M,6,0)</f>
        <v>-1.31535073287472</v>
      </c>
      <c r="AC449" s="41">
        <f>L449*权重!$O$22+AA449*权重!$O$23+AB449*权重!$O$24</f>
        <v>-0.0509726524804512</v>
      </c>
      <c r="AD449" s="41">
        <f t="shared" si="72"/>
        <v>-0.0724453642472618</v>
      </c>
      <c r="AE449">
        <v>0</v>
      </c>
      <c r="AF449">
        <v>0</v>
      </c>
      <c r="AG449">
        <v>6</v>
      </c>
      <c r="AH449" s="41">
        <f>AE449*权重!$N$3+AF449*权重!$N$4+AG449*权重!$N$5</f>
        <v>0.638847305426264</v>
      </c>
      <c r="AI449" s="41">
        <f t="shared" si="73"/>
        <v>-0.276231164640017</v>
      </c>
      <c r="AJ449">
        <v>0</v>
      </c>
      <c r="AK449">
        <v>0</v>
      </c>
      <c r="AL449">
        <v>0</v>
      </c>
      <c r="AM449" s="41">
        <f>AJ449*权重!$N$9+AK449*权重!$N$10+AL449*权重!$N$11</f>
        <v>0</v>
      </c>
      <c r="AN449" s="41">
        <f t="shared" si="74"/>
        <v>-0.651047891978899</v>
      </c>
      <c r="AO449" s="41">
        <f>AI449*权重!$D$16+AN449*权重!$D$17</f>
        <v>-0.508655017262858</v>
      </c>
      <c r="AP449" s="41">
        <f t="shared" si="75"/>
        <v>-0.605828649561713</v>
      </c>
      <c r="AQ449" t="s">
        <v>55</v>
      </c>
      <c r="AR449" t="s">
        <v>55</v>
      </c>
      <c r="AS449" t="s">
        <v>55</v>
      </c>
      <c r="AT449" t="s">
        <v>55</v>
      </c>
      <c r="AU449" t="s">
        <v>55</v>
      </c>
      <c r="AV449" s="7" t="str">
        <f>IF(AU449="","未进复试",IFERROR(VLOOKUP(A449,录取名单!$E:$I,5,0),"未录取"))</f>
        <v>未进复试</v>
      </c>
      <c r="AW449" s="136" t="str">
        <f>VLOOKUP(A449,[1]数据整理!$A:$AC,29,0)</f>
        <v>putong</v>
      </c>
      <c r="AX449" t="str">
        <f t="shared" si="76"/>
        <v/>
      </c>
      <c r="AY449">
        <f>IFERROR(VLOOKUP(A449,跨学科资质筛选!$A:$H,8,0),1)</f>
        <v>1</v>
      </c>
    </row>
    <row r="450" spans="1:51">
      <c r="A450" s="8">
        <v>553</v>
      </c>
      <c r="B450" s="8" t="s">
        <v>675</v>
      </c>
      <c r="C450">
        <v>1</v>
      </c>
      <c r="D450" t="s">
        <v>52</v>
      </c>
      <c r="E450" t="str">
        <f>VLOOKUP(A450,[1]数据整理!A:J,10,0)</f>
        <v>农学</v>
      </c>
      <c r="F450" t="str">
        <f>VLOOKUP(A450,[1]数据整理!$A:$M,13,0)</f>
        <v>园艺</v>
      </c>
      <c r="G450" s="7" t="s">
        <v>53</v>
      </c>
      <c r="H450" s="7">
        <f t="shared" ref="H450:H513" si="77">IF(G450=985,1,0)</f>
        <v>0</v>
      </c>
      <c r="I450" s="7">
        <f t="shared" ref="I450:I513" si="78">IF(G450="其它",0,1)</f>
        <v>1</v>
      </c>
      <c r="J450" s="7">
        <v>1</v>
      </c>
      <c r="K450" s="127">
        <f>VLOOKUP(G450,权重!$L$16:$N$18,3,0)</f>
        <v>0.02965</v>
      </c>
      <c r="L450" s="127">
        <f t="shared" ref="L450:L513" si="79">(K450-AVERAGE($K$2:$K$978))/STDEV($K$2:$K$978)</f>
        <v>-0.162495927150278</v>
      </c>
      <c r="M450" t="str">
        <f>IFERROR(VLOOKUP(A450,[1]数据整理!A:Q,16,0),"")</f>
        <v>园林学院</v>
      </c>
      <c r="N450" t="s">
        <v>58</v>
      </c>
      <c r="O450">
        <v>481</v>
      </c>
      <c r="P450">
        <v>512</v>
      </c>
      <c r="Q450" s="14"/>
      <c r="R450" s="14" t="s">
        <v>55</v>
      </c>
      <c r="S450" s="14" t="s">
        <v>55</v>
      </c>
      <c r="T450" s="30">
        <f>VLOOKUP(A450,英语评价得分!O:T,6,0)</f>
        <v>0.762792223439575</v>
      </c>
      <c r="U450" s="41">
        <f t="shared" ref="U450:U513" si="80">(T450-AVERAGE($T$2:$T$978))/STDEV($T$2:$T$978)</f>
        <v>0.766719672954849</v>
      </c>
      <c r="V450" s="14">
        <f t="shared" ref="V450:V513" si="81">IF(SUM(O450:Q450)=0,1,0)</f>
        <v>0</v>
      </c>
      <c r="W450">
        <v>68</v>
      </c>
      <c r="X450">
        <v>1</v>
      </c>
      <c r="Y450" s="131">
        <v>0.0147058823529412</v>
      </c>
      <c r="Z450">
        <v>3.5</v>
      </c>
      <c r="AA450" s="41">
        <f t="shared" ref="AA450:AA513" si="82">-(Y450-AVERAGE($Y$2:$Y$978))/STDEV($Y$2:$Y$978)</f>
        <v>0.730067717181306</v>
      </c>
      <c r="AB450" s="41">
        <f>VLOOKUP(A450,绩点百分制转换!$H:$M,6,0)</f>
        <v>-1.0070544197883</v>
      </c>
      <c r="AC450" s="41">
        <f>L450*权重!$O$22+AA450*权重!$O$23+AB450*权重!$O$24</f>
        <v>0.137977877637285</v>
      </c>
      <c r="AD450" s="41">
        <f t="shared" ref="AD450:AD513" si="83">(AC450-AVERAGE($AC$2:$AC$978))/STDEV($AC$2:$AC$978)</f>
        <v>0.196271995424533</v>
      </c>
      <c r="AE450">
        <v>1</v>
      </c>
      <c r="AF450">
        <v>0</v>
      </c>
      <c r="AG450">
        <v>2</v>
      </c>
      <c r="AH450" s="41">
        <f>AE450*权重!$N$3+AF450*权重!$N$4+AG450*权重!$N$5</f>
        <v>0.673553627658583</v>
      </c>
      <c r="AI450" s="41">
        <f t="shared" ref="AI450:AI513" si="84">(AH450-AVERAGE($AH$2:$AH$978))/STDEV($AH$2:$AH$978)</f>
        <v>-0.243143109816625</v>
      </c>
      <c r="AJ450">
        <v>0</v>
      </c>
      <c r="AK450">
        <v>0</v>
      </c>
      <c r="AL450">
        <v>2</v>
      </c>
      <c r="AM450" s="41">
        <f>AJ450*权重!$N$9+AK450*权重!$N$10+AL450*权重!$N$11</f>
        <v>0.300978828314143</v>
      </c>
      <c r="AN450" s="41">
        <f t="shared" ref="AN450:AN513" si="85">(AM450-AVERAGE($AM$2:$AM$978))/STDEV($AM$2:$AM$978)</f>
        <v>0.157257139949415</v>
      </c>
      <c r="AO450" s="41">
        <f>AI450*权重!$D$16+AN450*权重!$D$17</f>
        <v>0.00514508506329614</v>
      </c>
      <c r="AP450" s="41">
        <f t="shared" ref="AP450:AP513" si="86">(AO450-AVERAGE($AO$2:$AO$978))/STDEV($AO$2:$AO$978)</f>
        <v>0.00612800391225812</v>
      </c>
      <c r="AQ450" t="s">
        <v>55</v>
      </c>
      <c r="AR450" t="s">
        <v>55</v>
      </c>
      <c r="AS450" t="s">
        <v>55</v>
      </c>
      <c r="AT450" t="s">
        <v>55</v>
      </c>
      <c r="AU450" t="s">
        <v>55</v>
      </c>
      <c r="AV450" s="7" t="str">
        <f>IF(AU450="","未进复试",IFERROR(VLOOKUP(A450,录取名单!$E:$I,5,0),"未录取"))</f>
        <v>未进复试</v>
      </c>
      <c r="AW450" s="136" t="str">
        <f>VLOOKUP(A450,[1]数据整理!$A:$AC,29,0)</f>
        <v>putong</v>
      </c>
      <c r="AX450" t="str">
        <f t="shared" ref="AX450:AX513" si="87">IF(OR(M450="",AW450="techangsheng"),"删除","")</f>
        <v/>
      </c>
      <c r="AY450">
        <f>IFERROR(VLOOKUP(A450,跨学科资质筛选!$A:$H,8,0),1)</f>
        <v>1</v>
      </c>
    </row>
    <row r="451" spans="1:51">
      <c r="A451" s="8">
        <v>554</v>
      </c>
      <c r="B451" s="8" t="s">
        <v>676</v>
      </c>
      <c r="C451">
        <v>1</v>
      </c>
      <c r="D451" t="s">
        <v>102</v>
      </c>
      <c r="E451" t="str">
        <f>VLOOKUP(A451,[1]数据整理!A:J,10,0)</f>
        <v>艺术学</v>
      </c>
      <c r="F451" t="str">
        <f>VLOOKUP(A451,[1]数据整理!$A:$M,13,0)</f>
        <v>环境设计</v>
      </c>
      <c r="G451" s="7">
        <v>211</v>
      </c>
      <c r="H451" s="7">
        <f t="shared" si="77"/>
        <v>0</v>
      </c>
      <c r="I451" s="7">
        <f t="shared" si="78"/>
        <v>1</v>
      </c>
      <c r="J451" s="7">
        <v>1</v>
      </c>
      <c r="K451" s="127">
        <f>VLOOKUP(G451,权重!$L$16:$N$18,3,0)</f>
        <v>0.03757</v>
      </c>
      <c r="L451" s="127">
        <f t="shared" si="79"/>
        <v>-0.0952406599627802</v>
      </c>
      <c r="M451" t="str">
        <f>IFERROR(VLOOKUP(A451,[1]数据整理!A:Q,16,0),"")</f>
        <v>艺术设计学院</v>
      </c>
      <c r="N451" t="s">
        <v>205</v>
      </c>
      <c r="O451">
        <v>521</v>
      </c>
      <c r="Q451" s="14"/>
      <c r="R451" s="14" t="s">
        <v>55</v>
      </c>
      <c r="S451" s="14" t="s">
        <v>55</v>
      </c>
      <c r="T451" s="30">
        <f>VLOOKUP(A451,英语评价得分!O:T,6,0)</f>
        <v>-0.362351509608141</v>
      </c>
      <c r="U451" s="41">
        <f t="shared" si="80"/>
        <v>-0.36363850048398</v>
      </c>
      <c r="V451" s="14">
        <f t="shared" si="81"/>
        <v>0</v>
      </c>
      <c r="W451">
        <v>71</v>
      </c>
      <c r="X451">
        <v>10</v>
      </c>
      <c r="Y451" s="131">
        <v>0.140845070422535</v>
      </c>
      <c r="Z451">
        <v>88.51</v>
      </c>
      <c r="AA451" s="41">
        <f t="shared" si="82"/>
        <v>-0.357420728646208</v>
      </c>
      <c r="AB451" s="41">
        <f>VLOOKUP(A451,绩点百分制转换!$H:$M,6,0)</f>
        <v>-0.105287704010532</v>
      </c>
      <c r="AC451" s="41">
        <f>L451*权重!$O$22+AA451*权重!$O$23+AB451*权重!$O$24</f>
        <v>-0.195204435000311</v>
      </c>
      <c r="AD451" s="41">
        <f t="shared" si="83"/>
        <v>-0.277565634380101</v>
      </c>
      <c r="AE451">
        <v>0</v>
      </c>
      <c r="AF451">
        <v>1</v>
      </c>
      <c r="AG451">
        <v>4</v>
      </c>
      <c r="AH451" s="41">
        <f>AE451*权重!$N$3+AF451*权重!$N$4+AG451*权重!$N$5</f>
        <v>0.858819126863304</v>
      </c>
      <c r="AI451" s="41">
        <f t="shared" si="84"/>
        <v>-0.0665160689698573</v>
      </c>
      <c r="AJ451">
        <v>0</v>
      </c>
      <c r="AK451">
        <v>0</v>
      </c>
      <c r="AL451">
        <v>0</v>
      </c>
      <c r="AM451" s="41">
        <f>AJ451*权重!$N$9+AK451*权重!$N$10+AL451*权重!$N$11</f>
        <v>0</v>
      </c>
      <c r="AN451" s="41">
        <f t="shared" si="85"/>
        <v>-0.651047891978899</v>
      </c>
      <c r="AO451" s="41">
        <f>AI451*权重!$D$16+AN451*权重!$D$17</f>
        <v>-0.428984252417764</v>
      </c>
      <c r="AP451" s="41">
        <f t="shared" si="86"/>
        <v>-0.510937553951603</v>
      </c>
      <c r="AQ451">
        <v>87</v>
      </c>
      <c r="AR451" t="s">
        <v>55</v>
      </c>
      <c r="AS451">
        <v>69.25</v>
      </c>
      <c r="AT451">
        <v>85.5</v>
      </c>
      <c r="AU451">
        <v>82.85</v>
      </c>
      <c r="AV451" s="7">
        <f>IF(AU451="","未进复试",IFERROR(VLOOKUP(A451,录取名单!$E:$I,5,0),"未录取"))</f>
        <v>82.85</v>
      </c>
      <c r="AW451" s="136" t="str">
        <f>VLOOKUP(A451,[1]数据整理!$A:$AC,29,0)</f>
        <v>putong</v>
      </c>
      <c r="AX451" t="str">
        <f t="shared" si="87"/>
        <v/>
      </c>
      <c r="AY451">
        <f>IFERROR(VLOOKUP(A451,跨学科资质筛选!$A:$H,8,0),1)</f>
        <v>1</v>
      </c>
    </row>
    <row r="452" spans="1:51">
      <c r="A452" s="8">
        <v>555</v>
      </c>
      <c r="B452" s="8" t="s">
        <v>677</v>
      </c>
      <c r="C452">
        <v>2</v>
      </c>
      <c r="D452" t="s">
        <v>678</v>
      </c>
      <c r="E452" t="str">
        <f>VLOOKUP(A452,[1]数据整理!A:J,10,0)</f>
        <v>农学</v>
      </c>
      <c r="F452" t="str">
        <f>VLOOKUP(A452,[1]数据整理!$A:$M,13,0)</f>
        <v>林学</v>
      </c>
      <c r="G452" s="7" t="s">
        <v>53</v>
      </c>
      <c r="H452" s="7">
        <f t="shared" si="77"/>
        <v>0</v>
      </c>
      <c r="I452" s="7">
        <f t="shared" si="78"/>
        <v>1</v>
      </c>
      <c r="J452" s="7">
        <v>1</v>
      </c>
      <c r="K452" s="127">
        <f>VLOOKUP(G452,权重!$L$16:$N$18,3,0)</f>
        <v>0.02965</v>
      </c>
      <c r="L452" s="127">
        <f t="shared" si="79"/>
        <v>-0.162495927150278</v>
      </c>
      <c r="M452" t="str">
        <f>IFERROR(VLOOKUP(A452,[1]数据整理!A:Q,16,0),"")</f>
        <v>林学院</v>
      </c>
      <c r="N452" t="s">
        <v>151</v>
      </c>
      <c r="O452">
        <v>616</v>
      </c>
      <c r="P452">
        <v>534</v>
      </c>
      <c r="Q452" s="14"/>
      <c r="R452" s="14" t="s">
        <v>55</v>
      </c>
      <c r="S452" s="14" t="s">
        <v>55</v>
      </c>
      <c r="T452" s="30">
        <f>VLOOKUP(A452,英语评价得分!O:T,6,0)</f>
        <v>1.16538408407787</v>
      </c>
      <c r="U452" s="41">
        <f t="shared" si="80"/>
        <v>1.17117733188858</v>
      </c>
      <c r="V452" s="14">
        <f t="shared" si="81"/>
        <v>0</v>
      </c>
      <c r="W452">
        <v>57</v>
      </c>
      <c r="X452">
        <v>1</v>
      </c>
      <c r="Y452" s="131">
        <v>0.0175438596491228</v>
      </c>
      <c r="Z452">
        <v>4.8</v>
      </c>
      <c r="AA452" s="41">
        <f t="shared" si="82"/>
        <v>0.705600558589675</v>
      </c>
      <c r="AB452" s="41">
        <f>VLOOKUP(A452,绩点百分制转换!$H:$M,6,0)</f>
        <v>2.69984172565553</v>
      </c>
      <c r="AC452" s="41">
        <f>L452*权重!$O$22+AA452*权重!$O$23+AB452*权重!$O$24</f>
        <v>0.29675779068744</v>
      </c>
      <c r="AD452" s="41">
        <f t="shared" si="83"/>
        <v>0.422081994354775</v>
      </c>
      <c r="AE452">
        <v>2</v>
      </c>
      <c r="AF452">
        <v>0</v>
      </c>
      <c r="AG452">
        <v>1</v>
      </c>
      <c r="AH452" s="41">
        <f>AE452*权重!$N$3+AF452*权重!$N$4+AG452*权重!$N$5</f>
        <v>1.02768360260403</v>
      </c>
      <c r="AI452" s="41">
        <f t="shared" si="84"/>
        <v>0.0944746863637506</v>
      </c>
      <c r="AJ452">
        <v>0</v>
      </c>
      <c r="AK452">
        <v>0</v>
      </c>
      <c r="AL452">
        <v>1</v>
      </c>
      <c r="AM452" s="41">
        <f>AJ452*权重!$N$9+AK452*权重!$N$10+AL452*权重!$N$11</f>
        <v>0.150489414157071</v>
      </c>
      <c r="AN452" s="41">
        <f t="shared" si="85"/>
        <v>-0.246895376014742</v>
      </c>
      <c r="AO452" s="41">
        <f>AI452*权重!$D$16+AN452*权重!$D$17</f>
        <v>-0.117208889317153</v>
      </c>
      <c r="AP452" s="41">
        <f t="shared" si="86"/>
        <v>-0.139600516502807</v>
      </c>
      <c r="AQ452">
        <v>34.95</v>
      </c>
      <c r="AR452">
        <v>17.4</v>
      </c>
      <c r="AS452">
        <v>16.36</v>
      </c>
      <c r="AT452">
        <v>18.07</v>
      </c>
      <c r="AU452">
        <v>86.78</v>
      </c>
      <c r="AV452" s="7">
        <f>IF(AU452="","未进复试",IFERROR(VLOOKUP(A452,录取名单!$E:$I,5,0),"未录取"))</f>
        <v>86.78</v>
      </c>
      <c r="AW452" s="136" t="str">
        <f>VLOOKUP(A452,[1]数据整理!$A:$AC,29,0)</f>
        <v>putong</v>
      </c>
      <c r="AX452" t="str">
        <f t="shared" si="87"/>
        <v/>
      </c>
      <c r="AY452">
        <f>IFERROR(VLOOKUP(A452,跨学科资质筛选!$A:$H,8,0),1)</f>
        <v>1</v>
      </c>
    </row>
    <row r="453" spans="1:51">
      <c r="A453" s="8">
        <v>556</v>
      </c>
      <c r="B453" s="8" t="s">
        <v>679</v>
      </c>
      <c r="C453">
        <v>2</v>
      </c>
      <c r="D453" t="s">
        <v>63</v>
      </c>
      <c r="E453" t="str">
        <f>VLOOKUP(A453,[1]数据整理!A:J,10,0)</f>
        <v>理学</v>
      </c>
      <c r="F453" t="str">
        <f>VLOOKUP(A453,[1]数据整理!$A:$M,13,0)</f>
        <v>生态学</v>
      </c>
      <c r="G453" s="7" t="s">
        <v>53</v>
      </c>
      <c r="H453" s="7">
        <f t="shared" si="77"/>
        <v>0</v>
      </c>
      <c r="I453" s="7">
        <f t="shared" si="78"/>
        <v>1</v>
      </c>
      <c r="J453" s="7">
        <v>1</v>
      </c>
      <c r="K453" s="127">
        <f>VLOOKUP(G453,权重!$L$16:$N$18,3,0)</f>
        <v>0.02965</v>
      </c>
      <c r="L453" s="127">
        <f t="shared" si="79"/>
        <v>-0.162495927150278</v>
      </c>
      <c r="M453" t="str">
        <f>IFERROR(VLOOKUP(A453,[1]数据整理!A:Q,16,0),"")</f>
        <v>自然保护区学院</v>
      </c>
      <c r="N453" t="s">
        <v>192</v>
      </c>
      <c r="O453">
        <v>470</v>
      </c>
      <c r="Q453" s="14"/>
      <c r="R453" s="14" t="s">
        <v>55</v>
      </c>
      <c r="S453" s="14" t="s">
        <v>55</v>
      </c>
      <c r="T453" s="30">
        <f>VLOOKUP(A453,英语评价得分!O:T,6,0)</f>
        <v>-1.16937187224184</v>
      </c>
      <c r="U453" s="41">
        <f t="shared" si="80"/>
        <v>-1.17439897156051</v>
      </c>
      <c r="V453" s="14">
        <f t="shared" si="81"/>
        <v>0</v>
      </c>
      <c r="W453">
        <v>33</v>
      </c>
      <c r="X453">
        <v>4</v>
      </c>
      <c r="Y453" s="131">
        <v>0.121212121212121</v>
      </c>
      <c r="Z453">
        <v>3.42</v>
      </c>
      <c r="AA453" s="41">
        <f t="shared" si="82"/>
        <v>-0.188158457732715</v>
      </c>
      <c r="AB453" s="41">
        <f>VLOOKUP(A453,绩点百分制转换!$H:$M,6,0)</f>
        <v>-1.21258529517925</v>
      </c>
      <c r="AC453" s="41">
        <f>L453*权重!$O$22+AA453*权重!$O$23+AB453*权重!$O$24</f>
        <v>-0.219845716793805</v>
      </c>
      <c r="AD453" s="41">
        <f t="shared" si="83"/>
        <v>-0.312609411067842</v>
      </c>
      <c r="AE453">
        <v>0</v>
      </c>
      <c r="AF453">
        <v>0</v>
      </c>
      <c r="AG453">
        <v>2</v>
      </c>
      <c r="AH453" s="41">
        <f>AE453*权重!$N$3+AF453*权重!$N$4+AG453*权重!$N$5</f>
        <v>0.212949101808755</v>
      </c>
      <c r="AI453" s="41">
        <f t="shared" si="84"/>
        <v>-0.682270819782663</v>
      </c>
      <c r="AJ453">
        <v>0</v>
      </c>
      <c r="AK453">
        <v>0</v>
      </c>
      <c r="AL453">
        <v>0</v>
      </c>
      <c r="AM453" s="41">
        <f>AJ453*权重!$N$9+AK453*权重!$N$10+AL453*权重!$N$11</f>
        <v>0</v>
      </c>
      <c r="AN453" s="41">
        <f t="shared" si="85"/>
        <v>-0.651047891978899</v>
      </c>
      <c r="AO453" s="41">
        <f>AI453*权重!$D$16+AN453*权重!$D$17</f>
        <v>-0.662909482251549</v>
      </c>
      <c r="AP453" s="41">
        <f t="shared" si="86"/>
        <v>-0.789551941461672</v>
      </c>
      <c r="AQ453">
        <v>60</v>
      </c>
      <c r="AR453" t="s">
        <v>55</v>
      </c>
      <c r="AS453" t="s">
        <v>55</v>
      </c>
      <c r="AT453">
        <v>91.75</v>
      </c>
      <c r="AU453">
        <v>78.85</v>
      </c>
      <c r="AV453" s="7" t="str">
        <f>IF(AU453="","未进复试",IFERROR(VLOOKUP(A453,录取名单!$E:$I,5,0),"未录取"))</f>
        <v>未录取</v>
      </c>
      <c r="AW453" s="136" t="str">
        <f>VLOOKUP(A453,[1]数据整理!$A:$AC,29,0)</f>
        <v>putong</v>
      </c>
      <c r="AX453" t="str">
        <f t="shared" si="87"/>
        <v/>
      </c>
      <c r="AY453">
        <f>IFERROR(VLOOKUP(A453,跨学科资质筛选!$A:$H,8,0),1)</f>
        <v>1</v>
      </c>
    </row>
    <row r="454" spans="1:51">
      <c r="A454" s="8">
        <v>557</v>
      </c>
      <c r="B454" s="8" t="s">
        <v>680</v>
      </c>
      <c r="C454">
        <v>1</v>
      </c>
      <c r="D454" t="s">
        <v>199</v>
      </c>
      <c r="E454" t="str">
        <f>VLOOKUP(A454,[1]数据整理!A:J,10,0)</f>
        <v>经济学</v>
      </c>
      <c r="F454" t="str">
        <f>VLOOKUP(A454,[1]数据整理!$A:$M,13,0)</f>
        <v>贸易经济</v>
      </c>
      <c r="G454" s="7" t="s">
        <v>53</v>
      </c>
      <c r="H454" s="7">
        <f t="shared" si="77"/>
        <v>0</v>
      </c>
      <c r="I454" s="7">
        <f t="shared" si="78"/>
        <v>1</v>
      </c>
      <c r="J454" s="7">
        <v>1</v>
      </c>
      <c r="K454" s="127">
        <f>VLOOKUP(G454,权重!$L$16:$N$18,3,0)</f>
        <v>0.02965</v>
      </c>
      <c r="L454" s="127">
        <f t="shared" si="79"/>
        <v>-0.162495927150278</v>
      </c>
      <c r="M454" t="str">
        <f>IFERROR(VLOOKUP(A454,[1]数据整理!A:Q,16,0),"")</f>
        <v>经济管理学院</v>
      </c>
      <c r="N454" t="s">
        <v>162</v>
      </c>
      <c r="O454">
        <v>489</v>
      </c>
      <c r="P454">
        <v>436</v>
      </c>
      <c r="Q454" s="14"/>
      <c r="R454" s="14" t="s">
        <v>55</v>
      </c>
      <c r="S454" s="14" t="s">
        <v>55</v>
      </c>
      <c r="T454" s="30">
        <f>VLOOKUP(A454,英语评价得分!O:T,6,0)</f>
        <v>-0.627979658765428</v>
      </c>
      <c r="U454" s="41">
        <f t="shared" si="80"/>
        <v>-0.630497694270766</v>
      </c>
      <c r="V454" s="14">
        <f t="shared" si="81"/>
        <v>0</v>
      </c>
      <c r="W454">
        <v>68</v>
      </c>
      <c r="X454">
        <v>12</v>
      </c>
      <c r="Y454" s="131">
        <v>0.176470588235294</v>
      </c>
      <c r="Z454">
        <v>3.87</v>
      </c>
      <c r="AA454" s="41">
        <f t="shared" si="82"/>
        <v>-0.664560322541664</v>
      </c>
      <c r="AB454" s="41">
        <f>VLOOKUP(A454,绩点百分制转换!$H:$M,6,0)</f>
        <v>0.234694619031987</v>
      </c>
      <c r="AC454" s="41">
        <f>L454*权重!$O$22+AA454*权重!$O$23+AB454*权重!$O$24</f>
        <v>-0.335042130586319</v>
      </c>
      <c r="AD454" s="41">
        <f t="shared" si="83"/>
        <v>-0.476436822076934</v>
      </c>
      <c r="AE454">
        <v>2</v>
      </c>
      <c r="AF454">
        <v>4</v>
      </c>
      <c r="AG454">
        <v>3</v>
      </c>
      <c r="AH454" s="41">
        <f>AE454*权重!$N$3+AF454*权重!$N$4+AG454*权重!$N$5</f>
        <v>2.97231639739597</v>
      </c>
      <c r="AI454" s="41">
        <f t="shared" si="84"/>
        <v>1.948434206901</v>
      </c>
      <c r="AJ454">
        <v>0</v>
      </c>
      <c r="AK454">
        <v>0</v>
      </c>
      <c r="AL454">
        <v>0</v>
      </c>
      <c r="AM454" s="41">
        <f>AJ454*权重!$N$9+AK454*权重!$N$10+AL454*权重!$N$11</f>
        <v>0</v>
      </c>
      <c r="AN454" s="41">
        <f t="shared" si="85"/>
        <v>-0.651047891978899</v>
      </c>
      <c r="AO454" s="41">
        <f>AI454*权重!$D$16+AN454*权重!$D$17</f>
        <v>0.336495357385576</v>
      </c>
      <c r="AP454" s="41">
        <f t="shared" si="86"/>
        <v>0.400779548082863</v>
      </c>
      <c r="AQ454" t="s">
        <v>55</v>
      </c>
      <c r="AR454" t="s">
        <v>55</v>
      </c>
      <c r="AS454" t="s">
        <v>55</v>
      </c>
      <c r="AT454" t="s">
        <v>55</v>
      </c>
      <c r="AU454" t="s">
        <v>55</v>
      </c>
      <c r="AV454" s="7" t="str">
        <f>IF(AU454="","未进复试",IFERROR(VLOOKUP(A454,录取名单!$E:$I,5,0),"未录取"))</f>
        <v>未进复试</v>
      </c>
      <c r="AW454" s="136" t="str">
        <f>VLOOKUP(A454,[1]数据整理!$A:$AC,29,0)</f>
        <v>putong</v>
      </c>
      <c r="AX454" t="str">
        <f t="shared" si="87"/>
        <v/>
      </c>
      <c r="AY454">
        <f>IFERROR(VLOOKUP(A454,跨学科资质筛选!$A:$H,8,0),1)</f>
        <v>1</v>
      </c>
    </row>
    <row r="455" spans="1:51">
      <c r="A455" s="8">
        <v>558</v>
      </c>
      <c r="B455" s="8" t="s">
        <v>681</v>
      </c>
      <c r="C455">
        <v>1</v>
      </c>
      <c r="D455" t="s">
        <v>524</v>
      </c>
      <c r="E455" t="str">
        <f>VLOOKUP(A455,[1]数据整理!A:J,10,0)</f>
        <v>管理学</v>
      </c>
      <c r="F455" t="str">
        <f>VLOOKUP(A455,[1]数据整理!$A:$M,13,0)</f>
        <v>市场营销</v>
      </c>
      <c r="G455" s="7">
        <v>211</v>
      </c>
      <c r="H455" s="7">
        <f t="shared" si="77"/>
        <v>0</v>
      </c>
      <c r="I455" s="7">
        <f t="shared" si="78"/>
        <v>1</v>
      </c>
      <c r="J455" s="7">
        <v>1</v>
      </c>
      <c r="K455" s="127">
        <f>VLOOKUP(G455,权重!$L$16:$N$18,3,0)</f>
        <v>0.03757</v>
      </c>
      <c r="L455" s="127">
        <f t="shared" si="79"/>
        <v>-0.0952406599627802</v>
      </c>
      <c r="M455" t="str">
        <f>IFERROR(VLOOKUP(A455,[1]数据整理!A:Q,16,0),"")</f>
        <v>经济管理学院</v>
      </c>
      <c r="N455" t="s">
        <v>79</v>
      </c>
      <c r="O455">
        <v>465</v>
      </c>
      <c r="P455">
        <v>441</v>
      </c>
      <c r="Q455" s="14"/>
      <c r="R455" s="14" t="s">
        <v>55</v>
      </c>
      <c r="S455" s="14" t="s">
        <v>55</v>
      </c>
      <c r="T455" s="30">
        <f>VLOOKUP(A455,英语评价得分!O:T,6,0)</f>
        <v>-0.536481508620362</v>
      </c>
      <c r="U455" s="41">
        <f t="shared" si="80"/>
        <v>-0.538575499058554</v>
      </c>
      <c r="V455" s="14">
        <f t="shared" si="81"/>
        <v>0</v>
      </c>
      <c r="W455">
        <v>26</v>
      </c>
      <c r="X455">
        <v>3</v>
      </c>
      <c r="Y455" s="131">
        <v>0.115384615384615</v>
      </c>
      <c r="Z455">
        <v>89.09</v>
      </c>
      <c r="AA455" s="41">
        <f t="shared" si="82"/>
        <v>-0.13791756628264</v>
      </c>
      <c r="AB455" s="41">
        <f>VLOOKUP(A455,绩点百分制转换!$H:$M,6,0)</f>
        <v>0.0437221806479028</v>
      </c>
      <c r="AC455" s="41">
        <f>L455*权重!$O$22+AA455*权重!$O$23+AB455*权重!$O$24</f>
        <v>-0.105137914846009</v>
      </c>
      <c r="AD455" s="41">
        <f t="shared" si="83"/>
        <v>-0.149476882919018</v>
      </c>
      <c r="AE455">
        <v>1</v>
      </c>
      <c r="AF455">
        <v>0</v>
      </c>
      <c r="AG455">
        <v>10</v>
      </c>
      <c r="AH455" s="41">
        <f>AE455*权重!$N$3+AF455*权重!$N$4+AG455*权重!$N$5</f>
        <v>1.5253500348936</v>
      </c>
      <c r="AI455" s="41">
        <f t="shared" si="84"/>
        <v>0.568936200468666</v>
      </c>
      <c r="AJ455">
        <v>0</v>
      </c>
      <c r="AK455">
        <v>0</v>
      </c>
      <c r="AL455">
        <v>0</v>
      </c>
      <c r="AM455" s="41">
        <f>AJ455*权重!$N$9+AK455*权重!$N$10+AL455*权重!$N$11</f>
        <v>0</v>
      </c>
      <c r="AN455" s="41">
        <f t="shared" si="85"/>
        <v>-0.651047891978899</v>
      </c>
      <c r="AO455" s="41">
        <f>AI455*权重!$D$16+AN455*权重!$D$17</f>
        <v>-0.187575935258069</v>
      </c>
      <c r="AP455" s="41">
        <f t="shared" si="86"/>
        <v>-0.223410507497159</v>
      </c>
      <c r="AQ455" t="s">
        <v>55</v>
      </c>
      <c r="AR455" t="s">
        <v>55</v>
      </c>
      <c r="AS455" t="s">
        <v>55</v>
      </c>
      <c r="AT455" t="s">
        <v>55</v>
      </c>
      <c r="AU455" t="s">
        <v>55</v>
      </c>
      <c r="AV455" s="7" t="str">
        <f>IF(AU455="","未进复试",IFERROR(VLOOKUP(A455,录取名单!$E:$I,5,0),"未录取"))</f>
        <v>未进复试</v>
      </c>
      <c r="AW455" s="136" t="str">
        <f>VLOOKUP(A455,[1]数据整理!$A:$AC,29,0)</f>
        <v>putong</v>
      </c>
      <c r="AX455" t="str">
        <f t="shared" si="87"/>
        <v/>
      </c>
      <c r="AY455">
        <f>IFERROR(VLOOKUP(A455,跨学科资质筛选!$A:$H,8,0),1)</f>
        <v>1</v>
      </c>
    </row>
    <row r="456" spans="1:51">
      <c r="A456" s="8">
        <v>559</v>
      </c>
      <c r="B456" s="8" t="s">
        <v>682</v>
      </c>
      <c r="C456">
        <v>1</v>
      </c>
      <c r="D456" t="s">
        <v>102</v>
      </c>
      <c r="E456" t="str">
        <f>VLOOKUP(A456,[1]数据整理!A:J,10,0)</f>
        <v>工学</v>
      </c>
      <c r="F456" t="str">
        <f>VLOOKUP(A456,[1]数据整理!$A:$M,13,0)</f>
        <v>环境工程</v>
      </c>
      <c r="G456" s="7">
        <v>211</v>
      </c>
      <c r="H456" s="7">
        <f t="shared" si="77"/>
        <v>0</v>
      </c>
      <c r="I456" s="7">
        <f t="shared" si="78"/>
        <v>1</v>
      </c>
      <c r="J456" s="7">
        <v>1</v>
      </c>
      <c r="K456" s="127">
        <f>VLOOKUP(G456,权重!$L$16:$N$18,3,0)</f>
        <v>0.03757</v>
      </c>
      <c r="L456" s="127">
        <f t="shared" si="79"/>
        <v>-0.0952406599627802</v>
      </c>
      <c r="M456" t="str">
        <f>IFERROR(VLOOKUP(A456,[1]数据整理!A:Q,16,0),"")</f>
        <v>环境科学与工程学院</v>
      </c>
      <c r="N456" t="s">
        <v>76</v>
      </c>
      <c r="O456">
        <v>429</v>
      </c>
      <c r="Q456" s="14"/>
      <c r="R456" s="14" t="s">
        <v>55</v>
      </c>
      <c r="S456" s="14" t="s">
        <v>55</v>
      </c>
      <c r="T456" s="30">
        <f>VLOOKUP(A456,英语评价得分!O:T,6,0)</f>
        <v>-1.81815294808462</v>
      </c>
      <c r="U456" s="41">
        <f t="shared" si="80"/>
        <v>-1.82618680124949</v>
      </c>
      <c r="V456" s="14">
        <f t="shared" si="81"/>
        <v>0</v>
      </c>
      <c r="W456">
        <v>53</v>
      </c>
      <c r="X456">
        <v>6</v>
      </c>
      <c r="Y456" s="131">
        <v>0.113207547169811</v>
      </c>
      <c r="Z456">
        <v>88.36</v>
      </c>
      <c r="AA456" s="41">
        <f t="shared" si="82"/>
        <v>-0.11914832758997</v>
      </c>
      <c r="AB456" s="41">
        <f>VLOOKUP(A456,绩点百分制转换!$H:$M,6,0)</f>
        <v>-0.143824743146335</v>
      </c>
      <c r="AC456" s="41">
        <f>L456*权重!$O$22+AA456*权重!$O$23+AB456*权重!$O$24</f>
        <v>-0.10651735939721</v>
      </c>
      <c r="AD456" s="41">
        <f t="shared" si="83"/>
        <v>-0.151438669940105</v>
      </c>
      <c r="AE456">
        <v>1</v>
      </c>
      <c r="AF456">
        <v>3</v>
      </c>
      <c r="AG456">
        <v>3</v>
      </c>
      <c r="AH456" s="41">
        <f>AE456*权重!$N$3+AF456*权重!$N$4+AG456*权重!$N$5</f>
        <v>2.07879094830034</v>
      </c>
      <c r="AI456" s="41">
        <f t="shared" si="84"/>
        <v>1.09657157369348</v>
      </c>
      <c r="AJ456">
        <v>1</v>
      </c>
      <c r="AK456">
        <v>0</v>
      </c>
      <c r="AL456">
        <v>0</v>
      </c>
      <c r="AM456" s="41">
        <f>AJ456*权重!$N$9+AK456*权重!$N$10+AL456*权重!$N$11</f>
        <v>0.484022428139353</v>
      </c>
      <c r="AN456" s="41">
        <f t="shared" si="85"/>
        <v>0.64883677573218</v>
      </c>
      <c r="AO456" s="41">
        <f>AI456*权重!$D$16+AN456*权重!$D$17</f>
        <v>0.81893122547768</v>
      </c>
      <c r="AP456" s="41">
        <f t="shared" si="86"/>
        <v>0.975380133051305</v>
      </c>
      <c r="AQ456">
        <v>87.25</v>
      </c>
      <c r="AR456">
        <v>86.75</v>
      </c>
      <c r="AS456">
        <v>75.25</v>
      </c>
      <c r="AT456">
        <v>85.8</v>
      </c>
      <c r="AU456">
        <v>83.76</v>
      </c>
      <c r="AV456" s="7">
        <f>IF(AU456="","未进复试",IFERROR(VLOOKUP(A456,录取名单!$E:$I,5,0),"未录取"))</f>
        <v>83.76</v>
      </c>
      <c r="AW456" s="136" t="str">
        <f>VLOOKUP(A456,[1]数据整理!$A:$AC,29,0)</f>
        <v>putong</v>
      </c>
      <c r="AX456" t="str">
        <f t="shared" si="87"/>
        <v/>
      </c>
      <c r="AY456">
        <f>IFERROR(VLOOKUP(A456,跨学科资质筛选!$A:$H,8,0),1)</f>
        <v>1</v>
      </c>
    </row>
    <row r="457" spans="1:51">
      <c r="A457" s="8">
        <v>560</v>
      </c>
      <c r="B457" s="8" t="s">
        <v>683</v>
      </c>
      <c r="C457">
        <v>1</v>
      </c>
      <c r="D457" t="s">
        <v>684</v>
      </c>
      <c r="E457" t="str">
        <f>VLOOKUP(A457,[1]数据整理!A:J,10,0)</f>
        <v>农学</v>
      </c>
      <c r="F457" t="str">
        <f>VLOOKUP(A457,[1]数据整理!$A:$M,13,0)</f>
        <v>林学</v>
      </c>
      <c r="G457" s="7" t="s">
        <v>53</v>
      </c>
      <c r="H457" s="7">
        <f t="shared" si="77"/>
        <v>0</v>
      </c>
      <c r="I457" s="7">
        <f t="shared" si="78"/>
        <v>1</v>
      </c>
      <c r="J457" s="7">
        <v>1</v>
      </c>
      <c r="K457" s="127">
        <f>VLOOKUP(G457,权重!$L$16:$N$18,3,0)</f>
        <v>0.02965</v>
      </c>
      <c r="L457" s="127">
        <f t="shared" si="79"/>
        <v>-0.162495927150278</v>
      </c>
      <c r="M457" t="str">
        <f>IFERROR(VLOOKUP(A457,[1]数据整理!A:Q,16,0),"")</f>
        <v>林学院</v>
      </c>
      <c r="N457" t="s">
        <v>151</v>
      </c>
      <c r="O457">
        <v>516</v>
      </c>
      <c r="P457">
        <v>490</v>
      </c>
      <c r="Q457" s="14"/>
      <c r="R457" s="14" t="s">
        <v>55</v>
      </c>
      <c r="S457" s="14" t="s">
        <v>55</v>
      </c>
      <c r="T457" s="30">
        <f>VLOOKUP(A457,英语评价得分!O:T,6,0)</f>
        <v>0.360200362801284</v>
      </c>
      <c r="U457" s="41">
        <f t="shared" si="80"/>
        <v>0.362262014021118</v>
      </c>
      <c r="V457" s="14">
        <f t="shared" si="81"/>
        <v>0</v>
      </c>
      <c r="W457">
        <v>27</v>
      </c>
      <c r="X457">
        <v>3</v>
      </c>
      <c r="Y457" s="131">
        <v>0.111111111111111</v>
      </c>
      <c r="Z457">
        <v>3.5</v>
      </c>
      <c r="AA457" s="41">
        <f t="shared" si="82"/>
        <v>-0.101074245885918</v>
      </c>
      <c r="AB457" s="41">
        <f>VLOOKUP(A457,绩点百分制转换!$H:$M,6,0)</f>
        <v>-1.0070544197883</v>
      </c>
      <c r="AC457" s="41">
        <f>L457*权重!$O$22+AA457*权重!$O$23+AB457*权重!$O$24</f>
        <v>-0.17747510890416</v>
      </c>
      <c r="AD457" s="41">
        <f t="shared" si="83"/>
        <v>-0.252351745356613</v>
      </c>
      <c r="AE457">
        <v>0</v>
      </c>
      <c r="AF457">
        <v>0</v>
      </c>
      <c r="AG457">
        <v>5</v>
      </c>
      <c r="AH457" s="41">
        <f>AE457*权重!$N$3+AF457*权重!$N$4+AG457*权重!$N$5</f>
        <v>0.532372754521887</v>
      </c>
      <c r="AI457" s="41">
        <f t="shared" si="84"/>
        <v>-0.377741078425679</v>
      </c>
      <c r="AJ457">
        <v>0</v>
      </c>
      <c r="AK457">
        <v>0</v>
      </c>
      <c r="AL457">
        <v>1</v>
      </c>
      <c r="AM457" s="41">
        <f>AJ457*权重!$N$9+AK457*权重!$N$10+AL457*权重!$N$11</f>
        <v>0.150489414157071</v>
      </c>
      <c r="AN457" s="41">
        <f t="shared" si="85"/>
        <v>-0.246895376014742</v>
      </c>
      <c r="AO457" s="41">
        <f>AI457*权重!$D$16+AN457*权重!$D$17</f>
        <v>-0.296603658360657</v>
      </c>
      <c r="AP457" s="41">
        <f t="shared" si="86"/>
        <v>-0.353266924932034</v>
      </c>
      <c r="AQ457">
        <v>1</v>
      </c>
      <c r="AR457">
        <v>1</v>
      </c>
      <c r="AS457">
        <v>1</v>
      </c>
      <c r="AT457">
        <v>1</v>
      </c>
      <c r="AU457">
        <v>1</v>
      </c>
      <c r="AV457" s="7" t="str">
        <f>IF(AU457="","未进复试",IFERROR(VLOOKUP(A457,录取名单!$E:$I,5,0),"未录取"))</f>
        <v>未录取</v>
      </c>
      <c r="AW457" s="136" t="str">
        <f>VLOOKUP(A457,[1]数据整理!$A:$AC,29,0)</f>
        <v>putong</v>
      </c>
      <c r="AX457" t="str">
        <f t="shared" si="87"/>
        <v/>
      </c>
      <c r="AY457">
        <f>IFERROR(VLOOKUP(A457,跨学科资质筛选!$A:$H,8,0),1)</f>
        <v>1</v>
      </c>
    </row>
    <row r="458" spans="1:51">
      <c r="A458" s="8">
        <v>562</v>
      </c>
      <c r="B458" s="8" t="s">
        <v>685</v>
      </c>
      <c r="C458">
        <v>1</v>
      </c>
      <c r="D458" t="s">
        <v>437</v>
      </c>
      <c r="E458" t="str">
        <f>VLOOKUP(A458,[1]数据整理!A:J,10,0)</f>
        <v>管理学</v>
      </c>
      <c r="F458" t="str">
        <f>VLOOKUP(A458,[1]数据整理!$A:$M,13,0)</f>
        <v>国际商务</v>
      </c>
      <c r="G458" s="7" t="s">
        <v>53</v>
      </c>
      <c r="H458" s="7">
        <f t="shared" si="77"/>
        <v>0</v>
      </c>
      <c r="I458" s="7">
        <f t="shared" si="78"/>
        <v>1</v>
      </c>
      <c r="J458" s="7">
        <v>1</v>
      </c>
      <c r="K458" s="127">
        <f>VLOOKUP(G458,权重!$L$16:$N$18,3,0)</f>
        <v>0.02965</v>
      </c>
      <c r="L458" s="127">
        <f t="shared" si="79"/>
        <v>-0.162495927150278</v>
      </c>
      <c r="M458" t="str">
        <f>IFERROR(VLOOKUP(A458,[1]数据整理!A:Q,16,0),"")</f>
        <v>经济管理学院</v>
      </c>
      <c r="N458" t="s">
        <v>162</v>
      </c>
      <c r="O458">
        <v>468</v>
      </c>
      <c r="P458">
        <v>499</v>
      </c>
      <c r="Q458" s="14"/>
      <c r="R458" s="14" t="s">
        <v>55</v>
      </c>
      <c r="S458" s="14" t="s">
        <v>55</v>
      </c>
      <c r="T458" s="30">
        <f>VLOOKUP(A458,英语评价得分!O:T,6,0)</f>
        <v>0.524897033062404</v>
      </c>
      <c r="U458" s="41">
        <f t="shared" si="80"/>
        <v>0.5277219654031</v>
      </c>
      <c r="V458" s="14">
        <f t="shared" si="81"/>
        <v>0</v>
      </c>
      <c r="W458">
        <v>276</v>
      </c>
      <c r="X458">
        <v>8</v>
      </c>
      <c r="Y458" s="131">
        <v>0.0289855072463768</v>
      </c>
      <c r="Z458">
        <v>3.91</v>
      </c>
      <c r="AA458" s="41">
        <f t="shared" si="82"/>
        <v>0.606958259129345</v>
      </c>
      <c r="AB458" s="41">
        <f>VLOOKUP(A458,绩点百分制转换!$H:$M,6,0)</f>
        <v>0.405970348524442</v>
      </c>
      <c r="AC458" s="41">
        <f>L458*权重!$O$22+AA458*权重!$O$23+AB458*权重!$O$24</f>
        <v>0.15531755732878</v>
      </c>
      <c r="AD458" s="41">
        <f t="shared" si="83"/>
        <v>0.220931746002369</v>
      </c>
      <c r="AE458">
        <v>0</v>
      </c>
      <c r="AF458">
        <v>0</v>
      </c>
      <c r="AG458">
        <v>3</v>
      </c>
      <c r="AH458" s="41">
        <f>AE458*权重!$N$3+AF458*权重!$N$4+AG458*权重!$N$5</f>
        <v>0.319423652713132</v>
      </c>
      <c r="AI458" s="41">
        <f t="shared" si="84"/>
        <v>-0.580760905997001</v>
      </c>
      <c r="AJ458">
        <v>0</v>
      </c>
      <c r="AK458">
        <v>0</v>
      </c>
      <c r="AL458">
        <v>0</v>
      </c>
      <c r="AM458" s="41">
        <f>AJ458*权重!$N$9+AK458*权重!$N$10+AL458*权重!$N$11</f>
        <v>0</v>
      </c>
      <c r="AN458" s="41">
        <f t="shared" si="85"/>
        <v>-0.651047891978899</v>
      </c>
      <c r="AO458" s="41">
        <f>AI458*权重!$D$16+AN458*权重!$D$17</f>
        <v>-0.624345866004376</v>
      </c>
      <c r="AP458" s="41">
        <f t="shared" si="86"/>
        <v>-0.743621118486682</v>
      </c>
      <c r="AQ458" t="s">
        <v>55</v>
      </c>
      <c r="AR458" t="s">
        <v>55</v>
      </c>
      <c r="AS458" t="s">
        <v>55</v>
      </c>
      <c r="AT458" t="s">
        <v>55</v>
      </c>
      <c r="AU458" t="s">
        <v>55</v>
      </c>
      <c r="AV458" s="7" t="str">
        <f>IF(AU458="","未进复试",IFERROR(VLOOKUP(A458,录取名单!$E:$I,5,0),"未录取"))</f>
        <v>未进复试</v>
      </c>
      <c r="AW458" s="136" t="str">
        <f>VLOOKUP(A458,[1]数据整理!$A:$AC,29,0)</f>
        <v>putong</v>
      </c>
      <c r="AX458" t="str">
        <f t="shared" si="87"/>
        <v/>
      </c>
      <c r="AY458">
        <f>IFERROR(VLOOKUP(A458,跨学科资质筛选!$A:$H,8,0),1)</f>
        <v>1</v>
      </c>
    </row>
    <row r="459" spans="1:51">
      <c r="A459" s="8">
        <v>563</v>
      </c>
      <c r="B459" s="8" t="s">
        <v>686</v>
      </c>
      <c r="C459">
        <v>1</v>
      </c>
      <c r="D459" t="s">
        <v>286</v>
      </c>
      <c r="E459" t="str">
        <f>VLOOKUP(A459,[1]数据整理!A:J,10,0)</f>
        <v>管理学</v>
      </c>
      <c r="F459" t="str">
        <f>VLOOKUP(A459,[1]数据整理!$A:$M,13,0)</f>
        <v>旅游管理</v>
      </c>
      <c r="G459" s="7" t="s">
        <v>53</v>
      </c>
      <c r="H459" s="7">
        <f t="shared" si="77"/>
        <v>0</v>
      </c>
      <c r="I459" s="7">
        <f t="shared" si="78"/>
        <v>1</v>
      </c>
      <c r="J459" s="7">
        <v>1</v>
      </c>
      <c r="K459" s="127">
        <f>VLOOKUP(G459,权重!$L$16:$N$18,3,0)</f>
        <v>0.02965</v>
      </c>
      <c r="L459" s="127">
        <f t="shared" si="79"/>
        <v>-0.162495927150278</v>
      </c>
      <c r="M459" t="str">
        <f>IFERROR(VLOOKUP(A459,[1]数据整理!A:Q,16,0),"")</f>
        <v>园林学院</v>
      </c>
      <c r="N459" t="s">
        <v>127</v>
      </c>
      <c r="O459">
        <v>428</v>
      </c>
      <c r="Q459" s="14"/>
      <c r="R459" s="14" t="s">
        <v>55</v>
      </c>
      <c r="S459" s="14" t="s">
        <v>55</v>
      </c>
      <c r="T459" s="30">
        <f>VLOOKUP(A459,英语评价得分!O:T,6,0)</f>
        <v>-1.83397687676372</v>
      </c>
      <c r="U459" s="41">
        <f t="shared" si="80"/>
        <v>-1.84208406538824</v>
      </c>
      <c r="V459" s="14">
        <f t="shared" si="81"/>
        <v>0</v>
      </c>
      <c r="W459">
        <v>54</v>
      </c>
      <c r="X459">
        <v>4</v>
      </c>
      <c r="Y459" s="131">
        <v>0.0740740740740741</v>
      </c>
      <c r="Z459">
        <v>3.82</v>
      </c>
      <c r="AA459" s="41">
        <f t="shared" si="82"/>
        <v>0.218234530885671</v>
      </c>
      <c r="AB459" s="41">
        <f>VLOOKUP(A459,绩点百分制转换!$H:$M,6,0)</f>
        <v>0.0205999571664207</v>
      </c>
      <c r="AC459" s="41">
        <f>L459*权重!$O$22+AA459*权重!$O$23+AB459*权重!$O$24</f>
        <v>-0.00969151595787546</v>
      </c>
      <c r="AD459" s="41">
        <f t="shared" si="83"/>
        <v>-0.0137370981011687</v>
      </c>
      <c r="AE459">
        <v>0</v>
      </c>
      <c r="AF459">
        <v>0</v>
      </c>
      <c r="AG459">
        <v>0</v>
      </c>
      <c r="AH459" s="41">
        <f>AE459*权重!$N$3+AF459*权重!$N$4+AG459*权重!$N$5</f>
        <v>0</v>
      </c>
      <c r="AI459" s="41">
        <f t="shared" si="84"/>
        <v>-0.885290647353986</v>
      </c>
      <c r="AJ459">
        <v>0</v>
      </c>
      <c r="AK459">
        <v>0</v>
      </c>
      <c r="AL459">
        <v>0</v>
      </c>
      <c r="AM459" s="41">
        <f>AJ459*权重!$N$9+AK459*权重!$N$10+AL459*权重!$N$11</f>
        <v>0</v>
      </c>
      <c r="AN459" s="41">
        <f t="shared" si="85"/>
        <v>-0.651047891978899</v>
      </c>
      <c r="AO459" s="41">
        <f>AI459*权重!$D$16+AN459*权重!$D$17</f>
        <v>-0.740036714745894</v>
      </c>
      <c r="AP459" s="41">
        <f t="shared" si="86"/>
        <v>-0.881413587411652</v>
      </c>
      <c r="AQ459" t="s">
        <v>55</v>
      </c>
      <c r="AR459" t="s">
        <v>55</v>
      </c>
      <c r="AS459" t="s">
        <v>55</v>
      </c>
      <c r="AT459" t="s">
        <v>55</v>
      </c>
      <c r="AU459" t="s">
        <v>55</v>
      </c>
      <c r="AV459" s="7" t="str">
        <f>IF(AU459="","未进复试",IFERROR(VLOOKUP(A459,录取名单!$E:$I,5,0),"未录取"))</f>
        <v>未进复试</v>
      </c>
      <c r="AW459" s="136" t="str">
        <f>VLOOKUP(A459,[1]数据整理!$A:$AC,29,0)</f>
        <v>putong</v>
      </c>
      <c r="AX459" t="str">
        <f t="shared" si="87"/>
        <v/>
      </c>
      <c r="AY459">
        <f>IFERROR(VLOOKUP(A459,跨学科资质筛选!$A:$H,8,0),1)</f>
        <v>1</v>
      </c>
    </row>
    <row r="460" spans="1:51">
      <c r="A460" s="8">
        <v>564</v>
      </c>
      <c r="B460" s="8" t="s">
        <v>687</v>
      </c>
      <c r="C460">
        <v>1</v>
      </c>
      <c r="D460" t="s">
        <v>426</v>
      </c>
      <c r="E460" t="str">
        <f>VLOOKUP(A460,[1]数据整理!A:J,10,0)</f>
        <v>管理学</v>
      </c>
      <c r="F460" t="str">
        <f>VLOOKUP(A460,[1]数据整理!$A:$M,13,0)</f>
        <v>财务管理</v>
      </c>
      <c r="G460" s="7" t="s">
        <v>53</v>
      </c>
      <c r="H460" s="7">
        <f t="shared" si="77"/>
        <v>0</v>
      </c>
      <c r="I460" s="7">
        <f t="shared" si="78"/>
        <v>1</v>
      </c>
      <c r="J460" s="7">
        <v>1</v>
      </c>
      <c r="K460" s="127">
        <f>VLOOKUP(G460,权重!$L$16:$N$18,3,0)</f>
        <v>0.02965</v>
      </c>
      <c r="L460" s="127">
        <f t="shared" si="79"/>
        <v>-0.162495927150278</v>
      </c>
      <c r="M460" t="str">
        <f>IFERROR(VLOOKUP(A460,[1]数据整理!A:Q,16,0),"")</f>
        <v>经济管理学院</v>
      </c>
      <c r="N460" t="s">
        <v>79</v>
      </c>
      <c r="O460">
        <v>466</v>
      </c>
      <c r="Q460" s="14"/>
      <c r="R460" s="14" t="s">
        <v>55</v>
      </c>
      <c r="S460" s="14" t="s">
        <v>55</v>
      </c>
      <c r="T460" s="30">
        <f>VLOOKUP(A460,英语评价得分!O:T,6,0)</f>
        <v>-1.23266758695821</v>
      </c>
      <c r="U460" s="41">
        <f t="shared" si="80"/>
        <v>-1.23798802811553</v>
      </c>
      <c r="V460" s="14">
        <f t="shared" si="81"/>
        <v>0</v>
      </c>
      <c r="W460">
        <v>106</v>
      </c>
      <c r="X460">
        <v>2</v>
      </c>
      <c r="Y460" s="131">
        <v>0.0188679245283019</v>
      </c>
      <c r="Z460">
        <v>3.9</v>
      </c>
      <c r="AA460" s="41">
        <f t="shared" si="82"/>
        <v>0.694185349092379</v>
      </c>
      <c r="AB460" s="41">
        <f>VLOOKUP(A460,绩点百分制转换!$H:$M,6,0)</f>
        <v>0.363151416151328</v>
      </c>
      <c r="AC460" s="41">
        <f>L460*权重!$O$22+AA460*权重!$O$23+AB460*权重!$O$24</f>
        <v>0.186482511439192</v>
      </c>
      <c r="AD460" s="41">
        <f t="shared" si="83"/>
        <v>0.265253210343454</v>
      </c>
      <c r="AE460">
        <v>2</v>
      </c>
      <c r="AF460">
        <v>0</v>
      </c>
      <c r="AG460">
        <v>10</v>
      </c>
      <c r="AH460" s="41">
        <f>AE460*权重!$N$3+AF460*权重!$N$4+AG460*权重!$N$5</f>
        <v>1.98595456074343</v>
      </c>
      <c r="AI460" s="41">
        <f t="shared" si="84"/>
        <v>1.0080639104347</v>
      </c>
      <c r="AJ460">
        <v>2</v>
      </c>
      <c r="AK460">
        <v>1</v>
      </c>
      <c r="AL460">
        <v>4</v>
      </c>
      <c r="AM460" s="41">
        <f>AJ460*权重!$N$9+AK460*权重!$N$10+AL460*权重!$N$11</f>
        <v>1.91150291316919</v>
      </c>
      <c r="AN460" s="41">
        <f t="shared" si="85"/>
        <v>4.48246077344668</v>
      </c>
      <c r="AO460" s="41">
        <f>AI460*权重!$D$16+AN460*权重!$D$17</f>
        <v>3.16253740518843</v>
      </c>
      <c r="AP460" s="41">
        <f t="shared" si="86"/>
        <v>3.76670965654429</v>
      </c>
      <c r="AQ460" t="s">
        <v>55</v>
      </c>
      <c r="AR460" t="s">
        <v>55</v>
      </c>
      <c r="AS460" t="s">
        <v>55</v>
      </c>
      <c r="AT460" t="s">
        <v>55</v>
      </c>
      <c r="AU460" t="s">
        <v>55</v>
      </c>
      <c r="AV460" s="7" t="str">
        <f>IF(AU460="","未进复试",IFERROR(VLOOKUP(A460,录取名单!$E:$I,5,0),"未录取"))</f>
        <v>未进复试</v>
      </c>
      <c r="AW460" s="136" t="str">
        <f>VLOOKUP(A460,[1]数据整理!$A:$AC,29,0)</f>
        <v>putong</v>
      </c>
      <c r="AX460" t="str">
        <f t="shared" si="87"/>
        <v/>
      </c>
      <c r="AY460">
        <f>IFERROR(VLOOKUP(A460,跨学科资质筛选!$A:$H,8,0),1)</f>
        <v>1</v>
      </c>
    </row>
    <row r="461" spans="1:51">
      <c r="A461" s="8">
        <v>565</v>
      </c>
      <c r="B461" s="8" t="s">
        <v>688</v>
      </c>
      <c r="C461">
        <v>1</v>
      </c>
      <c r="D461" t="s">
        <v>689</v>
      </c>
      <c r="E461" t="str">
        <f>VLOOKUP(A461,[1]数据整理!A:J,10,0)</f>
        <v>管理学</v>
      </c>
      <c r="F461" t="str">
        <f>VLOOKUP(A461,[1]数据整理!$A:$M,13,0)</f>
        <v>会计学</v>
      </c>
      <c r="G461" s="7" t="s">
        <v>53</v>
      </c>
      <c r="H461" s="7">
        <f t="shared" si="77"/>
        <v>0</v>
      </c>
      <c r="I461" s="7">
        <f t="shared" si="78"/>
        <v>1</v>
      </c>
      <c r="J461" s="7">
        <v>1</v>
      </c>
      <c r="K461" s="127">
        <f>VLOOKUP(G461,权重!$L$16:$N$18,3,0)</f>
        <v>0.02965</v>
      </c>
      <c r="L461" s="127">
        <f t="shared" si="79"/>
        <v>-0.162495927150278</v>
      </c>
      <c r="M461" t="str">
        <f>IFERROR(VLOOKUP(A461,[1]数据整理!A:Q,16,0),"")</f>
        <v>经济管理学院</v>
      </c>
      <c r="N461" t="s">
        <v>54</v>
      </c>
      <c r="O461">
        <v>503</v>
      </c>
      <c r="P461">
        <v>478</v>
      </c>
      <c r="Q461" s="14"/>
      <c r="R461" s="14" t="s">
        <v>55</v>
      </c>
      <c r="S461" s="14" t="s">
        <v>55</v>
      </c>
      <c r="T461" s="30">
        <f>VLOOKUP(A461,英语评价得分!O:T,6,0)</f>
        <v>0.140604802453125</v>
      </c>
      <c r="U461" s="41">
        <f t="shared" si="80"/>
        <v>0.14164874551181</v>
      </c>
      <c r="V461" s="14">
        <f t="shared" si="81"/>
        <v>0</v>
      </c>
      <c r="W461">
        <v>61</v>
      </c>
      <c r="X461">
        <v>3</v>
      </c>
      <c r="Y461" s="131">
        <v>0.0491803278688525</v>
      </c>
      <c r="Z461">
        <v>3.75</v>
      </c>
      <c r="AA461" s="41">
        <f t="shared" si="82"/>
        <v>0.432851905437067</v>
      </c>
      <c r="AB461" s="41">
        <f>VLOOKUP(A461,绩点百分制转换!$H:$M,6,0)</f>
        <v>-0.279132569445375</v>
      </c>
      <c r="AC461" s="41">
        <f>L461*权重!$O$22+AA461*权重!$O$23+AB461*权重!$O$24</f>
        <v>0.0581752023488737</v>
      </c>
      <c r="AD461" s="41">
        <f t="shared" si="83"/>
        <v>0.0827800449923995</v>
      </c>
      <c r="AE461">
        <v>2</v>
      </c>
      <c r="AF461">
        <v>2</v>
      </c>
      <c r="AG461">
        <v>0</v>
      </c>
      <c r="AH461" s="41">
        <f>AE461*权重!$N$3+AF461*权重!$N$4+AG461*权重!$N$5</f>
        <v>1.78705089819125</v>
      </c>
      <c r="AI461" s="41">
        <f t="shared" si="84"/>
        <v>0.818434619061055</v>
      </c>
      <c r="AJ461">
        <v>0</v>
      </c>
      <c r="AK461">
        <v>0</v>
      </c>
      <c r="AL461">
        <v>2</v>
      </c>
      <c r="AM461" s="41">
        <f>AJ461*权重!$N$9+AK461*权重!$N$10+AL461*权重!$N$11</f>
        <v>0.300978828314143</v>
      </c>
      <c r="AN461" s="41">
        <f t="shared" si="85"/>
        <v>0.157257139949415</v>
      </c>
      <c r="AO461" s="41">
        <f>AI461*权重!$D$16+AN461*权重!$D$17</f>
        <v>0.408438464263927</v>
      </c>
      <c r="AP461" s="41">
        <f t="shared" si="86"/>
        <v>0.486466691247051</v>
      </c>
      <c r="AQ461" t="s">
        <v>55</v>
      </c>
      <c r="AR461" t="s">
        <v>55</v>
      </c>
      <c r="AS461" t="s">
        <v>55</v>
      </c>
      <c r="AT461" t="s">
        <v>55</v>
      </c>
      <c r="AU461" t="s">
        <v>55</v>
      </c>
      <c r="AV461" s="7" t="str">
        <f>IF(AU461="","未进复试",IFERROR(VLOOKUP(A461,录取名单!$E:$I,5,0),"未录取"))</f>
        <v>未进复试</v>
      </c>
      <c r="AW461" s="136" t="str">
        <f>VLOOKUP(A461,[1]数据整理!$A:$AC,29,0)</f>
        <v>putong</v>
      </c>
      <c r="AX461" t="str">
        <f t="shared" si="87"/>
        <v/>
      </c>
      <c r="AY461">
        <f>IFERROR(VLOOKUP(A461,跨学科资质筛选!$A:$H,8,0),1)</f>
        <v>1</v>
      </c>
    </row>
    <row r="462" spans="1:51">
      <c r="A462" s="8">
        <v>566</v>
      </c>
      <c r="B462" s="8" t="s">
        <v>690</v>
      </c>
      <c r="C462">
        <v>1</v>
      </c>
      <c r="D462" t="s">
        <v>524</v>
      </c>
      <c r="E462" t="str">
        <f>VLOOKUP(A462,[1]数据整理!A:J,10,0)</f>
        <v>文学</v>
      </c>
      <c r="F462" t="str">
        <f>VLOOKUP(A462,[1]数据整理!$A:$M,13,0)</f>
        <v>日语</v>
      </c>
      <c r="G462" s="7">
        <v>211</v>
      </c>
      <c r="H462" s="7">
        <f t="shared" si="77"/>
        <v>0</v>
      </c>
      <c r="I462" s="7">
        <f t="shared" si="78"/>
        <v>1</v>
      </c>
      <c r="J462" s="7">
        <v>1</v>
      </c>
      <c r="K462" s="127">
        <f>VLOOKUP(G462,权重!$L$16:$N$18,3,0)</f>
        <v>0.03757</v>
      </c>
      <c r="L462" s="127">
        <f t="shared" si="79"/>
        <v>-0.0952406599627802</v>
      </c>
      <c r="M462" t="str">
        <f>IFERROR(VLOOKUP(A462,[1]数据整理!A:Q,16,0),"")</f>
        <v>外语学院</v>
      </c>
      <c r="N462" t="s">
        <v>135</v>
      </c>
      <c r="O462">
        <v>581</v>
      </c>
      <c r="Q462" s="14"/>
      <c r="R462" s="14" t="s">
        <v>55</v>
      </c>
      <c r="S462" s="14" t="s">
        <v>55</v>
      </c>
      <c r="T462" s="30">
        <f>VLOOKUP(A462,英语评价得分!O:T,6,0)</f>
        <v>0.587084211137391</v>
      </c>
      <c r="U462" s="41">
        <f t="shared" si="80"/>
        <v>0.590197347841351</v>
      </c>
      <c r="V462" s="14">
        <f t="shared" si="81"/>
        <v>0</v>
      </c>
      <c r="W462">
        <v>38</v>
      </c>
      <c r="X462">
        <v>3</v>
      </c>
      <c r="Y462" s="131">
        <v>0.0789473684210526</v>
      </c>
      <c r="Z462">
        <v>92.37</v>
      </c>
      <c r="AA462" s="41">
        <f t="shared" si="82"/>
        <v>0.176220218152567</v>
      </c>
      <c r="AB462" s="41">
        <f>VLOOKUP(A462,绩点百分制转换!$H:$M,6,0)</f>
        <v>0.886398769750777</v>
      </c>
      <c r="AC462" s="41">
        <f>L462*权重!$O$22+AA462*权重!$O$23+AB462*权重!$O$24</f>
        <v>0.0522964004591678</v>
      </c>
      <c r="AD462" s="41">
        <f t="shared" si="83"/>
        <v>0.0744194644698099</v>
      </c>
      <c r="AE462">
        <v>0</v>
      </c>
      <c r="AF462">
        <v>0</v>
      </c>
      <c r="AG462">
        <v>5</v>
      </c>
      <c r="AH462" s="41">
        <f>AE462*权重!$N$3+AF462*权重!$N$4+AG462*权重!$N$5</f>
        <v>0.532372754521887</v>
      </c>
      <c r="AI462" s="41">
        <f t="shared" si="84"/>
        <v>-0.377741078425679</v>
      </c>
      <c r="AJ462">
        <v>0</v>
      </c>
      <c r="AK462">
        <v>0</v>
      </c>
      <c r="AL462">
        <v>1</v>
      </c>
      <c r="AM462" s="41">
        <f>AJ462*权重!$N$9+AK462*权重!$N$10+AL462*权重!$N$11</f>
        <v>0.150489414157071</v>
      </c>
      <c r="AN462" s="41">
        <f t="shared" si="85"/>
        <v>-0.246895376014742</v>
      </c>
      <c r="AO462" s="41">
        <f>AI462*权重!$D$16+AN462*权重!$D$17</f>
        <v>-0.296603658360657</v>
      </c>
      <c r="AP462" s="41">
        <f t="shared" si="86"/>
        <v>-0.353266924932034</v>
      </c>
      <c r="AQ462" t="s">
        <v>55</v>
      </c>
      <c r="AR462" t="s">
        <v>55</v>
      </c>
      <c r="AS462" t="s">
        <v>55</v>
      </c>
      <c r="AT462" t="s">
        <v>55</v>
      </c>
      <c r="AU462" t="s">
        <v>55</v>
      </c>
      <c r="AV462" s="7" t="str">
        <f>IF(AU462="","未进复试",IFERROR(VLOOKUP(A462,录取名单!$E:$I,5,0),"未录取"))</f>
        <v>未进复试</v>
      </c>
      <c r="AW462" s="136" t="str">
        <f>VLOOKUP(A462,[1]数据整理!$A:$AC,29,0)</f>
        <v>putong</v>
      </c>
      <c r="AX462" t="str">
        <f t="shared" si="87"/>
        <v/>
      </c>
      <c r="AY462">
        <f>IFERROR(VLOOKUP(A462,跨学科资质筛选!$A:$H,8,0),1)</f>
        <v>1</v>
      </c>
    </row>
    <row r="463" spans="1:51">
      <c r="A463" s="8">
        <v>568</v>
      </c>
      <c r="B463" s="8" t="s">
        <v>691</v>
      </c>
      <c r="C463">
        <v>1</v>
      </c>
      <c r="D463" t="s">
        <v>174</v>
      </c>
      <c r="E463" t="str">
        <f>VLOOKUP(A463,[1]数据整理!A:J,10,0)</f>
        <v>艺术学</v>
      </c>
      <c r="F463" t="str">
        <f>VLOOKUP(A463,[1]数据整理!$A:$M,13,0)</f>
        <v>环境设计</v>
      </c>
      <c r="G463" s="7" t="s">
        <v>53</v>
      </c>
      <c r="H463" s="7">
        <f t="shared" si="77"/>
        <v>0</v>
      </c>
      <c r="I463" s="7">
        <f t="shared" si="78"/>
        <v>1</v>
      </c>
      <c r="J463" s="7">
        <v>1</v>
      </c>
      <c r="K463" s="127">
        <f>VLOOKUP(G463,权重!$L$16:$N$18,3,0)</f>
        <v>0.02965</v>
      </c>
      <c r="L463" s="127">
        <f t="shared" si="79"/>
        <v>-0.162495927150278</v>
      </c>
      <c r="M463" t="str">
        <f>IFERROR(VLOOKUP(A463,[1]数据整理!A:Q,16,0),"")</f>
        <v>艺术设计学院</v>
      </c>
      <c r="N463" t="s">
        <v>205</v>
      </c>
      <c r="O463">
        <v>513</v>
      </c>
      <c r="P463">
        <v>481</v>
      </c>
      <c r="Q463" s="14"/>
      <c r="R463" s="14" t="s">
        <v>55</v>
      </c>
      <c r="S463" s="14" t="s">
        <v>55</v>
      </c>
      <c r="T463" s="30">
        <f>VLOOKUP(A463,英语评价得分!O:T,6,0)</f>
        <v>0.195503692540165</v>
      </c>
      <c r="U463" s="41">
        <f t="shared" si="80"/>
        <v>0.196802062639138</v>
      </c>
      <c r="V463" s="14">
        <f t="shared" si="81"/>
        <v>0</v>
      </c>
      <c r="W463">
        <v>67</v>
      </c>
      <c r="X463">
        <v>3</v>
      </c>
      <c r="Y463" s="131">
        <v>0.0447761194029851</v>
      </c>
      <c r="Z463">
        <v>86.94</v>
      </c>
      <c r="AA463" s="41">
        <f t="shared" si="82"/>
        <v>0.470822070719913</v>
      </c>
      <c r="AB463" s="41">
        <f>VLOOKUP(A463,绩点百分制转换!$H:$M,6,0)</f>
        <v>-0.508642046965263</v>
      </c>
      <c r="AC463" s="41">
        <f>L463*权重!$O$22+AA463*权重!$O$23+AB463*权重!$O$24</f>
        <v>0.062180777248194</v>
      </c>
      <c r="AD463" s="41">
        <f t="shared" si="83"/>
        <v>0.0884766022354105</v>
      </c>
      <c r="AE463">
        <v>0</v>
      </c>
      <c r="AF463">
        <v>0</v>
      </c>
      <c r="AG463">
        <v>0</v>
      </c>
      <c r="AH463" s="41">
        <f>AE463*权重!$N$3+AF463*权重!$N$4+AG463*权重!$N$5</f>
        <v>0</v>
      </c>
      <c r="AI463" s="41">
        <f t="shared" si="84"/>
        <v>-0.885290647353986</v>
      </c>
      <c r="AJ463">
        <v>0</v>
      </c>
      <c r="AK463">
        <v>0</v>
      </c>
      <c r="AL463">
        <v>0</v>
      </c>
      <c r="AM463" s="41">
        <f>AJ463*权重!$N$9+AK463*权重!$N$10+AL463*权重!$N$11</f>
        <v>0</v>
      </c>
      <c r="AN463" s="41">
        <f t="shared" si="85"/>
        <v>-0.651047891978899</v>
      </c>
      <c r="AO463" s="41">
        <f>AI463*权重!$D$16+AN463*权重!$D$17</f>
        <v>-0.740036714745894</v>
      </c>
      <c r="AP463" s="41">
        <f t="shared" si="86"/>
        <v>-0.881413587411652</v>
      </c>
      <c r="AQ463" t="s">
        <v>55</v>
      </c>
      <c r="AR463" t="s">
        <v>55</v>
      </c>
      <c r="AS463" t="s">
        <v>55</v>
      </c>
      <c r="AT463" t="s">
        <v>55</v>
      </c>
      <c r="AU463" t="s">
        <v>55</v>
      </c>
      <c r="AV463" s="7" t="str">
        <f>IF(AU463="","未进复试",IFERROR(VLOOKUP(A463,录取名单!$E:$I,5,0),"未录取"))</f>
        <v>未进复试</v>
      </c>
      <c r="AW463" s="136" t="str">
        <f>VLOOKUP(A463,[1]数据整理!$A:$AC,29,0)</f>
        <v>putong</v>
      </c>
      <c r="AX463" t="str">
        <f t="shared" si="87"/>
        <v/>
      </c>
      <c r="AY463">
        <f>IFERROR(VLOOKUP(A463,跨学科资质筛选!$A:$H,8,0),1)</f>
        <v>1</v>
      </c>
    </row>
    <row r="464" spans="1:51">
      <c r="A464" s="8">
        <v>569</v>
      </c>
      <c r="B464" s="8" t="s">
        <v>692</v>
      </c>
      <c r="C464">
        <v>1</v>
      </c>
      <c r="D464" t="s">
        <v>199</v>
      </c>
      <c r="E464" t="str">
        <f>VLOOKUP(A464,[1]数据整理!A:J,10,0)</f>
        <v>管理学</v>
      </c>
      <c r="F464" t="str">
        <f>VLOOKUP(A464,[1]数据整理!$A:$M,13,0)</f>
        <v>会计学</v>
      </c>
      <c r="G464" s="7" t="s">
        <v>53</v>
      </c>
      <c r="H464" s="7">
        <f t="shared" si="77"/>
        <v>0</v>
      </c>
      <c r="I464" s="7">
        <f t="shared" si="78"/>
        <v>1</v>
      </c>
      <c r="J464" s="7">
        <v>1</v>
      </c>
      <c r="K464" s="127">
        <f>VLOOKUP(G464,权重!$L$16:$N$18,3,0)</f>
        <v>0.02965</v>
      </c>
      <c r="L464" s="127">
        <f t="shared" si="79"/>
        <v>-0.162495927150278</v>
      </c>
      <c r="M464" t="str">
        <f>IFERROR(VLOOKUP(A464,[1]数据整理!A:Q,16,0),"")</f>
        <v>经济管理学院</v>
      </c>
      <c r="N464" t="s">
        <v>54</v>
      </c>
      <c r="O464">
        <v>456</v>
      </c>
      <c r="P464">
        <v>443</v>
      </c>
      <c r="Q464" s="14"/>
      <c r="R464" s="14" t="s">
        <v>55</v>
      </c>
      <c r="S464" s="14" t="s">
        <v>55</v>
      </c>
      <c r="T464" s="30">
        <f>VLOOKUP(A464,英语评价得分!O:T,6,0)</f>
        <v>-0.499882248562336</v>
      </c>
      <c r="U464" s="41">
        <f t="shared" si="80"/>
        <v>-0.50180662097367</v>
      </c>
      <c r="V464" s="14">
        <f t="shared" si="81"/>
        <v>0</v>
      </c>
      <c r="W464">
        <v>487</v>
      </c>
      <c r="X464">
        <v>14</v>
      </c>
      <c r="Y464" s="131">
        <v>0.0287474332648871</v>
      </c>
      <c r="Z464">
        <v>4.44</v>
      </c>
      <c r="AA464" s="41">
        <f t="shared" si="82"/>
        <v>0.609010775148232</v>
      </c>
      <c r="AB464" s="41">
        <f>VLOOKUP(A464,绩点百分制转换!$H:$M,6,0)</f>
        <v>2.43558774301003</v>
      </c>
      <c r="AC464" s="41">
        <f>L464*权重!$O$22+AA464*权重!$O$23+AB464*权重!$O$24</f>
        <v>0.248116987386907</v>
      </c>
      <c r="AD464" s="41">
        <f t="shared" si="83"/>
        <v>0.352907125000929</v>
      </c>
      <c r="AE464">
        <v>0</v>
      </c>
      <c r="AF464">
        <v>0</v>
      </c>
      <c r="AG464">
        <v>0</v>
      </c>
      <c r="AH464" s="41">
        <f>AE464*权重!$N$3+AF464*权重!$N$4+AG464*权重!$N$5</f>
        <v>0</v>
      </c>
      <c r="AI464" s="41">
        <f t="shared" si="84"/>
        <v>-0.885290647353986</v>
      </c>
      <c r="AJ464">
        <v>0</v>
      </c>
      <c r="AK464">
        <v>0</v>
      </c>
      <c r="AL464">
        <v>0</v>
      </c>
      <c r="AM464" s="41">
        <f>AJ464*权重!$N$9+AK464*权重!$N$10+AL464*权重!$N$11</f>
        <v>0</v>
      </c>
      <c r="AN464" s="41">
        <f t="shared" si="85"/>
        <v>-0.651047891978899</v>
      </c>
      <c r="AO464" s="41">
        <f>AI464*权重!$D$16+AN464*权重!$D$17</f>
        <v>-0.740036714745894</v>
      </c>
      <c r="AP464" s="41">
        <f t="shared" si="86"/>
        <v>-0.881413587411652</v>
      </c>
      <c r="AQ464" t="s">
        <v>55</v>
      </c>
      <c r="AR464" t="s">
        <v>55</v>
      </c>
      <c r="AS464" t="s">
        <v>55</v>
      </c>
      <c r="AT464" t="s">
        <v>55</v>
      </c>
      <c r="AU464" t="s">
        <v>55</v>
      </c>
      <c r="AV464" s="7" t="str">
        <f>IF(AU464="","未进复试",IFERROR(VLOOKUP(A464,录取名单!$E:$I,5,0),"未录取"))</f>
        <v>未进复试</v>
      </c>
      <c r="AW464" s="136" t="str">
        <f>VLOOKUP(A464,[1]数据整理!$A:$AC,29,0)</f>
        <v>putong</v>
      </c>
      <c r="AX464" t="str">
        <f t="shared" si="87"/>
        <v/>
      </c>
      <c r="AY464">
        <f>IFERROR(VLOOKUP(A464,跨学科资质筛选!$A:$H,8,0),1)</f>
        <v>1</v>
      </c>
    </row>
    <row r="465" spans="1:51">
      <c r="A465" s="8">
        <v>570</v>
      </c>
      <c r="B465" s="8" t="s">
        <v>693</v>
      </c>
      <c r="C465">
        <v>1</v>
      </c>
      <c r="D465" t="s">
        <v>71</v>
      </c>
      <c r="E465" t="str">
        <f>VLOOKUP(A465,[1]数据整理!A:J,10,0)</f>
        <v>工学</v>
      </c>
      <c r="F465" t="str">
        <f>VLOOKUP(A465,[1]数据整理!$A:$M,13,0)</f>
        <v>机械设计制造及其自动化</v>
      </c>
      <c r="G465" s="7">
        <v>211</v>
      </c>
      <c r="H465" s="7">
        <f t="shared" si="77"/>
        <v>0</v>
      </c>
      <c r="I465" s="7">
        <f t="shared" si="78"/>
        <v>1</v>
      </c>
      <c r="J465" s="7">
        <v>1</v>
      </c>
      <c r="K465" s="127">
        <f>VLOOKUP(G465,权重!$L$16:$N$18,3,0)</f>
        <v>0.03757</v>
      </c>
      <c r="L465" s="127">
        <f t="shared" si="79"/>
        <v>-0.0952406599627802</v>
      </c>
      <c r="M465" t="str">
        <f>IFERROR(VLOOKUP(A465,[1]数据整理!A:Q,16,0),"")</f>
        <v>工学院</v>
      </c>
      <c r="N465" t="s">
        <v>694</v>
      </c>
      <c r="O465">
        <v>511</v>
      </c>
      <c r="Q465" s="14"/>
      <c r="R465" s="14" t="s">
        <v>55</v>
      </c>
      <c r="S465" s="14" t="s">
        <v>55</v>
      </c>
      <c r="T465" s="30">
        <f>VLOOKUP(A465,英语评价得分!O:T,6,0)</f>
        <v>-0.520590796399063</v>
      </c>
      <c r="U465" s="41">
        <f t="shared" si="80"/>
        <v>-0.522611141871535</v>
      </c>
      <c r="V465" s="14">
        <f t="shared" si="81"/>
        <v>0</v>
      </c>
      <c r="W465">
        <v>173</v>
      </c>
      <c r="X465">
        <v>8</v>
      </c>
      <c r="Y465" s="131">
        <v>0.046242774566474</v>
      </c>
      <c r="Z465">
        <v>3.81</v>
      </c>
      <c r="AA465" s="41">
        <f t="shared" si="82"/>
        <v>0.45817754233253</v>
      </c>
      <c r="AB465" s="41">
        <f>VLOOKUP(A465,绩点百分制转换!$H:$M,6,0)</f>
        <v>-0.0222189752066941</v>
      </c>
      <c r="AC465" s="41">
        <f>L465*权重!$O$22+AA465*权重!$O$23+AB465*权重!$O$24</f>
        <v>0.118115309486234</v>
      </c>
      <c r="AD465" s="41">
        <f t="shared" si="83"/>
        <v>0.168024300821477</v>
      </c>
      <c r="AE465">
        <v>0</v>
      </c>
      <c r="AF465">
        <v>0</v>
      </c>
      <c r="AG465">
        <v>0</v>
      </c>
      <c r="AH465" s="41">
        <f>AE465*权重!$N$3+AF465*权重!$N$4+AG465*权重!$N$5</f>
        <v>0</v>
      </c>
      <c r="AI465" s="41">
        <f t="shared" si="84"/>
        <v>-0.885290647353986</v>
      </c>
      <c r="AJ465">
        <v>0</v>
      </c>
      <c r="AK465">
        <v>0</v>
      </c>
      <c r="AL465">
        <v>0</v>
      </c>
      <c r="AM465" s="41">
        <f>AJ465*权重!$N$9+AK465*权重!$N$10+AL465*权重!$N$11</f>
        <v>0</v>
      </c>
      <c r="AN465" s="41">
        <f t="shared" si="85"/>
        <v>-0.651047891978899</v>
      </c>
      <c r="AO465" s="41">
        <f>AI465*权重!$D$16+AN465*权重!$D$17</f>
        <v>-0.740036714745894</v>
      </c>
      <c r="AP465" s="41">
        <f t="shared" si="86"/>
        <v>-0.881413587411652</v>
      </c>
      <c r="AQ465" t="s">
        <v>55</v>
      </c>
      <c r="AR465" t="s">
        <v>55</v>
      </c>
      <c r="AS465" t="s">
        <v>55</v>
      </c>
      <c r="AT465" t="s">
        <v>55</v>
      </c>
      <c r="AU465" t="s">
        <v>55</v>
      </c>
      <c r="AV465" s="7" t="str">
        <f>IF(AU465="","未进复试",IFERROR(VLOOKUP(A465,录取名单!$E:$I,5,0),"未录取"))</f>
        <v>未进复试</v>
      </c>
      <c r="AW465" s="136" t="str">
        <f>VLOOKUP(A465,[1]数据整理!$A:$AC,29,0)</f>
        <v>putong</v>
      </c>
      <c r="AX465" t="str">
        <f t="shared" si="87"/>
        <v/>
      </c>
      <c r="AY465">
        <f>IFERROR(VLOOKUP(A465,跨学科资质筛选!$A:$H,8,0),1)</f>
        <v>1</v>
      </c>
    </row>
    <row r="466" spans="1:51">
      <c r="A466" s="8">
        <v>571</v>
      </c>
      <c r="B466" s="8" t="s">
        <v>695</v>
      </c>
      <c r="C466">
        <v>1</v>
      </c>
      <c r="D466" t="s">
        <v>102</v>
      </c>
      <c r="E466" t="str">
        <f>VLOOKUP(A466,[1]数据整理!A:J,10,0)</f>
        <v>管理学</v>
      </c>
      <c r="F466" t="str">
        <f>VLOOKUP(A466,[1]数据整理!$A:$M,13,0)</f>
        <v>农林经济管理</v>
      </c>
      <c r="G466" s="7">
        <v>211</v>
      </c>
      <c r="H466" s="7">
        <f t="shared" si="77"/>
        <v>0</v>
      </c>
      <c r="I466" s="7">
        <f t="shared" si="78"/>
        <v>1</v>
      </c>
      <c r="J466" s="7">
        <v>1</v>
      </c>
      <c r="K466" s="127">
        <f>VLOOKUP(G466,权重!$L$16:$N$18,3,0)</f>
        <v>0.03757</v>
      </c>
      <c r="L466" s="127">
        <f t="shared" si="79"/>
        <v>-0.0952406599627802</v>
      </c>
      <c r="M466" t="str">
        <f>IFERROR(VLOOKUP(A466,[1]数据整理!A:Q,16,0),"")</f>
        <v>经济管理学院</v>
      </c>
      <c r="N466" t="s">
        <v>74</v>
      </c>
      <c r="O466">
        <v>527</v>
      </c>
      <c r="P466">
        <v>447</v>
      </c>
      <c r="Q466" s="14"/>
      <c r="R466" s="14" t="s">
        <v>55</v>
      </c>
      <c r="S466" s="14" t="s">
        <v>55</v>
      </c>
      <c r="T466" s="30">
        <f>VLOOKUP(A466,英语评价得分!O:T,6,0)</f>
        <v>-0.267407937533588</v>
      </c>
      <c r="U466" s="41">
        <f t="shared" si="80"/>
        <v>-0.268254915651447</v>
      </c>
      <c r="V466" s="14">
        <f t="shared" si="81"/>
        <v>0</v>
      </c>
      <c r="W466">
        <v>27</v>
      </c>
      <c r="X466">
        <v>23</v>
      </c>
      <c r="Y466" s="131">
        <v>0.851851851851852</v>
      </c>
      <c r="Z466">
        <v>82.74</v>
      </c>
      <c r="AA466" s="41">
        <f t="shared" si="82"/>
        <v>-6.4872497813177</v>
      </c>
      <c r="AB466" s="41">
        <f>VLOOKUP(A466,绩点百分制转换!$H:$M,6,0)</f>
        <v>-1.58767914276773</v>
      </c>
      <c r="AC466" s="41">
        <f>L466*权重!$O$22+AA466*权重!$O$23+AB466*权重!$O$24</f>
        <v>-2.58893967449899</v>
      </c>
      <c r="AD466" s="41">
        <f t="shared" si="83"/>
        <v>-3.68183347586544</v>
      </c>
      <c r="AE466">
        <v>0</v>
      </c>
      <c r="AF466">
        <v>1</v>
      </c>
      <c r="AG466">
        <v>9</v>
      </c>
      <c r="AH466" s="41">
        <f>AE466*权重!$N$3+AF466*权重!$N$4+AG466*权重!$N$5</f>
        <v>1.39119188138519</v>
      </c>
      <c r="AI466" s="41">
        <f t="shared" si="84"/>
        <v>0.44103349995845</v>
      </c>
      <c r="AJ466">
        <v>1</v>
      </c>
      <c r="AK466">
        <v>1</v>
      </c>
      <c r="AL466">
        <v>0</v>
      </c>
      <c r="AM466" s="41">
        <f>AJ466*权重!$N$9+AK466*权重!$N$10+AL466*权重!$N$11</f>
        <v>0.825522828401554</v>
      </c>
      <c r="AN466" s="41">
        <f t="shared" si="85"/>
        <v>1.56596604187897</v>
      </c>
      <c r="AO466" s="41">
        <f>AI466*权重!$D$16+AN466*权重!$D$17</f>
        <v>1.13860416920336</v>
      </c>
      <c r="AP466" s="41">
        <f t="shared" si="86"/>
        <v>1.3561235076884</v>
      </c>
      <c r="AQ466" t="s">
        <v>55</v>
      </c>
      <c r="AR466" t="s">
        <v>55</v>
      </c>
      <c r="AS466" t="s">
        <v>55</v>
      </c>
      <c r="AT466">
        <v>89.29</v>
      </c>
      <c r="AU466">
        <v>89.29</v>
      </c>
      <c r="AV466" s="7" t="str">
        <f>IF(AU466="","未进复试",IFERROR(VLOOKUP(A466,录取名单!$E:$I,5,0),"未录取"))</f>
        <v>未录取</v>
      </c>
      <c r="AW466" s="136" t="str">
        <f>VLOOKUP(A466,[1]数据整理!$A:$AC,29,0)</f>
        <v>putong</v>
      </c>
      <c r="AX466" t="str">
        <f t="shared" si="87"/>
        <v/>
      </c>
      <c r="AY466">
        <f>IFERROR(VLOOKUP(A466,跨学科资质筛选!$A:$H,8,0),1)</f>
        <v>1</v>
      </c>
    </row>
    <row r="467" spans="1:51">
      <c r="A467" s="8">
        <v>572</v>
      </c>
      <c r="B467" s="8" t="s">
        <v>696</v>
      </c>
      <c r="C467">
        <v>1</v>
      </c>
      <c r="D467" t="s">
        <v>81</v>
      </c>
      <c r="E467" t="str">
        <f>VLOOKUP(A467,[1]数据整理!A:J,10,0)</f>
        <v>经济学</v>
      </c>
      <c r="F467" t="str">
        <f>VLOOKUP(A467,[1]数据整理!$A:$M,13,0)</f>
        <v>经济学</v>
      </c>
      <c r="G467" s="7" t="s">
        <v>53</v>
      </c>
      <c r="H467" s="7">
        <f t="shared" si="77"/>
        <v>0</v>
      </c>
      <c r="I467" s="7">
        <f t="shared" si="78"/>
        <v>1</v>
      </c>
      <c r="J467" s="7">
        <v>1</v>
      </c>
      <c r="K467" s="127">
        <f>VLOOKUP(G467,权重!$L$16:$N$18,3,0)</f>
        <v>0.02965</v>
      </c>
      <c r="L467" s="127">
        <f t="shared" si="79"/>
        <v>-0.162495927150278</v>
      </c>
      <c r="M467" t="str">
        <f>IFERROR(VLOOKUP(A467,[1]数据整理!A:Q,16,0),"")</f>
        <v>经济管理学院</v>
      </c>
      <c r="N467" t="s">
        <v>61</v>
      </c>
      <c r="O467">
        <v>535</v>
      </c>
      <c r="P467">
        <v>509</v>
      </c>
      <c r="Q467" s="14"/>
      <c r="R467" s="14" t="s">
        <v>55</v>
      </c>
      <c r="S467" s="14" t="s">
        <v>55</v>
      </c>
      <c r="T467" s="30">
        <f>VLOOKUP(A467,英语评价得分!O:T,6,0)</f>
        <v>0.707893333352535</v>
      </c>
      <c r="U467" s="41">
        <f t="shared" si="80"/>
        <v>0.711566355827522</v>
      </c>
      <c r="V467" s="14">
        <f t="shared" si="81"/>
        <v>0</v>
      </c>
      <c r="W467">
        <v>113</v>
      </c>
      <c r="X467">
        <v>8</v>
      </c>
      <c r="Y467" s="131">
        <v>0.0707964601769911</v>
      </c>
      <c r="Z467">
        <v>4.14</v>
      </c>
      <c r="AA467" s="41">
        <f t="shared" si="82"/>
        <v>0.246491944759263</v>
      </c>
      <c r="AB467" s="41">
        <f>VLOOKUP(A467,绩点百分制转换!$H:$M,6,0)</f>
        <v>1.51069880375077</v>
      </c>
      <c r="AC467" s="41">
        <f>L467*权重!$O$22+AA467*权重!$O$23+AB467*权重!$O$24</f>
        <v>0.0685926411869041</v>
      </c>
      <c r="AD467" s="41">
        <f t="shared" si="83"/>
        <v>0.0975952807969968</v>
      </c>
      <c r="AE467">
        <v>1</v>
      </c>
      <c r="AF467">
        <v>0</v>
      </c>
      <c r="AG467">
        <v>2</v>
      </c>
      <c r="AH467" s="41">
        <f>AE467*权重!$N$3+AF467*权重!$N$4+AG467*权重!$N$5</f>
        <v>0.673553627658583</v>
      </c>
      <c r="AI467" s="41">
        <f t="shared" si="84"/>
        <v>-0.243143109816625</v>
      </c>
      <c r="AJ467">
        <v>0</v>
      </c>
      <c r="AK467">
        <v>0</v>
      </c>
      <c r="AL467">
        <v>0</v>
      </c>
      <c r="AM467" s="41">
        <f>AJ467*权重!$N$9+AK467*权重!$N$10+AL467*权重!$N$11</f>
        <v>0</v>
      </c>
      <c r="AN467" s="41">
        <f t="shared" si="85"/>
        <v>-0.651047891978899</v>
      </c>
      <c r="AO467" s="41">
        <f>AI467*权重!$D$16+AN467*权重!$D$17</f>
        <v>-0.496084865235451</v>
      </c>
      <c r="AP467" s="41">
        <f t="shared" si="86"/>
        <v>-0.590857091297079</v>
      </c>
      <c r="AQ467" t="s">
        <v>55</v>
      </c>
      <c r="AR467" t="s">
        <v>55</v>
      </c>
      <c r="AS467">
        <v>85</v>
      </c>
      <c r="AT467">
        <v>86</v>
      </c>
      <c r="AU467">
        <v>85.7</v>
      </c>
      <c r="AV467" s="7" t="str">
        <f>IF(AU467="","未进复试",IFERROR(VLOOKUP(A467,录取名单!$E:$I,5,0),"未录取"))</f>
        <v>未录取</v>
      </c>
      <c r="AW467" s="136" t="str">
        <f>VLOOKUP(A467,[1]数据整理!$A:$AC,29,0)</f>
        <v>putong</v>
      </c>
      <c r="AX467" t="str">
        <f t="shared" si="87"/>
        <v/>
      </c>
      <c r="AY467">
        <f>IFERROR(VLOOKUP(A467,跨学科资质筛选!$A:$H,8,0),1)</f>
        <v>1</v>
      </c>
    </row>
    <row r="468" spans="1:51">
      <c r="A468" s="8">
        <v>573</v>
      </c>
      <c r="B468" s="8" t="s">
        <v>697</v>
      </c>
      <c r="C468">
        <v>1</v>
      </c>
      <c r="D468" t="s">
        <v>642</v>
      </c>
      <c r="E468" t="str">
        <f>VLOOKUP(A468,[1]数据整理!A:J,10,0)</f>
        <v>经济学</v>
      </c>
      <c r="F468" t="str">
        <f>VLOOKUP(A468,[1]数据整理!$A:$M,13,0)</f>
        <v>国际经济与贸易</v>
      </c>
      <c r="G468" s="7" t="s">
        <v>53</v>
      </c>
      <c r="H468" s="7">
        <f t="shared" si="77"/>
        <v>0</v>
      </c>
      <c r="I468" s="7">
        <f t="shared" si="78"/>
        <v>1</v>
      </c>
      <c r="J468" s="7">
        <v>1</v>
      </c>
      <c r="K468" s="127">
        <f>VLOOKUP(G468,权重!$L$16:$N$18,3,0)</f>
        <v>0.02965</v>
      </c>
      <c r="L468" s="127">
        <f t="shared" si="79"/>
        <v>-0.162495927150278</v>
      </c>
      <c r="M468" t="str">
        <f>IFERROR(VLOOKUP(A468,[1]数据整理!A:Q,16,0),"")</f>
        <v>经济管理学院</v>
      </c>
      <c r="N468" t="s">
        <v>54</v>
      </c>
      <c r="O468">
        <v>615</v>
      </c>
      <c r="P468">
        <v>562</v>
      </c>
      <c r="Q468" s="14"/>
      <c r="R468" s="14" t="s">
        <v>55</v>
      </c>
      <c r="S468" s="14" t="s">
        <v>55</v>
      </c>
      <c r="T468" s="30">
        <f>VLOOKUP(A468,英语评价得分!O:T,6,0)</f>
        <v>1.67777372489023</v>
      </c>
      <c r="U468" s="41">
        <f t="shared" si="80"/>
        <v>1.68594162507696</v>
      </c>
      <c r="V468" s="14">
        <f t="shared" si="81"/>
        <v>0</v>
      </c>
      <c r="W468">
        <v>96</v>
      </c>
      <c r="X468">
        <v>4</v>
      </c>
      <c r="Y468" s="131">
        <v>0.0416666666666667</v>
      </c>
      <c r="Z468">
        <v>88.24</v>
      </c>
      <c r="AA468" s="41">
        <f t="shared" si="82"/>
        <v>0.497629710560811</v>
      </c>
      <c r="AB468" s="41">
        <f>VLOOKUP(A468,绩点百分制转换!$H:$M,6,0)</f>
        <v>-0.174654374454978</v>
      </c>
      <c r="AC468" s="41">
        <f>L468*权重!$O$22+AA468*权重!$O$23+AB468*权重!$O$24</f>
        <v>0.087497992824881</v>
      </c>
      <c r="AD468" s="41">
        <f t="shared" si="83"/>
        <v>0.124481663029735</v>
      </c>
      <c r="AE468">
        <v>5</v>
      </c>
      <c r="AF468">
        <v>3</v>
      </c>
      <c r="AG468">
        <v>3</v>
      </c>
      <c r="AH468" s="41">
        <f>AE468*权重!$N$3+AF468*权重!$N$4+AG468*权重!$N$5</f>
        <v>3.92120905169966</v>
      </c>
      <c r="AI468" s="41">
        <f t="shared" si="84"/>
        <v>2.85308241355763</v>
      </c>
      <c r="AJ468">
        <v>0</v>
      </c>
      <c r="AK468">
        <v>0</v>
      </c>
      <c r="AL468">
        <v>1</v>
      </c>
      <c r="AM468" s="41">
        <f>AJ468*权重!$N$9+AK468*权重!$N$10+AL468*权重!$N$11</f>
        <v>0.150489414157071</v>
      </c>
      <c r="AN468" s="41">
        <f t="shared" si="85"/>
        <v>-0.246895376014742</v>
      </c>
      <c r="AO468" s="41">
        <f>AI468*权重!$D$16+AN468*权重!$D$17</f>
        <v>0.930786186243804</v>
      </c>
      <c r="AP468" s="41">
        <f t="shared" si="86"/>
        <v>1.10860390462122</v>
      </c>
      <c r="AQ468" t="s">
        <v>55</v>
      </c>
      <c r="AR468" t="s">
        <v>55</v>
      </c>
      <c r="AS468" t="s">
        <v>55</v>
      </c>
      <c r="AT468" t="s">
        <v>55</v>
      </c>
      <c r="AU468" t="s">
        <v>55</v>
      </c>
      <c r="AV468" s="7" t="str">
        <f>IF(AU468="","未进复试",IFERROR(VLOOKUP(A468,录取名单!$E:$I,5,0),"未录取"))</f>
        <v>未进复试</v>
      </c>
      <c r="AW468" s="136" t="str">
        <f>VLOOKUP(A468,[1]数据整理!$A:$AC,29,0)</f>
        <v>putong</v>
      </c>
      <c r="AX468" t="str">
        <f t="shared" si="87"/>
        <v/>
      </c>
      <c r="AY468">
        <f>IFERROR(VLOOKUP(A468,跨学科资质筛选!$A:$H,8,0),1)</f>
        <v>1</v>
      </c>
    </row>
    <row r="469" spans="1:51">
      <c r="A469" s="8">
        <v>574</v>
      </c>
      <c r="B469" s="8" t="s">
        <v>698</v>
      </c>
      <c r="C469">
        <v>1</v>
      </c>
      <c r="D469" t="s">
        <v>172</v>
      </c>
      <c r="E469" t="str">
        <f>VLOOKUP(A469,[1]数据整理!A:J,10,0)</f>
        <v>艺术学</v>
      </c>
      <c r="F469" t="str">
        <f>VLOOKUP(A469,[1]数据整理!$A:$M,13,0)</f>
        <v>环境设计</v>
      </c>
      <c r="G469" s="7" t="s">
        <v>53</v>
      </c>
      <c r="H469" s="7">
        <f t="shared" si="77"/>
        <v>0</v>
      </c>
      <c r="I469" s="7">
        <f t="shared" si="78"/>
        <v>1</v>
      </c>
      <c r="J469" s="7">
        <v>1</v>
      </c>
      <c r="K469" s="127">
        <f>VLOOKUP(G469,权重!$L$16:$N$18,3,0)</f>
        <v>0.02965</v>
      </c>
      <c r="L469" s="127">
        <f t="shared" si="79"/>
        <v>-0.162495927150278</v>
      </c>
      <c r="M469" t="str">
        <f>IFERROR(VLOOKUP(A469,[1]数据整理!A:Q,16,0),"")</f>
        <v>艺术设计学院</v>
      </c>
      <c r="N469" t="s">
        <v>205</v>
      </c>
      <c r="O469">
        <v>495</v>
      </c>
      <c r="Q469" s="14"/>
      <c r="R469" s="14" t="s">
        <v>55</v>
      </c>
      <c r="S469" s="14" t="s">
        <v>55</v>
      </c>
      <c r="T469" s="30">
        <f>VLOOKUP(A469,英语评价得分!O:T,6,0)</f>
        <v>-0.773773655264538</v>
      </c>
      <c r="U469" s="41">
        <f t="shared" si="80"/>
        <v>-0.776967368091624</v>
      </c>
      <c r="V469" s="14">
        <f t="shared" si="81"/>
        <v>0</v>
      </c>
      <c r="W469">
        <v>185</v>
      </c>
      <c r="X469">
        <v>4</v>
      </c>
      <c r="Y469" s="131">
        <v>0.0216216216216216</v>
      </c>
      <c r="Z469">
        <v>147.5</v>
      </c>
      <c r="AA469" s="41">
        <f t="shared" si="82"/>
        <v>0.670444798529759</v>
      </c>
      <c r="AB469" s="41">
        <f>VLOOKUP(A469,绩点百分制转换!$H:$M,6,0)</f>
        <v>-0.115564247780081</v>
      </c>
      <c r="AC469" s="41">
        <f>L469*权重!$O$22+AA469*权重!$O$23+AB469*权重!$O$24</f>
        <v>0.155767590679108</v>
      </c>
      <c r="AD469" s="41">
        <f t="shared" si="83"/>
        <v>0.221571764178497</v>
      </c>
      <c r="AE469">
        <v>0</v>
      </c>
      <c r="AF469">
        <v>0</v>
      </c>
      <c r="AG469">
        <v>2</v>
      </c>
      <c r="AH469" s="41">
        <f>AE469*权重!$N$3+AF469*权重!$N$4+AG469*权重!$N$5</f>
        <v>0.212949101808755</v>
      </c>
      <c r="AI469" s="41">
        <f t="shared" si="84"/>
        <v>-0.682270819782663</v>
      </c>
      <c r="AJ469">
        <v>0</v>
      </c>
      <c r="AK469">
        <v>0</v>
      </c>
      <c r="AL469">
        <v>0</v>
      </c>
      <c r="AM469" s="41">
        <f>AJ469*权重!$N$9+AK469*权重!$N$10+AL469*权重!$N$11</f>
        <v>0</v>
      </c>
      <c r="AN469" s="41">
        <f t="shared" si="85"/>
        <v>-0.651047891978899</v>
      </c>
      <c r="AO469" s="41">
        <f>AI469*权重!$D$16+AN469*权重!$D$17</f>
        <v>-0.662909482251549</v>
      </c>
      <c r="AP469" s="41">
        <f t="shared" si="86"/>
        <v>-0.789551941461672</v>
      </c>
      <c r="AQ469">
        <v>84</v>
      </c>
      <c r="AR469" t="s">
        <v>55</v>
      </c>
      <c r="AS469">
        <v>83.75</v>
      </c>
      <c r="AT469">
        <v>89</v>
      </c>
      <c r="AU469">
        <v>85.95</v>
      </c>
      <c r="AV469" s="7">
        <f>IF(AU469="","未进复试",IFERROR(VLOOKUP(A469,录取名单!$E:$I,5,0),"未录取"))</f>
        <v>85.95</v>
      </c>
      <c r="AW469" s="136" t="str">
        <f>VLOOKUP(A469,[1]数据整理!$A:$AC,29,0)</f>
        <v>putong</v>
      </c>
      <c r="AX469" t="str">
        <f t="shared" si="87"/>
        <v/>
      </c>
      <c r="AY469">
        <f>IFERROR(VLOOKUP(A469,跨学科资质筛选!$A:$H,8,0),1)</f>
        <v>1</v>
      </c>
    </row>
    <row r="470" spans="1:51">
      <c r="A470" s="8">
        <v>575</v>
      </c>
      <c r="B470" s="8" t="s">
        <v>699</v>
      </c>
      <c r="C470">
        <v>1</v>
      </c>
      <c r="D470" t="s">
        <v>407</v>
      </c>
      <c r="E470" t="str">
        <f>VLOOKUP(A470,[1]数据整理!A:J,10,0)</f>
        <v>经济学</v>
      </c>
      <c r="F470" t="str">
        <f>VLOOKUP(A470,[1]数据整理!$A:$M,13,0)</f>
        <v>金融学</v>
      </c>
      <c r="G470" s="7" t="s">
        <v>53</v>
      </c>
      <c r="H470" s="7">
        <f t="shared" si="77"/>
        <v>0</v>
      </c>
      <c r="I470" s="7">
        <f t="shared" si="78"/>
        <v>1</v>
      </c>
      <c r="J470" s="7">
        <v>1</v>
      </c>
      <c r="K470" s="127">
        <f>VLOOKUP(G470,权重!$L$16:$N$18,3,0)</f>
        <v>0.02965</v>
      </c>
      <c r="L470" s="127">
        <f t="shared" si="79"/>
        <v>-0.162495927150278</v>
      </c>
      <c r="M470" t="str">
        <f>IFERROR(VLOOKUP(A470,[1]数据整理!A:Q,16,0),"")</f>
        <v>经济管理学院</v>
      </c>
      <c r="N470" t="s">
        <v>61</v>
      </c>
      <c r="O470">
        <v>485</v>
      </c>
      <c r="P470">
        <v>520</v>
      </c>
      <c r="Q470" s="14"/>
      <c r="R470" s="14" t="s">
        <v>55</v>
      </c>
      <c r="S470" s="14" t="s">
        <v>55</v>
      </c>
      <c r="T470" s="30">
        <f>VLOOKUP(A470,英语评价得分!O:T,6,0)</f>
        <v>0.90918926367168</v>
      </c>
      <c r="U470" s="41">
        <f t="shared" si="80"/>
        <v>0.913795185294387</v>
      </c>
      <c r="V470" s="14">
        <f t="shared" si="81"/>
        <v>0</v>
      </c>
      <c r="W470">
        <v>154</v>
      </c>
      <c r="X470">
        <v>3</v>
      </c>
      <c r="Y470" s="131">
        <v>0.0194805194805195</v>
      </c>
      <c r="Z470">
        <v>91</v>
      </c>
      <c r="AA470" s="41">
        <f t="shared" si="82"/>
        <v>0.688903961581455</v>
      </c>
      <c r="AB470" s="41">
        <f>VLOOKUP(A470,绩点百分制转换!$H:$M,6,0)</f>
        <v>0.534427145643783</v>
      </c>
      <c r="AC470" s="41">
        <f>L470*权重!$O$22+AA470*权重!$O$23+AB470*权重!$O$24</f>
        <v>0.192243440788315</v>
      </c>
      <c r="AD470" s="41">
        <f t="shared" si="83"/>
        <v>0.273446157582012</v>
      </c>
      <c r="AE470">
        <v>0</v>
      </c>
      <c r="AF470">
        <v>1</v>
      </c>
      <c r="AG470">
        <v>0</v>
      </c>
      <c r="AH470" s="41">
        <f>AE470*权重!$N$3+AF470*权重!$N$4+AG470*权重!$N$5</f>
        <v>0.432920923245795</v>
      </c>
      <c r="AI470" s="41">
        <f t="shared" si="84"/>
        <v>-0.472555724112503</v>
      </c>
      <c r="AJ470">
        <v>0</v>
      </c>
      <c r="AK470">
        <v>1</v>
      </c>
      <c r="AL470">
        <v>0</v>
      </c>
      <c r="AM470" s="41">
        <f>AJ470*权重!$N$9+AK470*权重!$N$10+AL470*权重!$N$11</f>
        <v>0.341500400262201</v>
      </c>
      <c r="AN470" s="41">
        <f t="shared" si="85"/>
        <v>0.266081374167892</v>
      </c>
      <c r="AO470" s="41">
        <f>AI470*权重!$D$16+AN470*权重!$D$17</f>
        <v>-0.0145268594688302</v>
      </c>
      <c r="AP470" s="41">
        <f t="shared" si="86"/>
        <v>-0.017302075779637</v>
      </c>
      <c r="AQ470" t="s">
        <v>55</v>
      </c>
      <c r="AR470" t="s">
        <v>55</v>
      </c>
      <c r="AS470" t="s">
        <v>55</v>
      </c>
      <c r="AT470" t="s">
        <v>55</v>
      </c>
      <c r="AU470" t="s">
        <v>55</v>
      </c>
      <c r="AV470" s="7" t="str">
        <f>IF(AU470="","未进复试",IFERROR(VLOOKUP(A470,录取名单!$E:$I,5,0),"未录取"))</f>
        <v>未进复试</v>
      </c>
      <c r="AW470" s="136" t="str">
        <f>VLOOKUP(A470,[1]数据整理!$A:$AC,29,0)</f>
        <v>putong</v>
      </c>
      <c r="AX470" t="str">
        <f t="shared" si="87"/>
        <v/>
      </c>
      <c r="AY470">
        <f>IFERROR(VLOOKUP(A470,跨学科资质筛选!$A:$H,8,0),1)</f>
        <v>1</v>
      </c>
    </row>
    <row r="471" spans="1:51">
      <c r="A471" s="8">
        <v>577</v>
      </c>
      <c r="B471" s="8" t="s">
        <v>700</v>
      </c>
      <c r="C471">
        <v>1</v>
      </c>
      <c r="D471" t="s">
        <v>118</v>
      </c>
      <c r="E471" t="str">
        <f>VLOOKUP(A471,[1]数据整理!A:J,10,0)</f>
        <v>管理学</v>
      </c>
      <c r="F471" t="str">
        <f>VLOOKUP(A471,[1]数据整理!$A:$M,13,0)</f>
        <v>工商管理</v>
      </c>
      <c r="G471" s="7">
        <v>985</v>
      </c>
      <c r="H471" s="7">
        <f t="shared" si="77"/>
        <v>1</v>
      </c>
      <c r="I471" s="7">
        <f t="shared" si="78"/>
        <v>1</v>
      </c>
      <c r="J471" s="7">
        <v>1</v>
      </c>
      <c r="K471" s="127">
        <f>VLOOKUP(G471,权重!$L$16:$N$18,3,0)</f>
        <v>0.93278</v>
      </c>
      <c r="L471" s="127">
        <f t="shared" si="79"/>
        <v>7.50672748889076</v>
      </c>
      <c r="M471" t="str">
        <f>IFERROR(VLOOKUP(A471,[1]数据整理!A:Q,16,0),"")</f>
        <v>经济管理学院</v>
      </c>
      <c r="N471" t="s">
        <v>79</v>
      </c>
      <c r="O471">
        <v>431</v>
      </c>
      <c r="Q471" s="14"/>
      <c r="R471" s="14" t="s">
        <v>55</v>
      </c>
      <c r="S471" s="14" t="s">
        <v>55</v>
      </c>
      <c r="T471" s="30">
        <f>VLOOKUP(A471,英语评价得分!O:T,6,0)</f>
        <v>-1.78650509072644</v>
      </c>
      <c r="U471" s="41">
        <f t="shared" si="80"/>
        <v>-1.79439227297198</v>
      </c>
      <c r="V471" s="14">
        <f t="shared" si="81"/>
        <v>0</v>
      </c>
      <c r="W471">
        <v>66</v>
      </c>
      <c r="X471">
        <v>4</v>
      </c>
      <c r="Y471" s="131">
        <v>0.0606060606060606</v>
      </c>
      <c r="Z471">
        <v>3.59</v>
      </c>
      <c r="AA471" s="41">
        <f t="shared" si="82"/>
        <v>0.334346813348067</v>
      </c>
      <c r="AB471" s="41">
        <f>VLOOKUP(A471,绩点百分制转换!$H:$M,6,0)</f>
        <v>-0.775832184973493</v>
      </c>
      <c r="AC471" s="41">
        <f>L471*权重!$O$22+AA471*权重!$O$23+AB471*权重!$O$24</f>
        <v>4.40898903350524</v>
      </c>
      <c r="AD471" s="41">
        <f t="shared" si="83"/>
        <v>6.27032132578884</v>
      </c>
      <c r="AE471">
        <v>0</v>
      </c>
      <c r="AF471">
        <v>0</v>
      </c>
      <c r="AG471">
        <v>6</v>
      </c>
      <c r="AH471" s="41">
        <f>AE471*权重!$N$3+AF471*权重!$N$4+AG471*权重!$N$5</f>
        <v>0.638847305426264</v>
      </c>
      <c r="AI471" s="41">
        <f t="shared" si="84"/>
        <v>-0.276231164640017</v>
      </c>
      <c r="AJ471">
        <v>0</v>
      </c>
      <c r="AK471">
        <v>0</v>
      </c>
      <c r="AL471">
        <v>0</v>
      </c>
      <c r="AM471" s="41">
        <f>AJ471*权重!$N$9+AK471*权重!$N$10+AL471*权重!$N$11</f>
        <v>0</v>
      </c>
      <c r="AN471" s="41">
        <f t="shared" si="85"/>
        <v>-0.651047891978899</v>
      </c>
      <c r="AO471" s="41">
        <f>AI471*权重!$D$16+AN471*权重!$D$17</f>
        <v>-0.508655017262858</v>
      </c>
      <c r="AP471" s="41">
        <f t="shared" si="86"/>
        <v>-0.605828649561713</v>
      </c>
      <c r="AQ471" t="s">
        <v>55</v>
      </c>
      <c r="AR471" t="s">
        <v>55</v>
      </c>
      <c r="AS471" t="s">
        <v>55</v>
      </c>
      <c r="AT471" t="s">
        <v>55</v>
      </c>
      <c r="AU471" t="s">
        <v>55</v>
      </c>
      <c r="AV471" s="7" t="str">
        <f>IF(AU471="","未进复试",IFERROR(VLOOKUP(A471,录取名单!$E:$I,5,0),"未录取"))</f>
        <v>未进复试</v>
      </c>
      <c r="AW471" s="136" t="str">
        <f>VLOOKUP(A471,[1]数据整理!$A:$AC,29,0)</f>
        <v>putong</v>
      </c>
      <c r="AX471" t="str">
        <f t="shared" si="87"/>
        <v/>
      </c>
      <c r="AY471">
        <f>IFERROR(VLOOKUP(A471,跨学科资质筛选!$A:$H,8,0),1)</f>
        <v>1</v>
      </c>
    </row>
    <row r="472" spans="1:51">
      <c r="A472" s="8">
        <v>579</v>
      </c>
      <c r="B472" s="8" t="s">
        <v>701</v>
      </c>
      <c r="C472">
        <v>1</v>
      </c>
      <c r="D472" t="s">
        <v>277</v>
      </c>
      <c r="E472" t="str">
        <f>VLOOKUP(A472,[1]数据整理!A:J,10,0)</f>
        <v>法学</v>
      </c>
      <c r="F472" t="str">
        <f>VLOOKUP(A472,[1]数据整理!$A:$M,13,0)</f>
        <v>思想政治教育</v>
      </c>
      <c r="G472" s="7" t="s">
        <v>53</v>
      </c>
      <c r="H472" s="7">
        <f t="shared" si="77"/>
        <v>0</v>
      </c>
      <c r="I472" s="7">
        <f t="shared" si="78"/>
        <v>1</v>
      </c>
      <c r="J472" s="7">
        <v>1</v>
      </c>
      <c r="K472" s="127">
        <f>VLOOKUP(G472,权重!$L$16:$N$18,3,0)</f>
        <v>0.02965</v>
      </c>
      <c r="L472" s="127">
        <f t="shared" si="79"/>
        <v>-0.162495927150278</v>
      </c>
      <c r="M472" t="str">
        <f>IFERROR(VLOOKUP(A472,[1]数据整理!A:Q,16,0),"")</f>
        <v>马克思主义学院</v>
      </c>
      <c r="N472" t="s">
        <v>702</v>
      </c>
      <c r="O472">
        <v>496</v>
      </c>
      <c r="P472">
        <v>471</v>
      </c>
      <c r="Q472" s="14"/>
      <c r="R472" s="14" t="s">
        <v>55</v>
      </c>
      <c r="S472" s="14" t="s">
        <v>55</v>
      </c>
      <c r="T472" s="30">
        <f>VLOOKUP(A472,英语评价得分!O:T,6,0)</f>
        <v>0.0125073922500346</v>
      </c>
      <c r="U472" s="41">
        <f t="shared" si="80"/>
        <v>0.0129576722147157</v>
      </c>
      <c r="V472" s="14">
        <f t="shared" si="81"/>
        <v>0</v>
      </c>
      <c r="W472">
        <v>184</v>
      </c>
      <c r="X472">
        <v>6</v>
      </c>
      <c r="Y472" s="131">
        <v>0.0326086956521739</v>
      </c>
      <c r="Z472">
        <v>4.27</v>
      </c>
      <c r="AA472" s="41">
        <f t="shared" si="82"/>
        <v>0.575721530966906</v>
      </c>
      <c r="AB472" s="41">
        <f>VLOOKUP(A472,绩点百分制转换!$H:$M,6,0)</f>
        <v>2.17867414877134</v>
      </c>
      <c r="AC472" s="41">
        <f>L472*权重!$O$22+AA472*权重!$O$23+AB472*权重!$O$24</f>
        <v>0.223834179177086</v>
      </c>
      <c r="AD472" s="41">
        <f t="shared" si="83"/>
        <v>0.318373154106571</v>
      </c>
      <c r="AE472">
        <v>0</v>
      </c>
      <c r="AF472">
        <v>0</v>
      </c>
      <c r="AG472">
        <v>1</v>
      </c>
      <c r="AH472" s="41">
        <f>AE472*权重!$N$3+AF472*权重!$N$4+AG472*权重!$N$5</f>
        <v>0.106474550904377</v>
      </c>
      <c r="AI472" s="41">
        <f t="shared" si="84"/>
        <v>-0.783780733568324</v>
      </c>
      <c r="AJ472">
        <v>0</v>
      </c>
      <c r="AK472">
        <v>0</v>
      </c>
      <c r="AL472">
        <v>0</v>
      </c>
      <c r="AM472" s="41">
        <f>AJ472*权重!$N$9+AK472*权重!$N$10+AL472*权重!$N$11</f>
        <v>0</v>
      </c>
      <c r="AN472" s="41">
        <f t="shared" si="85"/>
        <v>-0.651047891978899</v>
      </c>
      <c r="AO472" s="41">
        <f>AI472*权重!$D$16+AN472*权重!$D$17</f>
        <v>-0.701473098498721</v>
      </c>
      <c r="AP472" s="41">
        <f t="shared" si="86"/>
        <v>-0.835482764436662</v>
      </c>
      <c r="AQ472">
        <v>33.2</v>
      </c>
      <c r="AR472" t="s">
        <v>55</v>
      </c>
      <c r="AS472">
        <v>17.6</v>
      </c>
      <c r="AT472">
        <v>36</v>
      </c>
      <c r="AU472">
        <v>86.8</v>
      </c>
      <c r="AV472" s="7">
        <f>IF(AU472="","未进复试",IFERROR(VLOOKUP(A472,录取名单!$E:$I,5,0),"未录取"))</f>
        <v>86.8</v>
      </c>
      <c r="AW472" s="136" t="str">
        <f>VLOOKUP(A472,[1]数据整理!$A:$AC,29,0)</f>
        <v>putong</v>
      </c>
      <c r="AX472" t="str">
        <f t="shared" si="87"/>
        <v/>
      </c>
      <c r="AY472">
        <f>IFERROR(VLOOKUP(A472,跨学科资质筛选!$A:$H,8,0),1)</f>
        <v>1</v>
      </c>
    </row>
    <row r="473" spans="1:51">
      <c r="A473" s="8">
        <v>580</v>
      </c>
      <c r="B473" s="8" t="s">
        <v>703</v>
      </c>
      <c r="C473">
        <v>1</v>
      </c>
      <c r="D473" t="s">
        <v>495</v>
      </c>
      <c r="E473" t="str">
        <f>VLOOKUP(A473,[1]数据整理!A:J,10,0)</f>
        <v>管理学</v>
      </c>
      <c r="F473" t="str">
        <f>VLOOKUP(A473,[1]数据整理!$A:$M,13,0)</f>
        <v>农林经济管理</v>
      </c>
      <c r="G473" s="7" t="s">
        <v>53</v>
      </c>
      <c r="H473" s="7">
        <f t="shared" si="77"/>
        <v>0</v>
      </c>
      <c r="I473" s="7">
        <f t="shared" si="78"/>
        <v>1</v>
      </c>
      <c r="J473" s="7">
        <v>1</v>
      </c>
      <c r="K473" s="127">
        <f>VLOOKUP(G473,权重!$L$16:$N$18,3,0)</f>
        <v>0.02965</v>
      </c>
      <c r="L473" s="127">
        <f t="shared" si="79"/>
        <v>-0.162495927150278</v>
      </c>
      <c r="M473" t="str">
        <f>IFERROR(VLOOKUP(A473,[1]数据整理!A:Q,16,0),"")</f>
        <v>经济管理学院</v>
      </c>
      <c r="N473" t="s">
        <v>74</v>
      </c>
      <c r="O473">
        <v>507</v>
      </c>
      <c r="P473">
        <v>440</v>
      </c>
      <c r="Q473" s="14"/>
      <c r="R473" s="14" t="s">
        <v>55</v>
      </c>
      <c r="S473" s="14" t="s">
        <v>55</v>
      </c>
      <c r="T473" s="30">
        <f>VLOOKUP(A473,英语评价得分!O:T,6,0)</f>
        <v>-0.554781138649375</v>
      </c>
      <c r="U473" s="41">
        <f t="shared" si="80"/>
        <v>-0.556959938100997</v>
      </c>
      <c r="V473" s="14">
        <f t="shared" si="81"/>
        <v>0</v>
      </c>
      <c r="W473">
        <v>62</v>
      </c>
      <c r="X473">
        <v>1</v>
      </c>
      <c r="Y473" s="131">
        <v>0.0161290322580645</v>
      </c>
      <c r="Z473">
        <v>4.49</v>
      </c>
      <c r="AA473" s="41">
        <f t="shared" si="82"/>
        <v>0.717798262286383</v>
      </c>
      <c r="AB473" s="41">
        <f>VLOOKUP(A473,绩点百分制转换!$H:$M,6,0)</f>
        <v>2.47228968504412</v>
      </c>
      <c r="AC473" s="41">
        <f>L473*权重!$O$22+AA473*权重!$O$23+AB473*权重!$O$24</f>
        <v>0.291070391000728</v>
      </c>
      <c r="AD473" s="41">
        <f t="shared" si="83"/>
        <v>0.413993617856127</v>
      </c>
      <c r="AE473">
        <v>1</v>
      </c>
      <c r="AF473">
        <v>2</v>
      </c>
      <c r="AG473">
        <v>5</v>
      </c>
      <c r="AH473" s="41">
        <f>AE473*权重!$N$3+AF473*权重!$N$4+AG473*权重!$N$5</f>
        <v>1.8588191268633</v>
      </c>
      <c r="AI473" s="41">
        <f t="shared" si="84"/>
        <v>0.886856478023324</v>
      </c>
      <c r="AJ473">
        <v>0</v>
      </c>
      <c r="AK473">
        <v>1</v>
      </c>
      <c r="AL473">
        <v>0</v>
      </c>
      <c r="AM473" s="41">
        <f>AJ473*权重!$N$9+AK473*权重!$N$10+AL473*权重!$N$11</f>
        <v>0.341500400262201</v>
      </c>
      <c r="AN473" s="41">
        <f t="shared" si="85"/>
        <v>0.266081374167892</v>
      </c>
      <c r="AO473" s="41">
        <f>AI473*权重!$D$16+AN473*权重!$D$17</f>
        <v>0.50191383612257</v>
      </c>
      <c r="AP473" s="41">
        <f t="shared" si="86"/>
        <v>0.597799630819996</v>
      </c>
      <c r="AQ473" t="s">
        <v>55</v>
      </c>
      <c r="AR473" t="s">
        <v>55</v>
      </c>
      <c r="AS473" t="s">
        <v>55</v>
      </c>
      <c r="AT473" t="s">
        <v>55</v>
      </c>
      <c r="AU473" t="s">
        <v>55</v>
      </c>
      <c r="AV473" s="7" t="str">
        <f>IF(AU473="","未进复试",IFERROR(VLOOKUP(A473,录取名单!$E:$I,5,0),"未录取"))</f>
        <v>未进复试</v>
      </c>
      <c r="AW473" s="136" t="str">
        <f>VLOOKUP(A473,[1]数据整理!$A:$AC,29,0)</f>
        <v>putong</v>
      </c>
      <c r="AX473" t="str">
        <f t="shared" si="87"/>
        <v/>
      </c>
      <c r="AY473">
        <f>IFERROR(VLOOKUP(A473,跨学科资质筛选!$A:$H,8,0),1)</f>
        <v>1</v>
      </c>
    </row>
    <row r="474" spans="1:51">
      <c r="A474" s="8">
        <v>581</v>
      </c>
      <c r="B474" s="8" t="s">
        <v>704</v>
      </c>
      <c r="C474">
        <v>2</v>
      </c>
      <c r="D474" t="s">
        <v>52</v>
      </c>
      <c r="E474" t="str">
        <f>VLOOKUP(A474,[1]数据整理!A:J,10,0)</f>
        <v>农学</v>
      </c>
      <c r="F474" t="str">
        <f>VLOOKUP(A474,[1]数据整理!$A:$M,13,0)</f>
        <v>园艺</v>
      </c>
      <c r="G474" s="7" t="s">
        <v>53</v>
      </c>
      <c r="H474" s="7">
        <f t="shared" si="77"/>
        <v>0</v>
      </c>
      <c r="I474" s="7">
        <f t="shared" si="78"/>
        <v>1</v>
      </c>
      <c r="J474" s="7">
        <v>1</v>
      </c>
      <c r="K474" s="127">
        <f>VLOOKUP(G474,权重!$L$16:$N$18,3,0)</f>
        <v>0.02965</v>
      </c>
      <c r="L474" s="127">
        <f t="shared" si="79"/>
        <v>-0.162495927150278</v>
      </c>
      <c r="M474" t="str">
        <f>IFERROR(VLOOKUP(A474,[1]数据整理!A:Q,16,0),"")</f>
        <v>园林学院</v>
      </c>
      <c r="N474" t="s">
        <v>58</v>
      </c>
      <c r="O474">
        <v>534</v>
      </c>
      <c r="P474">
        <v>442</v>
      </c>
      <c r="Q474" s="14"/>
      <c r="R474" s="14" t="s">
        <v>55</v>
      </c>
      <c r="S474" s="14" t="s">
        <v>55</v>
      </c>
      <c r="T474" s="30">
        <f>VLOOKUP(A474,英语评价得分!O:T,6,0)</f>
        <v>-0.156640436779942</v>
      </c>
      <c r="U474" s="41">
        <f t="shared" si="80"/>
        <v>-0.156974066680158</v>
      </c>
      <c r="V474" s="14">
        <f t="shared" si="81"/>
        <v>0</v>
      </c>
      <c r="W474">
        <v>47</v>
      </c>
      <c r="X474">
        <v>13</v>
      </c>
      <c r="Y474" s="131">
        <v>0.276595744680851</v>
      </c>
      <c r="Z474">
        <v>88.5</v>
      </c>
      <c r="AA474" s="41">
        <f t="shared" si="82"/>
        <v>-1.52777303571642</v>
      </c>
      <c r="AB474" s="41">
        <f>VLOOKUP(A474,绩点百分制转换!$H:$M,6,0)</f>
        <v>-0.10785683995292</v>
      </c>
      <c r="AC474" s="41">
        <f>L474*权重!$O$22+AA474*权重!$O$23+AB474*权重!$O$24</f>
        <v>-0.678198174016537</v>
      </c>
      <c r="AD474" s="41">
        <f t="shared" si="83"/>
        <v>-0.964458665088065</v>
      </c>
      <c r="AE474">
        <v>0</v>
      </c>
      <c r="AF474">
        <v>0</v>
      </c>
      <c r="AG474">
        <v>0</v>
      </c>
      <c r="AH474" s="41">
        <f>AE474*权重!$N$3+AF474*权重!$N$4+AG474*权重!$N$5</f>
        <v>0</v>
      </c>
      <c r="AI474" s="41">
        <f t="shared" si="84"/>
        <v>-0.885290647353986</v>
      </c>
      <c r="AJ474">
        <v>0</v>
      </c>
      <c r="AK474">
        <v>0</v>
      </c>
      <c r="AL474">
        <v>0</v>
      </c>
      <c r="AM474" s="41">
        <f>AJ474*权重!$N$9+AK474*权重!$N$10+AL474*权重!$N$11</f>
        <v>0</v>
      </c>
      <c r="AN474" s="41">
        <f t="shared" si="85"/>
        <v>-0.651047891978899</v>
      </c>
      <c r="AO474" s="41">
        <f>AI474*权重!$D$16+AN474*权重!$D$17</f>
        <v>-0.740036714745894</v>
      </c>
      <c r="AP474" s="41">
        <f t="shared" si="86"/>
        <v>-0.881413587411652</v>
      </c>
      <c r="AQ474" t="s">
        <v>55</v>
      </c>
      <c r="AR474" t="s">
        <v>55</v>
      </c>
      <c r="AS474" t="s">
        <v>55</v>
      </c>
      <c r="AT474" t="s">
        <v>55</v>
      </c>
      <c r="AU474" t="s">
        <v>55</v>
      </c>
      <c r="AV474" s="7" t="str">
        <f>IF(AU474="","未进复试",IFERROR(VLOOKUP(A474,录取名单!$E:$I,5,0),"未录取"))</f>
        <v>未进复试</v>
      </c>
      <c r="AW474" s="136" t="str">
        <f>VLOOKUP(A474,[1]数据整理!$A:$AC,29,0)</f>
        <v>putong</v>
      </c>
      <c r="AX474" t="str">
        <f t="shared" si="87"/>
        <v/>
      </c>
      <c r="AY474">
        <f>IFERROR(VLOOKUP(A474,跨学科资质筛选!$A:$H,8,0),1)</f>
        <v>1</v>
      </c>
    </row>
    <row r="475" spans="1:51">
      <c r="A475" s="8">
        <v>582</v>
      </c>
      <c r="B475" s="8" t="s">
        <v>705</v>
      </c>
      <c r="C475">
        <v>1</v>
      </c>
      <c r="D475" t="s">
        <v>69</v>
      </c>
      <c r="E475" t="str">
        <f>VLOOKUP(A475,[1]数据整理!A:J,10,0)</f>
        <v>工学</v>
      </c>
      <c r="F475" t="str">
        <f>VLOOKUP(A475,[1]数据整理!$A:$M,13,0)</f>
        <v>风景园林</v>
      </c>
      <c r="G475" s="7" t="s">
        <v>53</v>
      </c>
      <c r="H475" s="7">
        <f t="shared" si="77"/>
        <v>0</v>
      </c>
      <c r="I475" s="7">
        <f t="shared" si="78"/>
        <v>1</v>
      </c>
      <c r="J475" s="7">
        <v>1</v>
      </c>
      <c r="K475" s="127">
        <f>VLOOKUP(G475,权重!$L$16:$N$18,3,0)</f>
        <v>0.02965</v>
      </c>
      <c r="L475" s="127">
        <f t="shared" si="79"/>
        <v>-0.162495927150278</v>
      </c>
      <c r="M475" t="str">
        <f>IFERROR(VLOOKUP(A475,[1]数据整理!A:Q,16,0),"")</f>
        <v>园林学院</v>
      </c>
      <c r="N475" t="s">
        <v>64</v>
      </c>
      <c r="O475">
        <v>429</v>
      </c>
      <c r="P475">
        <v>413</v>
      </c>
      <c r="Q475" s="14"/>
      <c r="R475" s="14" t="s">
        <v>55</v>
      </c>
      <c r="S475" s="14" t="s">
        <v>55</v>
      </c>
      <c r="T475" s="30">
        <f>VLOOKUP(A475,英语评价得分!O:T,6,0)</f>
        <v>-1.04887114943273</v>
      </c>
      <c r="U475" s="41">
        <f t="shared" si="80"/>
        <v>-1.05333979224694</v>
      </c>
      <c r="V475" s="14">
        <f t="shared" si="81"/>
        <v>0</v>
      </c>
      <c r="W475">
        <v>121</v>
      </c>
      <c r="X475">
        <v>6</v>
      </c>
      <c r="Y475" s="131">
        <v>0.0495867768595041</v>
      </c>
      <c r="Z475">
        <v>88.29</v>
      </c>
      <c r="AA475" s="41">
        <f t="shared" si="82"/>
        <v>0.429347771726391</v>
      </c>
      <c r="AB475" s="41">
        <f>VLOOKUP(A475,绩点百分制转换!$H:$M,6,0)</f>
        <v>-0.161808694743041</v>
      </c>
      <c r="AC475" s="41">
        <f>L475*权重!$O$22+AA475*权重!$O$23+AB475*权重!$O$24</f>
        <v>0.0621645612350773</v>
      </c>
      <c r="AD475" s="41">
        <f t="shared" si="83"/>
        <v>0.0884535405153592</v>
      </c>
      <c r="AE475">
        <v>0</v>
      </c>
      <c r="AF475">
        <v>2</v>
      </c>
      <c r="AG475">
        <v>0</v>
      </c>
      <c r="AH475" s="41">
        <f>AE475*权重!$N$3+AF475*权重!$N$4+AG475*权重!$N$5</f>
        <v>0.865841846491589</v>
      </c>
      <c r="AI475" s="41">
        <f t="shared" si="84"/>
        <v>-0.0598208008710199</v>
      </c>
      <c r="AJ475">
        <v>0</v>
      </c>
      <c r="AK475">
        <v>0</v>
      </c>
      <c r="AL475">
        <v>1</v>
      </c>
      <c r="AM475" s="41">
        <f>AJ475*权重!$N$9+AK475*权重!$N$10+AL475*权重!$N$11</f>
        <v>0.150489414157071</v>
      </c>
      <c r="AN475" s="41">
        <f t="shared" si="85"/>
        <v>-0.246895376014742</v>
      </c>
      <c r="AO475" s="41">
        <f>AI475*权重!$D$16+AN475*权重!$D$17</f>
        <v>-0.175825744917642</v>
      </c>
      <c r="AP475" s="41">
        <f t="shared" si="86"/>
        <v>-0.209415556686804</v>
      </c>
      <c r="AQ475" t="s">
        <v>55</v>
      </c>
      <c r="AR475" t="s">
        <v>55</v>
      </c>
      <c r="AS475" t="s">
        <v>55</v>
      </c>
      <c r="AT475" t="s">
        <v>55</v>
      </c>
      <c r="AU475" t="s">
        <v>55</v>
      </c>
      <c r="AV475" s="7" t="str">
        <f>IF(AU475="","未进复试",IFERROR(VLOOKUP(A475,录取名单!$E:$I,5,0),"未录取"))</f>
        <v>未进复试</v>
      </c>
      <c r="AW475" s="136" t="str">
        <f>VLOOKUP(A475,[1]数据整理!$A:$AC,29,0)</f>
        <v>putong</v>
      </c>
      <c r="AX475" t="str">
        <f t="shared" si="87"/>
        <v/>
      </c>
      <c r="AY475">
        <f>IFERROR(VLOOKUP(A475,跨学科资质筛选!$A:$H,8,0),1)</f>
        <v>1</v>
      </c>
    </row>
    <row r="476" spans="1:51">
      <c r="A476" s="8">
        <v>583</v>
      </c>
      <c r="B476" s="8" t="s">
        <v>706</v>
      </c>
      <c r="C476">
        <v>1</v>
      </c>
      <c r="D476" t="s">
        <v>102</v>
      </c>
      <c r="E476" t="str">
        <f>VLOOKUP(A476,[1]数据整理!A:J,10,0)</f>
        <v>工学</v>
      </c>
      <c r="F476" t="str">
        <f>VLOOKUP(A476,[1]数据整理!$A:$M,13,0)</f>
        <v>环境工程</v>
      </c>
      <c r="G476" s="7">
        <v>211</v>
      </c>
      <c r="H476" s="7">
        <f t="shared" si="77"/>
        <v>0</v>
      </c>
      <c r="I476" s="7">
        <f t="shared" si="78"/>
        <v>1</v>
      </c>
      <c r="J476" s="7">
        <v>1</v>
      </c>
      <c r="K476" s="127">
        <f>VLOOKUP(G476,权重!$L$16:$N$18,3,0)</f>
        <v>0.03757</v>
      </c>
      <c r="L476" s="127">
        <f t="shared" si="79"/>
        <v>-0.0952406599627802</v>
      </c>
      <c r="M476" t="str">
        <f>IFERROR(VLOOKUP(A476,[1]数据整理!A:Q,16,0),"")</f>
        <v>环境科学与工程学院</v>
      </c>
      <c r="N476" t="s">
        <v>76</v>
      </c>
      <c r="O476">
        <v>513</v>
      </c>
      <c r="P476">
        <v>429</v>
      </c>
      <c r="Q476" s="14"/>
      <c r="R476" s="14" t="s">
        <v>55</v>
      </c>
      <c r="S476" s="14" t="s">
        <v>55</v>
      </c>
      <c r="T476" s="30">
        <f>VLOOKUP(A476,英语评价得分!O:T,6,0)</f>
        <v>-0.488942939040879</v>
      </c>
      <c r="U476" s="41">
        <f t="shared" si="80"/>
        <v>-0.490816613594024</v>
      </c>
      <c r="V476" s="14">
        <f t="shared" si="81"/>
        <v>0</v>
      </c>
      <c r="W476">
        <v>51</v>
      </c>
      <c r="X476">
        <v>5</v>
      </c>
      <c r="Y476" s="131">
        <v>0.0980392156862745</v>
      </c>
      <c r="Z476">
        <v>89.58</v>
      </c>
      <c r="AA476" s="41">
        <f t="shared" si="82"/>
        <v>0.011622969445231</v>
      </c>
      <c r="AB476" s="41">
        <f>VLOOKUP(A476,绩点百分制转换!$H:$M,6,0)</f>
        <v>0.169609841824855</v>
      </c>
      <c r="AC476" s="41">
        <f>L476*权重!$O$22+AA476*权重!$O$23+AB476*权重!$O$24</f>
        <v>-0.0426734588189176</v>
      </c>
      <c r="AD476" s="41">
        <f t="shared" si="83"/>
        <v>-0.0606426061034102</v>
      </c>
      <c r="AE476">
        <v>0</v>
      </c>
      <c r="AF476">
        <v>0</v>
      </c>
      <c r="AG476">
        <v>1</v>
      </c>
      <c r="AH476" s="41">
        <f>AE476*权重!$N$3+AF476*权重!$N$4+AG476*权重!$N$5</f>
        <v>0.106474550904377</v>
      </c>
      <c r="AI476" s="41">
        <f t="shared" si="84"/>
        <v>-0.783780733568324</v>
      </c>
      <c r="AJ476">
        <v>0</v>
      </c>
      <c r="AK476">
        <v>0</v>
      </c>
      <c r="AL476">
        <v>1</v>
      </c>
      <c r="AM476" s="41">
        <f>AJ476*权重!$N$9+AK476*权重!$N$10+AL476*权重!$N$11</f>
        <v>0.150489414157071</v>
      </c>
      <c r="AN476" s="41">
        <f t="shared" si="85"/>
        <v>-0.246895376014742</v>
      </c>
      <c r="AO476" s="41">
        <f>AI476*权重!$D$16+AN476*权重!$D$17</f>
        <v>-0.450858123349348</v>
      </c>
      <c r="AP476" s="41">
        <f t="shared" si="86"/>
        <v>-0.536990216831994</v>
      </c>
      <c r="AQ476">
        <v>88.4</v>
      </c>
      <c r="AR476">
        <v>89.2</v>
      </c>
      <c r="AS476">
        <v>87.8</v>
      </c>
      <c r="AT476">
        <v>90.2</v>
      </c>
      <c r="AU476">
        <v>88.9</v>
      </c>
      <c r="AV476" s="7">
        <f>IF(AU476="","未进复试",IFERROR(VLOOKUP(A476,录取名单!$E:$I,5,0),"未录取"))</f>
        <v>88.9</v>
      </c>
      <c r="AW476" s="136" t="str">
        <f>VLOOKUP(A476,[1]数据整理!$A:$AC,29,0)</f>
        <v>putong</v>
      </c>
      <c r="AX476" t="str">
        <f t="shared" si="87"/>
        <v/>
      </c>
      <c r="AY476">
        <f>IFERROR(VLOOKUP(A476,跨学科资质筛选!$A:$H,8,0),1)</f>
        <v>1</v>
      </c>
    </row>
    <row r="477" spans="1:51">
      <c r="A477" s="8">
        <v>584</v>
      </c>
      <c r="B477" s="8" t="s">
        <v>707</v>
      </c>
      <c r="C477">
        <v>1</v>
      </c>
      <c r="D477" t="s">
        <v>129</v>
      </c>
      <c r="E477" t="str">
        <f>VLOOKUP(A477,[1]数据整理!A:J,10,0)</f>
        <v>经济学</v>
      </c>
      <c r="F477" t="str">
        <f>VLOOKUP(A477,[1]数据整理!$A:$M,13,0)</f>
        <v>金融学</v>
      </c>
      <c r="G477" s="7" t="s">
        <v>53</v>
      </c>
      <c r="H477" s="7">
        <f t="shared" si="77"/>
        <v>0</v>
      </c>
      <c r="I477" s="7">
        <f t="shared" si="78"/>
        <v>1</v>
      </c>
      <c r="J477" s="7">
        <v>1</v>
      </c>
      <c r="K477" s="127">
        <f>VLOOKUP(G477,权重!$L$16:$N$18,3,0)</f>
        <v>0.02965</v>
      </c>
      <c r="L477" s="127">
        <f t="shared" si="79"/>
        <v>-0.162495927150278</v>
      </c>
      <c r="M477" t="str">
        <f>IFERROR(VLOOKUP(A477,[1]数据整理!A:Q,16,0),"")</f>
        <v>经济管理学院</v>
      </c>
      <c r="N477" t="s">
        <v>61</v>
      </c>
      <c r="O477">
        <v>509</v>
      </c>
      <c r="Q477" s="14"/>
      <c r="R477" s="14" t="s">
        <v>55</v>
      </c>
      <c r="S477" s="14" t="s">
        <v>55</v>
      </c>
      <c r="T477" s="30">
        <f>VLOOKUP(A477,英语评价得分!O:T,6,0)</f>
        <v>-0.552238653757247</v>
      </c>
      <c r="U477" s="41">
        <f t="shared" si="80"/>
        <v>-0.554405670149046</v>
      </c>
      <c r="V477" s="14">
        <f t="shared" si="81"/>
        <v>0</v>
      </c>
      <c r="W477">
        <v>253</v>
      </c>
      <c r="X477">
        <v>2</v>
      </c>
      <c r="Y477" s="131">
        <v>0.00790513833992095</v>
      </c>
      <c r="Z477">
        <v>4.32</v>
      </c>
      <c r="AA477" s="41">
        <f t="shared" si="82"/>
        <v>0.78869922298353</v>
      </c>
      <c r="AB477" s="41">
        <f>VLOOKUP(A477,绩点百分制转换!$H:$M,6,0)</f>
        <v>2.34750308212819</v>
      </c>
      <c r="AC477" s="41">
        <f>L477*权重!$O$22+AA477*权重!$O$23+AB477*权重!$O$24</f>
        <v>0.312322583454093</v>
      </c>
      <c r="AD477" s="41">
        <f t="shared" si="83"/>
        <v>0.444217576686762</v>
      </c>
      <c r="AE477">
        <v>0</v>
      </c>
      <c r="AF477">
        <v>0</v>
      </c>
      <c r="AG477">
        <v>9</v>
      </c>
      <c r="AH477" s="41">
        <f>AE477*权重!$N$3+AF477*权重!$N$4+AG477*权重!$N$5</f>
        <v>0.958270958139396</v>
      </c>
      <c r="AI477" s="41">
        <f t="shared" si="84"/>
        <v>0.0282985767169668</v>
      </c>
      <c r="AJ477">
        <v>0</v>
      </c>
      <c r="AK477">
        <v>0</v>
      </c>
      <c r="AL477">
        <v>3</v>
      </c>
      <c r="AM477" s="41">
        <f>AJ477*权重!$N$9+AK477*权重!$N$10+AL477*权重!$N$11</f>
        <v>0.451468242471214</v>
      </c>
      <c r="AN477" s="41">
        <f t="shared" si="85"/>
        <v>0.561409655913572</v>
      </c>
      <c r="AO477" s="41">
        <f>AI477*权重!$D$16+AN477*权重!$D$17</f>
        <v>0.358880756926781</v>
      </c>
      <c r="AP477" s="41">
        <f t="shared" si="86"/>
        <v>0.427441462177263</v>
      </c>
      <c r="AQ477" t="s">
        <v>55</v>
      </c>
      <c r="AR477" t="s">
        <v>55</v>
      </c>
      <c r="AS477" t="s">
        <v>55</v>
      </c>
      <c r="AT477" t="s">
        <v>55</v>
      </c>
      <c r="AU477" t="s">
        <v>55</v>
      </c>
      <c r="AV477" s="7" t="str">
        <f>IF(AU477="","未进复试",IFERROR(VLOOKUP(A477,录取名单!$E:$I,5,0),"未录取"))</f>
        <v>未进复试</v>
      </c>
      <c r="AW477" s="136" t="str">
        <f>VLOOKUP(A477,[1]数据整理!$A:$AC,29,0)</f>
        <v>putong</v>
      </c>
      <c r="AX477" t="str">
        <f t="shared" si="87"/>
        <v/>
      </c>
      <c r="AY477">
        <f>IFERROR(VLOOKUP(A477,跨学科资质筛选!$A:$H,8,0),1)</f>
        <v>1</v>
      </c>
    </row>
    <row r="478" spans="1:51">
      <c r="A478" s="8">
        <v>585</v>
      </c>
      <c r="B478" s="8" t="s">
        <v>708</v>
      </c>
      <c r="C478">
        <v>1</v>
      </c>
      <c r="D478" t="s">
        <v>131</v>
      </c>
      <c r="E478" t="str">
        <f>VLOOKUP(A478,[1]数据整理!A:J,10,0)</f>
        <v>农学</v>
      </c>
      <c r="F478" t="str">
        <f>VLOOKUP(A478,[1]数据整理!$A:$M,13,0)</f>
        <v>园林</v>
      </c>
      <c r="G478" s="7" t="s">
        <v>53</v>
      </c>
      <c r="H478" s="7">
        <f t="shared" si="77"/>
        <v>0</v>
      </c>
      <c r="I478" s="7">
        <f t="shared" si="78"/>
        <v>1</v>
      </c>
      <c r="J478" s="7">
        <v>1</v>
      </c>
      <c r="K478" s="127">
        <f>VLOOKUP(G478,权重!$L$16:$N$18,3,0)</f>
        <v>0.02965</v>
      </c>
      <c r="L478" s="127">
        <f t="shared" si="79"/>
        <v>-0.162495927150278</v>
      </c>
      <c r="M478" t="str">
        <f>IFERROR(VLOOKUP(A478,[1]数据整理!A:Q,16,0),"")</f>
        <v>园林学院</v>
      </c>
      <c r="N478" t="s">
        <v>64</v>
      </c>
      <c r="O478">
        <v>500</v>
      </c>
      <c r="P478">
        <v>457</v>
      </c>
      <c r="Q478" s="14"/>
      <c r="R478" s="14" t="s">
        <v>55</v>
      </c>
      <c r="S478" s="14" t="s">
        <v>55</v>
      </c>
      <c r="T478" s="30">
        <f>VLOOKUP(A478,英语评价得分!O:T,6,0)</f>
        <v>-0.243687428156151</v>
      </c>
      <c r="U478" s="41">
        <f t="shared" si="80"/>
        <v>-0.244424474379477</v>
      </c>
      <c r="V478" s="14">
        <f t="shared" si="81"/>
        <v>0</v>
      </c>
      <c r="W478">
        <v>127</v>
      </c>
      <c r="X478">
        <v>11</v>
      </c>
      <c r="Y478" s="131">
        <v>0.0866141732283465</v>
      </c>
      <c r="Z478">
        <v>3.66</v>
      </c>
      <c r="AA478" s="41">
        <f t="shared" si="82"/>
        <v>0.110122110403952</v>
      </c>
      <c r="AB478" s="41">
        <f>VLOOKUP(A478,绩点百分制转换!$H:$M,6,0)</f>
        <v>-0.595992669006416</v>
      </c>
      <c r="AC478" s="41">
        <f>L478*权重!$O$22+AA478*权重!$O$23+AB478*权重!$O$24</f>
        <v>-0.0786802507364579</v>
      </c>
      <c r="AD478" s="41">
        <f t="shared" si="83"/>
        <v>-0.111849925015425</v>
      </c>
      <c r="AE478">
        <v>0</v>
      </c>
      <c r="AF478">
        <v>0</v>
      </c>
      <c r="AG478">
        <v>5</v>
      </c>
      <c r="AH478" s="41">
        <f>AE478*权重!$N$3+AF478*权重!$N$4+AG478*权重!$N$5</f>
        <v>0.532372754521887</v>
      </c>
      <c r="AI478" s="41">
        <f t="shared" si="84"/>
        <v>-0.377741078425679</v>
      </c>
      <c r="AJ478">
        <v>0</v>
      </c>
      <c r="AK478">
        <v>0</v>
      </c>
      <c r="AL478">
        <v>0</v>
      </c>
      <c r="AM478" s="41">
        <f>AJ478*权重!$N$9+AK478*权重!$N$10+AL478*权重!$N$11</f>
        <v>0</v>
      </c>
      <c r="AN478" s="41">
        <f t="shared" si="85"/>
        <v>-0.651047891978899</v>
      </c>
      <c r="AO478" s="41">
        <f>AI478*权重!$D$16+AN478*权重!$D$17</f>
        <v>-0.54721863351003</v>
      </c>
      <c r="AP478" s="41">
        <f t="shared" si="86"/>
        <v>-0.651759472536703</v>
      </c>
      <c r="AQ478" t="s">
        <v>55</v>
      </c>
      <c r="AR478" t="s">
        <v>55</v>
      </c>
      <c r="AS478">
        <v>80</v>
      </c>
      <c r="AT478">
        <v>79.5</v>
      </c>
      <c r="AU478">
        <v>79.6</v>
      </c>
      <c r="AV478" s="7">
        <f>IF(AU478="","未进复试",IFERROR(VLOOKUP(A478,录取名单!$E:$I,5,0),"未录取"))</f>
        <v>79.6</v>
      </c>
      <c r="AW478" s="136" t="str">
        <f>VLOOKUP(A478,[1]数据整理!$A:$AC,29,0)</f>
        <v>putong</v>
      </c>
      <c r="AX478" t="str">
        <f t="shared" si="87"/>
        <v/>
      </c>
      <c r="AY478">
        <f>IFERROR(VLOOKUP(A478,跨学科资质筛选!$A:$H,8,0),1)</f>
        <v>1</v>
      </c>
    </row>
    <row r="479" spans="1:51">
      <c r="A479" s="8">
        <v>586</v>
      </c>
      <c r="B479" s="8" t="s">
        <v>709</v>
      </c>
      <c r="C479">
        <v>1</v>
      </c>
      <c r="D479" t="s">
        <v>199</v>
      </c>
      <c r="E479" t="str">
        <f>VLOOKUP(A479,[1]数据整理!A:J,10,0)</f>
        <v>管理学</v>
      </c>
      <c r="F479" t="str">
        <f>VLOOKUP(A479,[1]数据整理!$A:$M,13,0)</f>
        <v>会计学</v>
      </c>
      <c r="G479" s="7" t="s">
        <v>53</v>
      </c>
      <c r="H479" s="7">
        <f t="shared" si="77"/>
        <v>0</v>
      </c>
      <c r="I479" s="7">
        <f t="shared" si="78"/>
        <v>1</v>
      </c>
      <c r="J479" s="7">
        <v>1</v>
      </c>
      <c r="K479" s="127">
        <f>VLOOKUP(G479,权重!$L$16:$N$18,3,0)</f>
        <v>0.02965</v>
      </c>
      <c r="L479" s="127">
        <f t="shared" si="79"/>
        <v>-0.162495927150278</v>
      </c>
      <c r="M479" t="str">
        <f>IFERROR(VLOOKUP(A479,[1]数据整理!A:Q,16,0),"")</f>
        <v>经济管理学院</v>
      </c>
      <c r="N479" t="s">
        <v>54</v>
      </c>
      <c r="O479">
        <v>491</v>
      </c>
      <c r="P479">
        <v>491</v>
      </c>
      <c r="Q479" s="14"/>
      <c r="R479" s="14" t="s">
        <v>55</v>
      </c>
      <c r="S479" s="14" t="s">
        <v>55</v>
      </c>
      <c r="T479" s="30">
        <f>VLOOKUP(A479,英语评价得分!O:T,6,0)</f>
        <v>0.378499992830298</v>
      </c>
      <c r="U479" s="41">
        <f t="shared" si="80"/>
        <v>0.380646453063561</v>
      </c>
      <c r="V479" s="14">
        <f t="shared" si="81"/>
        <v>0</v>
      </c>
      <c r="W479">
        <v>487</v>
      </c>
      <c r="X479">
        <v>13</v>
      </c>
      <c r="Y479" s="131">
        <v>0.026694045174538</v>
      </c>
      <c r="Z479">
        <v>4.21</v>
      </c>
      <c r="AA479" s="41">
        <f t="shared" si="82"/>
        <v>0.626713725811133</v>
      </c>
      <c r="AB479" s="41">
        <f>VLOOKUP(A479,绩点百分制转换!$H:$M,6,0)</f>
        <v>1.87037783568493</v>
      </c>
      <c r="AC479" s="41">
        <f>L479*权重!$O$22+AA479*权重!$O$23+AB479*权重!$O$24</f>
        <v>0.229210056087836</v>
      </c>
      <c r="AD479" s="41">
        <f t="shared" si="83"/>
        <v>0.32601849624177</v>
      </c>
      <c r="AE479">
        <v>2</v>
      </c>
      <c r="AF479">
        <v>0</v>
      </c>
      <c r="AG479">
        <v>7</v>
      </c>
      <c r="AH479" s="41">
        <f>AE479*权重!$N$3+AF479*权重!$N$4+AG479*权重!$N$5</f>
        <v>1.6665309080303</v>
      </c>
      <c r="AI479" s="41">
        <f t="shared" si="84"/>
        <v>0.703534169077719</v>
      </c>
      <c r="AJ479">
        <v>0</v>
      </c>
      <c r="AK479">
        <v>0</v>
      </c>
      <c r="AL479">
        <v>1</v>
      </c>
      <c r="AM479" s="41">
        <f>AJ479*权重!$N$9+AK479*权重!$N$10+AL479*权重!$N$11</f>
        <v>0.150489414157071</v>
      </c>
      <c r="AN479" s="41">
        <f t="shared" si="85"/>
        <v>-0.246895376014742</v>
      </c>
      <c r="AO479" s="41">
        <f>AI479*权重!$D$16+AN479*权重!$D$17</f>
        <v>0.114172808165884</v>
      </c>
      <c r="AP479" s="41">
        <f t="shared" si="86"/>
        <v>0.135984421347133</v>
      </c>
      <c r="AQ479" t="s">
        <v>55</v>
      </c>
      <c r="AR479" t="s">
        <v>55</v>
      </c>
      <c r="AS479" t="s">
        <v>55</v>
      </c>
      <c r="AT479" t="s">
        <v>55</v>
      </c>
      <c r="AU479" t="s">
        <v>55</v>
      </c>
      <c r="AV479" s="7" t="str">
        <f>IF(AU479="","未进复试",IFERROR(VLOOKUP(A479,录取名单!$E:$I,5,0),"未录取"))</f>
        <v>未进复试</v>
      </c>
      <c r="AW479" s="136" t="str">
        <f>VLOOKUP(A479,[1]数据整理!$A:$AC,29,0)</f>
        <v>putong</v>
      </c>
      <c r="AX479" t="str">
        <f t="shared" si="87"/>
        <v/>
      </c>
      <c r="AY479">
        <f>IFERROR(VLOOKUP(A479,跨学科资质筛选!$A:$H,8,0),1)</f>
        <v>1</v>
      </c>
    </row>
    <row r="480" spans="1:51">
      <c r="A480" s="8">
        <v>587</v>
      </c>
      <c r="B480" s="8" t="s">
        <v>710</v>
      </c>
      <c r="C480">
        <v>1</v>
      </c>
      <c r="D480" t="s">
        <v>57</v>
      </c>
      <c r="E480" t="str">
        <f>VLOOKUP(A480,[1]数据整理!A:J,10,0)</f>
        <v>工学</v>
      </c>
      <c r="F480" t="str">
        <f>VLOOKUP(A480,[1]数据整理!$A:$M,13,0)</f>
        <v>风景园林</v>
      </c>
      <c r="G480" s="7">
        <v>211</v>
      </c>
      <c r="H480" s="7">
        <f t="shared" si="77"/>
        <v>0</v>
      </c>
      <c r="I480" s="7">
        <f t="shared" si="78"/>
        <v>1</v>
      </c>
      <c r="J480" s="7">
        <v>1</v>
      </c>
      <c r="K480" s="127">
        <f>VLOOKUP(G480,权重!$L$16:$N$18,3,0)</f>
        <v>0.03757</v>
      </c>
      <c r="L480" s="127">
        <f t="shared" si="79"/>
        <v>-0.0952406599627802</v>
      </c>
      <c r="M480" t="str">
        <f>IFERROR(VLOOKUP(A480,[1]数据整理!A:Q,16,0),"")</f>
        <v>园林学院</v>
      </c>
      <c r="N480" t="s">
        <v>64</v>
      </c>
      <c r="O480">
        <v>521</v>
      </c>
      <c r="P480">
        <v>488</v>
      </c>
      <c r="Q480" s="14"/>
      <c r="R480" s="14" t="s">
        <v>55</v>
      </c>
      <c r="S480" s="14" t="s">
        <v>55</v>
      </c>
      <c r="T480" s="30">
        <f>VLOOKUP(A480,英语评价得分!O:T,6,0)</f>
        <v>0.323601102743258</v>
      </c>
      <c r="U480" s="41">
        <f t="shared" si="80"/>
        <v>0.325493135936234</v>
      </c>
      <c r="V480" s="14">
        <f t="shared" si="81"/>
        <v>0</v>
      </c>
      <c r="W480">
        <v>162</v>
      </c>
      <c r="X480">
        <v>4</v>
      </c>
      <c r="Y480" s="131">
        <v>0.0246913580246914</v>
      </c>
      <c r="Z480">
        <v>3.93</v>
      </c>
      <c r="AA480" s="41">
        <f t="shared" si="82"/>
        <v>0.643979566581123</v>
      </c>
      <c r="AB480" s="41">
        <f>VLOOKUP(A480,绩点百分制转换!$H:$M,6,0)</f>
        <v>0.491608213270668</v>
      </c>
      <c r="AC480" s="41">
        <f>L480*权重!$O$22+AA480*权重!$O$23+AB480*权重!$O$24</f>
        <v>0.211931222645145</v>
      </c>
      <c r="AD480" s="41">
        <f t="shared" si="83"/>
        <v>0.301445278595672</v>
      </c>
      <c r="AE480">
        <v>0</v>
      </c>
      <c r="AF480">
        <v>1</v>
      </c>
      <c r="AG480">
        <v>2</v>
      </c>
      <c r="AH480" s="41">
        <f>AE480*权重!$N$3+AF480*权重!$N$4+AG480*权重!$N$5</f>
        <v>0.645870025054549</v>
      </c>
      <c r="AI480" s="41">
        <f t="shared" si="84"/>
        <v>-0.26953589654118</v>
      </c>
      <c r="AJ480">
        <v>0</v>
      </c>
      <c r="AK480">
        <v>2</v>
      </c>
      <c r="AL480">
        <v>0</v>
      </c>
      <c r="AM480" s="41">
        <f>AJ480*权重!$N$9+AK480*权重!$N$10+AL480*权重!$N$11</f>
        <v>0.683000800524403</v>
      </c>
      <c r="AN480" s="41">
        <f t="shared" si="85"/>
        <v>1.18321064031468</v>
      </c>
      <c r="AO480" s="41">
        <f>AI480*权重!$D$16+AN480*权重!$D$17</f>
        <v>0.63131223096314</v>
      </c>
      <c r="AP480" s="41">
        <f t="shared" si="86"/>
        <v>0.751918340242269</v>
      </c>
      <c r="AQ480" t="s">
        <v>55</v>
      </c>
      <c r="AR480" t="s">
        <v>55</v>
      </c>
      <c r="AS480" t="s">
        <v>55</v>
      </c>
      <c r="AT480" t="s">
        <v>55</v>
      </c>
      <c r="AU480" t="s">
        <v>55</v>
      </c>
      <c r="AV480" s="7" t="str">
        <f>IF(AU480="","未进复试",IFERROR(VLOOKUP(A480,录取名单!$E:$I,5,0),"未录取"))</f>
        <v>未进复试</v>
      </c>
      <c r="AW480" s="136" t="str">
        <f>VLOOKUP(A480,[1]数据整理!$A:$AC,29,0)</f>
        <v>putong</v>
      </c>
      <c r="AX480" t="str">
        <f t="shared" si="87"/>
        <v/>
      </c>
      <c r="AY480">
        <f>IFERROR(VLOOKUP(A480,跨学科资质筛选!$A:$H,8,0),1)</f>
        <v>1</v>
      </c>
    </row>
    <row r="481" spans="1:51">
      <c r="A481" s="8">
        <v>588</v>
      </c>
      <c r="B481" s="8" t="s">
        <v>711</v>
      </c>
      <c r="C481">
        <v>1</v>
      </c>
      <c r="D481" t="s">
        <v>480</v>
      </c>
      <c r="E481" t="str">
        <f>VLOOKUP(A481,[1]数据整理!A:J,10,0)</f>
        <v>理学</v>
      </c>
      <c r="F481" t="str">
        <f>VLOOKUP(A481,[1]数据整理!$A:$M,13,0)</f>
        <v>应用心理学</v>
      </c>
      <c r="G481" s="7" t="s">
        <v>53</v>
      </c>
      <c r="H481" s="7">
        <f t="shared" si="77"/>
        <v>0</v>
      </c>
      <c r="I481" s="7">
        <f t="shared" si="78"/>
        <v>1</v>
      </c>
      <c r="J481" s="7">
        <v>1</v>
      </c>
      <c r="K481" s="127">
        <f>VLOOKUP(G481,权重!$L$16:$N$18,3,0)</f>
        <v>0.02965</v>
      </c>
      <c r="L481" s="127">
        <f t="shared" si="79"/>
        <v>-0.162495927150278</v>
      </c>
      <c r="M481" t="str">
        <f>IFERROR(VLOOKUP(A481,[1]数据整理!A:Q,16,0),"")</f>
        <v>人文社会科学学院</v>
      </c>
      <c r="N481" t="s">
        <v>112</v>
      </c>
      <c r="O481">
        <v>535</v>
      </c>
      <c r="P481">
        <v>458</v>
      </c>
      <c r="Q481" s="14"/>
      <c r="R481" s="14" t="s">
        <v>55</v>
      </c>
      <c r="S481" s="14" t="s">
        <v>55</v>
      </c>
      <c r="T481" s="30">
        <f>VLOOKUP(A481,英语评价得分!O:T,6,0)</f>
        <v>-0.14081650810085</v>
      </c>
      <c r="U481" s="41">
        <f t="shared" si="80"/>
        <v>-0.141076802541403</v>
      </c>
      <c r="V481" s="14">
        <f t="shared" si="81"/>
        <v>0</v>
      </c>
      <c r="W481">
        <v>66</v>
      </c>
      <c r="X481">
        <v>1</v>
      </c>
      <c r="Y481" s="131">
        <v>0.0151515151515152</v>
      </c>
      <c r="Z481">
        <v>4.06</v>
      </c>
      <c r="AA481" s="41">
        <f t="shared" si="82"/>
        <v>0.726225766658654</v>
      </c>
      <c r="AB481" s="41">
        <f>VLOOKUP(A481,绩点百分制转换!$H:$M,6,0)</f>
        <v>1.09963705296888</v>
      </c>
      <c r="AC481" s="41">
        <f>L481*权重!$O$22+AA481*权重!$O$23+AB481*权重!$O$24</f>
        <v>0.232034558307356</v>
      </c>
      <c r="AD481" s="41">
        <f t="shared" si="83"/>
        <v>0.330035382451845</v>
      </c>
      <c r="AE481">
        <v>0</v>
      </c>
      <c r="AF481">
        <v>0</v>
      </c>
      <c r="AG481">
        <v>3</v>
      </c>
      <c r="AH481" s="41">
        <f>AE481*权重!$N$3+AF481*权重!$N$4+AG481*权重!$N$5</f>
        <v>0.319423652713132</v>
      </c>
      <c r="AI481" s="41">
        <f t="shared" si="84"/>
        <v>-0.580760905997001</v>
      </c>
      <c r="AJ481">
        <v>0</v>
      </c>
      <c r="AK481">
        <v>0</v>
      </c>
      <c r="AL481">
        <v>0</v>
      </c>
      <c r="AM481" s="41">
        <f>AJ481*权重!$N$9+AK481*权重!$N$10+AL481*权重!$N$11</f>
        <v>0</v>
      </c>
      <c r="AN481" s="41">
        <f t="shared" si="85"/>
        <v>-0.651047891978899</v>
      </c>
      <c r="AO481" s="41">
        <f>AI481*权重!$D$16+AN481*权重!$D$17</f>
        <v>-0.624345866004376</v>
      </c>
      <c r="AP481" s="41">
        <f t="shared" si="86"/>
        <v>-0.743621118486682</v>
      </c>
      <c r="AQ481" t="s">
        <v>55</v>
      </c>
      <c r="AR481" t="s">
        <v>55</v>
      </c>
      <c r="AS481" t="s">
        <v>55</v>
      </c>
      <c r="AT481" t="s">
        <v>55</v>
      </c>
      <c r="AU481" t="s">
        <v>55</v>
      </c>
      <c r="AV481" s="7" t="str">
        <f>IF(AU481="","未进复试",IFERROR(VLOOKUP(A481,录取名单!$E:$I,5,0),"未录取"))</f>
        <v>未进复试</v>
      </c>
      <c r="AW481" s="136" t="str">
        <f>VLOOKUP(A481,[1]数据整理!$A:$AC,29,0)</f>
        <v>putong</v>
      </c>
      <c r="AX481" t="str">
        <f t="shared" si="87"/>
        <v/>
      </c>
      <c r="AY481">
        <f>IFERROR(VLOOKUP(A481,跨学科资质筛选!$A:$H,8,0),1)</f>
        <v>1</v>
      </c>
    </row>
    <row r="482" spans="1:51">
      <c r="A482" s="8">
        <v>589</v>
      </c>
      <c r="B482" s="8" t="s">
        <v>712</v>
      </c>
      <c r="C482">
        <v>1</v>
      </c>
      <c r="D482" t="s">
        <v>102</v>
      </c>
      <c r="E482" t="str">
        <f>VLOOKUP(A482,[1]数据整理!A:J,10,0)</f>
        <v>管理学</v>
      </c>
      <c r="F482" t="str">
        <f>VLOOKUP(A482,[1]数据整理!$A:$M,13,0)</f>
        <v>人力资源管理</v>
      </c>
      <c r="G482" s="7">
        <v>211</v>
      </c>
      <c r="H482" s="7">
        <f t="shared" si="77"/>
        <v>0</v>
      </c>
      <c r="I482" s="7">
        <f t="shared" si="78"/>
        <v>1</v>
      </c>
      <c r="J482" s="7">
        <v>1</v>
      </c>
      <c r="K482" s="127">
        <f>VLOOKUP(G482,权重!$L$16:$N$18,3,0)</f>
        <v>0.03757</v>
      </c>
      <c r="L482" s="127">
        <f t="shared" si="79"/>
        <v>-0.0952406599627802</v>
      </c>
      <c r="M482" t="str">
        <f>IFERROR(VLOOKUP(A482,[1]数据整理!A:Q,16,0),"")</f>
        <v>经济管理学院</v>
      </c>
      <c r="N482" t="s">
        <v>79</v>
      </c>
      <c r="O482">
        <v>465</v>
      </c>
      <c r="P482">
        <v>441</v>
      </c>
      <c r="Q482" s="14"/>
      <c r="R482" s="14" t="s">
        <v>55</v>
      </c>
      <c r="S482" s="14" t="s">
        <v>55</v>
      </c>
      <c r="T482" s="30">
        <f>VLOOKUP(A482,英语评价得分!O:T,6,0)</f>
        <v>-0.536481508620362</v>
      </c>
      <c r="U482" s="41">
        <f t="shared" si="80"/>
        <v>-0.538575499058554</v>
      </c>
      <c r="V482" s="14">
        <f t="shared" si="81"/>
        <v>0</v>
      </c>
      <c r="W482">
        <v>70</v>
      </c>
      <c r="X482">
        <v>16</v>
      </c>
      <c r="Y482" s="131">
        <v>0.228571428571429</v>
      </c>
      <c r="Z482">
        <v>88.4</v>
      </c>
      <c r="AA482" s="41">
        <f t="shared" si="82"/>
        <v>-1.11373922364724</v>
      </c>
      <c r="AB482" s="41">
        <f>VLOOKUP(A482,绩点百分制转换!$H:$M,6,0)</f>
        <v>-0.133548199376787</v>
      </c>
      <c r="AC482" s="41">
        <f>L482*权重!$O$22+AA482*权重!$O$23+AB482*权重!$O$24</f>
        <v>-0.483540096423123</v>
      </c>
      <c r="AD482" s="41">
        <f t="shared" si="83"/>
        <v>-0.687624275594179</v>
      </c>
      <c r="AE482">
        <v>0</v>
      </c>
      <c r="AF482">
        <v>0</v>
      </c>
      <c r="AG482">
        <v>0</v>
      </c>
      <c r="AH482" s="41">
        <f>AE482*权重!$N$3+AF482*权重!$N$4+AG482*权重!$N$5</f>
        <v>0</v>
      </c>
      <c r="AI482" s="41">
        <f t="shared" si="84"/>
        <v>-0.885290647353986</v>
      </c>
      <c r="AJ482">
        <v>0</v>
      </c>
      <c r="AK482">
        <v>0</v>
      </c>
      <c r="AL482">
        <v>0</v>
      </c>
      <c r="AM482" s="41">
        <f>AJ482*权重!$N$9+AK482*权重!$N$10+AL482*权重!$N$11</f>
        <v>0</v>
      </c>
      <c r="AN482" s="41">
        <f t="shared" si="85"/>
        <v>-0.651047891978899</v>
      </c>
      <c r="AO482" s="41">
        <f>AI482*权重!$D$16+AN482*权重!$D$17</f>
        <v>-0.740036714745894</v>
      </c>
      <c r="AP482" s="41">
        <f t="shared" si="86"/>
        <v>-0.881413587411652</v>
      </c>
      <c r="AQ482">
        <v>86.5</v>
      </c>
      <c r="AR482" t="s">
        <v>55</v>
      </c>
      <c r="AS482" t="s">
        <v>55</v>
      </c>
      <c r="AT482" t="s">
        <v>55</v>
      </c>
      <c r="AU482" t="s">
        <v>55</v>
      </c>
      <c r="AV482" s="7" t="str">
        <f>IF(AU482="","未进复试",IFERROR(VLOOKUP(A482,录取名单!$E:$I,5,0),"未录取"))</f>
        <v>未进复试</v>
      </c>
      <c r="AW482" s="136" t="str">
        <f>VLOOKUP(A482,[1]数据整理!$A:$AC,29,0)</f>
        <v>putong</v>
      </c>
      <c r="AX482" t="str">
        <f t="shared" si="87"/>
        <v/>
      </c>
      <c r="AY482">
        <f>IFERROR(VLOOKUP(A482,跨学科资质筛选!$A:$H,8,0),1)</f>
        <v>1</v>
      </c>
    </row>
    <row r="483" spans="1:51">
      <c r="A483" s="8">
        <v>590</v>
      </c>
      <c r="B483" s="8" t="s">
        <v>713</v>
      </c>
      <c r="C483">
        <v>1</v>
      </c>
      <c r="D483" t="s">
        <v>102</v>
      </c>
      <c r="E483" t="str">
        <f>VLOOKUP(A483,[1]数据整理!A:J,10,0)</f>
        <v>工学</v>
      </c>
      <c r="F483" t="str">
        <f>VLOOKUP(A483,[1]数据整理!$A:$M,13,0)</f>
        <v>木材科学与工程</v>
      </c>
      <c r="G483" s="7">
        <v>211</v>
      </c>
      <c r="H483" s="7">
        <f t="shared" si="77"/>
        <v>0</v>
      </c>
      <c r="I483" s="7">
        <f t="shared" si="78"/>
        <v>1</v>
      </c>
      <c r="J483" s="7">
        <v>1</v>
      </c>
      <c r="K483" s="127">
        <f>VLOOKUP(G483,权重!$L$16:$N$18,3,0)</f>
        <v>0.03757</v>
      </c>
      <c r="L483" s="127">
        <f t="shared" si="79"/>
        <v>-0.0952406599627802</v>
      </c>
      <c r="M483" t="str">
        <f>IFERROR(VLOOKUP(A483,[1]数据整理!A:Q,16,0),"")</f>
        <v>材料学院</v>
      </c>
      <c r="N483" t="s">
        <v>186</v>
      </c>
      <c r="O483">
        <v>446</v>
      </c>
      <c r="P483">
        <v>449</v>
      </c>
      <c r="Q483" s="14"/>
      <c r="R483" s="14">
        <v>97</v>
      </c>
      <c r="S483" s="14" t="s">
        <v>55</v>
      </c>
      <c r="T483" s="30">
        <f>VLOOKUP(A483,英语评价得分!O:T,6,0)</f>
        <v>-0.390084468388256</v>
      </c>
      <c r="U483" s="41">
        <f t="shared" si="80"/>
        <v>-0.391499986719015</v>
      </c>
      <c r="V483" s="14">
        <f t="shared" si="81"/>
        <v>0</v>
      </c>
      <c r="W483">
        <v>59</v>
      </c>
      <c r="X483">
        <v>15</v>
      </c>
      <c r="Y483" s="131">
        <v>0.254237288135593</v>
      </c>
      <c r="Z483">
        <v>86.5</v>
      </c>
      <c r="AA483" s="41">
        <f t="shared" si="82"/>
        <v>-1.33501324764731</v>
      </c>
      <c r="AB483" s="41">
        <f>VLOOKUP(A483,绩点百分制转换!$H:$M,6,0)</f>
        <v>-0.621684028430282</v>
      </c>
      <c r="AC483" s="41">
        <f>L483*权重!$O$22+AA483*权重!$O$23+AB483*权重!$O$24</f>
        <v>-0.5896542952849</v>
      </c>
      <c r="AD483" s="41">
        <f t="shared" si="83"/>
        <v>-0.838535349111977</v>
      </c>
      <c r="AE483">
        <v>0</v>
      </c>
      <c r="AF483">
        <v>0</v>
      </c>
      <c r="AG483">
        <v>3</v>
      </c>
      <c r="AH483" s="41">
        <f>AE483*权重!$N$3+AF483*权重!$N$4+AG483*权重!$N$5</f>
        <v>0.319423652713132</v>
      </c>
      <c r="AI483" s="41">
        <f t="shared" si="84"/>
        <v>-0.580760905997001</v>
      </c>
      <c r="AJ483">
        <v>0</v>
      </c>
      <c r="AK483">
        <v>0</v>
      </c>
      <c r="AL483">
        <v>1</v>
      </c>
      <c r="AM483" s="41">
        <f>AJ483*权重!$N$9+AK483*权重!$N$10+AL483*权重!$N$11</f>
        <v>0.150489414157071</v>
      </c>
      <c r="AN483" s="41">
        <f t="shared" si="85"/>
        <v>-0.246895376014742</v>
      </c>
      <c r="AO483" s="41">
        <f>AI483*权重!$D$16+AN483*权重!$D$17</f>
        <v>-0.373730890855002</v>
      </c>
      <c r="AP483" s="41">
        <f t="shared" si="86"/>
        <v>-0.445128570882014</v>
      </c>
      <c r="AQ483" t="s">
        <v>55</v>
      </c>
      <c r="AR483" t="s">
        <v>55</v>
      </c>
      <c r="AS483" t="s">
        <v>55</v>
      </c>
      <c r="AT483">
        <v>90.32</v>
      </c>
      <c r="AU483">
        <v>90.32</v>
      </c>
      <c r="AV483" s="7" t="str">
        <f>IF(AU483="","未进复试",IFERROR(VLOOKUP(A483,录取名单!$E:$I,5,0),"未录取"))</f>
        <v>未录取</v>
      </c>
      <c r="AW483" s="136" t="str">
        <f>VLOOKUP(A483,[1]数据整理!$A:$AC,29,0)</f>
        <v>putong</v>
      </c>
      <c r="AX483" t="str">
        <f t="shared" si="87"/>
        <v/>
      </c>
      <c r="AY483">
        <f>IFERROR(VLOOKUP(A483,跨学科资质筛选!$A:$H,8,0),1)</f>
        <v>1</v>
      </c>
    </row>
    <row r="484" spans="1:51">
      <c r="A484" s="8">
        <v>591</v>
      </c>
      <c r="B484" s="8" t="s">
        <v>714</v>
      </c>
      <c r="C484">
        <v>1</v>
      </c>
      <c r="D484" t="s">
        <v>715</v>
      </c>
      <c r="E484" t="str">
        <f>VLOOKUP(A484,[1]数据整理!A:J,10,0)</f>
        <v>经济学</v>
      </c>
      <c r="F484" t="str">
        <f>VLOOKUP(A484,[1]数据整理!$A:$M,13,0)</f>
        <v>投资学</v>
      </c>
      <c r="G484" s="7" t="s">
        <v>53</v>
      </c>
      <c r="H484" s="7">
        <f t="shared" si="77"/>
        <v>0</v>
      </c>
      <c r="I484" s="7">
        <f t="shared" si="78"/>
        <v>1</v>
      </c>
      <c r="J484" s="7">
        <v>1</v>
      </c>
      <c r="K484" s="127">
        <f>VLOOKUP(G484,权重!$L$16:$N$18,3,0)</f>
        <v>0.02965</v>
      </c>
      <c r="L484" s="127">
        <f t="shared" si="79"/>
        <v>-0.162495927150278</v>
      </c>
      <c r="M484" t="str">
        <f>IFERROR(VLOOKUP(A484,[1]数据整理!A:Q,16,0),"")</f>
        <v>经济管理学院</v>
      </c>
      <c r="N484" t="s">
        <v>61</v>
      </c>
      <c r="O484">
        <v>528</v>
      </c>
      <c r="P484">
        <v>536</v>
      </c>
      <c r="Q484" s="14"/>
      <c r="R484" s="14" t="s">
        <v>55</v>
      </c>
      <c r="S484" s="14" t="s">
        <v>55</v>
      </c>
      <c r="T484" s="30">
        <f>VLOOKUP(A484,英语评价得分!O:T,6,0)</f>
        <v>1.20198334413589</v>
      </c>
      <c r="U484" s="41">
        <f t="shared" si="80"/>
        <v>1.20794620997346</v>
      </c>
      <c r="V484" s="14">
        <f t="shared" si="81"/>
        <v>0</v>
      </c>
      <c r="W484">
        <v>71</v>
      </c>
      <c r="X484">
        <v>2</v>
      </c>
      <c r="Y484" s="131">
        <v>0.028169014084507</v>
      </c>
      <c r="Z484">
        <v>4.03</v>
      </c>
      <c r="AA484" s="41">
        <f t="shared" si="82"/>
        <v>0.613997521813838</v>
      </c>
      <c r="AB484" s="41">
        <f>VLOOKUP(A484,绩点百分制转换!$H:$M,6,0)</f>
        <v>0.945488896425675</v>
      </c>
      <c r="AC484" s="41">
        <f>L484*权重!$O$22+AA484*权重!$O$23+AB484*权重!$O$24</f>
        <v>0.182450373565836</v>
      </c>
      <c r="AD484" s="41">
        <f t="shared" si="83"/>
        <v>0.259518876375269</v>
      </c>
      <c r="AE484">
        <v>3</v>
      </c>
      <c r="AF484">
        <v>0</v>
      </c>
      <c r="AG484">
        <v>4</v>
      </c>
      <c r="AH484" s="41">
        <f>AE484*权重!$N$3+AF484*权重!$N$4+AG484*权重!$N$5</f>
        <v>1.80771178116699</v>
      </c>
      <c r="AI484" s="41">
        <f t="shared" si="84"/>
        <v>0.838132137686772</v>
      </c>
      <c r="AJ484">
        <v>0</v>
      </c>
      <c r="AK484">
        <v>0</v>
      </c>
      <c r="AL484">
        <v>1</v>
      </c>
      <c r="AM484" s="41">
        <f>AJ484*权重!$N$9+AK484*权重!$N$10+AL484*权重!$N$11</f>
        <v>0.150489414157071</v>
      </c>
      <c r="AN484" s="41">
        <f t="shared" si="85"/>
        <v>-0.246895376014742</v>
      </c>
      <c r="AO484" s="41">
        <f>AI484*权重!$D$16+AN484*权重!$D$17</f>
        <v>0.165306576440463</v>
      </c>
      <c r="AP484" s="41">
        <f t="shared" si="86"/>
        <v>0.196886802586756</v>
      </c>
      <c r="AQ484" t="s">
        <v>55</v>
      </c>
      <c r="AR484" t="s">
        <v>55</v>
      </c>
      <c r="AS484" t="s">
        <v>55</v>
      </c>
      <c r="AT484" t="s">
        <v>55</v>
      </c>
      <c r="AU484" t="s">
        <v>55</v>
      </c>
      <c r="AV484" s="7" t="str">
        <f>IF(AU484="","未进复试",IFERROR(VLOOKUP(A484,录取名单!$E:$I,5,0),"未录取"))</f>
        <v>未进复试</v>
      </c>
      <c r="AW484" s="136" t="str">
        <f>VLOOKUP(A484,[1]数据整理!$A:$AC,29,0)</f>
        <v>putong</v>
      </c>
      <c r="AX484" t="str">
        <f t="shared" si="87"/>
        <v/>
      </c>
      <c r="AY484">
        <f>IFERROR(VLOOKUP(A484,跨学科资质筛选!$A:$H,8,0),1)</f>
        <v>1</v>
      </c>
    </row>
    <row r="485" spans="1:51">
      <c r="A485" s="8">
        <v>592</v>
      </c>
      <c r="B485" s="8" t="s">
        <v>716</v>
      </c>
      <c r="C485">
        <v>1</v>
      </c>
      <c r="D485" t="s">
        <v>190</v>
      </c>
      <c r="E485" t="str">
        <f>VLOOKUP(A485,[1]数据整理!A:J,10,0)</f>
        <v>管理学</v>
      </c>
      <c r="F485" t="str">
        <f>VLOOKUP(A485,[1]数据整理!$A:$M,13,0)</f>
        <v>财务管理</v>
      </c>
      <c r="G485" s="7" t="s">
        <v>53</v>
      </c>
      <c r="H485" s="7">
        <f t="shared" si="77"/>
        <v>0</v>
      </c>
      <c r="I485" s="7">
        <f t="shared" si="78"/>
        <v>1</v>
      </c>
      <c r="J485" s="7">
        <v>1</v>
      </c>
      <c r="K485" s="127">
        <f>VLOOKUP(G485,权重!$L$16:$N$18,3,0)</f>
        <v>0.02965</v>
      </c>
      <c r="L485" s="127">
        <f t="shared" si="79"/>
        <v>-0.162495927150278</v>
      </c>
      <c r="M485" t="str">
        <f>IFERROR(VLOOKUP(A485,[1]数据整理!A:Q,16,0),"")</f>
        <v>经济管理学院</v>
      </c>
      <c r="N485" t="s">
        <v>54</v>
      </c>
      <c r="O485">
        <v>478</v>
      </c>
      <c r="P485">
        <v>487</v>
      </c>
      <c r="Q485" s="14"/>
      <c r="R485" s="14" t="s">
        <v>55</v>
      </c>
      <c r="S485" s="14" t="s">
        <v>55</v>
      </c>
      <c r="T485" s="30">
        <f>VLOOKUP(A485,英语评价得分!O:T,6,0)</f>
        <v>0.305301472714245</v>
      </c>
      <c r="U485" s="41">
        <f t="shared" si="80"/>
        <v>0.307108696893792</v>
      </c>
      <c r="V485" s="14">
        <f t="shared" si="81"/>
        <v>0</v>
      </c>
      <c r="W485">
        <v>96</v>
      </c>
      <c r="X485">
        <v>2</v>
      </c>
      <c r="Y485" s="131">
        <v>0.0208333333333333</v>
      </c>
      <c r="Z485">
        <v>3.89</v>
      </c>
      <c r="AA485" s="41">
        <f t="shared" si="82"/>
        <v>0.67724089749483</v>
      </c>
      <c r="AB485" s="41">
        <f>VLOOKUP(A485,绩点百分制转换!$H:$M,6,0)</f>
        <v>0.320332483778217</v>
      </c>
      <c r="AC485" s="41">
        <f>L485*权重!$O$22+AA485*权重!$O$23+AB485*权重!$O$24</f>
        <v>0.178110027472668</v>
      </c>
      <c r="AD485" s="41">
        <f t="shared" si="83"/>
        <v>0.253346221863577</v>
      </c>
      <c r="AE485">
        <v>0</v>
      </c>
      <c r="AF485">
        <v>0</v>
      </c>
      <c r="AG485">
        <v>4</v>
      </c>
      <c r="AH485" s="41">
        <f>AE485*权重!$N$3+AF485*权重!$N$4+AG485*权重!$N$5</f>
        <v>0.425898203617509</v>
      </c>
      <c r="AI485" s="41">
        <f t="shared" si="84"/>
        <v>-0.47925099221134</v>
      </c>
      <c r="AJ485">
        <v>0</v>
      </c>
      <c r="AK485">
        <v>0</v>
      </c>
      <c r="AL485">
        <v>1</v>
      </c>
      <c r="AM485" s="41">
        <f>AJ485*权重!$N$9+AK485*权重!$N$10+AL485*权重!$N$11</f>
        <v>0.150489414157071</v>
      </c>
      <c r="AN485" s="41">
        <f t="shared" si="85"/>
        <v>-0.246895376014742</v>
      </c>
      <c r="AO485" s="41">
        <f>AI485*权重!$D$16+AN485*权重!$D$17</f>
        <v>-0.33516727460783</v>
      </c>
      <c r="AP485" s="41">
        <f t="shared" si="86"/>
        <v>-0.399197747907024</v>
      </c>
      <c r="AQ485" t="s">
        <v>55</v>
      </c>
      <c r="AR485" t="s">
        <v>55</v>
      </c>
      <c r="AS485" t="s">
        <v>55</v>
      </c>
      <c r="AT485" t="s">
        <v>55</v>
      </c>
      <c r="AU485" t="s">
        <v>55</v>
      </c>
      <c r="AV485" s="7" t="str">
        <f>IF(AU485="","未进复试",IFERROR(VLOOKUP(A485,录取名单!$E:$I,5,0),"未录取"))</f>
        <v>未进复试</v>
      </c>
      <c r="AW485" s="136" t="str">
        <f>VLOOKUP(A485,[1]数据整理!$A:$AC,29,0)</f>
        <v>putong</v>
      </c>
      <c r="AX485" t="str">
        <f t="shared" si="87"/>
        <v/>
      </c>
      <c r="AY485">
        <f>IFERROR(VLOOKUP(A485,跨学科资质筛选!$A:$H,8,0),1)</f>
        <v>1</v>
      </c>
    </row>
    <row r="486" spans="1:51">
      <c r="A486" s="8">
        <v>593</v>
      </c>
      <c r="B486" s="8" t="s">
        <v>717</v>
      </c>
      <c r="C486">
        <v>1</v>
      </c>
      <c r="D486" t="s">
        <v>81</v>
      </c>
      <c r="E486" t="str">
        <f>VLOOKUP(A486,[1]数据整理!A:J,10,0)</f>
        <v>管理学</v>
      </c>
      <c r="F486" t="str">
        <f>VLOOKUP(A486,[1]数据整理!$A:$M,13,0)</f>
        <v>会计学</v>
      </c>
      <c r="G486" s="7" t="s">
        <v>53</v>
      </c>
      <c r="H486" s="7">
        <f t="shared" si="77"/>
        <v>0</v>
      </c>
      <c r="I486" s="7">
        <f t="shared" si="78"/>
        <v>1</v>
      </c>
      <c r="J486" s="7">
        <v>1</v>
      </c>
      <c r="K486" s="127">
        <f>VLOOKUP(G486,权重!$L$16:$N$18,3,0)</f>
        <v>0.02965</v>
      </c>
      <c r="L486" s="127">
        <f t="shared" si="79"/>
        <v>-0.162495927150278</v>
      </c>
      <c r="M486" t="str">
        <f>IFERROR(VLOOKUP(A486,[1]数据整理!A:Q,16,0),"")</f>
        <v>经济管理学院</v>
      </c>
      <c r="N486" t="s">
        <v>54</v>
      </c>
      <c r="O486">
        <v>550</v>
      </c>
      <c r="P486">
        <v>550</v>
      </c>
      <c r="Q486" s="14"/>
      <c r="R486" s="14" t="s">
        <v>55</v>
      </c>
      <c r="S486" s="14" t="s">
        <v>55</v>
      </c>
      <c r="T486" s="30">
        <f>VLOOKUP(A486,英语评价得分!O:T,6,0)</f>
        <v>1.45817816454208</v>
      </c>
      <c r="U486" s="41">
        <f t="shared" si="80"/>
        <v>1.46532835656766</v>
      </c>
      <c r="V486" s="14">
        <f t="shared" si="81"/>
        <v>0</v>
      </c>
      <c r="W486">
        <v>72</v>
      </c>
      <c r="X486">
        <v>2</v>
      </c>
      <c r="Y486" s="131">
        <v>0.0277777777777778</v>
      </c>
      <c r="Z486">
        <v>4.23</v>
      </c>
      <c r="AA486" s="41">
        <f t="shared" si="82"/>
        <v>0.617370501850157</v>
      </c>
      <c r="AB486" s="41">
        <f>VLOOKUP(A486,绩点百分制转换!$H:$M,6,0)</f>
        <v>1.9731432733804</v>
      </c>
      <c r="AC486" s="41">
        <f>L486*权重!$O$22+AA486*权重!$O$23+AB486*权重!$O$24</f>
        <v>0.230323175017851</v>
      </c>
      <c r="AD486" s="41">
        <f t="shared" si="83"/>
        <v>0.327601526359166</v>
      </c>
      <c r="AE486">
        <v>1</v>
      </c>
      <c r="AF486">
        <v>2</v>
      </c>
      <c r="AG486">
        <v>8</v>
      </c>
      <c r="AH486" s="41">
        <f>AE486*权重!$N$3+AF486*权重!$N$4+AG486*权重!$N$5</f>
        <v>2.17824277957644</v>
      </c>
      <c r="AI486" s="41">
        <f t="shared" si="84"/>
        <v>1.19138621938031</v>
      </c>
      <c r="AJ486">
        <v>0</v>
      </c>
      <c r="AK486">
        <v>2</v>
      </c>
      <c r="AL486">
        <v>2</v>
      </c>
      <c r="AM486" s="41">
        <f>AJ486*权重!$N$9+AK486*权重!$N$10+AL486*权重!$N$11</f>
        <v>0.983979628838545</v>
      </c>
      <c r="AN486" s="41">
        <f t="shared" si="85"/>
        <v>1.991515672243</v>
      </c>
      <c r="AO486" s="41">
        <f>AI486*权重!$D$16+AN486*权重!$D$17</f>
        <v>1.68754649310046</v>
      </c>
      <c r="AP486" s="41">
        <f t="shared" si="86"/>
        <v>2.00993596502623</v>
      </c>
      <c r="AQ486" t="s">
        <v>55</v>
      </c>
      <c r="AR486" t="s">
        <v>55</v>
      </c>
      <c r="AS486" t="s">
        <v>55</v>
      </c>
      <c r="AT486" t="s">
        <v>55</v>
      </c>
      <c r="AU486" t="s">
        <v>55</v>
      </c>
      <c r="AV486" s="7" t="str">
        <f>IF(AU486="","未进复试",IFERROR(VLOOKUP(A486,录取名单!$E:$I,5,0),"未录取"))</f>
        <v>未进复试</v>
      </c>
      <c r="AW486" s="136" t="str">
        <f>VLOOKUP(A486,[1]数据整理!$A:$AC,29,0)</f>
        <v>putong</v>
      </c>
      <c r="AX486" t="str">
        <f t="shared" si="87"/>
        <v/>
      </c>
      <c r="AY486">
        <f>IFERROR(VLOOKUP(A486,跨学科资质筛选!$A:$H,8,0),1)</f>
        <v>1</v>
      </c>
    </row>
    <row r="487" spans="1:51">
      <c r="A487" s="8">
        <v>595</v>
      </c>
      <c r="B487" s="8" t="s">
        <v>718</v>
      </c>
      <c r="C487">
        <v>1</v>
      </c>
      <c r="D487" t="s">
        <v>111</v>
      </c>
      <c r="E487" t="str">
        <f>VLOOKUP(A487,[1]数据整理!A:J,10,0)</f>
        <v>理学</v>
      </c>
      <c r="F487" t="str">
        <f>VLOOKUP(A487,[1]数据整理!$A:$M,13,0)</f>
        <v>应用心理学</v>
      </c>
      <c r="G487" s="7" t="s">
        <v>53</v>
      </c>
      <c r="H487" s="7">
        <f t="shared" si="77"/>
        <v>0</v>
      </c>
      <c r="I487" s="7">
        <f t="shared" si="78"/>
        <v>1</v>
      </c>
      <c r="J487" s="7">
        <v>1</v>
      </c>
      <c r="K487" s="127">
        <f>VLOOKUP(G487,权重!$L$16:$N$18,3,0)</f>
        <v>0.02965</v>
      </c>
      <c r="L487" s="127">
        <f t="shared" si="79"/>
        <v>-0.162495927150278</v>
      </c>
      <c r="M487" t="str">
        <f>IFERROR(VLOOKUP(A487,[1]数据整理!A:Q,16,0),"")</f>
        <v>人文社会科学学院</v>
      </c>
      <c r="N487" t="s">
        <v>112</v>
      </c>
      <c r="O487">
        <v>514</v>
      </c>
      <c r="P487">
        <v>485</v>
      </c>
      <c r="Q487" s="14"/>
      <c r="R487" s="14" t="s">
        <v>55</v>
      </c>
      <c r="S487" s="14" t="s">
        <v>55</v>
      </c>
      <c r="T487" s="30">
        <f>VLOOKUP(A487,英语评价得分!O:T,6,0)</f>
        <v>0.268702212656218</v>
      </c>
      <c r="U487" s="41">
        <f t="shared" si="80"/>
        <v>0.270339818808907</v>
      </c>
      <c r="V487" s="14">
        <f t="shared" si="81"/>
        <v>0</v>
      </c>
      <c r="W487">
        <v>58</v>
      </c>
      <c r="X487">
        <v>6</v>
      </c>
      <c r="Y487" s="131">
        <v>0.103448275862069</v>
      </c>
      <c r="Z487">
        <v>3.57</v>
      </c>
      <c r="AA487" s="41">
        <f t="shared" si="82"/>
        <v>-0.0350103610366237</v>
      </c>
      <c r="AB487" s="41">
        <f>VLOOKUP(A487,绩点百分制转换!$H:$M,6,0)</f>
        <v>-0.827214903821227</v>
      </c>
      <c r="AC487" s="41">
        <f>L487*权重!$O$22+AA487*权重!$O$23+AB487*权重!$O$24</f>
        <v>-0.144247405844102</v>
      </c>
      <c r="AD487" s="41">
        <f t="shared" si="83"/>
        <v>-0.205096727714197</v>
      </c>
      <c r="AE487">
        <v>0</v>
      </c>
      <c r="AF487">
        <v>0</v>
      </c>
      <c r="AG487">
        <v>1</v>
      </c>
      <c r="AH487" s="41">
        <f>AE487*权重!$N$3+AF487*权重!$N$4+AG487*权重!$N$5</f>
        <v>0.106474550904377</v>
      </c>
      <c r="AI487" s="41">
        <f t="shared" si="84"/>
        <v>-0.783780733568324</v>
      </c>
      <c r="AJ487">
        <v>0</v>
      </c>
      <c r="AK487">
        <v>0</v>
      </c>
      <c r="AL487">
        <v>1</v>
      </c>
      <c r="AM487" s="41">
        <f>AJ487*权重!$N$9+AK487*权重!$N$10+AL487*权重!$N$11</f>
        <v>0.150489414157071</v>
      </c>
      <c r="AN487" s="41">
        <f t="shared" si="85"/>
        <v>-0.246895376014742</v>
      </c>
      <c r="AO487" s="41">
        <f>AI487*权重!$D$16+AN487*权重!$D$17</f>
        <v>-0.450858123349348</v>
      </c>
      <c r="AP487" s="41">
        <f t="shared" si="86"/>
        <v>-0.536990216831994</v>
      </c>
      <c r="AQ487" t="s">
        <v>55</v>
      </c>
      <c r="AR487" t="s">
        <v>55</v>
      </c>
      <c r="AS487" t="s">
        <v>55</v>
      </c>
      <c r="AT487" t="s">
        <v>55</v>
      </c>
      <c r="AU487" t="s">
        <v>55</v>
      </c>
      <c r="AV487" s="7" t="str">
        <f>IF(AU487="","未进复试",IFERROR(VLOOKUP(A487,录取名单!$E:$I,5,0),"未录取"))</f>
        <v>未进复试</v>
      </c>
      <c r="AW487" s="136" t="str">
        <f>VLOOKUP(A487,[1]数据整理!$A:$AC,29,0)</f>
        <v>putong</v>
      </c>
      <c r="AX487" t="str">
        <f t="shared" si="87"/>
        <v/>
      </c>
      <c r="AY487">
        <f>IFERROR(VLOOKUP(A487,跨学科资质筛选!$A:$H,8,0),1)</f>
        <v>1</v>
      </c>
    </row>
    <row r="488" spans="1:51">
      <c r="A488" s="8">
        <v>596</v>
      </c>
      <c r="B488" s="8" t="s">
        <v>719</v>
      </c>
      <c r="C488">
        <v>1</v>
      </c>
      <c r="D488" t="s">
        <v>102</v>
      </c>
      <c r="E488" t="str">
        <f>VLOOKUP(A488,[1]数据整理!A:J,10,0)</f>
        <v>文学</v>
      </c>
      <c r="F488" t="str">
        <f>VLOOKUP(A488,[1]数据整理!$A:$M,13,0)</f>
        <v>商务英语</v>
      </c>
      <c r="G488" s="7">
        <v>211</v>
      </c>
      <c r="H488" s="7">
        <f t="shared" si="77"/>
        <v>0</v>
      </c>
      <c r="I488" s="7">
        <f t="shared" si="78"/>
        <v>1</v>
      </c>
      <c r="J488" s="7">
        <v>1</v>
      </c>
      <c r="K488" s="127">
        <f>VLOOKUP(G488,权重!$L$16:$N$18,3,0)</f>
        <v>0.03757</v>
      </c>
      <c r="L488" s="127">
        <f t="shared" si="79"/>
        <v>-0.0952406599627802</v>
      </c>
      <c r="M488" t="str">
        <f>IFERROR(VLOOKUP(A488,[1]数据整理!A:Q,16,0),"")</f>
        <v>外语学院</v>
      </c>
      <c r="N488" t="s">
        <v>135</v>
      </c>
      <c r="Q488" s="14"/>
      <c r="R488" s="14" t="s">
        <v>55</v>
      </c>
      <c r="S488" s="14" t="s">
        <v>55</v>
      </c>
      <c r="T488" s="30">
        <f>VLOOKUP(A488,英语评价得分!O:T,6,0)</f>
        <v>-0.0423914978370054</v>
      </c>
      <c r="U488" s="41">
        <f t="shared" si="80"/>
        <v>-0.0421956449126116</v>
      </c>
      <c r="V488" s="14">
        <f t="shared" si="81"/>
        <v>1</v>
      </c>
      <c r="W488">
        <v>51</v>
      </c>
      <c r="X488">
        <v>11</v>
      </c>
      <c r="Y488" s="131">
        <v>0.215686274509804</v>
      </c>
      <c r="Z488">
        <v>89.56</v>
      </c>
      <c r="AA488" s="41">
        <f t="shared" si="82"/>
        <v>-1.00265196853511</v>
      </c>
      <c r="AB488" s="41">
        <f>VLOOKUP(A488,绩点百分制转换!$H:$M,6,0)</f>
        <v>0.164471569940083</v>
      </c>
      <c r="AC488" s="41">
        <f>L488*权重!$O$22+AA488*权重!$O$23+AB488*权重!$O$24</f>
        <v>-0.427865998690587</v>
      </c>
      <c r="AD488" s="41">
        <f t="shared" si="83"/>
        <v>-0.608446955819133</v>
      </c>
      <c r="AE488">
        <v>0</v>
      </c>
      <c r="AF488">
        <v>0</v>
      </c>
      <c r="AG488">
        <v>1</v>
      </c>
      <c r="AH488" s="41">
        <f>AE488*权重!$N$3+AF488*权重!$N$4+AG488*权重!$N$5</f>
        <v>0.106474550904377</v>
      </c>
      <c r="AI488" s="41">
        <f t="shared" si="84"/>
        <v>-0.783780733568324</v>
      </c>
      <c r="AJ488">
        <v>0</v>
      </c>
      <c r="AK488">
        <v>0</v>
      </c>
      <c r="AL488">
        <v>0</v>
      </c>
      <c r="AM488" s="41">
        <f>AJ488*权重!$N$9+AK488*权重!$N$10+AL488*权重!$N$11</f>
        <v>0</v>
      </c>
      <c r="AN488" s="41">
        <f t="shared" si="85"/>
        <v>-0.651047891978899</v>
      </c>
      <c r="AO488" s="41">
        <f>AI488*权重!$D$16+AN488*权重!$D$17</f>
        <v>-0.701473098498721</v>
      </c>
      <c r="AP488" s="41">
        <f t="shared" si="86"/>
        <v>-0.835482764436662</v>
      </c>
      <c r="AQ488">
        <v>58</v>
      </c>
      <c r="AR488" t="s">
        <v>55</v>
      </c>
      <c r="AS488">
        <v>86</v>
      </c>
      <c r="AT488">
        <v>84.4</v>
      </c>
      <c r="AU488">
        <v>74.16</v>
      </c>
      <c r="AV488" s="7" t="str">
        <f>IF(AU488="","未进复试",IFERROR(VLOOKUP(A488,录取名单!$E:$I,5,0),"未录取"))</f>
        <v>未录取</v>
      </c>
      <c r="AW488" s="136" t="str">
        <f>VLOOKUP(A488,[1]数据整理!$A:$AC,29,0)</f>
        <v>putong</v>
      </c>
      <c r="AX488" t="str">
        <f t="shared" si="87"/>
        <v/>
      </c>
      <c r="AY488">
        <f>IFERROR(VLOOKUP(A488,跨学科资质筛选!$A:$H,8,0),1)</f>
        <v>1</v>
      </c>
    </row>
    <row r="489" spans="1:51">
      <c r="A489" s="8">
        <v>597</v>
      </c>
      <c r="B489" s="8" t="s">
        <v>720</v>
      </c>
      <c r="C489">
        <v>1</v>
      </c>
      <c r="D489" t="s">
        <v>102</v>
      </c>
      <c r="E489" t="str">
        <f>VLOOKUP(A489,[1]数据整理!A:J,10,0)</f>
        <v>管理学</v>
      </c>
      <c r="F489" t="str">
        <f>VLOOKUP(A489,[1]数据整理!$A:$M,13,0)</f>
        <v>物业管理</v>
      </c>
      <c r="G489" s="7">
        <v>211</v>
      </c>
      <c r="H489" s="7">
        <f t="shared" si="77"/>
        <v>0</v>
      </c>
      <c r="I489" s="7">
        <f t="shared" si="78"/>
        <v>1</v>
      </c>
      <c r="J489" s="7">
        <v>1</v>
      </c>
      <c r="K489" s="127">
        <f>VLOOKUP(G489,权重!$L$16:$N$18,3,0)</f>
        <v>0.03757</v>
      </c>
      <c r="L489" s="127">
        <f t="shared" si="79"/>
        <v>-0.0952406599627802</v>
      </c>
      <c r="M489" t="str">
        <f>IFERROR(VLOOKUP(A489,[1]数据整理!A:Q,16,0),"")</f>
        <v>经济管理学院</v>
      </c>
      <c r="N489" t="s">
        <v>79</v>
      </c>
      <c r="O489">
        <v>560</v>
      </c>
      <c r="P489">
        <v>495</v>
      </c>
      <c r="Q489" s="14"/>
      <c r="R489" s="14" t="s">
        <v>55</v>
      </c>
      <c r="S489" s="14" t="s">
        <v>55</v>
      </c>
      <c r="T489" s="30">
        <f>VLOOKUP(A489,英语评价得分!O:T,6,0)</f>
        <v>0.451698512946351</v>
      </c>
      <c r="U489" s="41">
        <f t="shared" si="80"/>
        <v>0.454184209233331</v>
      </c>
      <c r="V489" s="14">
        <f t="shared" si="81"/>
        <v>0</v>
      </c>
      <c r="W489">
        <v>22</v>
      </c>
      <c r="X489">
        <v>3</v>
      </c>
      <c r="Y489" s="131">
        <v>0.136363636363636</v>
      </c>
      <c r="Z489">
        <v>87.32</v>
      </c>
      <c r="AA489" s="41">
        <f t="shared" si="82"/>
        <v>-0.31878477550291</v>
      </c>
      <c r="AB489" s="41">
        <f>VLOOKUP(A489,绩点百分制转换!$H:$M,6,0)</f>
        <v>-0.411014881154566</v>
      </c>
      <c r="AC489" s="41">
        <f>L489*权重!$O$22+AA489*权重!$O$23+AB489*权重!$O$24</f>
        <v>-0.19440178483302</v>
      </c>
      <c r="AD489" s="41">
        <f t="shared" si="83"/>
        <v>-0.276424139653624</v>
      </c>
      <c r="AE489">
        <v>0</v>
      </c>
      <c r="AF489">
        <v>0</v>
      </c>
      <c r="AG489">
        <v>3</v>
      </c>
      <c r="AH489" s="41">
        <f>AE489*权重!$N$3+AF489*权重!$N$4+AG489*权重!$N$5</f>
        <v>0.319423652713132</v>
      </c>
      <c r="AI489" s="41">
        <f t="shared" si="84"/>
        <v>-0.580760905997001</v>
      </c>
      <c r="AJ489">
        <v>3</v>
      </c>
      <c r="AK489">
        <v>2</v>
      </c>
      <c r="AL489">
        <v>0</v>
      </c>
      <c r="AM489" s="41">
        <f>AJ489*权重!$N$9+AK489*权重!$N$10+AL489*权重!$N$11</f>
        <v>2.13506808494246</v>
      </c>
      <c r="AN489" s="41">
        <f t="shared" si="85"/>
        <v>5.08286464344792</v>
      </c>
      <c r="AO489" s="41">
        <f>AI489*权重!$D$16+AN489*权重!$D$17</f>
        <v>2.93125329721379</v>
      </c>
      <c r="AP489" s="41">
        <f t="shared" si="86"/>
        <v>3.49124095173655</v>
      </c>
      <c r="AQ489" t="s">
        <v>55</v>
      </c>
      <c r="AR489" t="s">
        <v>55</v>
      </c>
      <c r="AS489" t="s">
        <v>55</v>
      </c>
      <c r="AT489">
        <v>86.63</v>
      </c>
      <c r="AU489">
        <v>86.63</v>
      </c>
      <c r="AV489" s="7">
        <f>IF(AU489="","未进复试",IFERROR(VLOOKUP(A489,录取名单!$E:$I,5,0),"未录取"))</f>
        <v>86.63</v>
      </c>
      <c r="AW489" s="136" t="str">
        <f>VLOOKUP(A489,[1]数据整理!$A:$AC,29,0)</f>
        <v>putong</v>
      </c>
      <c r="AX489" t="str">
        <f t="shared" si="87"/>
        <v/>
      </c>
      <c r="AY489">
        <f>IFERROR(VLOOKUP(A489,跨学科资质筛选!$A:$H,8,0),1)</f>
        <v>1</v>
      </c>
    </row>
    <row r="490" spans="1:51">
      <c r="A490" s="8">
        <v>598</v>
      </c>
      <c r="B490" s="8" t="s">
        <v>468</v>
      </c>
      <c r="C490">
        <v>1</v>
      </c>
      <c r="D490" t="s">
        <v>476</v>
      </c>
      <c r="E490" t="str">
        <f>VLOOKUP(A490,[1]数据整理!A:J,10,0)</f>
        <v>管理学</v>
      </c>
      <c r="F490" t="str">
        <f>VLOOKUP(A490,[1]数据整理!$A:$M,13,0)</f>
        <v>审计学</v>
      </c>
      <c r="G490" s="7" t="s">
        <v>53</v>
      </c>
      <c r="H490" s="7">
        <f t="shared" si="77"/>
        <v>0</v>
      </c>
      <c r="I490" s="7">
        <f t="shared" si="78"/>
        <v>1</v>
      </c>
      <c r="J490" s="7">
        <v>1</v>
      </c>
      <c r="K490" s="127">
        <f>VLOOKUP(G490,权重!$L$16:$N$18,3,0)</f>
        <v>0.02965</v>
      </c>
      <c r="L490" s="127">
        <f t="shared" si="79"/>
        <v>-0.162495927150278</v>
      </c>
      <c r="M490" t="str">
        <f>IFERROR(VLOOKUP(A490,[1]数据整理!A:Q,16,0),"")</f>
        <v>经济管理学院</v>
      </c>
      <c r="N490" t="s">
        <v>79</v>
      </c>
      <c r="O490">
        <v>513</v>
      </c>
      <c r="P490">
        <v>519</v>
      </c>
      <c r="Q490" s="14"/>
      <c r="R490" s="14" t="s">
        <v>55</v>
      </c>
      <c r="S490" s="14" t="s">
        <v>55</v>
      </c>
      <c r="T490" s="30">
        <f>VLOOKUP(A490,英语评价得分!O:T,6,0)</f>
        <v>0.890889633642667</v>
      </c>
      <c r="U490" s="41">
        <f t="shared" si="80"/>
        <v>0.895410746251945</v>
      </c>
      <c r="V490" s="14">
        <f t="shared" si="81"/>
        <v>0</v>
      </c>
      <c r="W490">
        <v>193</v>
      </c>
      <c r="X490">
        <v>2</v>
      </c>
      <c r="Y490" s="131">
        <v>0.0103626943005181</v>
      </c>
      <c r="Z490">
        <v>4.37</v>
      </c>
      <c r="AA490" s="41">
        <f t="shared" si="82"/>
        <v>0.767511804917627</v>
      </c>
      <c r="AB490" s="41">
        <f>VLOOKUP(A490,绩点百分制转换!$H:$M,6,0)</f>
        <v>2.38420502416229</v>
      </c>
      <c r="AC490" s="41">
        <f>L490*权重!$O$22+AA490*权重!$O$23+AB490*权重!$O$24</f>
        <v>0.305945097949104</v>
      </c>
      <c r="AD490" s="41">
        <f t="shared" si="83"/>
        <v>0.43514778966273</v>
      </c>
      <c r="AE490">
        <v>1</v>
      </c>
      <c r="AF490">
        <v>0</v>
      </c>
      <c r="AG490">
        <v>5</v>
      </c>
      <c r="AH490" s="41">
        <f>AE490*权重!$N$3+AF490*权重!$N$4+AG490*权重!$N$5</f>
        <v>0.992977280371715</v>
      </c>
      <c r="AI490" s="41">
        <f t="shared" si="84"/>
        <v>0.0613866315403587</v>
      </c>
      <c r="AJ490">
        <v>0</v>
      </c>
      <c r="AK490">
        <v>0</v>
      </c>
      <c r="AL490">
        <v>0</v>
      </c>
      <c r="AM490" s="41">
        <f>AJ490*权重!$N$9+AK490*权重!$N$10+AL490*权重!$N$11</f>
        <v>0</v>
      </c>
      <c r="AN490" s="41">
        <f t="shared" si="85"/>
        <v>-0.651047891978899</v>
      </c>
      <c r="AO490" s="41">
        <f>AI490*权重!$D$16+AN490*权重!$D$17</f>
        <v>-0.380394016493933</v>
      </c>
      <c r="AP490" s="41">
        <f t="shared" si="86"/>
        <v>-0.453064622372109</v>
      </c>
      <c r="AQ490" t="s">
        <v>55</v>
      </c>
      <c r="AR490" t="s">
        <v>55</v>
      </c>
      <c r="AS490" t="s">
        <v>55</v>
      </c>
      <c r="AT490" t="s">
        <v>55</v>
      </c>
      <c r="AU490" t="s">
        <v>55</v>
      </c>
      <c r="AV490" s="7" t="str">
        <f>IF(AU490="","未进复试",IFERROR(VLOOKUP(A490,录取名单!$E:$I,5,0),"未录取"))</f>
        <v>未进复试</v>
      </c>
      <c r="AW490" s="136" t="str">
        <f>VLOOKUP(A490,[1]数据整理!$A:$AC,29,0)</f>
        <v>putong</v>
      </c>
      <c r="AX490" t="str">
        <f t="shared" si="87"/>
        <v/>
      </c>
      <c r="AY490">
        <f>IFERROR(VLOOKUP(A490,跨学科资质筛选!$A:$H,8,0),1)</f>
        <v>1</v>
      </c>
    </row>
    <row r="491" spans="1:51">
      <c r="A491" s="8">
        <v>599</v>
      </c>
      <c r="B491" s="8" t="s">
        <v>721</v>
      </c>
      <c r="C491">
        <v>1</v>
      </c>
      <c r="D491" t="s">
        <v>63</v>
      </c>
      <c r="E491" t="str">
        <f>VLOOKUP(A491,[1]数据整理!A:J,10,0)</f>
        <v>农学</v>
      </c>
      <c r="F491" t="str">
        <f>VLOOKUP(A491,[1]数据整理!$A:$M,13,0)</f>
        <v>林学</v>
      </c>
      <c r="G491" s="7" t="s">
        <v>53</v>
      </c>
      <c r="H491" s="7">
        <f t="shared" si="77"/>
        <v>0</v>
      </c>
      <c r="I491" s="7">
        <f t="shared" si="78"/>
        <v>1</v>
      </c>
      <c r="J491" s="7">
        <v>1</v>
      </c>
      <c r="K491" s="127">
        <f>VLOOKUP(G491,权重!$L$16:$N$18,3,0)</f>
        <v>0.02965</v>
      </c>
      <c r="L491" s="127">
        <f t="shared" si="79"/>
        <v>-0.162495927150278</v>
      </c>
      <c r="M491" t="str">
        <f>IFERROR(VLOOKUP(A491,[1]数据整理!A:Q,16,0),"")</f>
        <v>林学院</v>
      </c>
      <c r="N491" t="s">
        <v>247</v>
      </c>
      <c r="O491">
        <v>504</v>
      </c>
      <c r="P491">
        <v>484</v>
      </c>
      <c r="Q491" s="14"/>
      <c r="R491" s="14" t="s">
        <v>55</v>
      </c>
      <c r="S491" s="14" t="s">
        <v>55</v>
      </c>
      <c r="T491" s="30">
        <f>VLOOKUP(A491,英语评价得分!O:T,6,0)</f>
        <v>0.250402582627205</v>
      </c>
      <c r="U491" s="41">
        <f t="shared" si="80"/>
        <v>0.251955379766465</v>
      </c>
      <c r="V491" s="14">
        <f t="shared" si="81"/>
        <v>0</v>
      </c>
      <c r="W491">
        <v>71</v>
      </c>
      <c r="X491">
        <v>4</v>
      </c>
      <c r="Y491" s="131">
        <v>0.0563380281690141</v>
      </c>
      <c r="Z491">
        <v>3.56</v>
      </c>
      <c r="AA491" s="41">
        <f t="shared" si="82"/>
        <v>0.371142959198826</v>
      </c>
      <c r="AB491" s="41">
        <f>VLOOKUP(A491,绩点百分制转换!$H:$M,6,0)</f>
        <v>-0.852906263245097</v>
      </c>
      <c r="AC491" s="41">
        <f>L491*权重!$O$22+AA491*权重!$O$23+AB491*权重!$O$24</f>
        <v>0.00873987740410727</v>
      </c>
      <c r="AD491" s="41">
        <f t="shared" si="83"/>
        <v>0.0124752409497888</v>
      </c>
      <c r="AE491">
        <v>0</v>
      </c>
      <c r="AF491">
        <v>0</v>
      </c>
      <c r="AG491">
        <v>0</v>
      </c>
      <c r="AH491" s="41">
        <f>AE491*权重!$N$3+AF491*权重!$N$4+AG491*权重!$N$5</f>
        <v>0</v>
      </c>
      <c r="AI491" s="41">
        <f t="shared" si="84"/>
        <v>-0.885290647353986</v>
      </c>
      <c r="AJ491">
        <v>0</v>
      </c>
      <c r="AK491">
        <v>0</v>
      </c>
      <c r="AL491">
        <v>0</v>
      </c>
      <c r="AM491" s="41">
        <f>AJ491*权重!$N$9+AK491*权重!$N$10+AL491*权重!$N$11</f>
        <v>0</v>
      </c>
      <c r="AN491" s="41">
        <f t="shared" si="85"/>
        <v>-0.651047891978899</v>
      </c>
      <c r="AO491" s="41">
        <f>AI491*权重!$D$16+AN491*权重!$D$17</f>
        <v>-0.740036714745894</v>
      </c>
      <c r="AP491" s="41">
        <f t="shared" si="86"/>
        <v>-0.881413587411652</v>
      </c>
      <c r="AQ491">
        <v>60.5</v>
      </c>
      <c r="AR491">
        <v>88.9</v>
      </c>
      <c r="AS491">
        <v>88.5</v>
      </c>
      <c r="AT491">
        <v>90.4</v>
      </c>
      <c r="AU491">
        <v>77.76</v>
      </c>
      <c r="AV491" s="7">
        <f>IF(AU491="","未进复试",IFERROR(VLOOKUP(A491,录取名单!$E:$I,5,0),"未录取"))</f>
        <v>77.76</v>
      </c>
      <c r="AW491" s="136" t="str">
        <f>VLOOKUP(A491,[1]数据整理!$A:$AC,29,0)</f>
        <v>putong</v>
      </c>
      <c r="AX491" t="str">
        <f t="shared" si="87"/>
        <v/>
      </c>
      <c r="AY491">
        <f>IFERROR(VLOOKUP(A491,跨学科资质筛选!$A:$H,8,0),1)</f>
        <v>1</v>
      </c>
    </row>
    <row r="492" spans="1:51">
      <c r="A492" s="8">
        <v>600</v>
      </c>
      <c r="B492" s="8" t="s">
        <v>722</v>
      </c>
      <c r="C492">
        <v>1</v>
      </c>
      <c r="D492" t="s">
        <v>69</v>
      </c>
      <c r="E492" t="str">
        <f>VLOOKUP(A492,[1]数据整理!A:J,10,0)</f>
        <v>农学</v>
      </c>
      <c r="F492" t="str">
        <f>VLOOKUP(A492,[1]数据整理!$A:$M,13,0)</f>
        <v>园林</v>
      </c>
      <c r="G492" s="7" t="s">
        <v>53</v>
      </c>
      <c r="H492" s="7">
        <f t="shared" si="77"/>
        <v>0</v>
      </c>
      <c r="I492" s="7">
        <f t="shared" si="78"/>
        <v>1</v>
      </c>
      <c r="J492" s="7">
        <v>1</v>
      </c>
      <c r="K492" s="127">
        <f>VLOOKUP(G492,权重!$L$16:$N$18,3,0)</f>
        <v>0.02965</v>
      </c>
      <c r="L492" s="127">
        <f t="shared" si="79"/>
        <v>-0.162495927150278</v>
      </c>
      <c r="M492" t="str">
        <f>IFERROR(VLOOKUP(A492,[1]数据整理!A:Q,16,0),"")</f>
        <v>园林学院</v>
      </c>
      <c r="N492" t="s">
        <v>58</v>
      </c>
      <c r="O492">
        <v>504</v>
      </c>
      <c r="P492">
        <v>466</v>
      </c>
      <c r="Q492" s="14"/>
      <c r="R492" s="14" t="s">
        <v>55</v>
      </c>
      <c r="S492" s="14" t="s">
        <v>55</v>
      </c>
      <c r="T492" s="30">
        <f>VLOOKUP(A492,英语评价得分!O:T,6,0)</f>
        <v>-0.0789907578950327</v>
      </c>
      <c r="U492" s="41">
        <f t="shared" si="80"/>
        <v>-0.0789645229974971</v>
      </c>
      <c r="V492" s="14">
        <f t="shared" si="81"/>
        <v>0</v>
      </c>
      <c r="W492">
        <v>54</v>
      </c>
      <c r="X492">
        <v>2</v>
      </c>
      <c r="Y492" s="131">
        <v>0.037037037037037</v>
      </c>
      <c r="Z492">
        <v>88.78</v>
      </c>
      <c r="AA492" s="41">
        <f t="shared" si="82"/>
        <v>0.53754330765726</v>
      </c>
      <c r="AB492" s="41">
        <f>VLOOKUP(A492,绩点百分制转换!$H:$M,6,0)</f>
        <v>-0.0359210335660889</v>
      </c>
      <c r="AC492" s="41">
        <f>L492*权重!$O$22+AA492*权重!$O$23+AB492*权重!$O$24</f>
        <v>0.108936868093826</v>
      </c>
      <c r="AD492" s="41">
        <f t="shared" si="83"/>
        <v>0.154971114173451</v>
      </c>
      <c r="AE492">
        <v>0</v>
      </c>
      <c r="AF492">
        <v>0</v>
      </c>
      <c r="AG492">
        <v>4</v>
      </c>
      <c r="AH492" s="41">
        <f>AE492*权重!$N$3+AF492*权重!$N$4+AG492*权重!$N$5</f>
        <v>0.425898203617509</v>
      </c>
      <c r="AI492" s="41">
        <f t="shared" si="84"/>
        <v>-0.47925099221134</v>
      </c>
      <c r="AJ492">
        <v>0</v>
      </c>
      <c r="AK492">
        <v>0</v>
      </c>
      <c r="AL492">
        <v>0</v>
      </c>
      <c r="AM492" s="41">
        <f>AJ492*权重!$N$9+AK492*权重!$N$10+AL492*权重!$N$11</f>
        <v>0</v>
      </c>
      <c r="AN492" s="41">
        <f t="shared" si="85"/>
        <v>-0.651047891978899</v>
      </c>
      <c r="AO492" s="41">
        <f>AI492*权重!$D$16+AN492*权重!$D$17</f>
        <v>-0.585782249757203</v>
      </c>
      <c r="AP492" s="41">
        <f t="shared" si="86"/>
        <v>-0.697690295511692</v>
      </c>
      <c r="AQ492" t="s">
        <v>55</v>
      </c>
      <c r="AR492" t="s">
        <v>55</v>
      </c>
      <c r="AS492" t="s">
        <v>55</v>
      </c>
      <c r="AT492" t="s">
        <v>55</v>
      </c>
      <c r="AU492" t="s">
        <v>55</v>
      </c>
      <c r="AV492" s="7" t="str">
        <f>IF(AU492="","未进复试",IFERROR(VLOOKUP(A492,录取名单!$E:$I,5,0),"未录取"))</f>
        <v>未进复试</v>
      </c>
      <c r="AW492" s="136" t="str">
        <f>VLOOKUP(A492,[1]数据整理!$A:$AC,29,0)</f>
        <v>putong</v>
      </c>
      <c r="AX492" t="str">
        <f t="shared" si="87"/>
        <v/>
      </c>
      <c r="AY492">
        <f>IFERROR(VLOOKUP(A492,跨学科资质筛选!$A:$H,8,0),1)</f>
        <v>1</v>
      </c>
    </row>
    <row r="493" spans="1:51">
      <c r="A493" s="8">
        <v>602</v>
      </c>
      <c r="B493" s="8" t="s">
        <v>723</v>
      </c>
      <c r="C493">
        <v>1</v>
      </c>
      <c r="D493" t="s">
        <v>724</v>
      </c>
      <c r="E493" t="str">
        <f>VLOOKUP(A493,[1]数据整理!A:J,10,0)</f>
        <v>文学</v>
      </c>
      <c r="F493" t="str">
        <f>VLOOKUP(A493,[1]数据整理!$A:$M,13,0)</f>
        <v>英语</v>
      </c>
      <c r="G493" s="7" t="s">
        <v>53</v>
      </c>
      <c r="H493" s="7">
        <f t="shared" si="77"/>
        <v>0</v>
      </c>
      <c r="I493" s="7">
        <f t="shared" si="78"/>
        <v>1</v>
      </c>
      <c r="J493" s="7">
        <v>1</v>
      </c>
      <c r="K493" s="127">
        <f>VLOOKUP(G493,权重!$L$16:$N$18,3,0)</f>
        <v>0.02965</v>
      </c>
      <c r="L493" s="127">
        <f t="shared" si="79"/>
        <v>-0.162495927150278</v>
      </c>
      <c r="M493" t="str">
        <f>IFERROR(VLOOKUP(A493,[1]数据整理!A:Q,16,0),"")</f>
        <v>外语学院</v>
      </c>
      <c r="N493" t="s">
        <v>362</v>
      </c>
      <c r="O493">
        <v>557</v>
      </c>
      <c r="P493">
        <v>510</v>
      </c>
      <c r="Q493" s="14"/>
      <c r="R493" s="14" t="s">
        <v>55</v>
      </c>
      <c r="S493" s="14" t="s">
        <v>55</v>
      </c>
      <c r="T493" s="30">
        <f>VLOOKUP(A493,英语评价得分!O:T,6,0)</f>
        <v>0.726192963381547</v>
      </c>
      <c r="U493" s="41">
        <f t="shared" si="80"/>
        <v>0.729950794869964</v>
      </c>
      <c r="V493" s="14">
        <f t="shared" si="81"/>
        <v>0</v>
      </c>
      <c r="W493">
        <v>42</v>
      </c>
      <c r="X493">
        <v>1</v>
      </c>
      <c r="Y493" s="131">
        <v>0.0238095238095238</v>
      </c>
      <c r="Z493">
        <v>3.65</v>
      </c>
      <c r="AA493" s="41">
        <f t="shared" si="82"/>
        <v>0.651582156504256</v>
      </c>
      <c r="AB493" s="41">
        <f>VLOOKUP(A493,绩点百分制转换!$H:$M,6,0)</f>
        <v>-0.621684028430282</v>
      </c>
      <c r="AC493" s="41">
        <f>L493*权重!$O$22+AA493*权重!$O$23+AB493*权重!$O$24</f>
        <v>0.125661569606349</v>
      </c>
      <c r="AD493" s="41">
        <f t="shared" si="83"/>
        <v>0.178756269097037</v>
      </c>
      <c r="AE493">
        <v>3</v>
      </c>
      <c r="AF493">
        <v>1</v>
      </c>
      <c r="AG493">
        <v>9</v>
      </c>
      <c r="AH493" s="41">
        <f>AE493*权重!$N$3+AF493*权重!$N$4+AG493*权重!$N$5</f>
        <v>2.77300545893467</v>
      </c>
      <c r="AI493" s="41">
        <f t="shared" si="84"/>
        <v>1.75841662985656</v>
      </c>
      <c r="AJ493">
        <v>0</v>
      </c>
      <c r="AK493">
        <v>0</v>
      </c>
      <c r="AL493">
        <v>0</v>
      </c>
      <c r="AM493" s="41">
        <f>AJ493*权重!$N$9+AK493*权重!$N$10+AL493*权重!$N$11</f>
        <v>0</v>
      </c>
      <c r="AN493" s="41">
        <f t="shared" si="85"/>
        <v>-0.651047891978899</v>
      </c>
      <c r="AO493" s="41">
        <f>AI493*权重!$D$16+AN493*权重!$D$17</f>
        <v>0.264307679866393</v>
      </c>
      <c r="AP493" s="41">
        <f t="shared" si="86"/>
        <v>0.314801111417127</v>
      </c>
      <c r="AQ493" t="s">
        <v>55</v>
      </c>
      <c r="AR493">
        <v>74</v>
      </c>
      <c r="AS493" t="s">
        <v>55</v>
      </c>
      <c r="AT493">
        <v>86</v>
      </c>
      <c r="AU493">
        <v>80</v>
      </c>
      <c r="AV493" s="7">
        <f>IF(AU493="","未进复试",IFERROR(VLOOKUP(A493,录取名单!$E:$I,5,0),"未录取"))</f>
        <v>80</v>
      </c>
      <c r="AW493" s="136" t="str">
        <f>VLOOKUP(A493,[1]数据整理!$A:$AC,29,0)</f>
        <v>putong</v>
      </c>
      <c r="AX493" t="str">
        <f t="shared" si="87"/>
        <v/>
      </c>
      <c r="AY493">
        <f>IFERROR(VLOOKUP(A493,跨学科资质筛选!$A:$H,8,0),1)</f>
        <v>1</v>
      </c>
    </row>
    <row r="494" spans="1:51">
      <c r="A494" s="8">
        <v>603</v>
      </c>
      <c r="B494" s="8" t="s">
        <v>725</v>
      </c>
      <c r="C494">
        <v>1</v>
      </c>
      <c r="D494" t="s">
        <v>305</v>
      </c>
      <c r="E494" t="str">
        <f>VLOOKUP(A494,[1]数据整理!A:J,10,0)</f>
        <v>理学</v>
      </c>
      <c r="F494" t="str">
        <f>VLOOKUP(A494,[1]数据整理!$A:$M,13,0)</f>
        <v>地理科学</v>
      </c>
      <c r="G494" s="7" t="s">
        <v>53</v>
      </c>
      <c r="H494" s="7">
        <f t="shared" si="77"/>
        <v>0</v>
      </c>
      <c r="I494" s="7">
        <f t="shared" si="78"/>
        <v>1</v>
      </c>
      <c r="J494" s="7">
        <v>1</v>
      </c>
      <c r="K494" s="127">
        <f>VLOOKUP(G494,权重!$L$16:$N$18,3,0)</f>
        <v>0.02965</v>
      </c>
      <c r="L494" s="127">
        <f t="shared" si="79"/>
        <v>-0.162495927150278</v>
      </c>
      <c r="M494" t="str">
        <f>IFERROR(VLOOKUP(A494,[1]数据整理!A:Q,16,0),"")</f>
        <v>林学院</v>
      </c>
      <c r="N494" t="s">
        <v>726</v>
      </c>
      <c r="O494">
        <v>453</v>
      </c>
      <c r="Q494" s="14"/>
      <c r="R494" s="14" t="s">
        <v>55</v>
      </c>
      <c r="S494" s="14" t="s">
        <v>55</v>
      </c>
      <c r="T494" s="30">
        <f>VLOOKUP(A494,英语评价得分!O:T,6,0)</f>
        <v>-1.43837865978641</v>
      </c>
      <c r="U494" s="41">
        <f t="shared" si="80"/>
        <v>-1.44465246191936</v>
      </c>
      <c r="V494" s="14">
        <f t="shared" si="81"/>
        <v>0</v>
      </c>
      <c r="W494">
        <v>81</v>
      </c>
      <c r="X494">
        <v>1</v>
      </c>
      <c r="Y494" s="131">
        <v>0.0123456790123457</v>
      </c>
      <c r="Z494">
        <v>3.62</v>
      </c>
      <c r="AA494" s="41">
        <f t="shared" si="82"/>
        <v>0.750415825504986</v>
      </c>
      <c r="AB494" s="41">
        <f>VLOOKUP(A494,绩点百分制转换!$H:$M,6,0)</f>
        <v>-0.698758106701886</v>
      </c>
      <c r="AC494" s="41">
        <f>L494*权重!$O$22+AA494*权重!$O$23+AB494*权重!$O$24</f>
        <v>0.159678616629838</v>
      </c>
      <c r="AD494" s="41">
        <f t="shared" si="83"/>
        <v>0.227133857952106</v>
      </c>
      <c r="AE494">
        <v>1</v>
      </c>
      <c r="AF494">
        <v>0</v>
      </c>
      <c r="AG494">
        <v>5</v>
      </c>
      <c r="AH494" s="41">
        <f>AE494*权重!$N$3+AF494*权重!$N$4+AG494*权重!$N$5</f>
        <v>0.992977280371715</v>
      </c>
      <c r="AI494" s="41">
        <f t="shared" si="84"/>
        <v>0.0613866315403587</v>
      </c>
      <c r="AJ494">
        <v>0</v>
      </c>
      <c r="AK494">
        <v>0</v>
      </c>
      <c r="AL494">
        <v>0</v>
      </c>
      <c r="AM494" s="41">
        <f>AJ494*权重!$N$9+AK494*权重!$N$10+AL494*权重!$N$11</f>
        <v>0</v>
      </c>
      <c r="AN494" s="41">
        <f t="shared" si="85"/>
        <v>-0.651047891978899</v>
      </c>
      <c r="AO494" s="41">
        <f>AI494*权重!$D$16+AN494*权重!$D$17</f>
        <v>-0.380394016493933</v>
      </c>
      <c r="AP494" s="41">
        <f t="shared" si="86"/>
        <v>-0.453064622372109</v>
      </c>
      <c r="AQ494">
        <v>84.2</v>
      </c>
      <c r="AR494">
        <v>85.2</v>
      </c>
      <c r="AS494">
        <v>86.8</v>
      </c>
      <c r="AT494">
        <v>87</v>
      </c>
      <c r="AU494">
        <v>85.7333</v>
      </c>
      <c r="AV494" s="7">
        <f>IF(AU494="","未进复试",IFERROR(VLOOKUP(A494,录取名单!$E:$I,5,0),"未录取"))</f>
        <v>85.7333</v>
      </c>
      <c r="AW494" s="136" t="str">
        <f>VLOOKUP(A494,[1]数据整理!$A:$AC,29,0)</f>
        <v>putong</v>
      </c>
      <c r="AX494" t="str">
        <f t="shared" si="87"/>
        <v/>
      </c>
      <c r="AY494">
        <f>IFERROR(VLOOKUP(A494,跨学科资质筛选!$A:$H,8,0),1)</f>
        <v>1</v>
      </c>
    </row>
    <row r="495" spans="1:51">
      <c r="A495" s="8">
        <v>605</v>
      </c>
      <c r="B495" s="8" t="s">
        <v>727</v>
      </c>
      <c r="C495">
        <v>2</v>
      </c>
      <c r="D495" t="s">
        <v>131</v>
      </c>
      <c r="E495" t="str">
        <f>VLOOKUP(A495,[1]数据整理!A:J,10,0)</f>
        <v>管理学</v>
      </c>
      <c r="F495" t="str">
        <f>VLOOKUP(A495,[1]数据整理!$A:$M,13,0)</f>
        <v>会计学</v>
      </c>
      <c r="G495" s="7" t="s">
        <v>53</v>
      </c>
      <c r="H495" s="7">
        <f t="shared" si="77"/>
        <v>0</v>
      </c>
      <c r="I495" s="7">
        <f t="shared" si="78"/>
        <v>1</v>
      </c>
      <c r="J495" s="7">
        <v>1</v>
      </c>
      <c r="K495" s="127">
        <f>VLOOKUP(G495,权重!$L$16:$N$18,3,0)</f>
        <v>0.02965</v>
      </c>
      <c r="L495" s="127">
        <f t="shared" si="79"/>
        <v>-0.162495927150278</v>
      </c>
      <c r="M495" t="str">
        <f>IFERROR(VLOOKUP(A495,[1]数据整理!A:Q,16,0),"")</f>
        <v>经济管理学院</v>
      </c>
      <c r="N495" t="s">
        <v>54</v>
      </c>
      <c r="O495">
        <v>570</v>
      </c>
      <c r="P495">
        <v>472</v>
      </c>
      <c r="Q495" s="14"/>
      <c r="R495" s="14">
        <v>101</v>
      </c>
      <c r="S495" s="14" t="s">
        <v>55</v>
      </c>
      <c r="T495" s="30">
        <f>VLOOKUP(A495,英语评价得分!O:T,6,0)</f>
        <v>0.413020995667377</v>
      </c>
      <c r="U495" s="41">
        <f t="shared" si="80"/>
        <v>0.415327442315041</v>
      </c>
      <c r="V495" s="14">
        <f t="shared" si="81"/>
        <v>0</v>
      </c>
      <c r="W495">
        <v>140</v>
      </c>
      <c r="X495">
        <v>6</v>
      </c>
      <c r="Y495" s="131">
        <v>0.0428571428571429</v>
      </c>
      <c r="Z495">
        <v>3.89</v>
      </c>
      <c r="AA495" s="41">
        <f t="shared" si="82"/>
        <v>0.487366214164582</v>
      </c>
      <c r="AB495" s="41">
        <f>VLOOKUP(A495,绩点百分制转换!$H:$M,6,0)</f>
        <v>0.320332483778217</v>
      </c>
      <c r="AC495" s="41">
        <f>L495*权重!$O$22+AA495*权重!$O$23+AB495*权重!$O$24</f>
        <v>0.106044678125972</v>
      </c>
      <c r="AD495" s="41">
        <f t="shared" si="83"/>
        <v>0.150857965343719</v>
      </c>
      <c r="AE495">
        <v>1</v>
      </c>
      <c r="AF495">
        <v>1</v>
      </c>
      <c r="AG495">
        <v>3</v>
      </c>
      <c r="AH495" s="41">
        <f>AE495*权重!$N$3+AF495*权重!$N$4+AG495*权重!$N$5</f>
        <v>1.21294910180875</v>
      </c>
      <c r="AI495" s="41">
        <f t="shared" si="84"/>
        <v>0.271101727210519</v>
      </c>
      <c r="AJ495">
        <v>0</v>
      </c>
      <c r="AK495">
        <v>0</v>
      </c>
      <c r="AL495">
        <v>5</v>
      </c>
      <c r="AM495" s="41">
        <f>AJ495*权重!$N$9+AK495*权重!$N$10+AL495*权重!$N$11</f>
        <v>0.752447070785357</v>
      </c>
      <c r="AN495" s="41">
        <f t="shared" si="85"/>
        <v>1.36971468784189</v>
      </c>
      <c r="AO495" s="41">
        <f>AI495*权重!$D$16+AN495*权重!$D$17</f>
        <v>0.952351624098029</v>
      </c>
      <c r="AP495" s="41">
        <f t="shared" si="86"/>
        <v>1.13428921126134</v>
      </c>
      <c r="AQ495" t="s">
        <v>55</v>
      </c>
      <c r="AR495" t="s">
        <v>55</v>
      </c>
      <c r="AS495" t="s">
        <v>55</v>
      </c>
      <c r="AT495" t="s">
        <v>55</v>
      </c>
      <c r="AU495" t="s">
        <v>55</v>
      </c>
      <c r="AV495" s="7" t="str">
        <f>IF(AU495="","未进复试",IFERROR(VLOOKUP(A495,录取名单!$E:$I,5,0),"未录取"))</f>
        <v>未进复试</v>
      </c>
      <c r="AW495" s="136" t="str">
        <f>VLOOKUP(A495,[1]数据整理!$A:$AC,29,0)</f>
        <v>putong</v>
      </c>
      <c r="AX495" t="str">
        <f t="shared" si="87"/>
        <v/>
      </c>
      <c r="AY495">
        <f>IFERROR(VLOOKUP(A495,跨学科资质筛选!$A:$H,8,0),1)</f>
        <v>1</v>
      </c>
    </row>
    <row r="496" spans="1:51">
      <c r="A496" s="8">
        <v>606</v>
      </c>
      <c r="B496" s="8" t="s">
        <v>728</v>
      </c>
      <c r="C496">
        <v>1</v>
      </c>
      <c r="D496" t="s">
        <v>102</v>
      </c>
      <c r="E496" t="str">
        <f>VLOOKUP(A496,[1]数据整理!A:J,10,0)</f>
        <v>理学</v>
      </c>
      <c r="F496" t="str">
        <f>VLOOKUP(A496,[1]数据整理!$A:$M,13,0)</f>
        <v>自然地理与资源环境</v>
      </c>
      <c r="G496" s="7">
        <v>211</v>
      </c>
      <c r="H496" s="7">
        <f t="shared" si="77"/>
        <v>0</v>
      </c>
      <c r="I496" s="7">
        <f t="shared" si="78"/>
        <v>1</v>
      </c>
      <c r="J496" s="7">
        <v>1</v>
      </c>
      <c r="K496" s="127">
        <f>VLOOKUP(G496,权重!$L$16:$N$18,3,0)</f>
        <v>0.03757</v>
      </c>
      <c r="L496" s="127">
        <f t="shared" si="79"/>
        <v>-0.0952406599627802</v>
      </c>
      <c r="M496" t="str">
        <f>IFERROR(VLOOKUP(A496,[1]数据整理!A:Q,16,0),"")</f>
        <v>水土保持学院</v>
      </c>
      <c r="N496" t="s">
        <v>726</v>
      </c>
      <c r="O496">
        <v>570</v>
      </c>
      <c r="P496">
        <v>483</v>
      </c>
      <c r="Q496" s="14"/>
      <c r="R496" s="14" t="s">
        <v>55</v>
      </c>
      <c r="S496" s="14" t="s">
        <v>55</v>
      </c>
      <c r="T496" s="30">
        <f>VLOOKUP(A496,英语评价得分!O:T,6,0)</f>
        <v>0.413020995667377</v>
      </c>
      <c r="U496" s="41">
        <f t="shared" si="80"/>
        <v>0.415327442315041</v>
      </c>
      <c r="V496" s="14">
        <f t="shared" si="81"/>
        <v>0</v>
      </c>
      <c r="W496">
        <v>50</v>
      </c>
      <c r="X496">
        <v>7</v>
      </c>
      <c r="Y496" s="131">
        <v>0.14</v>
      </c>
      <c r="Z496">
        <v>87.42</v>
      </c>
      <c r="AA496" s="41">
        <f t="shared" si="82"/>
        <v>-0.350135091767758</v>
      </c>
      <c r="AB496" s="41">
        <f>VLOOKUP(A496,绩点百分制转换!$H:$M,6,0)</f>
        <v>-0.385323521730695</v>
      </c>
      <c r="AC496" s="41">
        <f>L496*权重!$O$22+AA496*权重!$O$23+AB496*权重!$O$24</f>
        <v>-0.205135720011895</v>
      </c>
      <c r="AD496" s="41">
        <f t="shared" si="83"/>
        <v>-0.291689483012852</v>
      </c>
      <c r="AE496">
        <v>0</v>
      </c>
      <c r="AF496">
        <v>0</v>
      </c>
      <c r="AG496">
        <v>3</v>
      </c>
      <c r="AH496" s="41">
        <f>AE496*权重!$N$3+AF496*权重!$N$4+AG496*权重!$N$5</f>
        <v>0.319423652713132</v>
      </c>
      <c r="AI496" s="41">
        <f t="shared" si="84"/>
        <v>-0.580760905997001</v>
      </c>
      <c r="AJ496">
        <v>0</v>
      </c>
      <c r="AK496">
        <v>1</v>
      </c>
      <c r="AL496">
        <v>0</v>
      </c>
      <c r="AM496" s="41">
        <f>AJ496*权重!$N$9+AK496*权重!$N$10+AL496*权重!$N$11</f>
        <v>0.341500400262201</v>
      </c>
      <c r="AN496" s="41">
        <f t="shared" si="85"/>
        <v>0.266081374167892</v>
      </c>
      <c r="AO496" s="41">
        <f>AI496*权重!$D$16+AN496*权重!$D$17</f>
        <v>-0.0556340080667513</v>
      </c>
      <c r="AP496" s="41">
        <f t="shared" si="86"/>
        <v>-0.0662623484147568</v>
      </c>
      <c r="AQ496" t="s">
        <v>55</v>
      </c>
      <c r="AR496" t="s">
        <v>55</v>
      </c>
      <c r="AS496" t="s">
        <v>55</v>
      </c>
      <c r="AT496" t="s">
        <v>55</v>
      </c>
      <c r="AU496" t="s">
        <v>55</v>
      </c>
      <c r="AV496" s="7" t="str">
        <f>IF(AU496="","未进复试",IFERROR(VLOOKUP(A496,录取名单!$E:$I,5,0),"未录取"))</f>
        <v>未进复试</v>
      </c>
      <c r="AW496" s="136" t="str">
        <f>VLOOKUP(A496,[1]数据整理!$A:$AC,29,0)</f>
        <v>putong</v>
      </c>
      <c r="AX496" t="str">
        <f t="shared" si="87"/>
        <v/>
      </c>
      <c r="AY496">
        <f>IFERROR(VLOOKUP(A496,跨学科资质筛选!$A:$H,8,0),1)</f>
        <v>1</v>
      </c>
    </row>
    <row r="497" spans="1:51">
      <c r="A497" s="8">
        <v>607</v>
      </c>
      <c r="B497" s="8" t="s">
        <v>729</v>
      </c>
      <c r="C497">
        <v>1</v>
      </c>
      <c r="D497" t="s">
        <v>102</v>
      </c>
      <c r="E497" t="str">
        <f>VLOOKUP(A497,[1]数据整理!A:J,10,0)</f>
        <v>管理学</v>
      </c>
      <c r="F497" t="str">
        <f>VLOOKUP(A497,[1]数据整理!$A:$M,13,0)</f>
        <v>会计学</v>
      </c>
      <c r="G497" s="7">
        <v>211</v>
      </c>
      <c r="H497" s="7">
        <f t="shared" si="77"/>
        <v>0</v>
      </c>
      <c r="I497" s="7">
        <f t="shared" si="78"/>
        <v>1</v>
      </c>
      <c r="J497" s="7">
        <v>1</v>
      </c>
      <c r="K497" s="127">
        <f>VLOOKUP(G497,权重!$L$16:$N$18,3,0)</f>
        <v>0.03757</v>
      </c>
      <c r="L497" s="127">
        <f t="shared" si="79"/>
        <v>-0.0952406599627802</v>
      </c>
      <c r="M497" t="str">
        <f>IFERROR(VLOOKUP(A497,[1]数据整理!A:Q,16,0),"")</f>
        <v>经济管理学院</v>
      </c>
      <c r="N497" t="s">
        <v>54</v>
      </c>
      <c r="O497">
        <v>508</v>
      </c>
      <c r="P497">
        <v>504</v>
      </c>
      <c r="Q497" s="14"/>
      <c r="R497" s="14" t="s">
        <v>55</v>
      </c>
      <c r="S497" s="14" t="s">
        <v>55</v>
      </c>
      <c r="T497" s="30">
        <f>VLOOKUP(A497,英语评价得分!O:T,6,0)</f>
        <v>0.616395183207469</v>
      </c>
      <c r="U497" s="41">
        <f t="shared" si="80"/>
        <v>0.619644160615311</v>
      </c>
      <c r="V497" s="14">
        <f t="shared" si="81"/>
        <v>0</v>
      </c>
      <c r="W497">
        <v>96</v>
      </c>
      <c r="X497">
        <v>12</v>
      </c>
      <c r="Y497" s="131">
        <v>0.125</v>
      </c>
      <c r="Z497">
        <v>90.8</v>
      </c>
      <c r="AA497" s="41">
        <f t="shared" si="82"/>
        <v>-0.220815037175264</v>
      </c>
      <c r="AB497" s="41">
        <f>VLOOKUP(A497,绩点百分制转换!$H:$M,6,0)</f>
        <v>0.483044426796046</v>
      </c>
      <c r="AC497" s="41">
        <f>L497*权重!$O$22+AA497*权重!$O$23+AB497*权重!$O$24</f>
        <v>-0.116682614239629</v>
      </c>
      <c r="AD497" s="41">
        <f t="shared" si="83"/>
        <v>-0.165895260455854</v>
      </c>
      <c r="AE497">
        <v>1</v>
      </c>
      <c r="AF497">
        <v>0</v>
      </c>
      <c r="AG497">
        <v>9</v>
      </c>
      <c r="AH497" s="41">
        <f>AE497*权重!$N$3+AF497*权重!$N$4+AG497*权重!$N$5</f>
        <v>1.41887548398922</v>
      </c>
      <c r="AI497" s="41">
        <f t="shared" si="84"/>
        <v>0.467426286683004</v>
      </c>
      <c r="AJ497">
        <v>0</v>
      </c>
      <c r="AK497">
        <v>0</v>
      </c>
      <c r="AL497">
        <v>0</v>
      </c>
      <c r="AM497" s="41">
        <f>AJ497*权重!$N$9+AK497*权重!$N$10+AL497*权重!$N$11</f>
        <v>0</v>
      </c>
      <c r="AN497" s="41">
        <f t="shared" si="85"/>
        <v>-0.651047891978899</v>
      </c>
      <c r="AO497" s="41">
        <f>AI497*权重!$D$16+AN497*权重!$D$17</f>
        <v>-0.226139551505242</v>
      </c>
      <c r="AP497" s="41">
        <f t="shared" si="86"/>
        <v>-0.269341330472149</v>
      </c>
      <c r="AQ497" t="s">
        <v>55</v>
      </c>
      <c r="AR497" t="s">
        <v>55</v>
      </c>
      <c r="AS497" t="s">
        <v>55</v>
      </c>
      <c r="AT497">
        <v>92.43</v>
      </c>
      <c r="AU497">
        <v>92.43</v>
      </c>
      <c r="AV497" s="7" t="str">
        <f>IF(AU497="","未进复试",IFERROR(VLOOKUP(A497,录取名单!$E:$I,5,0),"未录取"))</f>
        <v>未录取</v>
      </c>
      <c r="AW497" s="136" t="str">
        <f>VLOOKUP(A497,[1]数据整理!$A:$AC,29,0)</f>
        <v>putong</v>
      </c>
      <c r="AX497" t="str">
        <f t="shared" si="87"/>
        <v/>
      </c>
      <c r="AY497">
        <f>IFERROR(VLOOKUP(A497,跨学科资质筛选!$A:$H,8,0),1)</f>
        <v>1</v>
      </c>
    </row>
    <row r="498" spans="1:51">
      <c r="A498" s="8">
        <v>608</v>
      </c>
      <c r="B498" s="8" t="s">
        <v>730</v>
      </c>
      <c r="C498">
        <v>1</v>
      </c>
      <c r="D498" t="s">
        <v>731</v>
      </c>
      <c r="E498" t="str">
        <f>VLOOKUP(A498,[1]数据整理!A:J,10,0)</f>
        <v>管理学</v>
      </c>
      <c r="F498" t="str">
        <f>VLOOKUP(A498,[1]数据整理!$A:$M,13,0)</f>
        <v>会计学</v>
      </c>
      <c r="G498" s="7" t="s">
        <v>53</v>
      </c>
      <c r="H498" s="7">
        <f t="shared" si="77"/>
        <v>0</v>
      </c>
      <c r="I498" s="7">
        <f t="shared" si="78"/>
        <v>1</v>
      </c>
      <c r="J498" s="7">
        <v>1</v>
      </c>
      <c r="K498" s="127">
        <f>VLOOKUP(G498,权重!$L$16:$N$18,3,0)</f>
        <v>0.02965</v>
      </c>
      <c r="L498" s="127">
        <f t="shared" si="79"/>
        <v>-0.162495927150278</v>
      </c>
      <c r="M498" t="str">
        <f>IFERROR(VLOOKUP(A498,[1]数据整理!A:Q,16,0),"")</f>
        <v>经济管理学院</v>
      </c>
      <c r="N498" t="s">
        <v>79</v>
      </c>
      <c r="O498">
        <v>526</v>
      </c>
      <c r="P498">
        <v>435</v>
      </c>
      <c r="Q498" s="14"/>
      <c r="R498" s="14" t="s">
        <v>55</v>
      </c>
      <c r="S498" s="14" t="s">
        <v>55</v>
      </c>
      <c r="T498" s="30">
        <f>VLOOKUP(A498,英语评价得分!O:T,6,0)</f>
        <v>-0.28323186621268</v>
      </c>
      <c r="U498" s="41">
        <f t="shared" si="80"/>
        <v>-0.284152179790202</v>
      </c>
      <c r="V498" s="14">
        <f t="shared" si="81"/>
        <v>0</v>
      </c>
      <c r="W498">
        <v>111</v>
      </c>
      <c r="X498">
        <v>8</v>
      </c>
      <c r="Y498" s="131">
        <v>0.0720720720720721</v>
      </c>
      <c r="Z498">
        <v>3.93</v>
      </c>
      <c r="AA498" s="41">
        <f t="shared" si="82"/>
        <v>0.235494464765216</v>
      </c>
      <c r="AB498" s="41">
        <f>VLOOKUP(A498,绩点百分制转换!$H:$M,6,0)</f>
        <v>0.491608213270668</v>
      </c>
      <c r="AC498" s="41">
        <f>L498*权重!$O$22+AA498*权重!$O$23+AB498*权重!$O$24</f>
        <v>0.0182142962832277</v>
      </c>
      <c r="AD498" s="41">
        <f t="shared" si="83"/>
        <v>0.0259493541159993</v>
      </c>
      <c r="AE498">
        <v>2</v>
      </c>
      <c r="AF498">
        <v>0</v>
      </c>
      <c r="AG498">
        <v>6</v>
      </c>
      <c r="AH498" s="41">
        <f>AE498*权重!$N$3+AF498*权重!$N$4+AG498*权重!$N$5</f>
        <v>1.56005635712592</v>
      </c>
      <c r="AI498" s="41">
        <f t="shared" si="84"/>
        <v>0.602024255292057</v>
      </c>
      <c r="AJ498">
        <v>0</v>
      </c>
      <c r="AK498">
        <v>0</v>
      </c>
      <c r="AL498">
        <v>0</v>
      </c>
      <c r="AM498" s="41">
        <f>AJ498*权重!$N$9+AK498*权重!$N$10+AL498*权重!$N$11</f>
        <v>0</v>
      </c>
      <c r="AN498" s="41">
        <f t="shared" si="85"/>
        <v>-0.651047891978899</v>
      </c>
      <c r="AO498" s="41">
        <f>AI498*权重!$D$16+AN498*权重!$D$17</f>
        <v>-0.175005783230663</v>
      </c>
      <c r="AP498" s="41">
        <f t="shared" si="86"/>
        <v>-0.208438949232526</v>
      </c>
      <c r="AQ498" t="s">
        <v>55</v>
      </c>
      <c r="AR498" t="s">
        <v>55</v>
      </c>
      <c r="AS498" t="s">
        <v>55</v>
      </c>
      <c r="AT498" t="s">
        <v>55</v>
      </c>
      <c r="AU498" t="s">
        <v>55</v>
      </c>
      <c r="AV498" s="7" t="str">
        <f>IF(AU498="","未进复试",IFERROR(VLOOKUP(A498,录取名单!$E:$I,5,0),"未录取"))</f>
        <v>未进复试</v>
      </c>
      <c r="AW498" s="136" t="str">
        <f>VLOOKUP(A498,[1]数据整理!$A:$AC,29,0)</f>
        <v>putong</v>
      </c>
      <c r="AX498" t="str">
        <f t="shared" si="87"/>
        <v/>
      </c>
      <c r="AY498">
        <f>IFERROR(VLOOKUP(A498,跨学科资质筛选!$A:$H,8,0),1)</f>
        <v>1</v>
      </c>
    </row>
    <row r="499" spans="1:51">
      <c r="A499" s="8">
        <v>609</v>
      </c>
      <c r="B499" s="8" t="s">
        <v>732</v>
      </c>
      <c r="C499">
        <v>1</v>
      </c>
      <c r="D499" t="s">
        <v>102</v>
      </c>
      <c r="E499" t="str">
        <f>VLOOKUP(A499,[1]数据整理!A:J,10,0)</f>
        <v>农学</v>
      </c>
      <c r="F499" t="str">
        <f>VLOOKUP(A499,[1]数据整理!$A:$M,13,0)</f>
        <v>林学</v>
      </c>
      <c r="G499" s="7">
        <v>211</v>
      </c>
      <c r="H499" s="7">
        <f t="shared" si="77"/>
        <v>0</v>
      </c>
      <c r="I499" s="7">
        <f t="shared" si="78"/>
        <v>1</v>
      </c>
      <c r="J499" s="7">
        <v>1</v>
      </c>
      <c r="K499" s="127">
        <f>VLOOKUP(G499,权重!$L$16:$N$18,3,0)</f>
        <v>0.03757</v>
      </c>
      <c r="L499" s="127">
        <f t="shared" si="79"/>
        <v>-0.0952406599627802</v>
      </c>
      <c r="M499" t="str">
        <f>IFERROR(VLOOKUP(A499,[1]数据整理!A:Q,16,0),"")</f>
        <v>水土保持学院</v>
      </c>
      <c r="N499" t="s">
        <v>124</v>
      </c>
      <c r="O499">
        <v>515</v>
      </c>
      <c r="P499">
        <v>463</v>
      </c>
      <c r="Q499" s="14"/>
      <c r="R499" s="14" t="s">
        <v>55</v>
      </c>
      <c r="S499" s="14" t="s">
        <v>55</v>
      </c>
      <c r="T499" s="30">
        <f>VLOOKUP(A499,英语评价得分!O:T,6,0)</f>
        <v>-0.133889647982073</v>
      </c>
      <c r="U499" s="41">
        <f t="shared" si="80"/>
        <v>-0.134117840124824</v>
      </c>
      <c r="V499" s="14">
        <f t="shared" si="81"/>
        <v>0</v>
      </c>
      <c r="W499">
        <v>18</v>
      </c>
      <c r="X499">
        <v>4</v>
      </c>
      <c r="Y499" s="131">
        <v>0.222222222222222</v>
      </c>
      <c r="Z499">
        <v>89.35</v>
      </c>
      <c r="AA499" s="41">
        <f t="shared" si="82"/>
        <v>-1.05900057620069</v>
      </c>
      <c r="AB499" s="41">
        <f>VLOOKUP(A499,绩点百分制转换!$H:$M,6,0)</f>
        <v>0.110519715149958</v>
      </c>
      <c r="AC499" s="41">
        <f>L499*权重!$O$22+AA499*权重!$O$23+AB499*权重!$O$24</f>
        <v>-0.451698754136902</v>
      </c>
      <c r="AD499" s="41">
        <f t="shared" si="83"/>
        <v>-0.642340880928773</v>
      </c>
      <c r="AE499">
        <v>0</v>
      </c>
      <c r="AF499">
        <v>0</v>
      </c>
      <c r="AG499">
        <v>3</v>
      </c>
      <c r="AH499" s="41">
        <f>AE499*权重!$N$3+AF499*权重!$N$4+AG499*权重!$N$5</f>
        <v>0.319423652713132</v>
      </c>
      <c r="AI499" s="41">
        <f t="shared" si="84"/>
        <v>-0.580760905997001</v>
      </c>
      <c r="AJ499">
        <v>0</v>
      </c>
      <c r="AK499">
        <v>0</v>
      </c>
      <c r="AL499">
        <v>0</v>
      </c>
      <c r="AM499" s="41">
        <f>AJ499*权重!$N$9+AK499*权重!$N$10+AL499*权重!$N$11</f>
        <v>0</v>
      </c>
      <c r="AN499" s="41">
        <f t="shared" si="85"/>
        <v>-0.651047891978899</v>
      </c>
      <c r="AO499" s="41">
        <f>AI499*权重!$D$16+AN499*权重!$D$17</f>
        <v>-0.624345866004376</v>
      </c>
      <c r="AP499" s="41">
        <f t="shared" si="86"/>
        <v>-0.743621118486682</v>
      </c>
      <c r="AQ499">
        <v>73</v>
      </c>
      <c r="AR499" t="s">
        <v>55</v>
      </c>
      <c r="AS499">
        <v>86.4</v>
      </c>
      <c r="AT499">
        <v>92</v>
      </c>
      <c r="AU499">
        <v>83.28</v>
      </c>
      <c r="AV499" s="7">
        <f>IF(AU499="","未进复试",IFERROR(VLOOKUP(A499,录取名单!$E:$I,5,0),"未录取"))</f>
        <v>83.28</v>
      </c>
      <c r="AW499" s="136" t="str">
        <f>VLOOKUP(A499,[1]数据整理!$A:$AC,29,0)</f>
        <v>putong</v>
      </c>
      <c r="AX499" t="str">
        <f t="shared" si="87"/>
        <v/>
      </c>
      <c r="AY499">
        <f>IFERROR(VLOOKUP(A499,跨学科资质筛选!$A:$H,8,0),1)</f>
        <v>1</v>
      </c>
    </row>
    <row r="500" spans="1:51">
      <c r="A500" s="8">
        <v>610</v>
      </c>
      <c r="B500" s="8" t="s">
        <v>733</v>
      </c>
      <c r="C500">
        <v>1</v>
      </c>
      <c r="D500" t="s">
        <v>102</v>
      </c>
      <c r="E500" t="str">
        <f>VLOOKUP(A500,[1]数据整理!A:J,10,0)</f>
        <v>艺术学</v>
      </c>
      <c r="F500" t="str">
        <f>VLOOKUP(A500,[1]数据整理!$A:$M,13,0)</f>
        <v>环境设计</v>
      </c>
      <c r="G500" s="7">
        <v>211</v>
      </c>
      <c r="H500" s="7">
        <f t="shared" si="77"/>
        <v>0</v>
      </c>
      <c r="I500" s="7">
        <f t="shared" si="78"/>
        <v>1</v>
      </c>
      <c r="J500" s="7">
        <v>1</v>
      </c>
      <c r="K500" s="127">
        <f>VLOOKUP(G500,权重!$L$16:$N$18,3,0)</f>
        <v>0.03757</v>
      </c>
      <c r="L500" s="127">
        <f t="shared" si="79"/>
        <v>-0.0952406599627802</v>
      </c>
      <c r="M500" t="str">
        <f>IFERROR(VLOOKUP(A500,[1]数据整理!A:Q,16,0),"")</f>
        <v>园林学院</v>
      </c>
      <c r="N500" t="s">
        <v>64</v>
      </c>
      <c r="O500">
        <v>515</v>
      </c>
      <c r="Q500" s="14"/>
      <c r="R500" s="14" t="s">
        <v>55</v>
      </c>
      <c r="S500" s="14" t="s">
        <v>55</v>
      </c>
      <c r="T500" s="30">
        <f>VLOOKUP(A500,英语评价得分!O:T,6,0)</f>
        <v>-0.457295081682694</v>
      </c>
      <c r="U500" s="41">
        <f t="shared" si="80"/>
        <v>-0.459022085316513</v>
      </c>
      <c r="V500" s="14">
        <f t="shared" si="81"/>
        <v>0</v>
      </c>
      <c r="W500">
        <v>71</v>
      </c>
      <c r="X500">
        <v>2</v>
      </c>
      <c r="Y500" s="131">
        <v>0.028169014084507</v>
      </c>
      <c r="Z500">
        <v>89.8</v>
      </c>
      <c r="AA500" s="41">
        <f t="shared" si="82"/>
        <v>0.613997521813838</v>
      </c>
      <c r="AB500" s="41">
        <f>VLOOKUP(A500,绩点百分制转换!$H:$M,6,0)</f>
        <v>0.226130832557365</v>
      </c>
      <c r="AC500" s="41">
        <f>L500*权重!$O$22+AA500*权重!$O$23+AB500*权重!$O$24</f>
        <v>0.188515362543686</v>
      </c>
      <c r="AD500" s="41">
        <f t="shared" si="83"/>
        <v>0.26814424420859</v>
      </c>
      <c r="AE500">
        <v>1</v>
      </c>
      <c r="AF500">
        <v>1</v>
      </c>
      <c r="AG500">
        <v>4</v>
      </c>
      <c r="AH500" s="41">
        <f>AE500*权重!$N$3+AF500*权重!$N$4+AG500*权重!$N$5</f>
        <v>1.31942365271313</v>
      </c>
      <c r="AI500" s="41">
        <f t="shared" si="84"/>
        <v>0.37261164099618</v>
      </c>
      <c r="AJ500">
        <v>0</v>
      </c>
      <c r="AK500">
        <v>0</v>
      </c>
      <c r="AL500">
        <v>0</v>
      </c>
      <c r="AM500" s="41">
        <f>AJ500*权重!$N$9+AK500*权重!$N$10+AL500*权重!$N$11</f>
        <v>0</v>
      </c>
      <c r="AN500" s="41">
        <f t="shared" si="85"/>
        <v>-0.651047891978899</v>
      </c>
      <c r="AO500" s="41">
        <f>AI500*权重!$D$16+AN500*权重!$D$17</f>
        <v>-0.262159635401666</v>
      </c>
      <c r="AP500" s="41">
        <f t="shared" si="86"/>
        <v>-0.312242703787009</v>
      </c>
      <c r="AQ500" t="s">
        <v>55</v>
      </c>
      <c r="AR500" t="s">
        <v>55</v>
      </c>
      <c r="AS500" t="s">
        <v>55</v>
      </c>
      <c r="AT500" t="s">
        <v>55</v>
      </c>
      <c r="AU500" t="s">
        <v>55</v>
      </c>
      <c r="AV500" s="7" t="str">
        <f>IF(AU500="","未进复试",IFERROR(VLOOKUP(A500,录取名单!$E:$I,5,0),"未录取"))</f>
        <v>未进复试</v>
      </c>
      <c r="AW500" s="136" t="str">
        <f>VLOOKUP(A500,[1]数据整理!$A:$AC,29,0)</f>
        <v>putong</v>
      </c>
      <c r="AX500" t="str">
        <f t="shared" si="87"/>
        <v/>
      </c>
      <c r="AY500">
        <f>IFERROR(VLOOKUP(A500,跨学科资质筛选!$A:$H,8,0),1)</f>
        <v>1</v>
      </c>
    </row>
    <row r="501" spans="1:51">
      <c r="A501" s="8">
        <v>612</v>
      </c>
      <c r="B501" s="8" t="s">
        <v>734</v>
      </c>
      <c r="C501">
        <v>1</v>
      </c>
      <c r="D501" t="s">
        <v>122</v>
      </c>
      <c r="E501" t="str">
        <f>VLOOKUP(A501,[1]数据整理!A:J,10,0)</f>
        <v>农学</v>
      </c>
      <c r="F501" t="str">
        <f>VLOOKUP(A501,[1]数据整理!$A:$M,13,0)</f>
        <v>林学</v>
      </c>
      <c r="G501" s="7" t="s">
        <v>53</v>
      </c>
      <c r="H501" s="7">
        <f t="shared" si="77"/>
        <v>0</v>
      </c>
      <c r="I501" s="7">
        <f t="shared" si="78"/>
        <v>1</v>
      </c>
      <c r="J501" s="7">
        <v>1</v>
      </c>
      <c r="K501" s="127">
        <f>VLOOKUP(G501,权重!$L$16:$N$18,3,0)</f>
        <v>0.02965</v>
      </c>
      <c r="L501" s="127">
        <f t="shared" si="79"/>
        <v>-0.162495927150278</v>
      </c>
      <c r="M501" t="str">
        <f>IFERROR(VLOOKUP(A501,[1]数据整理!A:Q,16,0),"")</f>
        <v>林学院</v>
      </c>
      <c r="N501" t="s">
        <v>247</v>
      </c>
      <c r="O501">
        <v>523</v>
      </c>
      <c r="P501">
        <v>454</v>
      </c>
      <c r="Q501" s="14"/>
      <c r="R501" s="14" t="s">
        <v>55</v>
      </c>
      <c r="S501" s="14" t="s">
        <v>55</v>
      </c>
      <c r="T501" s="30">
        <f>VLOOKUP(A501,英语评价得分!O:T,6,0)</f>
        <v>-0.298586318243191</v>
      </c>
      <c r="U501" s="41">
        <f t="shared" si="80"/>
        <v>-0.299577791506805</v>
      </c>
      <c r="V501" s="14">
        <f t="shared" si="81"/>
        <v>0</v>
      </c>
      <c r="W501">
        <v>115</v>
      </c>
      <c r="X501">
        <v>1</v>
      </c>
      <c r="Y501" s="131">
        <v>0.00869565217391304</v>
      </c>
      <c r="Z501">
        <v>3.69</v>
      </c>
      <c r="AA501" s="41">
        <f t="shared" si="82"/>
        <v>0.781883936838998</v>
      </c>
      <c r="AB501" s="41">
        <f>VLOOKUP(A501,绩点百分制转换!$H:$M,6,0)</f>
        <v>-0.518918590734812</v>
      </c>
      <c r="AC501" s="41">
        <f>L501*权重!$O$22+AA501*权重!$O$23+AB501*权重!$O$24</f>
        <v>0.179775782956035</v>
      </c>
      <c r="AD501" s="41">
        <f t="shared" si="83"/>
        <v>0.255715188042557</v>
      </c>
      <c r="AE501">
        <v>2</v>
      </c>
      <c r="AF501">
        <v>0</v>
      </c>
      <c r="AG501">
        <v>1</v>
      </c>
      <c r="AH501" s="41">
        <f>AE501*权重!$N$3+AF501*权重!$N$4+AG501*权重!$N$5</f>
        <v>1.02768360260403</v>
      </c>
      <c r="AI501" s="41">
        <f t="shared" si="84"/>
        <v>0.0944746863637506</v>
      </c>
      <c r="AJ501">
        <v>0</v>
      </c>
      <c r="AK501">
        <v>0</v>
      </c>
      <c r="AL501">
        <v>0</v>
      </c>
      <c r="AM501" s="41">
        <f>AJ501*权重!$N$9+AK501*权重!$N$10+AL501*权重!$N$11</f>
        <v>0</v>
      </c>
      <c r="AN501" s="41">
        <f t="shared" si="85"/>
        <v>-0.651047891978899</v>
      </c>
      <c r="AO501" s="41">
        <f>AI501*权重!$D$16+AN501*权重!$D$17</f>
        <v>-0.367823864466526</v>
      </c>
      <c r="AP501" s="41">
        <f t="shared" si="86"/>
        <v>-0.438093064107475</v>
      </c>
      <c r="AQ501">
        <v>67</v>
      </c>
      <c r="AR501">
        <v>88.2</v>
      </c>
      <c r="AS501">
        <v>85</v>
      </c>
      <c r="AT501">
        <v>90</v>
      </c>
      <c r="AU501">
        <v>79.44</v>
      </c>
      <c r="AV501" s="7">
        <f>IF(AU501="","未进复试",IFERROR(VLOOKUP(A501,录取名单!$E:$I,5,0),"未录取"))</f>
        <v>79.44</v>
      </c>
      <c r="AW501" s="136" t="str">
        <f>VLOOKUP(A501,[1]数据整理!$A:$AC,29,0)</f>
        <v>putong</v>
      </c>
      <c r="AX501" t="str">
        <f t="shared" si="87"/>
        <v/>
      </c>
      <c r="AY501">
        <f>IFERROR(VLOOKUP(A501,跨学科资质筛选!$A:$H,8,0),1)</f>
        <v>1</v>
      </c>
    </row>
    <row r="502" spans="1:51">
      <c r="A502" s="8">
        <v>614</v>
      </c>
      <c r="B502" s="8" t="s">
        <v>735</v>
      </c>
      <c r="C502">
        <v>1</v>
      </c>
      <c r="D502" t="s">
        <v>140</v>
      </c>
      <c r="E502" t="str">
        <f>VLOOKUP(A502,[1]数据整理!A:J,10,0)</f>
        <v>理学</v>
      </c>
      <c r="F502" t="str">
        <f>VLOOKUP(A502,[1]数据整理!$A:$M,13,0)</f>
        <v>人文地理与城乡规划</v>
      </c>
      <c r="G502" s="7" t="s">
        <v>53</v>
      </c>
      <c r="H502" s="7">
        <f t="shared" si="77"/>
        <v>0</v>
      </c>
      <c r="I502" s="7">
        <f t="shared" si="78"/>
        <v>1</v>
      </c>
      <c r="J502" s="7">
        <v>1</v>
      </c>
      <c r="K502" s="127">
        <f>VLOOKUP(G502,权重!$L$16:$N$18,3,0)</f>
        <v>0.02965</v>
      </c>
      <c r="L502" s="127">
        <f t="shared" si="79"/>
        <v>-0.162495927150278</v>
      </c>
      <c r="M502" t="str">
        <f>IFERROR(VLOOKUP(A502,[1]数据整理!A:Q,16,0),"")</f>
        <v>水土保持学院</v>
      </c>
      <c r="N502" t="s">
        <v>195</v>
      </c>
      <c r="O502">
        <v>451</v>
      </c>
      <c r="Q502" s="14"/>
      <c r="R502" s="14" t="s">
        <v>55</v>
      </c>
      <c r="S502" s="14" t="s">
        <v>55</v>
      </c>
      <c r="T502" s="30">
        <f>VLOOKUP(A502,英语评价得分!O:T,6,0)</f>
        <v>-1.4700265171446</v>
      </c>
      <c r="U502" s="41">
        <f t="shared" si="80"/>
        <v>-1.47644699019687</v>
      </c>
      <c r="V502" s="14">
        <f t="shared" si="81"/>
        <v>0</v>
      </c>
      <c r="W502">
        <v>65</v>
      </c>
      <c r="X502">
        <v>5</v>
      </c>
      <c r="Y502" s="131">
        <v>0.0769230769230769</v>
      </c>
      <c r="Z502">
        <v>3.57</v>
      </c>
      <c r="AA502" s="41">
        <f t="shared" si="82"/>
        <v>0.193672317287856</v>
      </c>
      <c r="AB502" s="41">
        <f>VLOOKUP(A502,绩点百分制转换!$H:$M,6,0)</f>
        <v>-0.827214903821227</v>
      </c>
      <c r="AC502" s="41">
        <f>L502*权重!$O$22+AA502*权重!$O$23+AB502*权重!$O$24</f>
        <v>-0.0574528063011602</v>
      </c>
      <c r="AD502" s="41">
        <f t="shared" si="83"/>
        <v>-0.0816611617572396</v>
      </c>
      <c r="AE502">
        <v>0</v>
      </c>
      <c r="AF502">
        <v>0</v>
      </c>
      <c r="AG502">
        <v>0</v>
      </c>
      <c r="AH502" s="41">
        <f>AE502*权重!$N$3+AF502*权重!$N$4+AG502*权重!$N$5</f>
        <v>0</v>
      </c>
      <c r="AI502" s="41">
        <f t="shared" si="84"/>
        <v>-0.885290647353986</v>
      </c>
      <c r="AJ502">
        <v>0</v>
      </c>
      <c r="AK502">
        <v>0</v>
      </c>
      <c r="AL502">
        <v>0</v>
      </c>
      <c r="AM502" s="41">
        <f>AJ502*权重!$N$9+AK502*权重!$N$10+AL502*权重!$N$11</f>
        <v>0</v>
      </c>
      <c r="AN502" s="41">
        <f t="shared" si="85"/>
        <v>-0.651047891978899</v>
      </c>
      <c r="AO502" s="41">
        <f>AI502*权重!$D$16+AN502*权重!$D$17</f>
        <v>-0.740036714745894</v>
      </c>
      <c r="AP502" s="41">
        <f t="shared" si="86"/>
        <v>-0.881413587411652</v>
      </c>
      <c r="AQ502" t="s">
        <v>55</v>
      </c>
      <c r="AR502" t="s">
        <v>55</v>
      </c>
      <c r="AS502" t="s">
        <v>55</v>
      </c>
      <c r="AT502" t="s">
        <v>55</v>
      </c>
      <c r="AU502" t="s">
        <v>55</v>
      </c>
      <c r="AV502" s="7" t="str">
        <f>IF(AU502="","未进复试",IFERROR(VLOOKUP(A502,录取名单!$E:$I,5,0),"未录取"))</f>
        <v>未进复试</v>
      </c>
      <c r="AW502" s="136" t="str">
        <f>VLOOKUP(A502,[1]数据整理!$A:$AC,29,0)</f>
        <v>putong</v>
      </c>
      <c r="AX502" t="str">
        <f t="shared" si="87"/>
        <v/>
      </c>
      <c r="AY502">
        <f>IFERROR(VLOOKUP(A502,跨学科资质筛选!$A:$H,8,0),1)</f>
        <v>1</v>
      </c>
    </row>
    <row r="503" spans="1:51">
      <c r="A503" s="8">
        <v>617</v>
      </c>
      <c r="B503" s="8" t="s">
        <v>736</v>
      </c>
      <c r="C503">
        <v>1</v>
      </c>
      <c r="D503" t="s">
        <v>102</v>
      </c>
      <c r="E503" t="str">
        <f>VLOOKUP(A503,[1]数据整理!A:J,10,0)</f>
        <v>艺术学</v>
      </c>
      <c r="F503" t="str">
        <f>VLOOKUP(A503,[1]数据整理!$A:$M,13,0)</f>
        <v>环境设计</v>
      </c>
      <c r="G503" s="7">
        <v>211</v>
      </c>
      <c r="H503" s="7">
        <f t="shared" si="77"/>
        <v>0</v>
      </c>
      <c r="I503" s="7">
        <f t="shared" si="78"/>
        <v>1</v>
      </c>
      <c r="J503" s="7">
        <v>1</v>
      </c>
      <c r="K503" s="127">
        <f>VLOOKUP(G503,权重!$L$16:$N$18,3,0)</f>
        <v>0.03757</v>
      </c>
      <c r="L503" s="127">
        <f t="shared" si="79"/>
        <v>-0.0952406599627802</v>
      </c>
      <c r="M503" t="str">
        <f>IFERROR(VLOOKUP(A503,[1]数据整理!A:Q,16,0),"")</f>
        <v>艺术设计学院</v>
      </c>
      <c r="N503" t="s">
        <v>205</v>
      </c>
      <c r="O503">
        <v>490</v>
      </c>
      <c r="Q503" s="14"/>
      <c r="R503" s="14" t="s">
        <v>55</v>
      </c>
      <c r="S503" s="14" t="s">
        <v>55</v>
      </c>
      <c r="T503" s="30">
        <f>VLOOKUP(A503,英语评价得分!O:T,6,0)</f>
        <v>-0.852893298659999</v>
      </c>
      <c r="U503" s="41">
        <f t="shared" si="80"/>
        <v>-0.856453688785401</v>
      </c>
      <c r="V503" s="14">
        <f t="shared" si="81"/>
        <v>0</v>
      </c>
      <c r="W503">
        <v>71</v>
      </c>
      <c r="X503">
        <v>20</v>
      </c>
      <c r="Y503" s="131">
        <v>0.28169014084507</v>
      </c>
      <c r="Z503">
        <v>87.37</v>
      </c>
      <c r="AA503" s="41">
        <f t="shared" si="82"/>
        <v>-1.57169354172126</v>
      </c>
      <c r="AB503" s="41">
        <f>VLOOKUP(A503,绩点百分制转换!$H:$M,6,0)</f>
        <v>-0.398169201442629</v>
      </c>
      <c r="AC503" s="41">
        <f>L503*权重!$O$22+AA503*权重!$O$23+AB503*权重!$O$24</f>
        <v>-0.669350429275642</v>
      </c>
      <c r="AD503" s="41">
        <f t="shared" si="83"/>
        <v>-0.951875781068942</v>
      </c>
      <c r="AE503">
        <v>0</v>
      </c>
      <c r="AF503">
        <v>1</v>
      </c>
      <c r="AG503">
        <v>6</v>
      </c>
      <c r="AH503" s="41">
        <f>AE503*权重!$N$3+AF503*权重!$N$4+AG503*权重!$N$5</f>
        <v>1.07176822867206</v>
      </c>
      <c r="AI503" s="41">
        <f t="shared" si="84"/>
        <v>0.136503758601466</v>
      </c>
      <c r="AJ503">
        <v>0</v>
      </c>
      <c r="AK503">
        <v>0</v>
      </c>
      <c r="AL503">
        <v>0</v>
      </c>
      <c r="AM503" s="41">
        <f>AJ503*权重!$N$9+AK503*权重!$N$10+AL503*权重!$N$11</f>
        <v>0</v>
      </c>
      <c r="AN503" s="41">
        <f t="shared" si="85"/>
        <v>-0.651047891978899</v>
      </c>
      <c r="AO503" s="41">
        <f>AI503*权重!$D$16+AN503*权重!$D$17</f>
        <v>-0.351857019923418</v>
      </c>
      <c r="AP503" s="41">
        <f t="shared" si="86"/>
        <v>-0.419075908001623</v>
      </c>
      <c r="AQ503">
        <v>82</v>
      </c>
      <c r="AR503" t="s">
        <v>55</v>
      </c>
      <c r="AS503">
        <v>74.5</v>
      </c>
      <c r="AT503">
        <v>86</v>
      </c>
      <c r="AU503">
        <v>82.1</v>
      </c>
      <c r="AV503" s="7" t="str">
        <f>IF(AU503="","未进复试",IFERROR(VLOOKUP(A503,录取名单!$E:$I,5,0),"未录取"))</f>
        <v>未录取</v>
      </c>
      <c r="AW503" s="136" t="str">
        <f>VLOOKUP(A503,[1]数据整理!$A:$AC,29,0)</f>
        <v>putong</v>
      </c>
      <c r="AX503" t="str">
        <f t="shared" si="87"/>
        <v/>
      </c>
      <c r="AY503">
        <f>IFERROR(VLOOKUP(A503,跨学科资质筛选!$A:$H,8,0),1)</f>
        <v>1</v>
      </c>
    </row>
    <row r="504" spans="1:51">
      <c r="A504" s="8">
        <v>618</v>
      </c>
      <c r="B504" s="8" t="s">
        <v>737</v>
      </c>
      <c r="C504">
        <v>1</v>
      </c>
      <c r="D504" t="s">
        <v>102</v>
      </c>
      <c r="E504" t="str">
        <f>VLOOKUP(A504,[1]数据整理!A:J,10,0)</f>
        <v>文学</v>
      </c>
      <c r="F504" t="str">
        <f>VLOOKUP(A504,[1]数据整理!$A:$M,13,0)</f>
        <v>商务英语</v>
      </c>
      <c r="G504" s="7">
        <v>211</v>
      </c>
      <c r="H504" s="7">
        <f t="shared" si="77"/>
        <v>0</v>
      </c>
      <c r="I504" s="7">
        <f t="shared" si="78"/>
        <v>1</v>
      </c>
      <c r="J504" s="7">
        <v>1</v>
      </c>
      <c r="K504" s="127">
        <f>VLOOKUP(G504,权重!$L$16:$N$18,3,0)</f>
        <v>0.03757</v>
      </c>
      <c r="L504" s="127">
        <f t="shared" si="79"/>
        <v>-0.0952406599627802</v>
      </c>
      <c r="M504" t="str">
        <f>IFERROR(VLOOKUP(A504,[1]数据整理!A:Q,16,0),"")</f>
        <v>外语学院</v>
      </c>
      <c r="N504" t="s">
        <v>362</v>
      </c>
      <c r="O504">
        <v>525</v>
      </c>
      <c r="Q504" s="14"/>
      <c r="R504" s="14" t="s">
        <v>55</v>
      </c>
      <c r="S504" s="14" t="s">
        <v>55</v>
      </c>
      <c r="T504" s="30">
        <f>VLOOKUP(A504,英语评价得分!O:T,6,0)</f>
        <v>-0.299055794891772</v>
      </c>
      <c r="U504" s="41">
        <f t="shared" si="80"/>
        <v>-0.300049443928958</v>
      </c>
      <c r="V504" s="14">
        <f t="shared" si="81"/>
        <v>0</v>
      </c>
      <c r="W504">
        <v>51</v>
      </c>
      <c r="X504">
        <v>20</v>
      </c>
      <c r="Y504" s="131">
        <v>0.392156862745098</v>
      </c>
      <c r="Z504">
        <v>87.96</v>
      </c>
      <c r="AA504" s="41">
        <f t="shared" si="82"/>
        <v>-2.52406437550562</v>
      </c>
      <c r="AB504" s="41">
        <f>VLOOKUP(A504,绩点百分制转换!$H:$M,6,0)</f>
        <v>-0.246590180841809</v>
      </c>
      <c r="AC504" s="41">
        <f>L504*权重!$O$22+AA504*权重!$O$23+AB504*权重!$O$24</f>
        <v>-1.02394240991148</v>
      </c>
      <c r="AD504" s="41">
        <f t="shared" si="83"/>
        <v>-1.45616132468653</v>
      </c>
      <c r="AE504">
        <v>0</v>
      </c>
      <c r="AF504">
        <v>0</v>
      </c>
      <c r="AG504">
        <v>1</v>
      </c>
      <c r="AH504" s="41">
        <f>AE504*权重!$N$3+AF504*权重!$N$4+AG504*权重!$N$5</f>
        <v>0.106474550904377</v>
      </c>
      <c r="AI504" s="41">
        <f t="shared" si="84"/>
        <v>-0.783780733568324</v>
      </c>
      <c r="AJ504">
        <v>0</v>
      </c>
      <c r="AK504">
        <v>0</v>
      </c>
      <c r="AL504">
        <v>0</v>
      </c>
      <c r="AM504" s="41">
        <f>AJ504*权重!$N$9+AK504*权重!$N$10+AL504*权重!$N$11</f>
        <v>0</v>
      </c>
      <c r="AN504" s="41">
        <f t="shared" si="85"/>
        <v>-0.651047891978899</v>
      </c>
      <c r="AO504" s="41">
        <f>AI504*权重!$D$16+AN504*权重!$D$17</f>
        <v>-0.701473098498721</v>
      </c>
      <c r="AP504" s="41">
        <f t="shared" si="86"/>
        <v>-0.835482764436662</v>
      </c>
      <c r="AQ504" t="s">
        <v>55</v>
      </c>
      <c r="AR504">
        <v>68</v>
      </c>
      <c r="AS504" t="s">
        <v>55</v>
      </c>
      <c r="AT504">
        <v>86.3</v>
      </c>
      <c r="AU504">
        <v>77.15</v>
      </c>
      <c r="AV504" s="7">
        <f>IF(AU504="","未进复试",IFERROR(VLOOKUP(A504,录取名单!$E:$I,5,0),"未录取"))</f>
        <v>77.15</v>
      </c>
      <c r="AW504" s="136" t="str">
        <f>VLOOKUP(A504,[1]数据整理!$A:$AC,29,0)</f>
        <v>2jia</v>
      </c>
      <c r="AX504" t="str">
        <f t="shared" si="87"/>
        <v/>
      </c>
      <c r="AY504">
        <f>IFERROR(VLOOKUP(A504,跨学科资质筛选!$A:$H,8,0),1)</f>
        <v>1</v>
      </c>
    </row>
    <row r="505" spans="1:51">
      <c r="A505" s="8">
        <v>619</v>
      </c>
      <c r="B505" s="8" t="s">
        <v>738</v>
      </c>
      <c r="C505">
        <v>1</v>
      </c>
      <c r="D505" t="s">
        <v>102</v>
      </c>
      <c r="E505" t="str">
        <f>VLOOKUP(A505,[1]数据整理!A:J,10,0)</f>
        <v>文学</v>
      </c>
      <c r="F505" t="str">
        <f>VLOOKUP(A505,[1]数据整理!$A:$M,13,0)</f>
        <v>英语</v>
      </c>
      <c r="G505" s="7">
        <v>211</v>
      </c>
      <c r="H505" s="7">
        <f t="shared" si="77"/>
        <v>0</v>
      </c>
      <c r="I505" s="7">
        <f t="shared" si="78"/>
        <v>1</v>
      </c>
      <c r="J505" s="7">
        <v>1</v>
      </c>
      <c r="K505" s="127">
        <f>VLOOKUP(G505,权重!$L$16:$N$18,3,0)</f>
        <v>0.03757</v>
      </c>
      <c r="L505" s="127">
        <f t="shared" si="79"/>
        <v>-0.0952406599627802</v>
      </c>
      <c r="M505" t="str">
        <f>IFERROR(VLOOKUP(A505,[1]数据整理!A:Q,16,0),"")</f>
        <v>外语学院</v>
      </c>
      <c r="N505" t="s">
        <v>135</v>
      </c>
      <c r="Q505" s="14"/>
      <c r="R505" s="14" t="s">
        <v>55</v>
      </c>
      <c r="S505" s="14" t="s">
        <v>55</v>
      </c>
      <c r="T505" s="30">
        <f>VLOOKUP(A505,英语评价得分!O:T,6,0)</f>
        <v>-0.0423914978370054</v>
      </c>
      <c r="U505" s="41">
        <f t="shared" si="80"/>
        <v>-0.0421956449126116</v>
      </c>
      <c r="V505" s="14">
        <f t="shared" si="81"/>
        <v>1</v>
      </c>
      <c r="W505">
        <v>46</v>
      </c>
      <c r="X505">
        <v>7</v>
      </c>
      <c r="Y505" s="131">
        <v>0.152173913043478</v>
      </c>
      <c r="Z505">
        <v>89.17</v>
      </c>
      <c r="AA505" s="41">
        <f t="shared" si="82"/>
        <v>-0.455090498393549</v>
      </c>
      <c r="AB505" s="41">
        <f>VLOOKUP(A505,绩点百分制转换!$H:$M,6,0)</f>
        <v>0.0642752681869969</v>
      </c>
      <c r="AC505" s="41">
        <f>L505*权重!$O$22+AA505*权重!$O$23+AB505*权重!$O$24</f>
        <v>-0.224586398432508</v>
      </c>
      <c r="AD505" s="41">
        <f t="shared" si="83"/>
        <v>-0.319351405664011</v>
      </c>
      <c r="AE505">
        <v>1</v>
      </c>
      <c r="AF505">
        <v>0</v>
      </c>
      <c r="AG505">
        <v>0</v>
      </c>
      <c r="AH505" s="41">
        <f>AE505*权重!$N$3+AF505*权重!$N$4+AG505*权重!$N$5</f>
        <v>0.460604525849828</v>
      </c>
      <c r="AI505" s="41">
        <f t="shared" si="84"/>
        <v>-0.446162937387948</v>
      </c>
      <c r="AJ505">
        <v>0</v>
      </c>
      <c r="AK505">
        <v>0</v>
      </c>
      <c r="AL505">
        <v>1</v>
      </c>
      <c r="AM505" s="41">
        <f>AJ505*权重!$N$9+AK505*权重!$N$10+AL505*权重!$N$11</f>
        <v>0.150489414157071</v>
      </c>
      <c r="AN505" s="41">
        <f t="shared" si="85"/>
        <v>-0.246895376014742</v>
      </c>
      <c r="AO505" s="41">
        <f>AI505*权重!$D$16+AN505*权重!$D$17</f>
        <v>-0.322597122580423</v>
      </c>
      <c r="AP505" s="41">
        <f t="shared" si="86"/>
        <v>-0.38422618964239</v>
      </c>
      <c r="AQ505">
        <v>77</v>
      </c>
      <c r="AR505" t="s">
        <v>55</v>
      </c>
      <c r="AS505">
        <v>86</v>
      </c>
      <c r="AT505">
        <v>89.1</v>
      </c>
      <c r="AU505">
        <v>83.64</v>
      </c>
      <c r="AV505" s="7" t="str">
        <f>IF(AU505="","未进复试",IFERROR(VLOOKUP(A505,录取名单!$E:$I,5,0),"未录取"))</f>
        <v>未录取</v>
      </c>
      <c r="AW505" s="136" t="str">
        <f>VLOOKUP(A505,[1]数据整理!$A:$AC,29,0)</f>
        <v>putong</v>
      </c>
      <c r="AX505" t="str">
        <f t="shared" si="87"/>
        <v/>
      </c>
      <c r="AY505">
        <f>IFERROR(VLOOKUP(A505,跨学科资质筛选!$A:$H,8,0),1)</f>
        <v>1</v>
      </c>
    </row>
    <row r="506" spans="1:51">
      <c r="A506" s="8">
        <v>620</v>
      </c>
      <c r="B506" s="8" t="s">
        <v>739</v>
      </c>
      <c r="C506">
        <v>1</v>
      </c>
      <c r="D506" t="s">
        <v>524</v>
      </c>
      <c r="E506" t="str">
        <f>VLOOKUP(A506,[1]数据整理!A:J,10,0)</f>
        <v>艺术学</v>
      </c>
      <c r="F506" t="str">
        <f>VLOOKUP(A506,[1]数据整理!$A:$M,13,0)</f>
        <v>艺术设计学</v>
      </c>
      <c r="G506" s="7">
        <v>211</v>
      </c>
      <c r="H506" s="7">
        <f t="shared" si="77"/>
        <v>0</v>
      </c>
      <c r="I506" s="7">
        <f t="shared" si="78"/>
        <v>1</v>
      </c>
      <c r="J506" s="7">
        <v>1</v>
      </c>
      <c r="K506" s="127">
        <f>VLOOKUP(G506,权重!$L$16:$N$18,3,0)</f>
        <v>0.03757</v>
      </c>
      <c r="L506" s="127">
        <f t="shared" si="79"/>
        <v>-0.0952406599627802</v>
      </c>
      <c r="M506" t="str">
        <f>IFERROR(VLOOKUP(A506,[1]数据整理!A:Q,16,0),"")</f>
        <v>艺术设计学院</v>
      </c>
      <c r="N506" t="s">
        <v>86</v>
      </c>
      <c r="O506">
        <v>444</v>
      </c>
      <c r="Q506" s="14"/>
      <c r="R506" s="14" t="s">
        <v>55</v>
      </c>
      <c r="S506" s="14" t="s">
        <v>55</v>
      </c>
      <c r="T506" s="30">
        <f>VLOOKUP(A506,英语评价得分!O:T,6,0)</f>
        <v>-1.58079401789824</v>
      </c>
      <c r="U506" s="41">
        <f t="shared" si="80"/>
        <v>-1.58772783916816</v>
      </c>
      <c r="V506" s="14">
        <f t="shared" si="81"/>
        <v>0</v>
      </c>
      <c r="W506">
        <v>73</v>
      </c>
      <c r="X506">
        <v>3</v>
      </c>
      <c r="Y506" s="131">
        <v>0.0410958904109589</v>
      </c>
      <c r="Z506">
        <v>87.32</v>
      </c>
      <c r="AA506" s="41">
        <f t="shared" si="82"/>
        <v>0.50255056499736</v>
      </c>
      <c r="AB506" s="41">
        <f>VLOOKUP(A506,绩点百分制转换!$H:$M,6,0)</f>
        <v>-0.411014881154566</v>
      </c>
      <c r="AC506" s="41">
        <f>L506*权重!$O$22+AA506*权重!$O$23+AB506*权重!$O$24</f>
        <v>0.117329180063393</v>
      </c>
      <c r="AD506" s="41">
        <f t="shared" si="83"/>
        <v>0.166906301190914</v>
      </c>
      <c r="AE506">
        <v>1</v>
      </c>
      <c r="AF506">
        <v>0</v>
      </c>
      <c r="AG506">
        <v>2</v>
      </c>
      <c r="AH506" s="41">
        <f>AE506*权重!$N$3+AF506*权重!$N$4+AG506*权重!$N$5</f>
        <v>0.673553627658583</v>
      </c>
      <c r="AI506" s="41">
        <f t="shared" si="84"/>
        <v>-0.243143109816625</v>
      </c>
      <c r="AJ506">
        <v>0</v>
      </c>
      <c r="AK506">
        <v>0</v>
      </c>
      <c r="AL506">
        <v>0</v>
      </c>
      <c r="AM506" s="41">
        <f>AJ506*权重!$N$9+AK506*权重!$N$10+AL506*权重!$N$11</f>
        <v>0</v>
      </c>
      <c r="AN506" s="41">
        <f t="shared" si="85"/>
        <v>-0.651047891978899</v>
      </c>
      <c r="AO506" s="41">
        <f>AI506*权重!$D$16+AN506*权重!$D$17</f>
        <v>-0.496084865235451</v>
      </c>
      <c r="AP506" s="41">
        <f t="shared" si="86"/>
        <v>-0.590857091297079</v>
      </c>
      <c r="AQ506" t="s">
        <v>55</v>
      </c>
      <c r="AR506" t="s">
        <v>55</v>
      </c>
      <c r="AS506" t="s">
        <v>55</v>
      </c>
      <c r="AT506" t="s">
        <v>55</v>
      </c>
      <c r="AU506" t="s">
        <v>55</v>
      </c>
      <c r="AV506" s="7" t="str">
        <f>IF(AU506="","未进复试",IFERROR(VLOOKUP(A506,录取名单!$E:$I,5,0),"未录取"))</f>
        <v>未进复试</v>
      </c>
      <c r="AW506" s="136" t="str">
        <f>VLOOKUP(A506,[1]数据整理!$A:$AC,29,0)</f>
        <v>putong</v>
      </c>
      <c r="AX506" t="str">
        <f t="shared" si="87"/>
        <v/>
      </c>
      <c r="AY506">
        <f>IFERROR(VLOOKUP(A506,跨学科资质筛选!$A:$H,8,0),1)</f>
        <v>1</v>
      </c>
    </row>
    <row r="507" spans="1:51">
      <c r="A507" s="8">
        <v>621</v>
      </c>
      <c r="B507" s="8" t="s">
        <v>740</v>
      </c>
      <c r="C507">
        <v>1</v>
      </c>
      <c r="D507" t="s">
        <v>229</v>
      </c>
      <c r="E507" t="str">
        <f>VLOOKUP(A507,[1]数据整理!A:J,10,0)</f>
        <v>管理学</v>
      </c>
      <c r="F507" t="str">
        <f>VLOOKUP(A507,[1]数据整理!$A:$M,13,0)</f>
        <v>财务管理</v>
      </c>
      <c r="G507" s="7" t="s">
        <v>53</v>
      </c>
      <c r="H507" s="7">
        <f t="shared" si="77"/>
        <v>0</v>
      </c>
      <c r="I507" s="7">
        <f t="shared" si="78"/>
        <v>1</v>
      </c>
      <c r="J507" s="7">
        <v>1</v>
      </c>
      <c r="K507" s="127">
        <f>VLOOKUP(G507,权重!$L$16:$N$18,3,0)</f>
        <v>0.02965</v>
      </c>
      <c r="L507" s="127">
        <f t="shared" si="79"/>
        <v>-0.162495927150278</v>
      </c>
      <c r="M507" t="str">
        <f>IFERROR(VLOOKUP(A507,[1]数据整理!A:Q,16,0),"")</f>
        <v>经济管理学院</v>
      </c>
      <c r="N507" t="s">
        <v>162</v>
      </c>
      <c r="O507">
        <v>510</v>
      </c>
      <c r="P507">
        <v>511</v>
      </c>
      <c r="Q507" s="14"/>
      <c r="R507" s="14" t="s">
        <v>55</v>
      </c>
      <c r="S507" s="14" t="s">
        <v>55</v>
      </c>
      <c r="T507" s="30">
        <f>VLOOKUP(A507,英语评价得分!O:T,6,0)</f>
        <v>0.744492593410562</v>
      </c>
      <c r="U507" s="41">
        <f t="shared" si="80"/>
        <v>0.748335233912407</v>
      </c>
      <c r="V507" s="14">
        <f t="shared" si="81"/>
        <v>0</v>
      </c>
      <c r="W507">
        <v>120</v>
      </c>
      <c r="X507">
        <v>2</v>
      </c>
      <c r="Y507" s="131">
        <v>0.0166666666666667</v>
      </c>
      <c r="Z507">
        <v>4.31</v>
      </c>
      <c r="AA507" s="41">
        <f t="shared" si="82"/>
        <v>0.713163134881634</v>
      </c>
      <c r="AB507" s="41">
        <f>VLOOKUP(A507,绩点百分制转换!$H:$M,6,0)</f>
        <v>2.34016269372137</v>
      </c>
      <c r="AC507" s="41">
        <f>L507*权重!$O$22+AA507*权重!$O$23+AB507*权重!$O$24</f>
        <v>0.283320688048363</v>
      </c>
      <c r="AD507" s="41">
        <f t="shared" si="83"/>
        <v>0.402972321888857</v>
      </c>
      <c r="AE507">
        <v>1</v>
      </c>
      <c r="AF507">
        <v>2</v>
      </c>
      <c r="AG507">
        <v>9</v>
      </c>
      <c r="AH507" s="41">
        <f>AE507*权重!$N$3+AF507*权重!$N$4+AG507*权重!$N$5</f>
        <v>2.28471733048081</v>
      </c>
      <c r="AI507" s="41">
        <f t="shared" si="84"/>
        <v>1.29289613316597</v>
      </c>
      <c r="AJ507">
        <v>0</v>
      </c>
      <c r="AK507">
        <v>1</v>
      </c>
      <c r="AL507">
        <v>0</v>
      </c>
      <c r="AM507" s="41">
        <f>AJ507*权重!$N$9+AK507*权重!$N$10+AL507*权重!$N$11</f>
        <v>0.341500400262201</v>
      </c>
      <c r="AN507" s="41">
        <f t="shared" si="85"/>
        <v>0.266081374167892</v>
      </c>
      <c r="AO507" s="41">
        <f>AI507*权重!$D$16+AN507*权重!$D$17</f>
        <v>0.656168301111261</v>
      </c>
      <c r="AP507" s="41">
        <f t="shared" si="86"/>
        <v>0.781522922719955</v>
      </c>
      <c r="AQ507" t="s">
        <v>55</v>
      </c>
      <c r="AR507" t="s">
        <v>55</v>
      </c>
      <c r="AS507" t="s">
        <v>55</v>
      </c>
      <c r="AT507" t="s">
        <v>55</v>
      </c>
      <c r="AU507" t="s">
        <v>55</v>
      </c>
      <c r="AV507" s="7" t="str">
        <f>IF(AU507="","未进复试",IFERROR(VLOOKUP(A507,录取名单!$E:$I,5,0),"未录取"))</f>
        <v>未进复试</v>
      </c>
      <c r="AW507" s="136" t="str">
        <f>VLOOKUP(A507,[1]数据整理!$A:$AC,29,0)</f>
        <v>putong</v>
      </c>
      <c r="AX507" t="str">
        <f t="shared" si="87"/>
        <v/>
      </c>
      <c r="AY507">
        <f>IFERROR(VLOOKUP(A507,跨学科资质筛选!$A:$H,8,0),1)</f>
        <v>1</v>
      </c>
    </row>
    <row r="508" spans="1:51">
      <c r="A508" s="8">
        <v>623</v>
      </c>
      <c r="B508" s="8" t="s">
        <v>741</v>
      </c>
      <c r="C508">
        <v>1</v>
      </c>
      <c r="D508" t="s">
        <v>102</v>
      </c>
      <c r="E508" t="str">
        <f>VLOOKUP(A508,[1]数据整理!A:J,10,0)</f>
        <v>工学</v>
      </c>
      <c r="F508" t="str">
        <f>VLOOKUP(A508,[1]数据整理!$A:$M,13,0)</f>
        <v>木材科学与工程</v>
      </c>
      <c r="G508" s="7">
        <v>211</v>
      </c>
      <c r="H508" s="7">
        <f t="shared" si="77"/>
        <v>0</v>
      </c>
      <c r="I508" s="7">
        <f t="shared" si="78"/>
        <v>1</v>
      </c>
      <c r="J508" s="7">
        <v>1</v>
      </c>
      <c r="K508" s="127">
        <f>VLOOKUP(G508,权重!$L$16:$N$18,3,0)</f>
        <v>0.03757</v>
      </c>
      <c r="L508" s="127">
        <f t="shared" si="79"/>
        <v>-0.0952406599627802</v>
      </c>
      <c r="M508" t="str">
        <f>IFERROR(VLOOKUP(A508,[1]数据整理!A:Q,16,0),"")</f>
        <v>材料学院</v>
      </c>
      <c r="N508" t="s">
        <v>186</v>
      </c>
      <c r="O508">
        <v>567</v>
      </c>
      <c r="P508">
        <v>535</v>
      </c>
      <c r="Q508" s="14"/>
      <c r="R508" s="14" t="s">
        <v>55</v>
      </c>
      <c r="S508" s="14" t="s">
        <v>55</v>
      </c>
      <c r="T508" s="30">
        <f>VLOOKUP(A508,英语评价得分!O:T,6,0)</f>
        <v>1.18368371410688</v>
      </c>
      <c r="U508" s="41">
        <f t="shared" si="80"/>
        <v>1.18956177093102</v>
      </c>
      <c r="V508" s="14">
        <f t="shared" si="81"/>
        <v>0</v>
      </c>
      <c r="W508">
        <v>59</v>
      </c>
      <c r="X508">
        <v>10</v>
      </c>
      <c r="Y508" s="131">
        <v>0.169491525423729</v>
      </c>
      <c r="Z508">
        <v>87.99</v>
      </c>
      <c r="AA508" s="41">
        <f t="shared" si="82"/>
        <v>-0.604391470288592</v>
      </c>
      <c r="AB508" s="41">
        <f>VLOOKUP(A508,绩点百分制转换!$H:$M,6,0)</f>
        <v>-0.238882773014649</v>
      </c>
      <c r="AC508" s="41">
        <f>L508*权重!$O$22+AA508*权重!$O$23+AB508*权重!$O$24</f>
        <v>-0.294997156107672</v>
      </c>
      <c r="AD508" s="41">
        <f t="shared" si="83"/>
        <v>-0.419486572700436</v>
      </c>
      <c r="AE508">
        <v>2</v>
      </c>
      <c r="AF508">
        <v>1</v>
      </c>
      <c r="AG508">
        <v>5</v>
      </c>
      <c r="AH508" s="41">
        <f>AE508*权重!$N$3+AF508*权重!$N$4+AG508*权重!$N$5</f>
        <v>1.88650272946734</v>
      </c>
      <c r="AI508" s="41">
        <f t="shared" si="84"/>
        <v>0.913249264747879</v>
      </c>
      <c r="AJ508">
        <v>0</v>
      </c>
      <c r="AK508">
        <v>1</v>
      </c>
      <c r="AL508">
        <v>0</v>
      </c>
      <c r="AM508" s="41">
        <f>AJ508*权重!$N$9+AK508*权重!$N$10+AL508*权重!$N$11</f>
        <v>0.341500400262201</v>
      </c>
      <c r="AN508" s="41">
        <f t="shared" si="85"/>
        <v>0.266081374167892</v>
      </c>
      <c r="AO508" s="41">
        <f>AI508*权重!$D$16+AN508*权重!$D$17</f>
        <v>0.511940455799229</v>
      </c>
      <c r="AP508" s="41">
        <f t="shared" si="86"/>
        <v>0.6097417394245</v>
      </c>
      <c r="AQ508" t="s">
        <v>55</v>
      </c>
      <c r="AR508" t="s">
        <v>55</v>
      </c>
      <c r="AS508" t="s">
        <v>55</v>
      </c>
      <c r="AT508">
        <v>89.55</v>
      </c>
      <c r="AU508">
        <v>89.55</v>
      </c>
      <c r="AV508" s="7">
        <f>IF(AU508="","未进复试",IFERROR(VLOOKUP(A508,录取名单!$E:$I,5,0),"未录取"))</f>
        <v>89.55</v>
      </c>
      <c r="AW508" s="136" t="str">
        <f>VLOOKUP(A508,[1]数据整理!$A:$AC,29,0)</f>
        <v>putong</v>
      </c>
      <c r="AX508" t="str">
        <f t="shared" si="87"/>
        <v/>
      </c>
      <c r="AY508">
        <f>IFERROR(VLOOKUP(A508,跨学科资质筛选!$A:$H,8,0),1)</f>
        <v>1</v>
      </c>
    </row>
    <row r="509" spans="1:51">
      <c r="A509" s="8">
        <v>624</v>
      </c>
      <c r="B509" s="8" t="s">
        <v>742</v>
      </c>
      <c r="C509">
        <v>1</v>
      </c>
      <c r="D509" t="s">
        <v>71</v>
      </c>
      <c r="E509" t="str">
        <f>VLOOKUP(A509,[1]数据整理!A:J,10,0)</f>
        <v>管理学</v>
      </c>
      <c r="F509" t="str">
        <f>VLOOKUP(A509,[1]数据整理!$A:$M,13,0)</f>
        <v>工业工程</v>
      </c>
      <c r="G509" s="7">
        <v>211</v>
      </c>
      <c r="H509" s="7">
        <f t="shared" si="77"/>
        <v>0</v>
      </c>
      <c r="I509" s="7">
        <f t="shared" si="78"/>
        <v>1</v>
      </c>
      <c r="J509" s="7">
        <v>1</v>
      </c>
      <c r="K509" s="127">
        <f>VLOOKUP(G509,权重!$L$16:$N$18,3,0)</f>
        <v>0.03757</v>
      </c>
      <c r="L509" s="127">
        <f t="shared" si="79"/>
        <v>-0.0952406599627802</v>
      </c>
      <c r="M509" t="str">
        <f>IFERROR(VLOOKUP(A509,[1]数据整理!A:Q,16,0),"")</f>
        <v>人文社会科学学院</v>
      </c>
      <c r="N509" t="s">
        <v>112</v>
      </c>
      <c r="O509">
        <v>496</v>
      </c>
      <c r="Q509" s="14"/>
      <c r="R509" s="14" t="s">
        <v>55</v>
      </c>
      <c r="S509" s="14" t="s">
        <v>55</v>
      </c>
      <c r="T509" s="30">
        <f>VLOOKUP(A509,英语评价得分!O:T,6,0)</f>
        <v>-0.757949726585446</v>
      </c>
      <c r="U509" s="41">
        <f t="shared" si="80"/>
        <v>-0.761070103952868</v>
      </c>
      <c r="V509" s="14">
        <f t="shared" si="81"/>
        <v>0</v>
      </c>
      <c r="W509">
        <v>104</v>
      </c>
      <c r="X509">
        <v>3</v>
      </c>
      <c r="Y509" s="131">
        <v>0.0288461538461538</v>
      </c>
      <c r="Z509">
        <v>3.47</v>
      </c>
      <c r="AA509" s="41">
        <f t="shared" si="82"/>
        <v>0.608159671750977</v>
      </c>
      <c r="AB509" s="41">
        <f>VLOOKUP(A509,绩点百分制转换!$H:$M,6,0)</f>
        <v>-1.08412849805991</v>
      </c>
      <c r="AC509" s="41">
        <f>L509*权重!$O$22+AA509*权重!$O$23+AB509*权重!$O$24</f>
        <v>0.126894071127951</v>
      </c>
      <c r="AD509" s="41">
        <f t="shared" si="83"/>
        <v>0.180509080028395</v>
      </c>
      <c r="AE509">
        <v>0</v>
      </c>
      <c r="AF509">
        <v>1</v>
      </c>
      <c r="AG509">
        <v>5</v>
      </c>
      <c r="AH509" s="41">
        <f>AE509*权重!$N$3+AF509*权重!$N$4+AG509*权重!$N$5</f>
        <v>0.965293677767681</v>
      </c>
      <c r="AI509" s="41">
        <f t="shared" si="84"/>
        <v>0.0349938448158042</v>
      </c>
      <c r="AJ509">
        <v>1</v>
      </c>
      <c r="AK509">
        <v>0</v>
      </c>
      <c r="AL509">
        <v>2</v>
      </c>
      <c r="AM509" s="41">
        <f>AJ509*权重!$N$9+AK509*权重!$N$10+AL509*权重!$N$11</f>
        <v>0.785001256453495</v>
      </c>
      <c r="AN509" s="41">
        <f t="shared" si="85"/>
        <v>1.45714180766049</v>
      </c>
      <c r="AO509" s="41">
        <f>AI509*权重!$D$16+AN509*权重!$D$17</f>
        <v>0.916867796575797</v>
      </c>
      <c r="AP509" s="41">
        <f t="shared" si="86"/>
        <v>1.09202654092585</v>
      </c>
      <c r="AQ509">
        <v>34</v>
      </c>
      <c r="AR509">
        <v>6</v>
      </c>
      <c r="AS509">
        <v>8</v>
      </c>
      <c r="AT509">
        <v>29.25</v>
      </c>
      <c r="AU509">
        <v>77.25</v>
      </c>
      <c r="AV509" s="7">
        <f>IF(AU509="","未进复试",IFERROR(VLOOKUP(A509,录取名单!$E:$I,5,0),"未录取"))</f>
        <v>77.25</v>
      </c>
      <c r="AW509" s="136" t="str">
        <f>VLOOKUP(A509,[1]数据整理!$A:$AC,29,0)</f>
        <v>putong</v>
      </c>
      <c r="AX509" t="str">
        <f t="shared" si="87"/>
        <v/>
      </c>
      <c r="AY509">
        <f>IFERROR(VLOOKUP(A509,跨学科资质筛选!$A:$H,8,0),1)</f>
        <v>1</v>
      </c>
    </row>
    <row r="510" spans="1:51">
      <c r="A510" s="8">
        <v>625</v>
      </c>
      <c r="B510" s="8" t="s">
        <v>743</v>
      </c>
      <c r="C510">
        <v>1</v>
      </c>
      <c r="D510" t="s">
        <v>102</v>
      </c>
      <c r="E510" t="str">
        <f>VLOOKUP(A510,[1]数据整理!A:J,10,0)</f>
        <v>理学</v>
      </c>
      <c r="F510" t="str">
        <f>VLOOKUP(A510,[1]数据整理!$A:$M,13,0)</f>
        <v>应用心理学</v>
      </c>
      <c r="G510" s="7">
        <v>211</v>
      </c>
      <c r="H510" s="7">
        <f t="shared" si="77"/>
        <v>0</v>
      </c>
      <c r="I510" s="7">
        <f t="shared" si="78"/>
        <v>1</v>
      </c>
      <c r="J510" s="7">
        <v>1</v>
      </c>
      <c r="K510" s="127">
        <f>VLOOKUP(G510,权重!$L$16:$N$18,3,0)</f>
        <v>0.03757</v>
      </c>
      <c r="L510" s="127">
        <f t="shared" si="79"/>
        <v>-0.0952406599627802</v>
      </c>
      <c r="M510" t="str">
        <f>IFERROR(VLOOKUP(A510,[1]数据整理!A:Q,16,0),"")</f>
        <v>人文社会科学学院</v>
      </c>
      <c r="N510" t="s">
        <v>197</v>
      </c>
      <c r="O510">
        <v>478</v>
      </c>
      <c r="P510">
        <v>552</v>
      </c>
      <c r="Q510" s="14"/>
      <c r="R510" s="14" t="s">
        <v>55</v>
      </c>
      <c r="S510" s="14" t="s">
        <v>55</v>
      </c>
      <c r="T510" s="30">
        <f>VLOOKUP(A510,英语评价得分!O:T,6,0)</f>
        <v>1.4947774246001</v>
      </c>
      <c r="U510" s="41">
        <f t="shared" si="80"/>
        <v>1.50209723465254</v>
      </c>
      <c r="V510" s="14">
        <f t="shared" si="81"/>
        <v>0</v>
      </c>
      <c r="W510">
        <v>74</v>
      </c>
      <c r="X510">
        <v>13</v>
      </c>
      <c r="Y510" s="131">
        <v>0.175675675675676</v>
      </c>
      <c r="Z510">
        <v>89.55</v>
      </c>
      <c r="AA510" s="41">
        <f t="shared" si="82"/>
        <v>-0.657707113501256</v>
      </c>
      <c r="AB510" s="41">
        <f>VLOOKUP(A510,绩点百分制转换!$H:$M,6,0)</f>
        <v>0.161902433997695</v>
      </c>
      <c r="AC510" s="41">
        <f>L510*权重!$O$22+AA510*权重!$O$23+AB510*权重!$O$24</f>
        <v>-0.297061543074542</v>
      </c>
      <c r="AD510" s="41">
        <f t="shared" si="83"/>
        <v>-0.422422455519778</v>
      </c>
      <c r="AE510">
        <v>0</v>
      </c>
      <c r="AF510">
        <v>2</v>
      </c>
      <c r="AG510">
        <v>11</v>
      </c>
      <c r="AH510" s="41">
        <f>AE510*权重!$N$3+AF510*权重!$N$4+AG510*权重!$N$5</f>
        <v>2.03706190643974</v>
      </c>
      <c r="AI510" s="41">
        <f t="shared" si="84"/>
        <v>1.05678825077126</v>
      </c>
      <c r="AJ510">
        <v>0</v>
      </c>
      <c r="AK510">
        <v>1</v>
      </c>
      <c r="AL510">
        <v>1</v>
      </c>
      <c r="AM510" s="41">
        <f>AJ510*权重!$N$9+AK510*权重!$N$10+AL510*权重!$N$11</f>
        <v>0.491989814419273</v>
      </c>
      <c r="AN510" s="41">
        <f t="shared" si="85"/>
        <v>0.670233890132048</v>
      </c>
      <c r="AO510" s="41">
        <f>AI510*权重!$D$16+AN510*权重!$D$17</f>
        <v>0.817085891738883</v>
      </c>
      <c r="AP510" s="41">
        <f t="shared" si="86"/>
        <v>0.97318226611001</v>
      </c>
      <c r="AQ510">
        <v>33.2</v>
      </c>
      <c r="AR510">
        <v>6</v>
      </c>
      <c r="AS510">
        <v>7.5</v>
      </c>
      <c r="AT510">
        <v>29.5</v>
      </c>
      <c r="AU510">
        <v>76.2</v>
      </c>
      <c r="AV510" s="7" t="str">
        <f>IF(AU510="","未进复试",IFERROR(VLOOKUP(A510,录取名单!$E:$I,5,0),"未录取"))</f>
        <v>未录取</v>
      </c>
      <c r="AW510" s="136" t="str">
        <f>VLOOKUP(A510,[1]数据整理!$A:$AC,29,0)</f>
        <v>putong</v>
      </c>
      <c r="AX510" t="str">
        <f t="shared" si="87"/>
        <v/>
      </c>
      <c r="AY510">
        <f>IFERROR(VLOOKUP(A510,跨学科资质筛选!$A:$H,8,0),1)</f>
        <v>1</v>
      </c>
    </row>
    <row r="511" spans="1:51">
      <c r="A511" s="8">
        <v>626</v>
      </c>
      <c r="B511" s="8" t="s">
        <v>744</v>
      </c>
      <c r="C511">
        <v>1</v>
      </c>
      <c r="D511" t="s">
        <v>102</v>
      </c>
      <c r="E511" t="str">
        <f>VLOOKUP(A511,[1]数据整理!A:J,10,0)</f>
        <v>法学</v>
      </c>
      <c r="F511" t="str">
        <f>VLOOKUP(A511,[1]数据整理!$A:$M,13,0)</f>
        <v>法学</v>
      </c>
      <c r="G511" s="7">
        <v>211</v>
      </c>
      <c r="H511" s="7">
        <f t="shared" si="77"/>
        <v>0</v>
      </c>
      <c r="I511" s="7">
        <f t="shared" si="78"/>
        <v>1</v>
      </c>
      <c r="J511" s="7">
        <v>1</v>
      </c>
      <c r="K511" s="127">
        <f>VLOOKUP(G511,权重!$L$16:$N$18,3,0)</f>
        <v>0.03757</v>
      </c>
      <c r="L511" s="127">
        <f t="shared" si="79"/>
        <v>-0.0952406599627802</v>
      </c>
      <c r="M511" t="str">
        <f>IFERROR(VLOOKUP(A511,[1]数据整理!A:Q,16,0),"")</f>
        <v>经济管理学院</v>
      </c>
      <c r="N511" t="s">
        <v>162</v>
      </c>
      <c r="O511">
        <v>544</v>
      </c>
      <c r="P511">
        <v>488</v>
      </c>
      <c r="Q511" s="14"/>
      <c r="R511" s="14" t="s">
        <v>55</v>
      </c>
      <c r="S511" s="14" t="s">
        <v>55</v>
      </c>
      <c r="T511" s="30">
        <f>VLOOKUP(A511,英语评价得分!O:T,6,0)</f>
        <v>0.323601102743258</v>
      </c>
      <c r="U511" s="41">
        <f t="shared" si="80"/>
        <v>0.325493135936234</v>
      </c>
      <c r="V511" s="14">
        <f t="shared" si="81"/>
        <v>0</v>
      </c>
      <c r="W511">
        <v>93</v>
      </c>
      <c r="X511">
        <v>23</v>
      </c>
      <c r="Y511" s="131">
        <v>0.247311827956989</v>
      </c>
      <c r="Z511">
        <v>88.64</v>
      </c>
      <c r="AA511" s="41">
        <f t="shared" si="82"/>
        <v>-1.27530652175563</v>
      </c>
      <c r="AB511" s="41">
        <f>VLOOKUP(A511,绩点百分制转换!$H:$M,6,0)</f>
        <v>-0.0718889367595044</v>
      </c>
      <c r="AC511" s="41">
        <f>L511*权重!$O$22+AA511*权重!$O$23+AB511*权重!$O$24</f>
        <v>-0.542066057359074</v>
      </c>
      <c r="AD511" s="41">
        <f t="shared" si="83"/>
        <v>-0.770857393199956</v>
      </c>
      <c r="AE511">
        <v>1</v>
      </c>
      <c r="AF511">
        <v>1</v>
      </c>
      <c r="AG511">
        <v>3</v>
      </c>
      <c r="AH511" s="41">
        <f>AE511*权重!$N$3+AF511*权重!$N$4+AG511*权重!$N$5</f>
        <v>1.21294910180875</v>
      </c>
      <c r="AI511" s="41">
        <f t="shared" si="84"/>
        <v>0.271101727210519</v>
      </c>
      <c r="AJ511">
        <v>0</v>
      </c>
      <c r="AK511">
        <v>0</v>
      </c>
      <c r="AL511">
        <v>0</v>
      </c>
      <c r="AM511" s="41">
        <f>AJ511*权重!$N$9+AK511*权重!$N$10+AL511*权重!$N$11</f>
        <v>0</v>
      </c>
      <c r="AN511" s="41">
        <f t="shared" si="85"/>
        <v>-0.651047891978899</v>
      </c>
      <c r="AO511" s="41">
        <f>AI511*权重!$D$16+AN511*权重!$D$17</f>
        <v>-0.300723251648839</v>
      </c>
      <c r="AP511" s="41">
        <f t="shared" si="86"/>
        <v>-0.358173526761999</v>
      </c>
      <c r="AQ511" t="s">
        <v>55</v>
      </c>
      <c r="AR511" t="s">
        <v>55</v>
      </c>
      <c r="AS511" t="s">
        <v>55</v>
      </c>
      <c r="AT511">
        <v>95</v>
      </c>
      <c r="AU511">
        <v>95</v>
      </c>
      <c r="AV511" s="7">
        <f>IF(AU511="","未进复试",IFERROR(VLOOKUP(A511,录取名单!$E:$I,5,0),"未录取"))</f>
        <v>95</v>
      </c>
      <c r="AW511" s="136" t="str">
        <f>VLOOKUP(A511,[1]数据整理!$A:$AC,29,0)</f>
        <v>zhijiaotuan</v>
      </c>
      <c r="AX511" t="str">
        <f t="shared" si="87"/>
        <v/>
      </c>
      <c r="AY511">
        <f>IFERROR(VLOOKUP(A511,跨学科资质筛选!$A:$H,8,0),1)</f>
        <v>1</v>
      </c>
    </row>
    <row r="512" spans="1:51">
      <c r="A512" s="8">
        <v>631</v>
      </c>
      <c r="B512" s="8" t="s">
        <v>745</v>
      </c>
      <c r="C512">
        <v>1</v>
      </c>
      <c r="D512" t="s">
        <v>102</v>
      </c>
      <c r="E512" t="str">
        <f>VLOOKUP(A512,[1]数据整理!A:J,10,0)</f>
        <v>经济学</v>
      </c>
      <c r="F512" t="str">
        <f>VLOOKUP(A512,[1]数据整理!$A:$M,13,0)</f>
        <v>金融学</v>
      </c>
      <c r="G512" s="7">
        <v>211</v>
      </c>
      <c r="H512" s="7">
        <f t="shared" si="77"/>
        <v>0</v>
      </c>
      <c r="I512" s="7">
        <f t="shared" si="78"/>
        <v>1</v>
      </c>
      <c r="J512" s="7">
        <v>1</v>
      </c>
      <c r="K512" s="127">
        <f>VLOOKUP(G512,权重!$L$16:$N$18,3,0)</f>
        <v>0.03757</v>
      </c>
      <c r="L512" s="127">
        <f t="shared" si="79"/>
        <v>-0.0952406599627802</v>
      </c>
      <c r="M512" t="str">
        <f>IFERROR(VLOOKUP(A512,[1]数据整理!A:Q,16,0),"")</f>
        <v>经济管理学院</v>
      </c>
      <c r="N512" t="s">
        <v>61</v>
      </c>
      <c r="O512">
        <v>553</v>
      </c>
      <c r="P512">
        <v>621</v>
      </c>
      <c r="Q512" s="14">
        <v>103</v>
      </c>
      <c r="R512" s="14" t="s">
        <v>55</v>
      </c>
      <c r="S512" s="14" t="s">
        <v>55</v>
      </c>
      <c r="T512" s="30">
        <f>VLOOKUP(A512,英语评价得分!O:T,6,0)</f>
        <v>2.75745189660201</v>
      </c>
      <c r="U512" s="41">
        <f t="shared" si="80"/>
        <v>2.77062352858106</v>
      </c>
      <c r="V512" s="14">
        <f t="shared" si="81"/>
        <v>0</v>
      </c>
      <c r="W512">
        <v>63</v>
      </c>
      <c r="X512">
        <v>10</v>
      </c>
      <c r="Y512" s="131">
        <v>0.158730158730159</v>
      </c>
      <c r="Z512">
        <v>92.53</v>
      </c>
      <c r="AA512" s="41">
        <f t="shared" si="82"/>
        <v>-0.511614101735104</v>
      </c>
      <c r="AB512" s="41">
        <f>VLOOKUP(A512,绩点百分制转换!$H:$M,6,0)</f>
        <v>0.927504944828966</v>
      </c>
      <c r="AC512" s="41">
        <f>L512*权重!$O$22+AA512*权重!$O$23+AB512*权重!$O$24</f>
        <v>-0.206901663078903</v>
      </c>
      <c r="AD512" s="41">
        <f t="shared" si="83"/>
        <v>-0.294200931686753</v>
      </c>
      <c r="AE512">
        <v>4</v>
      </c>
      <c r="AF512">
        <v>2</v>
      </c>
      <c r="AG512">
        <v>1</v>
      </c>
      <c r="AH512" s="41">
        <f>AE512*权重!$N$3+AF512*权重!$N$4+AG512*权重!$N$5</f>
        <v>2.81473450079528</v>
      </c>
      <c r="AI512" s="41">
        <f t="shared" si="84"/>
        <v>1.79819995277879</v>
      </c>
      <c r="AJ512">
        <v>0</v>
      </c>
      <c r="AK512">
        <v>0</v>
      </c>
      <c r="AL512">
        <v>2</v>
      </c>
      <c r="AM512" s="41">
        <f>AJ512*权重!$N$9+AK512*权重!$N$10+AL512*权重!$N$11</f>
        <v>0.300978828314143</v>
      </c>
      <c r="AN512" s="41">
        <f t="shared" si="85"/>
        <v>0.157257139949415</v>
      </c>
      <c r="AO512" s="41">
        <f>AI512*权重!$D$16+AN512*权重!$D$17</f>
        <v>0.780651314543295</v>
      </c>
      <c r="AP512" s="41">
        <f t="shared" si="86"/>
        <v>0.929787214551228</v>
      </c>
      <c r="AQ512" t="s">
        <v>55</v>
      </c>
      <c r="AR512" t="s">
        <v>55</v>
      </c>
      <c r="AS512" t="s">
        <v>55</v>
      </c>
      <c r="AT512" t="s">
        <v>55</v>
      </c>
      <c r="AU512" t="s">
        <v>55</v>
      </c>
      <c r="AV512" s="7" t="str">
        <f>IF(AU512="","未进复试",IFERROR(VLOOKUP(A512,录取名单!$E:$I,5,0),"未录取"))</f>
        <v>未进复试</v>
      </c>
      <c r="AW512" s="136" t="str">
        <f>VLOOKUP(A512,[1]数据整理!$A:$AC,29,0)</f>
        <v>putong</v>
      </c>
      <c r="AX512" t="str">
        <f t="shared" si="87"/>
        <v/>
      </c>
      <c r="AY512">
        <f>IFERROR(VLOOKUP(A512,跨学科资质筛选!$A:$H,8,0),1)</f>
        <v>1</v>
      </c>
    </row>
    <row r="513" spans="1:51">
      <c r="A513" s="8">
        <v>633</v>
      </c>
      <c r="B513" s="8" t="s">
        <v>746</v>
      </c>
      <c r="C513">
        <v>1</v>
      </c>
      <c r="D513" t="s">
        <v>102</v>
      </c>
      <c r="E513" t="str">
        <f>VLOOKUP(A513,[1]数据整理!A:J,10,0)</f>
        <v>管理学</v>
      </c>
      <c r="F513" t="str">
        <f>VLOOKUP(A513,[1]数据整理!$A:$M,13,0)</f>
        <v>工商管理</v>
      </c>
      <c r="G513" s="7">
        <v>211</v>
      </c>
      <c r="H513" s="7">
        <f t="shared" si="77"/>
        <v>0</v>
      </c>
      <c r="I513" s="7">
        <f t="shared" si="78"/>
        <v>1</v>
      </c>
      <c r="J513" s="7">
        <v>1</v>
      </c>
      <c r="K513" s="127">
        <f>VLOOKUP(G513,权重!$L$16:$N$18,3,0)</f>
        <v>0.03757</v>
      </c>
      <c r="L513" s="127">
        <f t="shared" si="79"/>
        <v>-0.0952406599627802</v>
      </c>
      <c r="M513" t="str">
        <f>IFERROR(VLOOKUP(A513,[1]数据整理!A:Q,16,0),"")</f>
        <v>经济管理学院</v>
      </c>
      <c r="N513" t="s">
        <v>74</v>
      </c>
      <c r="O513">
        <v>495</v>
      </c>
      <c r="P513">
        <v>495</v>
      </c>
      <c r="Q513" s="14"/>
      <c r="R513" s="14" t="s">
        <v>55</v>
      </c>
      <c r="S513" s="14" t="s">
        <v>55</v>
      </c>
      <c r="T513" s="30">
        <f>VLOOKUP(A513,英语评价得分!O:T,6,0)</f>
        <v>0.451698512946351</v>
      </c>
      <c r="U513" s="41">
        <f t="shared" si="80"/>
        <v>0.454184209233331</v>
      </c>
      <c r="V513" s="14">
        <f t="shared" si="81"/>
        <v>0</v>
      </c>
      <c r="W513">
        <v>69</v>
      </c>
      <c r="X513">
        <v>6</v>
      </c>
      <c r="Y513" s="131">
        <v>0.0869565217391304</v>
      </c>
      <c r="Z513">
        <v>88.22</v>
      </c>
      <c r="AA513" s="41">
        <f t="shared" si="82"/>
        <v>0.107170608530336</v>
      </c>
      <c r="AB513" s="41">
        <f>VLOOKUP(A513,绩点百分制转换!$H:$M,6,0)</f>
        <v>-0.179792646339751</v>
      </c>
      <c r="AC513" s="41">
        <f>L513*权重!$O$22+AA513*权重!$O$23+AB513*权重!$O$24</f>
        <v>-0.022250639982267</v>
      </c>
      <c r="AD513" s="41">
        <f t="shared" si="83"/>
        <v>-0.0315981469456583</v>
      </c>
      <c r="AE513">
        <v>1</v>
      </c>
      <c r="AF513">
        <v>3</v>
      </c>
      <c r="AG513">
        <v>4</v>
      </c>
      <c r="AH513" s="41">
        <f>AE513*权重!$N$3+AF513*权重!$N$4+AG513*权重!$N$5</f>
        <v>2.18526549920472</v>
      </c>
      <c r="AI513" s="41">
        <f t="shared" si="84"/>
        <v>1.19808148747915</v>
      </c>
      <c r="AJ513">
        <v>1</v>
      </c>
      <c r="AK513">
        <v>0</v>
      </c>
      <c r="AL513">
        <v>1</v>
      </c>
      <c r="AM513" s="41">
        <f>AJ513*权重!$N$9+AK513*权重!$N$10+AL513*权重!$N$11</f>
        <v>0.634511842296424</v>
      </c>
      <c r="AN513" s="41">
        <f t="shared" si="85"/>
        <v>1.05298929169634</v>
      </c>
      <c r="AO513" s="41">
        <f>AI513*权重!$D$16+AN513*权重!$D$17</f>
        <v>1.10810981687423</v>
      </c>
      <c r="AP513" s="41">
        <f t="shared" si="86"/>
        <v>1.31980350363096</v>
      </c>
      <c r="AQ513" t="s">
        <v>55</v>
      </c>
      <c r="AR513" t="s">
        <v>55</v>
      </c>
      <c r="AS513" t="s">
        <v>55</v>
      </c>
      <c r="AT513" t="s">
        <v>55</v>
      </c>
      <c r="AU513" t="s">
        <v>55</v>
      </c>
      <c r="AV513" s="7" t="str">
        <f>IF(AU513="","未进复试",IFERROR(VLOOKUP(A513,录取名单!$E:$I,5,0),"未录取"))</f>
        <v>未进复试</v>
      </c>
      <c r="AW513" s="136" t="str">
        <f>VLOOKUP(A513,[1]数据整理!$A:$AC,29,0)</f>
        <v>putong</v>
      </c>
      <c r="AX513" t="str">
        <f t="shared" si="87"/>
        <v/>
      </c>
      <c r="AY513">
        <f>IFERROR(VLOOKUP(A513,跨学科资质筛选!$A:$H,8,0),1)</f>
        <v>1</v>
      </c>
    </row>
    <row r="514" spans="1:51">
      <c r="A514" s="8">
        <v>634</v>
      </c>
      <c r="B514" s="8" t="s">
        <v>747</v>
      </c>
      <c r="C514">
        <v>1</v>
      </c>
      <c r="D514" t="s">
        <v>102</v>
      </c>
      <c r="E514" t="str">
        <f>VLOOKUP(A514,[1]数据整理!A:J,10,0)</f>
        <v>工学</v>
      </c>
      <c r="F514" t="str">
        <f>VLOOKUP(A514,[1]数据整理!$A:$M,13,0)</f>
        <v>环境工程</v>
      </c>
      <c r="G514" s="7">
        <v>211</v>
      </c>
      <c r="H514" s="7">
        <f t="shared" ref="H514:H577" si="88">IF(G514=985,1,0)</f>
        <v>0</v>
      </c>
      <c r="I514" s="7">
        <f t="shared" ref="I514:I577" si="89">IF(G514="其它",0,1)</f>
        <v>1</v>
      </c>
      <c r="J514" s="7">
        <v>1</v>
      </c>
      <c r="K514" s="127">
        <f>VLOOKUP(G514,权重!$L$16:$N$18,3,0)</f>
        <v>0.03757</v>
      </c>
      <c r="L514" s="127">
        <f t="shared" ref="L514:L577" si="90">(K514-AVERAGE($K$2:$K$978))/STDEV($K$2:$K$978)</f>
        <v>-0.0952406599627802</v>
      </c>
      <c r="M514" t="str">
        <f>IFERROR(VLOOKUP(A514,[1]数据整理!A:Q,16,0),"")</f>
        <v>环境科学与工程学院</v>
      </c>
      <c r="N514" t="s">
        <v>272</v>
      </c>
      <c r="O514">
        <v>431</v>
      </c>
      <c r="Q514" s="14"/>
      <c r="R514" s="14" t="s">
        <v>55</v>
      </c>
      <c r="S514" s="14" t="s">
        <v>55</v>
      </c>
      <c r="T514" s="30">
        <f>VLOOKUP(A514,英语评价得分!O:T,6,0)</f>
        <v>-1.78650509072644</v>
      </c>
      <c r="U514" s="41">
        <f t="shared" ref="U514:U577" si="91">(T514-AVERAGE($T$2:$T$978))/STDEV($T$2:$T$978)</f>
        <v>-1.79439227297198</v>
      </c>
      <c r="V514" s="14">
        <f t="shared" ref="V514:V577" si="92">IF(SUM(O514:Q514)=0,1,0)</f>
        <v>0</v>
      </c>
      <c r="W514">
        <v>51</v>
      </c>
      <c r="X514">
        <v>32</v>
      </c>
      <c r="Y514" s="131">
        <v>0.627450980392157</v>
      </c>
      <c r="Z514">
        <v>80.48</v>
      </c>
      <c r="AA514" s="41">
        <f t="shared" ref="AA514:AA577" si="93">-(Y514-AVERAGE($Y$2:$Y$978))/STDEV($Y$2:$Y$978)</f>
        <v>-4.55261425146631</v>
      </c>
      <c r="AB514" s="41">
        <f>VLOOKUP(A514,绩点百分制转换!$H:$M,6,0)</f>
        <v>-2.16830386574714</v>
      </c>
      <c r="AC514" s="41">
        <f>L514*权重!$O$22+AA514*权重!$O$23+AB514*权重!$O$24</f>
        <v>-1.8809897536775</v>
      </c>
      <c r="AD514" s="41">
        <f t="shared" ref="AD514:AD577" si="94">(AC514-AVERAGE($AC$2:$AC$978))/STDEV($AC$2:$AC$978)</f>
        <v>-2.67501738816</v>
      </c>
      <c r="AE514">
        <v>0</v>
      </c>
      <c r="AF514">
        <v>1</v>
      </c>
      <c r="AG514">
        <v>0</v>
      </c>
      <c r="AH514" s="41">
        <f>AE514*权重!$N$3+AF514*权重!$N$4+AG514*权重!$N$5</f>
        <v>0.432920923245795</v>
      </c>
      <c r="AI514" s="41">
        <f t="shared" ref="AI514:AI577" si="95">(AH514-AVERAGE($AH$2:$AH$978))/STDEV($AH$2:$AH$978)</f>
        <v>-0.472555724112503</v>
      </c>
      <c r="AJ514">
        <v>0</v>
      </c>
      <c r="AK514">
        <v>0</v>
      </c>
      <c r="AL514">
        <v>0</v>
      </c>
      <c r="AM514" s="41">
        <f>AJ514*权重!$N$9+AK514*权重!$N$10+AL514*权重!$N$11</f>
        <v>0</v>
      </c>
      <c r="AN514" s="41">
        <f t="shared" ref="AN514:AN577" si="96">(AM514-AVERAGE($AM$2:$AM$978))/STDEV($AM$2:$AM$978)</f>
        <v>-0.651047891978899</v>
      </c>
      <c r="AO514" s="41">
        <f>AI514*权重!$D$16+AN514*权重!$D$17</f>
        <v>-0.583238717406455</v>
      </c>
      <c r="AP514" s="41">
        <f t="shared" ref="AP514:AP577" si="97">(AO514-AVERAGE($AO$2:$AO$978))/STDEV($AO$2:$AO$978)</f>
        <v>-0.694660845851563</v>
      </c>
      <c r="AQ514">
        <v>78.25</v>
      </c>
      <c r="AR514">
        <v>84.75</v>
      </c>
      <c r="AS514">
        <v>84.25</v>
      </c>
      <c r="AT514">
        <v>81.4</v>
      </c>
      <c r="AU514">
        <v>82.16</v>
      </c>
      <c r="AV514" s="7">
        <f>IF(AU514="","未进复试",IFERROR(VLOOKUP(A514,录取名单!$E:$I,5,0),"未录取"))</f>
        <v>82.16</v>
      </c>
      <c r="AW514" s="136" t="str">
        <f>VLOOKUP(A514,[1]数据整理!$A:$AC,29,0)</f>
        <v>zhijiaotuan</v>
      </c>
      <c r="AX514" t="str">
        <f t="shared" ref="AX514:AX577" si="98">IF(OR(M514="",AW514="techangsheng"),"删除","")</f>
        <v/>
      </c>
      <c r="AY514">
        <f>IFERROR(VLOOKUP(A514,跨学科资质筛选!$A:$H,8,0),1)</f>
        <v>1</v>
      </c>
    </row>
    <row r="515" spans="1:51">
      <c r="A515" s="8">
        <v>635</v>
      </c>
      <c r="B515" s="8" t="s">
        <v>748</v>
      </c>
      <c r="C515">
        <v>1</v>
      </c>
      <c r="D515" t="s">
        <v>111</v>
      </c>
      <c r="E515" t="str">
        <f>VLOOKUP(A515,[1]数据整理!A:J,10,0)</f>
        <v>文学</v>
      </c>
      <c r="F515" t="str">
        <f>VLOOKUP(A515,[1]数据整理!$A:$M,13,0)</f>
        <v>英语</v>
      </c>
      <c r="G515" s="7" t="s">
        <v>53</v>
      </c>
      <c r="H515" s="7">
        <f t="shared" si="88"/>
        <v>0</v>
      </c>
      <c r="I515" s="7">
        <f t="shared" si="89"/>
        <v>1</v>
      </c>
      <c r="J515" s="7">
        <v>1</v>
      </c>
      <c r="K515" s="127">
        <f>VLOOKUP(G515,权重!$L$16:$N$18,3,0)</f>
        <v>0.02965</v>
      </c>
      <c r="L515" s="127">
        <f t="shared" si="90"/>
        <v>-0.162495927150278</v>
      </c>
      <c r="M515" t="str">
        <f>IFERROR(VLOOKUP(A515,[1]数据整理!A:Q,16,0),"")</f>
        <v>外语学院</v>
      </c>
      <c r="N515" t="s">
        <v>135</v>
      </c>
      <c r="O515">
        <v>549</v>
      </c>
      <c r="P515">
        <v>568</v>
      </c>
      <c r="Q515" s="14"/>
      <c r="R515" s="14" t="s">
        <v>55</v>
      </c>
      <c r="S515" s="14" t="s">
        <v>55</v>
      </c>
      <c r="T515" s="30">
        <f>VLOOKUP(A515,英语评价得分!O:T,6,0)</f>
        <v>1.78757150506431</v>
      </c>
      <c r="U515" s="41">
        <f t="shared" si="91"/>
        <v>1.79624825933162</v>
      </c>
      <c r="V515" s="14">
        <f t="shared" si="92"/>
        <v>0</v>
      </c>
      <c r="W515">
        <v>43</v>
      </c>
      <c r="X515">
        <v>5</v>
      </c>
      <c r="Y515" s="131">
        <v>0.116279069767442</v>
      </c>
      <c r="Z515">
        <v>3.63</v>
      </c>
      <c r="AA515" s="41">
        <f t="shared" si="93"/>
        <v>-0.145628958923814</v>
      </c>
      <c r="AB515" s="41">
        <f>VLOOKUP(A515,绩点百分制转换!$H:$M,6,0)</f>
        <v>-0.673066747278019</v>
      </c>
      <c r="AC515" s="41">
        <f>L515*权重!$O$22+AA515*权重!$O$23+AB515*权重!$O$24</f>
        <v>-0.179242878014282</v>
      </c>
      <c r="AD515" s="41">
        <f t="shared" si="94"/>
        <v>-0.254865790950903</v>
      </c>
      <c r="AE515">
        <v>0</v>
      </c>
      <c r="AF515">
        <v>0</v>
      </c>
      <c r="AG515">
        <v>0</v>
      </c>
      <c r="AH515" s="41">
        <f>AE515*权重!$N$3+AF515*权重!$N$4+AG515*权重!$N$5</f>
        <v>0</v>
      </c>
      <c r="AI515" s="41">
        <f t="shared" si="95"/>
        <v>-0.885290647353986</v>
      </c>
      <c r="AJ515">
        <v>0</v>
      </c>
      <c r="AK515">
        <v>0</v>
      </c>
      <c r="AL515">
        <v>0</v>
      </c>
      <c r="AM515" s="41">
        <f>AJ515*权重!$N$9+AK515*权重!$N$10+AL515*权重!$N$11</f>
        <v>0</v>
      </c>
      <c r="AN515" s="41">
        <f t="shared" si="96"/>
        <v>-0.651047891978899</v>
      </c>
      <c r="AO515" s="41">
        <f>AI515*权重!$D$16+AN515*权重!$D$17</f>
        <v>-0.740036714745894</v>
      </c>
      <c r="AP515" s="41">
        <f t="shared" si="97"/>
        <v>-0.881413587411652</v>
      </c>
      <c r="AQ515" t="s">
        <v>55</v>
      </c>
      <c r="AR515" t="s">
        <v>55</v>
      </c>
      <c r="AS515" t="s">
        <v>55</v>
      </c>
      <c r="AT515" t="s">
        <v>55</v>
      </c>
      <c r="AU515" t="s">
        <v>55</v>
      </c>
      <c r="AV515" s="7" t="str">
        <f>IF(AU515="","未进复试",IFERROR(VLOOKUP(A515,录取名单!$E:$I,5,0),"未录取"))</f>
        <v>未进复试</v>
      </c>
      <c r="AW515" s="136" t="str">
        <f>VLOOKUP(A515,[1]数据整理!$A:$AC,29,0)</f>
        <v>putong</v>
      </c>
      <c r="AX515" t="str">
        <f t="shared" si="98"/>
        <v/>
      </c>
      <c r="AY515">
        <f>IFERROR(VLOOKUP(A515,跨学科资质筛选!$A:$H,8,0),1)</f>
        <v>1</v>
      </c>
    </row>
    <row r="516" spans="1:51">
      <c r="A516" s="8">
        <v>636</v>
      </c>
      <c r="B516" s="8" t="s">
        <v>749</v>
      </c>
      <c r="C516">
        <v>1</v>
      </c>
      <c r="D516" t="s">
        <v>102</v>
      </c>
      <c r="E516" t="str">
        <f>VLOOKUP(A516,[1]数据整理!A:J,10,0)</f>
        <v>工学</v>
      </c>
      <c r="F516" t="str">
        <f>VLOOKUP(A516,[1]数据整理!$A:$M,13,0)</f>
        <v>车辆工程</v>
      </c>
      <c r="G516" s="7">
        <v>211</v>
      </c>
      <c r="H516" s="7">
        <f t="shared" si="88"/>
        <v>0</v>
      </c>
      <c r="I516" s="7">
        <f t="shared" si="89"/>
        <v>1</v>
      </c>
      <c r="J516" s="7">
        <v>1</v>
      </c>
      <c r="K516" s="127">
        <f>VLOOKUP(G516,权重!$L$16:$N$18,3,0)</f>
        <v>0.03757</v>
      </c>
      <c r="L516" s="127">
        <f t="shared" si="90"/>
        <v>-0.0952406599627802</v>
      </c>
      <c r="M516" t="str">
        <f>IFERROR(VLOOKUP(A516,[1]数据整理!A:Q,16,0),"")</f>
        <v>工学院</v>
      </c>
      <c r="N516" t="s">
        <v>694</v>
      </c>
      <c r="O516">
        <v>540</v>
      </c>
      <c r="P516">
        <v>455</v>
      </c>
      <c r="Q516" s="14"/>
      <c r="R516" s="14" t="s">
        <v>55</v>
      </c>
      <c r="S516" s="14" t="s">
        <v>55</v>
      </c>
      <c r="T516" s="30">
        <f>VLOOKUP(A516,英语评价得分!O:T,6,0)</f>
        <v>-0.0616968647053891</v>
      </c>
      <c r="U516" s="41">
        <f t="shared" si="91"/>
        <v>-0.061590481847625</v>
      </c>
      <c r="V516" s="14">
        <f t="shared" si="92"/>
        <v>0</v>
      </c>
      <c r="W516">
        <v>88</v>
      </c>
      <c r="X516">
        <v>11</v>
      </c>
      <c r="Y516" s="131">
        <v>0.125</v>
      </c>
      <c r="Z516">
        <v>88.2</v>
      </c>
      <c r="AA516" s="41">
        <f t="shared" si="93"/>
        <v>-0.220815037175264</v>
      </c>
      <c r="AB516" s="41">
        <f>VLOOKUP(A516,绩点百分制转换!$H:$M,6,0)</f>
        <v>-0.184930918224524</v>
      </c>
      <c r="AC516" s="41">
        <f>L516*权重!$O$22+AA516*权重!$O$23+AB516*权重!$O$24</f>
        <v>-0.1469678140325</v>
      </c>
      <c r="AD516" s="41">
        <f t="shared" si="94"/>
        <v>-0.208965575846883</v>
      </c>
      <c r="AE516">
        <v>0</v>
      </c>
      <c r="AF516">
        <v>0</v>
      </c>
      <c r="AG516">
        <v>4</v>
      </c>
      <c r="AH516" s="41">
        <f>AE516*权重!$N$3+AF516*权重!$N$4+AG516*权重!$N$5</f>
        <v>0.425898203617509</v>
      </c>
      <c r="AI516" s="41">
        <f t="shared" si="95"/>
        <v>-0.47925099221134</v>
      </c>
      <c r="AJ516">
        <v>0</v>
      </c>
      <c r="AK516">
        <v>0</v>
      </c>
      <c r="AL516">
        <v>1</v>
      </c>
      <c r="AM516" s="41">
        <f>AJ516*权重!$N$9+AK516*权重!$N$10+AL516*权重!$N$11</f>
        <v>0.150489414157071</v>
      </c>
      <c r="AN516" s="41">
        <f t="shared" si="96"/>
        <v>-0.246895376014742</v>
      </c>
      <c r="AO516" s="41">
        <f>AI516*权重!$D$16+AN516*权重!$D$17</f>
        <v>-0.33516727460783</v>
      </c>
      <c r="AP516" s="41">
        <f t="shared" si="97"/>
        <v>-0.399197747907024</v>
      </c>
      <c r="AQ516">
        <v>23.8</v>
      </c>
      <c r="AR516">
        <v>23.4</v>
      </c>
      <c r="AS516">
        <v>24.1</v>
      </c>
      <c r="AT516">
        <v>23</v>
      </c>
      <c r="AU516">
        <v>94.3</v>
      </c>
      <c r="AV516" s="7">
        <f>IF(AU516="","未进复试",IFERROR(VLOOKUP(A516,录取名单!$E:$I,5,0),"未录取"))</f>
        <v>94.3</v>
      </c>
      <c r="AW516" s="136" t="str">
        <f>VLOOKUP(A516,[1]数据整理!$A:$AC,29,0)</f>
        <v>putong</v>
      </c>
      <c r="AX516" t="str">
        <f t="shared" si="98"/>
        <v/>
      </c>
      <c r="AY516">
        <f>IFERROR(VLOOKUP(A516,跨学科资质筛选!$A:$H,8,0),1)</f>
        <v>1</v>
      </c>
    </row>
    <row r="517" spans="1:51">
      <c r="A517" s="8">
        <v>637</v>
      </c>
      <c r="B517" s="8" t="s">
        <v>750</v>
      </c>
      <c r="C517">
        <v>1</v>
      </c>
      <c r="D517" t="s">
        <v>751</v>
      </c>
      <c r="E517" t="str">
        <f>VLOOKUP(A517,[1]数据整理!A:J,10,0)</f>
        <v>经济学</v>
      </c>
      <c r="F517" t="str">
        <f>VLOOKUP(A517,[1]数据整理!$A:$M,13,0)</f>
        <v>金融学</v>
      </c>
      <c r="G517" s="7" t="s">
        <v>53</v>
      </c>
      <c r="H517" s="7">
        <f t="shared" si="88"/>
        <v>0</v>
      </c>
      <c r="I517" s="7">
        <f t="shared" si="89"/>
        <v>1</v>
      </c>
      <c r="J517" s="7">
        <v>1</v>
      </c>
      <c r="K517" s="127">
        <f>VLOOKUP(G517,权重!$L$16:$N$18,3,0)</f>
        <v>0.02965</v>
      </c>
      <c r="L517" s="127">
        <f t="shared" si="90"/>
        <v>-0.162495927150278</v>
      </c>
      <c r="M517" t="str">
        <f>IFERROR(VLOOKUP(A517,[1]数据整理!A:Q,16,0),"")</f>
        <v>经济管理学院</v>
      </c>
      <c r="N517" t="s">
        <v>67</v>
      </c>
      <c r="O517">
        <v>552</v>
      </c>
      <c r="P517">
        <v>517</v>
      </c>
      <c r="Q517" s="14"/>
      <c r="R517" s="14" t="s">
        <v>55</v>
      </c>
      <c r="S517" s="14" t="s">
        <v>55</v>
      </c>
      <c r="T517" s="30">
        <f>VLOOKUP(A517,英语评价得分!O:T,6,0)</f>
        <v>0.85429037358464</v>
      </c>
      <c r="U517" s="41">
        <f t="shared" si="91"/>
        <v>0.85864186816706</v>
      </c>
      <c r="V517" s="14">
        <f t="shared" si="92"/>
        <v>0</v>
      </c>
      <c r="W517">
        <v>43</v>
      </c>
      <c r="X517">
        <v>5</v>
      </c>
      <c r="Y517" s="131">
        <v>0.116279069767442</v>
      </c>
      <c r="Z517">
        <v>4.09</v>
      </c>
      <c r="AA517" s="41">
        <f t="shared" si="93"/>
        <v>-0.145628958923814</v>
      </c>
      <c r="AB517" s="41">
        <f>VLOOKUP(A517,绩点百分制转换!$H:$M,6,0)</f>
        <v>1.25378520951209</v>
      </c>
      <c r="AC517" s="41">
        <f>L517*权重!$O$22+AA517*权重!$O$23+AB517*权重!$O$24</f>
        <v>-0.0918817247656157</v>
      </c>
      <c r="AD517" s="41">
        <f t="shared" si="94"/>
        <v>-0.130624496553703</v>
      </c>
      <c r="AE517">
        <v>0</v>
      </c>
      <c r="AF517">
        <v>1</v>
      </c>
      <c r="AG517">
        <v>4</v>
      </c>
      <c r="AH517" s="41">
        <f>AE517*权重!$N$3+AF517*权重!$N$4+AG517*权重!$N$5</f>
        <v>0.858819126863304</v>
      </c>
      <c r="AI517" s="41">
        <f t="shared" si="95"/>
        <v>-0.0665160689698573</v>
      </c>
      <c r="AJ517">
        <v>0</v>
      </c>
      <c r="AK517">
        <v>1</v>
      </c>
      <c r="AL517">
        <v>6</v>
      </c>
      <c r="AM517" s="41">
        <f>AJ517*权重!$N$9+AK517*权重!$N$10+AL517*权重!$N$11</f>
        <v>1.24443688520463</v>
      </c>
      <c r="AN517" s="41">
        <f t="shared" si="96"/>
        <v>2.69099646995283</v>
      </c>
      <c r="AO517" s="41">
        <f>AI517*权重!$D$16+AN517*权重!$D$17</f>
        <v>1.6434174564161</v>
      </c>
      <c r="AP517" s="41">
        <f t="shared" si="97"/>
        <v>1.95737650174833</v>
      </c>
      <c r="AQ517" t="s">
        <v>55</v>
      </c>
      <c r="AR517" t="s">
        <v>55</v>
      </c>
      <c r="AS517" t="s">
        <v>55</v>
      </c>
      <c r="AT517">
        <v>86.35</v>
      </c>
      <c r="AU517">
        <v>86.35</v>
      </c>
      <c r="AV517" s="7" t="str">
        <f>IF(AU517="","未进复试",IFERROR(VLOOKUP(A517,录取名单!$E:$I,5,0),"未录取"))</f>
        <v>未录取</v>
      </c>
      <c r="AW517" s="136" t="str">
        <f>VLOOKUP(A517,[1]数据整理!$A:$AC,29,0)</f>
        <v>putong</v>
      </c>
      <c r="AX517" t="str">
        <f t="shared" si="98"/>
        <v/>
      </c>
      <c r="AY517">
        <f>IFERROR(VLOOKUP(A517,跨学科资质筛选!$A:$H,8,0),1)</f>
        <v>1</v>
      </c>
    </row>
    <row r="518" spans="1:51">
      <c r="A518" s="8">
        <v>638</v>
      </c>
      <c r="B518" s="8" t="s">
        <v>752</v>
      </c>
      <c r="C518">
        <v>1</v>
      </c>
      <c r="D518" t="s">
        <v>69</v>
      </c>
      <c r="E518" t="str">
        <f>VLOOKUP(A518,[1]数据整理!A:J,10,0)</f>
        <v>文学</v>
      </c>
      <c r="F518" t="str">
        <f>VLOOKUP(A518,[1]数据整理!$A:$M,13,0)</f>
        <v>英语</v>
      </c>
      <c r="G518" s="7" t="s">
        <v>53</v>
      </c>
      <c r="H518" s="7">
        <f t="shared" si="88"/>
        <v>0</v>
      </c>
      <c r="I518" s="7">
        <f t="shared" si="89"/>
        <v>1</v>
      </c>
      <c r="J518" s="7">
        <v>1</v>
      </c>
      <c r="K518" s="127">
        <f>VLOOKUP(G518,权重!$L$16:$N$18,3,0)</f>
        <v>0.02965</v>
      </c>
      <c r="L518" s="127">
        <f t="shared" si="90"/>
        <v>-0.162495927150278</v>
      </c>
      <c r="M518" t="str">
        <f>IFERROR(VLOOKUP(A518,[1]数据整理!A:Q,16,0),"")</f>
        <v>外语学院</v>
      </c>
      <c r="N518" t="s">
        <v>135</v>
      </c>
      <c r="P518">
        <v>563</v>
      </c>
      <c r="Q518" s="14"/>
      <c r="R518" s="14" t="s">
        <v>55</v>
      </c>
      <c r="S518" s="14" t="s">
        <v>55</v>
      </c>
      <c r="T518" s="30">
        <f>VLOOKUP(A518,英语评价得分!O:T,6,0)</f>
        <v>1.69607335491925</v>
      </c>
      <c r="U518" s="41">
        <f t="shared" si="91"/>
        <v>1.70432606411941</v>
      </c>
      <c r="V518" s="14">
        <f t="shared" si="92"/>
        <v>0</v>
      </c>
      <c r="W518">
        <v>72</v>
      </c>
      <c r="X518">
        <v>2</v>
      </c>
      <c r="Y518" s="131">
        <v>0.0277777777777778</v>
      </c>
      <c r="Z518">
        <v>88.78</v>
      </c>
      <c r="AA518" s="41">
        <f t="shared" si="93"/>
        <v>0.617370501850157</v>
      </c>
      <c r="AB518" s="41">
        <f>VLOOKUP(A518,绩点百分制转换!$H:$M,6,0)</f>
        <v>-0.0359210335660889</v>
      </c>
      <c r="AC518" s="41">
        <f>L518*权重!$O$22+AA518*权重!$O$23+AB518*权重!$O$24</f>
        <v>0.139234612563908</v>
      </c>
      <c r="AD518" s="41">
        <f t="shared" si="94"/>
        <v>0.198059270067685</v>
      </c>
      <c r="AE518">
        <v>0</v>
      </c>
      <c r="AF518">
        <v>0</v>
      </c>
      <c r="AG518">
        <v>2</v>
      </c>
      <c r="AH518" s="41">
        <f>AE518*权重!$N$3+AF518*权重!$N$4+AG518*权重!$N$5</f>
        <v>0.212949101808755</v>
      </c>
      <c r="AI518" s="41">
        <f t="shared" si="95"/>
        <v>-0.682270819782663</v>
      </c>
      <c r="AJ518">
        <v>0</v>
      </c>
      <c r="AK518">
        <v>0</v>
      </c>
      <c r="AL518">
        <v>0</v>
      </c>
      <c r="AM518" s="41">
        <f>AJ518*权重!$N$9+AK518*权重!$N$10+AL518*权重!$N$11</f>
        <v>0</v>
      </c>
      <c r="AN518" s="41">
        <f t="shared" si="96"/>
        <v>-0.651047891978899</v>
      </c>
      <c r="AO518" s="41">
        <f>AI518*权重!$D$16+AN518*权重!$D$17</f>
        <v>-0.662909482251549</v>
      </c>
      <c r="AP518" s="41">
        <f t="shared" si="97"/>
        <v>-0.789551941461672</v>
      </c>
      <c r="AQ518">
        <v>67</v>
      </c>
      <c r="AR518" t="s">
        <v>55</v>
      </c>
      <c r="AS518">
        <v>43.3</v>
      </c>
      <c r="AT518">
        <v>86.7</v>
      </c>
      <c r="AU518">
        <v>70.14</v>
      </c>
      <c r="AV518" s="7" t="str">
        <f>IF(AU518="","未进复试",IFERROR(VLOOKUP(A518,录取名单!$E:$I,5,0),"未录取"))</f>
        <v>未录取</v>
      </c>
      <c r="AW518" s="136" t="str">
        <f>VLOOKUP(A518,[1]数据整理!$A:$AC,29,0)</f>
        <v>putong</v>
      </c>
      <c r="AX518" t="str">
        <f t="shared" si="98"/>
        <v/>
      </c>
      <c r="AY518">
        <f>IFERROR(VLOOKUP(A518,跨学科资质筛选!$A:$H,8,0),1)</f>
        <v>1</v>
      </c>
    </row>
    <row r="519" spans="1:51">
      <c r="A519" s="8">
        <v>639</v>
      </c>
      <c r="B519" s="8" t="s">
        <v>753</v>
      </c>
      <c r="C519">
        <v>1</v>
      </c>
      <c r="D519" t="s">
        <v>754</v>
      </c>
      <c r="E519" t="str">
        <f>VLOOKUP(A519,[1]数据整理!A:J,10,0)</f>
        <v>管理学</v>
      </c>
      <c r="F519" t="str">
        <f>VLOOKUP(A519,[1]数据整理!$A:$M,13,0)</f>
        <v>会计学</v>
      </c>
      <c r="G519" s="7" t="s">
        <v>53</v>
      </c>
      <c r="H519" s="7">
        <f t="shared" si="88"/>
        <v>0</v>
      </c>
      <c r="I519" s="7">
        <f t="shared" si="89"/>
        <v>1</v>
      </c>
      <c r="J519" s="7">
        <v>1</v>
      </c>
      <c r="K519" s="127">
        <f>VLOOKUP(G519,权重!$L$16:$N$18,3,0)</f>
        <v>0.02965</v>
      </c>
      <c r="L519" s="127">
        <f t="shared" si="90"/>
        <v>-0.162495927150278</v>
      </c>
      <c r="M519" t="str">
        <f>IFERROR(VLOOKUP(A519,[1]数据整理!A:Q,16,0),"")</f>
        <v>经济管理学院</v>
      </c>
      <c r="N519" t="s">
        <v>54</v>
      </c>
      <c r="O519">
        <v>494</v>
      </c>
      <c r="P519">
        <v>602</v>
      </c>
      <c r="Q519" s="14"/>
      <c r="R519" s="14" t="s">
        <v>55</v>
      </c>
      <c r="S519" s="14" t="s">
        <v>55</v>
      </c>
      <c r="T519" s="30">
        <f>VLOOKUP(A519,英语评价得分!O:T,6,0)</f>
        <v>2.40975892605076</v>
      </c>
      <c r="U519" s="41">
        <f t="shared" si="91"/>
        <v>2.42131918677466</v>
      </c>
      <c r="V519" s="14">
        <f t="shared" si="92"/>
        <v>0</v>
      </c>
      <c r="W519">
        <v>193</v>
      </c>
      <c r="X519">
        <v>2</v>
      </c>
      <c r="Y519" s="131">
        <v>0.0103626943005181</v>
      </c>
      <c r="Z519">
        <v>3.82</v>
      </c>
      <c r="AA519" s="41">
        <f t="shared" si="93"/>
        <v>0.767511804917627</v>
      </c>
      <c r="AB519" s="41">
        <f>VLOOKUP(A519,绩点百分制转换!$H:$M,6,0)</f>
        <v>0.0205999571664207</v>
      </c>
      <c r="AC519" s="41">
        <f>L519*权重!$O$22+AA519*权重!$O$23+AB519*权重!$O$24</f>
        <v>0.198782083297406</v>
      </c>
      <c r="AD519" s="41">
        <f t="shared" si="94"/>
        <v>0.282745135202164</v>
      </c>
      <c r="AE519">
        <v>2</v>
      </c>
      <c r="AF519">
        <v>3</v>
      </c>
      <c r="AG519">
        <v>6</v>
      </c>
      <c r="AH519" s="41">
        <f>AE519*权重!$N$3+AF519*权重!$N$4+AG519*权重!$N$5</f>
        <v>2.8588191268633</v>
      </c>
      <c r="AI519" s="41">
        <f t="shared" si="95"/>
        <v>1.84022902501651</v>
      </c>
      <c r="AJ519">
        <v>1</v>
      </c>
      <c r="AK519">
        <v>0</v>
      </c>
      <c r="AL519">
        <v>0</v>
      </c>
      <c r="AM519" s="41">
        <f>AJ519*权重!$N$9+AK519*权重!$N$10+AL519*权重!$N$11</f>
        <v>0.484022428139353</v>
      </c>
      <c r="AN519" s="41">
        <f t="shared" si="96"/>
        <v>0.64883677573218</v>
      </c>
      <c r="AO519" s="41">
        <f>AI519*权重!$D$16+AN519*权重!$D$17</f>
        <v>1.1014466912353</v>
      </c>
      <c r="AP519" s="41">
        <f t="shared" si="97"/>
        <v>1.31186745214087</v>
      </c>
      <c r="AQ519" t="s">
        <v>55</v>
      </c>
      <c r="AR519" t="s">
        <v>55</v>
      </c>
      <c r="AS519" t="s">
        <v>55</v>
      </c>
      <c r="AT519" t="s">
        <v>55</v>
      </c>
      <c r="AU519" t="s">
        <v>55</v>
      </c>
      <c r="AV519" s="7" t="str">
        <f>IF(AU519="","未进复试",IFERROR(VLOOKUP(A519,录取名单!$E:$I,5,0),"未录取"))</f>
        <v>未进复试</v>
      </c>
      <c r="AW519" s="136" t="str">
        <f>VLOOKUP(A519,[1]数据整理!$A:$AC,29,0)</f>
        <v>putong</v>
      </c>
      <c r="AX519" t="str">
        <f t="shared" si="98"/>
        <v/>
      </c>
      <c r="AY519">
        <f>IFERROR(VLOOKUP(A519,跨学科资质筛选!$A:$H,8,0),1)</f>
        <v>1</v>
      </c>
    </row>
    <row r="520" spans="1:51">
      <c r="A520" s="8">
        <v>641</v>
      </c>
      <c r="B520" s="8" t="s">
        <v>755</v>
      </c>
      <c r="C520">
        <v>1</v>
      </c>
      <c r="D520" t="s">
        <v>243</v>
      </c>
      <c r="E520" t="str">
        <f>VLOOKUP(A520,[1]数据整理!A:J,10,0)</f>
        <v>工学</v>
      </c>
      <c r="F520" t="str">
        <f>VLOOKUP(A520,[1]数据整理!$A:$M,13,0)</f>
        <v>风景园林</v>
      </c>
      <c r="G520" s="7">
        <v>211</v>
      </c>
      <c r="H520" s="7">
        <f t="shared" si="88"/>
        <v>0</v>
      </c>
      <c r="I520" s="7">
        <f t="shared" si="89"/>
        <v>1</v>
      </c>
      <c r="J520" s="7">
        <v>1</v>
      </c>
      <c r="K520" s="127">
        <f>VLOOKUP(G520,权重!$L$16:$N$18,3,0)</f>
        <v>0.03757</v>
      </c>
      <c r="L520" s="127">
        <f t="shared" si="90"/>
        <v>-0.0952406599627802</v>
      </c>
      <c r="M520" t="str">
        <f>IFERROR(VLOOKUP(A520,[1]数据整理!A:Q,16,0),"")</f>
        <v>园林学院</v>
      </c>
      <c r="N520" t="s">
        <v>127</v>
      </c>
      <c r="O520">
        <v>601</v>
      </c>
      <c r="P520">
        <v>564</v>
      </c>
      <c r="Q520" s="14"/>
      <c r="R520" s="14" t="s">
        <v>55</v>
      </c>
      <c r="S520" s="14" t="s">
        <v>55</v>
      </c>
      <c r="T520" s="30">
        <f>VLOOKUP(A520,英语评价得分!O:T,6,0)</f>
        <v>1.71437298494826</v>
      </c>
      <c r="U520" s="41">
        <f t="shared" si="91"/>
        <v>1.72271050316185</v>
      </c>
      <c r="V520" s="14">
        <f t="shared" si="92"/>
        <v>0</v>
      </c>
      <c r="W520">
        <v>60</v>
      </c>
      <c r="X520">
        <v>2</v>
      </c>
      <c r="Y520" s="131">
        <v>0.0333333333333333</v>
      </c>
      <c r="Z520">
        <v>3.75</v>
      </c>
      <c r="AA520" s="41">
        <f t="shared" si="93"/>
        <v>0.569474185334419</v>
      </c>
      <c r="AB520" s="41">
        <f>VLOOKUP(A520,绩点百分制转换!$H:$M,6,0)</f>
        <v>-0.279132569445375</v>
      </c>
      <c r="AC520" s="41">
        <f>L520*权重!$O$22+AA520*权重!$O$23+AB520*权重!$O$24</f>
        <v>0.148708866506935</v>
      </c>
      <c r="AD520" s="41">
        <f t="shared" si="94"/>
        <v>0.21153314866884</v>
      </c>
      <c r="AE520">
        <v>0</v>
      </c>
      <c r="AF520">
        <v>0</v>
      </c>
      <c r="AG520">
        <v>7</v>
      </c>
      <c r="AH520" s="41">
        <f>AE520*权重!$N$3+AF520*权重!$N$4+AG520*权重!$N$5</f>
        <v>0.745321856330641</v>
      </c>
      <c r="AI520" s="41">
        <f t="shared" si="95"/>
        <v>-0.174721250854356</v>
      </c>
      <c r="AJ520">
        <v>1</v>
      </c>
      <c r="AK520">
        <v>0</v>
      </c>
      <c r="AL520">
        <v>1</v>
      </c>
      <c r="AM520" s="41">
        <f>AJ520*权重!$N$9+AK520*权重!$N$10+AL520*权重!$N$11</f>
        <v>0.634511842296424</v>
      </c>
      <c r="AN520" s="41">
        <f t="shared" si="96"/>
        <v>1.05298929169634</v>
      </c>
      <c r="AO520" s="41">
        <f>AI520*权重!$D$16+AN520*权重!$D$17</f>
        <v>0.586582056581329</v>
      </c>
      <c r="AP520" s="41">
        <f t="shared" si="97"/>
        <v>0.698642897711071</v>
      </c>
      <c r="AQ520" t="s">
        <v>55</v>
      </c>
      <c r="AR520" t="s">
        <v>55</v>
      </c>
      <c r="AS520" t="s">
        <v>55</v>
      </c>
      <c r="AT520" t="s">
        <v>55</v>
      </c>
      <c r="AU520" t="s">
        <v>55</v>
      </c>
      <c r="AV520" s="7" t="str">
        <f>IF(AU520="","未进复试",IFERROR(VLOOKUP(A520,录取名单!$E:$I,5,0),"未录取"))</f>
        <v>未进复试</v>
      </c>
      <c r="AW520" s="136" t="str">
        <f>VLOOKUP(A520,[1]数据整理!$A:$AC,29,0)</f>
        <v>putong</v>
      </c>
      <c r="AX520" t="str">
        <f t="shared" si="98"/>
        <v/>
      </c>
      <c r="AY520">
        <f>IFERROR(VLOOKUP(A520,跨学科资质筛选!$A:$H,8,0),1)</f>
        <v>1</v>
      </c>
    </row>
    <row r="521" spans="1:51">
      <c r="A521" s="8">
        <v>643</v>
      </c>
      <c r="B521" s="8" t="s">
        <v>756</v>
      </c>
      <c r="C521">
        <v>1</v>
      </c>
      <c r="D521" t="s">
        <v>102</v>
      </c>
      <c r="E521" t="str">
        <f>VLOOKUP(A521,[1]数据整理!A:J,10,0)</f>
        <v>法学</v>
      </c>
      <c r="F521" t="str">
        <f>VLOOKUP(A521,[1]数据整理!$A:$M,13,0)</f>
        <v>法学</v>
      </c>
      <c r="G521" s="7">
        <v>211</v>
      </c>
      <c r="H521" s="7">
        <f t="shared" si="88"/>
        <v>0</v>
      </c>
      <c r="I521" s="7">
        <f t="shared" si="89"/>
        <v>1</v>
      </c>
      <c r="J521" s="7">
        <v>1</v>
      </c>
      <c r="K521" s="127">
        <f>VLOOKUP(G521,权重!$L$16:$N$18,3,0)</f>
        <v>0.03757</v>
      </c>
      <c r="L521" s="127">
        <f t="shared" si="90"/>
        <v>-0.0952406599627802</v>
      </c>
      <c r="M521" t="str">
        <f>IFERROR(VLOOKUP(A521,[1]数据整理!A:Q,16,0),"")</f>
        <v>人文社会科学学院</v>
      </c>
      <c r="N521" t="s">
        <v>120</v>
      </c>
      <c r="O521">
        <v>554</v>
      </c>
      <c r="P521">
        <v>530</v>
      </c>
      <c r="Q521" s="14"/>
      <c r="R521" s="14" t="s">
        <v>55</v>
      </c>
      <c r="S521" s="14" t="s">
        <v>55</v>
      </c>
      <c r="T521" s="30">
        <f>VLOOKUP(A521,英语评价得分!O:T,6,0)</f>
        <v>1.09218556396181</v>
      </c>
      <c r="U521" s="41">
        <f t="shared" si="91"/>
        <v>1.09763957571881</v>
      </c>
      <c r="V521" s="14">
        <f t="shared" si="92"/>
        <v>0</v>
      </c>
      <c r="W521">
        <v>93</v>
      </c>
      <c r="X521">
        <v>8</v>
      </c>
      <c r="Y521" s="131">
        <v>0.0860215053763441</v>
      </c>
      <c r="Z521">
        <v>91.45</v>
      </c>
      <c r="AA521" s="41">
        <f t="shared" si="93"/>
        <v>0.115231699669029</v>
      </c>
      <c r="AB521" s="41">
        <f>VLOOKUP(A521,绩点百分制转换!$H:$M,6,0)</f>
        <v>0.65003826305119</v>
      </c>
      <c r="AC521" s="41">
        <f>L521*权重!$O$22+AA521*权重!$O$23+AB521*权重!$O$24</f>
        <v>0.0184324164616771</v>
      </c>
      <c r="AD521" s="41">
        <f t="shared" si="94"/>
        <v>0.0262595553015029</v>
      </c>
      <c r="AE521">
        <v>0</v>
      </c>
      <c r="AF521">
        <v>0</v>
      </c>
      <c r="AG521">
        <v>2</v>
      </c>
      <c r="AH521" s="41">
        <f>AE521*权重!$N$3+AF521*权重!$N$4+AG521*权重!$N$5</f>
        <v>0.212949101808755</v>
      </c>
      <c r="AI521" s="41">
        <f t="shared" si="95"/>
        <v>-0.682270819782663</v>
      </c>
      <c r="AJ521">
        <v>0</v>
      </c>
      <c r="AK521">
        <v>0</v>
      </c>
      <c r="AL521">
        <v>0</v>
      </c>
      <c r="AM521" s="41">
        <f>AJ521*权重!$N$9+AK521*权重!$N$10+AL521*权重!$N$11</f>
        <v>0</v>
      </c>
      <c r="AN521" s="41">
        <f t="shared" si="96"/>
        <v>-0.651047891978899</v>
      </c>
      <c r="AO521" s="41">
        <f>AI521*权重!$D$16+AN521*权重!$D$17</f>
        <v>-0.662909482251549</v>
      </c>
      <c r="AP521" s="41">
        <f t="shared" si="97"/>
        <v>-0.789551941461672</v>
      </c>
      <c r="AQ521">
        <v>33.2</v>
      </c>
      <c r="AR521">
        <v>8.02</v>
      </c>
      <c r="AS521">
        <v>7.85</v>
      </c>
      <c r="AT521">
        <v>31.72</v>
      </c>
      <c r="AU521">
        <v>80.79</v>
      </c>
      <c r="AV521" s="7" t="str">
        <f>IF(AU521="","未进复试",IFERROR(VLOOKUP(A521,录取名单!$E:$I,5,0),"未录取"))</f>
        <v>未录取</v>
      </c>
      <c r="AW521" s="136" t="str">
        <f>VLOOKUP(A521,[1]数据整理!$A:$AC,29,0)</f>
        <v>putong</v>
      </c>
      <c r="AX521" t="str">
        <f t="shared" si="98"/>
        <v/>
      </c>
      <c r="AY521">
        <f>IFERROR(VLOOKUP(A521,跨学科资质筛选!$A:$H,8,0),1)</f>
        <v>1</v>
      </c>
    </row>
    <row r="522" spans="1:51">
      <c r="A522" s="8">
        <v>644</v>
      </c>
      <c r="B522" s="8" t="s">
        <v>757</v>
      </c>
      <c r="C522">
        <v>1</v>
      </c>
      <c r="D522" t="s">
        <v>190</v>
      </c>
      <c r="E522" t="str">
        <f>VLOOKUP(A522,[1]数据整理!A:J,10,0)</f>
        <v>管理学</v>
      </c>
      <c r="F522" t="str">
        <f>VLOOKUP(A522,[1]数据整理!$A:$M,13,0)</f>
        <v>信息管理与信息系统</v>
      </c>
      <c r="G522" s="7" t="s">
        <v>53</v>
      </c>
      <c r="H522" s="7">
        <f t="shared" si="88"/>
        <v>0</v>
      </c>
      <c r="I522" s="7">
        <f t="shared" si="89"/>
        <v>1</v>
      </c>
      <c r="J522" s="7">
        <v>1</v>
      </c>
      <c r="K522" s="127">
        <f>VLOOKUP(G522,权重!$L$16:$N$18,3,0)</f>
        <v>0.02965</v>
      </c>
      <c r="L522" s="127">
        <f t="shared" si="90"/>
        <v>-0.162495927150278</v>
      </c>
      <c r="M522" t="str">
        <f>IFERROR(VLOOKUP(A522,[1]数据整理!A:Q,16,0),"")</f>
        <v>经济管理学院</v>
      </c>
      <c r="N522" t="s">
        <v>61</v>
      </c>
      <c r="O522">
        <v>430</v>
      </c>
      <c r="P522">
        <v>479</v>
      </c>
      <c r="Q522" s="14"/>
      <c r="R522" s="14" t="s">
        <v>55</v>
      </c>
      <c r="S522" s="14" t="s">
        <v>55</v>
      </c>
      <c r="T522" s="30">
        <f>VLOOKUP(A522,英语评价得分!O:T,6,0)</f>
        <v>0.15890443248214</v>
      </c>
      <c r="U522" s="41">
        <f t="shared" si="91"/>
        <v>0.160033184554254</v>
      </c>
      <c r="V522" s="14">
        <f t="shared" si="92"/>
        <v>0</v>
      </c>
      <c r="W522">
        <v>52</v>
      </c>
      <c r="X522">
        <v>4</v>
      </c>
      <c r="Y522" s="131">
        <v>0.0769230769230769</v>
      </c>
      <c r="Z522">
        <v>3.53</v>
      </c>
      <c r="AA522" s="41">
        <f t="shared" si="93"/>
        <v>0.193672317287856</v>
      </c>
      <c r="AB522" s="41">
        <f>VLOOKUP(A522,绩点百分制转换!$H:$M,6,0)</f>
        <v>-0.929980341516701</v>
      </c>
      <c r="AC522" s="41">
        <f>L522*权重!$O$22+AA522*权重!$O$23+AB522*权重!$O$24</f>
        <v>-0.0621120678077558</v>
      </c>
      <c r="AD522" s="41">
        <f t="shared" si="94"/>
        <v>-0.0882873641250904</v>
      </c>
      <c r="AE522">
        <v>0</v>
      </c>
      <c r="AF522">
        <v>1</v>
      </c>
      <c r="AG522">
        <v>8</v>
      </c>
      <c r="AH522" s="41">
        <f>AE522*权重!$N$3+AF522*权重!$N$4+AG522*权重!$N$5</f>
        <v>1.28471733048081</v>
      </c>
      <c r="AI522" s="41">
        <f t="shared" si="95"/>
        <v>0.339523586172788</v>
      </c>
      <c r="AJ522">
        <v>1</v>
      </c>
      <c r="AK522">
        <v>4</v>
      </c>
      <c r="AL522">
        <v>0</v>
      </c>
      <c r="AM522" s="41">
        <f>AJ522*权重!$N$9+AK522*权重!$N$10+AL522*权重!$N$11</f>
        <v>1.85002402918816</v>
      </c>
      <c r="AN522" s="41">
        <f t="shared" si="96"/>
        <v>4.31735384031934</v>
      </c>
      <c r="AO522" s="41">
        <f>AI522*权重!$D$16+AN522*权重!$D$17</f>
        <v>2.80617612676907</v>
      </c>
      <c r="AP522" s="41">
        <f t="shared" si="97"/>
        <v>3.34226899492918</v>
      </c>
      <c r="AQ522" t="s">
        <v>55</v>
      </c>
      <c r="AR522" t="s">
        <v>55</v>
      </c>
      <c r="AS522">
        <v>61</v>
      </c>
      <c r="AT522">
        <v>55</v>
      </c>
      <c r="AU522">
        <v>56.8</v>
      </c>
      <c r="AV522" s="7" t="str">
        <f>IF(AU522="","未进复试",IFERROR(VLOOKUP(A522,录取名单!$E:$I,5,0),"未录取"))</f>
        <v>未录取</v>
      </c>
      <c r="AW522" s="136" t="str">
        <f>VLOOKUP(A522,[1]数据整理!$A:$AC,29,0)</f>
        <v>putong</v>
      </c>
      <c r="AX522" t="str">
        <f t="shared" si="98"/>
        <v/>
      </c>
      <c r="AY522">
        <f>IFERROR(VLOOKUP(A522,跨学科资质筛选!$A:$H,8,0),1)</f>
        <v>1</v>
      </c>
    </row>
    <row r="523" spans="1:51">
      <c r="A523" s="8">
        <v>645</v>
      </c>
      <c r="B523" s="8" t="s">
        <v>758</v>
      </c>
      <c r="C523">
        <v>1</v>
      </c>
      <c r="D523" t="s">
        <v>102</v>
      </c>
      <c r="E523" t="str">
        <f>VLOOKUP(A523,[1]数据整理!A:J,10,0)</f>
        <v>法学</v>
      </c>
      <c r="F523" t="str">
        <f>VLOOKUP(A523,[1]数据整理!$A:$M,13,0)</f>
        <v>法学</v>
      </c>
      <c r="G523" s="7">
        <v>211</v>
      </c>
      <c r="H523" s="7">
        <f t="shared" si="88"/>
        <v>0</v>
      </c>
      <c r="I523" s="7">
        <f t="shared" si="89"/>
        <v>1</v>
      </c>
      <c r="J523" s="7">
        <v>1</v>
      </c>
      <c r="K523" s="127">
        <f>VLOOKUP(G523,权重!$L$16:$N$18,3,0)</f>
        <v>0.03757</v>
      </c>
      <c r="L523" s="127">
        <f t="shared" si="90"/>
        <v>-0.0952406599627802</v>
      </c>
      <c r="M523" t="str">
        <f>IFERROR(VLOOKUP(A523,[1]数据整理!A:Q,16,0),"")</f>
        <v>人文社会科学学院</v>
      </c>
      <c r="N523" t="s">
        <v>120</v>
      </c>
      <c r="O523">
        <v>574</v>
      </c>
      <c r="P523">
        <v>547</v>
      </c>
      <c r="Q523" s="14">
        <v>7</v>
      </c>
      <c r="R523" s="14" t="s">
        <v>55</v>
      </c>
      <c r="S523" s="14" t="s">
        <v>55</v>
      </c>
      <c r="T523" s="30">
        <f>VLOOKUP(A523,英语评价得分!O:T,6,0)</f>
        <v>1.40327927445504</v>
      </c>
      <c r="U523" s="41">
        <f t="shared" si="91"/>
        <v>1.41017503944033</v>
      </c>
      <c r="V523" s="14">
        <f t="shared" si="92"/>
        <v>0</v>
      </c>
      <c r="W523">
        <v>93</v>
      </c>
      <c r="X523">
        <v>12</v>
      </c>
      <c r="Y523" s="131">
        <v>0.129032258064516</v>
      </c>
      <c r="Z523">
        <v>90.42</v>
      </c>
      <c r="AA523" s="41">
        <f t="shared" si="93"/>
        <v>-0.25557849271088</v>
      </c>
      <c r="AB523" s="41">
        <f>VLOOKUP(A523,绩点百分制转换!$H:$M,6,0)</f>
        <v>0.385417260985348</v>
      </c>
      <c r="AC523" s="41">
        <f>L523*权重!$O$22+AA523*权重!$O$23+AB523*权重!$O$24</f>
        <v>-0.134303091714318</v>
      </c>
      <c r="AD523" s="41">
        <f t="shared" si="94"/>
        <v>-0.190954349626995</v>
      </c>
      <c r="AE523">
        <v>0</v>
      </c>
      <c r="AF523">
        <v>0</v>
      </c>
      <c r="AG523">
        <v>0</v>
      </c>
      <c r="AH523" s="41">
        <f>AE523*权重!$N$3+AF523*权重!$N$4+AG523*权重!$N$5</f>
        <v>0</v>
      </c>
      <c r="AI523" s="41">
        <f t="shared" si="95"/>
        <v>-0.885290647353986</v>
      </c>
      <c r="AJ523">
        <v>0</v>
      </c>
      <c r="AK523">
        <v>0</v>
      </c>
      <c r="AL523">
        <v>2</v>
      </c>
      <c r="AM523" s="41">
        <f>AJ523*权重!$N$9+AK523*权重!$N$10+AL523*权重!$N$11</f>
        <v>0.300978828314143</v>
      </c>
      <c r="AN523" s="41">
        <f t="shared" si="96"/>
        <v>0.157257139949415</v>
      </c>
      <c r="AO523" s="41">
        <f>AI523*权重!$D$16+AN523*权重!$D$17</f>
        <v>-0.238806764447147</v>
      </c>
      <c r="AP523" s="41">
        <f t="shared" si="97"/>
        <v>-0.284428492202315</v>
      </c>
      <c r="AQ523">
        <v>16.8</v>
      </c>
      <c r="AR523" t="s">
        <v>55</v>
      </c>
      <c r="AS523" t="s">
        <v>55</v>
      </c>
      <c r="AT523">
        <v>6.72</v>
      </c>
      <c r="AU523">
        <v>23.52</v>
      </c>
      <c r="AV523" s="7" t="str">
        <f>IF(AU523="","未进复试",IFERROR(VLOOKUP(A523,录取名单!$E:$I,5,0),"未录取"))</f>
        <v>未录取</v>
      </c>
      <c r="AW523" s="136" t="str">
        <f>VLOOKUP(A523,[1]数据整理!$A:$AC,29,0)</f>
        <v>putong</v>
      </c>
      <c r="AX523" t="str">
        <f t="shared" si="98"/>
        <v/>
      </c>
      <c r="AY523">
        <f>IFERROR(VLOOKUP(A523,跨学科资质筛选!$A:$H,8,0),1)</f>
        <v>1</v>
      </c>
    </row>
    <row r="524" spans="1:51">
      <c r="A524" s="8">
        <v>646</v>
      </c>
      <c r="B524" s="8" t="s">
        <v>759</v>
      </c>
      <c r="C524">
        <v>1</v>
      </c>
      <c r="D524" t="s">
        <v>684</v>
      </c>
      <c r="E524" t="str">
        <f>VLOOKUP(A524,[1]数据整理!A:J,10,0)</f>
        <v>管理学</v>
      </c>
      <c r="F524" t="str">
        <f>VLOOKUP(A524,[1]数据整理!$A:$M,13,0)</f>
        <v>财务管理</v>
      </c>
      <c r="G524" s="7" t="s">
        <v>53</v>
      </c>
      <c r="H524" s="7">
        <f t="shared" si="88"/>
        <v>0</v>
      </c>
      <c r="I524" s="7">
        <f t="shared" si="89"/>
        <v>1</v>
      </c>
      <c r="J524" s="7">
        <v>1</v>
      </c>
      <c r="K524" s="127">
        <f>VLOOKUP(G524,权重!$L$16:$N$18,3,0)</f>
        <v>0.02965</v>
      </c>
      <c r="L524" s="127">
        <f t="shared" si="90"/>
        <v>-0.162495927150278</v>
      </c>
      <c r="M524" t="str">
        <f>IFERROR(VLOOKUP(A524,[1]数据整理!A:Q,16,0),"")</f>
        <v>经济管理学院</v>
      </c>
      <c r="N524" t="s">
        <v>79</v>
      </c>
      <c r="O524">
        <v>531</v>
      </c>
      <c r="P524">
        <v>452</v>
      </c>
      <c r="Q524" s="14"/>
      <c r="R524" s="14" t="s">
        <v>55</v>
      </c>
      <c r="S524" s="14" t="s">
        <v>55</v>
      </c>
      <c r="T524" s="30">
        <f>VLOOKUP(A524,英语评价得分!O:T,6,0)</f>
        <v>-0.204112222817219</v>
      </c>
      <c r="U524" s="41">
        <f t="shared" si="91"/>
        <v>-0.204665859096425</v>
      </c>
      <c r="V524" s="14">
        <f t="shared" si="92"/>
        <v>0</v>
      </c>
      <c r="W524">
        <v>93</v>
      </c>
      <c r="X524">
        <v>1</v>
      </c>
      <c r="Y524" s="131">
        <v>0.010752688172043</v>
      </c>
      <c r="Z524">
        <v>3.81</v>
      </c>
      <c r="AA524" s="41">
        <f t="shared" si="93"/>
        <v>0.764149536333872</v>
      </c>
      <c r="AB524" s="41">
        <f>VLOOKUP(A524,绩点百分制转换!$H:$M,6,0)</f>
        <v>-0.0222189752066941</v>
      </c>
      <c r="AC524" s="41">
        <f>L524*权重!$O$22+AA524*权重!$O$23+AB524*权重!$O$24</f>
        <v>0.195564603392574</v>
      </c>
      <c r="AD524" s="41">
        <f t="shared" si="94"/>
        <v>0.278169372941614</v>
      </c>
      <c r="AE524">
        <v>4</v>
      </c>
      <c r="AF524">
        <v>1</v>
      </c>
      <c r="AG524">
        <v>13</v>
      </c>
      <c r="AH524" s="41">
        <f>AE524*权重!$N$3+AF524*权重!$N$4+AG524*权重!$N$5</f>
        <v>3.65950818840201</v>
      </c>
      <c r="AI524" s="41">
        <f t="shared" si="95"/>
        <v>2.60358399496524</v>
      </c>
      <c r="AJ524">
        <v>1</v>
      </c>
      <c r="AK524">
        <v>0</v>
      </c>
      <c r="AL524">
        <v>1</v>
      </c>
      <c r="AM524" s="41">
        <f>AJ524*权重!$N$9+AK524*权重!$N$10+AL524*权重!$N$11</f>
        <v>0.634511842296424</v>
      </c>
      <c r="AN524" s="41">
        <f t="shared" si="96"/>
        <v>1.05298929169634</v>
      </c>
      <c r="AO524" s="41">
        <f>AI524*权重!$D$16+AN524*权重!$D$17</f>
        <v>1.6420602194682</v>
      </c>
      <c r="AP524" s="41">
        <f t="shared" si="97"/>
        <v>1.95575997777947</v>
      </c>
      <c r="AQ524" t="s">
        <v>55</v>
      </c>
      <c r="AR524" t="s">
        <v>55</v>
      </c>
      <c r="AS524" t="s">
        <v>55</v>
      </c>
      <c r="AT524" t="s">
        <v>55</v>
      </c>
      <c r="AU524" t="s">
        <v>55</v>
      </c>
      <c r="AV524" s="7" t="str">
        <f>IF(AU524="","未进复试",IFERROR(VLOOKUP(A524,录取名单!$E:$I,5,0),"未录取"))</f>
        <v>未进复试</v>
      </c>
      <c r="AW524" s="136" t="str">
        <f>VLOOKUP(A524,[1]数据整理!$A:$AC,29,0)</f>
        <v>putong</v>
      </c>
      <c r="AX524" t="str">
        <f t="shared" si="98"/>
        <v/>
      </c>
      <c r="AY524">
        <f>IFERROR(VLOOKUP(A524,跨学科资质筛选!$A:$H,8,0),1)</f>
        <v>1</v>
      </c>
    </row>
    <row r="525" spans="1:51">
      <c r="A525" s="8">
        <v>647</v>
      </c>
      <c r="B525" s="8" t="s">
        <v>760</v>
      </c>
      <c r="C525">
        <v>1</v>
      </c>
      <c r="D525" t="s">
        <v>129</v>
      </c>
      <c r="E525" t="str">
        <f>VLOOKUP(A525,[1]数据整理!A:J,10,0)</f>
        <v>管理学</v>
      </c>
      <c r="F525" t="str">
        <f>VLOOKUP(A525,[1]数据整理!$A:$M,13,0)</f>
        <v>会计学</v>
      </c>
      <c r="G525" s="7" t="s">
        <v>53</v>
      </c>
      <c r="H525" s="7">
        <f t="shared" si="88"/>
        <v>0</v>
      </c>
      <c r="I525" s="7">
        <f t="shared" si="89"/>
        <v>1</v>
      </c>
      <c r="J525" s="7">
        <v>1</v>
      </c>
      <c r="K525" s="127">
        <f>VLOOKUP(G525,权重!$L$16:$N$18,3,0)</f>
        <v>0.02965</v>
      </c>
      <c r="L525" s="127">
        <f t="shared" si="90"/>
        <v>-0.162495927150278</v>
      </c>
      <c r="M525" t="str">
        <f>IFERROR(VLOOKUP(A525,[1]数据整理!A:Q,16,0),"")</f>
        <v>经济管理学院</v>
      </c>
      <c r="N525" t="s">
        <v>162</v>
      </c>
      <c r="O525">
        <v>446</v>
      </c>
      <c r="P525">
        <v>380</v>
      </c>
      <c r="Q525" s="14"/>
      <c r="R525" s="14" t="s">
        <v>55</v>
      </c>
      <c r="S525" s="14" t="s">
        <v>55</v>
      </c>
      <c r="T525" s="30">
        <f>VLOOKUP(A525,英语评价得分!O:T,6,0)</f>
        <v>-1.54914616054006</v>
      </c>
      <c r="U525" s="41">
        <f t="shared" si="91"/>
        <v>-1.55593331089064</v>
      </c>
      <c r="V525" s="14">
        <f t="shared" si="92"/>
        <v>0</v>
      </c>
      <c r="W525">
        <v>197</v>
      </c>
      <c r="X525">
        <v>37</v>
      </c>
      <c r="Y525" s="131">
        <v>0.187817258883249</v>
      </c>
      <c r="Z525">
        <v>81.3</v>
      </c>
      <c r="AA525" s="41">
        <f t="shared" si="93"/>
        <v>-0.762383793717432</v>
      </c>
      <c r="AB525" s="41">
        <f>VLOOKUP(A525,绩点百分制转换!$H:$M,6,0)</f>
        <v>-1.95763471847143</v>
      </c>
      <c r="AC525" s="41">
        <f>L525*权重!$O$22+AA525*权重!$O$23+AB525*权重!$O$24</f>
        <v>-0.471567790404506</v>
      </c>
      <c r="AD525" s="41">
        <f t="shared" si="94"/>
        <v>-0.670597774210452</v>
      </c>
      <c r="AE525">
        <v>0</v>
      </c>
      <c r="AF525">
        <v>0</v>
      </c>
      <c r="AG525">
        <v>0</v>
      </c>
      <c r="AH525" s="41">
        <f>AE525*权重!$N$3+AF525*权重!$N$4+AG525*权重!$N$5</f>
        <v>0</v>
      </c>
      <c r="AI525" s="41">
        <f t="shared" si="95"/>
        <v>-0.885290647353986</v>
      </c>
      <c r="AJ525">
        <v>0</v>
      </c>
      <c r="AK525">
        <v>0</v>
      </c>
      <c r="AL525">
        <v>0</v>
      </c>
      <c r="AM525" s="41">
        <f>AJ525*权重!$N$9+AK525*权重!$N$10+AL525*权重!$N$11</f>
        <v>0</v>
      </c>
      <c r="AN525" s="41">
        <f t="shared" si="96"/>
        <v>-0.651047891978899</v>
      </c>
      <c r="AO525" s="41">
        <f>AI525*权重!$D$16+AN525*权重!$D$17</f>
        <v>-0.740036714745894</v>
      </c>
      <c r="AP525" s="41">
        <f t="shared" si="97"/>
        <v>-0.881413587411652</v>
      </c>
      <c r="AQ525" t="s">
        <v>55</v>
      </c>
      <c r="AR525" t="s">
        <v>55</v>
      </c>
      <c r="AS525" t="s">
        <v>55</v>
      </c>
      <c r="AT525" t="s">
        <v>55</v>
      </c>
      <c r="AU525" t="s">
        <v>55</v>
      </c>
      <c r="AV525" s="7" t="str">
        <f>IF(AU525="","未进复试",IFERROR(VLOOKUP(A525,录取名单!$E:$I,5,0),"未录取"))</f>
        <v>未进复试</v>
      </c>
      <c r="AW525" s="136" t="str">
        <f>VLOOKUP(A525,[1]数据整理!$A:$AC,29,0)</f>
        <v>putong</v>
      </c>
      <c r="AX525" t="str">
        <f t="shared" si="98"/>
        <v/>
      </c>
      <c r="AY525">
        <f>IFERROR(VLOOKUP(A525,跨学科资质筛选!$A:$H,8,0),1)</f>
        <v>1</v>
      </c>
    </row>
    <row r="526" spans="1:51">
      <c r="A526" s="8">
        <v>648</v>
      </c>
      <c r="B526" s="8" t="s">
        <v>761</v>
      </c>
      <c r="C526">
        <v>1</v>
      </c>
      <c r="D526" t="s">
        <v>652</v>
      </c>
      <c r="E526" t="str">
        <f>VLOOKUP(A526,[1]数据整理!A:J,10,0)</f>
        <v>理学</v>
      </c>
      <c r="F526" t="str">
        <f>VLOOKUP(A526,[1]数据整理!$A:$M,13,0)</f>
        <v>统计学</v>
      </c>
      <c r="G526" s="7" t="s">
        <v>53</v>
      </c>
      <c r="H526" s="7">
        <f t="shared" si="88"/>
        <v>0</v>
      </c>
      <c r="I526" s="7">
        <f t="shared" si="89"/>
        <v>1</v>
      </c>
      <c r="J526" s="7">
        <v>1</v>
      </c>
      <c r="K526" s="127">
        <f>VLOOKUP(G526,权重!$L$16:$N$18,3,0)</f>
        <v>0.02965</v>
      </c>
      <c r="L526" s="127">
        <f t="shared" si="90"/>
        <v>-0.162495927150278</v>
      </c>
      <c r="M526" t="str">
        <f>IFERROR(VLOOKUP(A526,[1]数据整理!A:Q,16,0),"")</f>
        <v>经济管理学院</v>
      </c>
      <c r="N526" t="s">
        <v>67</v>
      </c>
      <c r="O526">
        <v>484</v>
      </c>
      <c r="P526">
        <v>528</v>
      </c>
      <c r="Q526" s="14"/>
      <c r="R526" s="14" t="s">
        <v>55</v>
      </c>
      <c r="S526" s="14" t="s">
        <v>55</v>
      </c>
      <c r="T526" s="30">
        <f>VLOOKUP(A526,英语评价得分!O:T,6,0)</f>
        <v>1.05558630390379</v>
      </c>
      <c r="U526" s="41">
        <f t="shared" si="91"/>
        <v>1.06087069763393</v>
      </c>
      <c r="V526" s="14">
        <f t="shared" si="92"/>
        <v>0</v>
      </c>
      <c r="W526">
        <v>50</v>
      </c>
      <c r="X526">
        <v>1</v>
      </c>
      <c r="Y526" s="131">
        <v>0.02</v>
      </c>
      <c r="Z526">
        <v>3.74</v>
      </c>
      <c r="AA526" s="41">
        <f t="shared" si="93"/>
        <v>0.684425344972191</v>
      </c>
      <c r="AB526" s="41">
        <f>VLOOKUP(A526,绩点百分制转换!$H:$M,6,0)</f>
        <v>-0.321951501818486</v>
      </c>
      <c r="AC526" s="41">
        <f>L526*权重!$O$22+AA526*权重!$O$23+AB526*权重!$O$24</f>
        <v>0.151716440058753</v>
      </c>
      <c r="AD526" s="41">
        <f t="shared" si="94"/>
        <v>0.215810391094991</v>
      </c>
      <c r="AE526">
        <v>3</v>
      </c>
      <c r="AF526">
        <v>2</v>
      </c>
      <c r="AG526">
        <v>0</v>
      </c>
      <c r="AH526" s="41">
        <f>AE526*权重!$N$3+AF526*权重!$N$4+AG526*权重!$N$5</f>
        <v>2.24765542404107</v>
      </c>
      <c r="AI526" s="41">
        <f t="shared" si="95"/>
        <v>1.25756232902709</v>
      </c>
      <c r="AJ526">
        <v>1</v>
      </c>
      <c r="AK526">
        <v>1</v>
      </c>
      <c r="AL526">
        <v>0</v>
      </c>
      <c r="AM526" s="41">
        <f>AJ526*权重!$N$9+AK526*权重!$N$10+AL526*权重!$N$11</f>
        <v>0.825522828401554</v>
      </c>
      <c r="AN526" s="41">
        <f t="shared" si="96"/>
        <v>1.56596604187897</v>
      </c>
      <c r="AO526" s="41">
        <f>AI526*权重!$D$16+AN526*权重!$D$17</f>
        <v>1.44880347136654</v>
      </c>
      <c r="AP526" s="41">
        <f t="shared" si="97"/>
        <v>1.72558339296736</v>
      </c>
      <c r="AQ526" t="s">
        <v>55</v>
      </c>
      <c r="AR526" t="s">
        <v>55</v>
      </c>
      <c r="AS526" t="s">
        <v>55</v>
      </c>
      <c r="AT526">
        <v>87.55</v>
      </c>
      <c r="AU526">
        <v>87.55</v>
      </c>
      <c r="AV526" s="7" t="str">
        <f>IF(AU526="","未进复试",IFERROR(VLOOKUP(A526,录取名单!$E:$I,5,0),"未录取"))</f>
        <v>未录取</v>
      </c>
      <c r="AW526" s="136" t="str">
        <f>VLOOKUP(A526,[1]数据整理!$A:$AC,29,0)</f>
        <v>putong</v>
      </c>
      <c r="AX526" t="str">
        <f t="shared" si="98"/>
        <v/>
      </c>
      <c r="AY526">
        <f>IFERROR(VLOOKUP(A526,跨学科资质筛选!$A:$H,8,0),1)</f>
        <v>1</v>
      </c>
    </row>
    <row r="527" spans="1:51">
      <c r="A527" s="8">
        <v>649</v>
      </c>
      <c r="B527" s="8" t="s">
        <v>762</v>
      </c>
      <c r="C527">
        <v>1</v>
      </c>
      <c r="D527" t="s">
        <v>426</v>
      </c>
      <c r="E527" t="str">
        <f>VLOOKUP(A527,[1]数据整理!A:J,10,0)</f>
        <v>工学</v>
      </c>
      <c r="F527" t="str">
        <f>VLOOKUP(A527,[1]数据整理!$A:$M,13,0)</f>
        <v>木材科学与工程</v>
      </c>
      <c r="G527" s="7" t="s">
        <v>53</v>
      </c>
      <c r="H527" s="7">
        <f t="shared" si="88"/>
        <v>0</v>
      </c>
      <c r="I527" s="7">
        <f t="shared" si="89"/>
        <v>1</v>
      </c>
      <c r="J527" s="7">
        <v>1</v>
      </c>
      <c r="K527" s="127">
        <f>VLOOKUP(G527,权重!$L$16:$N$18,3,0)</f>
        <v>0.02965</v>
      </c>
      <c r="L527" s="127">
        <f t="shared" si="90"/>
        <v>-0.162495927150278</v>
      </c>
      <c r="M527" t="str">
        <f>IFERROR(VLOOKUP(A527,[1]数据整理!A:Q,16,0),"")</f>
        <v>材料学院</v>
      </c>
      <c r="N527" t="s">
        <v>763</v>
      </c>
      <c r="O527">
        <v>446</v>
      </c>
      <c r="Q527" s="14"/>
      <c r="R527" s="14" t="s">
        <v>55</v>
      </c>
      <c r="S527" s="14" t="s">
        <v>55</v>
      </c>
      <c r="T527" s="30">
        <f>VLOOKUP(A527,英语评价得分!O:T,6,0)</f>
        <v>-1.54914616054006</v>
      </c>
      <c r="U527" s="41">
        <f t="shared" si="91"/>
        <v>-1.55593331089064</v>
      </c>
      <c r="V527" s="14">
        <f t="shared" si="92"/>
        <v>0</v>
      </c>
      <c r="W527">
        <v>34</v>
      </c>
      <c r="X527">
        <v>1</v>
      </c>
      <c r="Y527" s="131">
        <v>0.0294117647058824</v>
      </c>
      <c r="Z527">
        <v>3.52</v>
      </c>
      <c r="AA527" s="41">
        <f t="shared" si="93"/>
        <v>0.603283349933764</v>
      </c>
      <c r="AB527" s="41">
        <f>VLOOKUP(A527,绩点百分制转换!$H:$M,6,0)</f>
        <v>-0.955671700940567</v>
      </c>
      <c r="AC527" s="41">
        <f>L527*权重!$O$22+AA527*权重!$O$23+AB527*权重!$O$24</f>
        <v>0.0921875612910403</v>
      </c>
      <c r="AD527" s="41">
        <f t="shared" si="94"/>
        <v>0.131150966658792</v>
      </c>
      <c r="AE527">
        <v>0</v>
      </c>
      <c r="AF527">
        <v>2</v>
      </c>
      <c r="AG527">
        <v>6</v>
      </c>
      <c r="AH527" s="41">
        <f>AE527*权重!$N$3+AF527*权重!$N$4+AG527*权重!$N$5</f>
        <v>1.50468915191785</v>
      </c>
      <c r="AI527" s="41">
        <f t="shared" si="95"/>
        <v>0.549238681842948</v>
      </c>
      <c r="AJ527">
        <v>0</v>
      </c>
      <c r="AK527">
        <v>0</v>
      </c>
      <c r="AL527">
        <v>1</v>
      </c>
      <c r="AM527" s="41">
        <f>AJ527*权重!$N$9+AK527*权重!$N$10+AL527*权重!$N$11</f>
        <v>0.150489414157071</v>
      </c>
      <c r="AN527" s="41">
        <f t="shared" si="96"/>
        <v>-0.246895376014742</v>
      </c>
      <c r="AO527" s="41">
        <f>AI527*权重!$D$16+AN527*权重!$D$17</f>
        <v>0.0555559525653946</v>
      </c>
      <c r="AP527" s="41">
        <f t="shared" si="97"/>
        <v>0.0661693811631353</v>
      </c>
      <c r="AQ527" t="s">
        <v>55</v>
      </c>
      <c r="AR527" t="s">
        <v>55</v>
      </c>
      <c r="AS527" t="s">
        <v>55</v>
      </c>
      <c r="AT527">
        <v>85.77</v>
      </c>
      <c r="AU527">
        <v>85.77</v>
      </c>
      <c r="AV527" s="7">
        <f>IF(AU527="","未进复试",IFERROR(VLOOKUP(A527,录取名单!$E:$I,5,0),"未录取"))</f>
        <v>85.77</v>
      </c>
      <c r="AW527" s="136" t="str">
        <f>VLOOKUP(A527,[1]数据整理!$A:$AC,29,0)</f>
        <v>putong</v>
      </c>
      <c r="AX527" t="str">
        <f t="shared" si="98"/>
        <v/>
      </c>
      <c r="AY527">
        <f>IFERROR(VLOOKUP(A527,跨学科资质筛选!$A:$H,8,0),1)</f>
        <v>1</v>
      </c>
    </row>
    <row r="528" spans="1:51">
      <c r="A528" s="8">
        <v>650</v>
      </c>
      <c r="B528" s="8" t="s">
        <v>764</v>
      </c>
      <c r="C528">
        <v>1</v>
      </c>
      <c r="D528" t="s">
        <v>102</v>
      </c>
      <c r="E528" t="str">
        <f>VLOOKUP(A528,[1]数据整理!A:J,10,0)</f>
        <v>农学</v>
      </c>
      <c r="F528" t="str">
        <f>VLOOKUP(A528,[1]数据整理!$A:$M,13,0)</f>
        <v>林学</v>
      </c>
      <c r="G528" s="7">
        <v>211</v>
      </c>
      <c r="H528" s="7">
        <f t="shared" si="88"/>
        <v>0</v>
      </c>
      <c r="I528" s="7">
        <f t="shared" si="89"/>
        <v>1</v>
      </c>
      <c r="J528" s="7">
        <v>1</v>
      </c>
      <c r="K528" s="127">
        <f>VLOOKUP(G528,权重!$L$16:$N$18,3,0)</f>
        <v>0.03757</v>
      </c>
      <c r="L528" s="127">
        <f t="shared" si="90"/>
        <v>-0.0952406599627802</v>
      </c>
      <c r="M528" t="str">
        <f>IFERROR(VLOOKUP(A528,[1]数据整理!A:Q,16,0),"")</f>
        <v>林学院</v>
      </c>
      <c r="N528" t="s">
        <v>151</v>
      </c>
      <c r="O528">
        <v>506</v>
      </c>
      <c r="Q528" s="14"/>
      <c r="R528" s="14" t="s">
        <v>55</v>
      </c>
      <c r="S528" s="14" t="s">
        <v>55</v>
      </c>
      <c r="T528" s="30">
        <f>VLOOKUP(A528,英语评价得分!O:T,6,0)</f>
        <v>-0.599710439794524</v>
      </c>
      <c r="U528" s="41">
        <f t="shared" si="91"/>
        <v>-0.602097462565313</v>
      </c>
      <c r="V528" s="14">
        <f t="shared" si="92"/>
        <v>0</v>
      </c>
      <c r="W528">
        <v>100</v>
      </c>
      <c r="X528">
        <v>15</v>
      </c>
      <c r="Y528" s="131">
        <v>0.15</v>
      </c>
      <c r="Z528">
        <v>88.16</v>
      </c>
      <c r="AA528" s="41">
        <f t="shared" si="93"/>
        <v>-0.436348461496086</v>
      </c>
      <c r="AB528" s="41">
        <f>VLOOKUP(A528,绩点百分制转换!$H:$M,6,0)</f>
        <v>-0.195207461994072</v>
      </c>
      <c r="AC528" s="41">
        <f>L528*权重!$O$22+AA528*权重!$O$23+AB528*权重!$O$24</f>
        <v>-0.229237650252382</v>
      </c>
      <c r="AD528" s="41">
        <f t="shared" si="94"/>
        <v>-0.325966216998101</v>
      </c>
      <c r="AE528">
        <v>1</v>
      </c>
      <c r="AF528">
        <v>1</v>
      </c>
      <c r="AG528">
        <v>4</v>
      </c>
      <c r="AH528" s="41">
        <f>AE528*权重!$N$3+AF528*权重!$N$4+AG528*权重!$N$5</f>
        <v>1.31942365271313</v>
      </c>
      <c r="AI528" s="41">
        <f t="shared" si="95"/>
        <v>0.37261164099618</v>
      </c>
      <c r="AJ528">
        <v>0</v>
      </c>
      <c r="AK528">
        <v>0</v>
      </c>
      <c r="AL528">
        <v>1</v>
      </c>
      <c r="AM528" s="41">
        <f>AJ528*权重!$N$9+AK528*权重!$N$10+AL528*权重!$N$11</f>
        <v>0.150489414157071</v>
      </c>
      <c r="AN528" s="41">
        <f t="shared" si="96"/>
        <v>-0.246895376014742</v>
      </c>
      <c r="AO528" s="41">
        <f>AI528*权重!$D$16+AN528*权重!$D$17</f>
        <v>-0.0115446602522927</v>
      </c>
      <c r="AP528" s="41">
        <f t="shared" si="97"/>
        <v>-0.0137501561823409</v>
      </c>
      <c r="AQ528">
        <v>36</v>
      </c>
      <c r="AR528">
        <v>17.78</v>
      </c>
      <c r="AS528">
        <v>15.18</v>
      </c>
      <c r="AT528">
        <v>17.84</v>
      </c>
      <c r="AU528">
        <v>86.81</v>
      </c>
      <c r="AV528" s="7" t="str">
        <f>IF(AU528="","未进复试",IFERROR(VLOOKUP(A528,录取名单!$E:$I,5,0),"未录取"))</f>
        <v>未录取</v>
      </c>
      <c r="AW528" s="136" t="str">
        <f>VLOOKUP(A528,[1]数据整理!$A:$AC,29,0)</f>
        <v>putong</v>
      </c>
      <c r="AX528" t="str">
        <f t="shared" si="98"/>
        <v/>
      </c>
      <c r="AY528">
        <f>IFERROR(VLOOKUP(A528,跨学科资质筛选!$A:$H,8,0),1)</f>
        <v>1</v>
      </c>
    </row>
    <row r="529" spans="1:51">
      <c r="A529" s="8">
        <v>651</v>
      </c>
      <c r="B529" s="8" t="s">
        <v>765</v>
      </c>
      <c r="C529">
        <v>1</v>
      </c>
      <c r="D529" t="s">
        <v>203</v>
      </c>
      <c r="E529" t="str">
        <f>VLOOKUP(A529,[1]数据整理!A:J,10,0)</f>
        <v>管理学</v>
      </c>
      <c r="F529" t="str">
        <f>VLOOKUP(A529,[1]数据整理!$A:$M,13,0)</f>
        <v>会计学</v>
      </c>
      <c r="G529" s="7" t="s">
        <v>53</v>
      </c>
      <c r="H529" s="7">
        <f t="shared" si="88"/>
        <v>0</v>
      </c>
      <c r="I529" s="7">
        <f t="shared" si="89"/>
        <v>1</v>
      </c>
      <c r="J529" s="7">
        <v>1</v>
      </c>
      <c r="K529" s="127">
        <f>VLOOKUP(G529,权重!$L$16:$N$18,3,0)</f>
        <v>0.02965</v>
      </c>
      <c r="L529" s="127">
        <f t="shared" si="90"/>
        <v>-0.162495927150278</v>
      </c>
      <c r="M529" t="str">
        <f>IFERROR(VLOOKUP(A529,[1]数据整理!A:Q,16,0),"")</f>
        <v>经济管理学院</v>
      </c>
      <c r="N529" t="s">
        <v>54</v>
      </c>
      <c r="O529">
        <v>543</v>
      </c>
      <c r="P529">
        <v>542</v>
      </c>
      <c r="Q529" s="14"/>
      <c r="R529" s="14" t="s">
        <v>55</v>
      </c>
      <c r="S529" s="14" t="s">
        <v>55</v>
      </c>
      <c r="T529" s="30">
        <f>VLOOKUP(A529,英语评价得分!O:T,6,0)</f>
        <v>1.31178112430997</v>
      </c>
      <c r="U529" s="41">
        <f t="shared" si="91"/>
        <v>1.31825284422812</v>
      </c>
      <c r="V529" s="14">
        <f t="shared" si="92"/>
        <v>0</v>
      </c>
      <c r="W529">
        <v>81</v>
      </c>
      <c r="X529">
        <v>2</v>
      </c>
      <c r="Y529" s="131">
        <v>0.0246913580246914</v>
      </c>
      <c r="Z529">
        <v>3.81</v>
      </c>
      <c r="AA529" s="41">
        <f t="shared" si="93"/>
        <v>0.643979566581123</v>
      </c>
      <c r="AB529" s="41">
        <f>VLOOKUP(A529,绩点百分制转换!$H:$M,6,0)</f>
        <v>-0.0222189752066941</v>
      </c>
      <c r="AC529" s="41">
        <f>L529*权重!$O$22+AA529*权重!$O$23+AB529*权重!$O$24</f>
        <v>0.149955095588149</v>
      </c>
      <c r="AD529" s="41">
        <f t="shared" si="94"/>
        <v>0.213305482348143</v>
      </c>
      <c r="AE529">
        <v>2</v>
      </c>
      <c r="AF529">
        <v>2</v>
      </c>
      <c r="AG529">
        <v>0</v>
      </c>
      <c r="AH529" s="41">
        <f>AE529*权重!$N$3+AF529*权重!$N$4+AG529*权重!$N$5</f>
        <v>1.78705089819125</v>
      </c>
      <c r="AI529" s="41">
        <f t="shared" si="95"/>
        <v>0.818434619061055</v>
      </c>
      <c r="AJ529">
        <v>0</v>
      </c>
      <c r="AK529">
        <v>0</v>
      </c>
      <c r="AL529">
        <v>0</v>
      </c>
      <c r="AM529" s="41">
        <f>AJ529*权重!$N$9+AK529*权重!$N$10+AL529*权重!$N$11</f>
        <v>0</v>
      </c>
      <c r="AN529" s="41">
        <f t="shared" si="96"/>
        <v>-0.651047891978899</v>
      </c>
      <c r="AO529" s="41">
        <f>AI529*权重!$D$16+AN529*权重!$D$17</f>
        <v>-0.0927914860348204</v>
      </c>
      <c r="AP529" s="41">
        <f t="shared" si="97"/>
        <v>-0.110518403962286</v>
      </c>
      <c r="AQ529" t="s">
        <v>55</v>
      </c>
      <c r="AR529" t="s">
        <v>55</v>
      </c>
      <c r="AS529" t="s">
        <v>55</v>
      </c>
      <c r="AT529" t="s">
        <v>55</v>
      </c>
      <c r="AU529" t="s">
        <v>55</v>
      </c>
      <c r="AV529" s="7" t="str">
        <f>IF(AU529="","未进复试",IFERROR(VLOOKUP(A529,录取名单!$E:$I,5,0),"未录取"))</f>
        <v>未进复试</v>
      </c>
      <c r="AW529" s="136" t="str">
        <f>VLOOKUP(A529,[1]数据整理!$A:$AC,29,0)</f>
        <v>putong</v>
      </c>
      <c r="AX529" t="str">
        <f t="shared" si="98"/>
        <v/>
      </c>
      <c r="AY529">
        <f>IFERROR(VLOOKUP(A529,跨学科资质筛选!$A:$H,8,0),1)</f>
        <v>1</v>
      </c>
    </row>
    <row r="530" spans="1:51">
      <c r="A530" s="8">
        <v>652</v>
      </c>
      <c r="B530" s="8" t="s">
        <v>766</v>
      </c>
      <c r="C530">
        <v>1</v>
      </c>
      <c r="D530" t="s">
        <v>600</v>
      </c>
      <c r="E530" t="str">
        <f>VLOOKUP(A530,[1]数据整理!A:J,10,0)</f>
        <v>经济学</v>
      </c>
      <c r="F530" t="str">
        <f>VLOOKUP(A530,[1]数据整理!$A:$M,13,0)</f>
        <v>金融学</v>
      </c>
      <c r="G530" s="7">
        <v>211</v>
      </c>
      <c r="H530" s="7">
        <f t="shared" si="88"/>
        <v>0</v>
      </c>
      <c r="I530" s="7">
        <f t="shared" si="89"/>
        <v>1</v>
      </c>
      <c r="J530" s="7">
        <v>1</v>
      </c>
      <c r="K530" s="127">
        <f>VLOOKUP(G530,权重!$L$16:$N$18,3,0)</f>
        <v>0.03757</v>
      </c>
      <c r="L530" s="127">
        <f t="shared" si="90"/>
        <v>-0.0952406599627802</v>
      </c>
      <c r="M530" t="str">
        <f>IFERROR(VLOOKUP(A530,[1]数据整理!A:Q,16,0),"")</f>
        <v>经济管理学院</v>
      </c>
      <c r="N530" t="s">
        <v>61</v>
      </c>
      <c r="O530">
        <v>521</v>
      </c>
      <c r="P530">
        <v>526</v>
      </c>
      <c r="Q530" s="14"/>
      <c r="R530" s="14" t="s">
        <v>55</v>
      </c>
      <c r="S530" s="14" t="s">
        <v>55</v>
      </c>
      <c r="T530" s="30">
        <f>VLOOKUP(A530,英语评价得分!O:T,6,0)</f>
        <v>1.01898704384576</v>
      </c>
      <c r="U530" s="41">
        <f t="shared" si="91"/>
        <v>1.02410181954904</v>
      </c>
      <c r="V530" s="14">
        <f t="shared" si="92"/>
        <v>0</v>
      </c>
      <c r="W530">
        <v>54</v>
      </c>
      <c r="X530">
        <v>2</v>
      </c>
      <c r="Y530" s="131">
        <v>0.037037037037037</v>
      </c>
      <c r="Z530">
        <v>3.63</v>
      </c>
      <c r="AA530" s="41">
        <f t="shared" si="93"/>
        <v>0.53754330765726</v>
      </c>
      <c r="AB530" s="41">
        <f>VLOOKUP(A530,绩点百分制转换!$H:$M,6,0)</f>
        <v>-0.673066747278019</v>
      </c>
      <c r="AC530" s="41">
        <f>L530*权重!$O$22+AA530*权重!$O$23+AB530*权重!$O$24</f>
        <v>0.118729266276953</v>
      </c>
      <c r="AD530" s="41">
        <f t="shared" si="94"/>
        <v>0.168897443901052</v>
      </c>
      <c r="AE530">
        <v>0</v>
      </c>
      <c r="AF530">
        <v>1</v>
      </c>
      <c r="AG530">
        <v>2</v>
      </c>
      <c r="AH530" s="41">
        <f>AE530*权重!$N$3+AF530*权重!$N$4+AG530*权重!$N$5</f>
        <v>0.645870025054549</v>
      </c>
      <c r="AI530" s="41">
        <f t="shared" si="95"/>
        <v>-0.26953589654118</v>
      </c>
      <c r="AJ530">
        <v>0</v>
      </c>
      <c r="AK530">
        <v>0</v>
      </c>
      <c r="AL530">
        <v>3</v>
      </c>
      <c r="AM530" s="41">
        <f>AJ530*权重!$N$9+AK530*权重!$N$10+AL530*权重!$N$11</f>
        <v>0.451468242471214</v>
      </c>
      <c r="AN530" s="41">
        <f t="shared" si="96"/>
        <v>0.561409655913572</v>
      </c>
      <c r="AO530" s="41">
        <f>AI530*权重!$D$16+AN530*权重!$D$17</f>
        <v>0.245733440536011</v>
      </c>
      <c r="AP530" s="41">
        <f t="shared" si="97"/>
        <v>0.292678442912423</v>
      </c>
      <c r="AQ530" t="s">
        <v>55</v>
      </c>
      <c r="AR530" t="s">
        <v>55</v>
      </c>
      <c r="AS530" t="s">
        <v>55</v>
      </c>
      <c r="AT530" t="s">
        <v>55</v>
      </c>
      <c r="AU530" t="s">
        <v>55</v>
      </c>
      <c r="AV530" s="7" t="str">
        <f>IF(AU530="","未进复试",IFERROR(VLOOKUP(A530,录取名单!$E:$I,5,0),"未录取"))</f>
        <v>未进复试</v>
      </c>
      <c r="AW530" s="136" t="str">
        <f>VLOOKUP(A530,[1]数据整理!$A:$AC,29,0)</f>
        <v>putong</v>
      </c>
      <c r="AX530" t="str">
        <f t="shared" si="98"/>
        <v/>
      </c>
      <c r="AY530">
        <f>IFERROR(VLOOKUP(A530,跨学科资质筛选!$A:$H,8,0),1)</f>
        <v>1</v>
      </c>
    </row>
    <row r="531" spans="1:51">
      <c r="A531" s="8">
        <v>653</v>
      </c>
      <c r="B531" s="8" t="s">
        <v>767</v>
      </c>
      <c r="C531">
        <v>1</v>
      </c>
      <c r="D531" t="s">
        <v>150</v>
      </c>
      <c r="E531" t="str">
        <f>VLOOKUP(A531,[1]数据整理!A:J,10,0)</f>
        <v>工学</v>
      </c>
      <c r="F531" t="str">
        <f>VLOOKUP(A531,[1]数据整理!$A:$M,13,0)</f>
        <v>风景园林</v>
      </c>
      <c r="G531" s="7" t="s">
        <v>53</v>
      </c>
      <c r="H531" s="7">
        <f t="shared" si="88"/>
        <v>0</v>
      </c>
      <c r="I531" s="7">
        <f t="shared" si="89"/>
        <v>1</v>
      </c>
      <c r="J531" s="7">
        <v>1</v>
      </c>
      <c r="K531" s="127">
        <f>VLOOKUP(G531,权重!$L$16:$N$18,3,0)</f>
        <v>0.02965</v>
      </c>
      <c r="L531" s="127">
        <f t="shared" si="90"/>
        <v>-0.162495927150278</v>
      </c>
      <c r="M531" t="str">
        <f>IFERROR(VLOOKUP(A531,[1]数据整理!A:Q,16,0),"")</f>
        <v>园林学院</v>
      </c>
      <c r="N531" t="s">
        <v>64</v>
      </c>
      <c r="O531">
        <v>426</v>
      </c>
      <c r="Q531" s="14"/>
      <c r="R531" s="14" t="s">
        <v>55</v>
      </c>
      <c r="S531" s="14" t="s">
        <v>55</v>
      </c>
      <c r="T531" s="30">
        <f>VLOOKUP(A531,英语评价得分!O:T,6,0)</f>
        <v>-1.8656247341219</v>
      </c>
      <c r="U531" s="41">
        <f t="shared" si="91"/>
        <v>-1.87387859366575</v>
      </c>
      <c r="V531" s="14">
        <f t="shared" si="92"/>
        <v>0</v>
      </c>
      <c r="W531">
        <v>50</v>
      </c>
      <c r="X531">
        <v>9</v>
      </c>
      <c r="Y531" s="131">
        <v>0.18</v>
      </c>
      <c r="Z531">
        <v>3.39</v>
      </c>
      <c r="AA531" s="41">
        <f t="shared" si="93"/>
        <v>-0.694988570681074</v>
      </c>
      <c r="AB531" s="41">
        <f>VLOOKUP(A531,绩点百分制转换!$H:$M,6,0)</f>
        <v>-1.28965937345085</v>
      </c>
      <c r="AC531" s="41">
        <f>L531*权重!$O$22+AA531*权重!$O$23+AB531*权重!$O$24</f>
        <v>-0.41570329690471</v>
      </c>
      <c r="AD531" s="41">
        <f t="shared" si="94"/>
        <v>-0.591149681721305</v>
      </c>
      <c r="AE531">
        <v>0</v>
      </c>
      <c r="AF531">
        <v>0</v>
      </c>
      <c r="AG531">
        <v>0</v>
      </c>
      <c r="AH531" s="41">
        <f>AE531*权重!$N$3+AF531*权重!$N$4+AG531*权重!$N$5</f>
        <v>0</v>
      </c>
      <c r="AI531" s="41">
        <f t="shared" si="95"/>
        <v>-0.885290647353986</v>
      </c>
      <c r="AJ531">
        <v>0</v>
      </c>
      <c r="AK531">
        <v>0</v>
      </c>
      <c r="AL531">
        <v>1</v>
      </c>
      <c r="AM531" s="41">
        <f>AJ531*权重!$N$9+AK531*权重!$N$10+AL531*权重!$N$11</f>
        <v>0.150489414157071</v>
      </c>
      <c r="AN531" s="41">
        <f t="shared" si="96"/>
        <v>-0.246895376014742</v>
      </c>
      <c r="AO531" s="41">
        <f>AI531*权重!$D$16+AN531*权重!$D$17</f>
        <v>-0.489421739596521</v>
      </c>
      <c r="AP531" s="41">
        <f t="shared" si="97"/>
        <v>-0.582921039806984</v>
      </c>
      <c r="AQ531" t="s">
        <v>55</v>
      </c>
      <c r="AR531" t="s">
        <v>55</v>
      </c>
      <c r="AS531" t="s">
        <v>55</v>
      </c>
      <c r="AT531" t="s">
        <v>55</v>
      </c>
      <c r="AU531" t="s">
        <v>55</v>
      </c>
      <c r="AV531" s="7" t="str">
        <f>IF(AU531="","未进复试",IFERROR(VLOOKUP(A531,录取名单!$E:$I,5,0),"未录取"))</f>
        <v>未进复试</v>
      </c>
      <c r="AW531" s="136" t="str">
        <f>VLOOKUP(A531,[1]数据整理!$A:$AC,29,0)</f>
        <v>putong</v>
      </c>
      <c r="AX531" t="str">
        <f t="shared" si="98"/>
        <v/>
      </c>
      <c r="AY531">
        <f>IFERROR(VLOOKUP(A531,跨学科资质筛选!$A:$H,8,0),1)</f>
        <v>1</v>
      </c>
    </row>
    <row r="532" spans="1:51">
      <c r="A532" s="8">
        <v>655</v>
      </c>
      <c r="B532" s="8" t="s">
        <v>768</v>
      </c>
      <c r="C532">
        <v>2</v>
      </c>
      <c r="D532" t="s">
        <v>199</v>
      </c>
      <c r="E532" t="str">
        <f>VLOOKUP(A532,[1]数据整理!A:J,10,0)</f>
        <v>管理学</v>
      </c>
      <c r="F532" t="str">
        <f>VLOOKUP(A532,[1]数据整理!$A:$M,13,0)</f>
        <v>市场营销</v>
      </c>
      <c r="G532" s="7" t="s">
        <v>53</v>
      </c>
      <c r="H532" s="7">
        <f t="shared" si="88"/>
        <v>0</v>
      </c>
      <c r="I532" s="7">
        <f t="shared" si="89"/>
        <v>1</v>
      </c>
      <c r="J532" s="7">
        <v>1</v>
      </c>
      <c r="K532" s="127">
        <f>VLOOKUP(G532,权重!$L$16:$N$18,3,0)</f>
        <v>0.02965</v>
      </c>
      <c r="L532" s="127">
        <f t="shared" si="90"/>
        <v>-0.162495927150278</v>
      </c>
      <c r="M532" t="str">
        <f>IFERROR(VLOOKUP(A532,[1]数据整理!A:Q,16,0),"")</f>
        <v>经济管理学院</v>
      </c>
      <c r="N532" t="s">
        <v>79</v>
      </c>
      <c r="O532">
        <v>465</v>
      </c>
      <c r="P532">
        <v>443</v>
      </c>
      <c r="Q532" s="14"/>
      <c r="R532" s="14" t="s">
        <v>55</v>
      </c>
      <c r="S532" s="14" t="s">
        <v>55</v>
      </c>
      <c r="T532" s="30">
        <f>VLOOKUP(A532,英语评价得分!O:T,6,0)</f>
        <v>-0.499882248562336</v>
      </c>
      <c r="U532" s="41">
        <f t="shared" si="91"/>
        <v>-0.50180662097367</v>
      </c>
      <c r="V532" s="14">
        <f t="shared" si="92"/>
        <v>0</v>
      </c>
      <c r="W532">
        <v>53</v>
      </c>
      <c r="X532">
        <v>10</v>
      </c>
      <c r="Y532" s="131">
        <v>0.188679245283019</v>
      </c>
      <c r="Z532">
        <v>4.09</v>
      </c>
      <c r="AA532" s="41">
        <f t="shared" si="93"/>
        <v>-0.76981526893585</v>
      </c>
      <c r="AB532" s="41">
        <f>VLOOKUP(A532,绩点百分制转换!$H:$M,6,0)</f>
        <v>1.25378520951209</v>
      </c>
      <c r="AC532" s="41">
        <f>L532*权重!$O$22+AA532*权重!$O$23+AB532*权重!$O$24</f>
        <v>-0.328786422640502</v>
      </c>
      <c r="AD532" s="41">
        <f t="shared" si="94"/>
        <v>-0.467540221887295</v>
      </c>
      <c r="AE532">
        <v>0</v>
      </c>
      <c r="AF532">
        <v>0</v>
      </c>
      <c r="AG532">
        <v>0</v>
      </c>
      <c r="AH532" s="41">
        <f>AE532*权重!$N$3+AF532*权重!$N$4+AG532*权重!$N$5</f>
        <v>0</v>
      </c>
      <c r="AI532" s="41">
        <f t="shared" si="95"/>
        <v>-0.885290647353986</v>
      </c>
      <c r="AJ532">
        <v>0</v>
      </c>
      <c r="AK532">
        <v>0</v>
      </c>
      <c r="AL532">
        <v>0</v>
      </c>
      <c r="AM532" s="41">
        <f>AJ532*权重!$N$9+AK532*权重!$N$10+AL532*权重!$N$11</f>
        <v>0</v>
      </c>
      <c r="AN532" s="41">
        <f t="shared" si="96"/>
        <v>-0.651047891978899</v>
      </c>
      <c r="AO532" s="41">
        <f>AI532*权重!$D$16+AN532*权重!$D$17</f>
        <v>-0.740036714745894</v>
      </c>
      <c r="AP532" s="41">
        <f t="shared" si="97"/>
        <v>-0.881413587411652</v>
      </c>
      <c r="AQ532" t="s">
        <v>55</v>
      </c>
      <c r="AR532" t="s">
        <v>55</v>
      </c>
      <c r="AS532" t="s">
        <v>55</v>
      </c>
      <c r="AT532" t="s">
        <v>55</v>
      </c>
      <c r="AU532" t="s">
        <v>55</v>
      </c>
      <c r="AV532" s="7" t="str">
        <f>IF(AU532="","未进复试",IFERROR(VLOOKUP(A532,录取名单!$E:$I,5,0),"未录取"))</f>
        <v>未进复试</v>
      </c>
      <c r="AW532" s="136" t="str">
        <f>VLOOKUP(A532,[1]数据整理!$A:$AC,29,0)</f>
        <v>putong</v>
      </c>
      <c r="AX532" t="str">
        <f t="shared" si="98"/>
        <v/>
      </c>
      <c r="AY532">
        <f>IFERROR(VLOOKUP(A532,跨学科资质筛选!$A:$H,8,0),1)</f>
        <v>1</v>
      </c>
    </row>
    <row r="533" spans="1:51">
      <c r="A533" s="8">
        <v>656</v>
      </c>
      <c r="B533" s="8" t="s">
        <v>769</v>
      </c>
      <c r="C533">
        <v>1</v>
      </c>
      <c r="D533" t="s">
        <v>85</v>
      </c>
      <c r="E533" t="str">
        <f>VLOOKUP(A533,[1]数据整理!A:J,10,0)</f>
        <v>农学</v>
      </c>
      <c r="F533" t="str">
        <f>VLOOKUP(A533,[1]数据整理!$A:$M,13,0)</f>
        <v>园林</v>
      </c>
      <c r="G533" s="7">
        <v>211</v>
      </c>
      <c r="H533" s="7">
        <f t="shared" si="88"/>
        <v>0</v>
      </c>
      <c r="I533" s="7">
        <f t="shared" si="89"/>
        <v>1</v>
      </c>
      <c r="J533" s="7">
        <v>1</v>
      </c>
      <c r="K533" s="127">
        <f>VLOOKUP(G533,权重!$L$16:$N$18,3,0)</f>
        <v>0.03757</v>
      </c>
      <c r="L533" s="127">
        <f t="shared" si="90"/>
        <v>-0.0952406599627802</v>
      </c>
      <c r="M533" t="str">
        <f>IFERROR(VLOOKUP(A533,[1]数据整理!A:Q,16,0),"")</f>
        <v>园林学院</v>
      </c>
      <c r="N533" t="s">
        <v>58</v>
      </c>
      <c r="O533">
        <v>457</v>
      </c>
      <c r="P533">
        <v>423</v>
      </c>
      <c r="Q533" s="14"/>
      <c r="R533" s="14" t="s">
        <v>55</v>
      </c>
      <c r="S533" s="14" t="s">
        <v>55</v>
      </c>
      <c r="T533" s="30">
        <f>VLOOKUP(A533,英语评价得分!O:T,6,0)</f>
        <v>-0.8658748491426</v>
      </c>
      <c r="U533" s="41">
        <f t="shared" si="91"/>
        <v>-0.869495401822516</v>
      </c>
      <c r="V533" s="14">
        <f t="shared" si="92"/>
        <v>0</v>
      </c>
      <c r="W533">
        <v>87</v>
      </c>
      <c r="X533">
        <v>2</v>
      </c>
      <c r="Y533" s="131">
        <v>0.0229885057471264</v>
      </c>
      <c r="Z533">
        <v>4.05</v>
      </c>
      <c r="AA533" s="41">
        <f t="shared" si="93"/>
        <v>0.658660429880966</v>
      </c>
      <c r="AB533" s="41">
        <f>VLOOKUP(A533,绩点百分制转换!$H:$M,6,0)</f>
        <v>1.04825433412115</v>
      </c>
      <c r="AC533" s="41">
        <f>L533*权重!$O$22+AA533*权重!$O$23+AB533*权重!$O$24</f>
        <v>0.242740888122208</v>
      </c>
      <c r="AD533" s="41">
        <f t="shared" si="94"/>
        <v>0.345261466643458</v>
      </c>
      <c r="AE533">
        <v>0</v>
      </c>
      <c r="AF533">
        <v>2</v>
      </c>
      <c r="AG533">
        <v>5</v>
      </c>
      <c r="AH533" s="41">
        <f>AE533*权重!$N$3+AF533*权重!$N$4+AG533*权重!$N$5</f>
        <v>1.39821460101348</v>
      </c>
      <c r="AI533" s="41">
        <f t="shared" si="95"/>
        <v>0.447728768057287</v>
      </c>
      <c r="AJ533">
        <v>0</v>
      </c>
      <c r="AK533">
        <v>0</v>
      </c>
      <c r="AL533">
        <v>3</v>
      </c>
      <c r="AM533" s="41">
        <f>AJ533*权重!$N$9+AK533*权重!$N$10+AL533*权重!$N$11</f>
        <v>0.451468242471214</v>
      </c>
      <c r="AN533" s="41">
        <f t="shared" si="96"/>
        <v>0.561409655913572</v>
      </c>
      <c r="AO533" s="41">
        <f>AI533*权重!$D$16+AN533*权重!$D$17</f>
        <v>0.518222286616969</v>
      </c>
      <c r="AP533" s="41">
        <f t="shared" si="97"/>
        <v>0.617223653397482</v>
      </c>
      <c r="AQ533" t="s">
        <v>55</v>
      </c>
      <c r="AR533" t="s">
        <v>55</v>
      </c>
      <c r="AS533">
        <v>91.71</v>
      </c>
      <c r="AT533">
        <v>88.57</v>
      </c>
      <c r="AU533">
        <v>87.2</v>
      </c>
      <c r="AV533" s="7">
        <f>IF(AU533="","未进复试",IFERROR(VLOOKUP(A533,录取名单!$E:$I,5,0),"未录取"))</f>
        <v>87.2</v>
      </c>
      <c r="AW533" s="136" t="str">
        <f>VLOOKUP(A533,[1]数据整理!$A:$AC,29,0)</f>
        <v>putong</v>
      </c>
      <c r="AX533" t="str">
        <f t="shared" si="98"/>
        <v/>
      </c>
      <c r="AY533">
        <f>IFERROR(VLOOKUP(A533,跨学科资质筛选!$A:$H,8,0),1)</f>
        <v>1</v>
      </c>
    </row>
    <row r="534" spans="1:51">
      <c r="A534" s="8">
        <v>658</v>
      </c>
      <c r="B534" s="8" t="s">
        <v>770</v>
      </c>
      <c r="C534">
        <v>2</v>
      </c>
      <c r="D534" t="s">
        <v>771</v>
      </c>
      <c r="E534" t="str">
        <f>VLOOKUP(A534,[1]数据整理!A:J,10,0)</f>
        <v>工学</v>
      </c>
      <c r="F534" t="str">
        <f>VLOOKUP(A534,[1]数据整理!$A:$M,13,0)</f>
        <v>石油工程</v>
      </c>
      <c r="G534" s="7">
        <v>211</v>
      </c>
      <c r="H534" s="7">
        <f t="shared" si="88"/>
        <v>0</v>
      </c>
      <c r="I534" s="7">
        <f t="shared" si="89"/>
        <v>1</v>
      </c>
      <c r="J534" s="7">
        <v>1</v>
      </c>
      <c r="K534" s="127">
        <f>VLOOKUP(G534,权重!$L$16:$N$18,3,0)</f>
        <v>0.03757</v>
      </c>
      <c r="L534" s="127">
        <f t="shared" si="90"/>
        <v>-0.0952406599627802</v>
      </c>
      <c r="M534" t="str">
        <f>IFERROR(VLOOKUP(A534,[1]数据整理!A:Q,16,0),"")</f>
        <v>人文社会科学学院</v>
      </c>
      <c r="N534" t="s">
        <v>197</v>
      </c>
      <c r="O534">
        <v>553</v>
      </c>
      <c r="P534">
        <v>458</v>
      </c>
      <c r="Q534" s="14"/>
      <c r="R534" s="14" t="s">
        <v>55</v>
      </c>
      <c r="S534" s="14" t="s">
        <v>55</v>
      </c>
      <c r="T534" s="30">
        <f>VLOOKUP(A534,英语评价得分!O:T,6,0)</f>
        <v>0.14401420812281</v>
      </c>
      <c r="U534" s="41">
        <f t="shared" si="91"/>
        <v>0.145073951956197</v>
      </c>
      <c r="V534" s="14">
        <f t="shared" si="92"/>
        <v>0</v>
      </c>
      <c r="W534">
        <v>49</v>
      </c>
      <c r="X534">
        <v>12</v>
      </c>
      <c r="Y534" s="131">
        <v>0.244897959183673</v>
      </c>
      <c r="Z534">
        <v>2.92</v>
      </c>
      <c r="AA534" s="41">
        <f t="shared" si="93"/>
        <v>-1.25449574565268</v>
      </c>
      <c r="AB534" s="41">
        <f>VLOOKUP(A534,绩点百分制转换!$H:$M,6,0)</f>
        <v>-2.56566355816964</v>
      </c>
      <c r="AC534" s="41">
        <f>L534*权重!$O$22+AA534*权重!$O$23+AB534*权重!$O$24</f>
        <v>-0.64723224709041</v>
      </c>
      <c r="AD534" s="41">
        <f t="shared" si="94"/>
        <v>-0.920420248693077</v>
      </c>
      <c r="AE534">
        <v>0</v>
      </c>
      <c r="AF534">
        <v>0</v>
      </c>
      <c r="AG534">
        <v>6</v>
      </c>
      <c r="AH534" s="41">
        <f>AE534*权重!$N$3+AF534*权重!$N$4+AG534*权重!$N$5</f>
        <v>0.638847305426264</v>
      </c>
      <c r="AI534" s="41">
        <f t="shared" si="95"/>
        <v>-0.276231164640017</v>
      </c>
      <c r="AJ534">
        <v>1</v>
      </c>
      <c r="AK534">
        <v>0</v>
      </c>
      <c r="AL534">
        <v>0</v>
      </c>
      <c r="AM534" s="41">
        <f>AJ534*权重!$N$9+AK534*权重!$N$10+AL534*权重!$N$11</f>
        <v>0.484022428139353</v>
      </c>
      <c r="AN534" s="41">
        <f t="shared" si="96"/>
        <v>0.64883677573218</v>
      </c>
      <c r="AO534" s="41">
        <f>AI534*权重!$D$16+AN534*权重!$D$17</f>
        <v>0.297403465184783</v>
      </c>
      <c r="AP534" s="41">
        <f t="shared" si="97"/>
        <v>0.354219527131413</v>
      </c>
      <c r="AQ534">
        <v>32.4</v>
      </c>
      <c r="AR534">
        <v>6</v>
      </c>
      <c r="AS534">
        <v>8</v>
      </c>
      <c r="AT534">
        <v>34.5</v>
      </c>
      <c r="AU534">
        <v>80.9</v>
      </c>
      <c r="AV534" s="7">
        <f>IF(AU534="","未进复试",IFERROR(VLOOKUP(A534,录取名单!$E:$I,5,0),"未录取"))</f>
        <v>80.9</v>
      </c>
      <c r="AW534" s="136" t="str">
        <f>VLOOKUP(A534,[1]数据整理!$A:$AC,29,0)</f>
        <v>putong</v>
      </c>
      <c r="AX534" t="str">
        <f t="shared" si="98"/>
        <v/>
      </c>
      <c r="AY534">
        <f>IFERROR(VLOOKUP(A534,跨学科资质筛选!$A:$H,8,0),1)</f>
        <v>1</v>
      </c>
    </row>
    <row r="535" spans="1:51">
      <c r="A535" s="8">
        <v>659</v>
      </c>
      <c r="B535" s="8" t="s">
        <v>772</v>
      </c>
      <c r="C535">
        <v>1</v>
      </c>
      <c r="D535" t="s">
        <v>102</v>
      </c>
      <c r="E535" t="str">
        <f>VLOOKUP(A535,[1]数据整理!A:J,10,0)</f>
        <v>农学</v>
      </c>
      <c r="F535" t="str">
        <f>VLOOKUP(A535,[1]数据整理!$A:$M,13,0)</f>
        <v>林学</v>
      </c>
      <c r="G535" s="7">
        <v>211</v>
      </c>
      <c r="H535" s="7">
        <f t="shared" si="88"/>
        <v>0</v>
      </c>
      <c r="I535" s="7">
        <f t="shared" si="89"/>
        <v>1</v>
      </c>
      <c r="J535" s="7">
        <v>1</v>
      </c>
      <c r="K535" s="127">
        <f>VLOOKUP(G535,权重!$L$16:$N$18,3,0)</f>
        <v>0.03757</v>
      </c>
      <c r="L535" s="127">
        <f t="shared" si="90"/>
        <v>-0.0952406599627802</v>
      </c>
      <c r="M535" t="str">
        <f>IFERROR(VLOOKUP(A535,[1]数据整理!A:Q,16,0),"")</f>
        <v>林学院</v>
      </c>
      <c r="N535" t="s">
        <v>151</v>
      </c>
      <c r="O535">
        <v>559</v>
      </c>
      <c r="P535">
        <v>489</v>
      </c>
      <c r="Q535" s="14"/>
      <c r="R535" s="14" t="s">
        <v>55</v>
      </c>
      <c r="S535" s="14" t="s">
        <v>55</v>
      </c>
      <c r="T535" s="30">
        <f>VLOOKUP(A535,英语评价得分!O:T,6,0)</f>
        <v>0.341900732772271</v>
      </c>
      <c r="U535" s="41">
        <f t="shared" si="91"/>
        <v>0.343877574978676</v>
      </c>
      <c r="V535" s="14">
        <f t="shared" si="92"/>
        <v>0</v>
      </c>
      <c r="W535">
        <v>103</v>
      </c>
      <c r="X535">
        <v>8</v>
      </c>
      <c r="Y535" s="131">
        <v>0.0776699029126214</v>
      </c>
      <c r="Z535">
        <v>90.23</v>
      </c>
      <c r="AA535" s="41">
        <f t="shared" si="93"/>
        <v>0.187233678771925</v>
      </c>
      <c r="AB535" s="41">
        <f>VLOOKUP(A535,绩点百分制转换!$H:$M,6,0)</f>
        <v>0.33660367808</v>
      </c>
      <c r="AC535" s="41">
        <f>L535*权重!$O$22+AA535*权重!$O$23+AB535*权重!$O$24</f>
        <v>0.0315494183416115</v>
      </c>
      <c r="AD535" s="41">
        <f t="shared" si="94"/>
        <v>0.0449139941633025</v>
      </c>
      <c r="AE535">
        <v>0</v>
      </c>
      <c r="AF535">
        <v>0</v>
      </c>
      <c r="AG535">
        <v>3</v>
      </c>
      <c r="AH535" s="41">
        <f>AE535*权重!$N$3+AF535*权重!$N$4+AG535*权重!$N$5</f>
        <v>0.319423652713132</v>
      </c>
      <c r="AI535" s="41">
        <f t="shared" si="95"/>
        <v>-0.580760905997001</v>
      </c>
      <c r="AJ535">
        <v>0</v>
      </c>
      <c r="AK535">
        <v>0</v>
      </c>
      <c r="AL535">
        <v>1</v>
      </c>
      <c r="AM535" s="41">
        <f>AJ535*权重!$N$9+AK535*权重!$N$10+AL535*权重!$N$11</f>
        <v>0.150489414157071</v>
      </c>
      <c r="AN535" s="41">
        <f t="shared" si="96"/>
        <v>-0.246895376014742</v>
      </c>
      <c r="AO535" s="41">
        <f>AI535*权重!$D$16+AN535*权重!$D$17</f>
        <v>-0.373730890855002</v>
      </c>
      <c r="AP535" s="41">
        <f t="shared" si="97"/>
        <v>-0.445128570882014</v>
      </c>
      <c r="AQ535">
        <v>36.07</v>
      </c>
      <c r="AR535">
        <v>17.93</v>
      </c>
      <c r="AS535">
        <v>16.27</v>
      </c>
      <c r="AT535">
        <v>18.25</v>
      </c>
      <c r="AU535">
        <v>88.52</v>
      </c>
      <c r="AV535" s="7">
        <f>IF(AU535="","未进复试",IFERROR(VLOOKUP(A535,录取名单!$E:$I,5,0),"未录取"))</f>
        <v>88.52</v>
      </c>
      <c r="AW535" s="136" t="str">
        <f>VLOOKUP(A535,[1]数据整理!$A:$AC,29,0)</f>
        <v>putong</v>
      </c>
      <c r="AX535" t="str">
        <f t="shared" si="98"/>
        <v/>
      </c>
      <c r="AY535">
        <f>IFERROR(VLOOKUP(A535,跨学科资质筛选!$A:$H,8,0),1)</f>
        <v>1</v>
      </c>
    </row>
    <row r="536" spans="1:51">
      <c r="A536" s="8">
        <v>660</v>
      </c>
      <c r="B536" s="8" t="s">
        <v>773</v>
      </c>
      <c r="C536">
        <v>1</v>
      </c>
      <c r="D536" t="s">
        <v>102</v>
      </c>
      <c r="E536" t="str">
        <f>VLOOKUP(A536,[1]数据整理!A:J,10,0)</f>
        <v>文学</v>
      </c>
      <c r="F536" t="str">
        <f>VLOOKUP(A536,[1]数据整理!$A:$M,13,0)</f>
        <v>日语</v>
      </c>
      <c r="G536" s="7">
        <v>211</v>
      </c>
      <c r="H536" s="7">
        <f t="shared" si="88"/>
        <v>0</v>
      </c>
      <c r="I536" s="7">
        <f t="shared" si="89"/>
        <v>1</v>
      </c>
      <c r="J536" s="7">
        <v>1</v>
      </c>
      <c r="K536" s="127">
        <f>VLOOKUP(G536,权重!$L$16:$N$18,3,0)</f>
        <v>0.03757</v>
      </c>
      <c r="L536" s="127">
        <f t="shared" si="90"/>
        <v>-0.0952406599627802</v>
      </c>
      <c r="M536" t="str">
        <f>IFERROR(VLOOKUP(A536,[1]数据整理!A:Q,16,0),"")</f>
        <v>外语学院</v>
      </c>
      <c r="N536" t="s">
        <v>135</v>
      </c>
      <c r="O536">
        <v>456</v>
      </c>
      <c r="P536">
        <v>492</v>
      </c>
      <c r="Q536" s="14"/>
      <c r="R536" s="14" t="s">
        <v>55</v>
      </c>
      <c r="S536" s="14" t="s">
        <v>55</v>
      </c>
      <c r="T536" s="30">
        <f>VLOOKUP(A536,英语评价得分!O:T,6,0)</f>
        <v>0.396799622859311</v>
      </c>
      <c r="U536" s="41">
        <f t="shared" si="91"/>
        <v>0.399030892106003</v>
      </c>
      <c r="V536" s="14">
        <f t="shared" si="92"/>
        <v>0</v>
      </c>
      <c r="W536">
        <v>23</v>
      </c>
      <c r="X536">
        <v>4</v>
      </c>
      <c r="Y536" s="131">
        <v>0.173913043478261</v>
      </c>
      <c r="Z536">
        <v>90.27</v>
      </c>
      <c r="AA536" s="41">
        <f t="shared" si="93"/>
        <v>-0.642510867368178</v>
      </c>
      <c r="AB536" s="41">
        <f>VLOOKUP(A536,绩点百分制转换!$H:$M,6,0)</f>
        <v>0.346880221849545</v>
      </c>
      <c r="AC536" s="41">
        <f>L536*权重!$O$22+AA536*权重!$O$23+AB536*权重!$O$24</f>
        <v>-0.282907264132172</v>
      </c>
      <c r="AD536" s="41">
        <f t="shared" si="94"/>
        <v>-0.402292845599755</v>
      </c>
      <c r="AE536">
        <v>0</v>
      </c>
      <c r="AF536">
        <v>0</v>
      </c>
      <c r="AG536">
        <v>2</v>
      </c>
      <c r="AH536" s="41">
        <f>AE536*权重!$N$3+AF536*权重!$N$4+AG536*权重!$N$5</f>
        <v>0.212949101808755</v>
      </c>
      <c r="AI536" s="41">
        <f t="shared" si="95"/>
        <v>-0.682270819782663</v>
      </c>
      <c r="AJ536">
        <v>0</v>
      </c>
      <c r="AK536">
        <v>0</v>
      </c>
      <c r="AL536">
        <v>0</v>
      </c>
      <c r="AM536" s="41">
        <f>AJ536*权重!$N$9+AK536*权重!$N$10+AL536*权重!$N$11</f>
        <v>0</v>
      </c>
      <c r="AN536" s="41">
        <f t="shared" si="96"/>
        <v>-0.651047891978899</v>
      </c>
      <c r="AO536" s="41">
        <f>AI536*权重!$D$16+AN536*权重!$D$17</f>
        <v>-0.662909482251549</v>
      </c>
      <c r="AP536" s="41">
        <f t="shared" si="97"/>
        <v>-0.789551941461672</v>
      </c>
      <c r="AQ536">
        <v>90</v>
      </c>
      <c r="AR536" t="s">
        <v>55</v>
      </c>
      <c r="AS536">
        <v>88</v>
      </c>
      <c r="AT536">
        <v>90</v>
      </c>
      <c r="AU536">
        <v>89.6</v>
      </c>
      <c r="AV536" s="7">
        <f>IF(AU536="","未进复试",IFERROR(VLOOKUP(A536,录取名单!$E:$I,5,0),"未录取"))</f>
        <v>89.6</v>
      </c>
      <c r="AW536" s="136" t="str">
        <f>VLOOKUP(A536,[1]数据整理!$A:$AC,29,0)</f>
        <v>putong</v>
      </c>
      <c r="AX536" t="str">
        <f t="shared" si="98"/>
        <v/>
      </c>
      <c r="AY536">
        <f>IFERROR(VLOOKUP(A536,跨学科资质筛选!$A:$H,8,0),1)</f>
        <v>1</v>
      </c>
    </row>
    <row r="537" spans="1:51">
      <c r="A537" s="8">
        <v>662</v>
      </c>
      <c r="B537" s="8" t="s">
        <v>774</v>
      </c>
      <c r="C537">
        <v>1</v>
      </c>
      <c r="D537" t="s">
        <v>266</v>
      </c>
      <c r="E537" t="str">
        <f>VLOOKUP(A537,[1]数据整理!A:J,10,0)</f>
        <v>管理学</v>
      </c>
      <c r="F537" t="str">
        <f>VLOOKUP(A537,[1]数据整理!$A:$M,13,0)</f>
        <v>财务管理</v>
      </c>
      <c r="G537" s="7" t="s">
        <v>53</v>
      </c>
      <c r="H537" s="7">
        <f t="shared" si="88"/>
        <v>0</v>
      </c>
      <c r="I537" s="7">
        <f t="shared" si="89"/>
        <v>1</v>
      </c>
      <c r="J537" s="7">
        <v>1</v>
      </c>
      <c r="K537" s="127">
        <f>VLOOKUP(G537,权重!$L$16:$N$18,3,0)</f>
        <v>0.02965</v>
      </c>
      <c r="L537" s="127">
        <f t="shared" si="90"/>
        <v>-0.162495927150278</v>
      </c>
      <c r="M537" t="str">
        <f>IFERROR(VLOOKUP(A537,[1]数据整理!A:Q,16,0),"")</f>
        <v>经济管理学院</v>
      </c>
      <c r="N537" t="s">
        <v>79</v>
      </c>
      <c r="O537">
        <v>461</v>
      </c>
      <c r="P537">
        <v>456</v>
      </c>
      <c r="Q537" s="14"/>
      <c r="R537" s="14" t="s">
        <v>55</v>
      </c>
      <c r="S537" s="14" t="s">
        <v>55</v>
      </c>
      <c r="T537" s="30">
        <f>VLOOKUP(A537,英语评价得分!O:T,6,0)</f>
        <v>-0.261987058185164</v>
      </c>
      <c r="U537" s="41">
        <f t="shared" si="91"/>
        <v>-0.262808913421919</v>
      </c>
      <c r="V537" s="14">
        <f t="shared" si="92"/>
        <v>0</v>
      </c>
      <c r="W537">
        <v>69</v>
      </c>
      <c r="X537">
        <v>2</v>
      </c>
      <c r="Y537" s="131">
        <v>0.0289855072463768</v>
      </c>
      <c r="Z537">
        <v>4.68</v>
      </c>
      <c r="AA537" s="41">
        <f t="shared" si="93"/>
        <v>0.606958259129345</v>
      </c>
      <c r="AB537" s="41">
        <f>VLOOKUP(A537,绩点百分制转换!$H:$M,6,0)</f>
        <v>2.61175706477369</v>
      </c>
      <c r="AC537" s="41">
        <f>L537*权重!$O$22+AA537*权重!$O$23+AB537*权重!$O$24</f>
        <v>0.255325277523921</v>
      </c>
      <c r="AD537" s="41">
        <f t="shared" si="94"/>
        <v>0.363158446826592</v>
      </c>
      <c r="AE537">
        <v>1</v>
      </c>
      <c r="AF537">
        <v>2</v>
      </c>
      <c r="AG537">
        <v>1</v>
      </c>
      <c r="AH537" s="41">
        <f>AE537*权重!$N$3+AF537*权重!$N$4+AG537*权重!$N$5</f>
        <v>1.43292092324579</v>
      </c>
      <c r="AI537" s="41">
        <f t="shared" si="95"/>
        <v>0.480816822880679</v>
      </c>
      <c r="AJ537">
        <v>0</v>
      </c>
      <c r="AK537">
        <v>0</v>
      </c>
      <c r="AL537">
        <v>0</v>
      </c>
      <c r="AM537" s="41">
        <f>AJ537*权重!$N$9+AK537*权重!$N$10+AL537*权重!$N$11</f>
        <v>0</v>
      </c>
      <c r="AN537" s="41">
        <f t="shared" si="96"/>
        <v>-0.651047891978899</v>
      </c>
      <c r="AO537" s="41">
        <f>AI537*权重!$D$16+AN537*权重!$D$17</f>
        <v>-0.221052486803745</v>
      </c>
      <c r="AP537" s="41">
        <f t="shared" si="97"/>
        <v>-0.263282431151889</v>
      </c>
      <c r="AQ537" t="s">
        <v>55</v>
      </c>
      <c r="AR537" t="s">
        <v>55</v>
      </c>
      <c r="AS537" t="s">
        <v>55</v>
      </c>
      <c r="AT537" t="s">
        <v>55</v>
      </c>
      <c r="AU537" t="s">
        <v>55</v>
      </c>
      <c r="AV537" s="7" t="str">
        <f>IF(AU537="","未进复试",IFERROR(VLOOKUP(A537,录取名单!$E:$I,5,0),"未录取"))</f>
        <v>未进复试</v>
      </c>
      <c r="AW537" s="136" t="str">
        <f>VLOOKUP(A537,[1]数据整理!$A:$AC,29,0)</f>
        <v>putong</v>
      </c>
      <c r="AX537" t="str">
        <f t="shared" si="98"/>
        <v/>
      </c>
      <c r="AY537">
        <f>IFERROR(VLOOKUP(A537,跨学科资质筛选!$A:$H,8,0),1)</f>
        <v>1</v>
      </c>
    </row>
    <row r="538" spans="1:51">
      <c r="A538" s="8">
        <v>663</v>
      </c>
      <c r="B538" s="8" t="s">
        <v>775</v>
      </c>
      <c r="C538">
        <v>1</v>
      </c>
      <c r="D538" t="s">
        <v>102</v>
      </c>
      <c r="E538" t="str">
        <f>VLOOKUP(A538,[1]数据整理!A:J,10,0)</f>
        <v>管理学</v>
      </c>
      <c r="F538" t="str">
        <f>VLOOKUP(A538,[1]数据整理!$A:$M,13,0)</f>
        <v>人力资源管理</v>
      </c>
      <c r="G538" s="7">
        <v>211</v>
      </c>
      <c r="H538" s="7">
        <f t="shared" si="88"/>
        <v>0</v>
      </c>
      <c r="I538" s="7">
        <f t="shared" si="89"/>
        <v>1</v>
      </c>
      <c r="J538" s="7">
        <v>1</v>
      </c>
      <c r="K538" s="127">
        <f>VLOOKUP(G538,权重!$L$16:$N$18,3,0)</f>
        <v>0.03757</v>
      </c>
      <c r="L538" s="127">
        <f t="shared" si="90"/>
        <v>-0.0952406599627802</v>
      </c>
      <c r="M538" t="str">
        <f>IFERROR(VLOOKUP(A538,[1]数据整理!A:Q,16,0),"")</f>
        <v>外语学院</v>
      </c>
      <c r="N538" t="s">
        <v>362</v>
      </c>
      <c r="O538">
        <v>546</v>
      </c>
      <c r="P538">
        <v>558</v>
      </c>
      <c r="Q538" s="14"/>
      <c r="R538" s="14" t="s">
        <v>55</v>
      </c>
      <c r="S538" s="14" t="s">
        <v>55</v>
      </c>
      <c r="T538" s="30">
        <f>VLOOKUP(A538,英语评价得分!O:T,6,0)</f>
        <v>1.60457520477418</v>
      </c>
      <c r="U538" s="41">
        <f t="shared" si="91"/>
        <v>1.6124038689072</v>
      </c>
      <c r="V538" s="14">
        <f t="shared" si="92"/>
        <v>0</v>
      </c>
      <c r="W538">
        <v>69</v>
      </c>
      <c r="X538">
        <v>1</v>
      </c>
      <c r="Y538" s="131">
        <v>0.0144927536231884</v>
      </c>
      <c r="Z538">
        <v>92.68</v>
      </c>
      <c r="AA538" s="41">
        <f t="shared" si="93"/>
        <v>0.731905171779097</v>
      </c>
      <c r="AB538" s="41">
        <f>VLOOKUP(A538,绩点百分制转换!$H:$M,6,0)</f>
        <v>0.966041983964769</v>
      </c>
      <c r="AC538" s="41">
        <f>L538*权重!$O$22+AA538*权重!$O$23+AB538*权重!$O$24</f>
        <v>0.266812908625613</v>
      </c>
      <c r="AD538" s="41">
        <f t="shared" si="94"/>
        <v>0.379495664280319</v>
      </c>
      <c r="AE538">
        <v>1</v>
      </c>
      <c r="AF538">
        <v>0</v>
      </c>
      <c r="AG538">
        <v>6</v>
      </c>
      <c r="AH538" s="41">
        <f>AE538*权重!$N$3+AF538*权重!$N$4+AG538*权重!$N$5</f>
        <v>1.09945183127609</v>
      </c>
      <c r="AI538" s="41">
        <f t="shared" si="95"/>
        <v>0.16289654532602</v>
      </c>
      <c r="AJ538">
        <v>0</v>
      </c>
      <c r="AK538">
        <v>0</v>
      </c>
      <c r="AL538">
        <v>0</v>
      </c>
      <c r="AM538" s="41">
        <f>AJ538*权重!$N$9+AK538*权重!$N$10+AL538*权重!$N$11</f>
        <v>0</v>
      </c>
      <c r="AN538" s="41">
        <f t="shared" si="96"/>
        <v>-0.651047891978899</v>
      </c>
      <c r="AO538" s="41">
        <f>AI538*权重!$D$16+AN538*权重!$D$17</f>
        <v>-0.34183040024676</v>
      </c>
      <c r="AP538" s="41">
        <f t="shared" si="97"/>
        <v>-0.407133799397119</v>
      </c>
      <c r="AQ538" t="s">
        <v>55</v>
      </c>
      <c r="AR538">
        <v>78</v>
      </c>
      <c r="AS538" t="s">
        <v>55</v>
      </c>
      <c r="AT538">
        <v>87.3</v>
      </c>
      <c r="AU538">
        <v>82.65</v>
      </c>
      <c r="AV538" s="7">
        <f>IF(AU538="","未进复试",IFERROR(VLOOKUP(A538,录取名单!$E:$I,5,0),"未录取"))</f>
        <v>82.65</v>
      </c>
      <c r="AW538" s="136" t="str">
        <f>VLOOKUP(A538,[1]数据整理!$A:$AC,29,0)</f>
        <v>putong</v>
      </c>
      <c r="AX538" t="str">
        <f t="shared" si="98"/>
        <v/>
      </c>
      <c r="AY538">
        <f>IFERROR(VLOOKUP(A538,跨学科资质筛选!$A:$H,8,0),1)</f>
        <v>1</v>
      </c>
    </row>
    <row r="539" spans="1:51">
      <c r="A539" s="8">
        <v>664</v>
      </c>
      <c r="B539" s="8" t="s">
        <v>776</v>
      </c>
      <c r="C539">
        <v>2</v>
      </c>
      <c r="D539" t="s">
        <v>140</v>
      </c>
      <c r="E539" t="str">
        <f>VLOOKUP(A539,[1]数据整理!A:J,10,0)</f>
        <v>工学</v>
      </c>
      <c r="F539" t="str">
        <f>VLOOKUP(A539,[1]数据整理!$A:$M,13,0)</f>
        <v>环境工程</v>
      </c>
      <c r="G539" s="7" t="s">
        <v>53</v>
      </c>
      <c r="H539" s="7">
        <f t="shared" si="88"/>
        <v>0</v>
      </c>
      <c r="I539" s="7">
        <f t="shared" si="89"/>
        <v>1</v>
      </c>
      <c r="J539" s="7">
        <v>1</v>
      </c>
      <c r="K539" s="127">
        <f>VLOOKUP(G539,权重!$L$16:$N$18,3,0)</f>
        <v>0.02965</v>
      </c>
      <c r="L539" s="127">
        <f t="shared" si="90"/>
        <v>-0.162495927150278</v>
      </c>
      <c r="M539" t="str">
        <f>IFERROR(VLOOKUP(A539,[1]数据整理!A:Q,16,0),"")</f>
        <v>环境科学与工程学院</v>
      </c>
      <c r="N539" t="s">
        <v>76</v>
      </c>
      <c r="O539">
        <v>425</v>
      </c>
      <c r="Q539" s="14"/>
      <c r="R539" s="14" t="s">
        <v>55</v>
      </c>
      <c r="S539" s="14" t="s">
        <v>55</v>
      </c>
      <c r="T539" s="30">
        <f>VLOOKUP(A539,英语评价得分!O:T,6,0)</f>
        <v>-1.88144866280099</v>
      </c>
      <c r="U539" s="41">
        <f t="shared" si="91"/>
        <v>-1.88977585780451</v>
      </c>
      <c r="V539" s="14">
        <f t="shared" si="92"/>
        <v>0</v>
      </c>
      <c r="W539">
        <v>53</v>
      </c>
      <c r="X539">
        <v>5</v>
      </c>
      <c r="Y539" s="131">
        <v>0.0943396226415094</v>
      </c>
      <c r="Z539">
        <v>3.7</v>
      </c>
      <c r="AA539" s="41">
        <f t="shared" si="93"/>
        <v>0.0435184077464996</v>
      </c>
      <c r="AB539" s="41">
        <f>VLOOKUP(A539,绩点百分制转换!$H:$M,6,0)</f>
        <v>-0.493227231310942</v>
      </c>
      <c r="AC539" s="41">
        <f>L539*权重!$O$22+AA539*权重!$O$23+AB539*权重!$O$24</f>
        <v>-0.0992998679914107</v>
      </c>
      <c r="AD539" s="41">
        <f t="shared" si="94"/>
        <v>-0.141174262463652</v>
      </c>
      <c r="AE539">
        <v>0</v>
      </c>
      <c r="AF539">
        <v>0</v>
      </c>
      <c r="AG539">
        <v>2</v>
      </c>
      <c r="AH539" s="41">
        <f>AE539*权重!$N$3+AF539*权重!$N$4+AG539*权重!$N$5</f>
        <v>0.212949101808755</v>
      </c>
      <c r="AI539" s="41">
        <f t="shared" si="95"/>
        <v>-0.682270819782663</v>
      </c>
      <c r="AJ539">
        <v>0</v>
      </c>
      <c r="AK539">
        <v>0</v>
      </c>
      <c r="AL539">
        <v>0</v>
      </c>
      <c r="AM539" s="41">
        <f>AJ539*权重!$N$9+AK539*权重!$N$10+AL539*权重!$N$11</f>
        <v>0</v>
      </c>
      <c r="AN539" s="41">
        <f t="shared" si="96"/>
        <v>-0.651047891978899</v>
      </c>
      <c r="AO539" s="41">
        <f>AI539*权重!$D$16+AN539*权重!$D$17</f>
        <v>-0.662909482251549</v>
      </c>
      <c r="AP539" s="41">
        <f t="shared" si="97"/>
        <v>-0.789551941461672</v>
      </c>
      <c r="AQ539" t="s">
        <v>55</v>
      </c>
      <c r="AR539" t="s">
        <v>55</v>
      </c>
      <c r="AS539" t="s">
        <v>55</v>
      </c>
      <c r="AT539" t="s">
        <v>55</v>
      </c>
      <c r="AU539" t="s">
        <v>55</v>
      </c>
      <c r="AV539" s="7" t="str">
        <f>IF(AU539="","未进复试",IFERROR(VLOOKUP(A539,录取名单!$E:$I,5,0),"未录取"))</f>
        <v>未进复试</v>
      </c>
      <c r="AW539" s="136" t="str">
        <f>VLOOKUP(A539,[1]数据整理!$A:$AC,29,0)</f>
        <v>putong</v>
      </c>
      <c r="AX539" t="str">
        <f t="shared" si="98"/>
        <v/>
      </c>
      <c r="AY539">
        <f>IFERROR(VLOOKUP(A539,跨学科资质筛选!$A:$H,8,0),1)</f>
        <v>1</v>
      </c>
    </row>
    <row r="540" spans="1:51">
      <c r="A540" s="8">
        <v>665</v>
      </c>
      <c r="B540" s="8" t="s">
        <v>777</v>
      </c>
      <c r="C540">
        <v>1</v>
      </c>
      <c r="D540" t="s">
        <v>83</v>
      </c>
      <c r="E540" t="str">
        <f>VLOOKUP(A540,[1]数据整理!A:J,10,0)</f>
        <v>农学</v>
      </c>
      <c r="F540" t="str">
        <f>VLOOKUP(A540,[1]数据整理!$A:$M,13,0)</f>
        <v>林学</v>
      </c>
      <c r="G540" s="7">
        <v>211</v>
      </c>
      <c r="H540" s="7">
        <f t="shared" si="88"/>
        <v>0</v>
      </c>
      <c r="I540" s="7">
        <f t="shared" si="89"/>
        <v>1</v>
      </c>
      <c r="J540" s="7">
        <v>1</v>
      </c>
      <c r="K540" s="127">
        <f>VLOOKUP(G540,权重!$L$16:$N$18,3,0)</f>
        <v>0.03757</v>
      </c>
      <c r="L540" s="127">
        <f t="shared" si="90"/>
        <v>-0.0952406599627802</v>
      </c>
      <c r="M540" t="str">
        <f>IFERROR(VLOOKUP(A540,[1]数据整理!A:Q,16,0),"")</f>
        <v>自然保护区学院</v>
      </c>
      <c r="N540" t="s">
        <v>192</v>
      </c>
      <c r="O540">
        <v>458</v>
      </c>
      <c r="P540">
        <v>470</v>
      </c>
      <c r="Q540" s="14"/>
      <c r="R540" s="14" t="s">
        <v>55</v>
      </c>
      <c r="S540" s="14" t="s">
        <v>55</v>
      </c>
      <c r="T540" s="30">
        <f>VLOOKUP(A540,英语评价得分!O:T,6,0)</f>
        <v>-0.00579223777897996</v>
      </c>
      <c r="U540" s="41">
        <f t="shared" si="91"/>
        <v>-0.00542676682772792</v>
      </c>
      <c r="V540" s="14">
        <f t="shared" si="92"/>
        <v>0</v>
      </c>
      <c r="W540">
        <v>29</v>
      </c>
      <c r="X540">
        <v>6</v>
      </c>
      <c r="Y540" s="131">
        <v>0.206896551724138</v>
      </c>
      <c r="Z540">
        <v>3.68</v>
      </c>
      <c r="AA540" s="41">
        <f t="shared" si="93"/>
        <v>-0.926872806502097</v>
      </c>
      <c r="AB540" s="41">
        <f>VLOOKUP(A540,绩点百分制转换!$H:$M,6,0)</f>
        <v>-0.544609950158679</v>
      </c>
      <c r="AC540" s="41">
        <f>L540*权重!$O$22+AA540*权重!$O$23+AB540*权重!$O$24</f>
        <v>-0.431253555394416</v>
      </c>
      <c r="AD540" s="41">
        <f t="shared" si="94"/>
        <v>-0.613264594026468</v>
      </c>
      <c r="AE540">
        <v>1</v>
      </c>
      <c r="AF540">
        <v>0</v>
      </c>
      <c r="AG540">
        <v>0</v>
      </c>
      <c r="AH540" s="41">
        <f>AE540*权重!$N$3+AF540*权重!$N$4+AG540*权重!$N$5</f>
        <v>0.460604525849828</v>
      </c>
      <c r="AI540" s="41">
        <f t="shared" si="95"/>
        <v>-0.446162937387948</v>
      </c>
      <c r="AJ540">
        <v>1</v>
      </c>
      <c r="AK540">
        <v>0</v>
      </c>
      <c r="AL540">
        <v>0</v>
      </c>
      <c r="AM540" s="41">
        <f>AJ540*权重!$N$9+AK540*权重!$N$10+AL540*权重!$N$11</f>
        <v>0.484022428139353</v>
      </c>
      <c r="AN540" s="41">
        <f t="shared" si="96"/>
        <v>0.64883677573218</v>
      </c>
      <c r="AO540" s="41">
        <f>AI540*权重!$D$16+AN540*权重!$D$17</f>
        <v>0.232846384717844</v>
      </c>
      <c r="AP540" s="41">
        <f t="shared" si="97"/>
        <v>0.277329439446067</v>
      </c>
      <c r="AQ540" t="s">
        <v>55</v>
      </c>
      <c r="AR540" t="s">
        <v>55</v>
      </c>
      <c r="AS540" t="s">
        <v>55</v>
      </c>
      <c r="AT540" t="s">
        <v>55</v>
      </c>
      <c r="AU540" t="s">
        <v>55</v>
      </c>
      <c r="AV540" s="7" t="str">
        <f>IF(AU540="","未进复试",IFERROR(VLOOKUP(A540,录取名单!$E:$I,5,0),"未录取"))</f>
        <v>未进复试</v>
      </c>
      <c r="AW540" s="136" t="str">
        <f>VLOOKUP(A540,[1]数据整理!$A:$AC,29,0)</f>
        <v>putong</v>
      </c>
      <c r="AX540" t="str">
        <f t="shared" si="98"/>
        <v/>
      </c>
      <c r="AY540">
        <f>IFERROR(VLOOKUP(A540,跨学科资质筛选!$A:$H,8,0),1)</f>
        <v>1</v>
      </c>
    </row>
    <row r="541" spans="1:51">
      <c r="A541" s="8">
        <v>666</v>
      </c>
      <c r="B541" s="8" t="s">
        <v>778</v>
      </c>
      <c r="C541">
        <v>1</v>
      </c>
      <c r="D541" t="s">
        <v>140</v>
      </c>
      <c r="E541" t="str">
        <f>VLOOKUP(A541,[1]数据整理!A:J,10,0)</f>
        <v>农学</v>
      </c>
      <c r="F541" t="str">
        <f>VLOOKUP(A541,[1]数据整理!$A:$M,13,0)</f>
        <v>水土保持与荒漠化防治</v>
      </c>
      <c r="G541" s="7" t="s">
        <v>53</v>
      </c>
      <c r="H541" s="7">
        <f t="shared" si="88"/>
        <v>0</v>
      </c>
      <c r="I541" s="7">
        <f t="shared" si="89"/>
        <v>1</v>
      </c>
      <c r="J541" s="7">
        <v>1</v>
      </c>
      <c r="K541" s="127">
        <f>VLOOKUP(G541,权重!$L$16:$N$18,3,0)</f>
        <v>0.02965</v>
      </c>
      <c r="L541" s="127">
        <f t="shared" si="90"/>
        <v>-0.162495927150278</v>
      </c>
      <c r="M541" t="str">
        <f>IFERROR(VLOOKUP(A541,[1]数据整理!A:Q,16,0),"")</f>
        <v>水土保持学院</v>
      </c>
      <c r="N541" t="s">
        <v>124</v>
      </c>
      <c r="O541">
        <v>520</v>
      </c>
      <c r="P541">
        <v>445</v>
      </c>
      <c r="Q541" s="14"/>
      <c r="R541" s="14" t="s">
        <v>55</v>
      </c>
      <c r="S541" s="14" t="s">
        <v>55</v>
      </c>
      <c r="T541" s="30">
        <f>VLOOKUP(A541,英语评价得分!O:T,6,0)</f>
        <v>-0.378175438287233</v>
      </c>
      <c r="U541" s="41">
        <f t="shared" si="91"/>
        <v>-0.379535764622735</v>
      </c>
      <c r="V541" s="14">
        <f t="shared" si="92"/>
        <v>0</v>
      </c>
      <c r="W541">
        <v>122</v>
      </c>
      <c r="X541">
        <v>1</v>
      </c>
      <c r="Y541" s="131">
        <v>0.00819672131147541</v>
      </c>
      <c r="Z541">
        <v>4.12</v>
      </c>
      <c r="AA541" s="41">
        <f t="shared" si="93"/>
        <v>0.786185387930219</v>
      </c>
      <c r="AB541" s="41">
        <f>VLOOKUP(A541,绩点百分制转换!$H:$M,6,0)</f>
        <v>1.4079333660553</v>
      </c>
      <c r="AC541" s="41">
        <f>L541*权重!$O$22+AA541*权重!$O$23+AB541*权重!$O$24</f>
        <v>0.268769516020766</v>
      </c>
      <c r="AD541" s="41">
        <f t="shared" si="94"/>
        <v>0.382278267604122</v>
      </c>
      <c r="AE541">
        <v>1</v>
      </c>
      <c r="AF541">
        <v>0</v>
      </c>
      <c r="AG541">
        <v>1</v>
      </c>
      <c r="AH541" s="41">
        <f>AE541*权重!$N$3+AF541*权重!$N$4+AG541*权重!$N$5</f>
        <v>0.567079076754205</v>
      </c>
      <c r="AI541" s="41">
        <f t="shared" si="95"/>
        <v>-0.344653023602287</v>
      </c>
      <c r="AJ541">
        <v>0</v>
      </c>
      <c r="AK541">
        <v>0</v>
      </c>
      <c r="AL541">
        <v>0</v>
      </c>
      <c r="AM541" s="41">
        <f>AJ541*权重!$N$9+AK541*权重!$N$10+AL541*权重!$N$11</f>
        <v>0</v>
      </c>
      <c r="AN541" s="41">
        <f t="shared" si="96"/>
        <v>-0.651047891978899</v>
      </c>
      <c r="AO541" s="41">
        <f>AI541*权重!$D$16+AN541*权重!$D$17</f>
        <v>-0.534648481482624</v>
      </c>
      <c r="AP541" s="41">
        <f t="shared" si="97"/>
        <v>-0.636787914272069</v>
      </c>
      <c r="AQ541">
        <v>84</v>
      </c>
      <c r="AR541" t="s">
        <v>55</v>
      </c>
      <c r="AS541">
        <v>87</v>
      </c>
      <c r="AT541">
        <v>92.6</v>
      </c>
      <c r="AU541">
        <v>88.04</v>
      </c>
      <c r="AV541" s="7">
        <f>IF(AU541="","未进复试",IFERROR(VLOOKUP(A541,录取名单!$E:$I,5,0),"未录取"))</f>
        <v>88.04</v>
      </c>
      <c r="AW541" s="136" t="str">
        <f>VLOOKUP(A541,[1]数据整理!$A:$AC,29,0)</f>
        <v>putong</v>
      </c>
      <c r="AX541" t="str">
        <f t="shared" si="98"/>
        <v/>
      </c>
      <c r="AY541">
        <f>IFERROR(VLOOKUP(A541,跨学科资质筛选!$A:$H,8,0),1)</f>
        <v>1</v>
      </c>
    </row>
    <row r="542" spans="1:51">
      <c r="A542" s="8">
        <v>668</v>
      </c>
      <c r="B542" s="8" t="s">
        <v>779</v>
      </c>
      <c r="C542">
        <v>1</v>
      </c>
      <c r="D542" t="s">
        <v>140</v>
      </c>
      <c r="E542" t="str">
        <f>VLOOKUP(A542,[1]数据整理!A:J,10,0)</f>
        <v>农学</v>
      </c>
      <c r="F542" t="str">
        <f>VLOOKUP(A542,[1]数据整理!$A:$M,13,0)</f>
        <v>水土保持与荒漠化防治</v>
      </c>
      <c r="G542" s="7" t="s">
        <v>53</v>
      </c>
      <c r="H542" s="7">
        <f t="shared" si="88"/>
        <v>0</v>
      </c>
      <c r="I542" s="7">
        <f t="shared" si="89"/>
        <v>1</v>
      </c>
      <c r="J542" s="7">
        <v>1</v>
      </c>
      <c r="K542" s="127">
        <f>VLOOKUP(G542,权重!$L$16:$N$18,3,0)</f>
        <v>0.02965</v>
      </c>
      <c r="L542" s="127">
        <f t="shared" si="90"/>
        <v>-0.162495927150278</v>
      </c>
      <c r="M542" t="str">
        <f>IFERROR(VLOOKUP(A542,[1]数据整理!A:Q,16,0),"")</f>
        <v>水土保持学院</v>
      </c>
      <c r="N542" t="s">
        <v>124</v>
      </c>
      <c r="O542">
        <v>451</v>
      </c>
      <c r="Q542" s="14"/>
      <c r="R542" s="14" t="s">
        <v>55</v>
      </c>
      <c r="S542" s="14" t="s">
        <v>55</v>
      </c>
      <c r="T542" s="30">
        <f>VLOOKUP(A542,英语评价得分!O:T,6,0)</f>
        <v>-1.4700265171446</v>
      </c>
      <c r="U542" s="41">
        <f t="shared" si="91"/>
        <v>-1.47644699019687</v>
      </c>
      <c r="V542" s="14">
        <f t="shared" si="92"/>
        <v>0</v>
      </c>
      <c r="W542">
        <v>114</v>
      </c>
      <c r="X542">
        <v>11</v>
      </c>
      <c r="Y542" s="131">
        <v>0.0964912280701754</v>
      </c>
      <c r="Z542">
        <v>3.36</v>
      </c>
      <c r="AA542" s="41">
        <f t="shared" si="93"/>
        <v>0.0249686923133935</v>
      </c>
      <c r="AB542" s="41">
        <f>VLOOKUP(A542,绩点百分制转换!$H:$M,6,0)</f>
        <v>-1.36673345172246</v>
      </c>
      <c r="AC542" s="41">
        <f>L542*权重!$O$22+AA542*权重!$O$23+AB542*权重!$O$24</f>
        <v>-0.145943980277115</v>
      </c>
      <c r="AD542" s="41">
        <f t="shared" si="94"/>
        <v>-0.207509523284773</v>
      </c>
      <c r="AE542">
        <v>0</v>
      </c>
      <c r="AF542">
        <v>2</v>
      </c>
      <c r="AG542">
        <v>0</v>
      </c>
      <c r="AH542" s="41">
        <f>AE542*权重!$N$3+AF542*权重!$N$4+AG542*权重!$N$5</f>
        <v>0.865841846491589</v>
      </c>
      <c r="AI542" s="41">
        <f t="shared" si="95"/>
        <v>-0.0598208008710199</v>
      </c>
      <c r="AJ542">
        <v>0</v>
      </c>
      <c r="AK542">
        <v>0</v>
      </c>
      <c r="AL542">
        <v>0</v>
      </c>
      <c r="AM542" s="41">
        <f>AJ542*权重!$N$9+AK542*权重!$N$10+AL542*权重!$N$11</f>
        <v>0</v>
      </c>
      <c r="AN542" s="41">
        <f t="shared" si="96"/>
        <v>-0.651047891978899</v>
      </c>
      <c r="AO542" s="41">
        <f>AI542*权重!$D$16+AN542*权重!$D$17</f>
        <v>-0.426440720067016</v>
      </c>
      <c r="AP542" s="41">
        <f t="shared" si="97"/>
        <v>-0.507908104291473</v>
      </c>
      <c r="AQ542">
        <v>76</v>
      </c>
      <c r="AR542" t="s">
        <v>55</v>
      </c>
      <c r="AS542">
        <v>81.8</v>
      </c>
      <c r="AT542">
        <v>90</v>
      </c>
      <c r="AU542">
        <v>82.76</v>
      </c>
      <c r="AV542" s="7">
        <f>IF(AU542="","未进复试",IFERROR(VLOOKUP(A542,录取名单!$E:$I,5,0),"未录取"))</f>
        <v>82.76</v>
      </c>
      <c r="AW542" s="136" t="str">
        <f>VLOOKUP(A542,[1]数据整理!$A:$AC,29,0)</f>
        <v>putong</v>
      </c>
      <c r="AX542" t="str">
        <f t="shared" si="98"/>
        <v/>
      </c>
      <c r="AY542">
        <f>IFERROR(VLOOKUP(A542,跨学科资质筛选!$A:$H,8,0),1)</f>
        <v>1</v>
      </c>
    </row>
    <row r="543" spans="1:51">
      <c r="A543" s="8">
        <v>669</v>
      </c>
      <c r="B543" s="8" t="s">
        <v>780</v>
      </c>
      <c r="C543">
        <v>1</v>
      </c>
      <c r="D543" t="s">
        <v>652</v>
      </c>
      <c r="E543" t="str">
        <f>VLOOKUP(A543,[1]数据整理!A:J,10,0)</f>
        <v>管理学</v>
      </c>
      <c r="F543" t="str">
        <f>VLOOKUP(A543,[1]数据整理!$A:$M,13,0)</f>
        <v>公共事业管理</v>
      </c>
      <c r="G543" s="7" t="s">
        <v>53</v>
      </c>
      <c r="H543" s="7">
        <f t="shared" si="88"/>
        <v>0</v>
      </c>
      <c r="I543" s="7">
        <f t="shared" si="89"/>
        <v>1</v>
      </c>
      <c r="J543" s="7">
        <v>1</v>
      </c>
      <c r="K543" s="127">
        <f>VLOOKUP(G543,权重!$L$16:$N$18,3,0)</f>
        <v>0.02965</v>
      </c>
      <c r="L543" s="127">
        <f t="shared" si="90"/>
        <v>-0.162495927150278</v>
      </c>
      <c r="M543" t="str">
        <f>IFERROR(VLOOKUP(A543,[1]数据整理!A:Q,16,0),"")</f>
        <v>经济管理学院</v>
      </c>
      <c r="N543" t="s">
        <v>79</v>
      </c>
      <c r="O543">
        <v>486</v>
      </c>
      <c r="P543">
        <v>452</v>
      </c>
      <c r="Q543" s="14"/>
      <c r="R543" s="14" t="s">
        <v>55</v>
      </c>
      <c r="S543" s="14" t="s">
        <v>55</v>
      </c>
      <c r="T543" s="30">
        <f>VLOOKUP(A543,英语评价得分!O:T,6,0)</f>
        <v>-0.335185578301216</v>
      </c>
      <c r="U543" s="41">
        <f t="shared" si="91"/>
        <v>-0.336346669591688</v>
      </c>
      <c r="V543" s="14">
        <f t="shared" si="92"/>
        <v>0</v>
      </c>
      <c r="W543">
        <v>46</v>
      </c>
      <c r="X543">
        <v>2</v>
      </c>
      <c r="Y543" s="131">
        <v>0.0434782608695652</v>
      </c>
      <c r="Z543">
        <v>3.47</v>
      </c>
      <c r="AA543" s="41">
        <f t="shared" si="93"/>
        <v>0.482011346479592</v>
      </c>
      <c r="AB543" s="41">
        <f>VLOOKUP(A543,绩点百分制转换!$H:$M,6,0)</f>
        <v>-1.08412849805991</v>
      </c>
      <c r="AC543" s="41">
        <f>L543*权重!$O$22+AA543*权重!$O$23+AB543*权重!$O$24</f>
        <v>0.040335708921277</v>
      </c>
      <c r="AD543" s="41">
        <f t="shared" si="94"/>
        <v>0.0574094807036457</v>
      </c>
      <c r="AE543">
        <v>0</v>
      </c>
      <c r="AF543">
        <v>0</v>
      </c>
      <c r="AG543">
        <v>4</v>
      </c>
      <c r="AH543" s="41">
        <f>AE543*权重!$N$3+AF543*权重!$N$4+AG543*权重!$N$5</f>
        <v>0.425898203617509</v>
      </c>
      <c r="AI543" s="41">
        <f t="shared" si="95"/>
        <v>-0.47925099221134</v>
      </c>
      <c r="AJ543">
        <v>1</v>
      </c>
      <c r="AK543">
        <v>0</v>
      </c>
      <c r="AL543">
        <v>0</v>
      </c>
      <c r="AM543" s="41">
        <f>AJ543*权重!$N$9+AK543*权重!$N$10+AL543*权重!$N$11</f>
        <v>0.484022428139353</v>
      </c>
      <c r="AN543" s="41">
        <f t="shared" si="96"/>
        <v>0.64883677573218</v>
      </c>
      <c r="AO543" s="41">
        <f>AI543*权重!$D$16+AN543*权重!$D$17</f>
        <v>0.220276232690437</v>
      </c>
      <c r="AP543" s="41">
        <f t="shared" si="97"/>
        <v>0.262357881181433</v>
      </c>
      <c r="AQ543" t="s">
        <v>55</v>
      </c>
      <c r="AR543" t="s">
        <v>55</v>
      </c>
      <c r="AS543" t="s">
        <v>55</v>
      </c>
      <c r="AT543" t="s">
        <v>55</v>
      </c>
      <c r="AU543" t="s">
        <v>55</v>
      </c>
      <c r="AV543" s="7" t="str">
        <f>IF(AU543="","未进复试",IFERROR(VLOOKUP(A543,录取名单!$E:$I,5,0),"未录取"))</f>
        <v>未进复试</v>
      </c>
      <c r="AW543" s="136" t="str">
        <f>VLOOKUP(A543,[1]数据整理!$A:$AC,29,0)</f>
        <v>putong</v>
      </c>
      <c r="AX543" t="str">
        <f t="shared" si="98"/>
        <v/>
      </c>
      <c r="AY543">
        <f>IFERROR(VLOOKUP(A543,跨学科资质筛选!$A:$H,8,0),1)</f>
        <v>1</v>
      </c>
    </row>
    <row r="544" spans="1:51">
      <c r="A544" s="8">
        <v>670</v>
      </c>
      <c r="B544" s="8" t="s">
        <v>781</v>
      </c>
      <c r="C544">
        <v>1</v>
      </c>
      <c r="D544" t="s">
        <v>57</v>
      </c>
      <c r="E544" t="str">
        <f>VLOOKUP(A544,[1]数据整理!A:J,10,0)</f>
        <v>工学</v>
      </c>
      <c r="F544" t="str">
        <f>VLOOKUP(A544,[1]数据整理!$A:$M,13,0)</f>
        <v>风景园林</v>
      </c>
      <c r="G544" s="7">
        <v>211</v>
      </c>
      <c r="H544" s="7">
        <f t="shared" si="88"/>
        <v>0</v>
      </c>
      <c r="I544" s="7">
        <f t="shared" si="89"/>
        <v>1</v>
      </c>
      <c r="J544" s="7">
        <v>1</v>
      </c>
      <c r="K544" s="127">
        <f>VLOOKUP(G544,权重!$L$16:$N$18,3,0)</f>
        <v>0.03757</v>
      </c>
      <c r="L544" s="127">
        <f t="shared" si="90"/>
        <v>-0.0952406599627802</v>
      </c>
      <c r="M544" t="str">
        <f>IFERROR(VLOOKUP(A544,[1]数据整理!A:Q,16,0),"")</f>
        <v>园林学院</v>
      </c>
      <c r="N544" t="s">
        <v>64</v>
      </c>
      <c r="O544">
        <v>479</v>
      </c>
      <c r="P544">
        <v>463</v>
      </c>
      <c r="Q544" s="14"/>
      <c r="R544" s="14" t="s">
        <v>55</v>
      </c>
      <c r="S544" s="14" t="s">
        <v>55</v>
      </c>
      <c r="T544" s="30">
        <f>VLOOKUP(A544,英语评价得分!O:T,6,0)</f>
        <v>-0.133889647982073</v>
      </c>
      <c r="U544" s="41">
        <f t="shared" si="91"/>
        <v>-0.134117840124824</v>
      </c>
      <c r="V544" s="14">
        <f t="shared" si="92"/>
        <v>0</v>
      </c>
      <c r="W544">
        <v>163</v>
      </c>
      <c r="X544">
        <v>3</v>
      </c>
      <c r="Y544" s="131">
        <v>0.0184049079754601</v>
      </c>
      <c r="Z544">
        <v>3.96</v>
      </c>
      <c r="AA544" s="41">
        <f t="shared" si="93"/>
        <v>0.698177170818427</v>
      </c>
      <c r="AB544" s="41">
        <f>VLOOKUP(A544,绩点百分制转换!$H:$M,6,0)</f>
        <v>0.620065010390009</v>
      </c>
      <c r="AC544" s="41">
        <f>L544*权重!$O$22+AA544*权重!$O$23+AB544*权重!$O$24</f>
        <v>0.238325547307669</v>
      </c>
      <c r="AD544" s="41">
        <f t="shared" si="94"/>
        <v>0.338982157847686</v>
      </c>
      <c r="AE544">
        <v>2</v>
      </c>
      <c r="AF544">
        <v>3</v>
      </c>
      <c r="AG544">
        <v>5</v>
      </c>
      <c r="AH544" s="41">
        <f>AE544*权重!$N$3+AF544*权重!$N$4+AG544*权重!$N$5</f>
        <v>2.75234457595893</v>
      </c>
      <c r="AI544" s="41">
        <f t="shared" si="95"/>
        <v>1.73871911123084</v>
      </c>
      <c r="AJ544">
        <v>0</v>
      </c>
      <c r="AK544">
        <v>0</v>
      </c>
      <c r="AL544">
        <v>0</v>
      </c>
      <c r="AM544" s="41">
        <f>AJ544*权重!$N$9+AK544*权重!$N$10+AL544*权重!$N$11</f>
        <v>0</v>
      </c>
      <c r="AN544" s="41">
        <f t="shared" si="96"/>
        <v>-0.651047891978899</v>
      </c>
      <c r="AO544" s="41">
        <f>AI544*权重!$D$16+AN544*权重!$D$17</f>
        <v>0.256824592540483</v>
      </c>
      <c r="AP544" s="41">
        <f t="shared" si="97"/>
        <v>0.305888452472753</v>
      </c>
      <c r="AQ544" t="s">
        <v>55</v>
      </c>
      <c r="AR544" t="s">
        <v>55</v>
      </c>
      <c r="AS544" t="s">
        <v>55</v>
      </c>
      <c r="AT544" t="s">
        <v>55</v>
      </c>
      <c r="AU544" t="s">
        <v>55</v>
      </c>
      <c r="AV544" s="7" t="str">
        <f>IF(AU544="","未进复试",IFERROR(VLOOKUP(A544,录取名单!$E:$I,5,0),"未录取"))</f>
        <v>未进复试</v>
      </c>
      <c r="AW544" s="136" t="str">
        <f>VLOOKUP(A544,[1]数据整理!$A:$AC,29,0)</f>
        <v>putong</v>
      </c>
      <c r="AX544" t="str">
        <f t="shared" si="98"/>
        <v/>
      </c>
      <c r="AY544">
        <f>IFERROR(VLOOKUP(A544,跨学科资质筛选!$A:$H,8,0),1)</f>
        <v>1</v>
      </c>
    </row>
    <row r="545" spans="1:51">
      <c r="A545" s="8">
        <v>671</v>
      </c>
      <c r="B545" s="8" t="s">
        <v>782</v>
      </c>
      <c r="C545">
        <v>1</v>
      </c>
      <c r="D545" t="s">
        <v>419</v>
      </c>
      <c r="E545" t="str">
        <f>VLOOKUP(A545,[1]数据整理!A:J,10,0)</f>
        <v>理学</v>
      </c>
      <c r="F545" t="str">
        <f>VLOOKUP(A545,[1]数据整理!$A:$M,13,0)</f>
        <v>生态学</v>
      </c>
      <c r="G545" s="7">
        <v>211</v>
      </c>
      <c r="H545" s="7">
        <f t="shared" si="88"/>
        <v>0</v>
      </c>
      <c r="I545" s="7">
        <f t="shared" si="89"/>
        <v>1</v>
      </c>
      <c r="J545" s="7">
        <v>1</v>
      </c>
      <c r="K545" s="127">
        <f>VLOOKUP(G545,权重!$L$16:$N$18,3,0)</f>
        <v>0.03757</v>
      </c>
      <c r="L545" s="127">
        <f t="shared" si="90"/>
        <v>-0.0952406599627802</v>
      </c>
      <c r="M545" t="str">
        <f>IFERROR(VLOOKUP(A545,[1]数据整理!A:Q,16,0),"")</f>
        <v>林学院</v>
      </c>
      <c r="N545" t="s">
        <v>141</v>
      </c>
      <c r="O545">
        <v>444</v>
      </c>
      <c r="P545">
        <v>467</v>
      </c>
      <c r="Q545" s="14"/>
      <c r="R545" s="14" t="s">
        <v>55</v>
      </c>
      <c r="S545" s="14" t="s">
        <v>55</v>
      </c>
      <c r="T545" s="30">
        <f>VLOOKUP(A545,英语评价得分!O:T,6,0)</f>
        <v>-0.06069112786602</v>
      </c>
      <c r="U545" s="41">
        <f t="shared" si="91"/>
        <v>-0.0605800839550552</v>
      </c>
      <c r="V545" s="14">
        <f t="shared" si="92"/>
        <v>0</v>
      </c>
      <c r="W545">
        <v>56</v>
      </c>
      <c r="X545">
        <v>3</v>
      </c>
      <c r="Y545" s="131">
        <v>0.0535714285714286</v>
      </c>
      <c r="Z545">
        <v>3.75</v>
      </c>
      <c r="AA545" s="41">
        <f t="shared" si="93"/>
        <v>0.394994746598515</v>
      </c>
      <c r="AB545" s="41">
        <f>VLOOKUP(A545,绩点百分制转换!$H:$M,6,0)</f>
        <v>-0.279132569445375</v>
      </c>
      <c r="AC545" s="41">
        <f>L545*权重!$O$22+AA545*权重!$O$23+AB545*权重!$O$24</f>
        <v>0.0824866535937555</v>
      </c>
      <c r="AD545" s="41">
        <f t="shared" si="94"/>
        <v>0.117354750785728</v>
      </c>
      <c r="AE545">
        <v>0</v>
      </c>
      <c r="AF545">
        <v>2</v>
      </c>
      <c r="AG545">
        <v>2</v>
      </c>
      <c r="AH545" s="41">
        <f>AE545*权重!$N$3+AF545*权重!$N$4+AG545*权重!$N$5</f>
        <v>1.07879094830034</v>
      </c>
      <c r="AI545" s="41">
        <f t="shared" si="95"/>
        <v>0.143199026700303</v>
      </c>
      <c r="AJ545">
        <v>0</v>
      </c>
      <c r="AK545">
        <v>0</v>
      </c>
      <c r="AL545">
        <v>0</v>
      </c>
      <c r="AM545" s="41">
        <f>AJ545*权重!$N$9+AK545*权重!$N$10+AL545*权重!$N$11</f>
        <v>0</v>
      </c>
      <c r="AN545" s="41">
        <f t="shared" si="96"/>
        <v>-0.651047891978899</v>
      </c>
      <c r="AO545" s="41">
        <f>AI545*权重!$D$16+AN545*权重!$D$17</f>
        <v>-0.34931348757267</v>
      </c>
      <c r="AP545" s="41">
        <f t="shared" si="97"/>
        <v>-0.416046458341493</v>
      </c>
      <c r="AQ545" t="s">
        <v>55</v>
      </c>
      <c r="AR545" t="s">
        <v>55</v>
      </c>
      <c r="AS545" t="s">
        <v>55</v>
      </c>
      <c r="AT545" t="s">
        <v>55</v>
      </c>
      <c r="AU545" t="s">
        <v>55</v>
      </c>
      <c r="AV545" s="7" t="str">
        <f>IF(AU545="","未进复试",IFERROR(VLOOKUP(A545,录取名单!$E:$I,5,0),"未录取"))</f>
        <v>未进复试</v>
      </c>
      <c r="AW545" s="136" t="str">
        <f>VLOOKUP(A545,[1]数据整理!$A:$AC,29,0)</f>
        <v>putong</v>
      </c>
      <c r="AX545" t="str">
        <f t="shared" si="98"/>
        <v/>
      </c>
      <c r="AY545">
        <f>IFERROR(VLOOKUP(A545,跨学科资质筛选!$A:$H,8,0),1)</f>
        <v>1</v>
      </c>
    </row>
    <row r="546" spans="1:51">
      <c r="A546" s="8">
        <v>672</v>
      </c>
      <c r="B546" s="8" t="s">
        <v>783</v>
      </c>
      <c r="C546">
        <v>2</v>
      </c>
      <c r="D546" t="s">
        <v>155</v>
      </c>
      <c r="E546" t="str">
        <f>VLOOKUP(A546,[1]数据整理!A:J,10,0)</f>
        <v>管理学</v>
      </c>
      <c r="F546" t="str">
        <f>VLOOKUP(A546,[1]数据整理!$A:$M,13,0)</f>
        <v>财务管理</v>
      </c>
      <c r="G546" s="7" t="s">
        <v>53</v>
      </c>
      <c r="H546" s="7">
        <f t="shared" si="88"/>
        <v>0</v>
      </c>
      <c r="I546" s="7">
        <f t="shared" si="89"/>
        <v>1</v>
      </c>
      <c r="J546" s="7">
        <v>1</v>
      </c>
      <c r="K546" s="127">
        <f>VLOOKUP(G546,权重!$L$16:$N$18,3,0)</f>
        <v>0.02965</v>
      </c>
      <c r="L546" s="127">
        <f t="shared" si="90"/>
        <v>-0.162495927150278</v>
      </c>
      <c r="M546" t="str">
        <f>IFERROR(VLOOKUP(A546,[1]数据整理!A:Q,16,0),"")</f>
        <v>经济管理学院</v>
      </c>
      <c r="N546" t="s">
        <v>54</v>
      </c>
      <c r="O546">
        <v>501</v>
      </c>
      <c r="P546">
        <v>492</v>
      </c>
      <c r="Q546" s="14"/>
      <c r="R546" s="14" t="s">
        <v>55</v>
      </c>
      <c r="S546" s="14" t="s">
        <v>55</v>
      </c>
      <c r="T546" s="30">
        <f>VLOOKUP(A546,英语评价得分!O:T,6,0)</f>
        <v>0.396799622859311</v>
      </c>
      <c r="U546" s="41">
        <f t="shared" si="91"/>
        <v>0.399030892106003</v>
      </c>
      <c r="V546" s="14">
        <f t="shared" si="92"/>
        <v>0</v>
      </c>
      <c r="W546">
        <v>81</v>
      </c>
      <c r="X546">
        <v>1</v>
      </c>
      <c r="Y546" s="131">
        <v>0.0123456790123457</v>
      </c>
      <c r="Z546">
        <v>3.68</v>
      </c>
      <c r="AA546" s="41">
        <f t="shared" si="93"/>
        <v>0.750415825504986</v>
      </c>
      <c r="AB546" s="41">
        <f>VLOOKUP(A546,绩点百分制转换!$H:$M,6,0)</f>
        <v>-0.544609950158679</v>
      </c>
      <c r="AC546" s="41">
        <f>L546*权重!$O$22+AA546*权重!$O$23+AB546*权重!$O$24</f>
        <v>0.166667508889731</v>
      </c>
      <c r="AD546" s="41">
        <f t="shared" si="94"/>
        <v>0.237073161503881</v>
      </c>
      <c r="AE546">
        <v>0</v>
      </c>
      <c r="AF546">
        <v>2</v>
      </c>
      <c r="AG546">
        <v>1</v>
      </c>
      <c r="AH546" s="41">
        <f>AE546*权重!$N$3+AF546*权重!$N$4+AG546*权重!$N$5</f>
        <v>0.972316397395966</v>
      </c>
      <c r="AI546" s="41">
        <f t="shared" si="95"/>
        <v>0.0416891129146414</v>
      </c>
      <c r="AJ546">
        <v>2</v>
      </c>
      <c r="AK546">
        <v>0</v>
      </c>
      <c r="AL546">
        <v>0</v>
      </c>
      <c r="AM546" s="41">
        <f>AJ546*权重!$N$9+AK546*权重!$N$10+AL546*权重!$N$11</f>
        <v>0.968044856278705</v>
      </c>
      <c r="AN546" s="41">
        <f t="shared" si="96"/>
        <v>1.94872144344326</v>
      </c>
      <c r="AO546" s="41">
        <f>AI546*权重!$D$16+AN546*权重!$D$17</f>
        <v>1.22423986107544</v>
      </c>
      <c r="AP546" s="41">
        <f t="shared" si="97"/>
        <v>1.45811907206977</v>
      </c>
      <c r="AQ546" t="s">
        <v>55</v>
      </c>
      <c r="AR546" t="s">
        <v>55</v>
      </c>
      <c r="AS546" t="s">
        <v>55</v>
      </c>
      <c r="AT546" t="s">
        <v>55</v>
      </c>
      <c r="AU546" t="s">
        <v>55</v>
      </c>
      <c r="AV546" s="7" t="str">
        <f>IF(AU546="","未进复试",IFERROR(VLOOKUP(A546,录取名单!$E:$I,5,0),"未录取"))</f>
        <v>未进复试</v>
      </c>
      <c r="AW546" s="136" t="str">
        <f>VLOOKUP(A546,[1]数据整理!$A:$AC,29,0)</f>
        <v>putong</v>
      </c>
      <c r="AX546" t="str">
        <f t="shared" si="98"/>
        <v/>
      </c>
      <c r="AY546">
        <f>IFERROR(VLOOKUP(A546,跨学科资质筛选!$A:$H,8,0),1)</f>
        <v>1</v>
      </c>
    </row>
    <row r="547" spans="1:51">
      <c r="A547" s="8">
        <v>673</v>
      </c>
      <c r="B547" s="8" t="s">
        <v>784</v>
      </c>
      <c r="C547">
        <v>2</v>
      </c>
      <c r="D547" t="s">
        <v>785</v>
      </c>
      <c r="E547" t="str">
        <f>VLOOKUP(A547,[1]数据整理!A:J,10,0)</f>
        <v>管理学</v>
      </c>
      <c r="F547" t="str">
        <f>VLOOKUP(A547,[1]数据整理!$A:$M,13,0)</f>
        <v>财务管理</v>
      </c>
      <c r="G547" s="7" t="s">
        <v>53</v>
      </c>
      <c r="H547" s="7">
        <f t="shared" si="88"/>
        <v>0</v>
      </c>
      <c r="I547" s="7">
        <f t="shared" si="89"/>
        <v>1</v>
      </c>
      <c r="J547" s="7">
        <v>1</v>
      </c>
      <c r="K547" s="127">
        <f>VLOOKUP(G547,权重!$L$16:$N$18,3,0)</f>
        <v>0.02965</v>
      </c>
      <c r="L547" s="127">
        <f t="shared" si="90"/>
        <v>-0.162495927150278</v>
      </c>
      <c r="M547" t="str">
        <f>IFERROR(VLOOKUP(A547,[1]数据整理!A:Q,16,0),"")</f>
        <v>经济管理学院</v>
      </c>
      <c r="N547" t="s">
        <v>54</v>
      </c>
      <c r="O547">
        <v>430</v>
      </c>
      <c r="P547">
        <v>361</v>
      </c>
      <c r="Q547" s="14"/>
      <c r="R547" s="14" t="s">
        <v>55</v>
      </c>
      <c r="S547" s="14" t="s">
        <v>55</v>
      </c>
      <c r="T547" s="30">
        <f>VLOOKUP(A547,英语评价得分!O:T,6,0)</f>
        <v>-1.80232901940553</v>
      </c>
      <c r="U547" s="41">
        <f t="shared" si="91"/>
        <v>-1.81028953711073</v>
      </c>
      <c r="V547" s="14">
        <f t="shared" si="92"/>
        <v>0</v>
      </c>
      <c r="W547">
        <v>46</v>
      </c>
      <c r="X547">
        <v>1</v>
      </c>
      <c r="Y547" s="131">
        <v>0.0217391304347826</v>
      </c>
      <c r="Z547">
        <v>3.9</v>
      </c>
      <c r="AA547" s="41">
        <f t="shared" si="93"/>
        <v>0.669431715454221</v>
      </c>
      <c r="AB547" s="41">
        <f>VLOOKUP(A547,绩点百分制转换!$H:$M,6,0)</f>
        <v>0.363151416151328</v>
      </c>
      <c r="AC547" s="41">
        <f>L547*权重!$O$22+AA547*权重!$O$23+AB547*权重!$O$24</f>
        <v>0.177087476648633</v>
      </c>
      <c r="AD547" s="41">
        <f t="shared" si="94"/>
        <v>0.251891993831542</v>
      </c>
      <c r="AE547">
        <v>0</v>
      </c>
      <c r="AF547">
        <v>0</v>
      </c>
      <c r="AG547">
        <v>0</v>
      </c>
      <c r="AH547" s="41">
        <f>AE547*权重!$N$3+AF547*权重!$N$4+AG547*权重!$N$5</f>
        <v>0</v>
      </c>
      <c r="AI547" s="41">
        <f t="shared" si="95"/>
        <v>-0.885290647353986</v>
      </c>
      <c r="AJ547">
        <v>0</v>
      </c>
      <c r="AK547">
        <v>0</v>
      </c>
      <c r="AL547">
        <v>0</v>
      </c>
      <c r="AM547" s="41">
        <f>AJ547*权重!$N$9+AK547*权重!$N$10+AL547*权重!$N$11</f>
        <v>0</v>
      </c>
      <c r="AN547" s="41">
        <f t="shared" si="96"/>
        <v>-0.651047891978899</v>
      </c>
      <c r="AO547" s="41">
        <f>AI547*权重!$D$16+AN547*权重!$D$17</f>
        <v>-0.740036714745894</v>
      </c>
      <c r="AP547" s="41">
        <f t="shared" si="97"/>
        <v>-0.881413587411652</v>
      </c>
      <c r="AQ547" t="s">
        <v>55</v>
      </c>
      <c r="AR547" t="s">
        <v>55</v>
      </c>
      <c r="AS547" t="s">
        <v>55</v>
      </c>
      <c r="AT547" t="s">
        <v>55</v>
      </c>
      <c r="AU547" t="s">
        <v>55</v>
      </c>
      <c r="AV547" s="7" t="str">
        <f>IF(AU547="","未进复试",IFERROR(VLOOKUP(A547,录取名单!$E:$I,5,0),"未录取"))</f>
        <v>未进复试</v>
      </c>
      <c r="AW547" s="136" t="str">
        <f>VLOOKUP(A547,[1]数据整理!$A:$AC,29,0)</f>
        <v>putong</v>
      </c>
      <c r="AX547" t="str">
        <f t="shared" si="98"/>
        <v/>
      </c>
      <c r="AY547">
        <f>IFERROR(VLOOKUP(A547,跨学科资质筛选!$A:$H,8,0),1)</f>
        <v>1</v>
      </c>
    </row>
    <row r="548" spans="1:51">
      <c r="A548" s="8">
        <v>675</v>
      </c>
      <c r="B548" s="8" t="s">
        <v>786</v>
      </c>
      <c r="C548">
        <v>1</v>
      </c>
      <c r="D548" t="s">
        <v>57</v>
      </c>
      <c r="E548" t="str">
        <f>VLOOKUP(A548,[1]数据整理!A:J,10,0)</f>
        <v>农学</v>
      </c>
      <c r="F548" t="str">
        <f>VLOOKUP(A548,[1]数据整理!$A:$M,13,0)</f>
        <v>林学</v>
      </c>
      <c r="G548" s="7">
        <v>211</v>
      </c>
      <c r="H548" s="7">
        <f t="shared" si="88"/>
        <v>0</v>
      </c>
      <c r="I548" s="7">
        <f t="shared" si="89"/>
        <v>1</v>
      </c>
      <c r="J548" s="7">
        <v>1</v>
      </c>
      <c r="K548" s="127">
        <f>VLOOKUP(G548,权重!$L$16:$N$18,3,0)</f>
        <v>0.03757</v>
      </c>
      <c r="L548" s="127">
        <f t="shared" si="90"/>
        <v>-0.0952406599627802</v>
      </c>
      <c r="M548" t="str">
        <f>IFERROR(VLOOKUP(A548,[1]数据整理!A:Q,16,0),"")</f>
        <v>林学院</v>
      </c>
      <c r="N548" t="s">
        <v>188</v>
      </c>
      <c r="O548">
        <v>584</v>
      </c>
      <c r="P548">
        <v>584</v>
      </c>
      <c r="Q548" s="14">
        <v>87</v>
      </c>
      <c r="R548" s="14" t="s">
        <v>55</v>
      </c>
      <c r="S548" s="14" t="s">
        <v>55</v>
      </c>
      <c r="T548" s="30">
        <f>VLOOKUP(A548,英语评价得分!O:T,6,0)</f>
        <v>2.08036558552852</v>
      </c>
      <c r="U548" s="41">
        <f t="shared" si="91"/>
        <v>2.09039928401069</v>
      </c>
      <c r="V548" s="14">
        <f t="shared" si="92"/>
        <v>0</v>
      </c>
      <c r="W548">
        <v>75</v>
      </c>
      <c r="X548">
        <v>5</v>
      </c>
      <c r="Y548" s="131">
        <v>0.0666666666666667</v>
      </c>
      <c r="Z548">
        <v>89.64</v>
      </c>
      <c r="AA548" s="41">
        <f t="shared" si="93"/>
        <v>0.282096286239989</v>
      </c>
      <c r="AB548" s="41">
        <f>VLOOKUP(A548,绩点百分制转换!$H:$M,6,0)</f>
        <v>0.185024657479177</v>
      </c>
      <c r="AC548" s="41">
        <f>L548*权重!$O$22+AA548*权重!$O$23+AB548*权重!$O$24</f>
        <v>0.0606813175527623</v>
      </c>
      <c r="AD548" s="41">
        <f t="shared" si="94"/>
        <v>0.0863441348110555</v>
      </c>
      <c r="AE548">
        <v>0</v>
      </c>
      <c r="AF548">
        <v>0</v>
      </c>
      <c r="AG548">
        <v>4</v>
      </c>
      <c r="AH548" s="41">
        <f>AE548*权重!$N$3+AF548*权重!$N$4+AG548*权重!$N$5</f>
        <v>0.425898203617509</v>
      </c>
      <c r="AI548" s="41">
        <f t="shared" si="95"/>
        <v>-0.47925099221134</v>
      </c>
      <c r="AJ548">
        <v>0</v>
      </c>
      <c r="AK548">
        <v>0</v>
      </c>
      <c r="AL548">
        <v>0</v>
      </c>
      <c r="AM548" s="41">
        <f>AJ548*权重!$N$9+AK548*权重!$N$10+AL548*权重!$N$11</f>
        <v>0</v>
      </c>
      <c r="AN548" s="41">
        <f t="shared" si="96"/>
        <v>-0.651047891978899</v>
      </c>
      <c r="AO548" s="41">
        <f>AI548*权重!$D$16+AN548*权重!$D$17</f>
        <v>-0.585782249757203</v>
      </c>
      <c r="AP548" s="41">
        <f t="shared" si="97"/>
        <v>-0.697690295511692</v>
      </c>
      <c r="AQ548">
        <v>91.1</v>
      </c>
      <c r="AR548">
        <v>89.5</v>
      </c>
      <c r="AS548">
        <v>92.8</v>
      </c>
      <c r="AT548">
        <v>92.1</v>
      </c>
      <c r="AU548">
        <v>91.47</v>
      </c>
      <c r="AV548" s="7">
        <f>IF(AU548="","未进复试",IFERROR(VLOOKUP(A548,录取名单!$E:$I,5,0),"未录取"))</f>
        <v>91.47</v>
      </c>
      <c r="AW548" s="136" t="str">
        <f>VLOOKUP(A548,[1]数据整理!$A:$AC,29,0)</f>
        <v>putong</v>
      </c>
      <c r="AX548" t="str">
        <f t="shared" si="98"/>
        <v/>
      </c>
      <c r="AY548">
        <f>IFERROR(VLOOKUP(A548,跨学科资质筛选!$A:$H,8,0),1)</f>
        <v>1</v>
      </c>
    </row>
    <row r="549" spans="1:51">
      <c r="A549" s="8">
        <v>676</v>
      </c>
      <c r="B549" s="8" t="s">
        <v>787</v>
      </c>
      <c r="C549">
        <v>1</v>
      </c>
      <c r="D549" t="s">
        <v>372</v>
      </c>
      <c r="E549" t="str">
        <f>VLOOKUP(A549,[1]数据整理!A:J,10,0)</f>
        <v>农学</v>
      </c>
      <c r="F549" t="str">
        <f>VLOOKUP(A549,[1]数据整理!$A:$M,13,0)</f>
        <v>园林</v>
      </c>
      <c r="G549" s="7">
        <v>211</v>
      </c>
      <c r="H549" s="7">
        <f t="shared" si="88"/>
        <v>0</v>
      </c>
      <c r="I549" s="7">
        <f t="shared" si="89"/>
        <v>1</v>
      </c>
      <c r="J549" s="7">
        <v>1</v>
      </c>
      <c r="K549" s="127">
        <f>VLOOKUP(G549,权重!$L$16:$N$18,3,0)</f>
        <v>0.03757</v>
      </c>
      <c r="L549" s="127">
        <f t="shared" si="90"/>
        <v>-0.0952406599627802</v>
      </c>
      <c r="M549" t="str">
        <f>IFERROR(VLOOKUP(A549,[1]数据整理!A:Q,16,0),"")</f>
        <v>园林学院</v>
      </c>
      <c r="N549" t="s">
        <v>58</v>
      </c>
      <c r="O549">
        <v>461</v>
      </c>
      <c r="Q549" s="14"/>
      <c r="R549" s="14" t="s">
        <v>55</v>
      </c>
      <c r="S549" s="14" t="s">
        <v>55</v>
      </c>
      <c r="T549" s="30">
        <f>VLOOKUP(A549,英语评价得分!O:T,6,0)</f>
        <v>-1.31178723035367</v>
      </c>
      <c r="U549" s="41">
        <f t="shared" si="91"/>
        <v>-1.31747434880931</v>
      </c>
      <c r="V549" s="14">
        <f t="shared" si="92"/>
        <v>0</v>
      </c>
      <c r="W549">
        <v>36</v>
      </c>
      <c r="X549">
        <v>2</v>
      </c>
      <c r="Y549" s="131">
        <v>0.0555555555555556</v>
      </c>
      <c r="Z549">
        <v>3.43</v>
      </c>
      <c r="AA549" s="41">
        <f t="shared" si="93"/>
        <v>0.377888919271466</v>
      </c>
      <c r="AB549" s="41">
        <f>VLOOKUP(A549,绩点百分制转换!$H:$M,6,0)</f>
        <v>-1.18689393575538</v>
      </c>
      <c r="AC549" s="41">
        <f>L549*权重!$O$22+AA549*权重!$O$23+AB549*权重!$O$24</f>
        <v>0.0348374698038105</v>
      </c>
      <c r="AD549" s="41">
        <f t="shared" si="94"/>
        <v>0.0495901202733302</v>
      </c>
      <c r="AE549">
        <v>3</v>
      </c>
      <c r="AF549">
        <v>4</v>
      </c>
      <c r="AG549">
        <v>10</v>
      </c>
      <c r="AH549" s="41">
        <f>AE549*权重!$N$3+AF549*权重!$N$4+AG549*权重!$N$5</f>
        <v>4.17824277957644</v>
      </c>
      <c r="AI549" s="41">
        <f t="shared" si="95"/>
        <v>3.09813131336667</v>
      </c>
      <c r="AJ549">
        <v>2</v>
      </c>
      <c r="AK549">
        <v>1</v>
      </c>
      <c r="AL549">
        <v>1</v>
      </c>
      <c r="AM549" s="41">
        <f>AJ549*权重!$N$9+AK549*权重!$N$10+AL549*权重!$N$11</f>
        <v>1.46003467069798</v>
      </c>
      <c r="AN549" s="41">
        <f t="shared" si="96"/>
        <v>3.27000322555421</v>
      </c>
      <c r="AO549" s="41">
        <f>AI549*权重!$D$16+AN549*权重!$D$17</f>
        <v>3.20470908611416</v>
      </c>
      <c r="AP549" s="41">
        <f t="shared" si="97"/>
        <v>3.81693783013523</v>
      </c>
      <c r="AQ549" t="s">
        <v>55</v>
      </c>
      <c r="AR549" t="s">
        <v>55</v>
      </c>
      <c r="AS549" t="s">
        <v>55</v>
      </c>
      <c r="AT549" t="s">
        <v>55</v>
      </c>
      <c r="AU549" t="s">
        <v>55</v>
      </c>
      <c r="AV549" s="7" t="str">
        <f>IF(AU549="","未进复试",IFERROR(VLOOKUP(A549,录取名单!$E:$I,5,0),"未录取"))</f>
        <v>未进复试</v>
      </c>
      <c r="AW549" s="136" t="str">
        <f>VLOOKUP(A549,[1]数据整理!$A:$AC,29,0)</f>
        <v>putong</v>
      </c>
      <c r="AX549" t="str">
        <f t="shared" si="98"/>
        <v/>
      </c>
      <c r="AY549">
        <f>IFERROR(VLOOKUP(A549,跨学科资质筛选!$A:$H,8,0),1)</f>
        <v>1</v>
      </c>
    </row>
    <row r="550" spans="1:51">
      <c r="A550" s="8">
        <v>677</v>
      </c>
      <c r="B550" s="8" t="s">
        <v>788</v>
      </c>
      <c r="C550">
        <v>1</v>
      </c>
      <c r="D550" t="s">
        <v>102</v>
      </c>
      <c r="E550" t="str">
        <f>VLOOKUP(A550,[1]数据整理!A:J,10,0)</f>
        <v>理学</v>
      </c>
      <c r="F550" t="str">
        <f>VLOOKUP(A550,[1]数据整理!$A:$M,13,0)</f>
        <v>应用心理学</v>
      </c>
      <c r="G550" s="7">
        <v>211</v>
      </c>
      <c r="H550" s="7">
        <f t="shared" si="88"/>
        <v>0</v>
      </c>
      <c r="I550" s="7">
        <f t="shared" si="89"/>
        <v>1</v>
      </c>
      <c r="J550" s="7">
        <v>1</v>
      </c>
      <c r="K550" s="127">
        <f>VLOOKUP(G550,权重!$L$16:$N$18,3,0)</f>
        <v>0.03757</v>
      </c>
      <c r="L550" s="127">
        <f t="shared" si="90"/>
        <v>-0.0952406599627802</v>
      </c>
      <c r="M550" t="str">
        <f>IFERROR(VLOOKUP(A550,[1]数据整理!A:Q,16,0),"")</f>
        <v>人文社会科学学院</v>
      </c>
      <c r="N550" t="s">
        <v>197</v>
      </c>
      <c r="O550">
        <v>472</v>
      </c>
      <c r="P550">
        <v>470</v>
      </c>
      <c r="Q550" s="14"/>
      <c r="R550" s="14" t="s">
        <v>55</v>
      </c>
      <c r="S550" s="14" t="s">
        <v>55</v>
      </c>
      <c r="T550" s="30">
        <f>VLOOKUP(A550,英语评价得分!O:T,6,0)</f>
        <v>-0.00579223777897996</v>
      </c>
      <c r="U550" s="41">
        <f t="shared" si="91"/>
        <v>-0.00542676682772792</v>
      </c>
      <c r="V550" s="14">
        <f t="shared" si="92"/>
        <v>0</v>
      </c>
      <c r="W550">
        <v>74</v>
      </c>
      <c r="X550">
        <v>10</v>
      </c>
      <c r="Y550" s="131">
        <v>0.135135135135135</v>
      </c>
      <c r="Z550">
        <v>89.72</v>
      </c>
      <c r="AA550" s="41">
        <f t="shared" si="93"/>
        <v>-0.308193452440462</v>
      </c>
      <c r="AB550" s="41">
        <f>VLOOKUP(A550,绩点百分制转换!$H:$M,6,0)</f>
        <v>0.205577745018271</v>
      </c>
      <c r="AC550" s="41">
        <f>L550*权重!$O$22+AA550*权重!$O$23+AB550*权重!$O$24</f>
        <v>-0.162426367632797</v>
      </c>
      <c r="AD550" s="41">
        <f t="shared" si="94"/>
        <v>-0.230950069381929</v>
      </c>
      <c r="AE550">
        <v>2</v>
      </c>
      <c r="AF550">
        <v>1</v>
      </c>
      <c r="AG550">
        <v>2</v>
      </c>
      <c r="AH550" s="41">
        <f>AE550*权重!$N$3+AF550*权重!$N$4+AG550*权重!$N$5</f>
        <v>1.56707907675421</v>
      </c>
      <c r="AI550" s="41">
        <f t="shared" si="95"/>
        <v>0.608719523390895</v>
      </c>
      <c r="AJ550">
        <v>0</v>
      </c>
      <c r="AK550">
        <v>1</v>
      </c>
      <c r="AL550">
        <v>0</v>
      </c>
      <c r="AM550" s="41">
        <f>AJ550*权重!$N$9+AK550*权重!$N$10+AL550*权重!$N$11</f>
        <v>0.341500400262201</v>
      </c>
      <c r="AN550" s="41">
        <f t="shared" si="96"/>
        <v>0.266081374167892</v>
      </c>
      <c r="AO550" s="41">
        <f>AI550*权重!$D$16+AN550*权重!$D$17</f>
        <v>0.396249607057711</v>
      </c>
      <c r="AP550" s="41">
        <f t="shared" si="97"/>
        <v>0.47194927049953</v>
      </c>
      <c r="AQ550">
        <v>31.2</v>
      </c>
      <c r="AR550">
        <v>8</v>
      </c>
      <c r="AS550">
        <v>8</v>
      </c>
      <c r="AT550">
        <v>30</v>
      </c>
      <c r="AU550">
        <v>77.2</v>
      </c>
      <c r="AV550" s="7" t="str">
        <f>IF(AU550="","未进复试",IFERROR(VLOOKUP(A550,录取名单!$E:$I,5,0),"未录取"))</f>
        <v>未录取</v>
      </c>
      <c r="AW550" s="136" t="str">
        <f>VLOOKUP(A550,[1]数据整理!$A:$AC,29,0)</f>
        <v>putong</v>
      </c>
      <c r="AX550" t="str">
        <f t="shared" si="98"/>
        <v/>
      </c>
      <c r="AY550">
        <f>IFERROR(VLOOKUP(A550,跨学科资质筛选!$A:$H,8,0),1)</f>
        <v>1</v>
      </c>
    </row>
    <row r="551" spans="1:51">
      <c r="A551" s="8">
        <v>678</v>
      </c>
      <c r="B551" s="8" t="s">
        <v>789</v>
      </c>
      <c r="C551">
        <v>1</v>
      </c>
      <c r="D551" t="s">
        <v>372</v>
      </c>
      <c r="E551" t="str">
        <f>VLOOKUP(A551,[1]数据整理!A:J,10,0)</f>
        <v>农学</v>
      </c>
      <c r="F551" t="str">
        <f>VLOOKUP(A551,[1]数据整理!$A:$M,13,0)</f>
        <v>园林</v>
      </c>
      <c r="G551" s="7">
        <v>211</v>
      </c>
      <c r="H551" s="7">
        <f t="shared" si="88"/>
        <v>0</v>
      </c>
      <c r="I551" s="7">
        <f t="shared" si="89"/>
        <v>1</v>
      </c>
      <c r="J551" s="7">
        <v>1</v>
      </c>
      <c r="K551" s="127">
        <f>VLOOKUP(G551,权重!$L$16:$N$18,3,0)</f>
        <v>0.03757</v>
      </c>
      <c r="L551" s="127">
        <f t="shared" si="90"/>
        <v>-0.0952406599627802</v>
      </c>
      <c r="M551" t="str">
        <f>IFERROR(VLOOKUP(A551,[1]数据整理!A:Q,16,0),"")</f>
        <v>园林学院</v>
      </c>
      <c r="N551" t="s">
        <v>58</v>
      </c>
      <c r="O551">
        <v>478</v>
      </c>
      <c r="P551">
        <v>440</v>
      </c>
      <c r="Q551" s="14"/>
      <c r="R551" s="14" t="s">
        <v>55</v>
      </c>
      <c r="S551" s="14" t="s">
        <v>55</v>
      </c>
      <c r="T551" s="30">
        <f>VLOOKUP(A551,英语评价得分!O:T,6,0)</f>
        <v>-0.554781138649375</v>
      </c>
      <c r="U551" s="41">
        <f t="shared" si="91"/>
        <v>-0.556959938100997</v>
      </c>
      <c r="V551" s="14">
        <f t="shared" si="92"/>
        <v>0</v>
      </c>
      <c r="W551">
        <v>36</v>
      </c>
      <c r="X551">
        <v>3</v>
      </c>
      <c r="Y551" s="131">
        <v>0.0833333333333333</v>
      </c>
      <c r="Z551">
        <v>3.53</v>
      </c>
      <c r="AA551" s="41">
        <f t="shared" si="93"/>
        <v>0.138407336692774</v>
      </c>
      <c r="AB551" s="41">
        <f>VLOOKUP(A551,绩点百分制转换!$H:$M,6,0)</f>
        <v>-0.929980341516701</v>
      </c>
      <c r="AC551" s="41">
        <f>L551*权重!$O$22+AA551*权重!$O$23+AB551*权重!$O$24</f>
        <v>-0.0444076098399475</v>
      </c>
      <c r="AD551" s="41">
        <f t="shared" si="94"/>
        <v>-0.0631088414897461</v>
      </c>
      <c r="AE551">
        <v>0</v>
      </c>
      <c r="AF551">
        <v>2</v>
      </c>
      <c r="AG551">
        <v>5</v>
      </c>
      <c r="AH551" s="41">
        <f>AE551*权重!$N$3+AF551*权重!$N$4+AG551*权重!$N$5</f>
        <v>1.39821460101348</v>
      </c>
      <c r="AI551" s="41">
        <f t="shared" si="95"/>
        <v>0.447728768057287</v>
      </c>
      <c r="AJ551">
        <v>1</v>
      </c>
      <c r="AK551">
        <v>0</v>
      </c>
      <c r="AL551">
        <v>0</v>
      </c>
      <c r="AM551" s="41">
        <f>AJ551*权重!$N$9+AK551*权重!$N$10+AL551*权重!$N$11</f>
        <v>0.484022428139353</v>
      </c>
      <c r="AN551" s="41">
        <f t="shared" si="96"/>
        <v>0.64883677573218</v>
      </c>
      <c r="AO551" s="41">
        <f>AI551*权重!$D$16+AN551*权重!$D$17</f>
        <v>0.572435843616488</v>
      </c>
      <c r="AP551" s="41">
        <f t="shared" si="97"/>
        <v>0.681794187276602</v>
      </c>
      <c r="AQ551" t="s">
        <v>55</v>
      </c>
      <c r="AR551" t="s">
        <v>55</v>
      </c>
      <c r="AS551" t="s">
        <v>55</v>
      </c>
      <c r="AT551" t="s">
        <v>55</v>
      </c>
      <c r="AU551" t="s">
        <v>55</v>
      </c>
      <c r="AV551" s="7" t="str">
        <f>IF(AU551="","未进复试",IFERROR(VLOOKUP(A551,录取名单!$E:$I,5,0),"未录取"))</f>
        <v>未进复试</v>
      </c>
      <c r="AW551" s="136" t="str">
        <f>VLOOKUP(A551,[1]数据整理!$A:$AC,29,0)</f>
        <v>putong</v>
      </c>
      <c r="AX551" t="str">
        <f t="shared" si="98"/>
        <v/>
      </c>
      <c r="AY551">
        <f>IFERROR(VLOOKUP(A551,跨学科资质筛选!$A:$H,8,0),1)</f>
        <v>1</v>
      </c>
    </row>
    <row r="552" spans="1:51">
      <c r="A552" s="8">
        <v>680</v>
      </c>
      <c r="B552" s="8" t="s">
        <v>790</v>
      </c>
      <c r="C552">
        <v>1</v>
      </c>
      <c r="D552" t="s">
        <v>243</v>
      </c>
      <c r="E552" t="str">
        <f>VLOOKUP(A552,[1]数据整理!A:J,10,0)</f>
        <v>农学</v>
      </c>
      <c r="F552" t="str">
        <f>VLOOKUP(A552,[1]数据整理!$A:$M,13,0)</f>
        <v>园林</v>
      </c>
      <c r="G552" s="7">
        <v>211</v>
      </c>
      <c r="H552" s="7">
        <f t="shared" si="88"/>
        <v>0</v>
      </c>
      <c r="I552" s="7">
        <f t="shared" si="89"/>
        <v>1</v>
      </c>
      <c r="J552" s="7">
        <v>1</v>
      </c>
      <c r="K552" s="127">
        <f>VLOOKUP(G552,权重!$L$16:$N$18,3,0)</f>
        <v>0.03757</v>
      </c>
      <c r="L552" s="127">
        <f t="shared" si="90"/>
        <v>-0.0952406599627802</v>
      </c>
      <c r="M552" t="str">
        <f>IFERROR(VLOOKUP(A552,[1]数据整理!A:Q,16,0),"")</f>
        <v>园林学院</v>
      </c>
      <c r="N552" t="s">
        <v>127</v>
      </c>
      <c r="O552">
        <v>505</v>
      </c>
      <c r="P552">
        <v>460</v>
      </c>
      <c r="Q552" s="14"/>
      <c r="R552" s="14" t="s">
        <v>55</v>
      </c>
      <c r="S552" s="14" t="s">
        <v>55</v>
      </c>
      <c r="T552" s="30">
        <f>VLOOKUP(A552,英语评价得分!O:T,6,0)</f>
        <v>-0.188788538069111</v>
      </c>
      <c r="U552" s="41">
        <f t="shared" si="91"/>
        <v>-0.18927115725215</v>
      </c>
      <c r="V552" s="14">
        <f t="shared" si="92"/>
        <v>0</v>
      </c>
      <c r="W552">
        <v>136</v>
      </c>
      <c r="X552">
        <v>25</v>
      </c>
      <c r="Y552" s="131">
        <v>0.183823529411765</v>
      </c>
      <c r="Z552">
        <v>3.59</v>
      </c>
      <c r="AA552" s="41">
        <f t="shared" si="93"/>
        <v>-0.727952506165435</v>
      </c>
      <c r="AB552" s="41">
        <f>VLOOKUP(A552,绩点百分制转换!$H:$M,6,0)</f>
        <v>-0.775832184973493</v>
      </c>
      <c r="AC552" s="41">
        <f>L552*权重!$O$22+AA552*权重!$O$23+AB552*权重!$O$24</f>
        <v>-0.366238356093595</v>
      </c>
      <c r="AD552" s="41">
        <f t="shared" si="94"/>
        <v>-0.52080275926069</v>
      </c>
      <c r="AE552">
        <v>0</v>
      </c>
      <c r="AF552">
        <v>0</v>
      </c>
      <c r="AG552">
        <v>1</v>
      </c>
      <c r="AH552" s="41">
        <f>AE552*权重!$N$3+AF552*权重!$N$4+AG552*权重!$N$5</f>
        <v>0.106474550904377</v>
      </c>
      <c r="AI552" s="41">
        <f t="shared" si="95"/>
        <v>-0.783780733568324</v>
      </c>
      <c r="AJ552">
        <v>0</v>
      </c>
      <c r="AK552">
        <v>0</v>
      </c>
      <c r="AL552">
        <v>0</v>
      </c>
      <c r="AM552" s="41">
        <f>AJ552*权重!$N$9+AK552*权重!$N$10+AL552*权重!$N$11</f>
        <v>0</v>
      </c>
      <c r="AN552" s="41">
        <f t="shared" si="96"/>
        <v>-0.651047891978899</v>
      </c>
      <c r="AO552" s="41">
        <f>AI552*权重!$D$16+AN552*权重!$D$17</f>
        <v>-0.701473098498721</v>
      </c>
      <c r="AP552" s="41">
        <f t="shared" si="97"/>
        <v>-0.835482764436662</v>
      </c>
      <c r="AQ552" t="s">
        <v>55</v>
      </c>
      <c r="AR552" t="s">
        <v>55</v>
      </c>
      <c r="AS552" t="s">
        <v>55</v>
      </c>
      <c r="AT552" t="s">
        <v>55</v>
      </c>
      <c r="AU552" t="s">
        <v>55</v>
      </c>
      <c r="AV552" s="7" t="str">
        <f>IF(AU552="","未进复试",IFERROR(VLOOKUP(A552,录取名单!$E:$I,5,0),"未录取"))</f>
        <v>未进复试</v>
      </c>
      <c r="AW552" s="136" t="str">
        <f>VLOOKUP(A552,[1]数据整理!$A:$AC,29,0)</f>
        <v>putong</v>
      </c>
      <c r="AX552" t="str">
        <f t="shared" si="98"/>
        <v/>
      </c>
      <c r="AY552">
        <f>IFERROR(VLOOKUP(A552,跨学科资质筛选!$A:$H,8,0),1)</f>
        <v>1</v>
      </c>
    </row>
    <row r="553" spans="1:51">
      <c r="A553" s="8">
        <v>682</v>
      </c>
      <c r="B553" s="8" t="s">
        <v>791</v>
      </c>
      <c r="C553">
        <v>1</v>
      </c>
      <c r="D553" t="s">
        <v>102</v>
      </c>
      <c r="E553" t="str">
        <f>VLOOKUP(A553,[1]数据整理!A:J,10,0)</f>
        <v>农学</v>
      </c>
      <c r="F553" t="str">
        <f>VLOOKUP(A553,[1]数据整理!$A:$M,13,0)</f>
        <v>林学</v>
      </c>
      <c r="G553" s="7">
        <v>211</v>
      </c>
      <c r="H553" s="7">
        <f t="shared" si="88"/>
        <v>0</v>
      </c>
      <c r="I553" s="7">
        <f t="shared" si="89"/>
        <v>1</v>
      </c>
      <c r="J553" s="7">
        <v>1</v>
      </c>
      <c r="K553" s="127">
        <f>VLOOKUP(G553,权重!$L$16:$N$18,3,0)</f>
        <v>0.03757</v>
      </c>
      <c r="L553" s="127">
        <f t="shared" si="90"/>
        <v>-0.0952406599627802</v>
      </c>
      <c r="M553" t="str">
        <f>IFERROR(VLOOKUP(A553,[1]数据整理!A:Q,16,0),"")</f>
        <v>林学院</v>
      </c>
      <c r="N553" t="s">
        <v>188</v>
      </c>
      <c r="O553">
        <v>486</v>
      </c>
      <c r="P553">
        <v>432</v>
      </c>
      <c r="Q553" s="14"/>
      <c r="R553" s="14" t="s">
        <v>55</v>
      </c>
      <c r="S553" s="14" t="s">
        <v>55</v>
      </c>
      <c r="T553" s="30">
        <f>VLOOKUP(A553,英语评价得分!O:T,6,0)</f>
        <v>-0.701178178881481</v>
      </c>
      <c r="U553" s="41">
        <f t="shared" si="91"/>
        <v>-0.704035450440535</v>
      </c>
      <c r="V553" s="14">
        <f t="shared" si="92"/>
        <v>0</v>
      </c>
      <c r="W553">
        <v>101</v>
      </c>
      <c r="X553">
        <v>17</v>
      </c>
      <c r="Y553" s="131">
        <v>0.168316831683168</v>
      </c>
      <c r="Z553">
        <v>87.64</v>
      </c>
      <c r="AA553" s="41">
        <f t="shared" si="93"/>
        <v>-0.594264039711343</v>
      </c>
      <c r="AB553" s="41">
        <f>VLOOKUP(A553,绩点百分制转换!$H:$M,6,0)</f>
        <v>-0.328802530998186</v>
      </c>
      <c r="AC553" s="41">
        <f>L553*权重!$O$22+AA553*权重!$O$23+AB553*权重!$O$24</f>
        <v>-0.295230228281475</v>
      </c>
      <c r="AD553" s="41">
        <f t="shared" si="94"/>
        <v>-0.41981803797401</v>
      </c>
      <c r="AE553">
        <v>0</v>
      </c>
      <c r="AF553">
        <v>0</v>
      </c>
      <c r="AG553">
        <v>1</v>
      </c>
      <c r="AH553" s="41">
        <f>AE553*权重!$N$3+AF553*权重!$N$4+AG553*权重!$N$5</f>
        <v>0.106474550904377</v>
      </c>
      <c r="AI553" s="41">
        <f t="shared" si="95"/>
        <v>-0.783780733568324</v>
      </c>
      <c r="AJ553">
        <v>0</v>
      </c>
      <c r="AK553">
        <v>0</v>
      </c>
      <c r="AL553">
        <v>1</v>
      </c>
      <c r="AM553" s="41">
        <f>AJ553*权重!$N$9+AK553*权重!$N$10+AL553*权重!$N$11</f>
        <v>0.150489414157071</v>
      </c>
      <c r="AN553" s="41">
        <f t="shared" si="96"/>
        <v>-0.246895376014742</v>
      </c>
      <c r="AO553" s="41">
        <f>AI553*权重!$D$16+AN553*权重!$D$17</f>
        <v>-0.450858123349348</v>
      </c>
      <c r="AP553" s="41">
        <f t="shared" si="97"/>
        <v>-0.536990216831994</v>
      </c>
      <c r="AQ553">
        <v>88.1</v>
      </c>
      <c r="AR553">
        <v>88.1</v>
      </c>
      <c r="AS553">
        <v>87.9</v>
      </c>
      <c r="AT553">
        <v>89.4</v>
      </c>
      <c r="AU553">
        <v>88.34</v>
      </c>
      <c r="AV553" s="7" t="str">
        <f>IF(AU553="","未进复试",IFERROR(VLOOKUP(A553,录取名单!$E:$I,5,0),"未录取"))</f>
        <v>未录取</v>
      </c>
      <c r="AW553" s="136" t="str">
        <f>VLOOKUP(A553,[1]数据整理!$A:$AC,29,0)</f>
        <v>putong</v>
      </c>
      <c r="AX553" t="str">
        <f t="shared" si="98"/>
        <v/>
      </c>
      <c r="AY553">
        <f>IFERROR(VLOOKUP(A553,跨学科资质筛选!$A:$H,8,0),1)</f>
        <v>1</v>
      </c>
    </row>
    <row r="554" spans="1:51">
      <c r="A554" s="8">
        <v>684</v>
      </c>
      <c r="B554" s="8" t="s">
        <v>792</v>
      </c>
      <c r="C554">
        <v>2</v>
      </c>
      <c r="D554" t="s">
        <v>102</v>
      </c>
      <c r="E554" t="str">
        <f>VLOOKUP(A554,[1]数据整理!A:J,10,0)</f>
        <v>经济学</v>
      </c>
      <c r="F554" t="str">
        <f>VLOOKUP(A554,[1]数据整理!$A:$M,13,0)</f>
        <v>金融学</v>
      </c>
      <c r="G554" s="7">
        <v>211</v>
      </c>
      <c r="H554" s="7">
        <f t="shared" si="88"/>
        <v>0</v>
      </c>
      <c r="I554" s="7">
        <f t="shared" si="89"/>
        <v>1</v>
      </c>
      <c r="J554" s="7">
        <v>1</v>
      </c>
      <c r="K554" s="127">
        <f>VLOOKUP(G554,权重!$L$16:$N$18,3,0)</f>
        <v>0.03757</v>
      </c>
      <c r="L554" s="127">
        <f t="shared" si="90"/>
        <v>-0.0952406599627802</v>
      </c>
      <c r="M554" t="str">
        <f>IFERROR(VLOOKUP(A554,[1]数据整理!A:Q,16,0),"")</f>
        <v>经济管理学院</v>
      </c>
      <c r="N554" t="s">
        <v>61</v>
      </c>
      <c r="O554">
        <v>524</v>
      </c>
      <c r="P554">
        <v>447</v>
      </c>
      <c r="Q554" s="14"/>
      <c r="R554" s="14" t="s">
        <v>55</v>
      </c>
      <c r="S554" s="14" t="s">
        <v>55</v>
      </c>
      <c r="T554" s="30">
        <f>VLOOKUP(A554,英语评价得分!O:T,6,0)</f>
        <v>-0.314879723570864</v>
      </c>
      <c r="U554" s="41">
        <f t="shared" si="91"/>
        <v>-0.315946708067713</v>
      </c>
      <c r="V554" s="14">
        <f t="shared" si="92"/>
        <v>0</v>
      </c>
      <c r="W554">
        <v>63</v>
      </c>
      <c r="X554">
        <v>8</v>
      </c>
      <c r="Y554" s="131">
        <v>0.126984126984127</v>
      </c>
      <c r="Z554">
        <v>91.48</v>
      </c>
      <c r="AA554" s="41">
        <f t="shared" si="93"/>
        <v>-0.237920864502313</v>
      </c>
      <c r="AB554" s="41">
        <f>VLOOKUP(A554,绩点百分制转换!$H:$M,6,0)</f>
        <v>0.657745670878351</v>
      </c>
      <c r="AC554" s="41">
        <f>L554*权重!$O$22+AA554*权重!$O$23+AB554*权重!$O$24</f>
        <v>-0.115254243493434</v>
      </c>
      <c r="AD554" s="41">
        <f t="shared" si="94"/>
        <v>-0.163863892693558</v>
      </c>
      <c r="AE554">
        <v>2</v>
      </c>
      <c r="AF554">
        <v>2</v>
      </c>
      <c r="AG554">
        <v>0</v>
      </c>
      <c r="AH554" s="41">
        <f>AE554*权重!$N$3+AF554*权重!$N$4+AG554*权重!$N$5</f>
        <v>1.78705089819125</v>
      </c>
      <c r="AI554" s="41">
        <f t="shared" si="95"/>
        <v>0.818434619061055</v>
      </c>
      <c r="AJ554">
        <v>0</v>
      </c>
      <c r="AK554">
        <v>0</v>
      </c>
      <c r="AL554">
        <v>0</v>
      </c>
      <c r="AM554" s="41">
        <f>AJ554*权重!$N$9+AK554*权重!$N$10+AL554*权重!$N$11</f>
        <v>0</v>
      </c>
      <c r="AN554" s="41">
        <f t="shared" si="96"/>
        <v>-0.651047891978899</v>
      </c>
      <c r="AO554" s="41">
        <f>AI554*权重!$D$16+AN554*权重!$D$17</f>
        <v>-0.0927914860348204</v>
      </c>
      <c r="AP554" s="41">
        <f t="shared" si="97"/>
        <v>-0.110518403962286</v>
      </c>
      <c r="AQ554" t="s">
        <v>55</v>
      </c>
      <c r="AR554" t="s">
        <v>55</v>
      </c>
      <c r="AS554" t="s">
        <v>55</v>
      </c>
      <c r="AT554" t="s">
        <v>55</v>
      </c>
      <c r="AU554" t="s">
        <v>55</v>
      </c>
      <c r="AV554" s="7" t="str">
        <f>IF(AU554="","未进复试",IFERROR(VLOOKUP(A554,录取名单!$E:$I,5,0),"未录取"))</f>
        <v>未进复试</v>
      </c>
      <c r="AW554" s="136" t="str">
        <f>VLOOKUP(A554,[1]数据整理!$A:$AC,29,0)</f>
        <v>putong</v>
      </c>
      <c r="AX554" t="str">
        <f t="shared" si="98"/>
        <v/>
      </c>
      <c r="AY554">
        <f>IFERROR(VLOOKUP(A554,跨学科资质筛选!$A:$H,8,0),1)</f>
        <v>1</v>
      </c>
    </row>
    <row r="555" spans="1:51">
      <c r="A555" s="8">
        <v>685</v>
      </c>
      <c r="B555" s="8" t="s">
        <v>793</v>
      </c>
      <c r="C555">
        <v>1</v>
      </c>
      <c r="D555" t="s">
        <v>794</v>
      </c>
      <c r="E555" t="str">
        <f>VLOOKUP(A555,[1]数据整理!A:J,10,0)</f>
        <v>文学</v>
      </c>
      <c r="F555" t="str">
        <f>VLOOKUP(A555,[1]数据整理!$A:$M,13,0)</f>
        <v>英语</v>
      </c>
      <c r="G555" s="7">
        <v>211</v>
      </c>
      <c r="H555" s="7">
        <f t="shared" si="88"/>
        <v>0</v>
      </c>
      <c r="I555" s="7">
        <f t="shared" si="89"/>
        <v>1</v>
      </c>
      <c r="J555" s="7">
        <v>1</v>
      </c>
      <c r="K555" s="127">
        <f>VLOOKUP(G555,权重!$L$16:$N$18,3,0)</f>
        <v>0.03757</v>
      </c>
      <c r="L555" s="127">
        <f t="shared" si="90"/>
        <v>-0.0952406599627802</v>
      </c>
      <c r="M555" t="str">
        <f>IFERROR(VLOOKUP(A555,[1]数据整理!A:Q,16,0),"")</f>
        <v>外语学院</v>
      </c>
      <c r="N555" t="s">
        <v>135</v>
      </c>
      <c r="O555">
        <v>596</v>
      </c>
      <c r="Q555" s="14"/>
      <c r="R555" s="14" t="s">
        <v>55</v>
      </c>
      <c r="S555" s="14" t="s">
        <v>55</v>
      </c>
      <c r="T555" s="30">
        <f>VLOOKUP(A555,英语评价得分!O:T,6,0)</f>
        <v>0.824443141323774</v>
      </c>
      <c r="U555" s="41">
        <f t="shared" si="91"/>
        <v>0.828656309922684</v>
      </c>
      <c r="V555" s="14">
        <f t="shared" si="92"/>
        <v>0</v>
      </c>
      <c r="W555">
        <v>38</v>
      </c>
      <c r="X555">
        <v>4</v>
      </c>
      <c r="Y555" s="131">
        <v>0.105263157894737</v>
      </c>
      <c r="Z555">
        <v>87.31</v>
      </c>
      <c r="AA555" s="41">
        <f t="shared" si="93"/>
        <v>-0.0506570706061934</v>
      </c>
      <c r="AB555" s="41">
        <f>VLOOKUP(A555,绩点百分制转换!$H:$M,6,0)</f>
        <v>-0.41358401709695</v>
      </c>
      <c r="AC555" s="41">
        <f>L555*权重!$O$22+AA555*权重!$O$23+AB555*权重!$O$24</f>
        <v>-0.0927526366194998</v>
      </c>
      <c r="AD555" s="41">
        <f t="shared" si="94"/>
        <v>-0.131863070130272</v>
      </c>
      <c r="AE555">
        <v>3</v>
      </c>
      <c r="AF555">
        <v>0</v>
      </c>
      <c r="AG555">
        <v>6</v>
      </c>
      <c r="AH555" s="41">
        <f>AE555*权重!$N$3+AF555*权重!$N$4+AG555*权重!$N$5</f>
        <v>2.02066088297575</v>
      </c>
      <c r="AI555" s="41">
        <f t="shared" si="95"/>
        <v>1.04115196525809</v>
      </c>
      <c r="AJ555">
        <v>0</v>
      </c>
      <c r="AK555">
        <v>0</v>
      </c>
      <c r="AL555">
        <v>0</v>
      </c>
      <c r="AM555" s="41">
        <f>AJ555*权重!$N$9+AK555*权重!$N$10+AL555*权重!$N$11</f>
        <v>0</v>
      </c>
      <c r="AN555" s="41">
        <f t="shared" si="96"/>
        <v>-0.651047891978899</v>
      </c>
      <c r="AO555" s="41">
        <f>AI555*权重!$D$16+AN555*权重!$D$17</f>
        <v>-0.00818116621456494</v>
      </c>
      <c r="AP555" s="41">
        <f t="shared" si="97"/>
        <v>-0.00974409906793231</v>
      </c>
      <c r="AQ555" t="s">
        <v>55</v>
      </c>
      <c r="AR555" t="s">
        <v>55</v>
      </c>
      <c r="AS555" t="s">
        <v>55</v>
      </c>
      <c r="AT555" t="s">
        <v>55</v>
      </c>
      <c r="AU555" t="s">
        <v>55</v>
      </c>
      <c r="AV555" s="7" t="str">
        <f>IF(AU555="","未进复试",IFERROR(VLOOKUP(A555,录取名单!$E:$I,5,0),"未录取"))</f>
        <v>未进复试</v>
      </c>
      <c r="AW555" s="136" t="str">
        <f>VLOOKUP(A555,[1]数据整理!$A:$AC,29,0)</f>
        <v>putong</v>
      </c>
      <c r="AX555" t="str">
        <f t="shared" si="98"/>
        <v/>
      </c>
      <c r="AY555">
        <f>IFERROR(VLOOKUP(A555,跨学科资质筛选!$A:$H,8,0),1)</f>
        <v>1</v>
      </c>
    </row>
    <row r="556" spans="1:51">
      <c r="A556" s="8">
        <v>686</v>
      </c>
      <c r="B556" s="8" t="s">
        <v>795</v>
      </c>
      <c r="C556">
        <v>1</v>
      </c>
      <c r="D556" t="s">
        <v>102</v>
      </c>
      <c r="E556" t="str">
        <f>VLOOKUP(A556,[1]数据整理!A:J,10,0)</f>
        <v>农学</v>
      </c>
      <c r="F556" t="str">
        <f>VLOOKUP(A556,[1]数据整理!$A:$M,13,0)</f>
        <v>林学</v>
      </c>
      <c r="G556" s="7">
        <v>211</v>
      </c>
      <c r="H556" s="7">
        <f t="shared" si="88"/>
        <v>0</v>
      </c>
      <c r="I556" s="7">
        <f t="shared" si="89"/>
        <v>1</v>
      </c>
      <c r="J556" s="7">
        <v>1</v>
      </c>
      <c r="K556" s="127">
        <f>VLOOKUP(G556,权重!$L$16:$N$18,3,0)</f>
        <v>0.03757</v>
      </c>
      <c r="L556" s="127">
        <f t="shared" si="90"/>
        <v>-0.0952406599627802</v>
      </c>
      <c r="M556" t="str">
        <f>IFERROR(VLOOKUP(A556,[1]数据整理!A:Q,16,0),"")</f>
        <v>林学院</v>
      </c>
      <c r="N556" t="s">
        <v>160</v>
      </c>
      <c r="O556">
        <v>572</v>
      </c>
      <c r="P556">
        <v>477</v>
      </c>
      <c r="Q556" s="14"/>
      <c r="R556" s="14" t="s">
        <v>55</v>
      </c>
      <c r="S556" s="14" t="s">
        <v>55</v>
      </c>
      <c r="T556" s="30">
        <f>VLOOKUP(A556,英语评价得分!O:T,6,0)</f>
        <v>0.444668853025561</v>
      </c>
      <c r="U556" s="41">
        <f t="shared" si="91"/>
        <v>0.447121970592552</v>
      </c>
      <c r="V556" s="14">
        <f t="shared" si="92"/>
        <v>0</v>
      </c>
      <c r="W556">
        <v>25</v>
      </c>
      <c r="X556">
        <v>5</v>
      </c>
      <c r="Y556" s="131">
        <v>0.2</v>
      </c>
      <c r="Z556">
        <v>86.89</v>
      </c>
      <c r="AA556" s="41">
        <f t="shared" si="93"/>
        <v>-0.867415310137732</v>
      </c>
      <c r="AB556" s="41">
        <f>VLOOKUP(A556,绩点百分制转换!$H:$M,6,0)</f>
        <v>-0.521487726677197</v>
      </c>
      <c r="AC556" s="41">
        <f>L556*权重!$O$22+AA556*权重!$O$23+AB556*权重!$O$24</f>
        <v>-0.407638625674267</v>
      </c>
      <c r="AD556" s="41">
        <f t="shared" si="94"/>
        <v>-0.579680451344892</v>
      </c>
      <c r="AE556">
        <v>0</v>
      </c>
      <c r="AF556">
        <v>0</v>
      </c>
      <c r="AG556">
        <v>0</v>
      </c>
      <c r="AH556" s="41">
        <f>AE556*权重!$N$3+AF556*权重!$N$4+AG556*权重!$N$5</f>
        <v>0</v>
      </c>
      <c r="AI556" s="41">
        <f t="shared" si="95"/>
        <v>-0.885290647353986</v>
      </c>
      <c r="AJ556">
        <v>0</v>
      </c>
      <c r="AK556">
        <v>1</v>
      </c>
      <c r="AL556">
        <v>0</v>
      </c>
      <c r="AM556" s="41">
        <f>AJ556*权重!$N$9+AK556*权重!$N$10+AL556*权重!$N$11</f>
        <v>0.341500400262201</v>
      </c>
      <c r="AN556" s="41">
        <f t="shared" si="96"/>
        <v>0.266081374167892</v>
      </c>
      <c r="AO556" s="41">
        <f>AI556*权重!$D$16+AN556*权重!$D$17</f>
        <v>-0.17132485680827</v>
      </c>
      <c r="AP556" s="41">
        <f t="shared" si="97"/>
        <v>-0.204054817339727</v>
      </c>
      <c r="AQ556">
        <v>89</v>
      </c>
      <c r="AR556">
        <v>92.5</v>
      </c>
      <c r="AS556">
        <v>91</v>
      </c>
      <c r="AT556">
        <v>90.5</v>
      </c>
      <c r="AU556">
        <v>90.4</v>
      </c>
      <c r="AV556" s="7" t="str">
        <f>IF(AU556="","未进复试",IFERROR(VLOOKUP(A556,录取名单!$E:$I,5,0),"未录取"))</f>
        <v>未录取</v>
      </c>
      <c r="AW556" s="136" t="str">
        <f>VLOOKUP(A556,[1]数据整理!$A:$AC,29,0)</f>
        <v>putong</v>
      </c>
      <c r="AX556" t="str">
        <f t="shared" si="98"/>
        <v/>
      </c>
      <c r="AY556">
        <f>IFERROR(VLOOKUP(A556,跨学科资质筛选!$A:$H,8,0),1)</f>
        <v>1</v>
      </c>
    </row>
    <row r="557" spans="1:51">
      <c r="A557" s="8">
        <v>687</v>
      </c>
      <c r="B557" s="8" t="s">
        <v>796</v>
      </c>
      <c r="C557">
        <v>2</v>
      </c>
      <c r="D557" t="s">
        <v>102</v>
      </c>
      <c r="E557" t="str">
        <f>VLOOKUP(A557,[1]数据整理!A:J,10,0)</f>
        <v>工学</v>
      </c>
      <c r="F557" t="str">
        <f>VLOOKUP(A557,[1]数据整理!$A:$M,13,0)</f>
        <v>木材科学与工程</v>
      </c>
      <c r="G557" s="7">
        <v>211</v>
      </c>
      <c r="H557" s="7">
        <f t="shared" si="88"/>
        <v>0</v>
      </c>
      <c r="I557" s="7">
        <f t="shared" si="89"/>
        <v>1</v>
      </c>
      <c r="J557" s="7">
        <v>1</v>
      </c>
      <c r="K557" s="127">
        <f>VLOOKUP(G557,权重!$L$16:$N$18,3,0)</f>
        <v>0.03757</v>
      </c>
      <c r="L557" s="127">
        <f t="shared" si="90"/>
        <v>-0.0952406599627802</v>
      </c>
      <c r="M557" t="str">
        <f>IFERROR(VLOOKUP(A557,[1]数据整理!A:Q,16,0),"")</f>
        <v>材料学院</v>
      </c>
      <c r="N557" t="s">
        <v>186</v>
      </c>
      <c r="O557">
        <v>510</v>
      </c>
      <c r="P557">
        <v>493</v>
      </c>
      <c r="Q557" s="14"/>
      <c r="R557" s="14" t="s">
        <v>55</v>
      </c>
      <c r="S557" s="14" t="s">
        <v>55</v>
      </c>
      <c r="T557" s="30">
        <f>VLOOKUP(A557,英语评价得分!O:T,6,0)</f>
        <v>0.415099252888324</v>
      </c>
      <c r="U557" s="41">
        <f t="shared" si="91"/>
        <v>0.417415331148445</v>
      </c>
      <c r="V557" s="14">
        <f t="shared" si="92"/>
        <v>0</v>
      </c>
      <c r="W557">
        <v>57</v>
      </c>
      <c r="X557">
        <v>10</v>
      </c>
      <c r="Y557" s="131">
        <v>0.175438596491228</v>
      </c>
      <c r="Z557">
        <v>85.71</v>
      </c>
      <c r="AA557" s="41">
        <f t="shared" si="93"/>
        <v>-0.655663173962888</v>
      </c>
      <c r="AB557" s="41">
        <f>VLOOKUP(A557,绩点百分制转换!$H:$M,6,0)</f>
        <v>-0.824645767878842</v>
      </c>
      <c r="AC557" s="41">
        <f>L557*权重!$O$22+AA557*权重!$O$23+AB557*权重!$O$24</f>
        <v>-0.341014693366506</v>
      </c>
      <c r="AD557" s="41">
        <f t="shared" si="94"/>
        <v>-0.484930745326399</v>
      </c>
      <c r="AE557">
        <v>1</v>
      </c>
      <c r="AF557">
        <v>0</v>
      </c>
      <c r="AG557">
        <v>5</v>
      </c>
      <c r="AH557" s="41">
        <f>AE557*权重!$N$3+AF557*权重!$N$4+AG557*权重!$N$5</f>
        <v>0.992977280371715</v>
      </c>
      <c r="AI557" s="41">
        <f t="shared" si="95"/>
        <v>0.0613866315403587</v>
      </c>
      <c r="AJ557">
        <v>0</v>
      </c>
      <c r="AK557">
        <v>1</v>
      </c>
      <c r="AL557">
        <v>0</v>
      </c>
      <c r="AM557" s="41">
        <f>AJ557*权重!$N$9+AK557*权重!$N$10+AL557*权重!$N$11</f>
        <v>0.341500400262201</v>
      </c>
      <c r="AN557" s="41">
        <f t="shared" si="96"/>
        <v>0.266081374167892</v>
      </c>
      <c r="AO557" s="41">
        <f>AI557*权重!$D$16+AN557*权重!$D$17</f>
        <v>0.188317841443692</v>
      </c>
      <c r="AP557" s="41">
        <f t="shared" si="97"/>
        <v>0.224294147699816</v>
      </c>
      <c r="AQ557" t="s">
        <v>55</v>
      </c>
      <c r="AR557" t="s">
        <v>55</v>
      </c>
      <c r="AS557" t="s">
        <v>55</v>
      </c>
      <c r="AT557">
        <v>92.09</v>
      </c>
      <c r="AU557">
        <v>92.09</v>
      </c>
      <c r="AV557" s="7">
        <f>IF(AU557="","未进复试",IFERROR(VLOOKUP(A557,录取名单!$E:$I,5,0),"未录取"))</f>
        <v>92.09</v>
      </c>
      <c r="AW557" s="136" t="str">
        <f>VLOOKUP(A557,[1]数据整理!$A:$AC,29,0)</f>
        <v>putong</v>
      </c>
      <c r="AX557" t="str">
        <f t="shared" si="98"/>
        <v/>
      </c>
      <c r="AY557">
        <f>IFERROR(VLOOKUP(A557,跨学科资质筛选!$A:$H,8,0),1)</f>
        <v>1</v>
      </c>
    </row>
    <row r="558" spans="1:51">
      <c r="A558" s="8">
        <v>688</v>
      </c>
      <c r="B558" s="8" t="s">
        <v>797</v>
      </c>
      <c r="C558">
        <v>1</v>
      </c>
      <c r="D558" t="s">
        <v>69</v>
      </c>
      <c r="E558" t="str">
        <f>VLOOKUP(A558,[1]数据整理!A:J,10,0)</f>
        <v>理学</v>
      </c>
      <c r="F558" t="str">
        <f>VLOOKUP(A558,[1]数据整理!$A:$M,13,0)</f>
        <v>自然地理与资源环境</v>
      </c>
      <c r="G558" s="7" t="s">
        <v>53</v>
      </c>
      <c r="H558" s="7">
        <f t="shared" si="88"/>
        <v>0</v>
      </c>
      <c r="I558" s="7">
        <f t="shared" si="89"/>
        <v>1</v>
      </c>
      <c r="J558" s="7">
        <v>1</v>
      </c>
      <c r="K558" s="127">
        <f>VLOOKUP(G558,权重!$L$16:$N$18,3,0)</f>
        <v>0.02965</v>
      </c>
      <c r="L558" s="127">
        <f t="shared" si="90"/>
        <v>-0.162495927150278</v>
      </c>
      <c r="M558" t="str">
        <f>IFERROR(VLOOKUP(A558,[1]数据整理!A:Q,16,0),"")</f>
        <v>环境科学与工程学院</v>
      </c>
      <c r="N558" t="s">
        <v>76</v>
      </c>
      <c r="O558">
        <v>546</v>
      </c>
      <c r="P558">
        <v>444</v>
      </c>
      <c r="Q558" s="14"/>
      <c r="R558" s="14" t="s">
        <v>55</v>
      </c>
      <c r="S558" s="14" t="s">
        <v>55</v>
      </c>
      <c r="T558" s="30">
        <f>VLOOKUP(A558,英语评价得分!O:T,6,0)</f>
        <v>0.0332467073691641</v>
      </c>
      <c r="U558" s="41">
        <f t="shared" si="91"/>
        <v>0.0337931029849082</v>
      </c>
      <c r="V558" s="14">
        <f t="shared" si="92"/>
        <v>0</v>
      </c>
      <c r="W558">
        <v>65</v>
      </c>
      <c r="X558">
        <v>2</v>
      </c>
      <c r="Y558" s="131">
        <v>0.0307692307692308</v>
      </c>
      <c r="Z558">
        <v>3.75</v>
      </c>
      <c r="AA558" s="41">
        <f t="shared" si="93"/>
        <v>0.591580177572452</v>
      </c>
      <c r="AB558" s="41">
        <f>VLOOKUP(A558,绩点百分制转换!$H:$M,6,0)</f>
        <v>-0.279132569445375</v>
      </c>
      <c r="AC558" s="41">
        <f>L558*权重!$O$22+AA558*权重!$O$23+AB558*权重!$O$24</f>
        <v>0.118419191605401</v>
      </c>
      <c r="AD558" s="41">
        <f t="shared" si="94"/>
        <v>0.168456468969737</v>
      </c>
      <c r="AE558">
        <v>0</v>
      </c>
      <c r="AF558">
        <v>1</v>
      </c>
      <c r="AG558">
        <v>0</v>
      </c>
      <c r="AH558" s="41">
        <f>AE558*权重!$N$3+AF558*权重!$N$4+AG558*权重!$N$5</f>
        <v>0.432920923245795</v>
      </c>
      <c r="AI558" s="41">
        <f t="shared" si="95"/>
        <v>-0.472555724112503</v>
      </c>
      <c r="AJ558">
        <v>0</v>
      </c>
      <c r="AK558">
        <v>0</v>
      </c>
      <c r="AL558">
        <v>1</v>
      </c>
      <c r="AM558" s="41">
        <f>AJ558*权重!$N$9+AK558*权重!$N$10+AL558*权重!$N$11</f>
        <v>0.150489414157071</v>
      </c>
      <c r="AN558" s="41">
        <f t="shared" si="96"/>
        <v>-0.246895376014742</v>
      </c>
      <c r="AO558" s="41">
        <f>AI558*权重!$D$16+AN558*权重!$D$17</f>
        <v>-0.332623742257081</v>
      </c>
      <c r="AP558" s="41">
        <f t="shared" si="97"/>
        <v>-0.396168298246894</v>
      </c>
      <c r="AQ558">
        <v>84.2</v>
      </c>
      <c r="AR558">
        <v>90.4</v>
      </c>
      <c r="AS558">
        <v>81.6</v>
      </c>
      <c r="AT558">
        <v>88.4</v>
      </c>
      <c r="AU558">
        <v>86.15</v>
      </c>
      <c r="AV558" s="7" t="str">
        <f>IF(AU558="","未进复试",IFERROR(VLOOKUP(A558,录取名单!$E:$I,5,0),"未录取"))</f>
        <v>未录取</v>
      </c>
      <c r="AW558" s="136" t="str">
        <f>VLOOKUP(A558,[1]数据整理!$A:$AC,29,0)</f>
        <v>putong</v>
      </c>
      <c r="AX558" t="str">
        <f t="shared" si="98"/>
        <v/>
      </c>
      <c r="AY558">
        <f>IFERROR(VLOOKUP(A558,跨学科资质筛选!$A:$H,8,0),1)</f>
        <v>1</v>
      </c>
    </row>
    <row r="559" spans="1:51">
      <c r="A559" s="8">
        <v>689</v>
      </c>
      <c r="B559" s="8" t="s">
        <v>798</v>
      </c>
      <c r="C559">
        <v>2</v>
      </c>
      <c r="D559" t="s">
        <v>243</v>
      </c>
      <c r="E559" t="str">
        <f>VLOOKUP(A559,[1]数据整理!A:J,10,0)</f>
        <v>农学</v>
      </c>
      <c r="F559" t="str">
        <f>VLOOKUP(A559,[1]数据整理!$A:$M,13,0)</f>
        <v>园林</v>
      </c>
      <c r="G559" s="7">
        <v>211</v>
      </c>
      <c r="H559" s="7">
        <f t="shared" si="88"/>
        <v>0</v>
      </c>
      <c r="I559" s="7">
        <f t="shared" si="89"/>
        <v>1</v>
      </c>
      <c r="J559" s="7">
        <v>1</v>
      </c>
      <c r="K559" s="127">
        <f>VLOOKUP(G559,权重!$L$16:$N$18,3,0)</f>
        <v>0.03757</v>
      </c>
      <c r="L559" s="127">
        <f t="shared" si="90"/>
        <v>-0.0952406599627802</v>
      </c>
      <c r="M559" t="str">
        <f>IFERROR(VLOOKUP(A559,[1]数据整理!A:Q,16,0),"")</f>
        <v>园林学院</v>
      </c>
      <c r="N559" t="s">
        <v>127</v>
      </c>
      <c r="O559">
        <v>488</v>
      </c>
      <c r="Q559" s="14"/>
      <c r="R559" s="14" t="s">
        <v>55</v>
      </c>
      <c r="S559" s="14" t="s">
        <v>55</v>
      </c>
      <c r="T559" s="30">
        <f>VLOOKUP(A559,英语评价得分!O:T,6,0)</f>
        <v>-0.884541156018184</v>
      </c>
      <c r="U559" s="41">
        <f t="shared" si="91"/>
        <v>-0.888248217062912</v>
      </c>
      <c r="V559" s="14">
        <f t="shared" si="92"/>
        <v>0</v>
      </c>
      <c r="W559">
        <v>135</v>
      </c>
      <c r="X559">
        <v>10</v>
      </c>
      <c r="Y559" s="131">
        <v>0.0740740740740741</v>
      </c>
      <c r="Z559">
        <v>3.73</v>
      </c>
      <c r="AA559" s="41">
        <f t="shared" si="93"/>
        <v>0.218234530885671</v>
      </c>
      <c r="AB559" s="41">
        <f>VLOOKUP(A559,绩点百分制转换!$H:$M,6,0)</f>
        <v>-0.364770434191601</v>
      </c>
      <c r="AC559" s="41">
        <f>L559*权重!$O$22+AA559*权重!$O$23+AB559*权重!$O$24</f>
        <v>0.0115160729164103</v>
      </c>
      <c r="AD559" s="41">
        <f t="shared" si="94"/>
        <v>0.016423427427667</v>
      </c>
      <c r="AE559">
        <v>0</v>
      </c>
      <c r="AF559">
        <v>0</v>
      </c>
      <c r="AG559">
        <v>0</v>
      </c>
      <c r="AH559" s="41">
        <f>AE559*权重!$N$3+AF559*权重!$N$4+AG559*权重!$N$5</f>
        <v>0</v>
      </c>
      <c r="AI559" s="41">
        <f t="shared" si="95"/>
        <v>-0.885290647353986</v>
      </c>
      <c r="AJ559">
        <v>0</v>
      </c>
      <c r="AK559">
        <v>0</v>
      </c>
      <c r="AL559">
        <v>0</v>
      </c>
      <c r="AM559" s="41">
        <f>AJ559*权重!$N$9+AK559*权重!$N$10+AL559*权重!$N$11</f>
        <v>0</v>
      </c>
      <c r="AN559" s="41">
        <f t="shared" si="96"/>
        <v>-0.651047891978899</v>
      </c>
      <c r="AO559" s="41">
        <f>AI559*权重!$D$16+AN559*权重!$D$17</f>
        <v>-0.740036714745894</v>
      </c>
      <c r="AP559" s="41">
        <f t="shared" si="97"/>
        <v>-0.881413587411652</v>
      </c>
      <c r="AQ559" t="s">
        <v>55</v>
      </c>
      <c r="AR559" t="s">
        <v>55</v>
      </c>
      <c r="AS559" t="s">
        <v>55</v>
      </c>
      <c r="AT559" t="s">
        <v>55</v>
      </c>
      <c r="AU559" t="s">
        <v>55</v>
      </c>
      <c r="AV559" s="7" t="str">
        <f>IF(AU559="","未进复试",IFERROR(VLOOKUP(A559,录取名单!$E:$I,5,0),"未录取"))</f>
        <v>未进复试</v>
      </c>
      <c r="AW559" s="136" t="str">
        <f>VLOOKUP(A559,[1]数据整理!$A:$AC,29,0)</f>
        <v>putong</v>
      </c>
      <c r="AX559" t="str">
        <f t="shared" si="98"/>
        <v/>
      </c>
      <c r="AY559">
        <f>IFERROR(VLOOKUP(A559,跨学科资质筛选!$A:$H,8,0),1)</f>
        <v>1</v>
      </c>
    </row>
    <row r="560" spans="1:51">
      <c r="A560" s="8">
        <v>690</v>
      </c>
      <c r="B560" s="8" t="s">
        <v>799</v>
      </c>
      <c r="C560">
        <v>1</v>
      </c>
      <c r="D560" t="s">
        <v>102</v>
      </c>
      <c r="E560" t="str">
        <f>VLOOKUP(A560,[1]数据整理!A:J,10,0)</f>
        <v>法学</v>
      </c>
      <c r="F560" t="str">
        <f>VLOOKUP(A560,[1]数据整理!$A:$M,13,0)</f>
        <v>法学</v>
      </c>
      <c r="G560" s="7">
        <v>211</v>
      </c>
      <c r="H560" s="7">
        <f t="shared" si="88"/>
        <v>0</v>
      </c>
      <c r="I560" s="7">
        <f t="shared" si="89"/>
        <v>1</v>
      </c>
      <c r="J560" s="7">
        <v>1</v>
      </c>
      <c r="K560" s="127">
        <f>VLOOKUP(G560,权重!$L$16:$N$18,3,0)</f>
        <v>0.03757</v>
      </c>
      <c r="L560" s="127">
        <f t="shared" si="90"/>
        <v>-0.0952406599627802</v>
      </c>
      <c r="M560" t="str">
        <f>IFERROR(VLOOKUP(A560,[1]数据整理!A:Q,16,0),"")</f>
        <v>人文社会科学学院</v>
      </c>
      <c r="N560" t="s">
        <v>120</v>
      </c>
      <c r="O560">
        <v>534</v>
      </c>
      <c r="P560">
        <v>452</v>
      </c>
      <c r="Q560" s="14"/>
      <c r="R560" s="14" t="s">
        <v>55</v>
      </c>
      <c r="S560" s="14" t="s">
        <v>55</v>
      </c>
      <c r="T560" s="30">
        <f>VLOOKUP(A560,英语评价得分!O:T,6,0)</f>
        <v>-0.156640436779942</v>
      </c>
      <c r="U560" s="41">
        <f t="shared" si="91"/>
        <v>-0.156974066680158</v>
      </c>
      <c r="V560" s="14">
        <f t="shared" si="92"/>
        <v>0</v>
      </c>
      <c r="W560">
        <v>93</v>
      </c>
      <c r="X560">
        <v>16</v>
      </c>
      <c r="Y560" s="131">
        <v>0.172043010752688</v>
      </c>
      <c r="Z560">
        <v>89.82</v>
      </c>
      <c r="AA560" s="41">
        <f t="shared" si="93"/>
        <v>-0.62638868509079</v>
      </c>
      <c r="AB560" s="41">
        <f>VLOOKUP(A560,绩点百分制转换!$H:$M,6,0)</f>
        <v>0.231269104442137</v>
      </c>
      <c r="AC560" s="41">
        <f>L560*权重!$O$22+AA560*权重!$O$23+AB560*权重!$O$24</f>
        <v>-0.282029893770723</v>
      </c>
      <c r="AD560" s="41">
        <f t="shared" si="94"/>
        <v>-0.401045087010053</v>
      </c>
      <c r="AE560">
        <v>0</v>
      </c>
      <c r="AF560">
        <v>0</v>
      </c>
      <c r="AG560">
        <v>2</v>
      </c>
      <c r="AH560" s="41">
        <f>AE560*权重!$N$3+AF560*权重!$N$4+AG560*权重!$N$5</f>
        <v>0.212949101808755</v>
      </c>
      <c r="AI560" s="41">
        <f t="shared" si="95"/>
        <v>-0.682270819782663</v>
      </c>
      <c r="AJ560">
        <v>0</v>
      </c>
      <c r="AK560">
        <v>2</v>
      </c>
      <c r="AL560">
        <v>0</v>
      </c>
      <c r="AM560" s="41">
        <f>AJ560*权重!$N$9+AK560*权重!$N$10+AL560*权重!$N$11</f>
        <v>0.683000800524403</v>
      </c>
      <c r="AN560" s="41">
        <f t="shared" si="96"/>
        <v>1.18321064031468</v>
      </c>
      <c r="AO560" s="41">
        <f>AI560*权重!$D$16+AN560*权重!$D$17</f>
        <v>0.474514233623701</v>
      </c>
      <c r="AP560" s="41">
        <f t="shared" si="97"/>
        <v>0.565165598682179</v>
      </c>
      <c r="AQ560">
        <v>32.8</v>
      </c>
      <c r="AR560">
        <v>8.63</v>
      </c>
      <c r="AS560">
        <v>8.83</v>
      </c>
      <c r="AT560">
        <v>35.72</v>
      </c>
      <c r="AU560">
        <v>85.98</v>
      </c>
      <c r="AV560" s="7">
        <f>IF(AU560="","未进复试",IFERROR(VLOOKUP(A560,录取名单!$E:$I,5,0),"未录取"))</f>
        <v>85.98</v>
      </c>
      <c r="AW560" s="136" t="str">
        <f>VLOOKUP(A560,[1]数据整理!$A:$AC,29,0)</f>
        <v>putong</v>
      </c>
      <c r="AX560" t="str">
        <f t="shared" si="98"/>
        <v/>
      </c>
      <c r="AY560">
        <f>IFERROR(VLOOKUP(A560,跨学科资质筛选!$A:$H,8,0),1)</f>
        <v>1</v>
      </c>
    </row>
    <row r="561" spans="1:51">
      <c r="A561" s="8">
        <v>691</v>
      </c>
      <c r="B561" s="8" t="s">
        <v>800</v>
      </c>
      <c r="C561">
        <v>1</v>
      </c>
      <c r="D561" t="s">
        <v>207</v>
      </c>
      <c r="E561" t="str">
        <f>VLOOKUP(A561,[1]数据整理!A:J,10,0)</f>
        <v>管理学</v>
      </c>
      <c r="F561" t="str">
        <f>VLOOKUP(A561,[1]数据整理!$A:$M,13,0)</f>
        <v>会计学</v>
      </c>
      <c r="G561" s="7" t="s">
        <v>53</v>
      </c>
      <c r="H561" s="7">
        <f t="shared" si="88"/>
        <v>0</v>
      </c>
      <c r="I561" s="7">
        <f t="shared" si="89"/>
        <v>1</v>
      </c>
      <c r="J561" s="7">
        <v>1</v>
      </c>
      <c r="K561" s="127">
        <f>VLOOKUP(G561,权重!$L$16:$N$18,3,0)</f>
        <v>0.02965</v>
      </c>
      <c r="L561" s="127">
        <f t="shared" si="90"/>
        <v>-0.162495927150278</v>
      </c>
      <c r="M561" t="str">
        <f>IFERROR(VLOOKUP(A561,[1]数据整理!A:Q,16,0),"")</f>
        <v>经济管理学院</v>
      </c>
      <c r="N561" t="s">
        <v>54</v>
      </c>
      <c r="O561">
        <v>549</v>
      </c>
      <c r="P561">
        <v>553</v>
      </c>
      <c r="Q561" s="14"/>
      <c r="R561" s="14" t="s">
        <v>55</v>
      </c>
      <c r="S561" s="14" t="s">
        <v>55</v>
      </c>
      <c r="T561" s="30">
        <f>VLOOKUP(A561,英语评价得分!O:T,6,0)</f>
        <v>1.51307705462911</v>
      </c>
      <c r="U561" s="41">
        <f t="shared" si="91"/>
        <v>1.52048167369498</v>
      </c>
      <c r="V561" s="14">
        <f t="shared" si="92"/>
        <v>0</v>
      </c>
      <c r="W561">
        <v>142</v>
      </c>
      <c r="X561">
        <v>2</v>
      </c>
      <c r="Y561" s="131">
        <v>0.0140845070422535</v>
      </c>
      <c r="Z561">
        <v>3.74</v>
      </c>
      <c r="AA561" s="41">
        <f t="shared" si="93"/>
        <v>0.735424803121343</v>
      </c>
      <c r="AB561" s="41">
        <f>VLOOKUP(A561,绩点百分制转换!$H:$M,6,0)</f>
        <v>-0.321951501818486</v>
      </c>
      <c r="AC561" s="41">
        <f>L561*权重!$O$22+AA561*权重!$O$23+AB561*权重!$O$24</f>
        <v>0.171072858215978</v>
      </c>
      <c r="AD561" s="41">
        <f t="shared" si="94"/>
        <v>0.243338260832491</v>
      </c>
      <c r="AE561">
        <v>0</v>
      </c>
      <c r="AF561">
        <v>0</v>
      </c>
      <c r="AG561">
        <v>0</v>
      </c>
      <c r="AH561" s="41">
        <f>AE561*权重!$N$3+AF561*权重!$N$4+AG561*权重!$N$5</f>
        <v>0</v>
      </c>
      <c r="AI561" s="41">
        <f t="shared" si="95"/>
        <v>-0.885290647353986</v>
      </c>
      <c r="AJ561">
        <v>0</v>
      </c>
      <c r="AK561">
        <v>0</v>
      </c>
      <c r="AL561">
        <v>0</v>
      </c>
      <c r="AM561" s="41">
        <f>AJ561*权重!$N$9+AK561*权重!$N$10+AL561*权重!$N$11</f>
        <v>0</v>
      </c>
      <c r="AN561" s="41">
        <f t="shared" si="96"/>
        <v>-0.651047891978899</v>
      </c>
      <c r="AO561" s="41">
        <f>AI561*权重!$D$16+AN561*权重!$D$17</f>
        <v>-0.740036714745894</v>
      </c>
      <c r="AP561" s="41">
        <f t="shared" si="97"/>
        <v>-0.881413587411652</v>
      </c>
      <c r="AQ561" t="s">
        <v>55</v>
      </c>
      <c r="AR561" t="s">
        <v>55</v>
      </c>
      <c r="AS561" t="s">
        <v>55</v>
      </c>
      <c r="AT561" t="s">
        <v>55</v>
      </c>
      <c r="AU561" t="s">
        <v>55</v>
      </c>
      <c r="AV561" s="7" t="str">
        <f>IF(AU561="","未进复试",IFERROR(VLOOKUP(A561,录取名单!$E:$I,5,0),"未录取"))</f>
        <v>未进复试</v>
      </c>
      <c r="AW561" s="136" t="str">
        <f>VLOOKUP(A561,[1]数据整理!$A:$AC,29,0)</f>
        <v>putong</v>
      </c>
      <c r="AX561" t="str">
        <f t="shared" si="98"/>
        <v/>
      </c>
      <c r="AY561">
        <f>IFERROR(VLOOKUP(A561,跨学科资质筛选!$A:$H,8,0),1)</f>
        <v>1</v>
      </c>
    </row>
    <row r="562" spans="1:51">
      <c r="A562" s="8">
        <v>692</v>
      </c>
      <c r="B562" s="8" t="s">
        <v>801</v>
      </c>
      <c r="C562">
        <v>1</v>
      </c>
      <c r="D562" t="s">
        <v>102</v>
      </c>
      <c r="E562" t="str">
        <f>VLOOKUP(A562,[1]数据整理!A:J,10,0)</f>
        <v>工学</v>
      </c>
      <c r="F562" t="str">
        <f>VLOOKUP(A562,[1]数据整理!$A:$M,13,0)</f>
        <v>风景园林</v>
      </c>
      <c r="G562" s="7">
        <v>211</v>
      </c>
      <c r="H562" s="7">
        <f t="shared" si="88"/>
        <v>0</v>
      </c>
      <c r="I562" s="7">
        <f t="shared" si="89"/>
        <v>1</v>
      </c>
      <c r="J562" s="7">
        <v>1</v>
      </c>
      <c r="K562" s="127">
        <f>VLOOKUP(G562,权重!$L$16:$N$18,3,0)</f>
        <v>0.03757</v>
      </c>
      <c r="L562" s="127">
        <f t="shared" si="90"/>
        <v>-0.0952406599627802</v>
      </c>
      <c r="M562" t="str">
        <f>IFERROR(VLOOKUP(A562,[1]数据整理!A:Q,16,0),"")</f>
        <v>园林学院</v>
      </c>
      <c r="N562" t="s">
        <v>64</v>
      </c>
      <c r="O562">
        <v>589</v>
      </c>
      <c r="P562">
        <v>591</v>
      </c>
      <c r="Q562" s="14"/>
      <c r="R562" s="14" t="s">
        <v>55</v>
      </c>
      <c r="S562" s="14" t="s">
        <v>55</v>
      </c>
      <c r="T562" s="30">
        <f>VLOOKUP(A562,英语评价得分!O:T,6,0)</f>
        <v>2.20846299573162</v>
      </c>
      <c r="U562" s="41">
        <f t="shared" si="91"/>
        <v>2.21909035730779</v>
      </c>
      <c r="V562" s="14">
        <f t="shared" si="92"/>
        <v>0</v>
      </c>
      <c r="W562">
        <v>112</v>
      </c>
      <c r="X562">
        <v>8</v>
      </c>
      <c r="Y562" s="131">
        <v>0.0714285714285714</v>
      </c>
      <c r="Z562">
        <v>89.6</v>
      </c>
      <c r="AA562" s="41">
        <f t="shared" si="93"/>
        <v>0.24104230065507</v>
      </c>
      <c r="AB562" s="41">
        <f>VLOOKUP(A562,绩点百分制转换!$H:$M,6,0)</f>
        <v>0.174748113709628</v>
      </c>
      <c r="AC562" s="41">
        <f>L562*权重!$O$22+AA562*权重!$O$23+AB562*权重!$O$24</f>
        <v>0.0446336942460604</v>
      </c>
      <c r="AD562" s="41">
        <f t="shared" si="94"/>
        <v>0.0635218915429499</v>
      </c>
      <c r="AE562">
        <v>0</v>
      </c>
      <c r="AF562">
        <v>0</v>
      </c>
      <c r="AG562">
        <v>0</v>
      </c>
      <c r="AH562" s="41">
        <f>AE562*权重!$N$3+AF562*权重!$N$4+AG562*权重!$N$5</f>
        <v>0</v>
      </c>
      <c r="AI562" s="41">
        <f t="shared" si="95"/>
        <v>-0.885290647353986</v>
      </c>
      <c r="AJ562">
        <v>0</v>
      </c>
      <c r="AK562">
        <v>0</v>
      </c>
      <c r="AL562">
        <v>0</v>
      </c>
      <c r="AM562" s="41">
        <f>AJ562*权重!$N$9+AK562*权重!$N$10+AL562*权重!$N$11</f>
        <v>0</v>
      </c>
      <c r="AN562" s="41">
        <f t="shared" si="96"/>
        <v>-0.651047891978899</v>
      </c>
      <c r="AO562" s="41">
        <f>AI562*权重!$D$16+AN562*权重!$D$17</f>
        <v>-0.740036714745894</v>
      </c>
      <c r="AP562" s="41">
        <f t="shared" si="97"/>
        <v>-0.881413587411652</v>
      </c>
      <c r="AQ562" t="s">
        <v>55</v>
      </c>
      <c r="AR562" t="s">
        <v>55</v>
      </c>
      <c r="AS562" t="s">
        <v>55</v>
      </c>
      <c r="AT562" t="s">
        <v>55</v>
      </c>
      <c r="AU562" t="s">
        <v>55</v>
      </c>
      <c r="AV562" s="7" t="str">
        <f>IF(AU562="","未进复试",IFERROR(VLOOKUP(A562,录取名单!$E:$I,5,0),"未录取"))</f>
        <v>未进复试</v>
      </c>
      <c r="AW562" s="136" t="str">
        <f>VLOOKUP(A562,[1]数据整理!$A:$AC,29,0)</f>
        <v>putong</v>
      </c>
      <c r="AX562" t="str">
        <f t="shared" si="98"/>
        <v/>
      </c>
      <c r="AY562">
        <f>IFERROR(VLOOKUP(A562,跨学科资质筛选!$A:$H,8,0),1)</f>
        <v>1</v>
      </c>
    </row>
    <row r="563" spans="1:51">
      <c r="A563" s="8">
        <v>693</v>
      </c>
      <c r="B563" s="8" t="s">
        <v>802</v>
      </c>
      <c r="C563">
        <v>1</v>
      </c>
      <c r="D563" t="s">
        <v>102</v>
      </c>
      <c r="E563" t="str">
        <f>VLOOKUP(A563,[1]数据整理!A:J,10,0)</f>
        <v>艺术学</v>
      </c>
      <c r="F563" t="str">
        <f>VLOOKUP(A563,[1]数据整理!$A:$M,13,0)</f>
        <v>数字媒体艺术</v>
      </c>
      <c r="G563" s="7">
        <v>211</v>
      </c>
      <c r="H563" s="7">
        <f t="shared" si="88"/>
        <v>0</v>
      </c>
      <c r="I563" s="7">
        <f t="shared" si="89"/>
        <v>1</v>
      </c>
      <c r="J563" s="7">
        <v>1</v>
      </c>
      <c r="K563" s="127">
        <f>VLOOKUP(G563,权重!$L$16:$N$18,3,0)</f>
        <v>0.03757</v>
      </c>
      <c r="L563" s="127">
        <f t="shared" si="90"/>
        <v>-0.0952406599627802</v>
      </c>
      <c r="M563" t="str">
        <f>IFERROR(VLOOKUP(A563,[1]数据整理!A:Q,16,0),"")</f>
        <v>艺术设计学院</v>
      </c>
      <c r="N563" t="s">
        <v>205</v>
      </c>
      <c r="O563">
        <v>456</v>
      </c>
      <c r="Q563" s="14"/>
      <c r="R563" s="14" t="s">
        <v>55</v>
      </c>
      <c r="S563" s="14" t="s">
        <v>55</v>
      </c>
      <c r="T563" s="30">
        <f>VLOOKUP(A563,英语评价得分!O:T,6,0)</f>
        <v>-1.39090687374913</v>
      </c>
      <c r="U563" s="41">
        <f t="shared" si="91"/>
        <v>-1.39696066950309</v>
      </c>
      <c r="V563" s="14">
        <f t="shared" si="92"/>
        <v>0</v>
      </c>
      <c r="W563">
        <v>29</v>
      </c>
      <c r="X563">
        <v>4</v>
      </c>
      <c r="Y563" s="131">
        <v>0.137931034482759</v>
      </c>
      <c r="Z563">
        <v>87.1</v>
      </c>
      <c r="AA563" s="41">
        <f t="shared" si="93"/>
        <v>-0.332297842858448</v>
      </c>
      <c r="AB563" s="41">
        <f>VLOOKUP(A563,绩点百分制转换!$H:$M,6,0)</f>
        <v>-0.467535871887075</v>
      </c>
      <c r="AC563" s="41">
        <f>L563*权重!$O$22+AA563*权重!$O$23+AB563*权重!$O$24</f>
        <v>-0.202093150452822</v>
      </c>
      <c r="AD563" s="41">
        <f t="shared" si="94"/>
        <v>-0.28736247076249</v>
      </c>
      <c r="AE563">
        <v>0</v>
      </c>
      <c r="AF563">
        <v>0</v>
      </c>
      <c r="AG563">
        <v>3</v>
      </c>
      <c r="AH563" s="41">
        <f>AE563*权重!$N$3+AF563*权重!$N$4+AG563*权重!$N$5</f>
        <v>0.319423652713132</v>
      </c>
      <c r="AI563" s="41">
        <f t="shared" si="95"/>
        <v>-0.580760905997001</v>
      </c>
      <c r="AJ563">
        <v>2</v>
      </c>
      <c r="AK563">
        <v>0</v>
      </c>
      <c r="AL563">
        <v>5</v>
      </c>
      <c r="AM563" s="41">
        <f>AJ563*权重!$N$9+AK563*权重!$N$10+AL563*权重!$N$11</f>
        <v>1.72049192706406</v>
      </c>
      <c r="AN563" s="41">
        <f t="shared" si="96"/>
        <v>3.96948402326404</v>
      </c>
      <c r="AO563" s="41">
        <f>AI563*权重!$D$16+AN563*权重!$D$17</f>
        <v>2.24084597463777</v>
      </c>
      <c r="AP563" s="41">
        <f t="shared" si="97"/>
        <v>2.66893797292291</v>
      </c>
      <c r="AQ563" t="s">
        <v>55</v>
      </c>
      <c r="AR563" t="s">
        <v>55</v>
      </c>
      <c r="AS563" t="s">
        <v>55</v>
      </c>
      <c r="AT563" t="s">
        <v>55</v>
      </c>
      <c r="AU563" t="s">
        <v>55</v>
      </c>
      <c r="AV563" s="7" t="str">
        <f>IF(AU563="","未进复试",IFERROR(VLOOKUP(A563,录取名单!$E:$I,5,0),"未录取"))</f>
        <v>未进复试</v>
      </c>
      <c r="AW563" s="136" t="str">
        <f>VLOOKUP(A563,[1]数据整理!$A:$AC,29,0)</f>
        <v>putong</v>
      </c>
      <c r="AX563" t="str">
        <f t="shared" si="98"/>
        <v/>
      </c>
      <c r="AY563">
        <f>IFERROR(VLOOKUP(A563,跨学科资质筛选!$A:$H,8,0),1)</f>
        <v>1</v>
      </c>
    </row>
    <row r="564" spans="1:51">
      <c r="A564" s="8">
        <v>694</v>
      </c>
      <c r="B564" s="8" t="s">
        <v>803</v>
      </c>
      <c r="C564">
        <v>1</v>
      </c>
      <c r="D564" t="s">
        <v>102</v>
      </c>
      <c r="E564" t="str">
        <f>VLOOKUP(A564,[1]数据整理!A:J,10,0)</f>
        <v>工学</v>
      </c>
      <c r="F564" t="str">
        <f>VLOOKUP(A564,[1]数据整理!$A:$M,13,0)</f>
        <v>风景园林</v>
      </c>
      <c r="G564" s="7">
        <v>211</v>
      </c>
      <c r="H564" s="7">
        <f t="shared" si="88"/>
        <v>0</v>
      </c>
      <c r="I564" s="7">
        <f t="shared" si="89"/>
        <v>1</v>
      </c>
      <c r="J564" s="7">
        <v>1</v>
      </c>
      <c r="K564" s="127">
        <f>VLOOKUP(G564,权重!$L$16:$N$18,3,0)</f>
        <v>0.03757</v>
      </c>
      <c r="L564" s="127">
        <f t="shared" si="90"/>
        <v>-0.0952406599627802</v>
      </c>
      <c r="M564" t="str">
        <f>IFERROR(VLOOKUP(A564,[1]数据整理!A:Q,16,0),"")</f>
        <v>园林学院</v>
      </c>
      <c r="N564" t="s">
        <v>64</v>
      </c>
      <c r="O564">
        <v>526</v>
      </c>
      <c r="P564">
        <v>493</v>
      </c>
      <c r="Q564" s="14"/>
      <c r="R564" s="14" t="s">
        <v>55</v>
      </c>
      <c r="S564" s="14" t="s">
        <v>55</v>
      </c>
      <c r="T564" s="30">
        <f>VLOOKUP(A564,英语评价得分!O:T,6,0)</f>
        <v>0.415099252888324</v>
      </c>
      <c r="U564" s="41">
        <f t="shared" si="91"/>
        <v>0.417415331148445</v>
      </c>
      <c r="V564" s="14">
        <f t="shared" si="92"/>
        <v>0</v>
      </c>
      <c r="W564">
        <v>142</v>
      </c>
      <c r="X564">
        <v>43</v>
      </c>
      <c r="Y564" s="131">
        <v>0.302816901408451</v>
      </c>
      <c r="Z564">
        <v>87.27</v>
      </c>
      <c r="AA564" s="41">
        <f t="shared" si="93"/>
        <v>-1.75383446368252</v>
      </c>
      <c r="AB564" s="41">
        <f>VLOOKUP(A564,绩点百分制转换!$H:$M,6,0)</f>
        <v>-0.423860560866499</v>
      </c>
      <c r="AC564" s="41">
        <f>L564*权重!$O$22+AA564*权重!$O$23+AB564*权重!$O$24</f>
        <v>-0.739645309499521</v>
      </c>
      <c r="AD564" s="41">
        <f t="shared" si="94"/>
        <v>-1.05184615215197</v>
      </c>
      <c r="AE564">
        <v>0</v>
      </c>
      <c r="AF564">
        <v>0</v>
      </c>
      <c r="AG564">
        <v>0</v>
      </c>
      <c r="AH564" s="41">
        <f>AE564*权重!$N$3+AF564*权重!$N$4+AG564*权重!$N$5</f>
        <v>0</v>
      </c>
      <c r="AI564" s="41">
        <f t="shared" si="95"/>
        <v>-0.885290647353986</v>
      </c>
      <c r="AJ564">
        <v>0</v>
      </c>
      <c r="AK564">
        <v>0</v>
      </c>
      <c r="AL564">
        <v>0</v>
      </c>
      <c r="AM564" s="41">
        <f>AJ564*权重!$N$9+AK564*权重!$N$10+AL564*权重!$N$11</f>
        <v>0</v>
      </c>
      <c r="AN564" s="41">
        <f t="shared" si="96"/>
        <v>-0.651047891978899</v>
      </c>
      <c r="AO564" s="41">
        <f>AI564*权重!$D$16+AN564*权重!$D$17</f>
        <v>-0.740036714745894</v>
      </c>
      <c r="AP564" s="41">
        <f t="shared" si="97"/>
        <v>-0.881413587411652</v>
      </c>
      <c r="AQ564">
        <v>75</v>
      </c>
      <c r="AR564">
        <v>85</v>
      </c>
      <c r="AS564" t="s">
        <v>55</v>
      </c>
      <c r="AT564">
        <v>84.86</v>
      </c>
      <c r="AU564">
        <v>80.97</v>
      </c>
      <c r="AV564" s="7">
        <f>IF(AU564="","未进复试",IFERROR(VLOOKUP(A564,录取名单!$E:$I,5,0),"未录取"))</f>
        <v>80.97</v>
      </c>
      <c r="AW564" s="136" t="str">
        <f>VLOOKUP(A564,[1]数据整理!$A:$AC,29,0)</f>
        <v>putong</v>
      </c>
      <c r="AX564" t="str">
        <f t="shared" si="98"/>
        <v/>
      </c>
      <c r="AY564">
        <f>IFERROR(VLOOKUP(A564,跨学科资质筛选!$A:$H,8,0),1)</f>
        <v>1</v>
      </c>
    </row>
    <row r="565" spans="1:51">
      <c r="A565" s="8">
        <v>695</v>
      </c>
      <c r="B565" s="8" t="s">
        <v>804</v>
      </c>
      <c r="C565">
        <v>1</v>
      </c>
      <c r="D565" t="s">
        <v>102</v>
      </c>
      <c r="E565" t="str">
        <f>VLOOKUP(A565,[1]数据整理!A:J,10,0)</f>
        <v>艺术学</v>
      </c>
      <c r="F565" t="str">
        <f>VLOOKUP(A565,[1]数据整理!$A:$M,13,0)</f>
        <v>环境设计</v>
      </c>
      <c r="G565" s="7">
        <v>211</v>
      </c>
      <c r="H565" s="7">
        <f t="shared" si="88"/>
        <v>0</v>
      </c>
      <c r="I565" s="7">
        <f t="shared" si="89"/>
        <v>1</v>
      </c>
      <c r="J565" s="7">
        <v>1</v>
      </c>
      <c r="K565" s="127">
        <f>VLOOKUP(G565,权重!$L$16:$N$18,3,0)</f>
        <v>0.03757</v>
      </c>
      <c r="L565" s="127">
        <f t="shared" si="90"/>
        <v>-0.0952406599627802</v>
      </c>
      <c r="M565" t="str">
        <f>IFERROR(VLOOKUP(A565,[1]数据整理!A:Q,16,0),"")</f>
        <v>艺术设计学院</v>
      </c>
      <c r="N565" t="s">
        <v>205</v>
      </c>
      <c r="O565">
        <v>517</v>
      </c>
      <c r="Q565" s="14"/>
      <c r="R565" s="14" t="s">
        <v>55</v>
      </c>
      <c r="S565" s="14" t="s">
        <v>55</v>
      </c>
      <c r="T565" s="30">
        <f>VLOOKUP(A565,英语评价得分!O:T,6,0)</f>
        <v>-0.42564722432451</v>
      </c>
      <c r="U565" s="41">
        <f t="shared" si="91"/>
        <v>-0.427227557039002</v>
      </c>
      <c r="V565" s="14">
        <f t="shared" si="92"/>
        <v>0</v>
      </c>
      <c r="W565">
        <v>71</v>
      </c>
      <c r="X565">
        <v>5</v>
      </c>
      <c r="Y565" s="131">
        <v>0.0704225352112676</v>
      </c>
      <c r="Z565">
        <v>89.31</v>
      </c>
      <c r="AA565" s="41">
        <f t="shared" si="93"/>
        <v>0.249715677891321</v>
      </c>
      <c r="AB565" s="41">
        <f>VLOOKUP(A565,绩点百分制转换!$H:$M,6,0)</f>
        <v>0.100243171380412</v>
      </c>
      <c r="AC565" s="41">
        <f>L565*权重!$O$22+AA565*权重!$O$23+AB565*权重!$O$24</f>
        <v>0.0445476375036468</v>
      </c>
      <c r="AD565" s="41">
        <f t="shared" si="94"/>
        <v>0.063399505325833</v>
      </c>
      <c r="AE565">
        <v>0</v>
      </c>
      <c r="AF565">
        <v>1</v>
      </c>
      <c r="AG565">
        <v>9</v>
      </c>
      <c r="AH565" s="41">
        <f>AE565*权重!$N$3+AF565*权重!$N$4+AG565*权重!$N$5</f>
        <v>1.39119188138519</v>
      </c>
      <c r="AI565" s="41">
        <f t="shared" si="95"/>
        <v>0.44103349995845</v>
      </c>
      <c r="AJ565">
        <v>0</v>
      </c>
      <c r="AK565">
        <v>0</v>
      </c>
      <c r="AL565">
        <v>0</v>
      </c>
      <c r="AM565" s="41">
        <f>AJ565*权重!$N$9+AK565*权重!$N$10+AL565*权重!$N$11</f>
        <v>0</v>
      </c>
      <c r="AN565" s="41">
        <f t="shared" si="96"/>
        <v>-0.651047891978899</v>
      </c>
      <c r="AO565" s="41">
        <f>AI565*权重!$D$16+AN565*权重!$D$17</f>
        <v>-0.2361661711819</v>
      </c>
      <c r="AP565" s="41">
        <f t="shared" si="97"/>
        <v>-0.281283439076653</v>
      </c>
      <c r="AQ565">
        <v>90</v>
      </c>
      <c r="AR565" t="s">
        <v>55</v>
      </c>
      <c r="AS565">
        <v>77</v>
      </c>
      <c r="AT565">
        <v>84.8</v>
      </c>
      <c r="AU565">
        <v>85.3</v>
      </c>
      <c r="AV565" s="7">
        <f>IF(AU565="","未进复试",IFERROR(VLOOKUP(A565,录取名单!$E:$I,5,0),"未录取"))</f>
        <v>85.3</v>
      </c>
      <c r="AW565" s="136" t="str">
        <f>VLOOKUP(A565,[1]数据整理!$A:$AC,29,0)</f>
        <v>putong</v>
      </c>
      <c r="AX565" t="str">
        <f t="shared" si="98"/>
        <v/>
      </c>
      <c r="AY565">
        <f>IFERROR(VLOOKUP(A565,跨学科资质筛选!$A:$H,8,0),1)</f>
        <v>1</v>
      </c>
    </row>
    <row r="566" spans="1:51">
      <c r="A566" s="8">
        <v>696</v>
      </c>
      <c r="B566" s="8" t="s">
        <v>805</v>
      </c>
      <c r="C566">
        <v>1</v>
      </c>
      <c r="D566" t="s">
        <v>806</v>
      </c>
      <c r="E566" t="str">
        <f>VLOOKUP(A566,[1]数据整理!A:J,10,0)</f>
        <v>管理学</v>
      </c>
      <c r="F566" t="str">
        <f>VLOOKUP(A566,[1]数据整理!$A:$M,13,0)</f>
        <v>市场营销</v>
      </c>
      <c r="G566" s="7" t="s">
        <v>53</v>
      </c>
      <c r="H566" s="7">
        <f t="shared" si="88"/>
        <v>0</v>
      </c>
      <c r="I566" s="7">
        <f t="shared" si="89"/>
        <v>1</v>
      </c>
      <c r="J566" s="7">
        <v>1</v>
      </c>
      <c r="K566" s="127">
        <f>VLOOKUP(G566,权重!$L$16:$N$18,3,0)</f>
        <v>0.02965</v>
      </c>
      <c r="L566" s="127">
        <f t="shared" si="90"/>
        <v>-0.162495927150278</v>
      </c>
      <c r="M566" t="str">
        <f>IFERROR(VLOOKUP(A566,[1]数据整理!A:Q,16,0),"")</f>
        <v>经济管理学院</v>
      </c>
      <c r="N566" t="s">
        <v>79</v>
      </c>
      <c r="O566">
        <v>440</v>
      </c>
      <c r="Q566" s="14"/>
      <c r="R566" s="14" t="s">
        <v>55</v>
      </c>
      <c r="S566" s="14" t="s">
        <v>55</v>
      </c>
      <c r="T566" s="30">
        <f>VLOOKUP(A566,英语评价得分!O:T,6,0)</f>
        <v>-1.64408973261461</v>
      </c>
      <c r="U566" s="41">
        <f t="shared" si="91"/>
        <v>-1.65131689572318</v>
      </c>
      <c r="V566" s="14">
        <f t="shared" si="92"/>
        <v>0</v>
      </c>
      <c r="W566">
        <v>111</v>
      </c>
      <c r="X566">
        <v>1</v>
      </c>
      <c r="Y566" s="131">
        <v>0.00900900900900901</v>
      </c>
      <c r="Z566">
        <v>3.7</v>
      </c>
      <c r="AA566" s="41">
        <f t="shared" si="93"/>
        <v>0.779182381970895</v>
      </c>
      <c r="AB566" s="41">
        <f>VLOOKUP(A566,绩点百分制转换!$H:$M,6,0)</f>
        <v>-0.493227231310942</v>
      </c>
      <c r="AC566" s="41">
        <f>L566*权重!$O$22+AA566*权重!$O$23+AB566*权重!$O$24</f>
        <v>0.179915245758374</v>
      </c>
      <c r="AD566" s="41">
        <f t="shared" si="94"/>
        <v>0.255913526073117</v>
      </c>
      <c r="AE566">
        <v>0</v>
      </c>
      <c r="AF566">
        <v>1</v>
      </c>
      <c r="AG566">
        <v>0</v>
      </c>
      <c r="AH566" s="41">
        <f>AE566*权重!$N$3+AF566*权重!$N$4+AG566*权重!$N$5</f>
        <v>0.432920923245795</v>
      </c>
      <c r="AI566" s="41">
        <f t="shared" si="95"/>
        <v>-0.472555724112503</v>
      </c>
      <c r="AJ566">
        <v>0</v>
      </c>
      <c r="AK566">
        <v>0</v>
      </c>
      <c r="AL566">
        <v>0</v>
      </c>
      <c r="AM566" s="41">
        <f>AJ566*权重!$N$9+AK566*权重!$N$10+AL566*权重!$N$11</f>
        <v>0</v>
      </c>
      <c r="AN566" s="41">
        <f t="shared" si="96"/>
        <v>-0.651047891978899</v>
      </c>
      <c r="AO566" s="41">
        <f>AI566*权重!$D$16+AN566*权重!$D$17</f>
        <v>-0.583238717406455</v>
      </c>
      <c r="AP566" s="41">
        <f t="shared" si="97"/>
        <v>-0.694660845851563</v>
      </c>
      <c r="AQ566" t="s">
        <v>55</v>
      </c>
      <c r="AR566" t="s">
        <v>55</v>
      </c>
      <c r="AS566" t="s">
        <v>55</v>
      </c>
      <c r="AT566" t="s">
        <v>55</v>
      </c>
      <c r="AU566" t="s">
        <v>55</v>
      </c>
      <c r="AV566" s="7" t="str">
        <f>IF(AU566="","未进复试",IFERROR(VLOOKUP(A566,录取名单!$E:$I,5,0),"未录取"))</f>
        <v>未进复试</v>
      </c>
      <c r="AW566" s="136" t="str">
        <f>VLOOKUP(A566,[1]数据整理!$A:$AC,29,0)</f>
        <v>putong</v>
      </c>
      <c r="AX566" t="str">
        <f t="shared" si="98"/>
        <v/>
      </c>
      <c r="AY566">
        <f>IFERROR(VLOOKUP(A566,跨学科资质筛选!$A:$H,8,0),1)</f>
        <v>1</v>
      </c>
    </row>
    <row r="567" spans="1:51">
      <c r="A567" s="8">
        <v>697</v>
      </c>
      <c r="B567" s="8" t="s">
        <v>807</v>
      </c>
      <c r="C567">
        <v>1</v>
      </c>
      <c r="D567" t="s">
        <v>137</v>
      </c>
      <c r="E567" t="str">
        <f>VLOOKUP(A567,[1]数据整理!A:J,10,0)</f>
        <v>工学</v>
      </c>
      <c r="F567" t="str">
        <f>VLOOKUP(A567,[1]数据整理!$A:$M,13,0)</f>
        <v>林产化工</v>
      </c>
      <c r="G567" s="7">
        <v>985</v>
      </c>
      <c r="H567" s="7">
        <f t="shared" si="88"/>
        <v>1</v>
      </c>
      <c r="I567" s="7">
        <f t="shared" si="89"/>
        <v>1</v>
      </c>
      <c r="J567" s="7">
        <v>1</v>
      </c>
      <c r="K567" s="127">
        <f>VLOOKUP(G567,权重!$L$16:$N$18,3,0)</f>
        <v>0.93278</v>
      </c>
      <c r="L567" s="127">
        <f t="shared" si="90"/>
        <v>7.50672748889076</v>
      </c>
      <c r="M567" t="str">
        <f>IFERROR(VLOOKUP(A567,[1]数据整理!A:Q,16,0),"")</f>
        <v>材料学院</v>
      </c>
      <c r="N567" t="s">
        <v>186</v>
      </c>
      <c r="O567">
        <v>556</v>
      </c>
      <c r="P567">
        <v>434</v>
      </c>
      <c r="Q567" s="14"/>
      <c r="R567" s="14" t="s">
        <v>55</v>
      </c>
      <c r="S567" s="14" t="s">
        <v>55</v>
      </c>
      <c r="T567" s="30">
        <f>VLOOKUP(A567,英语评价得分!O:T,6,0)</f>
        <v>0.191485994160086</v>
      </c>
      <c r="U567" s="41">
        <f t="shared" si="91"/>
        <v>0.192765744372463</v>
      </c>
      <c r="V567" s="14">
        <f t="shared" si="92"/>
        <v>0</v>
      </c>
      <c r="W567">
        <v>85</v>
      </c>
      <c r="X567">
        <v>4</v>
      </c>
      <c r="Y567" s="131">
        <v>0.0470588235294118</v>
      </c>
      <c r="Z567">
        <v>86.81</v>
      </c>
      <c r="AA567" s="41">
        <f t="shared" si="93"/>
        <v>0.451142109236712</v>
      </c>
      <c r="AB567" s="41">
        <f>VLOOKUP(A567,绩点百分制转换!$H:$M,6,0)</f>
        <v>-0.542040814216291</v>
      </c>
      <c r="AC567" s="41">
        <f>L567*权重!$O$22+AA567*权重!$O$23+AB567*权重!$O$24</f>
        <v>4.46391753197293</v>
      </c>
      <c r="AD567" s="41">
        <f t="shared" si="94"/>
        <v>6.34843828618994</v>
      </c>
      <c r="AE567">
        <v>5</v>
      </c>
      <c r="AF567">
        <v>3</v>
      </c>
      <c r="AG567">
        <v>5</v>
      </c>
      <c r="AH567" s="41">
        <f>AE567*权重!$N$3+AF567*权重!$N$4+AG567*权重!$N$5</f>
        <v>4.13415815350841</v>
      </c>
      <c r="AI567" s="41">
        <f t="shared" si="95"/>
        <v>3.05610224112896</v>
      </c>
      <c r="AJ567">
        <v>1</v>
      </c>
      <c r="AK567">
        <v>0</v>
      </c>
      <c r="AL567">
        <v>0</v>
      </c>
      <c r="AM567" s="41">
        <f>AJ567*权重!$N$9+AK567*权重!$N$10+AL567*权重!$N$11</f>
        <v>0.484022428139353</v>
      </c>
      <c r="AN567" s="41">
        <f t="shared" si="96"/>
        <v>0.64883677573218</v>
      </c>
      <c r="AO567" s="41">
        <f>AI567*权重!$D$16+AN567*权重!$D$17</f>
        <v>1.56335692603642</v>
      </c>
      <c r="AP567" s="41">
        <f t="shared" si="97"/>
        <v>1.86202117965966</v>
      </c>
      <c r="AQ567" t="s">
        <v>55</v>
      </c>
      <c r="AR567" t="s">
        <v>55</v>
      </c>
      <c r="AS567" t="s">
        <v>55</v>
      </c>
      <c r="AT567" t="s">
        <v>55</v>
      </c>
      <c r="AU567" t="s">
        <v>55</v>
      </c>
      <c r="AV567" s="7" t="str">
        <f>IF(AU567="","未进复试",IFERROR(VLOOKUP(A567,录取名单!$E:$I,5,0),"未录取"))</f>
        <v>未进复试</v>
      </c>
      <c r="AW567" s="136" t="str">
        <f>VLOOKUP(A567,[1]数据整理!$A:$AC,29,0)</f>
        <v>putong</v>
      </c>
      <c r="AX567" t="str">
        <f t="shared" si="98"/>
        <v/>
      </c>
      <c r="AY567">
        <f>IFERROR(VLOOKUP(A567,跨学科资质筛选!$A:$H,8,0),1)</f>
        <v>1</v>
      </c>
    </row>
    <row r="568" spans="1:51">
      <c r="A568" s="8">
        <v>698</v>
      </c>
      <c r="B568" s="8" t="s">
        <v>808</v>
      </c>
      <c r="C568">
        <v>1</v>
      </c>
      <c r="D568" t="s">
        <v>102</v>
      </c>
      <c r="E568" t="str">
        <f>VLOOKUP(A568,[1]数据整理!A:J,10,0)</f>
        <v>工学</v>
      </c>
      <c r="F568" t="str">
        <f>VLOOKUP(A568,[1]数据整理!$A:$M,13,0)</f>
        <v>木材科学与工程</v>
      </c>
      <c r="G568" s="7">
        <v>211</v>
      </c>
      <c r="H568" s="7">
        <f t="shared" si="88"/>
        <v>0</v>
      </c>
      <c r="I568" s="7">
        <f t="shared" si="89"/>
        <v>1</v>
      </c>
      <c r="J568" s="7">
        <v>1</v>
      </c>
      <c r="K568" s="127">
        <f>VLOOKUP(G568,权重!$L$16:$N$18,3,0)</f>
        <v>0.03757</v>
      </c>
      <c r="L568" s="127">
        <f t="shared" si="90"/>
        <v>-0.0952406599627802</v>
      </c>
      <c r="M568" t="str">
        <f>IFERROR(VLOOKUP(A568,[1]数据整理!A:Q,16,0),"")</f>
        <v>材料学院</v>
      </c>
      <c r="N568" t="s">
        <v>763</v>
      </c>
      <c r="O568">
        <v>532</v>
      </c>
      <c r="P568">
        <v>479</v>
      </c>
      <c r="Q568" s="14"/>
      <c r="R568" s="14" t="s">
        <v>55</v>
      </c>
      <c r="S568" s="14" t="s">
        <v>55</v>
      </c>
      <c r="T568" s="30">
        <f>VLOOKUP(A568,英语评价得分!O:T,6,0)</f>
        <v>0.15890443248214</v>
      </c>
      <c r="U568" s="41">
        <f t="shared" si="91"/>
        <v>0.160033184554254</v>
      </c>
      <c r="V568" s="14">
        <f t="shared" si="92"/>
        <v>0</v>
      </c>
      <c r="W568">
        <v>59</v>
      </c>
      <c r="X568">
        <v>11</v>
      </c>
      <c r="Y568" s="131">
        <v>0.186440677966102</v>
      </c>
      <c r="Z568">
        <v>87.88</v>
      </c>
      <c r="AA568" s="41">
        <f t="shared" si="93"/>
        <v>-0.750515825760336</v>
      </c>
      <c r="AB568" s="41">
        <f>VLOOKUP(A568,绩点百分制转换!$H:$M,6,0)</f>
        <v>-0.267143268380903</v>
      </c>
      <c r="AC568" s="41">
        <f>L568*权重!$O$22+AA568*权重!$O$23+AB568*权重!$O$24</f>
        <v>-0.351738731035018</v>
      </c>
      <c r="AD568" s="41">
        <f t="shared" si="94"/>
        <v>-0.500182012869855</v>
      </c>
      <c r="AE568">
        <v>0</v>
      </c>
      <c r="AF568">
        <v>0</v>
      </c>
      <c r="AG568">
        <v>0</v>
      </c>
      <c r="AH568" s="41">
        <f>AE568*权重!$N$3+AF568*权重!$N$4+AG568*权重!$N$5</f>
        <v>0</v>
      </c>
      <c r="AI568" s="41">
        <f t="shared" si="95"/>
        <v>-0.885290647353986</v>
      </c>
      <c r="AJ568">
        <v>0</v>
      </c>
      <c r="AK568">
        <v>2</v>
      </c>
      <c r="AL568">
        <v>0</v>
      </c>
      <c r="AM568" s="41">
        <f>AJ568*权重!$N$9+AK568*权重!$N$10+AL568*权重!$N$11</f>
        <v>0.683000800524403</v>
      </c>
      <c r="AN568" s="41">
        <f t="shared" si="96"/>
        <v>1.18321064031468</v>
      </c>
      <c r="AO568" s="41">
        <f>AI568*权重!$D$16+AN568*权重!$D$17</f>
        <v>0.397387001129355</v>
      </c>
      <c r="AP568" s="41">
        <f t="shared" si="97"/>
        <v>0.473303952732199</v>
      </c>
      <c r="AQ568" t="s">
        <v>55</v>
      </c>
      <c r="AR568" t="s">
        <v>55</v>
      </c>
      <c r="AS568" t="s">
        <v>55</v>
      </c>
      <c r="AT568">
        <v>91.59</v>
      </c>
      <c r="AU568">
        <v>91.59</v>
      </c>
      <c r="AV568" s="7">
        <f>IF(AU568="","未进复试",IFERROR(VLOOKUP(A568,录取名单!$E:$I,5,0),"未录取"))</f>
        <v>91.59</v>
      </c>
      <c r="AW568" s="136" t="str">
        <f>VLOOKUP(A568,[1]数据整理!$A:$AC,29,0)</f>
        <v>putong</v>
      </c>
      <c r="AX568" t="str">
        <f t="shared" si="98"/>
        <v/>
      </c>
      <c r="AY568">
        <f>IFERROR(VLOOKUP(A568,跨学科资质筛选!$A:$H,8,0),1)</f>
        <v>1</v>
      </c>
    </row>
    <row r="569" spans="1:51">
      <c r="A569" s="8">
        <v>699</v>
      </c>
      <c r="B569" s="8" t="s">
        <v>809</v>
      </c>
      <c r="C569">
        <v>1</v>
      </c>
      <c r="D569" t="s">
        <v>286</v>
      </c>
      <c r="E569" t="str">
        <f>VLOOKUP(A569,[1]数据整理!A:J,10,0)</f>
        <v>农学</v>
      </c>
      <c r="F569" t="str">
        <f>VLOOKUP(A569,[1]数据整理!$A:$M,13,0)</f>
        <v>农业资源与环境</v>
      </c>
      <c r="G569" s="7" t="s">
        <v>53</v>
      </c>
      <c r="H569" s="7">
        <f t="shared" si="88"/>
        <v>0</v>
      </c>
      <c r="I569" s="7">
        <f t="shared" si="89"/>
        <v>1</v>
      </c>
      <c r="J569" s="7">
        <v>1</v>
      </c>
      <c r="K569" s="127">
        <f>VLOOKUP(G569,权重!$L$16:$N$18,3,0)</f>
        <v>0.02965</v>
      </c>
      <c r="L569" s="127">
        <f t="shared" si="90"/>
        <v>-0.162495927150278</v>
      </c>
      <c r="M569" t="str">
        <f>IFERROR(VLOOKUP(A569,[1]数据整理!A:Q,16,0),"")</f>
        <v>水土保持学院</v>
      </c>
      <c r="N569" t="s">
        <v>124</v>
      </c>
      <c r="O569">
        <v>496</v>
      </c>
      <c r="P569">
        <v>496</v>
      </c>
      <c r="Q569" s="14"/>
      <c r="R569" s="14" t="s">
        <v>55</v>
      </c>
      <c r="S569" s="14" t="s">
        <v>55</v>
      </c>
      <c r="T569" s="30">
        <f>VLOOKUP(A569,英语评价得分!O:T,6,0)</f>
        <v>0.469998142975364</v>
      </c>
      <c r="U569" s="41">
        <f t="shared" si="91"/>
        <v>0.472568648275772</v>
      </c>
      <c r="V569" s="14">
        <f t="shared" si="92"/>
        <v>0</v>
      </c>
      <c r="W569">
        <v>62</v>
      </c>
      <c r="X569">
        <v>2</v>
      </c>
      <c r="Y569" s="131">
        <v>0.032258064516129</v>
      </c>
      <c r="Z569">
        <v>4.16</v>
      </c>
      <c r="AA569" s="41">
        <f t="shared" si="93"/>
        <v>0.578744440143917</v>
      </c>
      <c r="AB569" s="41">
        <f>VLOOKUP(A569,绩点百分制转换!$H:$M,6,0)</f>
        <v>1.61346424144624</v>
      </c>
      <c r="AC569" s="41">
        <f>L569*权重!$O$22+AA569*权重!$O$23+AB569*权重!$O$24</f>
        <v>0.19935556080763</v>
      </c>
      <c r="AD569" s="41">
        <f t="shared" si="94"/>
        <v>0.28356071038093</v>
      </c>
      <c r="AE569">
        <v>0</v>
      </c>
      <c r="AF569">
        <v>0</v>
      </c>
      <c r="AG569">
        <v>0</v>
      </c>
      <c r="AH569" s="41">
        <f>AE569*权重!$N$3+AF569*权重!$N$4+AG569*权重!$N$5</f>
        <v>0</v>
      </c>
      <c r="AI569" s="41">
        <f t="shared" si="95"/>
        <v>-0.885290647353986</v>
      </c>
      <c r="AJ569">
        <v>0</v>
      </c>
      <c r="AK569">
        <v>0</v>
      </c>
      <c r="AL569">
        <v>0</v>
      </c>
      <c r="AM569" s="41">
        <f>AJ569*权重!$N$9+AK569*权重!$N$10+AL569*权重!$N$11</f>
        <v>0</v>
      </c>
      <c r="AN569" s="41">
        <f t="shared" si="96"/>
        <v>-0.651047891978899</v>
      </c>
      <c r="AO569" s="41">
        <f>AI569*权重!$D$16+AN569*权重!$D$17</f>
        <v>-0.740036714745894</v>
      </c>
      <c r="AP569" s="41">
        <f t="shared" si="97"/>
        <v>-0.881413587411652</v>
      </c>
      <c r="AQ569" t="s">
        <v>55</v>
      </c>
      <c r="AR569" t="s">
        <v>55</v>
      </c>
      <c r="AS569" t="s">
        <v>55</v>
      </c>
      <c r="AT569" t="s">
        <v>55</v>
      </c>
      <c r="AU569" t="s">
        <v>55</v>
      </c>
      <c r="AV569" s="7" t="str">
        <f>IF(AU569="","未进复试",IFERROR(VLOOKUP(A569,录取名单!$E:$I,5,0),"未录取"))</f>
        <v>未进复试</v>
      </c>
      <c r="AW569" s="136" t="str">
        <f>VLOOKUP(A569,[1]数据整理!$A:$AC,29,0)</f>
        <v>putong</v>
      </c>
      <c r="AX569" t="str">
        <f t="shared" si="98"/>
        <v/>
      </c>
      <c r="AY569">
        <f>IFERROR(VLOOKUP(A569,跨学科资质筛选!$A:$H,8,0),1)</f>
        <v>1</v>
      </c>
    </row>
    <row r="570" spans="1:51">
      <c r="A570" s="8">
        <v>700</v>
      </c>
      <c r="B570" s="8" t="s">
        <v>810</v>
      </c>
      <c r="C570">
        <v>1</v>
      </c>
      <c r="D570" t="s">
        <v>102</v>
      </c>
      <c r="E570" t="str">
        <f>VLOOKUP(A570,[1]数据整理!A:J,10,0)</f>
        <v>管理学</v>
      </c>
      <c r="F570" t="str">
        <f>VLOOKUP(A570,[1]数据整理!$A:$M,13,0)</f>
        <v>工商管理</v>
      </c>
      <c r="G570" s="7">
        <v>211</v>
      </c>
      <c r="H570" s="7">
        <f t="shared" si="88"/>
        <v>0</v>
      </c>
      <c r="I570" s="7">
        <f t="shared" si="89"/>
        <v>1</v>
      </c>
      <c r="J570" s="7">
        <v>1</v>
      </c>
      <c r="K570" s="127">
        <f>VLOOKUP(G570,权重!$L$16:$N$18,3,0)</f>
        <v>0.03757</v>
      </c>
      <c r="L570" s="127">
        <f t="shared" si="90"/>
        <v>-0.0952406599627802</v>
      </c>
      <c r="M570" t="str">
        <f>IFERROR(VLOOKUP(A570,[1]数据整理!A:Q,16,0),"")</f>
        <v>经济管理学院</v>
      </c>
      <c r="N570" t="s">
        <v>79</v>
      </c>
      <c r="O570">
        <v>516</v>
      </c>
      <c r="P570">
        <v>448</v>
      </c>
      <c r="Q570" s="14"/>
      <c r="R570" s="14" t="s">
        <v>55</v>
      </c>
      <c r="S570" s="14" t="s">
        <v>55</v>
      </c>
      <c r="T570" s="30">
        <f>VLOOKUP(A570,英语评价得分!O:T,6,0)</f>
        <v>-0.408384098417269</v>
      </c>
      <c r="U570" s="41">
        <f t="shared" si="91"/>
        <v>-0.409884425761457</v>
      </c>
      <c r="V570" s="14">
        <f t="shared" si="92"/>
        <v>0</v>
      </c>
      <c r="W570">
        <v>69</v>
      </c>
      <c r="X570">
        <v>21</v>
      </c>
      <c r="Y570" s="131">
        <v>0.304347826086957</v>
      </c>
      <c r="Z570">
        <v>85.02</v>
      </c>
      <c r="AA570" s="41">
        <f t="shared" si="93"/>
        <v>-1.76703308121595</v>
      </c>
      <c r="AB570" s="41">
        <f>VLOOKUP(A570,绩点百分制转换!$H:$M,6,0)</f>
        <v>-1.00191614790353</v>
      </c>
      <c r="AC570" s="41">
        <f>L570*权重!$O$22+AA570*权重!$O$23+AB570*权重!$O$24</f>
        <v>-0.770863080463051</v>
      </c>
      <c r="AD570" s="41">
        <f t="shared" si="94"/>
        <v>-1.09624273036179</v>
      </c>
      <c r="AE570">
        <v>0</v>
      </c>
      <c r="AF570">
        <v>0</v>
      </c>
      <c r="AG570">
        <v>1</v>
      </c>
      <c r="AH570" s="41">
        <f>AE570*权重!$N$3+AF570*权重!$N$4+AG570*权重!$N$5</f>
        <v>0.106474550904377</v>
      </c>
      <c r="AI570" s="41">
        <f t="shared" si="95"/>
        <v>-0.783780733568324</v>
      </c>
      <c r="AJ570">
        <v>0</v>
      </c>
      <c r="AK570">
        <v>0</v>
      </c>
      <c r="AL570">
        <v>0</v>
      </c>
      <c r="AM570" s="41">
        <f>AJ570*权重!$N$9+AK570*权重!$N$10+AL570*权重!$N$11</f>
        <v>0</v>
      </c>
      <c r="AN570" s="41">
        <f t="shared" si="96"/>
        <v>-0.651047891978899</v>
      </c>
      <c r="AO570" s="41">
        <f>AI570*权重!$D$16+AN570*权重!$D$17</f>
        <v>-0.701473098498721</v>
      </c>
      <c r="AP570" s="41">
        <f t="shared" si="97"/>
        <v>-0.835482764436662</v>
      </c>
      <c r="AQ570" t="s">
        <v>55</v>
      </c>
      <c r="AR570" t="s">
        <v>55</v>
      </c>
      <c r="AS570" t="s">
        <v>55</v>
      </c>
      <c r="AT570">
        <v>88.63</v>
      </c>
      <c r="AU570">
        <v>88.63</v>
      </c>
      <c r="AV570" s="7">
        <f>IF(AU570="","未进复试",IFERROR(VLOOKUP(A570,录取名单!$E:$I,5,0),"未录取"))</f>
        <v>88.63</v>
      </c>
      <c r="AW570" s="136" t="str">
        <f>VLOOKUP(A570,[1]数据整理!$A:$AC,29,0)</f>
        <v>putong</v>
      </c>
      <c r="AX570" t="str">
        <f t="shared" si="98"/>
        <v/>
      </c>
      <c r="AY570">
        <f>IFERROR(VLOOKUP(A570,跨学科资质筛选!$A:$H,8,0),1)</f>
        <v>1</v>
      </c>
    </row>
    <row r="571" spans="1:51">
      <c r="A571" s="8">
        <v>701</v>
      </c>
      <c r="B571" s="8" t="s">
        <v>811</v>
      </c>
      <c r="C571">
        <v>1</v>
      </c>
      <c r="D571" t="s">
        <v>243</v>
      </c>
      <c r="E571" t="str">
        <f>VLOOKUP(A571,[1]数据整理!A:J,10,0)</f>
        <v>农学</v>
      </c>
      <c r="F571" t="str">
        <f>VLOOKUP(A571,[1]数据整理!$A:$M,13,0)</f>
        <v>园艺</v>
      </c>
      <c r="G571" s="7">
        <v>211</v>
      </c>
      <c r="H571" s="7">
        <f t="shared" si="88"/>
        <v>0</v>
      </c>
      <c r="I571" s="7">
        <f t="shared" si="89"/>
        <v>1</v>
      </c>
      <c r="J571" s="7">
        <v>1</v>
      </c>
      <c r="K571" s="127">
        <f>VLOOKUP(G571,权重!$L$16:$N$18,3,0)</f>
        <v>0.03757</v>
      </c>
      <c r="L571" s="127">
        <f t="shared" si="90"/>
        <v>-0.0952406599627802</v>
      </c>
      <c r="M571" t="str">
        <f>IFERROR(VLOOKUP(A571,[1]数据整理!A:Q,16,0),"")</f>
        <v>园林学院</v>
      </c>
      <c r="N571" t="s">
        <v>58</v>
      </c>
      <c r="O571">
        <v>513</v>
      </c>
      <c r="Q571" s="14"/>
      <c r="R571" s="14" t="s">
        <v>55</v>
      </c>
      <c r="S571" s="14" t="s">
        <v>55</v>
      </c>
      <c r="T571" s="30">
        <f>VLOOKUP(A571,英语评价得分!O:T,6,0)</f>
        <v>-0.488942939040879</v>
      </c>
      <c r="U571" s="41">
        <f t="shared" si="91"/>
        <v>-0.490816613594024</v>
      </c>
      <c r="V571" s="14">
        <f t="shared" si="92"/>
        <v>0</v>
      </c>
      <c r="W571">
        <v>91</v>
      </c>
      <c r="X571">
        <v>12</v>
      </c>
      <c r="Y571" s="131">
        <v>0.131868131868132</v>
      </c>
      <c r="Z571">
        <v>3.5</v>
      </c>
      <c r="AA571" s="41">
        <f t="shared" si="93"/>
        <v>-0.280027516384281</v>
      </c>
      <c r="AB571" s="41">
        <f>VLOOKUP(A571,绩点百分制转换!$H:$M,6,0)</f>
        <v>-1.0070544197883</v>
      </c>
      <c r="AC571" s="41">
        <f>L571*权重!$O$22+AA571*权重!$O$23+AB571*权重!$O$24</f>
        <v>-0.206715507752633</v>
      </c>
      <c r="AD571" s="41">
        <f t="shared" si="94"/>
        <v>-0.293936189546401</v>
      </c>
      <c r="AE571">
        <v>2</v>
      </c>
      <c r="AF571">
        <v>0</v>
      </c>
      <c r="AG571">
        <v>4</v>
      </c>
      <c r="AH571" s="41">
        <f>AE571*权重!$N$3+AF571*权重!$N$4+AG571*权重!$N$5</f>
        <v>1.34710725531717</v>
      </c>
      <c r="AI571" s="41">
        <f t="shared" si="95"/>
        <v>0.399004427720735</v>
      </c>
      <c r="AJ571">
        <v>0</v>
      </c>
      <c r="AK571">
        <v>1</v>
      </c>
      <c r="AL571">
        <v>3</v>
      </c>
      <c r="AM571" s="41">
        <f>AJ571*权重!$N$9+AK571*权重!$N$10+AL571*权重!$N$11</f>
        <v>0.792968642733415</v>
      </c>
      <c r="AN571" s="41">
        <f t="shared" si="96"/>
        <v>1.47853892206036</v>
      </c>
      <c r="AO571" s="41">
        <f>AI571*权重!$D$16+AN571*权重!$D$17</f>
        <v>1.06842376766074</v>
      </c>
      <c r="AP571" s="41">
        <f t="shared" si="97"/>
        <v>1.27253581770343</v>
      </c>
      <c r="AQ571" t="s">
        <v>55</v>
      </c>
      <c r="AR571" t="s">
        <v>55</v>
      </c>
      <c r="AS571">
        <v>86</v>
      </c>
      <c r="AT571">
        <v>92.43</v>
      </c>
      <c r="AU571">
        <v>91.14</v>
      </c>
      <c r="AV571" s="7">
        <f>IF(AU571="","未进复试",IFERROR(VLOOKUP(A571,录取名单!$E:$I,5,0),"未录取"))</f>
        <v>91.14</v>
      </c>
      <c r="AW571" s="136" t="str">
        <f>VLOOKUP(A571,[1]数据整理!$A:$AC,29,0)</f>
        <v>putong</v>
      </c>
      <c r="AX571" t="str">
        <f t="shared" si="98"/>
        <v/>
      </c>
      <c r="AY571">
        <f>IFERROR(VLOOKUP(A571,跨学科资质筛选!$A:$H,8,0),1)</f>
        <v>1</v>
      </c>
    </row>
    <row r="572" spans="1:51">
      <c r="A572" s="8">
        <v>702</v>
      </c>
      <c r="B572" s="8" t="s">
        <v>812</v>
      </c>
      <c r="C572">
        <v>1</v>
      </c>
      <c r="D572" t="s">
        <v>516</v>
      </c>
      <c r="E572" t="str">
        <f>VLOOKUP(A572,[1]数据整理!A:J,10,0)</f>
        <v>管理学</v>
      </c>
      <c r="F572" t="str">
        <f>VLOOKUP(A572,[1]数据整理!$A:$M,13,0)</f>
        <v>电子商务</v>
      </c>
      <c r="G572" s="7" t="s">
        <v>53</v>
      </c>
      <c r="H572" s="7">
        <f t="shared" si="88"/>
        <v>0</v>
      </c>
      <c r="I572" s="7">
        <f t="shared" si="89"/>
        <v>1</v>
      </c>
      <c r="J572" s="7">
        <v>1</v>
      </c>
      <c r="K572" s="127">
        <f>VLOOKUP(G572,权重!$L$16:$N$18,3,0)</f>
        <v>0.02965</v>
      </c>
      <c r="L572" s="127">
        <f t="shared" si="90"/>
        <v>-0.162495927150278</v>
      </c>
      <c r="M572" t="str">
        <f>IFERROR(VLOOKUP(A572,[1]数据整理!A:Q,16,0),"")</f>
        <v>经济管理学院</v>
      </c>
      <c r="N572" t="s">
        <v>61</v>
      </c>
      <c r="O572">
        <v>491</v>
      </c>
      <c r="P572">
        <v>488</v>
      </c>
      <c r="Q572" s="14"/>
      <c r="R572" s="14" t="s">
        <v>55</v>
      </c>
      <c r="S572" s="14" t="s">
        <v>55</v>
      </c>
      <c r="T572" s="30">
        <f>VLOOKUP(A572,英语评价得分!O:T,6,0)</f>
        <v>0.323601102743258</v>
      </c>
      <c r="U572" s="41">
        <f t="shared" si="91"/>
        <v>0.325493135936234</v>
      </c>
      <c r="V572" s="14">
        <f t="shared" si="92"/>
        <v>0</v>
      </c>
      <c r="W572">
        <v>70</v>
      </c>
      <c r="X572">
        <v>1</v>
      </c>
      <c r="Y572" s="131">
        <v>0.0142857142857143</v>
      </c>
      <c r="Z572">
        <v>89.84</v>
      </c>
      <c r="AA572" s="41">
        <f t="shared" si="93"/>
        <v>0.733690127674093</v>
      </c>
      <c r="AB572" s="41">
        <f>VLOOKUP(A572,绩点百分制转换!$H:$M,6,0)</f>
        <v>0.236407376326914</v>
      </c>
      <c r="AC572" s="41">
        <f>L572*权重!$O$22+AA572*权重!$O$23+AB572*权重!$O$24</f>
        <v>0.195729797498507</v>
      </c>
      <c r="AD572" s="41">
        <f t="shared" si="94"/>
        <v>0.278404304931231</v>
      </c>
      <c r="AE572">
        <v>0</v>
      </c>
      <c r="AF572">
        <v>0</v>
      </c>
      <c r="AG572">
        <v>0</v>
      </c>
      <c r="AH572" s="41">
        <f>AE572*权重!$N$3+AF572*权重!$N$4+AG572*权重!$N$5</f>
        <v>0</v>
      </c>
      <c r="AI572" s="41">
        <f t="shared" si="95"/>
        <v>-0.885290647353986</v>
      </c>
      <c r="AJ572">
        <v>0</v>
      </c>
      <c r="AK572">
        <v>0</v>
      </c>
      <c r="AL572">
        <v>0</v>
      </c>
      <c r="AM572" s="41">
        <f>AJ572*权重!$N$9+AK572*权重!$N$10+AL572*权重!$N$11</f>
        <v>0</v>
      </c>
      <c r="AN572" s="41">
        <f t="shared" si="96"/>
        <v>-0.651047891978899</v>
      </c>
      <c r="AO572" s="41">
        <f>AI572*权重!$D$16+AN572*权重!$D$17</f>
        <v>-0.740036714745894</v>
      </c>
      <c r="AP572" s="41">
        <f t="shared" si="97"/>
        <v>-0.881413587411652</v>
      </c>
      <c r="AQ572" t="s">
        <v>55</v>
      </c>
      <c r="AR572" t="s">
        <v>55</v>
      </c>
      <c r="AS572" t="s">
        <v>55</v>
      </c>
      <c r="AT572" t="s">
        <v>55</v>
      </c>
      <c r="AU572" t="s">
        <v>55</v>
      </c>
      <c r="AV572" s="7" t="str">
        <f>IF(AU572="","未进复试",IFERROR(VLOOKUP(A572,录取名单!$E:$I,5,0),"未录取"))</f>
        <v>未进复试</v>
      </c>
      <c r="AW572" s="136" t="str">
        <f>VLOOKUP(A572,[1]数据整理!$A:$AC,29,0)</f>
        <v>putong</v>
      </c>
      <c r="AX572" t="str">
        <f t="shared" si="98"/>
        <v/>
      </c>
      <c r="AY572">
        <f>IFERROR(VLOOKUP(A572,跨学科资质筛选!$A:$H,8,0),1)</f>
        <v>1</v>
      </c>
    </row>
    <row r="573" spans="1:51">
      <c r="A573" s="8">
        <v>703</v>
      </c>
      <c r="B573" s="8" t="s">
        <v>813</v>
      </c>
      <c r="C573">
        <v>1</v>
      </c>
      <c r="D573" t="s">
        <v>131</v>
      </c>
      <c r="E573" t="str">
        <f>VLOOKUP(A573,[1]数据整理!A:J,10,0)</f>
        <v>农学</v>
      </c>
      <c r="F573" t="str">
        <f>VLOOKUP(A573,[1]数据整理!$A:$M,13,0)</f>
        <v>水土保持与荒漠化防治</v>
      </c>
      <c r="G573" s="7" t="s">
        <v>53</v>
      </c>
      <c r="H573" s="7">
        <f t="shared" si="88"/>
        <v>0</v>
      </c>
      <c r="I573" s="7">
        <f t="shared" si="89"/>
        <v>1</v>
      </c>
      <c r="J573" s="7">
        <v>1</v>
      </c>
      <c r="K573" s="127">
        <f>VLOOKUP(G573,权重!$L$16:$N$18,3,0)</f>
        <v>0.02965</v>
      </c>
      <c r="L573" s="127">
        <f t="shared" si="90"/>
        <v>-0.162495927150278</v>
      </c>
      <c r="M573" t="str">
        <f>IFERROR(VLOOKUP(A573,[1]数据整理!A:Q,16,0),"")</f>
        <v>水土保持学院</v>
      </c>
      <c r="N573" t="s">
        <v>124</v>
      </c>
      <c r="O573">
        <v>475</v>
      </c>
      <c r="P573">
        <v>491</v>
      </c>
      <c r="Q573" s="14"/>
      <c r="R573" s="14" t="s">
        <v>55</v>
      </c>
      <c r="S573" s="14" t="s">
        <v>55</v>
      </c>
      <c r="T573" s="30">
        <f>VLOOKUP(A573,英语评价得分!O:T,6,0)</f>
        <v>0.378499992830298</v>
      </c>
      <c r="U573" s="41">
        <f t="shared" si="91"/>
        <v>0.380646453063561</v>
      </c>
      <c r="V573" s="14">
        <f t="shared" si="92"/>
        <v>0</v>
      </c>
      <c r="W573">
        <v>30</v>
      </c>
      <c r="X573">
        <v>4</v>
      </c>
      <c r="Y573" s="131">
        <v>0.133333333333333</v>
      </c>
      <c r="Z573">
        <v>3.47</v>
      </c>
      <c r="AA573" s="41">
        <f t="shared" si="93"/>
        <v>-0.292659511948871</v>
      </c>
      <c r="AB573" s="41">
        <f>VLOOKUP(A573,绩点百分制转换!$H:$M,6,0)</f>
        <v>-1.08412849805991</v>
      </c>
      <c r="AC573" s="41">
        <f>L573*权重!$O$22+AA573*权重!$O$23+AB573*权重!$O$24</f>
        <v>-0.253684141762304</v>
      </c>
      <c r="AD573" s="41">
        <f t="shared" si="94"/>
        <v>-0.360732971278663</v>
      </c>
      <c r="AE573">
        <v>1</v>
      </c>
      <c r="AF573">
        <v>1</v>
      </c>
      <c r="AG573">
        <v>6</v>
      </c>
      <c r="AH573" s="41">
        <f>AE573*权重!$N$3+AF573*权重!$N$4+AG573*权重!$N$5</f>
        <v>1.53237275452189</v>
      </c>
      <c r="AI573" s="41">
        <f t="shared" si="95"/>
        <v>0.575631468567503</v>
      </c>
      <c r="AJ573">
        <v>0</v>
      </c>
      <c r="AK573">
        <v>0</v>
      </c>
      <c r="AL573">
        <v>1</v>
      </c>
      <c r="AM573" s="41">
        <f>AJ573*权重!$N$9+AK573*权重!$N$10+AL573*权重!$N$11</f>
        <v>0.150489414157071</v>
      </c>
      <c r="AN573" s="41">
        <f t="shared" si="96"/>
        <v>-0.246895376014742</v>
      </c>
      <c r="AO573" s="41">
        <f>AI573*权重!$D$16+AN573*权重!$D$17</f>
        <v>0.0655825722420529</v>
      </c>
      <c r="AP573" s="41">
        <f t="shared" si="97"/>
        <v>0.0781114897676391</v>
      </c>
      <c r="AQ573">
        <v>75</v>
      </c>
      <c r="AR573" t="s">
        <v>55</v>
      </c>
      <c r="AS573">
        <v>88</v>
      </c>
      <c r="AT573">
        <v>93.4</v>
      </c>
      <c r="AU573">
        <v>84.96</v>
      </c>
      <c r="AV573" s="7">
        <f>IF(AU573="","未进复试",IFERROR(VLOOKUP(A573,录取名单!$E:$I,5,0),"未录取"))</f>
        <v>84.96</v>
      </c>
      <c r="AW573" s="136" t="str">
        <f>VLOOKUP(A573,[1]数据整理!$A:$AC,29,0)</f>
        <v>putong</v>
      </c>
      <c r="AX573" t="str">
        <f t="shared" si="98"/>
        <v/>
      </c>
      <c r="AY573">
        <f>IFERROR(VLOOKUP(A573,跨学科资质筛选!$A:$H,8,0),1)</f>
        <v>1</v>
      </c>
    </row>
    <row r="574" spans="1:51">
      <c r="A574" s="8">
        <v>704</v>
      </c>
      <c r="B574" s="8" t="s">
        <v>814</v>
      </c>
      <c r="C574">
        <v>2</v>
      </c>
      <c r="D574" t="s">
        <v>102</v>
      </c>
      <c r="E574" t="str">
        <f>VLOOKUP(A574,[1]数据整理!A:J,10,0)</f>
        <v>理学</v>
      </c>
      <c r="F574" t="str">
        <f>VLOOKUP(A574,[1]数据整理!$A:$M,13,0)</f>
        <v>生物科学</v>
      </c>
      <c r="G574" s="7">
        <v>211</v>
      </c>
      <c r="H574" s="7">
        <f t="shared" si="88"/>
        <v>0</v>
      </c>
      <c r="I574" s="7">
        <f t="shared" si="89"/>
        <v>1</v>
      </c>
      <c r="J574" s="7">
        <v>1</v>
      </c>
      <c r="K574" s="127">
        <f>VLOOKUP(G574,权重!$L$16:$N$18,3,0)</f>
        <v>0.03757</v>
      </c>
      <c r="L574" s="127">
        <f t="shared" si="90"/>
        <v>-0.0952406599627802</v>
      </c>
      <c r="M574" t="str">
        <f>IFERROR(VLOOKUP(A574,[1]数据整理!A:Q,16,0),"")</f>
        <v>生物科学与技术学院</v>
      </c>
      <c r="N574" t="s">
        <v>103</v>
      </c>
      <c r="O574">
        <v>492</v>
      </c>
      <c r="P574">
        <v>468</v>
      </c>
      <c r="Q574" s="14"/>
      <c r="R574" s="14" t="s">
        <v>55</v>
      </c>
      <c r="S574" s="14" t="s">
        <v>55</v>
      </c>
      <c r="T574" s="30">
        <f>VLOOKUP(A574,英语评价得分!O:T,6,0)</f>
        <v>-0.0423914978370054</v>
      </c>
      <c r="U574" s="41">
        <f t="shared" si="91"/>
        <v>-0.0421956449126116</v>
      </c>
      <c r="V574" s="14">
        <f t="shared" si="92"/>
        <v>0</v>
      </c>
      <c r="W574">
        <v>30</v>
      </c>
      <c r="X574">
        <v>26</v>
      </c>
      <c r="Y574" s="131">
        <v>0.866666666666667</v>
      </c>
      <c r="Z574">
        <v>84.8</v>
      </c>
      <c r="AA574" s="41">
        <f t="shared" si="93"/>
        <v>-6.61497329202633</v>
      </c>
      <c r="AB574" s="41">
        <f>VLOOKUP(A574,绩点百分制转换!$H:$M,6,0)</f>
        <v>-1.05843713863604</v>
      </c>
      <c r="AC574" s="41">
        <f>L574*权重!$O$22+AA574*权重!$O$23+AB574*权重!$O$24</f>
        <v>-2.61342086889215</v>
      </c>
      <c r="AD574" s="41">
        <f t="shared" si="94"/>
        <v>-3.71664958310178</v>
      </c>
      <c r="AE574">
        <v>0</v>
      </c>
      <c r="AF574">
        <v>1</v>
      </c>
      <c r="AG574">
        <v>0</v>
      </c>
      <c r="AH574" s="41">
        <f>AE574*权重!$N$3+AF574*权重!$N$4+AG574*权重!$N$5</f>
        <v>0.432920923245795</v>
      </c>
      <c r="AI574" s="41">
        <f t="shared" si="95"/>
        <v>-0.472555724112503</v>
      </c>
      <c r="AJ574">
        <v>0</v>
      </c>
      <c r="AK574">
        <v>0</v>
      </c>
      <c r="AL574">
        <v>1</v>
      </c>
      <c r="AM574" s="41">
        <f>AJ574*权重!$N$9+AK574*权重!$N$10+AL574*权重!$N$11</f>
        <v>0.150489414157071</v>
      </c>
      <c r="AN574" s="41">
        <f t="shared" si="96"/>
        <v>-0.246895376014742</v>
      </c>
      <c r="AO574" s="41">
        <f>AI574*权重!$D$16+AN574*权重!$D$17</f>
        <v>-0.332623742257081</v>
      </c>
      <c r="AP574" s="41">
        <f t="shared" si="97"/>
        <v>-0.396168298246894</v>
      </c>
      <c r="AQ574">
        <v>37.2</v>
      </c>
      <c r="AR574" t="s">
        <v>55</v>
      </c>
      <c r="AS574">
        <v>18.3</v>
      </c>
      <c r="AT574">
        <v>37</v>
      </c>
      <c r="AU574">
        <v>92.5</v>
      </c>
      <c r="AV574" s="7">
        <f>IF(AU574="","未进复试",IFERROR(VLOOKUP(A574,录取名单!$E:$I,5,0),"未录取"))</f>
        <v>92.5</v>
      </c>
      <c r="AW574" s="136" t="str">
        <f>VLOOKUP(A574,[1]数据整理!$A:$AC,29,0)</f>
        <v>zhijiaotuan</v>
      </c>
      <c r="AX574" t="str">
        <f t="shared" si="98"/>
        <v/>
      </c>
      <c r="AY574">
        <f>IFERROR(VLOOKUP(A574,跨学科资质筛选!$A:$H,8,0),1)</f>
        <v>1</v>
      </c>
    </row>
    <row r="575" spans="1:51">
      <c r="A575" s="8">
        <v>705</v>
      </c>
      <c r="B575" s="8" t="s">
        <v>815</v>
      </c>
      <c r="C575">
        <v>1</v>
      </c>
      <c r="D575" t="s">
        <v>102</v>
      </c>
      <c r="E575" t="str">
        <f>VLOOKUP(A575,[1]数据整理!A:J,10,0)</f>
        <v>农学</v>
      </c>
      <c r="F575" t="str">
        <f>VLOOKUP(A575,[1]数据整理!$A:$M,13,0)</f>
        <v>林学</v>
      </c>
      <c r="G575" s="7">
        <v>211</v>
      </c>
      <c r="H575" s="7">
        <f t="shared" si="88"/>
        <v>0</v>
      </c>
      <c r="I575" s="7">
        <f t="shared" si="89"/>
        <v>1</v>
      </c>
      <c r="J575" s="7">
        <v>1</v>
      </c>
      <c r="K575" s="127">
        <f>VLOOKUP(G575,权重!$L$16:$N$18,3,0)</f>
        <v>0.03757</v>
      </c>
      <c r="L575" s="127">
        <f t="shared" si="90"/>
        <v>-0.0952406599627802</v>
      </c>
      <c r="M575" t="str">
        <f>IFERROR(VLOOKUP(A575,[1]数据整理!A:Q,16,0),"")</f>
        <v>林学院</v>
      </c>
      <c r="N575" t="s">
        <v>188</v>
      </c>
      <c r="O575">
        <v>484</v>
      </c>
      <c r="P575">
        <v>510</v>
      </c>
      <c r="Q575" s="14"/>
      <c r="R575" s="14" t="s">
        <v>55</v>
      </c>
      <c r="S575" s="14" t="s">
        <v>55</v>
      </c>
      <c r="T575" s="30">
        <f>VLOOKUP(A575,英语评价得分!O:T,6,0)</f>
        <v>0.726192963381547</v>
      </c>
      <c r="U575" s="41">
        <f t="shared" si="91"/>
        <v>0.729950794869964</v>
      </c>
      <c r="V575" s="14">
        <f t="shared" si="92"/>
        <v>0</v>
      </c>
      <c r="W575">
        <v>100</v>
      </c>
      <c r="X575">
        <v>22</v>
      </c>
      <c r="Y575" s="131">
        <v>0.22</v>
      </c>
      <c r="Z575">
        <v>86.98</v>
      </c>
      <c r="AA575" s="41">
        <f t="shared" si="93"/>
        <v>-1.03984204959439</v>
      </c>
      <c r="AB575" s="41">
        <f>VLOOKUP(A575,绩点百分制转换!$H:$M,6,0)</f>
        <v>-0.498365503195714</v>
      </c>
      <c r="AC575" s="41">
        <f>L575*权重!$O$22+AA575*权重!$O$23+AB575*权重!$O$24</f>
        <v>-0.472033419890661</v>
      </c>
      <c r="AD575" s="41">
        <f t="shared" si="94"/>
        <v>-0.671259972543672</v>
      </c>
      <c r="AE575">
        <v>0</v>
      </c>
      <c r="AF575">
        <v>0</v>
      </c>
      <c r="AG575">
        <v>2</v>
      </c>
      <c r="AH575" s="41">
        <f>AE575*权重!$N$3+AF575*权重!$N$4+AG575*权重!$N$5</f>
        <v>0.212949101808755</v>
      </c>
      <c r="AI575" s="41">
        <f t="shared" si="95"/>
        <v>-0.682270819782663</v>
      </c>
      <c r="AJ575">
        <v>1</v>
      </c>
      <c r="AK575">
        <v>0</v>
      </c>
      <c r="AL575">
        <v>0</v>
      </c>
      <c r="AM575" s="41">
        <f>AJ575*权重!$N$9+AK575*权重!$N$10+AL575*权重!$N$11</f>
        <v>0.484022428139353</v>
      </c>
      <c r="AN575" s="41">
        <f t="shared" si="96"/>
        <v>0.64883677573218</v>
      </c>
      <c r="AO575" s="41">
        <f>AI575*权重!$D$16+AN575*权重!$D$17</f>
        <v>0.143149000196092</v>
      </c>
      <c r="AP575" s="41">
        <f t="shared" si="97"/>
        <v>0.170496235231453</v>
      </c>
      <c r="AQ575">
        <v>86.5</v>
      </c>
      <c r="AR575">
        <v>86.2</v>
      </c>
      <c r="AS575">
        <v>87.4</v>
      </c>
      <c r="AT575">
        <v>87.6</v>
      </c>
      <c r="AU575">
        <v>86.96</v>
      </c>
      <c r="AV575" s="7">
        <f>IF(AU575="","未进复试",IFERROR(VLOOKUP(A575,录取名单!$E:$I,5,0),"未录取"))</f>
        <v>86.96</v>
      </c>
      <c r="AW575" s="136" t="str">
        <f>VLOOKUP(A575,[1]数据整理!$A:$AC,29,0)</f>
        <v>putong</v>
      </c>
      <c r="AX575" t="str">
        <f t="shared" si="98"/>
        <v/>
      </c>
      <c r="AY575">
        <f>IFERROR(VLOOKUP(A575,跨学科资质筛选!$A:$H,8,0),1)</f>
        <v>1</v>
      </c>
    </row>
    <row r="576" spans="1:51">
      <c r="A576" s="8">
        <v>706</v>
      </c>
      <c r="B576" s="8" t="s">
        <v>816</v>
      </c>
      <c r="C576">
        <v>1</v>
      </c>
      <c r="D576" t="s">
        <v>83</v>
      </c>
      <c r="E576" t="str">
        <f>VLOOKUP(A576,[1]数据整理!A:J,10,0)</f>
        <v>工学</v>
      </c>
      <c r="F576" t="str">
        <f>VLOOKUP(A576,[1]数据整理!$A:$M,13,0)</f>
        <v>风景园林</v>
      </c>
      <c r="G576" s="7">
        <v>211</v>
      </c>
      <c r="H576" s="7">
        <f t="shared" si="88"/>
        <v>0</v>
      </c>
      <c r="I576" s="7">
        <f t="shared" si="89"/>
        <v>1</v>
      </c>
      <c r="J576" s="7">
        <v>1</v>
      </c>
      <c r="K576" s="127">
        <f>VLOOKUP(G576,权重!$L$16:$N$18,3,0)</f>
        <v>0.03757</v>
      </c>
      <c r="L576" s="127">
        <f t="shared" si="90"/>
        <v>-0.0952406599627802</v>
      </c>
      <c r="M576" t="str">
        <f>IFERROR(VLOOKUP(A576,[1]数据整理!A:Q,16,0),"")</f>
        <v>园林学院</v>
      </c>
      <c r="N576" t="s">
        <v>64</v>
      </c>
      <c r="O576">
        <v>508</v>
      </c>
      <c r="Q576" s="14"/>
      <c r="R576" s="14" t="s">
        <v>55</v>
      </c>
      <c r="S576" s="14" t="s">
        <v>55</v>
      </c>
      <c r="T576" s="30">
        <f>VLOOKUP(A576,英语评价得分!O:T,6,0)</f>
        <v>-0.56806258243634</v>
      </c>
      <c r="U576" s="41">
        <f t="shared" si="91"/>
        <v>-0.570302934287802</v>
      </c>
      <c r="V576" s="14">
        <f t="shared" si="92"/>
        <v>0</v>
      </c>
      <c r="W576">
        <v>107</v>
      </c>
      <c r="X576">
        <v>10</v>
      </c>
      <c r="Y576" s="131">
        <v>0.0934579439252336</v>
      </c>
      <c r="Z576">
        <v>3.63</v>
      </c>
      <c r="AA576" s="41">
        <f t="shared" si="93"/>
        <v>0.051119657061288</v>
      </c>
      <c r="AB576" s="41">
        <f>VLOOKUP(A576,绩点百分制转换!$H:$M,6,0)</f>
        <v>-0.673066747278019</v>
      </c>
      <c r="AC576" s="41">
        <f>L576*权重!$O$22+AA576*权重!$O$23+AB576*权重!$O$24</f>
        <v>-0.065888765447287</v>
      </c>
      <c r="AD576" s="41">
        <f t="shared" si="94"/>
        <v>-0.0936584219217589</v>
      </c>
      <c r="AE576">
        <v>0</v>
      </c>
      <c r="AF576">
        <v>3</v>
      </c>
      <c r="AG576">
        <v>5</v>
      </c>
      <c r="AH576" s="41">
        <f>AE576*权重!$N$3+AF576*权重!$N$4+AG576*权重!$N$5</f>
        <v>1.83113552425927</v>
      </c>
      <c r="AI576" s="41">
        <f t="shared" si="95"/>
        <v>0.86046369129877</v>
      </c>
      <c r="AJ576">
        <v>1</v>
      </c>
      <c r="AK576">
        <v>0</v>
      </c>
      <c r="AL576">
        <v>0</v>
      </c>
      <c r="AM576" s="41">
        <f>AJ576*权重!$N$9+AK576*权重!$N$10+AL576*权重!$N$11</f>
        <v>0.484022428139353</v>
      </c>
      <c r="AN576" s="41">
        <f t="shared" si="96"/>
        <v>0.64883677573218</v>
      </c>
      <c r="AO576" s="41">
        <f>AI576*权重!$D$16+AN576*权重!$D$17</f>
        <v>0.729233840955928</v>
      </c>
      <c r="AP576" s="41">
        <f t="shared" si="97"/>
        <v>0.868546928836692</v>
      </c>
      <c r="AQ576" t="s">
        <v>55</v>
      </c>
      <c r="AR576" t="s">
        <v>55</v>
      </c>
      <c r="AS576" t="s">
        <v>55</v>
      </c>
      <c r="AT576" t="s">
        <v>55</v>
      </c>
      <c r="AU576" t="s">
        <v>55</v>
      </c>
      <c r="AV576" s="7" t="str">
        <f>IF(AU576="","未进复试",IFERROR(VLOOKUP(A576,录取名单!$E:$I,5,0),"未录取"))</f>
        <v>未进复试</v>
      </c>
      <c r="AW576" s="136" t="str">
        <f>VLOOKUP(A576,[1]数据整理!$A:$AC,29,0)</f>
        <v>putong</v>
      </c>
      <c r="AX576" t="str">
        <f t="shared" si="98"/>
        <v/>
      </c>
      <c r="AY576">
        <f>IFERROR(VLOOKUP(A576,跨学科资质筛选!$A:$H,8,0),1)</f>
        <v>1</v>
      </c>
    </row>
    <row r="577" spans="1:51">
      <c r="A577" s="8">
        <v>708</v>
      </c>
      <c r="B577" s="8" t="s">
        <v>817</v>
      </c>
      <c r="C577">
        <v>1</v>
      </c>
      <c r="D577" t="s">
        <v>102</v>
      </c>
      <c r="E577" t="str">
        <f>VLOOKUP(A577,[1]数据整理!A:J,10,0)</f>
        <v>农学</v>
      </c>
      <c r="F577" t="str">
        <f>VLOOKUP(A577,[1]数据整理!$A:$M,13,0)</f>
        <v>林学</v>
      </c>
      <c r="G577" s="7">
        <v>211</v>
      </c>
      <c r="H577" s="7">
        <f t="shared" si="88"/>
        <v>0</v>
      </c>
      <c r="I577" s="7">
        <f t="shared" si="89"/>
        <v>1</v>
      </c>
      <c r="J577" s="7">
        <v>1</v>
      </c>
      <c r="K577" s="127">
        <f>VLOOKUP(G577,权重!$L$16:$N$18,3,0)</f>
        <v>0.03757</v>
      </c>
      <c r="L577" s="127">
        <f t="shared" si="90"/>
        <v>-0.0952406599627802</v>
      </c>
      <c r="M577" t="str">
        <f>IFERROR(VLOOKUP(A577,[1]数据整理!A:Q,16,0),"")</f>
        <v>林学院</v>
      </c>
      <c r="N577" t="s">
        <v>141</v>
      </c>
      <c r="O577">
        <v>525</v>
      </c>
      <c r="P577">
        <v>508</v>
      </c>
      <c r="Q577" s="14"/>
      <c r="R577" s="14" t="s">
        <v>55</v>
      </c>
      <c r="S577" s="14" t="s">
        <v>55</v>
      </c>
      <c r="T577" s="30">
        <f>VLOOKUP(A577,英语评价得分!O:T,6,0)</f>
        <v>0.689593703323522</v>
      </c>
      <c r="U577" s="41">
        <f t="shared" si="91"/>
        <v>0.69318191678508</v>
      </c>
      <c r="V577" s="14">
        <f t="shared" si="92"/>
        <v>0</v>
      </c>
      <c r="W577">
        <v>103</v>
      </c>
      <c r="X577">
        <v>24</v>
      </c>
      <c r="Y577" s="131">
        <v>0.233009708737864</v>
      </c>
      <c r="Z577">
        <v>86.52</v>
      </c>
      <c r="AA577" s="41">
        <f t="shared" si="93"/>
        <v>-1.15200313254192</v>
      </c>
      <c r="AB577" s="41">
        <f>VLOOKUP(A577,绩点百分制转换!$H:$M,6,0)</f>
        <v>-0.61654575654551</v>
      </c>
      <c r="AC577" s="41">
        <f>L577*权重!$O$22+AA577*权重!$O$23+AB577*权重!$O$24</f>
        <v>-0.519961372368006</v>
      </c>
      <c r="AD577" s="41">
        <f t="shared" si="94"/>
        <v>-0.739421055956153</v>
      </c>
      <c r="AE577">
        <v>0</v>
      </c>
      <c r="AF577">
        <v>0</v>
      </c>
      <c r="AG577">
        <v>0</v>
      </c>
      <c r="AH577" s="41">
        <f>AE577*权重!$N$3+AF577*权重!$N$4+AG577*权重!$N$5</f>
        <v>0</v>
      </c>
      <c r="AI577" s="41">
        <f t="shared" si="95"/>
        <v>-0.885290647353986</v>
      </c>
      <c r="AJ577">
        <v>0</v>
      </c>
      <c r="AK577">
        <v>0</v>
      </c>
      <c r="AL577">
        <v>0</v>
      </c>
      <c r="AM577" s="41">
        <f>AJ577*权重!$N$9+AK577*权重!$N$10+AL577*权重!$N$11</f>
        <v>0</v>
      </c>
      <c r="AN577" s="41">
        <f t="shared" si="96"/>
        <v>-0.651047891978899</v>
      </c>
      <c r="AO577" s="41">
        <f>AI577*权重!$D$16+AN577*权重!$D$17</f>
        <v>-0.740036714745894</v>
      </c>
      <c r="AP577" s="41">
        <f t="shared" si="97"/>
        <v>-0.881413587411652</v>
      </c>
      <c r="AQ577">
        <v>88.2</v>
      </c>
      <c r="AR577">
        <v>90.2</v>
      </c>
      <c r="AS577">
        <v>90</v>
      </c>
      <c r="AT577">
        <v>92.2</v>
      </c>
      <c r="AU577">
        <v>90.12</v>
      </c>
      <c r="AV577" s="7">
        <f>IF(AU577="","未进复试",IFERROR(VLOOKUP(A577,录取名单!$E:$I,5,0),"未录取"))</f>
        <v>90.12</v>
      </c>
      <c r="AW577" s="136" t="str">
        <f>VLOOKUP(A577,[1]数据整理!$A:$AC,29,0)</f>
        <v>putong</v>
      </c>
      <c r="AX577" t="str">
        <f t="shared" si="98"/>
        <v/>
      </c>
      <c r="AY577">
        <f>IFERROR(VLOOKUP(A577,跨学科资质筛选!$A:$H,8,0),1)</f>
        <v>1</v>
      </c>
    </row>
    <row r="578" spans="1:51">
      <c r="A578" s="8">
        <v>709</v>
      </c>
      <c r="B578" s="8" t="s">
        <v>818</v>
      </c>
      <c r="C578">
        <v>1</v>
      </c>
      <c r="D578" t="s">
        <v>102</v>
      </c>
      <c r="E578" t="str">
        <f>VLOOKUP(A578,[1]数据整理!A:J,10,0)</f>
        <v>农学</v>
      </c>
      <c r="F578" t="str">
        <f>VLOOKUP(A578,[1]数据整理!$A:$M,13,0)</f>
        <v>森林保护</v>
      </c>
      <c r="G578" s="7">
        <v>211</v>
      </c>
      <c r="H578" s="7">
        <f t="shared" ref="H578:H641" si="99">IF(G578=985,1,0)</f>
        <v>0</v>
      </c>
      <c r="I578" s="7">
        <f t="shared" ref="I578:I641" si="100">IF(G578="其它",0,1)</f>
        <v>1</v>
      </c>
      <c r="J578" s="7">
        <v>1</v>
      </c>
      <c r="K578" s="127">
        <f>VLOOKUP(G578,权重!$L$16:$N$18,3,0)</f>
        <v>0.03757</v>
      </c>
      <c r="L578" s="127">
        <f t="shared" ref="L578:L641" si="101">(K578-AVERAGE($K$2:$K$978))/STDEV($K$2:$K$978)</f>
        <v>-0.0952406599627802</v>
      </c>
      <c r="M578" t="str">
        <f>IFERROR(VLOOKUP(A578,[1]数据整理!A:Q,16,0),"")</f>
        <v>林学院</v>
      </c>
      <c r="N578" t="s">
        <v>247</v>
      </c>
      <c r="O578">
        <v>473</v>
      </c>
      <c r="Q578" s="14"/>
      <c r="R578" s="14">
        <v>102</v>
      </c>
      <c r="S578" s="14" t="s">
        <v>55</v>
      </c>
      <c r="T578" s="30">
        <f>VLOOKUP(A578,英语评价得分!O:T,6,0)</f>
        <v>-1.12190008620457</v>
      </c>
      <c r="U578" s="41">
        <f t="shared" ref="U578:U641" si="102">(T578-AVERAGE($T$2:$T$978))/STDEV($T$2:$T$978)</f>
        <v>-1.12670717914424</v>
      </c>
      <c r="V578" s="14">
        <f t="shared" ref="V578:V641" si="103">IF(SUM(O578:Q578)=0,1,0)</f>
        <v>0</v>
      </c>
      <c r="W578">
        <v>25</v>
      </c>
      <c r="X578">
        <v>5</v>
      </c>
      <c r="Y578" s="131">
        <v>0.2</v>
      </c>
      <c r="Z578">
        <v>87.45</v>
      </c>
      <c r="AA578" s="41">
        <f t="shared" ref="AA578:AA641" si="104">-(Y578-AVERAGE($Y$2:$Y$978))/STDEV($Y$2:$Y$978)</f>
        <v>-0.867415310137732</v>
      </c>
      <c r="AB578" s="41">
        <f>VLOOKUP(A578,绩点百分制转换!$H:$M,6,0)</f>
        <v>-0.377616113903534</v>
      </c>
      <c r="AC578" s="41">
        <f>L578*权重!$O$22+AA578*权重!$O$23+AB578*权重!$O$24</f>
        <v>-0.401115659565033</v>
      </c>
      <c r="AD578" s="41">
        <f t="shared" ref="AD578:AD641" si="105">(AC578-AVERAGE($AC$2:$AC$978))/STDEV($AC$2:$AC$978)</f>
        <v>-0.570403768029901</v>
      </c>
      <c r="AE578">
        <v>1</v>
      </c>
      <c r="AF578">
        <v>0</v>
      </c>
      <c r="AG578">
        <v>1</v>
      </c>
      <c r="AH578" s="41">
        <f>AE578*权重!$N$3+AF578*权重!$N$4+AG578*权重!$N$5</f>
        <v>0.567079076754205</v>
      </c>
      <c r="AI578" s="41">
        <f t="shared" ref="AI578:AI641" si="106">(AH578-AVERAGE($AH$2:$AH$978))/STDEV($AH$2:$AH$978)</f>
        <v>-0.344653023602287</v>
      </c>
      <c r="AJ578">
        <v>1</v>
      </c>
      <c r="AK578">
        <v>0</v>
      </c>
      <c r="AL578">
        <v>0</v>
      </c>
      <c r="AM578" s="41">
        <f>AJ578*权重!$N$9+AK578*权重!$N$10+AL578*权重!$N$11</f>
        <v>0.484022428139353</v>
      </c>
      <c r="AN578" s="41">
        <f t="shared" ref="AN578:AN641" si="107">(AM578-AVERAGE($AM$2:$AM$978))/STDEV($AM$2:$AM$978)</f>
        <v>0.64883677573218</v>
      </c>
      <c r="AO578" s="41">
        <f>AI578*权重!$D$16+AN578*权重!$D$17</f>
        <v>0.271410000965016</v>
      </c>
      <c r="AP578" s="41">
        <f t="shared" ref="AP578:AP641" si="108">(AO578-AVERAGE($AO$2:$AO$978))/STDEV($AO$2:$AO$978)</f>
        <v>0.323260262421057</v>
      </c>
      <c r="AQ578">
        <v>63</v>
      </c>
      <c r="AR578">
        <v>89.8</v>
      </c>
      <c r="AS578">
        <v>85</v>
      </c>
      <c r="AT578">
        <v>91.7</v>
      </c>
      <c r="AU578">
        <v>78.5</v>
      </c>
      <c r="AV578" s="7">
        <f>IF(AU578="","未进复试",IFERROR(VLOOKUP(A578,录取名单!$E:$I,5,0),"未录取"))</f>
        <v>78.5</v>
      </c>
      <c r="AW578" s="136" t="str">
        <f>VLOOKUP(A578,[1]数据整理!$A:$AC,29,0)</f>
        <v>putong</v>
      </c>
      <c r="AX578" t="str">
        <f t="shared" ref="AX578:AX641" si="109">IF(OR(M578="",AW578="techangsheng"),"删除","")</f>
        <v/>
      </c>
      <c r="AY578">
        <f>IFERROR(VLOOKUP(A578,跨学科资质筛选!$A:$H,8,0),1)</f>
        <v>1</v>
      </c>
    </row>
    <row r="579" spans="1:51">
      <c r="A579" s="8">
        <v>710</v>
      </c>
      <c r="B579" s="8" t="s">
        <v>819</v>
      </c>
      <c r="C579">
        <v>1</v>
      </c>
      <c r="D579" t="s">
        <v>229</v>
      </c>
      <c r="E579" t="str">
        <f>VLOOKUP(A579,[1]数据整理!A:J,10,0)</f>
        <v>管理学</v>
      </c>
      <c r="F579" t="str">
        <f>VLOOKUP(A579,[1]数据整理!$A:$M,13,0)</f>
        <v>信息管理与信息系统</v>
      </c>
      <c r="G579" s="7" t="s">
        <v>53</v>
      </c>
      <c r="H579" s="7">
        <f t="shared" si="99"/>
        <v>0</v>
      </c>
      <c r="I579" s="7">
        <f t="shared" si="100"/>
        <v>1</v>
      </c>
      <c r="J579" s="7">
        <v>1</v>
      </c>
      <c r="K579" s="127">
        <f>VLOOKUP(G579,权重!$L$16:$N$18,3,0)</f>
        <v>0.02965</v>
      </c>
      <c r="L579" s="127">
        <f t="shared" si="101"/>
        <v>-0.162495927150278</v>
      </c>
      <c r="M579" t="str">
        <f>IFERROR(VLOOKUP(A579,[1]数据整理!A:Q,16,0),"")</f>
        <v>信息学院</v>
      </c>
      <c r="N579" t="s">
        <v>93</v>
      </c>
      <c r="O579">
        <v>544</v>
      </c>
      <c r="P579">
        <v>467</v>
      </c>
      <c r="Q579" s="14"/>
      <c r="R579" s="14" t="s">
        <v>55</v>
      </c>
      <c r="S579" s="14" t="s">
        <v>55</v>
      </c>
      <c r="T579" s="30">
        <f>VLOOKUP(A579,英语评价得分!O:T,6,0)</f>
        <v>0.00159885001097972</v>
      </c>
      <c r="U579" s="41">
        <f t="shared" si="102"/>
        <v>0.00199857470739714</v>
      </c>
      <c r="V579" s="14">
        <f t="shared" si="103"/>
        <v>0</v>
      </c>
      <c r="W579">
        <v>187</v>
      </c>
      <c r="X579">
        <v>1</v>
      </c>
      <c r="Y579" s="131">
        <v>0.0053475935828877</v>
      </c>
      <c r="Z579">
        <v>4.3</v>
      </c>
      <c r="AA579" s="41">
        <f t="shared" si="104"/>
        <v>0.810748678157015</v>
      </c>
      <c r="AB579" s="41">
        <f>VLOOKUP(A579,绩点百分制转换!$H:$M,6,0)</f>
        <v>2.33282230531455</v>
      </c>
      <c r="AC579" s="41">
        <f>L579*权重!$O$22+AA579*权重!$O$23+AB579*权重!$O$24</f>
        <v>0.320025661119531</v>
      </c>
      <c r="AD579" s="41">
        <f t="shared" si="105"/>
        <v>0.455172564165831</v>
      </c>
      <c r="AE579">
        <v>0</v>
      </c>
      <c r="AF579">
        <v>0</v>
      </c>
      <c r="AG579">
        <v>6</v>
      </c>
      <c r="AH579" s="41">
        <f>AE579*权重!$N$3+AF579*权重!$N$4+AG579*权重!$N$5</f>
        <v>0.638847305426264</v>
      </c>
      <c r="AI579" s="41">
        <f t="shared" si="106"/>
        <v>-0.276231164640017</v>
      </c>
      <c r="AJ579">
        <v>0</v>
      </c>
      <c r="AK579">
        <v>0</v>
      </c>
      <c r="AL579">
        <v>1</v>
      </c>
      <c r="AM579" s="41">
        <f>AJ579*权重!$N$9+AK579*权重!$N$10+AL579*权重!$N$11</f>
        <v>0.150489414157071</v>
      </c>
      <c r="AN579" s="41">
        <f t="shared" si="107"/>
        <v>-0.246895376014742</v>
      </c>
      <c r="AO579" s="41">
        <f>AI579*权重!$D$16+AN579*权重!$D$17</f>
        <v>-0.258040042113484</v>
      </c>
      <c r="AP579" s="41">
        <f t="shared" si="108"/>
        <v>-0.307336101957044</v>
      </c>
      <c r="AQ579" t="s">
        <v>55</v>
      </c>
      <c r="AR579" t="s">
        <v>55</v>
      </c>
      <c r="AS579" t="s">
        <v>55</v>
      </c>
      <c r="AT579" t="s">
        <v>55</v>
      </c>
      <c r="AU579" t="s">
        <v>55</v>
      </c>
      <c r="AV579" s="7" t="str">
        <f>IF(AU579="","未进复试",IFERROR(VLOOKUP(A579,录取名单!$E:$I,5,0),"未录取"))</f>
        <v>未进复试</v>
      </c>
      <c r="AW579" s="136" t="str">
        <f>VLOOKUP(A579,[1]数据整理!$A:$AC,29,0)</f>
        <v>putong</v>
      </c>
      <c r="AX579" t="str">
        <f t="shared" si="109"/>
        <v/>
      </c>
      <c r="AY579">
        <f>IFERROR(VLOOKUP(A579,跨学科资质筛选!$A:$H,8,0),1)</f>
        <v>1</v>
      </c>
    </row>
    <row r="580" spans="1:51">
      <c r="A580" s="8">
        <v>711</v>
      </c>
      <c r="B580" s="8" t="s">
        <v>820</v>
      </c>
      <c r="C580">
        <v>1</v>
      </c>
      <c r="D580" t="s">
        <v>69</v>
      </c>
      <c r="E580" t="str">
        <f>VLOOKUP(A580,[1]数据整理!A:J,10,0)</f>
        <v>管理学</v>
      </c>
      <c r="F580" t="str">
        <f>VLOOKUP(A580,[1]数据整理!$A:$M,13,0)</f>
        <v>农林经济管理</v>
      </c>
      <c r="G580" s="7" t="s">
        <v>53</v>
      </c>
      <c r="H580" s="7">
        <f t="shared" si="99"/>
        <v>0</v>
      </c>
      <c r="I580" s="7">
        <f t="shared" si="100"/>
        <v>1</v>
      </c>
      <c r="J580" s="7">
        <v>1</v>
      </c>
      <c r="K580" s="127">
        <f>VLOOKUP(G580,权重!$L$16:$N$18,3,0)</f>
        <v>0.02965</v>
      </c>
      <c r="L580" s="127">
        <f t="shared" si="101"/>
        <v>-0.162495927150278</v>
      </c>
      <c r="M580" t="str">
        <f>IFERROR(VLOOKUP(A580,[1]数据整理!A:Q,16,0),"")</f>
        <v>经济管理学院</v>
      </c>
      <c r="N580" t="s">
        <v>74</v>
      </c>
      <c r="O580">
        <v>439</v>
      </c>
      <c r="Q580" s="14"/>
      <c r="R580" s="14" t="s">
        <v>55</v>
      </c>
      <c r="S580" s="14" t="s">
        <v>55</v>
      </c>
      <c r="T580" s="30">
        <f>VLOOKUP(A580,英语评价得分!O:T,6,0)</f>
        <v>-1.6599136612937</v>
      </c>
      <c r="U580" s="41">
        <f t="shared" si="102"/>
        <v>-1.66721415986193</v>
      </c>
      <c r="V580" s="14">
        <f t="shared" si="103"/>
        <v>0</v>
      </c>
      <c r="W580">
        <v>90</v>
      </c>
      <c r="X580">
        <v>5</v>
      </c>
      <c r="Y580" s="131">
        <v>0.0555555555555556</v>
      </c>
      <c r="Z580">
        <v>86.09</v>
      </c>
      <c r="AA580" s="41">
        <f t="shared" si="104"/>
        <v>0.377888919271466</v>
      </c>
      <c r="AB580" s="41">
        <f>VLOOKUP(A580,绩点百分制转换!$H:$M,6,0)</f>
        <v>-0.727018602068141</v>
      </c>
      <c r="AC580" s="41">
        <f>L580*权重!$O$22+AA580*权重!$O$23+AB580*权重!$O$24</f>
        <v>0.0170078455218066</v>
      </c>
      <c r="AD580" s="41">
        <f t="shared" si="105"/>
        <v>0.0242335914611864</v>
      </c>
      <c r="AE580">
        <v>0</v>
      </c>
      <c r="AF580">
        <v>0</v>
      </c>
      <c r="AG580">
        <v>5</v>
      </c>
      <c r="AH580" s="41">
        <f>AE580*权重!$N$3+AF580*权重!$N$4+AG580*权重!$N$5</f>
        <v>0.532372754521887</v>
      </c>
      <c r="AI580" s="41">
        <f t="shared" si="106"/>
        <v>-0.377741078425679</v>
      </c>
      <c r="AJ580">
        <v>1</v>
      </c>
      <c r="AK580">
        <v>0</v>
      </c>
      <c r="AL580">
        <v>0</v>
      </c>
      <c r="AM580" s="41">
        <f>AJ580*权重!$N$9+AK580*权重!$N$10+AL580*权重!$N$11</f>
        <v>0.484022428139353</v>
      </c>
      <c r="AN580" s="41">
        <f t="shared" si="107"/>
        <v>0.64883677573218</v>
      </c>
      <c r="AO580" s="41">
        <f>AI580*权重!$D$16+AN580*权重!$D$17</f>
        <v>0.25883984893761</v>
      </c>
      <c r="AP580" s="41">
        <f t="shared" si="108"/>
        <v>0.308288704156423</v>
      </c>
      <c r="AQ580" t="s">
        <v>55</v>
      </c>
      <c r="AR580" t="s">
        <v>55</v>
      </c>
      <c r="AS580" t="s">
        <v>55</v>
      </c>
      <c r="AT580">
        <v>87.57</v>
      </c>
      <c r="AU580">
        <v>87.57</v>
      </c>
      <c r="AV580" s="7">
        <f>IF(AU580="","未进复试",IFERROR(VLOOKUP(A580,录取名单!$E:$I,5,0),"未录取"))</f>
        <v>87.57</v>
      </c>
      <c r="AW580" s="136" t="str">
        <f>VLOOKUP(A580,[1]数据整理!$A:$AC,29,0)</f>
        <v>putong</v>
      </c>
      <c r="AX580" t="str">
        <f t="shared" si="109"/>
        <v/>
      </c>
      <c r="AY580">
        <f>IFERROR(VLOOKUP(A580,跨学科资质筛选!$A:$H,8,0),1)</f>
        <v>1</v>
      </c>
    </row>
    <row r="581" spans="1:51">
      <c r="A581" s="8">
        <v>712</v>
      </c>
      <c r="B581" s="8" t="s">
        <v>821</v>
      </c>
      <c r="C581">
        <v>1</v>
      </c>
      <c r="D581" t="s">
        <v>140</v>
      </c>
      <c r="E581" t="str">
        <f>VLOOKUP(A581,[1]数据整理!A:J,10,0)</f>
        <v>管理学</v>
      </c>
      <c r="F581" t="str">
        <f>VLOOKUP(A581,[1]数据整理!$A:$M,13,0)</f>
        <v>农林经济管理</v>
      </c>
      <c r="G581" s="7" t="s">
        <v>53</v>
      </c>
      <c r="H581" s="7">
        <f t="shared" si="99"/>
        <v>0</v>
      </c>
      <c r="I581" s="7">
        <f t="shared" si="100"/>
        <v>1</v>
      </c>
      <c r="J581" s="7">
        <v>1</v>
      </c>
      <c r="K581" s="127">
        <f>VLOOKUP(G581,权重!$L$16:$N$18,3,0)</f>
        <v>0.02965</v>
      </c>
      <c r="L581" s="127">
        <f t="shared" si="101"/>
        <v>-0.162495927150278</v>
      </c>
      <c r="M581" t="str">
        <f>IFERROR(VLOOKUP(A581,[1]数据整理!A:Q,16,0),"")</f>
        <v>经济管理学院</v>
      </c>
      <c r="N581" t="s">
        <v>74</v>
      </c>
      <c r="O581">
        <v>450</v>
      </c>
      <c r="P581">
        <v>415</v>
      </c>
      <c r="Q581" s="14"/>
      <c r="R581" s="14" t="s">
        <v>55</v>
      </c>
      <c r="S581" s="14" t="s">
        <v>55</v>
      </c>
      <c r="T581" s="30">
        <f>VLOOKUP(A581,英语评价得分!O:T,6,0)</f>
        <v>-1.01227188937471</v>
      </c>
      <c r="U581" s="41">
        <f t="shared" si="102"/>
        <v>-1.01657091416205</v>
      </c>
      <c r="V581" s="14">
        <f t="shared" si="103"/>
        <v>0</v>
      </c>
      <c r="W581">
        <v>30</v>
      </c>
      <c r="X581">
        <v>3</v>
      </c>
      <c r="Y581" s="131">
        <v>0.1</v>
      </c>
      <c r="Z581">
        <v>3.73</v>
      </c>
      <c r="AA581" s="41">
        <f t="shared" si="104"/>
        <v>-0.00528161285444137</v>
      </c>
      <c r="AB581" s="41">
        <f>VLOOKUP(A581,绩点百分制转换!$H:$M,6,0)</f>
        <v>-0.364770434191601</v>
      </c>
      <c r="AC581" s="41">
        <f>L581*权重!$O$22+AA581*权重!$O$23+AB581*权重!$O$24</f>
        <v>-0.111997431123839</v>
      </c>
      <c r="AD581" s="41">
        <f t="shared" si="105"/>
        <v>-0.159232193484465</v>
      </c>
      <c r="AE581">
        <v>0</v>
      </c>
      <c r="AF581">
        <v>0</v>
      </c>
      <c r="AG581">
        <v>3</v>
      </c>
      <c r="AH581" s="41">
        <f>AE581*权重!$N$3+AF581*权重!$N$4+AG581*权重!$N$5</f>
        <v>0.319423652713132</v>
      </c>
      <c r="AI581" s="41">
        <f t="shared" si="106"/>
        <v>-0.580760905997001</v>
      </c>
      <c r="AJ581">
        <v>0</v>
      </c>
      <c r="AK581">
        <v>0</v>
      </c>
      <c r="AL581">
        <v>0</v>
      </c>
      <c r="AM581" s="41">
        <f>AJ581*权重!$N$9+AK581*权重!$N$10+AL581*权重!$N$11</f>
        <v>0</v>
      </c>
      <c r="AN581" s="41">
        <f t="shared" si="107"/>
        <v>-0.651047891978899</v>
      </c>
      <c r="AO581" s="41">
        <f>AI581*权重!$D$16+AN581*权重!$D$17</f>
        <v>-0.624345866004376</v>
      </c>
      <c r="AP581" s="41">
        <f t="shared" si="108"/>
        <v>-0.743621118486682</v>
      </c>
      <c r="AQ581" t="s">
        <v>55</v>
      </c>
      <c r="AR581" t="s">
        <v>55</v>
      </c>
      <c r="AS581" t="s">
        <v>55</v>
      </c>
      <c r="AT581" t="s">
        <v>55</v>
      </c>
      <c r="AU581" t="s">
        <v>55</v>
      </c>
      <c r="AV581" s="7" t="str">
        <f>IF(AU581="","未进复试",IFERROR(VLOOKUP(A581,录取名单!$E:$I,5,0),"未录取"))</f>
        <v>未进复试</v>
      </c>
      <c r="AW581" s="136" t="str">
        <f>VLOOKUP(A581,[1]数据整理!$A:$AC,29,0)</f>
        <v>putong</v>
      </c>
      <c r="AX581" t="str">
        <f t="shared" si="109"/>
        <v/>
      </c>
      <c r="AY581">
        <f>IFERROR(VLOOKUP(A581,跨学科资质筛选!$A:$H,8,0),1)</f>
        <v>1</v>
      </c>
    </row>
    <row r="582" spans="1:51">
      <c r="A582" s="8">
        <v>713</v>
      </c>
      <c r="B582" s="8" t="s">
        <v>822</v>
      </c>
      <c r="C582">
        <v>1</v>
      </c>
      <c r="D582" t="s">
        <v>102</v>
      </c>
      <c r="E582" t="str">
        <f>VLOOKUP(A582,[1]数据整理!A:J,10,0)</f>
        <v>农学</v>
      </c>
      <c r="F582" t="str">
        <f>VLOOKUP(A582,[1]数据整理!$A:$M,13,0)</f>
        <v>水土保持与荒漠化防治</v>
      </c>
      <c r="G582" s="7">
        <v>211</v>
      </c>
      <c r="H582" s="7">
        <f t="shared" si="99"/>
        <v>0</v>
      </c>
      <c r="I582" s="7">
        <f t="shared" si="100"/>
        <v>1</v>
      </c>
      <c r="J582" s="7">
        <v>1</v>
      </c>
      <c r="K582" s="127">
        <f>VLOOKUP(G582,权重!$L$16:$N$18,3,0)</f>
        <v>0.03757</v>
      </c>
      <c r="L582" s="127">
        <f t="shared" si="101"/>
        <v>-0.0952406599627802</v>
      </c>
      <c r="M582" t="str">
        <f>IFERROR(VLOOKUP(A582,[1]数据整理!A:Q,16,0),"")</f>
        <v>水土保持学院</v>
      </c>
      <c r="N582" t="s">
        <v>124</v>
      </c>
      <c r="O582">
        <v>543</v>
      </c>
      <c r="P582">
        <v>515</v>
      </c>
      <c r="Q582" s="14"/>
      <c r="R582" s="14" t="s">
        <v>55</v>
      </c>
      <c r="S582" s="14" t="s">
        <v>55</v>
      </c>
      <c r="T582" s="30">
        <f>VLOOKUP(A582,英语评价得分!O:T,6,0)</f>
        <v>0.817691113526614</v>
      </c>
      <c r="U582" s="41">
        <f t="shared" si="102"/>
        <v>0.821872990082176</v>
      </c>
      <c r="V582" s="14">
        <f t="shared" si="103"/>
        <v>0</v>
      </c>
      <c r="W582">
        <v>66</v>
      </c>
      <c r="X582">
        <v>17</v>
      </c>
      <c r="Y582" s="131">
        <v>0.257575757575758</v>
      </c>
      <c r="Z582">
        <v>86.85</v>
      </c>
      <c r="AA582" s="41">
        <f t="shared" si="104"/>
        <v>-1.36379531766447</v>
      </c>
      <c r="AB582" s="41">
        <f>VLOOKUP(A582,绩点百分制转换!$H:$M,6,0)</f>
        <v>-0.531764270446745</v>
      </c>
      <c r="AC582" s="41">
        <f>L582*权重!$O$22+AA582*权重!$O$23+AB582*权重!$O$24</f>
        <v>-0.596501435620711</v>
      </c>
      <c r="AD582" s="41">
        <f t="shared" si="105"/>
        <v>-0.848273059142189</v>
      </c>
      <c r="AE582">
        <v>0</v>
      </c>
      <c r="AF582">
        <v>0</v>
      </c>
      <c r="AG582">
        <v>5</v>
      </c>
      <c r="AH582" s="41">
        <f>AE582*权重!$N$3+AF582*权重!$N$4+AG582*权重!$N$5</f>
        <v>0.532372754521887</v>
      </c>
      <c r="AI582" s="41">
        <f t="shared" si="106"/>
        <v>-0.377741078425679</v>
      </c>
      <c r="AJ582">
        <v>0</v>
      </c>
      <c r="AK582">
        <v>0</v>
      </c>
      <c r="AL582">
        <v>0</v>
      </c>
      <c r="AM582" s="41">
        <f>AJ582*权重!$N$9+AK582*权重!$N$10+AL582*权重!$N$11</f>
        <v>0</v>
      </c>
      <c r="AN582" s="41">
        <f t="shared" si="107"/>
        <v>-0.651047891978899</v>
      </c>
      <c r="AO582" s="41">
        <f>AI582*权重!$D$16+AN582*权重!$D$17</f>
        <v>-0.54721863351003</v>
      </c>
      <c r="AP582" s="41">
        <f t="shared" si="108"/>
        <v>-0.651759472536703</v>
      </c>
      <c r="AQ582">
        <v>82</v>
      </c>
      <c r="AR582" t="s">
        <v>55</v>
      </c>
      <c r="AS582">
        <v>86.6</v>
      </c>
      <c r="AT582">
        <v>93.2</v>
      </c>
      <c r="AU582">
        <v>87.4</v>
      </c>
      <c r="AV582" s="7">
        <f>IF(AU582="","未进复试",IFERROR(VLOOKUP(A582,录取名单!$E:$I,5,0),"未录取"))</f>
        <v>87.4</v>
      </c>
      <c r="AW582" s="136" t="str">
        <f>VLOOKUP(A582,[1]数据整理!$A:$AC,29,0)</f>
        <v>2jia</v>
      </c>
      <c r="AX582" t="str">
        <f t="shared" si="109"/>
        <v/>
      </c>
      <c r="AY582">
        <f>IFERROR(VLOOKUP(A582,跨学科资质筛选!$A:$H,8,0),1)</f>
        <v>1</v>
      </c>
    </row>
    <row r="583" spans="1:51">
      <c r="A583" s="8">
        <v>714</v>
      </c>
      <c r="B583" s="8" t="s">
        <v>823</v>
      </c>
      <c r="C583">
        <v>2</v>
      </c>
      <c r="D583" t="s">
        <v>57</v>
      </c>
      <c r="E583" t="str">
        <f>VLOOKUP(A583,[1]数据整理!A:J,10,0)</f>
        <v>农学</v>
      </c>
      <c r="F583" t="str">
        <f>VLOOKUP(A583,[1]数据整理!$A:$M,13,0)</f>
        <v>林学</v>
      </c>
      <c r="G583" s="7">
        <v>211</v>
      </c>
      <c r="H583" s="7">
        <f t="shared" si="99"/>
        <v>0</v>
      </c>
      <c r="I583" s="7">
        <f t="shared" si="100"/>
        <v>1</v>
      </c>
      <c r="J583" s="7">
        <v>1</v>
      </c>
      <c r="K583" s="127">
        <f>VLOOKUP(G583,权重!$L$16:$N$18,3,0)</f>
        <v>0.03757</v>
      </c>
      <c r="L583" s="127">
        <f t="shared" si="101"/>
        <v>-0.0952406599627802</v>
      </c>
      <c r="M583" t="str">
        <f>IFERROR(VLOOKUP(A583,[1]数据整理!A:Q,16,0),"")</f>
        <v>林学院</v>
      </c>
      <c r="N583" t="s">
        <v>151</v>
      </c>
      <c r="O583">
        <v>451</v>
      </c>
      <c r="P583">
        <v>524</v>
      </c>
      <c r="Q583" s="14"/>
      <c r="R583" s="14" t="s">
        <v>55</v>
      </c>
      <c r="S583" s="14" t="s">
        <v>55</v>
      </c>
      <c r="T583" s="30">
        <f>VLOOKUP(A583,英语评价得分!O:T,6,0)</f>
        <v>0.982387783787733</v>
      </c>
      <c r="U583" s="41">
        <f t="shared" si="102"/>
        <v>0.987332941464156</v>
      </c>
      <c r="V583" s="14">
        <f t="shared" si="103"/>
        <v>0</v>
      </c>
      <c r="W583">
        <v>75</v>
      </c>
      <c r="X583">
        <v>8</v>
      </c>
      <c r="Y583" s="131">
        <v>0.106666666666667</v>
      </c>
      <c r="Z583">
        <v>3.93</v>
      </c>
      <c r="AA583" s="41">
        <f t="shared" si="104"/>
        <v>-0.0627571926733274</v>
      </c>
      <c r="AB583" s="41">
        <f>VLOOKUP(A583,绩点百分制转换!$H:$M,6,0)</f>
        <v>0.491608213270668</v>
      </c>
      <c r="AC583" s="41">
        <f>L583*权重!$O$22+AA583*权重!$O$23+AB583*权重!$O$24</f>
        <v>-0.0563048083966499</v>
      </c>
      <c r="AD583" s="41">
        <f t="shared" si="105"/>
        <v>-0.0800285282546157</v>
      </c>
      <c r="AE583">
        <v>0</v>
      </c>
      <c r="AF583">
        <v>0</v>
      </c>
      <c r="AG583">
        <v>9</v>
      </c>
      <c r="AH583" s="41">
        <f>AE583*权重!$N$3+AF583*权重!$N$4+AG583*权重!$N$5</f>
        <v>0.958270958139396</v>
      </c>
      <c r="AI583" s="41">
        <f t="shared" si="106"/>
        <v>0.0282985767169668</v>
      </c>
      <c r="AJ583">
        <v>0</v>
      </c>
      <c r="AK583">
        <v>0</v>
      </c>
      <c r="AL583">
        <v>2</v>
      </c>
      <c r="AM583" s="41">
        <f>AJ583*权重!$N$9+AK583*权重!$N$10+AL583*权重!$N$11</f>
        <v>0.300978828314143</v>
      </c>
      <c r="AN583" s="41">
        <f t="shared" si="107"/>
        <v>0.157257139949415</v>
      </c>
      <c r="AO583" s="41">
        <f>AI583*权重!$D$16+AN583*权重!$D$17</f>
        <v>0.108265781777408</v>
      </c>
      <c r="AP583" s="41">
        <f t="shared" si="108"/>
        <v>0.128948914572594</v>
      </c>
      <c r="AQ583">
        <v>36.29</v>
      </c>
      <c r="AR583">
        <v>18.16</v>
      </c>
      <c r="AS583">
        <v>16.73</v>
      </c>
      <c r="AT583">
        <v>18.66</v>
      </c>
      <c r="AU583">
        <v>89.84</v>
      </c>
      <c r="AV583" s="7">
        <f>IF(AU583="","未进复试",IFERROR(VLOOKUP(A583,录取名单!$E:$I,5,0),"未录取"))</f>
        <v>89.84</v>
      </c>
      <c r="AW583" s="136" t="str">
        <f>VLOOKUP(A583,[1]数据整理!$A:$AC,29,0)</f>
        <v>putong</v>
      </c>
      <c r="AX583" t="str">
        <f t="shared" si="109"/>
        <v/>
      </c>
      <c r="AY583">
        <f>IFERROR(VLOOKUP(A583,跨学科资质筛选!$A:$H,8,0),1)</f>
        <v>1</v>
      </c>
    </row>
    <row r="584" spans="1:51">
      <c r="A584" s="8">
        <v>715</v>
      </c>
      <c r="B584" s="8" t="s">
        <v>824</v>
      </c>
      <c r="C584">
        <v>1</v>
      </c>
      <c r="D584" t="s">
        <v>587</v>
      </c>
      <c r="E584" t="str">
        <f>VLOOKUP(A584,[1]数据整理!A:J,10,0)</f>
        <v>管理学</v>
      </c>
      <c r="F584" t="str">
        <f>VLOOKUP(A584,[1]数据整理!$A:$M,13,0)</f>
        <v>工商管理</v>
      </c>
      <c r="G584" s="7" t="s">
        <v>53</v>
      </c>
      <c r="H584" s="7">
        <f t="shared" si="99"/>
        <v>0</v>
      </c>
      <c r="I584" s="7">
        <f t="shared" si="100"/>
        <v>1</v>
      </c>
      <c r="J584" s="7">
        <v>1</v>
      </c>
      <c r="K584" s="127">
        <f>VLOOKUP(G584,权重!$L$16:$N$18,3,0)</f>
        <v>0.02965</v>
      </c>
      <c r="L584" s="127">
        <f t="shared" si="101"/>
        <v>-0.162495927150278</v>
      </c>
      <c r="M584" t="str">
        <f>IFERROR(VLOOKUP(A584,[1]数据整理!A:Q,16,0),"")</f>
        <v>经济管理学院</v>
      </c>
      <c r="N584" t="s">
        <v>79</v>
      </c>
      <c r="O584">
        <v>485</v>
      </c>
      <c r="P584">
        <v>464</v>
      </c>
      <c r="Q584" s="14"/>
      <c r="R584" s="14" t="s">
        <v>55</v>
      </c>
      <c r="S584" s="14" t="s">
        <v>55</v>
      </c>
      <c r="T584" s="30">
        <f>VLOOKUP(A584,英语评价得分!O:T,6,0)</f>
        <v>-0.115590017953058</v>
      </c>
      <c r="U584" s="41">
        <f t="shared" si="102"/>
        <v>-0.115733401082381</v>
      </c>
      <c r="V584" s="14">
        <f t="shared" si="103"/>
        <v>0</v>
      </c>
      <c r="W584">
        <v>156</v>
      </c>
      <c r="X584">
        <v>3</v>
      </c>
      <c r="Y584" s="131">
        <v>0.0192307692307692</v>
      </c>
      <c r="Z584">
        <v>3</v>
      </c>
      <c r="AA584" s="41">
        <f t="shared" si="104"/>
        <v>0.691057142643601</v>
      </c>
      <c r="AB584" s="41">
        <f>VLOOKUP(A584,绩点百分制转换!$H:$M,6,0)</f>
        <v>-2.29162239098171</v>
      </c>
      <c r="AC584" s="41">
        <f>L584*权重!$O$22+AA584*权重!$O$23+AB584*权重!$O$24</f>
        <v>0.0649309712357507</v>
      </c>
      <c r="AD584" s="41">
        <f t="shared" si="105"/>
        <v>0.0923878104572715</v>
      </c>
      <c r="AE584">
        <v>1</v>
      </c>
      <c r="AF584">
        <v>1</v>
      </c>
      <c r="AG584">
        <v>5</v>
      </c>
      <c r="AH584" s="41">
        <f>AE584*权重!$N$3+AF584*权重!$N$4+AG584*权重!$N$5</f>
        <v>1.42589820361751</v>
      </c>
      <c r="AI584" s="41">
        <f t="shared" si="106"/>
        <v>0.474121554781841</v>
      </c>
      <c r="AJ584">
        <v>0</v>
      </c>
      <c r="AK584">
        <v>0</v>
      </c>
      <c r="AL584">
        <v>0</v>
      </c>
      <c r="AM584" s="41">
        <f>AJ584*权重!$N$9+AK584*权重!$N$10+AL584*权重!$N$11</f>
        <v>0</v>
      </c>
      <c r="AN584" s="41">
        <f t="shared" si="107"/>
        <v>-0.651047891978899</v>
      </c>
      <c r="AO584" s="41">
        <f>AI584*权重!$D$16+AN584*权重!$D$17</f>
        <v>-0.223596019154494</v>
      </c>
      <c r="AP584" s="41">
        <f t="shared" si="108"/>
        <v>-0.266311880812019</v>
      </c>
      <c r="AQ584" t="s">
        <v>55</v>
      </c>
      <c r="AR584" t="s">
        <v>55</v>
      </c>
      <c r="AS584" t="s">
        <v>55</v>
      </c>
      <c r="AT584" t="s">
        <v>55</v>
      </c>
      <c r="AU584" t="s">
        <v>55</v>
      </c>
      <c r="AV584" s="7" t="str">
        <f>IF(AU584="","未进复试",IFERROR(VLOOKUP(A584,录取名单!$E:$I,5,0),"未录取"))</f>
        <v>未进复试</v>
      </c>
      <c r="AW584" s="136" t="str">
        <f>VLOOKUP(A584,[1]数据整理!$A:$AC,29,0)</f>
        <v>putong</v>
      </c>
      <c r="AX584" t="str">
        <f t="shared" si="109"/>
        <v/>
      </c>
      <c r="AY584">
        <f>IFERROR(VLOOKUP(A584,跨学科资质筛选!$A:$H,8,0),1)</f>
        <v>1</v>
      </c>
    </row>
    <row r="585" spans="1:51">
      <c r="A585" s="8">
        <v>716</v>
      </c>
      <c r="B585" s="8" t="s">
        <v>825</v>
      </c>
      <c r="C585">
        <v>1</v>
      </c>
      <c r="D585" t="s">
        <v>102</v>
      </c>
      <c r="E585" t="str">
        <f>VLOOKUP(A585,[1]数据整理!A:J,10,0)</f>
        <v>理学</v>
      </c>
      <c r="F585" t="str">
        <f>VLOOKUP(A585,[1]数据整理!$A:$M,13,0)</f>
        <v>应用心理学</v>
      </c>
      <c r="G585" s="7">
        <v>211</v>
      </c>
      <c r="H585" s="7">
        <f t="shared" si="99"/>
        <v>0</v>
      </c>
      <c r="I585" s="7">
        <f t="shared" si="100"/>
        <v>1</v>
      </c>
      <c r="J585" s="7">
        <v>1</v>
      </c>
      <c r="K585" s="127">
        <f>VLOOKUP(G585,权重!$L$16:$N$18,3,0)</f>
        <v>0.03757</v>
      </c>
      <c r="L585" s="127">
        <f t="shared" si="101"/>
        <v>-0.0952406599627802</v>
      </c>
      <c r="M585" t="str">
        <f>IFERROR(VLOOKUP(A585,[1]数据整理!A:Q,16,0),"")</f>
        <v>人文社会科学学院</v>
      </c>
      <c r="N585" t="s">
        <v>197</v>
      </c>
      <c r="O585">
        <v>535</v>
      </c>
      <c r="P585">
        <v>470</v>
      </c>
      <c r="Q585" s="14"/>
      <c r="R585" s="14" t="s">
        <v>55</v>
      </c>
      <c r="S585" s="14" t="s">
        <v>55</v>
      </c>
      <c r="T585" s="30">
        <f>VLOOKUP(A585,英语评价得分!O:T,6,0)</f>
        <v>-0.00579223777897996</v>
      </c>
      <c r="U585" s="41">
        <f t="shared" si="102"/>
        <v>-0.00542676682772792</v>
      </c>
      <c r="V585" s="14">
        <f t="shared" si="103"/>
        <v>0</v>
      </c>
      <c r="W585">
        <v>74</v>
      </c>
      <c r="X585">
        <v>9</v>
      </c>
      <c r="Y585" s="131">
        <v>0.121621621621622</v>
      </c>
      <c r="Z585">
        <v>90.26</v>
      </c>
      <c r="AA585" s="41">
        <f t="shared" si="104"/>
        <v>-0.191688898753531</v>
      </c>
      <c r="AB585" s="41">
        <f>VLOOKUP(A585,绩点百分制转换!$H:$M,6,0)</f>
        <v>0.34431108590716</v>
      </c>
      <c r="AC585" s="41">
        <f>L585*权重!$O$22+AA585*权重!$O$23+AB585*权重!$O$24</f>
        <v>-0.111918034831746</v>
      </c>
      <c r="AD585" s="41">
        <f t="shared" si="105"/>
        <v>-0.159119279474826</v>
      </c>
      <c r="AE585">
        <v>2</v>
      </c>
      <c r="AF585">
        <v>1</v>
      </c>
      <c r="AG585">
        <v>7</v>
      </c>
      <c r="AH585" s="41">
        <f>AE585*权重!$N$3+AF585*权重!$N$4+AG585*权重!$N$5</f>
        <v>2.09945183127609</v>
      </c>
      <c r="AI585" s="41">
        <f t="shared" si="106"/>
        <v>1.1162690923192</v>
      </c>
      <c r="AJ585">
        <v>1</v>
      </c>
      <c r="AK585">
        <v>1</v>
      </c>
      <c r="AL585">
        <v>0</v>
      </c>
      <c r="AM585" s="41">
        <f>AJ585*权重!$N$9+AK585*权重!$N$10+AL585*权重!$N$11</f>
        <v>0.825522828401554</v>
      </c>
      <c r="AN585" s="41">
        <f t="shared" si="107"/>
        <v>1.56596604187897</v>
      </c>
      <c r="AO585" s="41">
        <f>AI585*权重!$D$16+AN585*权重!$D$17</f>
        <v>1.39512617074121</v>
      </c>
      <c r="AP585" s="41">
        <f t="shared" si="108"/>
        <v>1.66165156206761</v>
      </c>
      <c r="AQ585">
        <v>34.4</v>
      </c>
      <c r="AR585">
        <v>7</v>
      </c>
      <c r="AS585">
        <v>9</v>
      </c>
      <c r="AT585">
        <v>29.5</v>
      </c>
      <c r="AU585">
        <v>79.9</v>
      </c>
      <c r="AV585" s="7" t="str">
        <f>IF(AU585="","未进复试",IFERROR(VLOOKUP(A585,录取名单!$E:$I,5,0),"未录取"))</f>
        <v>未录取</v>
      </c>
      <c r="AW585" s="136" t="str">
        <f>VLOOKUP(A585,[1]数据整理!$A:$AC,29,0)</f>
        <v>putong</v>
      </c>
      <c r="AX585" t="str">
        <f t="shared" si="109"/>
        <v/>
      </c>
      <c r="AY585">
        <f>IFERROR(VLOOKUP(A585,跨学科资质筛选!$A:$H,8,0),1)</f>
        <v>1</v>
      </c>
    </row>
    <row r="586" spans="1:51">
      <c r="A586" s="8">
        <v>717</v>
      </c>
      <c r="B586" s="8" t="s">
        <v>826</v>
      </c>
      <c r="C586">
        <v>1</v>
      </c>
      <c r="D586" t="s">
        <v>827</v>
      </c>
      <c r="E586" t="str">
        <f>VLOOKUP(A586,[1]数据整理!A:J,10,0)</f>
        <v>农学</v>
      </c>
      <c r="F586" t="str">
        <f>VLOOKUP(A586,[1]数据整理!$A:$M,13,0)</f>
        <v>园林</v>
      </c>
      <c r="G586" s="7" t="s">
        <v>53</v>
      </c>
      <c r="H586" s="7">
        <f t="shared" si="99"/>
        <v>0</v>
      </c>
      <c r="I586" s="7">
        <f t="shared" si="100"/>
        <v>1</v>
      </c>
      <c r="J586" s="7">
        <v>1</v>
      </c>
      <c r="K586" s="127">
        <f>VLOOKUP(G586,权重!$L$16:$N$18,3,0)</f>
        <v>0.02965</v>
      </c>
      <c r="L586" s="127">
        <f t="shared" si="101"/>
        <v>-0.162495927150278</v>
      </c>
      <c r="M586" t="str">
        <f>IFERROR(VLOOKUP(A586,[1]数据整理!A:Q,16,0),"")</f>
        <v>林学院</v>
      </c>
      <c r="N586" t="s">
        <v>726</v>
      </c>
      <c r="O586">
        <v>435</v>
      </c>
      <c r="Q586" s="14"/>
      <c r="R586" s="14" t="s">
        <v>55</v>
      </c>
      <c r="S586" s="14" t="s">
        <v>55</v>
      </c>
      <c r="T586" s="30">
        <f>VLOOKUP(A586,英语评价得分!O:T,6,0)</f>
        <v>-1.72320937601007</v>
      </c>
      <c r="U586" s="41">
        <f t="shared" si="102"/>
        <v>-1.73080321641695</v>
      </c>
      <c r="V586" s="14">
        <f t="shared" si="103"/>
        <v>0</v>
      </c>
      <c r="W586">
        <v>38</v>
      </c>
      <c r="X586">
        <v>1</v>
      </c>
      <c r="Y586" s="131">
        <v>0.0263157894736842</v>
      </c>
      <c r="Z586">
        <v>456.55</v>
      </c>
      <c r="AA586" s="41">
        <f t="shared" si="104"/>
        <v>0.629974795670089</v>
      </c>
      <c r="AB586" s="41">
        <f>VLOOKUP(A586,绩点百分制转换!$H:$M,6,0)</f>
        <v>-0.115564247780081</v>
      </c>
      <c r="AC586" s="41">
        <f>L586*权重!$O$22+AA586*权重!$O$23+AB586*权重!$O$24</f>
        <v>0.14040753928631</v>
      </c>
      <c r="AD586" s="41">
        <f t="shared" si="105"/>
        <v>0.199727356268533</v>
      </c>
      <c r="AE586">
        <v>0</v>
      </c>
      <c r="AF586">
        <v>1</v>
      </c>
      <c r="AG586">
        <v>5</v>
      </c>
      <c r="AH586" s="41">
        <f>AE586*权重!$N$3+AF586*权重!$N$4+AG586*权重!$N$5</f>
        <v>0.965293677767681</v>
      </c>
      <c r="AI586" s="41">
        <f t="shared" si="106"/>
        <v>0.0349938448158042</v>
      </c>
      <c r="AJ586">
        <v>0</v>
      </c>
      <c r="AK586">
        <v>0</v>
      </c>
      <c r="AL586">
        <v>2</v>
      </c>
      <c r="AM586" s="41">
        <f>AJ586*权重!$N$9+AK586*权重!$N$10+AL586*权重!$N$11</f>
        <v>0.300978828314143</v>
      </c>
      <c r="AN586" s="41">
        <f t="shared" si="107"/>
        <v>0.157257139949415</v>
      </c>
      <c r="AO586" s="41">
        <f>AI586*权重!$D$16+AN586*权重!$D$17</f>
        <v>0.110809314128156</v>
      </c>
      <c r="AP586" s="41">
        <f t="shared" si="108"/>
        <v>0.131978364232724</v>
      </c>
      <c r="AQ586">
        <v>81.4</v>
      </c>
      <c r="AR586">
        <v>81.6</v>
      </c>
      <c r="AS586">
        <v>83.8</v>
      </c>
      <c r="AT586">
        <v>86.4</v>
      </c>
      <c r="AU586">
        <v>83.2667</v>
      </c>
      <c r="AV586" s="7">
        <f>IF(AU586="","未进复试",IFERROR(VLOOKUP(A586,录取名单!$E:$I,5,0),"未录取"))</f>
        <v>83.2667</v>
      </c>
      <c r="AW586" s="136" t="str">
        <f>VLOOKUP(A586,[1]数据整理!$A:$AC,29,0)</f>
        <v>putong</v>
      </c>
      <c r="AX586" t="str">
        <f t="shared" si="109"/>
        <v/>
      </c>
      <c r="AY586">
        <f>IFERROR(VLOOKUP(A586,跨学科资质筛选!$A:$H,8,0),1)</f>
        <v>1</v>
      </c>
    </row>
    <row r="587" spans="1:51">
      <c r="A587" s="8">
        <v>718</v>
      </c>
      <c r="B587" s="8" t="s">
        <v>828</v>
      </c>
      <c r="C587">
        <v>1</v>
      </c>
      <c r="D587" t="s">
        <v>102</v>
      </c>
      <c r="E587" t="str">
        <f>VLOOKUP(A587,[1]数据整理!A:J,10,0)</f>
        <v>管理学</v>
      </c>
      <c r="F587" t="str">
        <f>VLOOKUP(A587,[1]数据整理!$A:$M,13,0)</f>
        <v>信息管理与信息系统</v>
      </c>
      <c r="G587" s="7">
        <v>211</v>
      </c>
      <c r="H587" s="7">
        <f t="shared" si="99"/>
        <v>0</v>
      </c>
      <c r="I587" s="7">
        <f t="shared" si="100"/>
        <v>1</v>
      </c>
      <c r="J587" s="7">
        <v>1</v>
      </c>
      <c r="K587" s="127">
        <f>VLOOKUP(G587,权重!$L$16:$N$18,3,0)</f>
        <v>0.03757</v>
      </c>
      <c r="L587" s="127">
        <f t="shared" si="101"/>
        <v>-0.0952406599627802</v>
      </c>
      <c r="M587" t="str">
        <f>IFERROR(VLOOKUP(A587,[1]数据整理!A:Q,16,0),"")</f>
        <v>经济管理学院</v>
      </c>
      <c r="N587" t="s">
        <v>79</v>
      </c>
      <c r="O587">
        <v>626</v>
      </c>
      <c r="P587">
        <v>635</v>
      </c>
      <c r="Q587" s="14"/>
      <c r="R587" s="14" t="s">
        <v>55</v>
      </c>
      <c r="S587" s="14" t="s">
        <v>55</v>
      </c>
      <c r="T587" s="30">
        <f>VLOOKUP(A587,英语评价得分!O:T,6,0)</f>
        <v>3.0136467170082</v>
      </c>
      <c r="U587" s="41">
        <f t="shared" si="102"/>
        <v>3.02800567517525</v>
      </c>
      <c r="V587" s="14">
        <f t="shared" si="103"/>
        <v>0</v>
      </c>
      <c r="W587">
        <v>31</v>
      </c>
      <c r="X587">
        <v>15</v>
      </c>
      <c r="Y587" s="131">
        <v>0.483870967741935</v>
      </c>
      <c r="Z587">
        <v>83.02</v>
      </c>
      <c r="AA587" s="41">
        <f t="shared" si="104"/>
        <v>-3.31476257984514</v>
      </c>
      <c r="AB587" s="41">
        <f>VLOOKUP(A587,绩点百分制转换!$H:$M,6,0)</f>
        <v>-1.51574333638089</v>
      </c>
      <c r="AC587" s="41">
        <f>L587*权重!$O$22+AA587*权重!$O$23+AB587*权重!$O$24</f>
        <v>-1.38158718540755</v>
      </c>
      <c r="AD587" s="41">
        <f t="shared" si="105"/>
        <v>-1.96478842254031</v>
      </c>
      <c r="AE587">
        <v>0</v>
      </c>
      <c r="AF587">
        <v>1</v>
      </c>
      <c r="AG587">
        <v>4</v>
      </c>
      <c r="AH587" s="41">
        <f>AE587*权重!$N$3+AF587*权重!$N$4+AG587*权重!$N$5</f>
        <v>0.858819126863304</v>
      </c>
      <c r="AI587" s="41">
        <f t="shared" si="106"/>
        <v>-0.0665160689698573</v>
      </c>
      <c r="AJ587">
        <v>0</v>
      </c>
      <c r="AK587">
        <v>0</v>
      </c>
      <c r="AL587">
        <v>0</v>
      </c>
      <c r="AM587" s="41">
        <f>AJ587*权重!$N$9+AK587*权重!$N$10+AL587*权重!$N$11</f>
        <v>0</v>
      </c>
      <c r="AN587" s="41">
        <f t="shared" si="107"/>
        <v>-0.651047891978899</v>
      </c>
      <c r="AO587" s="41">
        <f>AI587*权重!$D$16+AN587*权重!$D$17</f>
        <v>-0.428984252417764</v>
      </c>
      <c r="AP587" s="41">
        <f t="shared" si="108"/>
        <v>-0.510937553951603</v>
      </c>
      <c r="AQ587" t="s">
        <v>55</v>
      </c>
      <c r="AR587" t="s">
        <v>55</v>
      </c>
      <c r="AS587" t="s">
        <v>55</v>
      </c>
      <c r="AT587">
        <v>86.75</v>
      </c>
      <c r="AU587">
        <v>86.75</v>
      </c>
      <c r="AV587" s="7">
        <f>IF(AU587="","未进复试",IFERROR(VLOOKUP(A587,录取名单!$E:$I,5,0),"未录取"))</f>
        <v>86.75</v>
      </c>
      <c r="AW587" s="136" t="str">
        <f>VLOOKUP(A587,[1]数据整理!$A:$AC,29,0)</f>
        <v>zhijiaotuan</v>
      </c>
      <c r="AX587" t="str">
        <f t="shared" si="109"/>
        <v/>
      </c>
      <c r="AY587">
        <f>IFERROR(VLOOKUP(A587,跨学科资质筛选!$A:$H,8,0),1)</f>
        <v>1</v>
      </c>
    </row>
    <row r="588" spans="1:51">
      <c r="A588" s="8">
        <v>719</v>
      </c>
      <c r="B588" s="8" t="s">
        <v>829</v>
      </c>
      <c r="C588">
        <v>1</v>
      </c>
      <c r="D588" t="s">
        <v>102</v>
      </c>
      <c r="E588" t="str">
        <f>VLOOKUP(A588,[1]数据整理!A:J,10,0)</f>
        <v>农学</v>
      </c>
      <c r="F588" t="str">
        <f>VLOOKUP(A588,[1]数据整理!$A:$M,13,0)</f>
        <v>林学</v>
      </c>
      <c r="G588" s="7">
        <v>211</v>
      </c>
      <c r="H588" s="7">
        <f t="shared" si="99"/>
        <v>0</v>
      </c>
      <c r="I588" s="7">
        <f t="shared" si="100"/>
        <v>1</v>
      </c>
      <c r="J588" s="7">
        <v>1</v>
      </c>
      <c r="K588" s="127">
        <f>VLOOKUP(G588,权重!$L$16:$N$18,3,0)</f>
        <v>0.03757</v>
      </c>
      <c r="L588" s="127">
        <f t="shared" si="101"/>
        <v>-0.0952406599627802</v>
      </c>
      <c r="M588" t="str">
        <f>IFERROR(VLOOKUP(A588,[1]数据整理!A:Q,16,0),"")</f>
        <v>自然保护区学院</v>
      </c>
      <c r="N588" t="s">
        <v>548</v>
      </c>
      <c r="O588">
        <v>467</v>
      </c>
      <c r="Q588" s="14"/>
      <c r="R588" s="14" t="s">
        <v>55</v>
      </c>
      <c r="S588" s="14" t="s">
        <v>55</v>
      </c>
      <c r="T588" s="30">
        <f>VLOOKUP(A588,英语评价得分!O:T,6,0)</f>
        <v>-1.21684365827912</v>
      </c>
      <c r="U588" s="41">
        <f t="shared" si="102"/>
        <v>-1.22209076397678</v>
      </c>
      <c r="V588" s="14">
        <f t="shared" si="103"/>
        <v>0</v>
      </c>
      <c r="W588">
        <v>101</v>
      </c>
      <c r="X588">
        <v>35</v>
      </c>
      <c r="Y588" s="131">
        <v>0.346534653465347</v>
      </c>
      <c r="Z588">
        <v>85.04</v>
      </c>
      <c r="AA588" s="41">
        <f t="shared" si="104"/>
        <v>-2.13073993585978</v>
      </c>
      <c r="AB588" s="41">
        <f>VLOOKUP(A588,绩点百分制转换!$H:$M,6,0)</f>
        <v>-0.996777876018755</v>
      </c>
      <c r="AC588" s="41">
        <f>L588*权重!$O$22+AA588*权重!$O$23+AB588*权重!$O$24</f>
        <v>-0.908672014706425</v>
      </c>
      <c r="AD588" s="41">
        <f t="shared" si="105"/>
        <v>-1.29222870047783</v>
      </c>
      <c r="AE588">
        <v>0</v>
      </c>
      <c r="AF588">
        <v>0</v>
      </c>
      <c r="AG588">
        <v>0</v>
      </c>
      <c r="AH588" s="41">
        <f>AE588*权重!$N$3+AF588*权重!$N$4+AG588*权重!$N$5</f>
        <v>0</v>
      </c>
      <c r="AI588" s="41">
        <f t="shared" si="106"/>
        <v>-0.885290647353986</v>
      </c>
      <c r="AJ588">
        <v>0</v>
      </c>
      <c r="AK588">
        <v>0</v>
      </c>
      <c r="AL588">
        <v>0</v>
      </c>
      <c r="AM588" s="41">
        <f>AJ588*权重!$N$9+AK588*权重!$N$10+AL588*权重!$N$11</f>
        <v>0</v>
      </c>
      <c r="AN588" s="41">
        <f t="shared" si="107"/>
        <v>-0.651047891978899</v>
      </c>
      <c r="AO588" s="41">
        <f>AI588*权重!$D$16+AN588*权重!$D$17</f>
        <v>-0.740036714745894</v>
      </c>
      <c r="AP588" s="41">
        <f t="shared" si="108"/>
        <v>-0.881413587411652</v>
      </c>
      <c r="AQ588">
        <v>88</v>
      </c>
      <c r="AR588" t="s">
        <v>55</v>
      </c>
      <c r="AS588">
        <v>75.67</v>
      </c>
      <c r="AT588">
        <v>75</v>
      </c>
      <c r="AU588">
        <v>79.56</v>
      </c>
      <c r="AV588" s="7">
        <f>IF(AU588="","未进复试",IFERROR(VLOOKUP(A588,录取名单!$E:$I,5,0),"未录取"))</f>
        <v>79.56</v>
      </c>
      <c r="AW588" s="136" t="str">
        <f>VLOOKUP(A588,[1]数据整理!$A:$AC,29,0)</f>
        <v>2jia</v>
      </c>
      <c r="AX588" t="str">
        <f t="shared" si="109"/>
        <v/>
      </c>
      <c r="AY588">
        <f>IFERROR(VLOOKUP(A588,跨学科资质筛选!$A:$H,8,0),1)</f>
        <v>1</v>
      </c>
    </row>
    <row r="589" spans="1:51">
      <c r="A589" s="8">
        <v>720</v>
      </c>
      <c r="B589" s="8" t="s">
        <v>830</v>
      </c>
      <c r="C589">
        <v>2</v>
      </c>
      <c r="D589" t="s">
        <v>831</v>
      </c>
      <c r="E589" t="str">
        <f>VLOOKUP(A589,[1]数据整理!A:J,10,0)</f>
        <v>文学</v>
      </c>
      <c r="F589" t="str">
        <f>VLOOKUP(A589,[1]数据整理!$A:$M,13,0)</f>
        <v>英语</v>
      </c>
      <c r="G589" s="7" t="s">
        <v>53</v>
      </c>
      <c r="H589" s="7">
        <f t="shared" si="99"/>
        <v>0</v>
      </c>
      <c r="I589" s="7">
        <f t="shared" si="100"/>
        <v>1</v>
      </c>
      <c r="J589" s="7">
        <v>1</v>
      </c>
      <c r="K589" s="127">
        <f>VLOOKUP(G589,权重!$L$16:$N$18,3,0)</f>
        <v>0.02965</v>
      </c>
      <c r="L589" s="127">
        <f t="shared" si="101"/>
        <v>-0.162495927150278</v>
      </c>
      <c r="M589" t="str">
        <f>IFERROR(VLOOKUP(A589,[1]数据整理!A:Q,16,0),"")</f>
        <v>外语学院</v>
      </c>
      <c r="N589" t="s">
        <v>362</v>
      </c>
      <c r="O589">
        <v>448</v>
      </c>
      <c r="Q589" s="14"/>
      <c r="R589" s="14" t="s">
        <v>55</v>
      </c>
      <c r="S589" s="14" t="s">
        <v>55</v>
      </c>
      <c r="T589" s="30">
        <f>VLOOKUP(A589,英语评价得分!O:T,6,0)</f>
        <v>-1.51749830318187</v>
      </c>
      <c r="U589" s="41">
        <f t="shared" si="102"/>
        <v>-1.52413878261313</v>
      </c>
      <c r="V589" s="14">
        <f t="shared" si="103"/>
        <v>0</v>
      </c>
      <c r="W589">
        <v>132</v>
      </c>
      <c r="X589">
        <v>16</v>
      </c>
      <c r="Y589" s="131">
        <v>0.121212121212121</v>
      </c>
      <c r="Z589">
        <v>3.24</v>
      </c>
      <c r="AA589" s="41">
        <f t="shared" si="104"/>
        <v>-0.188158457732715</v>
      </c>
      <c r="AB589" s="41">
        <f>VLOOKUP(A589,绩点百分制转换!$H:$M,6,0)</f>
        <v>-1.67502976480887</v>
      </c>
      <c r="AC589" s="41">
        <f>L589*权重!$O$22+AA589*权重!$O$23+AB589*权重!$O$24</f>
        <v>-0.240812393573485</v>
      </c>
      <c r="AD589" s="41">
        <f t="shared" si="105"/>
        <v>-0.34242732172317</v>
      </c>
      <c r="AE589">
        <v>0</v>
      </c>
      <c r="AF589">
        <v>0</v>
      </c>
      <c r="AG589">
        <v>0</v>
      </c>
      <c r="AH589" s="41">
        <f>AE589*权重!$N$3+AF589*权重!$N$4+AG589*权重!$N$5</f>
        <v>0</v>
      </c>
      <c r="AI589" s="41">
        <f t="shared" si="106"/>
        <v>-0.885290647353986</v>
      </c>
      <c r="AJ589">
        <v>0</v>
      </c>
      <c r="AK589">
        <v>0</v>
      </c>
      <c r="AL589">
        <v>0</v>
      </c>
      <c r="AM589" s="41">
        <f>AJ589*权重!$N$9+AK589*权重!$N$10+AL589*权重!$N$11</f>
        <v>0</v>
      </c>
      <c r="AN589" s="41">
        <f t="shared" si="107"/>
        <v>-0.651047891978899</v>
      </c>
      <c r="AO589" s="41">
        <f>AI589*权重!$D$16+AN589*权重!$D$17</f>
        <v>-0.740036714745894</v>
      </c>
      <c r="AP589" s="41">
        <f t="shared" si="108"/>
        <v>-0.881413587411652</v>
      </c>
      <c r="AQ589" t="s">
        <v>55</v>
      </c>
      <c r="AR589" t="s">
        <v>55</v>
      </c>
      <c r="AS589" t="s">
        <v>55</v>
      </c>
      <c r="AT589" t="s">
        <v>55</v>
      </c>
      <c r="AU589" t="s">
        <v>55</v>
      </c>
      <c r="AV589" s="7" t="str">
        <f>IF(AU589="","未进复试",IFERROR(VLOOKUP(A589,录取名单!$E:$I,5,0),"未录取"))</f>
        <v>未进复试</v>
      </c>
      <c r="AW589" s="136" t="str">
        <f>VLOOKUP(A589,[1]数据整理!$A:$AC,29,0)</f>
        <v>putong</v>
      </c>
      <c r="AX589" t="str">
        <f t="shared" si="109"/>
        <v/>
      </c>
      <c r="AY589">
        <f>IFERROR(VLOOKUP(A589,跨学科资质筛选!$A:$H,8,0),1)</f>
        <v>1</v>
      </c>
    </row>
    <row r="590" spans="1:51">
      <c r="A590" s="8">
        <v>723</v>
      </c>
      <c r="B590" s="8" t="s">
        <v>832</v>
      </c>
      <c r="C590">
        <v>1</v>
      </c>
      <c r="D590" t="s">
        <v>102</v>
      </c>
      <c r="E590" t="str">
        <f>VLOOKUP(A590,[1]数据整理!A:J,10,0)</f>
        <v>工学</v>
      </c>
      <c r="F590" t="str">
        <f>VLOOKUP(A590,[1]数据整理!$A:$M,13,0)</f>
        <v>环境科学</v>
      </c>
      <c r="G590" s="7">
        <v>211</v>
      </c>
      <c r="H590" s="7">
        <f t="shared" si="99"/>
        <v>0</v>
      </c>
      <c r="I590" s="7">
        <f t="shared" si="100"/>
        <v>1</v>
      </c>
      <c r="J590" s="7">
        <v>1</v>
      </c>
      <c r="K590" s="127">
        <f>VLOOKUP(G590,权重!$L$16:$N$18,3,0)</f>
        <v>0.03757</v>
      </c>
      <c r="L590" s="127">
        <f t="shared" si="101"/>
        <v>-0.0952406599627802</v>
      </c>
      <c r="M590" t="str">
        <f>IFERROR(VLOOKUP(A590,[1]数据整理!A:Q,16,0),"")</f>
        <v>环境科学与工程学院</v>
      </c>
      <c r="N590" t="s">
        <v>76</v>
      </c>
      <c r="O590">
        <v>488</v>
      </c>
      <c r="P590">
        <v>501</v>
      </c>
      <c r="Q590" s="14"/>
      <c r="R590" s="14" t="s">
        <v>55</v>
      </c>
      <c r="S590" s="14" t="s">
        <v>55</v>
      </c>
      <c r="T590" s="30">
        <f>VLOOKUP(A590,英语评价得分!O:T,6,0)</f>
        <v>0.561496293120429</v>
      </c>
      <c r="U590" s="41">
        <f t="shared" si="102"/>
        <v>0.564490843487983</v>
      </c>
      <c r="V590" s="14">
        <f t="shared" si="103"/>
        <v>0</v>
      </c>
      <c r="W590">
        <v>42</v>
      </c>
      <c r="X590">
        <v>4</v>
      </c>
      <c r="Y590" s="131">
        <v>0.0952380952380952</v>
      </c>
      <c r="Z590">
        <v>88.89</v>
      </c>
      <c r="AA590" s="41">
        <f t="shared" si="104"/>
        <v>0.0357723727304773</v>
      </c>
      <c r="AB590" s="41">
        <f>VLOOKUP(A590,绩点百分制转换!$H:$M,6,0)</f>
        <v>-0.00766053819983412</v>
      </c>
      <c r="AC590" s="41">
        <f>L590*权重!$O$22+AA590*权重!$O$23+AB590*权重!$O$24</f>
        <v>-0.0415449807083583</v>
      </c>
      <c r="AD590" s="41">
        <f t="shared" si="105"/>
        <v>-0.0590377328165876</v>
      </c>
      <c r="AE590">
        <v>0</v>
      </c>
      <c r="AF590">
        <v>0</v>
      </c>
      <c r="AG590">
        <v>1</v>
      </c>
      <c r="AH590" s="41">
        <f>AE590*权重!$N$3+AF590*权重!$N$4+AG590*权重!$N$5</f>
        <v>0.106474550904377</v>
      </c>
      <c r="AI590" s="41">
        <f t="shared" si="106"/>
        <v>-0.783780733568324</v>
      </c>
      <c r="AJ590">
        <v>0</v>
      </c>
      <c r="AK590">
        <v>0</v>
      </c>
      <c r="AL590">
        <v>1</v>
      </c>
      <c r="AM590" s="41">
        <f>AJ590*权重!$N$9+AK590*权重!$N$10+AL590*权重!$N$11</f>
        <v>0.150489414157071</v>
      </c>
      <c r="AN590" s="41">
        <f t="shared" si="107"/>
        <v>-0.246895376014742</v>
      </c>
      <c r="AO590" s="41">
        <f>AI590*权重!$D$16+AN590*权重!$D$17</f>
        <v>-0.450858123349348</v>
      </c>
      <c r="AP590" s="41">
        <f t="shared" si="108"/>
        <v>-0.536990216831994</v>
      </c>
      <c r="AQ590">
        <v>92.6</v>
      </c>
      <c r="AR590">
        <v>92.6</v>
      </c>
      <c r="AS590">
        <v>90.6</v>
      </c>
      <c r="AT590">
        <v>92.8</v>
      </c>
      <c r="AU590">
        <v>92.15</v>
      </c>
      <c r="AV590" s="7" t="str">
        <f>IF(AU590="","未进复试",IFERROR(VLOOKUP(A590,录取名单!$E:$I,5,0),"未录取"))</f>
        <v>未录取</v>
      </c>
      <c r="AW590" s="136" t="str">
        <f>VLOOKUP(A590,[1]数据整理!$A:$AC,29,0)</f>
        <v>putong</v>
      </c>
      <c r="AX590" t="str">
        <f t="shared" si="109"/>
        <v/>
      </c>
      <c r="AY590">
        <f>IFERROR(VLOOKUP(A590,跨学科资质筛选!$A:$H,8,0),1)</f>
        <v>1</v>
      </c>
    </row>
    <row r="591" spans="1:51">
      <c r="A591" s="8">
        <v>725</v>
      </c>
      <c r="B591" s="8" t="s">
        <v>833</v>
      </c>
      <c r="C591">
        <v>1</v>
      </c>
      <c r="D591" t="s">
        <v>652</v>
      </c>
      <c r="E591" t="str">
        <f>VLOOKUP(A591,[1]数据整理!A:J,10,0)</f>
        <v>经济学</v>
      </c>
      <c r="F591" t="str">
        <f>VLOOKUP(A591,[1]数据整理!$A:$M,13,0)</f>
        <v>能源经济</v>
      </c>
      <c r="G591" s="7" t="s">
        <v>53</v>
      </c>
      <c r="H591" s="7">
        <f t="shared" si="99"/>
        <v>0</v>
      </c>
      <c r="I591" s="7">
        <f t="shared" si="100"/>
        <v>1</v>
      </c>
      <c r="J591" s="7">
        <v>1</v>
      </c>
      <c r="K591" s="127">
        <f>VLOOKUP(G591,权重!$L$16:$N$18,3,0)</f>
        <v>0.02965</v>
      </c>
      <c r="L591" s="127">
        <f t="shared" si="101"/>
        <v>-0.162495927150278</v>
      </c>
      <c r="M591" t="str">
        <f>IFERROR(VLOOKUP(A591,[1]数据整理!A:Q,16,0),"")</f>
        <v>经济管理学院</v>
      </c>
      <c r="N591" t="s">
        <v>74</v>
      </c>
      <c r="O591">
        <v>478</v>
      </c>
      <c r="P591">
        <v>479</v>
      </c>
      <c r="Q591" s="14"/>
      <c r="R591" s="14" t="s">
        <v>55</v>
      </c>
      <c r="S591" s="14" t="s">
        <v>55</v>
      </c>
      <c r="T591" s="30">
        <f>VLOOKUP(A591,英语评价得分!O:T,6,0)</f>
        <v>0.15890443248214</v>
      </c>
      <c r="U591" s="41">
        <f t="shared" si="102"/>
        <v>0.160033184554254</v>
      </c>
      <c r="V591" s="14">
        <f t="shared" si="103"/>
        <v>0</v>
      </c>
      <c r="W591">
        <v>49</v>
      </c>
      <c r="X591">
        <v>15</v>
      </c>
      <c r="Y591" s="131">
        <v>0.306122448979592</v>
      </c>
      <c r="Z591">
        <v>3.33</v>
      </c>
      <c r="AA591" s="41">
        <f t="shared" si="104"/>
        <v>-1.78233270317306</v>
      </c>
      <c r="AB591" s="41">
        <f>VLOOKUP(A591,绩点百分制转换!$H:$M,6,0)</f>
        <v>-1.44380752999406</v>
      </c>
      <c r="AC591" s="41">
        <f>L591*权重!$O$22+AA591*权重!$O$23+AB591*权重!$O$24</f>
        <v>-0.835384568126068</v>
      </c>
      <c r="AD591" s="41">
        <f t="shared" si="105"/>
        <v>-1.18800242955977</v>
      </c>
      <c r="AE591">
        <v>1</v>
      </c>
      <c r="AF591">
        <v>0</v>
      </c>
      <c r="AG591">
        <v>1</v>
      </c>
      <c r="AH591" s="41">
        <f>AE591*权重!$N$3+AF591*权重!$N$4+AG591*权重!$N$5</f>
        <v>0.567079076754205</v>
      </c>
      <c r="AI591" s="41">
        <f t="shared" si="106"/>
        <v>-0.344653023602287</v>
      </c>
      <c r="AJ591">
        <v>0</v>
      </c>
      <c r="AK591">
        <v>0</v>
      </c>
      <c r="AL591">
        <v>2</v>
      </c>
      <c r="AM591" s="41">
        <f>AJ591*权重!$N$9+AK591*权重!$N$10+AL591*权重!$N$11</f>
        <v>0.300978828314143</v>
      </c>
      <c r="AN591" s="41">
        <f t="shared" si="107"/>
        <v>0.157257139949415</v>
      </c>
      <c r="AO591" s="41">
        <f>AI591*权重!$D$16+AN591*权重!$D$17</f>
        <v>-0.0334185311838766</v>
      </c>
      <c r="AP591" s="41">
        <f t="shared" si="108"/>
        <v>-0.0398028190627318</v>
      </c>
      <c r="AQ591" t="s">
        <v>55</v>
      </c>
      <c r="AR591" t="s">
        <v>55</v>
      </c>
      <c r="AS591" t="s">
        <v>55</v>
      </c>
      <c r="AT591" t="s">
        <v>55</v>
      </c>
      <c r="AU591" t="s">
        <v>55</v>
      </c>
      <c r="AV591" s="7" t="str">
        <f>IF(AU591="","未进复试",IFERROR(VLOOKUP(A591,录取名单!$E:$I,5,0),"未录取"))</f>
        <v>未进复试</v>
      </c>
      <c r="AW591" s="136" t="str">
        <f>VLOOKUP(A591,[1]数据整理!$A:$AC,29,0)</f>
        <v>putong</v>
      </c>
      <c r="AX591" t="str">
        <f t="shared" si="109"/>
        <v/>
      </c>
      <c r="AY591">
        <f>IFERROR(VLOOKUP(A591,跨学科资质筛选!$A:$H,8,0),1)</f>
        <v>1</v>
      </c>
    </row>
    <row r="592" spans="1:51">
      <c r="A592" s="8">
        <v>726</v>
      </c>
      <c r="B592" s="8" t="s">
        <v>834</v>
      </c>
      <c r="C592">
        <v>1</v>
      </c>
      <c r="D592" t="s">
        <v>102</v>
      </c>
      <c r="E592" t="str">
        <f>VLOOKUP(A592,[1]数据整理!A:J,10,0)</f>
        <v>艺术学</v>
      </c>
      <c r="F592" t="str">
        <f>VLOOKUP(A592,[1]数据整理!$A:$M,13,0)</f>
        <v>环境设计</v>
      </c>
      <c r="G592" s="7">
        <v>211</v>
      </c>
      <c r="H592" s="7">
        <f t="shared" si="99"/>
        <v>0</v>
      </c>
      <c r="I592" s="7">
        <f t="shared" si="100"/>
        <v>1</v>
      </c>
      <c r="J592" s="7">
        <v>1</v>
      </c>
      <c r="K592" s="127">
        <f>VLOOKUP(G592,权重!$L$16:$N$18,3,0)</f>
        <v>0.03757</v>
      </c>
      <c r="L592" s="127">
        <f t="shared" si="101"/>
        <v>-0.0952406599627802</v>
      </c>
      <c r="M592" t="str">
        <f>IFERROR(VLOOKUP(A592,[1]数据整理!A:Q,16,0),"")</f>
        <v>艺术设计学院</v>
      </c>
      <c r="N592" t="s">
        <v>205</v>
      </c>
      <c r="O592">
        <v>463</v>
      </c>
      <c r="Q592" s="14"/>
      <c r="R592" s="14" t="s">
        <v>55</v>
      </c>
      <c r="S592" s="14" t="s">
        <v>55</v>
      </c>
      <c r="T592" s="30">
        <f>VLOOKUP(A592,英语评价得分!O:T,6,0)</f>
        <v>-1.28013937299549</v>
      </c>
      <c r="U592" s="41">
        <f t="shared" si="102"/>
        <v>-1.2856798205318</v>
      </c>
      <c r="V592" s="14">
        <f t="shared" si="103"/>
        <v>0</v>
      </c>
      <c r="W592">
        <v>71</v>
      </c>
      <c r="X592">
        <v>6</v>
      </c>
      <c r="Y592" s="131">
        <v>0.0845070422535211</v>
      </c>
      <c r="Z592">
        <v>89.07</v>
      </c>
      <c r="AA592" s="41">
        <f t="shared" si="104"/>
        <v>0.128288396583815</v>
      </c>
      <c r="AB592" s="41">
        <f>VLOOKUP(A592,绩点百分制转换!$H:$M,6,0)</f>
        <v>0.0385839087631266</v>
      </c>
      <c r="AC592" s="41">
        <f>L592*权重!$O$22+AA592*权重!$O$23+AB592*权重!$O$24</f>
        <v>-0.004334629298464</v>
      </c>
      <c r="AD592" s="41">
        <f t="shared" si="105"/>
        <v>-0.00611876308892415</v>
      </c>
      <c r="AE592">
        <v>0</v>
      </c>
      <c r="AF592">
        <v>0</v>
      </c>
      <c r="AG592">
        <v>0</v>
      </c>
      <c r="AH592" s="41">
        <f>AE592*权重!$N$3+AF592*权重!$N$4+AG592*权重!$N$5</f>
        <v>0</v>
      </c>
      <c r="AI592" s="41">
        <f t="shared" si="106"/>
        <v>-0.885290647353986</v>
      </c>
      <c r="AJ592">
        <v>0</v>
      </c>
      <c r="AK592">
        <v>0</v>
      </c>
      <c r="AL592">
        <v>0</v>
      </c>
      <c r="AM592" s="41">
        <f>AJ592*权重!$N$9+AK592*权重!$N$10+AL592*权重!$N$11</f>
        <v>0</v>
      </c>
      <c r="AN592" s="41">
        <f t="shared" si="107"/>
        <v>-0.651047891978899</v>
      </c>
      <c r="AO592" s="41">
        <f>AI592*权重!$D$16+AN592*权重!$D$17</f>
        <v>-0.740036714745894</v>
      </c>
      <c r="AP592" s="41">
        <f t="shared" si="108"/>
        <v>-0.881413587411652</v>
      </c>
      <c r="AQ592">
        <v>91</v>
      </c>
      <c r="AR592" t="s">
        <v>55</v>
      </c>
      <c r="AS592">
        <v>79.75</v>
      </c>
      <c r="AT592">
        <v>89.8</v>
      </c>
      <c r="AU592">
        <v>88.25</v>
      </c>
      <c r="AV592" s="7">
        <f>IF(AU592="","未进复试",IFERROR(VLOOKUP(A592,录取名单!$E:$I,5,0),"未录取"))</f>
        <v>88.25</v>
      </c>
      <c r="AW592" s="136" t="str">
        <f>VLOOKUP(A592,[1]数据整理!$A:$AC,29,0)</f>
        <v>putong</v>
      </c>
      <c r="AX592" t="str">
        <f t="shared" si="109"/>
        <v/>
      </c>
      <c r="AY592">
        <f>IFERROR(VLOOKUP(A592,跨学科资质筛选!$A:$H,8,0),1)</f>
        <v>1</v>
      </c>
    </row>
    <row r="593" spans="1:51">
      <c r="A593" s="8">
        <v>728</v>
      </c>
      <c r="B593" s="8" t="s">
        <v>835</v>
      </c>
      <c r="C593">
        <v>2</v>
      </c>
      <c r="D593" t="s">
        <v>63</v>
      </c>
      <c r="E593" t="str">
        <f>VLOOKUP(A593,[1]数据整理!A:J,10,0)</f>
        <v>经济学</v>
      </c>
      <c r="F593" t="str">
        <f>VLOOKUP(A593,[1]数据整理!$A:$M,13,0)</f>
        <v>金融学</v>
      </c>
      <c r="G593" s="7" t="s">
        <v>53</v>
      </c>
      <c r="H593" s="7">
        <f t="shared" si="99"/>
        <v>0</v>
      </c>
      <c r="I593" s="7">
        <f t="shared" si="100"/>
        <v>1</v>
      </c>
      <c r="J593" s="7">
        <v>1</v>
      </c>
      <c r="K593" s="127">
        <f>VLOOKUP(G593,权重!$L$16:$N$18,3,0)</f>
        <v>0.02965</v>
      </c>
      <c r="L593" s="127">
        <f t="shared" si="101"/>
        <v>-0.162495927150278</v>
      </c>
      <c r="M593" t="str">
        <f>IFERROR(VLOOKUP(A593,[1]数据整理!A:Q,16,0),"")</f>
        <v>经济管理学院</v>
      </c>
      <c r="N593" t="s">
        <v>61</v>
      </c>
      <c r="O593">
        <v>436</v>
      </c>
      <c r="P593">
        <v>505</v>
      </c>
      <c r="Q593" s="14"/>
      <c r="R593" s="14" t="s">
        <v>55</v>
      </c>
      <c r="S593" s="14" t="s">
        <v>55</v>
      </c>
      <c r="T593" s="30">
        <f>VLOOKUP(A593,英语评价得分!O:T,6,0)</f>
        <v>0.634694813236482</v>
      </c>
      <c r="U593" s="41">
        <f t="shared" si="102"/>
        <v>0.638028599657752</v>
      </c>
      <c r="V593" s="14">
        <f t="shared" si="103"/>
        <v>0</v>
      </c>
      <c r="W593">
        <v>174</v>
      </c>
      <c r="X593">
        <v>6</v>
      </c>
      <c r="Y593" s="131">
        <v>0.0344827586206897</v>
      </c>
      <c r="Z593">
        <v>4.12</v>
      </c>
      <c r="AA593" s="41">
        <f t="shared" si="104"/>
        <v>0.559564602607025</v>
      </c>
      <c r="AB593" s="41">
        <f>VLOOKUP(A593,绩点百分制转换!$H:$M,6,0)</f>
        <v>1.4079333660553</v>
      </c>
      <c r="AC593" s="41">
        <f>L593*权重!$O$22+AA593*权重!$O$23+AB593*权重!$O$24</f>
        <v>0.182757490735999</v>
      </c>
      <c r="AD593" s="41">
        <f t="shared" si="105"/>
        <v>0.259955645274645</v>
      </c>
      <c r="AE593">
        <v>4</v>
      </c>
      <c r="AF593">
        <v>2</v>
      </c>
      <c r="AG593">
        <v>3</v>
      </c>
      <c r="AH593" s="41">
        <f>AE593*权重!$N$3+AF593*权重!$N$4+AG593*权重!$N$5</f>
        <v>3.02768360260403</v>
      </c>
      <c r="AI593" s="41">
        <f t="shared" si="106"/>
        <v>2.00121978035011</v>
      </c>
      <c r="AJ593">
        <v>2</v>
      </c>
      <c r="AK593">
        <v>0</v>
      </c>
      <c r="AL593">
        <v>0</v>
      </c>
      <c r="AM593" s="41">
        <f>AJ593*权重!$N$9+AK593*权重!$N$10+AL593*权重!$N$11</f>
        <v>0.968044856278705</v>
      </c>
      <c r="AN593" s="41">
        <f t="shared" si="107"/>
        <v>1.94872144344326</v>
      </c>
      <c r="AO593" s="41">
        <f>AI593*权重!$D$16+AN593*权重!$D$17</f>
        <v>1.96866556163417</v>
      </c>
      <c r="AP593" s="41">
        <f t="shared" si="108"/>
        <v>2.34476011867812</v>
      </c>
      <c r="AQ593" t="s">
        <v>55</v>
      </c>
      <c r="AR593" t="s">
        <v>55</v>
      </c>
      <c r="AS593" t="s">
        <v>55</v>
      </c>
      <c r="AT593" t="s">
        <v>55</v>
      </c>
      <c r="AU593" t="s">
        <v>55</v>
      </c>
      <c r="AV593" s="7" t="str">
        <f>IF(AU593="","未进复试",IFERROR(VLOOKUP(A593,录取名单!$E:$I,5,0),"未录取"))</f>
        <v>未进复试</v>
      </c>
      <c r="AW593" s="136" t="str">
        <f>VLOOKUP(A593,[1]数据整理!$A:$AC,29,0)</f>
        <v>putong</v>
      </c>
      <c r="AX593" t="str">
        <f t="shared" si="109"/>
        <v/>
      </c>
      <c r="AY593">
        <f>IFERROR(VLOOKUP(A593,跨学科资质筛选!$A:$H,8,0),1)</f>
        <v>1</v>
      </c>
    </row>
    <row r="594" spans="1:51">
      <c r="A594" s="8">
        <v>729</v>
      </c>
      <c r="B594" s="8" t="s">
        <v>836</v>
      </c>
      <c r="C594">
        <v>1</v>
      </c>
      <c r="D594" t="s">
        <v>57</v>
      </c>
      <c r="E594" t="str">
        <f>VLOOKUP(A594,[1]数据整理!A:J,10,0)</f>
        <v>工学</v>
      </c>
      <c r="F594" t="str">
        <f>VLOOKUP(A594,[1]数据整理!$A:$M,13,0)</f>
        <v>风景园林</v>
      </c>
      <c r="G594" s="7">
        <v>211</v>
      </c>
      <c r="H594" s="7">
        <f t="shared" si="99"/>
        <v>0</v>
      </c>
      <c r="I594" s="7">
        <f t="shared" si="100"/>
        <v>1</v>
      </c>
      <c r="J594" s="7">
        <v>1</v>
      </c>
      <c r="K594" s="127">
        <f>VLOOKUP(G594,权重!$L$16:$N$18,3,0)</f>
        <v>0.03757</v>
      </c>
      <c r="L594" s="127">
        <f t="shared" si="101"/>
        <v>-0.0952406599627802</v>
      </c>
      <c r="M594" t="str">
        <f>IFERROR(VLOOKUP(A594,[1]数据整理!A:Q,16,0),"")</f>
        <v>园林学院</v>
      </c>
      <c r="N594" t="s">
        <v>64</v>
      </c>
      <c r="O594">
        <v>596</v>
      </c>
      <c r="P594">
        <v>508</v>
      </c>
      <c r="Q594" s="14"/>
      <c r="R594" s="14" t="s">
        <v>55</v>
      </c>
      <c r="S594" s="14" t="s">
        <v>55</v>
      </c>
      <c r="T594" s="30">
        <f>VLOOKUP(A594,英语评价得分!O:T,6,0)</f>
        <v>0.824443141323774</v>
      </c>
      <c r="U594" s="41">
        <f t="shared" si="102"/>
        <v>0.828656309922684</v>
      </c>
      <c r="V594" s="14">
        <f t="shared" si="103"/>
        <v>0</v>
      </c>
      <c r="W594">
        <v>163</v>
      </c>
      <c r="X594">
        <v>4</v>
      </c>
      <c r="Y594" s="131">
        <v>0.0245398773006135</v>
      </c>
      <c r="Z594">
        <v>89.87</v>
      </c>
      <c r="AA594" s="41">
        <f t="shared" si="104"/>
        <v>0.645285532948287</v>
      </c>
      <c r="AB594" s="41">
        <f>VLOOKUP(A594,绩点百分制转换!$H:$M,6,0)</f>
        <v>0.244114784154074</v>
      </c>
      <c r="AC594" s="41">
        <f>L594*权重!$O$22+AA594*权重!$O$23+AB594*权重!$O$24</f>
        <v>0.201205836471282</v>
      </c>
      <c r="AD594" s="41">
        <f t="shared" si="105"/>
        <v>0.286192093265602</v>
      </c>
      <c r="AE594">
        <v>1</v>
      </c>
      <c r="AF594">
        <v>0</v>
      </c>
      <c r="AG594">
        <v>4</v>
      </c>
      <c r="AH594" s="41">
        <f>AE594*权重!$N$3+AF594*权重!$N$4+AG594*权重!$N$5</f>
        <v>0.886502729467338</v>
      </c>
      <c r="AI594" s="41">
        <f t="shared" si="106"/>
        <v>-0.0401232822453026</v>
      </c>
      <c r="AJ594">
        <v>0</v>
      </c>
      <c r="AK594">
        <v>0</v>
      </c>
      <c r="AL594">
        <v>0</v>
      </c>
      <c r="AM594" s="41">
        <f>AJ594*权重!$N$9+AK594*权重!$N$10+AL594*权重!$N$11</f>
        <v>0</v>
      </c>
      <c r="AN594" s="41">
        <f t="shared" si="107"/>
        <v>-0.651047891978899</v>
      </c>
      <c r="AO594" s="41">
        <f>AI594*权重!$D$16+AN594*权重!$D$17</f>
        <v>-0.418957632741106</v>
      </c>
      <c r="AP594" s="41">
        <f t="shared" si="108"/>
        <v>-0.498995445347099</v>
      </c>
      <c r="AQ594" t="s">
        <v>55</v>
      </c>
      <c r="AR594" t="s">
        <v>55</v>
      </c>
      <c r="AS594" t="s">
        <v>55</v>
      </c>
      <c r="AT594" t="s">
        <v>55</v>
      </c>
      <c r="AU594" t="s">
        <v>55</v>
      </c>
      <c r="AV594" s="7" t="str">
        <f>IF(AU594="","未进复试",IFERROR(VLOOKUP(A594,录取名单!$E:$I,5,0),"未录取"))</f>
        <v>未进复试</v>
      </c>
      <c r="AW594" s="136" t="str">
        <f>VLOOKUP(A594,[1]数据整理!$A:$AC,29,0)</f>
        <v>putong</v>
      </c>
      <c r="AX594" t="str">
        <f t="shared" si="109"/>
        <v/>
      </c>
      <c r="AY594">
        <f>IFERROR(VLOOKUP(A594,跨学科资质筛选!$A:$H,8,0),1)</f>
        <v>1</v>
      </c>
    </row>
    <row r="595" spans="1:51">
      <c r="A595" s="8">
        <v>731</v>
      </c>
      <c r="B595" s="8" t="s">
        <v>837</v>
      </c>
      <c r="C595">
        <v>2</v>
      </c>
      <c r="D595" t="s">
        <v>838</v>
      </c>
      <c r="E595" t="str">
        <f>VLOOKUP(A595,[1]数据整理!A:J,10,0)</f>
        <v>管理学</v>
      </c>
      <c r="F595" t="str">
        <f>VLOOKUP(A595,[1]数据整理!$A:$M,13,0)</f>
        <v>市场营销</v>
      </c>
      <c r="G595" s="7">
        <v>211</v>
      </c>
      <c r="H595" s="7">
        <f t="shared" si="99"/>
        <v>0</v>
      </c>
      <c r="I595" s="7">
        <f t="shared" si="100"/>
        <v>1</v>
      </c>
      <c r="J595" s="7">
        <v>1</v>
      </c>
      <c r="K595" s="127">
        <f>VLOOKUP(G595,权重!$L$16:$N$18,3,0)</f>
        <v>0.03757</v>
      </c>
      <c r="L595" s="127">
        <f t="shared" si="101"/>
        <v>-0.0952406599627802</v>
      </c>
      <c r="M595" t="str">
        <f>IFERROR(VLOOKUP(A595,[1]数据整理!A:Q,16,0),"")</f>
        <v>经济管理学院</v>
      </c>
      <c r="N595" t="s">
        <v>79</v>
      </c>
      <c r="O595">
        <v>506</v>
      </c>
      <c r="P595">
        <v>465</v>
      </c>
      <c r="Q595" s="14"/>
      <c r="R595" s="14" t="s">
        <v>55</v>
      </c>
      <c r="S595" s="14" t="s">
        <v>55</v>
      </c>
      <c r="T595" s="30">
        <f>VLOOKUP(A595,英语评价得分!O:T,6,0)</f>
        <v>-0.0972903879240454</v>
      </c>
      <c r="U595" s="41">
        <f t="shared" si="102"/>
        <v>-0.0973489620399389</v>
      </c>
      <c r="V595" s="14">
        <f t="shared" si="103"/>
        <v>0</v>
      </c>
      <c r="W595">
        <v>61</v>
      </c>
      <c r="X595">
        <v>5</v>
      </c>
      <c r="Y595" s="131">
        <v>0.0819672131147541</v>
      </c>
      <c r="Z595">
        <v>88.69</v>
      </c>
      <c r="AA595" s="41">
        <f t="shared" si="104"/>
        <v>0.150185119442546</v>
      </c>
      <c r="AB595" s="41">
        <f>VLOOKUP(A595,绩点百分制转换!$H:$M,6,0)</f>
        <v>-0.0590432570475711</v>
      </c>
      <c r="AC595" s="41">
        <f>L595*权重!$O$22+AA595*权重!$O$23+AB595*权重!$O$24</f>
        <v>-0.000450209551374168</v>
      </c>
      <c r="AD595" s="41">
        <f t="shared" si="105"/>
        <v>-0.000594507519783616</v>
      </c>
      <c r="AE595">
        <v>1</v>
      </c>
      <c r="AF595">
        <v>1</v>
      </c>
      <c r="AG595">
        <v>5</v>
      </c>
      <c r="AH595" s="41">
        <f>AE595*权重!$N$3+AF595*权重!$N$4+AG595*权重!$N$5</f>
        <v>1.42589820361751</v>
      </c>
      <c r="AI595" s="41">
        <f t="shared" si="106"/>
        <v>0.474121554781841</v>
      </c>
      <c r="AJ595">
        <v>0</v>
      </c>
      <c r="AK595">
        <v>0</v>
      </c>
      <c r="AL595">
        <v>1</v>
      </c>
      <c r="AM595" s="41">
        <f>AJ595*权重!$N$9+AK595*权重!$N$10+AL595*权重!$N$11</f>
        <v>0.150489414157071</v>
      </c>
      <c r="AN595" s="41">
        <f t="shared" si="107"/>
        <v>-0.246895376014742</v>
      </c>
      <c r="AO595" s="41">
        <f>AI595*权重!$D$16+AN595*权重!$D$17</f>
        <v>0.0270189559948801</v>
      </c>
      <c r="AP595" s="41">
        <f t="shared" si="108"/>
        <v>0.0321806667926491</v>
      </c>
      <c r="AQ595" t="s">
        <v>55</v>
      </c>
      <c r="AR595" t="s">
        <v>55</v>
      </c>
      <c r="AS595" t="s">
        <v>55</v>
      </c>
      <c r="AT595" t="s">
        <v>55</v>
      </c>
      <c r="AU595" t="s">
        <v>55</v>
      </c>
      <c r="AV595" s="7" t="str">
        <f>IF(AU595="","未进复试",IFERROR(VLOOKUP(A595,录取名单!$E:$I,5,0),"未录取"))</f>
        <v>未进复试</v>
      </c>
      <c r="AW595" s="136" t="str">
        <f>VLOOKUP(A595,[1]数据整理!$A:$AC,29,0)</f>
        <v>putong</v>
      </c>
      <c r="AX595" t="str">
        <f t="shared" si="109"/>
        <v/>
      </c>
      <c r="AY595">
        <f>IFERROR(VLOOKUP(A595,跨学科资质筛选!$A:$H,8,0),1)</f>
        <v>1</v>
      </c>
    </row>
    <row r="596" spans="1:51">
      <c r="A596" s="8">
        <v>734</v>
      </c>
      <c r="B596" s="8" t="s">
        <v>839</v>
      </c>
      <c r="C596">
        <v>1</v>
      </c>
      <c r="D596" t="s">
        <v>433</v>
      </c>
      <c r="E596" t="str">
        <f>VLOOKUP(A596,[1]数据整理!A:J,10,0)</f>
        <v>农学</v>
      </c>
      <c r="F596" t="str">
        <f>VLOOKUP(A596,[1]数据整理!$A:$M,13,0)</f>
        <v>园林</v>
      </c>
      <c r="G596" s="7" t="s">
        <v>53</v>
      </c>
      <c r="H596" s="7">
        <f t="shared" si="99"/>
        <v>0</v>
      </c>
      <c r="I596" s="7">
        <f t="shared" si="100"/>
        <v>1</v>
      </c>
      <c r="J596" s="7">
        <v>1</v>
      </c>
      <c r="K596" s="127">
        <f>VLOOKUP(G596,权重!$L$16:$N$18,3,0)</f>
        <v>0.02965</v>
      </c>
      <c r="L596" s="127">
        <f t="shared" si="101"/>
        <v>-0.162495927150278</v>
      </c>
      <c r="M596" t="str">
        <f>IFERROR(VLOOKUP(A596,[1]数据整理!A:Q,16,0),"")</f>
        <v>园林学院</v>
      </c>
      <c r="N596" t="s">
        <v>64</v>
      </c>
      <c r="O596">
        <v>476</v>
      </c>
      <c r="Q596" s="14"/>
      <c r="R596" s="14" t="s">
        <v>55</v>
      </c>
      <c r="S596" s="14" t="s">
        <v>55</v>
      </c>
      <c r="T596" s="30">
        <f>VLOOKUP(A596,英语评价得分!O:T,6,0)</f>
        <v>-1.07442830016729</v>
      </c>
      <c r="U596" s="41">
        <f t="shared" si="102"/>
        <v>-1.07901538672798</v>
      </c>
      <c r="V596" s="14">
        <f t="shared" si="103"/>
        <v>0</v>
      </c>
      <c r="W596">
        <v>112</v>
      </c>
      <c r="X596">
        <v>2</v>
      </c>
      <c r="Y596" s="131">
        <v>0.0178571428571429</v>
      </c>
      <c r="Z596">
        <v>4.11</v>
      </c>
      <c r="AA596" s="41">
        <f t="shared" si="104"/>
        <v>0.702899638485404</v>
      </c>
      <c r="AB596" s="41">
        <f>VLOOKUP(A596,绩点百分制转换!$H:$M,6,0)</f>
        <v>1.35655064720756</v>
      </c>
      <c r="AC596" s="41">
        <f>L596*权重!$O$22+AA596*权重!$O$23+AB596*权重!$O$24</f>
        <v>0.234829475053366</v>
      </c>
      <c r="AD596" s="41">
        <f t="shared" si="105"/>
        <v>0.334010193467313</v>
      </c>
      <c r="AE596">
        <v>0</v>
      </c>
      <c r="AF596">
        <v>0</v>
      </c>
      <c r="AG596">
        <v>0</v>
      </c>
      <c r="AH596" s="41">
        <f>AE596*权重!$N$3+AF596*权重!$N$4+AG596*权重!$N$5</f>
        <v>0</v>
      </c>
      <c r="AI596" s="41">
        <f t="shared" si="106"/>
        <v>-0.885290647353986</v>
      </c>
      <c r="AJ596">
        <v>0</v>
      </c>
      <c r="AK596">
        <v>0</v>
      </c>
      <c r="AL596">
        <v>0</v>
      </c>
      <c r="AM596" s="41">
        <f>AJ596*权重!$N$9+AK596*权重!$N$10+AL596*权重!$N$11</f>
        <v>0</v>
      </c>
      <c r="AN596" s="41">
        <f t="shared" si="107"/>
        <v>-0.651047891978899</v>
      </c>
      <c r="AO596" s="41">
        <f>AI596*权重!$D$16+AN596*权重!$D$17</f>
        <v>-0.740036714745894</v>
      </c>
      <c r="AP596" s="41">
        <f t="shared" si="108"/>
        <v>-0.881413587411652</v>
      </c>
      <c r="AQ596" t="s">
        <v>55</v>
      </c>
      <c r="AR596" t="s">
        <v>55</v>
      </c>
      <c r="AS596" t="s">
        <v>55</v>
      </c>
      <c r="AT596" t="s">
        <v>55</v>
      </c>
      <c r="AU596" t="s">
        <v>55</v>
      </c>
      <c r="AV596" s="7" t="str">
        <f>IF(AU596="","未进复试",IFERROR(VLOOKUP(A596,录取名单!$E:$I,5,0),"未录取"))</f>
        <v>未进复试</v>
      </c>
      <c r="AW596" s="136" t="str">
        <f>VLOOKUP(A596,[1]数据整理!$A:$AC,29,0)</f>
        <v>putong</v>
      </c>
      <c r="AX596" t="str">
        <f t="shared" si="109"/>
        <v/>
      </c>
      <c r="AY596">
        <f>IFERROR(VLOOKUP(A596,跨学科资质筛选!$A:$H,8,0),1)</f>
        <v>1</v>
      </c>
    </row>
    <row r="597" spans="1:51">
      <c r="A597" s="8">
        <v>736</v>
      </c>
      <c r="B597" s="8" t="s">
        <v>840</v>
      </c>
      <c r="C597">
        <v>2</v>
      </c>
      <c r="D597" t="s">
        <v>102</v>
      </c>
      <c r="E597" t="str">
        <f>VLOOKUP(A597,[1]数据整理!A:J,10,0)</f>
        <v>工学</v>
      </c>
      <c r="F597" t="str">
        <f>VLOOKUP(A597,[1]数据整理!$A:$M,13,0)</f>
        <v>食品科学与工程</v>
      </c>
      <c r="G597" s="7">
        <v>211</v>
      </c>
      <c r="H597" s="7">
        <f t="shared" si="99"/>
        <v>0</v>
      </c>
      <c r="I597" s="7">
        <f t="shared" si="100"/>
        <v>1</v>
      </c>
      <c r="J597" s="7">
        <v>1</v>
      </c>
      <c r="K597" s="127">
        <f>VLOOKUP(G597,权重!$L$16:$N$18,3,0)</f>
        <v>0.03757</v>
      </c>
      <c r="L597" s="127">
        <f t="shared" si="101"/>
        <v>-0.0952406599627802</v>
      </c>
      <c r="M597" t="str">
        <f>IFERROR(VLOOKUP(A597,[1]数据整理!A:Q,16,0),"")</f>
        <v>生物科学与技术学院</v>
      </c>
      <c r="N597" t="s">
        <v>296</v>
      </c>
      <c r="O597">
        <v>532</v>
      </c>
      <c r="P597">
        <v>476</v>
      </c>
      <c r="Q597" s="14"/>
      <c r="R597" s="14" t="s">
        <v>55</v>
      </c>
      <c r="S597" s="14">
        <v>7</v>
      </c>
      <c r="T597" s="30">
        <f>VLOOKUP(A597,英语评价得分!O:T,6,0)</f>
        <v>0.1040055423951</v>
      </c>
      <c r="U597" s="41">
        <f t="shared" si="102"/>
        <v>0.104879867426927</v>
      </c>
      <c r="V597" s="14">
        <f t="shared" si="103"/>
        <v>0</v>
      </c>
      <c r="W597">
        <v>78</v>
      </c>
      <c r="X597">
        <v>8</v>
      </c>
      <c r="Y597" s="131">
        <v>0.102564102564103</v>
      </c>
      <c r="Z597">
        <v>88.91</v>
      </c>
      <c r="AA597" s="41">
        <f t="shared" si="104"/>
        <v>-0.0273876050924744</v>
      </c>
      <c r="AB597" s="41">
        <f>VLOOKUP(A597,绩点百分制转换!$H:$M,6,0)</f>
        <v>-0.00252226631506152</v>
      </c>
      <c r="AC597" s="41">
        <f>L597*权重!$O$22+AA597*权重!$O$23+AB597*权重!$O$24</f>
        <v>-0.0652838594115552</v>
      </c>
      <c r="AD597" s="41">
        <f t="shared" si="105"/>
        <v>-0.0927981504386882</v>
      </c>
      <c r="AE597">
        <v>0</v>
      </c>
      <c r="AF597">
        <v>0</v>
      </c>
      <c r="AG597">
        <v>0</v>
      </c>
      <c r="AH597" s="41">
        <f>AE597*权重!$N$3+AF597*权重!$N$4+AG597*权重!$N$5</f>
        <v>0</v>
      </c>
      <c r="AI597" s="41">
        <f t="shared" si="106"/>
        <v>-0.885290647353986</v>
      </c>
      <c r="AJ597">
        <v>0</v>
      </c>
      <c r="AK597">
        <v>0</v>
      </c>
      <c r="AL597">
        <v>0</v>
      </c>
      <c r="AM597" s="41">
        <f>AJ597*权重!$N$9+AK597*权重!$N$10+AL597*权重!$N$11</f>
        <v>0</v>
      </c>
      <c r="AN597" s="41">
        <f t="shared" si="107"/>
        <v>-0.651047891978899</v>
      </c>
      <c r="AO597" s="41">
        <f>AI597*权重!$D$16+AN597*权重!$D$17</f>
        <v>-0.740036714745894</v>
      </c>
      <c r="AP597" s="41">
        <f t="shared" si="108"/>
        <v>-0.881413587411652</v>
      </c>
      <c r="AQ597">
        <v>39</v>
      </c>
      <c r="AR597" t="s">
        <v>55</v>
      </c>
      <c r="AS597">
        <v>19</v>
      </c>
      <c r="AT597">
        <v>38</v>
      </c>
      <c r="AU597">
        <v>96</v>
      </c>
      <c r="AV597" s="7">
        <f>IF(AU597="","未进复试",IFERROR(VLOOKUP(A597,录取名单!$E:$I,5,0),"未录取"))</f>
        <v>96</v>
      </c>
      <c r="AW597" s="136" t="str">
        <f>VLOOKUP(A597,[1]数据整理!$A:$AC,29,0)</f>
        <v>putong</v>
      </c>
      <c r="AX597" t="str">
        <f t="shared" si="109"/>
        <v/>
      </c>
      <c r="AY597">
        <f>IFERROR(VLOOKUP(A597,跨学科资质筛选!$A:$H,8,0),1)</f>
        <v>1</v>
      </c>
    </row>
    <row r="598" spans="1:51">
      <c r="A598" s="8">
        <v>737</v>
      </c>
      <c r="B598" s="8" t="s">
        <v>841</v>
      </c>
      <c r="C598">
        <v>1</v>
      </c>
      <c r="D598" t="s">
        <v>421</v>
      </c>
      <c r="E598" t="str">
        <f>VLOOKUP(A598,[1]数据整理!A:J,10,0)</f>
        <v>经济学</v>
      </c>
      <c r="F598" t="str">
        <f>VLOOKUP(A598,[1]数据整理!$A:$M,13,0)</f>
        <v>金融工程</v>
      </c>
      <c r="G598" s="7" t="s">
        <v>53</v>
      </c>
      <c r="H598" s="7">
        <f t="shared" si="99"/>
        <v>0</v>
      </c>
      <c r="I598" s="7">
        <f t="shared" si="100"/>
        <v>1</v>
      </c>
      <c r="J598" s="7">
        <v>1</v>
      </c>
      <c r="K598" s="127">
        <f>VLOOKUP(G598,权重!$L$16:$N$18,3,0)</f>
        <v>0.02965</v>
      </c>
      <c r="L598" s="127">
        <f t="shared" si="101"/>
        <v>-0.162495927150278</v>
      </c>
      <c r="M598" t="str">
        <f>IFERROR(VLOOKUP(A598,[1]数据整理!A:Q,16,0),"")</f>
        <v>经济管理学院</v>
      </c>
      <c r="N598" t="s">
        <v>162</v>
      </c>
      <c r="O598">
        <v>540</v>
      </c>
      <c r="P598">
        <v>440</v>
      </c>
      <c r="Q598" s="14"/>
      <c r="R598" s="14" t="s">
        <v>55</v>
      </c>
      <c r="S598" s="14" t="s">
        <v>55</v>
      </c>
      <c r="T598" s="30">
        <f>VLOOKUP(A598,英语评价得分!O:T,6,0)</f>
        <v>-0.0616968647053891</v>
      </c>
      <c r="U598" s="41">
        <f t="shared" si="102"/>
        <v>-0.061590481847625</v>
      </c>
      <c r="V598" s="14">
        <f t="shared" si="103"/>
        <v>0</v>
      </c>
      <c r="W598">
        <v>93</v>
      </c>
      <c r="X598">
        <v>1</v>
      </c>
      <c r="Y598" s="131">
        <v>0.010752688172043</v>
      </c>
      <c r="Z598">
        <v>3.85</v>
      </c>
      <c r="AA598" s="41">
        <f t="shared" si="104"/>
        <v>0.764149536333872</v>
      </c>
      <c r="AB598" s="41">
        <f>VLOOKUP(A598,绩点百分制转换!$H:$M,6,0)</f>
        <v>0.149056754285761</v>
      </c>
      <c r="AC598" s="41">
        <f>L598*权重!$O$22+AA598*权重!$O$23+AB598*权重!$O$24</f>
        <v>0.2033300392369</v>
      </c>
      <c r="AD598" s="41">
        <f t="shared" si="105"/>
        <v>0.289213043554699</v>
      </c>
      <c r="AE598">
        <v>2</v>
      </c>
      <c r="AF598">
        <v>1</v>
      </c>
      <c r="AG598">
        <v>6</v>
      </c>
      <c r="AH598" s="41">
        <f>AE598*权重!$N$3+AF598*权重!$N$4+AG598*权重!$N$5</f>
        <v>1.99297728037171</v>
      </c>
      <c r="AI598" s="41">
        <f t="shared" si="106"/>
        <v>1.01475917853354</v>
      </c>
      <c r="AJ598">
        <v>1</v>
      </c>
      <c r="AK598">
        <v>0</v>
      </c>
      <c r="AL598">
        <v>0</v>
      </c>
      <c r="AM598" s="41">
        <f>AJ598*权重!$N$9+AK598*权重!$N$10+AL598*权重!$N$11</f>
        <v>0.484022428139353</v>
      </c>
      <c r="AN598" s="41">
        <f t="shared" si="107"/>
        <v>0.64883677573218</v>
      </c>
      <c r="AO598" s="41">
        <f>AI598*权重!$D$16+AN598*权重!$D$17</f>
        <v>0.787850696556417</v>
      </c>
      <c r="AP598" s="41">
        <f t="shared" si="108"/>
        <v>0.93836196902069</v>
      </c>
      <c r="AQ598" t="s">
        <v>55</v>
      </c>
      <c r="AR598" t="s">
        <v>55</v>
      </c>
      <c r="AS598" t="s">
        <v>55</v>
      </c>
      <c r="AT598">
        <v>86</v>
      </c>
      <c r="AU598">
        <v>86</v>
      </c>
      <c r="AV598" s="7" t="str">
        <f>IF(AU598="","未进复试",IFERROR(VLOOKUP(A598,录取名单!$E:$I,5,0),"未录取"))</f>
        <v>未录取</v>
      </c>
      <c r="AW598" s="136" t="str">
        <f>VLOOKUP(A598,[1]数据整理!$A:$AC,29,0)</f>
        <v>putong</v>
      </c>
      <c r="AX598" t="str">
        <f t="shared" si="109"/>
        <v/>
      </c>
      <c r="AY598">
        <f>IFERROR(VLOOKUP(A598,跨学科资质筛选!$A:$H,8,0),1)</f>
        <v>1</v>
      </c>
    </row>
    <row r="599" spans="1:51">
      <c r="A599" s="8">
        <v>738</v>
      </c>
      <c r="B599" s="8" t="s">
        <v>842</v>
      </c>
      <c r="C599">
        <v>2</v>
      </c>
      <c r="D599" t="s">
        <v>102</v>
      </c>
      <c r="E599" t="str">
        <f>VLOOKUP(A599,[1]数据整理!A:J,10,0)</f>
        <v>农学</v>
      </c>
      <c r="F599" t="str">
        <f>VLOOKUP(A599,[1]数据整理!$A:$M,13,0)</f>
        <v>园林</v>
      </c>
      <c r="G599" s="7">
        <v>211</v>
      </c>
      <c r="H599" s="7">
        <f t="shared" si="99"/>
        <v>0</v>
      </c>
      <c r="I599" s="7">
        <f t="shared" si="100"/>
        <v>1</v>
      </c>
      <c r="J599" s="7">
        <v>1</v>
      </c>
      <c r="K599" s="127">
        <f>VLOOKUP(G599,权重!$L$16:$N$18,3,0)</f>
        <v>0.03757</v>
      </c>
      <c r="L599" s="127">
        <f t="shared" si="101"/>
        <v>-0.0952406599627802</v>
      </c>
      <c r="M599" t="str">
        <f>IFERROR(VLOOKUP(A599,[1]数据整理!A:Q,16,0),"")</f>
        <v>园林学院</v>
      </c>
      <c r="N599" t="s">
        <v>64</v>
      </c>
      <c r="O599">
        <v>606</v>
      </c>
      <c r="P599">
        <v>516</v>
      </c>
      <c r="Q599" s="14"/>
      <c r="R599" s="14" t="s">
        <v>55</v>
      </c>
      <c r="S599" s="14" t="s">
        <v>55</v>
      </c>
      <c r="T599" s="30">
        <f>VLOOKUP(A599,英语评价得分!O:T,6,0)</f>
        <v>0.982682428114696</v>
      </c>
      <c r="U599" s="41">
        <f t="shared" si="102"/>
        <v>0.98762895131024</v>
      </c>
      <c r="V599" s="14">
        <f t="shared" si="103"/>
        <v>0</v>
      </c>
      <c r="W599">
        <v>194</v>
      </c>
      <c r="X599">
        <v>17</v>
      </c>
      <c r="Y599" s="131">
        <v>0.0876288659793814</v>
      </c>
      <c r="Z599">
        <v>88.95</v>
      </c>
      <c r="AA599" s="41">
        <f t="shared" si="104"/>
        <v>0.101374102273388</v>
      </c>
      <c r="AB599" s="41">
        <f>VLOOKUP(A599,绩点百分制转换!$H:$M,6,0)</f>
        <v>0.00775427745448733</v>
      </c>
      <c r="AC599" s="41">
        <f>L599*权重!$O$22+AA599*权重!$O$23+AB599*权重!$O$24</f>
        <v>-0.0159475032433322</v>
      </c>
      <c r="AD599" s="41">
        <f t="shared" si="105"/>
        <v>-0.0226340955556916</v>
      </c>
      <c r="AE599">
        <v>0</v>
      </c>
      <c r="AF599">
        <v>0</v>
      </c>
      <c r="AG599">
        <v>2</v>
      </c>
      <c r="AH599" s="41">
        <f>AE599*权重!$N$3+AF599*权重!$N$4+AG599*权重!$N$5</f>
        <v>0.212949101808755</v>
      </c>
      <c r="AI599" s="41">
        <f t="shared" si="106"/>
        <v>-0.682270819782663</v>
      </c>
      <c r="AJ599">
        <v>0</v>
      </c>
      <c r="AK599">
        <v>0</v>
      </c>
      <c r="AL599">
        <v>0</v>
      </c>
      <c r="AM599" s="41">
        <f>AJ599*权重!$N$9+AK599*权重!$N$10+AL599*权重!$N$11</f>
        <v>0</v>
      </c>
      <c r="AN599" s="41">
        <f t="shared" si="107"/>
        <v>-0.651047891978899</v>
      </c>
      <c r="AO599" s="41">
        <f>AI599*权重!$D$16+AN599*权重!$D$17</f>
        <v>-0.662909482251549</v>
      </c>
      <c r="AP599" s="41">
        <f t="shared" si="108"/>
        <v>-0.789551941461672</v>
      </c>
      <c r="AQ599">
        <v>65</v>
      </c>
      <c r="AR599">
        <v>81</v>
      </c>
      <c r="AS599" t="s">
        <v>55</v>
      </c>
      <c r="AT599">
        <v>85.57</v>
      </c>
      <c r="AU599">
        <v>75.51</v>
      </c>
      <c r="AV599" s="7">
        <f>IF(AU599="","未进复试",IFERROR(VLOOKUP(A599,录取名单!$E:$I,5,0),"未录取"))</f>
        <v>75.51</v>
      </c>
      <c r="AW599" s="136" t="str">
        <f>VLOOKUP(A599,[1]数据整理!$A:$AC,29,0)</f>
        <v>putong</v>
      </c>
      <c r="AX599" t="str">
        <f t="shared" si="109"/>
        <v/>
      </c>
      <c r="AY599">
        <f>IFERROR(VLOOKUP(A599,跨学科资质筛选!$A:$H,8,0),1)</f>
        <v>1</v>
      </c>
    </row>
    <row r="600" spans="1:51">
      <c r="A600" s="8">
        <v>739</v>
      </c>
      <c r="B600" s="8" t="s">
        <v>843</v>
      </c>
      <c r="C600">
        <v>1</v>
      </c>
      <c r="D600" t="s">
        <v>102</v>
      </c>
      <c r="E600" t="str">
        <f>VLOOKUP(A600,[1]数据整理!A:J,10,0)</f>
        <v>工学</v>
      </c>
      <c r="F600" t="str">
        <f>VLOOKUP(A600,[1]数据整理!$A:$M,13,0)</f>
        <v>数字媒体技术</v>
      </c>
      <c r="G600" s="7">
        <v>211</v>
      </c>
      <c r="H600" s="7">
        <f t="shared" si="99"/>
        <v>0</v>
      </c>
      <c r="I600" s="7">
        <f t="shared" si="100"/>
        <v>1</v>
      </c>
      <c r="J600" s="7">
        <v>1</v>
      </c>
      <c r="K600" s="127">
        <f>VLOOKUP(G600,权重!$L$16:$N$18,3,0)</f>
        <v>0.03757</v>
      </c>
      <c r="L600" s="127">
        <f t="shared" si="101"/>
        <v>-0.0952406599627802</v>
      </c>
      <c r="M600" t="str">
        <f>IFERROR(VLOOKUP(A600,[1]数据整理!A:Q,16,0),"")</f>
        <v>信息学院</v>
      </c>
      <c r="N600" t="s">
        <v>183</v>
      </c>
      <c r="O600">
        <v>486</v>
      </c>
      <c r="P600">
        <v>479</v>
      </c>
      <c r="Q600" s="14"/>
      <c r="R600" s="14" t="s">
        <v>55</v>
      </c>
      <c r="S600" s="14" t="s">
        <v>55</v>
      </c>
      <c r="T600" s="30">
        <f>VLOOKUP(A600,英语评价得分!O:T,6,0)</f>
        <v>0.15890443248214</v>
      </c>
      <c r="U600" s="41">
        <f t="shared" si="102"/>
        <v>0.160033184554254</v>
      </c>
      <c r="V600" s="14">
        <f t="shared" si="103"/>
        <v>0</v>
      </c>
      <c r="W600">
        <v>59</v>
      </c>
      <c r="X600">
        <v>7</v>
      </c>
      <c r="Y600" s="131">
        <v>0.11864406779661</v>
      </c>
      <c r="Z600">
        <v>84.37</v>
      </c>
      <c r="AA600" s="41">
        <f t="shared" si="104"/>
        <v>-0.16601840387336</v>
      </c>
      <c r="AB600" s="41">
        <f>VLOOKUP(A600,绩点百分制转换!$H:$M,6,0)</f>
        <v>-1.16890998415867</v>
      </c>
      <c r="AC600" s="41">
        <f>L600*权重!$O$22+AA600*权重!$O$23+AB600*权重!$O$24</f>
        <v>-0.170782638703265</v>
      </c>
      <c r="AD600" s="41">
        <f t="shared" si="105"/>
        <v>-0.242834000574706</v>
      </c>
      <c r="AE600">
        <v>0</v>
      </c>
      <c r="AF600">
        <v>0</v>
      </c>
      <c r="AG600">
        <v>6</v>
      </c>
      <c r="AH600" s="41">
        <f>AE600*权重!$N$3+AF600*权重!$N$4+AG600*权重!$N$5</f>
        <v>0.638847305426264</v>
      </c>
      <c r="AI600" s="41">
        <f t="shared" si="106"/>
        <v>-0.276231164640017</v>
      </c>
      <c r="AJ600">
        <v>1</v>
      </c>
      <c r="AK600">
        <v>0</v>
      </c>
      <c r="AL600">
        <v>0</v>
      </c>
      <c r="AM600" s="41">
        <f>AJ600*权重!$N$9+AK600*权重!$N$10+AL600*权重!$N$11</f>
        <v>0.484022428139353</v>
      </c>
      <c r="AN600" s="41">
        <f t="shared" si="107"/>
        <v>0.64883677573218</v>
      </c>
      <c r="AO600" s="41">
        <f>AI600*权重!$D$16+AN600*权重!$D$17</f>
        <v>0.297403465184783</v>
      </c>
      <c r="AP600" s="41">
        <f t="shared" si="108"/>
        <v>0.354219527131413</v>
      </c>
      <c r="AQ600" t="s">
        <v>55</v>
      </c>
      <c r="AR600">
        <v>22</v>
      </c>
      <c r="AS600">
        <v>23.8</v>
      </c>
      <c r="AT600">
        <v>37.33</v>
      </c>
      <c r="AU600">
        <v>83.13</v>
      </c>
      <c r="AV600" s="7">
        <f>IF(AU600="","未进复试",IFERROR(VLOOKUP(A600,录取名单!$E:$I,5,0),"未录取"))</f>
        <v>83.13</v>
      </c>
      <c r="AW600" s="136" t="str">
        <f>VLOOKUP(A600,[1]数据整理!$A:$AC,29,0)</f>
        <v>putong</v>
      </c>
      <c r="AX600" t="str">
        <f t="shared" si="109"/>
        <v/>
      </c>
      <c r="AY600">
        <f>IFERROR(VLOOKUP(A600,跨学科资质筛选!$A:$H,8,0),1)</f>
        <v>1</v>
      </c>
    </row>
    <row r="601" spans="1:51">
      <c r="A601" s="8">
        <v>740</v>
      </c>
      <c r="B601" s="8" t="s">
        <v>844</v>
      </c>
      <c r="C601">
        <v>1</v>
      </c>
      <c r="D601" t="s">
        <v>63</v>
      </c>
      <c r="E601" t="str">
        <f>VLOOKUP(A601,[1]数据整理!A:J,10,0)</f>
        <v>农学</v>
      </c>
      <c r="F601" t="str">
        <f>VLOOKUP(A601,[1]数据整理!$A:$M,13,0)</f>
        <v>林学</v>
      </c>
      <c r="G601" s="7" t="s">
        <v>53</v>
      </c>
      <c r="H601" s="7">
        <f t="shared" si="99"/>
        <v>0</v>
      </c>
      <c r="I601" s="7">
        <f t="shared" si="100"/>
        <v>1</v>
      </c>
      <c r="J601" s="7">
        <v>1</v>
      </c>
      <c r="K601" s="127">
        <f>VLOOKUP(G601,权重!$L$16:$N$18,3,0)</f>
        <v>0.02965</v>
      </c>
      <c r="L601" s="127">
        <f t="shared" si="101"/>
        <v>-0.162495927150278</v>
      </c>
      <c r="M601" t="str">
        <f>IFERROR(VLOOKUP(A601,[1]数据整理!A:Q,16,0),"")</f>
        <v>林学院</v>
      </c>
      <c r="N601" t="s">
        <v>188</v>
      </c>
      <c r="O601">
        <v>487</v>
      </c>
      <c r="P601">
        <v>448</v>
      </c>
      <c r="Q601" s="14"/>
      <c r="R601" s="14" t="s">
        <v>55</v>
      </c>
      <c r="S601" s="14" t="s">
        <v>55</v>
      </c>
      <c r="T601" s="30">
        <f>VLOOKUP(A601,英语评价得分!O:T,6,0)</f>
        <v>-0.408384098417269</v>
      </c>
      <c r="U601" s="41">
        <f t="shared" si="102"/>
        <v>-0.409884425761457</v>
      </c>
      <c r="V601" s="14">
        <f t="shared" si="103"/>
        <v>0</v>
      </c>
      <c r="W601">
        <v>71</v>
      </c>
      <c r="X601">
        <v>1</v>
      </c>
      <c r="Y601" s="131">
        <v>0.0140845070422535</v>
      </c>
      <c r="Z601">
        <v>4.15</v>
      </c>
      <c r="AA601" s="41">
        <f t="shared" si="104"/>
        <v>0.735424803121343</v>
      </c>
      <c r="AB601" s="41">
        <f>VLOOKUP(A601,绩点百分制转换!$H:$M,6,0)</f>
        <v>1.56208152259851</v>
      </c>
      <c r="AC601" s="41">
        <f>L601*权重!$O$22+AA601*权重!$O$23+AB601*权重!$O$24</f>
        <v>0.256492652503563</v>
      </c>
      <c r="AD601" s="41">
        <f t="shared" si="105"/>
        <v>0.36481863757642</v>
      </c>
      <c r="AE601">
        <v>0</v>
      </c>
      <c r="AF601">
        <v>1</v>
      </c>
      <c r="AG601">
        <v>26</v>
      </c>
      <c r="AH601" s="41">
        <f>AE601*权重!$N$3+AF601*权重!$N$4+AG601*权重!$N$5</f>
        <v>3.20125924675961</v>
      </c>
      <c r="AI601" s="41">
        <f t="shared" si="106"/>
        <v>2.16670203431469</v>
      </c>
      <c r="AJ601">
        <v>0</v>
      </c>
      <c r="AK601">
        <v>1</v>
      </c>
      <c r="AL601">
        <v>0</v>
      </c>
      <c r="AM601" s="41">
        <f>AJ601*权重!$N$9+AK601*权重!$N$10+AL601*权重!$N$11</f>
        <v>0.341500400262201</v>
      </c>
      <c r="AN601" s="41">
        <f t="shared" si="107"/>
        <v>0.266081374167892</v>
      </c>
      <c r="AO601" s="41">
        <f>AI601*权重!$D$16+AN601*权重!$D$17</f>
        <v>0.988127162957662</v>
      </c>
      <c r="AP601" s="41">
        <f t="shared" si="108"/>
        <v>1.1768993215701</v>
      </c>
      <c r="AQ601">
        <v>86.9</v>
      </c>
      <c r="AR601">
        <v>88.3</v>
      </c>
      <c r="AS601">
        <v>87.6</v>
      </c>
      <c r="AT601">
        <v>87.7</v>
      </c>
      <c r="AU601">
        <v>87.62</v>
      </c>
      <c r="AV601" s="7">
        <f>IF(AU601="","未进复试",IFERROR(VLOOKUP(A601,录取名单!$E:$I,5,0),"未录取"))</f>
        <v>87.62</v>
      </c>
      <c r="AW601" s="136" t="str">
        <f>VLOOKUP(A601,[1]数据整理!$A:$AC,29,0)</f>
        <v>putong</v>
      </c>
      <c r="AX601" t="str">
        <f t="shared" si="109"/>
        <v/>
      </c>
      <c r="AY601">
        <f>IFERROR(VLOOKUP(A601,跨学科资质筛选!$A:$H,8,0),1)</f>
        <v>1</v>
      </c>
    </row>
    <row r="602" spans="1:51">
      <c r="A602" s="8">
        <v>741</v>
      </c>
      <c r="B602" s="8" t="s">
        <v>845</v>
      </c>
      <c r="C602">
        <v>1</v>
      </c>
      <c r="D602" t="s">
        <v>846</v>
      </c>
      <c r="E602" t="str">
        <f>VLOOKUP(A602,[1]数据整理!A:J,10,0)</f>
        <v>农学</v>
      </c>
      <c r="F602" t="str">
        <f>VLOOKUP(A602,[1]数据整理!$A:$M,13,0)</f>
        <v>园林</v>
      </c>
      <c r="G602" s="7" t="s">
        <v>53</v>
      </c>
      <c r="H602" s="7">
        <f t="shared" si="99"/>
        <v>0</v>
      </c>
      <c r="I602" s="7">
        <f t="shared" si="100"/>
        <v>1</v>
      </c>
      <c r="J602" s="7">
        <v>1</v>
      </c>
      <c r="K602" s="127">
        <f>VLOOKUP(G602,权重!$L$16:$N$18,3,0)</f>
        <v>0.02965</v>
      </c>
      <c r="L602" s="127">
        <f t="shared" si="101"/>
        <v>-0.162495927150278</v>
      </c>
      <c r="M602" t="str">
        <f>IFERROR(VLOOKUP(A602,[1]数据整理!A:Q,16,0),"")</f>
        <v>林学院</v>
      </c>
      <c r="N602" t="s">
        <v>160</v>
      </c>
      <c r="O602">
        <v>497</v>
      </c>
      <c r="Q602" s="14"/>
      <c r="R602" s="14" t="s">
        <v>55</v>
      </c>
      <c r="S602" s="14" t="s">
        <v>55</v>
      </c>
      <c r="T602" s="30">
        <f>VLOOKUP(A602,英语评价得分!O:T,6,0)</f>
        <v>-0.742125797906354</v>
      </c>
      <c r="U602" s="41">
        <f t="shared" si="102"/>
        <v>-0.745172839814113</v>
      </c>
      <c r="V602" s="14">
        <f t="shared" si="103"/>
        <v>0</v>
      </c>
      <c r="W602">
        <v>114</v>
      </c>
      <c r="X602">
        <v>2</v>
      </c>
      <c r="Y602" s="131">
        <v>0.0175438596491228</v>
      </c>
      <c r="Z602">
        <v>3.5</v>
      </c>
      <c r="AA602" s="41">
        <f t="shared" si="104"/>
        <v>0.705600558589675</v>
      </c>
      <c r="AB602" s="41">
        <f>VLOOKUP(A602,绩点百分制转换!$H:$M,6,0)</f>
        <v>-1.0070544197883</v>
      </c>
      <c r="AC602" s="41">
        <f>L602*权重!$O$22+AA602*权重!$O$23+AB602*权重!$O$24</f>
        <v>0.128691572056672</v>
      </c>
      <c r="AD602" s="41">
        <f t="shared" si="105"/>
        <v>0.183065408943018</v>
      </c>
      <c r="AE602">
        <v>0</v>
      </c>
      <c r="AF602">
        <v>1</v>
      </c>
      <c r="AG602">
        <v>9</v>
      </c>
      <c r="AH602" s="41">
        <f>AE602*权重!$N$3+AF602*权重!$N$4+AG602*权重!$N$5</f>
        <v>1.39119188138519</v>
      </c>
      <c r="AI602" s="41">
        <f t="shared" si="106"/>
        <v>0.44103349995845</v>
      </c>
      <c r="AJ602">
        <v>0</v>
      </c>
      <c r="AK602">
        <v>0</v>
      </c>
      <c r="AL602">
        <v>1</v>
      </c>
      <c r="AM602" s="41">
        <f>AJ602*权重!$N$9+AK602*权重!$N$10+AL602*权重!$N$11</f>
        <v>0.150489414157071</v>
      </c>
      <c r="AN602" s="41">
        <f t="shared" si="107"/>
        <v>-0.246895376014742</v>
      </c>
      <c r="AO602" s="41">
        <f>AI602*权重!$D$16+AN602*权重!$D$17</f>
        <v>0.0144488039674735</v>
      </c>
      <c r="AP602" s="41">
        <f t="shared" si="108"/>
        <v>0.0172091085280154</v>
      </c>
      <c r="AQ602">
        <v>88</v>
      </c>
      <c r="AR602">
        <v>91.75</v>
      </c>
      <c r="AS602">
        <v>91.25</v>
      </c>
      <c r="AT602">
        <v>91.25</v>
      </c>
      <c r="AU602">
        <v>90.05</v>
      </c>
      <c r="AV602" s="7">
        <f>IF(AU602="","未进复试",IFERROR(VLOOKUP(A602,录取名单!$E:$I,5,0),"未录取"))</f>
        <v>90.05</v>
      </c>
      <c r="AW602" s="136" t="str">
        <f>VLOOKUP(A602,[1]数据整理!$A:$AC,29,0)</f>
        <v>putong</v>
      </c>
      <c r="AX602" t="str">
        <f t="shared" si="109"/>
        <v/>
      </c>
      <c r="AY602">
        <f>IFERROR(VLOOKUP(A602,跨学科资质筛选!$A:$H,8,0),1)</f>
        <v>1</v>
      </c>
    </row>
    <row r="603" spans="1:51">
      <c r="A603" s="8">
        <v>743</v>
      </c>
      <c r="B603" s="8" t="s">
        <v>847</v>
      </c>
      <c r="C603">
        <v>1</v>
      </c>
      <c r="D603" t="s">
        <v>174</v>
      </c>
      <c r="E603" t="str">
        <f>VLOOKUP(A603,[1]数据整理!A:J,10,0)</f>
        <v>工学</v>
      </c>
      <c r="F603" t="str">
        <f>VLOOKUP(A603,[1]数据整理!$A:$M,13,0)</f>
        <v>工业设计</v>
      </c>
      <c r="G603" s="7" t="s">
        <v>53</v>
      </c>
      <c r="H603" s="7">
        <f t="shared" si="99"/>
        <v>0</v>
      </c>
      <c r="I603" s="7">
        <f t="shared" si="100"/>
        <v>1</v>
      </c>
      <c r="J603" s="7">
        <v>1</v>
      </c>
      <c r="K603" s="127">
        <f>VLOOKUP(G603,权重!$L$16:$N$18,3,0)</f>
        <v>0.02965</v>
      </c>
      <c r="L603" s="127">
        <f t="shared" si="101"/>
        <v>-0.162495927150278</v>
      </c>
      <c r="M603" t="str">
        <f>IFERROR(VLOOKUP(A603,[1]数据整理!A:Q,16,0),"")</f>
        <v>艺术设计学院</v>
      </c>
      <c r="N603" t="s">
        <v>205</v>
      </c>
      <c r="O603">
        <v>555</v>
      </c>
      <c r="P603">
        <v>506</v>
      </c>
      <c r="Q603" s="14"/>
      <c r="R603" s="14" t="s">
        <v>55</v>
      </c>
      <c r="S603" s="14" t="s">
        <v>55</v>
      </c>
      <c r="T603" s="30">
        <f>VLOOKUP(A603,英语评价得分!O:T,6,0)</f>
        <v>0.652994443265495</v>
      </c>
      <c r="U603" s="41">
        <f t="shared" si="102"/>
        <v>0.656413038700194</v>
      </c>
      <c r="V603" s="14">
        <f t="shared" si="103"/>
        <v>0</v>
      </c>
      <c r="W603">
        <v>33</v>
      </c>
      <c r="X603">
        <v>2</v>
      </c>
      <c r="Y603" s="131">
        <v>0.0606060606060606</v>
      </c>
      <c r="Z603">
        <v>87.1</v>
      </c>
      <c r="AA603" s="41">
        <f t="shared" si="104"/>
        <v>0.334346813348067</v>
      </c>
      <c r="AB603" s="41">
        <f>VLOOKUP(A603,绩点百分制转换!$H:$M,6,0)</f>
        <v>-0.467535871887075</v>
      </c>
      <c r="AC603" s="41">
        <f>L603*权重!$O$22+AA603*权重!$O$23+AB603*权重!$O$24</f>
        <v>0.0122464383877335</v>
      </c>
      <c r="AD603" s="41">
        <f t="shared" si="105"/>
        <v>0.017462121952245</v>
      </c>
      <c r="AE603">
        <v>2</v>
      </c>
      <c r="AF603">
        <v>4</v>
      </c>
      <c r="AG603">
        <v>6</v>
      </c>
      <c r="AH603" s="41">
        <f>AE603*权重!$N$3+AF603*权重!$N$4+AG603*权重!$N$5</f>
        <v>3.2917400501091</v>
      </c>
      <c r="AI603" s="41">
        <f t="shared" si="106"/>
        <v>2.25296394825799</v>
      </c>
      <c r="AJ603">
        <v>0</v>
      </c>
      <c r="AK603">
        <v>0</v>
      </c>
      <c r="AL603">
        <v>0</v>
      </c>
      <c r="AM603" s="41">
        <f>AJ603*权重!$N$9+AK603*权重!$N$10+AL603*权重!$N$11</f>
        <v>0</v>
      </c>
      <c r="AN603" s="41">
        <f t="shared" si="107"/>
        <v>-0.651047891978899</v>
      </c>
      <c r="AO603" s="41">
        <f>AI603*权重!$D$16+AN603*权重!$D$17</f>
        <v>0.452186206127095</v>
      </c>
      <c r="AP603" s="41">
        <f t="shared" si="108"/>
        <v>0.538572017007833</v>
      </c>
      <c r="AQ603">
        <v>85</v>
      </c>
      <c r="AR603" t="s">
        <v>55</v>
      </c>
      <c r="AS603">
        <v>82.25</v>
      </c>
      <c r="AT603">
        <v>82.8</v>
      </c>
      <c r="AU603">
        <v>83.55</v>
      </c>
      <c r="AV603" s="7">
        <f>IF(AU603="","未进复试",IFERROR(VLOOKUP(A603,录取名单!$E:$I,5,0),"未录取"))</f>
        <v>83.55</v>
      </c>
      <c r="AW603" s="136" t="str">
        <f>VLOOKUP(A603,[1]数据整理!$A:$AC,29,0)</f>
        <v>putong</v>
      </c>
      <c r="AX603" t="str">
        <f t="shared" si="109"/>
        <v/>
      </c>
      <c r="AY603">
        <f>IFERROR(VLOOKUP(A603,跨学科资质筛选!$A:$H,8,0),1)</f>
        <v>1</v>
      </c>
    </row>
    <row r="604" spans="1:51">
      <c r="A604" s="8">
        <v>744</v>
      </c>
      <c r="B604" s="8" t="s">
        <v>848</v>
      </c>
      <c r="C604">
        <v>1</v>
      </c>
      <c r="D604" t="s">
        <v>131</v>
      </c>
      <c r="E604" t="str">
        <f>VLOOKUP(A604,[1]数据整理!A:J,10,0)</f>
        <v>理学</v>
      </c>
      <c r="F604" t="str">
        <f>VLOOKUP(A604,[1]数据整理!$A:$M,13,0)</f>
        <v>地理信息科学</v>
      </c>
      <c r="G604" s="7" t="s">
        <v>53</v>
      </c>
      <c r="H604" s="7">
        <f t="shared" si="99"/>
        <v>0</v>
      </c>
      <c r="I604" s="7">
        <f t="shared" si="100"/>
        <v>1</v>
      </c>
      <c r="J604" s="7">
        <v>1</v>
      </c>
      <c r="K604" s="127">
        <f>VLOOKUP(G604,权重!$L$16:$N$18,3,0)</f>
        <v>0.02965</v>
      </c>
      <c r="L604" s="127">
        <f t="shared" si="101"/>
        <v>-0.162495927150278</v>
      </c>
      <c r="M604" t="str">
        <f>IFERROR(VLOOKUP(A604,[1]数据整理!A:Q,16,0),"")</f>
        <v>水土保持学院</v>
      </c>
      <c r="N604" t="s">
        <v>726</v>
      </c>
      <c r="O604">
        <v>464</v>
      </c>
      <c r="P604">
        <v>438</v>
      </c>
      <c r="Q604" s="14"/>
      <c r="R604" s="14" t="s">
        <v>55</v>
      </c>
      <c r="S604" s="14" t="s">
        <v>55</v>
      </c>
      <c r="T604" s="30">
        <f>VLOOKUP(A604,英语评价得分!O:T,6,0)</f>
        <v>-0.591380398707402</v>
      </c>
      <c r="U604" s="41">
        <f t="shared" si="102"/>
        <v>-0.593728816185881</v>
      </c>
      <c r="V604" s="14">
        <f t="shared" si="103"/>
        <v>0</v>
      </c>
      <c r="W604">
        <v>24</v>
      </c>
      <c r="X604">
        <v>1</v>
      </c>
      <c r="Y604" s="131">
        <v>0.0416666666666667</v>
      </c>
      <c r="Z604">
        <v>3.63</v>
      </c>
      <c r="AA604" s="41">
        <f t="shared" si="104"/>
        <v>0.497629710560811</v>
      </c>
      <c r="AB604" s="41">
        <f>VLOOKUP(A604,绩点百分制转换!$H:$M,6,0)</f>
        <v>-0.673066747278019</v>
      </c>
      <c r="AC604" s="41">
        <f>L604*权重!$O$22+AA604*权重!$O$23+AB604*权重!$O$24</f>
        <v>0.0649005745178926</v>
      </c>
      <c r="AD604" s="41">
        <f t="shared" si="105"/>
        <v>0.0923445815456594</v>
      </c>
      <c r="AE604">
        <v>2</v>
      </c>
      <c r="AF604">
        <v>2</v>
      </c>
      <c r="AG604">
        <v>9</v>
      </c>
      <c r="AH604" s="41">
        <f>AE604*权重!$N$3+AF604*权重!$N$4+AG604*权重!$N$5</f>
        <v>2.74532185633064</v>
      </c>
      <c r="AI604" s="41">
        <f t="shared" si="106"/>
        <v>1.73202384313201</v>
      </c>
      <c r="AJ604">
        <v>0</v>
      </c>
      <c r="AK604">
        <v>1</v>
      </c>
      <c r="AL604">
        <v>0</v>
      </c>
      <c r="AM604" s="41">
        <f>AJ604*权重!$N$9+AK604*权重!$N$10+AL604*权重!$N$11</f>
        <v>0.341500400262201</v>
      </c>
      <c r="AN604" s="41">
        <f t="shared" si="107"/>
        <v>0.266081374167892</v>
      </c>
      <c r="AO604" s="41">
        <f>AI604*权重!$D$16+AN604*权重!$D$17</f>
        <v>0.822992918127359</v>
      </c>
      <c r="AP604" s="41">
        <f t="shared" si="108"/>
        <v>0.980217772884549</v>
      </c>
      <c r="AQ604" t="s">
        <v>55</v>
      </c>
      <c r="AR604" t="s">
        <v>55</v>
      </c>
      <c r="AS604" t="s">
        <v>55</v>
      </c>
      <c r="AT604" t="s">
        <v>55</v>
      </c>
      <c r="AU604" t="s">
        <v>55</v>
      </c>
      <c r="AV604" s="7" t="str">
        <f>IF(AU604="","未进复试",IFERROR(VLOOKUP(A604,录取名单!$E:$I,5,0),"未录取"))</f>
        <v>未进复试</v>
      </c>
      <c r="AW604" s="136" t="str">
        <f>VLOOKUP(A604,[1]数据整理!$A:$AC,29,0)</f>
        <v>putong</v>
      </c>
      <c r="AX604" t="str">
        <f t="shared" si="109"/>
        <v/>
      </c>
      <c r="AY604">
        <f>IFERROR(VLOOKUP(A604,跨学科资质筛选!$A:$H,8,0),1)</f>
        <v>1</v>
      </c>
    </row>
    <row r="605" spans="1:51">
      <c r="A605" s="8">
        <v>745</v>
      </c>
      <c r="B605" s="8" t="s">
        <v>849</v>
      </c>
      <c r="C605">
        <v>1</v>
      </c>
      <c r="D605" t="s">
        <v>850</v>
      </c>
      <c r="E605" t="str">
        <f>VLOOKUP(A605,[1]数据整理!A:J,10,0)</f>
        <v>管理学</v>
      </c>
      <c r="F605" t="str">
        <f>VLOOKUP(A605,[1]数据整理!$A:$M,13,0)</f>
        <v>电子商务</v>
      </c>
      <c r="G605" s="7" t="s">
        <v>53</v>
      </c>
      <c r="H605" s="7">
        <f t="shared" si="99"/>
        <v>0</v>
      </c>
      <c r="I605" s="7">
        <f t="shared" si="100"/>
        <v>1</v>
      </c>
      <c r="J605" s="7">
        <v>1</v>
      </c>
      <c r="K605" s="127">
        <f>VLOOKUP(G605,权重!$L$16:$N$18,3,0)</f>
        <v>0.02965</v>
      </c>
      <c r="L605" s="127">
        <f t="shared" si="101"/>
        <v>-0.162495927150278</v>
      </c>
      <c r="M605" t="str">
        <f>IFERROR(VLOOKUP(A605,[1]数据整理!A:Q,16,0),"")</f>
        <v>经济管理学院</v>
      </c>
      <c r="N605" t="s">
        <v>79</v>
      </c>
      <c r="O605">
        <v>522</v>
      </c>
      <c r="P605">
        <v>473</v>
      </c>
      <c r="Q605" s="14"/>
      <c r="R605" s="14" t="s">
        <v>55</v>
      </c>
      <c r="S605" s="14" t="s">
        <v>55</v>
      </c>
      <c r="T605" s="30">
        <f>VLOOKUP(A605,英语评价得分!O:T,6,0)</f>
        <v>0.04910665230806</v>
      </c>
      <c r="U605" s="41">
        <f t="shared" si="102"/>
        <v>0.0497265502995994</v>
      </c>
      <c r="V605" s="14">
        <f t="shared" si="103"/>
        <v>0</v>
      </c>
      <c r="W605">
        <v>66</v>
      </c>
      <c r="X605">
        <v>1</v>
      </c>
      <c r="Y605" s="131">
        <v>0.0151515151515152</v>
      </c>
      <c r="Z605">
        <v>3.68</v>
      </c>
      <c r="AA605" s="41">
        <f t="shared" si="104"/>
        <v>0.726225766658654</v>
      </c>
      <c r="AB605" s="41">
        <f>VLOOKUP(A605,绩点百分制转换!$H:$M,6,0)</f>
        <v>-0.544609950158679</v>
      </c>
      <c r="AC605" s="41">
        <f>L605*权重!$O$22+AA605*权重!$O$23+AB605*权重!$O$24</f>
        <v>0.157486374201827</v>
      </c>
      <c r="AD605" s="41">
        <f t="shared" si="105"/>
        <v>0.224016144566235</v>
      </c>
      <c r="AE605">
        <v>0</v>
      </c>
      <c r="AF605">
        <v>0</v>
      </c>
      <c r="AG605">
        <v>0</v>
      </c>
      <c r="AH605" s="41">
        <f>AE605*权重!$N$3+AF605*权重!$N$4+AG605*权重!$N$5</f>
        <v>0</v>
      </c>
      <c r="AI605" s="41">
        <f t="shared" si="106"/>
        <v>-0.885290647353986</v>
      </c>
      <c r="AJ605">
        <v>0</v>
      </c>
      <c r="AK605">
        <v>0</v>
      </c>
      <c r="AL605">
        <v>0</v>
      </c>
      <c r="AM605" s="41">
        <f>AJ605*权重!$N$9+AK605*权重!$N$10+AL605*权重!$N$11</f>
        <v>0</v>
      </c>
      <c r="AN605" s="41">
        <f t="shared" si="107"/>
        <v>-0.651047891978899</v>
      </c>
      <c r="AO605" s="41">
        <f>AI605*权重!$D$16+AN605*权重!$D$17</f>
        <v>-0.740036714745894</v>
      </c>
      <c r="AP605" s="41">
        <f t="shared" si="108"/>
        <v>-0.881413587411652</v>
      </c>
      <c r="AQ605" t="s">
        <v>55</v>
      </c>
      <c r="AR605" t="s">
        <v>55</v>
      </c>
      <c r="AS605" t="s">
        <v>55</v>
      </c>
      <c r="AT605" t="s">
        <v>55</v>
      </c>
      <c r="AU605" t="s">
        <v>55</v>
      </c>
      <c r="AV605" s="7" t="str">
        <f>IF(AU605="","未进复试",IFERROR(VLOOKUP(A605,录取名单!$E:$I,5,0),"未录取"))</f>
        <v>未进复试</v>
      </c>
      <c r="AW605" s="136" t="str">
        <f>VLOOKUP(A605,[1]数据整理!$A:$AC,29,0)</f>
        <v>putong</v>
      </c>
      <c r="AX605" t="str">
        <f t="shared" si="109"/>
        <v/>
      </c>
      <c r="AY605">
        <f>IFERROR(VLOOKUP(A605,跨学科资质筛选!$A:$H,8,0),1)</f>
        <v>1</v>
      </c>
    </row>
    <row r="606" spans="1:51">
      <c r="A606" s="8">
        <v>746</v>
      </c>
      <c r="B606" s="8" t="s">
        <v>851</v>
      </c>
      <c r="C606">
        <v>1</v>
      </c>
      <c r="D606" t="s">
        <v>102</v>
      </c>
      <c r="E606" t="str">
        <f>VLOOKUP(A606,[1]数据整理!A:J,10,0)</f>
        <v>理学</v>
      </c>
      <c r="F606" t="str">
        <f>VLOOKUP(A606,[1]数据整理!$A:$M,13,0)</f>
        <v>应用心理学</v>
      </c>
      <c r="G606" s="7">
        <v>211</v>
      </c>
      <c r="H606" s="7">
        <f t="shared" si="99"/>
        <v>0</v>
      </c>
      <c r="I606" s="7">
        <f t="shared" si="100"/>
        <v>1</v>
      </c>
      <c r="J606" s="7">
        <v>1</v>
      </c>
      <c r="K606" s="127">
        <f>VLOOKUP(G606,权重!$L$16:$N$18,3,0)</f>
        <v>0.03757</v>
      </c>
      <c r="L606" s="127">
        <f t="shared" si="101"/>
        <v>-0.0952406599627802</v>
      </c>
      <c r="M606" t="str">
        <f>IFERROR(VLOOKUP(A606,[1]数据整理!A:Q,16,0),"")</f>
        <v>人文社会科学学院</v>
      </c>
      <c r="N606" t="s">
        <v>852</v>
      </c>
      <c r="O606">
        <v>447</v>
      </c>
      <c r="Q606" s="14"/>
      <c r="R606" s="14" t="s">
        <v>55</v>
      </c>
      <c r="S606" s="14" t="s">
        <v>55</v>
      </c>
      <c r="T606" s="30">
        <f>VLOOKUP(A606,英语评价得分!O:T,6,0)</f>
        <v>-1.53332223186096</v>
      </c>
      <c r="U606" s="41">
        <f t="shared" si="102"/>
        <v>-1.54003604675189</v>
      </c>
      <c r="V606" s="14">
        <f t="shared" si="103"/>
        <v>0</v>
      </c>
      <c r="W606">
        <v>76</v>
      </c>
      <c r="X606">
        <v>24</v>
      </c>
      <c r="Y606" s="131">
        <v>0.315789473684211</v>
      </c>
      <c r="Z606">
        <v>86.6</v>
      </c>
      <c r="AA606" s="41">
        <f t="shared" si="104"/>
        <v>-1.86567538067628</v>
      </c>
      <c r="AB606" s="41">
        <f>VLOOKUP(A606,绩点百分制转换!$H:$M,6,0)</f>
        <v>-0.595992669006416</v>
      </c>
      <c r="AC606" s="41">
        <f>L606*权重!$O$22+AA606*权重!$O$23+AB606*权重!$O$24</f>
        <v>-0.789897857955578</v>
      </c>
      <c r="AD606" s="41">
        <f t="shared" si="105"/>
        <v>-1.12331317650738</v>
      </c>
      <c r="AE606">
        <v>1</v>
      </c>
      <c r="AF606">
        <v>0</v>
      </c>
      <c r="AG606">
        <v>2</v>
      </c>
      <c r="AH606" s="41">
        <f>AE606*权重!$N$3+AF606*权重!$N$4+AG606*权重!$N$5</f>
        <v>0.673553627658583</v>
      </c>
      <c r="AI606" s="41">
        <f t="shared" si="106"/>
        <v>-0.243143109816625</v>
      </c>
      <c r="AJ606">
        <v>0</v>
      </c>
      <c r="AK606">
        <v>0</v>
      </c>
      <c r="AL606">
        <v>0</v>
      </c>
      <c r="AM606" s="41">
        <f>AJ606*权重!$N$9+AK606*权重!$N$10+AL606*权重!$N$11</f>
        <v>0</v>
      </c>
      <c r="AN606" s="41">
        <f t="shared" si="107"/>
        <v>-0.651047891978899</v>
      </c>
      <c r="AO606" s="41">
        <f>AI606*权重!$D$16+AN606*权重!$D$17</f>
        <v>-0.496084865235451</v>
      </c>
      <c r="AP606" s="41">
        <f t="shared" si="108"/>
        <v>-0.590857091297079</v>
      </c>
      <c r="AQ606">
        <v>88.75</v>
      </c>
      <c r="AR606">
        <v>96</v>
      </c>
      <c r="AS606">
        <v>88</v>
      </c>
      <c r="AT606">
        <v>89.75</v>
      </c>
      <c r="AU606">
        <v>92</v>
      </c>
      <c r="AV606" s="7">
        <f>IF(AU606="","未进复试",IFERROR(VLOOKUP(A606,录取名单!$E:$I,5,0),"未录取"))</f>
        <v>92</v>
      </c>
      <c r="AW606" s="136" t="str">
        <f>VLOOKUP(A606,[1]数据整理!$A:$AC,29,0)</f>
        <v>zhijiaotuan</v>
      </c>
      <c r="AX606" t="str">
        <f t="shared" si="109"/>
        <v/>
      </c>
      <c r="AY606">
        <f>IFERROR(VLOOKUP(A606,跨学科资质筛选!$A:$H,8,0),1)</f>
        <v>1</v>
      </c>
    </row>
    <row r="607" spans="1:51">
      <c r="A607" s="8">
        <v>747</v>
      </c>
      <c r="B607" s="8" t="s">
        <v>853</v>
      </c>
      <c r="C607">
        <v>2</v>
      </c>
      <c r="D607" t="s">
        <v>140</v>
      </c>
      <c r="E607" t="str">
        <f>VLOOKUP(A607,[1]数据整理!A:J,10,0)</f>
        <v>工学</v>
      </c>
      <c r="F607" t="str">
        <f>VLOOKUP(A607,[1]数据整理!$A:$M,13,0)</f>
        <v>物联网工程</v>
      </c>
      <c r="G607" s="7" t="s">
        <v>53</v>
      </c>
      <c r="H607" s="7">
        <f t="shared" si="99"/>
        <v>0</v>
      </c>
      <c r="I607" s="7">
        <f t="shared" si="100"/>
        <v>1</v>
      </c>
      <c r="J607" s="7">
        <v>1</v>
      </c>
      <c r="K607" s="127">
        <f>VLOOKUP(G607,权重!$L$16:$N$18,3,0)</f>
        <v>0.02965</v>
      </c>
      <c r="L607" s="127">
        <f t="shared" si="101"/>
        <v>-0.162495927150278</v>
      </c>
      <c r="M607" t="str">
        <f>IFERROR(VLOOKUP(A607,[1]数据整理!A:Q,16,0),"")</f>
        <v>信息学院</v>
      </c>
      <c r="N607" t="s">
        <v>93</v>
      </c>
      <c r="O607">
        <v>451</v>
      </c>
      <c r="P607">
        <v>496</v>
      </c>
      <c r="Q607" s="14"/>
      <c r="R607" s="14" t="s">
        <v>55</v>
      </c>
      <c r="S607" s="14" t="s">
        <v>55</v>
      </c>
      <c r="T607" s="30">
        <f>VLOOKUP(A607,英语评价得分!O:T,6,0)</f>
        <v>0.469998142975364</v>
      </c>
      <c r="U607" s="41">
        <f t="shared" si="102"/>
        <v>0.472568648275772</v>
      </c>
      <c r="V607" s="14">
        <f t="shared" si="103"/>
        <v>0</v>
      </c>
      <c r="W607">
        <v>30</v>
      </c>
      <c r="X607">
        <v>2</v>
      </c>
      <c r="Y607" s="131">
        <v>0.0666666666666667</v>
      </c>
      <c r="Z607">
        <v>4.06</v>
      </c>
      <c r="AA607" s="41">
        <f t="shared" si="104"/>
        <v>0.282096286239989</v>
      </c>
      <c r="AB607" s="41">
        <f>VLOOKUP(A607,绩点百分制转换!$H:$M,6,0)</f>
        <v>1.09963705296888</v>
      </c>
      <c r="AC607" s="41">
        <f>L607*权重!$O$22+AA607*权重!$O$23+AB607*权重!$O$24</f>
        <v>0.0634689254374435</v>
      </c>
      <c r="AD607" s="41">
        <f t="shared" si="105"/>
        <v>0.0903085514766507</v>
      </c>
      <c r="AE607">
        <v>0</v>
      </c>
      <c r="AF607">
        <v>4</v>
      </c>
      <c r="AG607">
        <v>5</v>
      </c>
      <c r="AH607" s="41">
        <f>AE607*权重!$N$3+AF607*权重!$N$4+AG607*权重!$N$5</f>
        <v>2.26405644750506</v>
      </c>
      <c r="AI607" s="41">
        <f t="shared" si="106"/>
        <v>1.27319861454025</v>
      </c>
      <c r="AJ607">
        <v>0</v>
      </c>
      <c r="AK607">
        <v>0</v>
      </c>
      <c r="AL607">
        <v>0</v>
      </c>
      <c r="AM607" s="41">
        <f>AJ607*权重!$N$9+AK607*权重!$N$10+AL607*权重!$N$11</f>
        <v>0</v>
      </c>
      <c r="AN607" s="41">
        <f t="shared" si="107"/>
        <v>-0.651047891978899</v>
      </c>
      <c r="AO607" s="41">
        <f>AI607*权重!$D$16+AN607*权重!$D$17</f>
        <v>0.0799733558477268</v>
      </c>
      <c r="AP607" s="41">
        <f t="shared" si="108"/>
        <v>0.0952514937036563</v>
      </c>
      <c r="AQ607" t="s">
        <v>55</v>
      </c>
      <c r="AR607" t="s">
        <v>55</v>
      </c>
      <c r="AS607" t="s">
        <v>55</v>
      </c>
      <c r="AT607" t="s">
        <v>55</v>
      </c>
      <c r="AU607" t="s">
        <v>55</v>
      </c>
      <c r="AV607" s="7" t="str">
        <f>IF(AU607="","未进复试",IFERROR(VLOOKUP(A607,录取名单!$E:$I,5,0),"未录取"))</f>
        <v>未进复试</v>
      </c>
      <c r="AW607" s="136" t="str">
        <f>VLOOKUP(A607,[1]数据整理!$A:$AC,29,0)</f>
        <v>putong</v>
      </c>
      <c r="AX607" t="str">
        <f t="shared" si="109"/>
        <v/>
      </c>
      <c r="AY607">
        <f>IFERROR(VLOOKUP(A607,跨学科资质筛选!$A:$H,8,0),1)</f>
        <v>1</v>
      </c>
    </row>
    <row r="608" spans="1:51">
      <c r="A608" s="8">
        <v>748</v>
      </c>
      <c r="B608" s="8" t="s">
        <v>854</v>
      </c>
      <c r="C608">
        <v>1</v>
      </c>
      <c r="D608" t="s">
        <v>218</v>
      </c>
      <c r="E608" t="str">
        <f>VLOOKUP(A608,[1]数据整理!A:J,10,0)</f>
        <v>工学</v>
      </c>
      <c r="F608" t="str">
        <f>VLOOKUP(A608,[1]数据整理!$A:$M,13,0)</f>
        <v>木材科学与工程</v>
      </c>
      <c r="G608" s="7" t="s">
        <v>53</v>
      </c>
      <c r="H608" s="7">
        <f t="shared" si="99"/>
        <v>0</v>
      </c>
      <c r="I608" s="7">
        <f t="shared" si="100"/>
        <v>1</v>
      </c>
      <c r="J608" s="7">
        <v>1</v>
      </c>
      <c r="K608" s="127">
        <f>VLOOKUP(G608,权重!$L$16:$N$18,3,0)</f>
        <v>0.02965</v>
      </c>
      <c r="L608" s="127">
        <f t="shared" si="101"/>
        <v>-0.162495927150278</v>
      </c>
      <c r="M608" t="str">
        <f>IFERROR(VLOOKUP(A608,[1]数据整理!A:Q,16,0),"")</f>
        <v>材料学院</v>
      </c>
      <c r="N608" t="s">
        <v>186</v>
      </c>
      <c r="O608">
        <v>487</v>
      </c>
      <c r="Q608" s="14"/>
      <c r="R608" s="14" t="s">
        <v>55</v>
      </c>
      <c r="S608" s="14" t="s">
        <v>55</v>
      </c>
      <c r="T608" s="30">
        <f>VLOOKUP(A608,英语评价得分!O:T,6,0)</f>
        <v>-0.900365084697276</v>
      </c>
      <c r="U608" s="41">
        <f t="shared" si="102"/>
        <v>-0.904145481201668</v>
      </c>
      <c r="V608" s="14">
        <f t="shared" si="103"/>
        <v>0</v>
      </c>
      <c r="W608">
        <v>156</v>
      </c>
      <c r="X608">
        <v>2</v>
      </c>
      <c r="Y608" s="131">
        <v>0.0128205128205128</v>
      </c>
      <c r="Z608">
        <v>3.22</v>
      </c>
      <c r="AA608" s="41">
        <f t="shared" si="104"/>
        <v>0.746322123238684</v>
      </c>
      <c r="AB608" s="41">
        <f>VLOOKUP(A608,绩点百分制转换!$H:$M,6,0)</f>
        <v>-1.72641248365661</v>
      </c>
      <c r="AC608" s="41">
        <f>L608*权重!$O$22+AA608*权重!$O$23+AB608*权重!$O$24</f>
        <v>0.111532271078237</v>
      </c>
      <c r="AD608" s="41">
        <f t="shared" si="105"/>
        <v>0.158662185253382</v>
      </c>
      <c r="AE608">
        <v>0</v>
      </c>
      <c r="AF608">
        <v>1</v>
      </c>
      <c r="AG608">
        <v>7</v>
      </c>
      <c r="AH608" s="41">
        <f>AE608*权重!$N$3+AF608*权重!$N$4+AG608*权重!$N$5</f>
        <v>1.17824277957644</v>
      </c>
      <c r="AI608" s="41">
        <f t="shared" si="106"/>
        <v>0.238013672387127</v>
      </c>
      <c r="AJ608">
        <v>0</v>
      </c>
      <c r="AK608">
        <v>0</v>
      </c>
      <c r="AL608">
        <v>0</v>
      </c>
      <c r="AM608" s="41">
        <f>AJ608*权重!$N$9+AK608*权重!$N$10+AL608*权重!$N$11</f>
        <v>0</v>
      </c>
      <c r="AN608" s="41">
        <f t="shared" si="107"/>
        <v>-0.651047891978899</v>
      </c>
      <c r="AO608" s="41">
        <f>AI608*权重!$D$16+AN608*权重!$D$17</f>
        <v>-0.313293403676246</v>
      </c>
      <c r="AP608" s="41">
        <f t="shared" si="108"/>
        <v>-0.373145085026633</v>
      </c>
      <c r="AQ608" t="s">
        <v>55</v>
      </c>
      <c r="AR608" t="s">
        <v>55</v>
      </c>
      <c r="AS608" t="s">
        <v>55</v>
      </c>
      <c r="AT608">
        <v>88.27</v>
      </c>
      <c r="AU608">
        <v>88.27</v>
      </c>
      <c r="AV608" s="7">
        <f>IF(AU608="","未进复试",IFERROR(VLOOKUP(A608,录取名单!$E:$I,5,0),"未录取"))</f>
        <v>88.27</v>
      </c>
      <c r="AW608" s="136" t="str">
        <f>VLOOKUP(A608,[1]数据整理!$A:$AC,29,0)</f>
        <v>putong</v>
      </c>
      <c r="AX608" t="str">
        <f t="shared" si="109"/>
        <v/>
      </c>
      <c r="AY608">
        <f>IFERROR(VLOOKUP(A608,跨学科资质筛选!$A:$H,8,0),1)</f>
        <v>1</v>
      </c>
    </row>
    <row r="609" spans="1:51">
      <c r="A609" s="8">
        <v>749</v>
      </c>
      <c r="B609" s="8" t="s">
        <v>855</v>
      </c>
      <c r="C609">
        <v>1</v>
      </c>
      <c r="D609" t="s">
        <v>69</v>
      </c>
      <c r="E609" t="str">
        <f>VLOOKUP(A609,[1]数据整理!A:J,10,0)</f>
        <v>工学</v>
      </c>
      <c r="F609" t="str">
        <f>VLOOKUP(A609,[1]数据整理!$A:$M,13,0)</f>
        <v>城乡规划</v>
      </c>
      <c r="G609" s="7" t="s">
        <v>53</v>
      </c>
      <c r="H609" s="7">
        <f t="shared" si="99"/>
        <v>0</v>
      </c>
      <c r="I609" s="7">
        <f t="shared" si="100"/>
        <v>1</v>
      </c>
      <c r="J609" s="7">
        <v>1</v>
      </c>
      <c r="K609" s="127">
        <f>VLOOKUP(G609,权重!$L$16:$N$18,3,0)</f>
        <v>0.02965</v>
      </c>
      <c r="L609" s="127">
        <f t="shared" si="101"/>
        <v>-0.162495927150278</v>
      </c>
      <c r="M609" t="str">
        <f>IFERROR(VLOOKUP(A609,[1]数据整理!A:Q,16,0),"")</f>
        <v>园林学院</v>
      </c>
      <c r="N609" t="s">
        <v>339</v>
      </c>
      <c r="O609">
        <v>524</v>
      </c>
      <c r="P609">
        <v>501</v>
      </c>
      <c r="Q609" s="14"/>
      <c r="R609" s="14" t="s">
        <v>55</v>
      </c>
      <c r="S609" s="14" t="s">
        <v>55</v>
      </c>
      <c r="T609" s="30">
        <f>VLOOKUP(A609,英语评价得分!O:T,6,0)</f>
        <v>0.561496293120429</v>
      </c>
      <c r="U609" s="41">
        <f t="shared" si="102"/>
        <v>0.564490843487983</v>
      </c>
      <c r="V609" s="14">
        <f t="shared" si="103"/>
        <v>0</v>
      </c>
      <c r="W609">
        <v>29</v>
      </c>
      <c r="X609">
        <v>2</v>
      </c>
      <c r="Y609" s="131">
        <v>0.0689655172413793</v>
      </c>
      <c r="Z609">
        <v>86.26</v>
      </c>
      <c r="AA609" s="41">
        <f t="shared" si="104"/>
        <v>0.262277120785201</v>
      </c>
      <c r="AB609" s="41">
        <f>VLOOKUP(A609,绩点百分制转换!$H:$M,6,0)</f>
        <v>-0.683343291047565</v>
      </c>
      <c r="AC609" s="41">
        <f>L609*权重!$O$22+AA609*权重!$O$23+AB609*权重!$O$24</f>
        <v>-0.024891460329044</v>
      </c>
      <c r="AD609" s="41">
        <f t="shared" si="105"/>
        <v>-0.0353538086551613</v>
      </c>
      <c r="AE609">
        <v>0</v>
      </c>
      <c r="AF609">
        <v>0</v>
      </c>
      <c r="AG609">
        <v>0</v>
      </c>
      <c r="AH609" s="41">
        <f>AE609*权重!$N$3+AF609*权重!$N$4+AG609*权重!$N$5</f>
        <v>0</v>
      </c>
      <c r="AI609" s="41">
        <f t="shared" si="106"/>
        <v>-0.885290647353986</v>
      </c>
      <c r="AJ609">
        <v>0</v>
      </c>
      <c r="AK609">
        <v>0</v>
      </c>
      <c r="AL609">
        <v>0</v>
      </c>
      <c r="AM609" s="41">
        <f>AJ609*权重!$N$9+AK609*权重!$N$10+AL609*权重!$N$11</f>
        <v>0</v>
      </c>
      <c r="AN609" s="41">
        <f t="shared" si="107"/>
        <v>-0.651047891978899</v>
      </c>
      <c r="AO609" s="41">
        <f>AI609*权重!$D$16+AN609*权重!$D$17</f>
        <v>-0.740036714745894</v>
      </c>
      <c r="AP609" s="41">
        <f t="shared" si="108"/>
        <v>-0.881413587411652</v>
      </c>
      <c r="AQ609" t="s">
        <v>55</v>
      </c>
      <c r="AR609" t="s">
        <v>55</v>
      </c>
      <c r="AS609" t="s">
        <v>55</v>
      </c>
      <c r="AT609" t="s">
        <v>55</v>
      </c>
      <c r="AU609" t="s">
        <v>55</v>
      </c>
      <c r="AV609" s="7" t="str">
        <f>IF(AU609="","未进复试",IFERROR(VLOOKUP(A609,录取名单!$E:$I,5,0),"未录取"))</f>
        <v>未进复试</v>
      </c>
      <c r="AW609" s="136" t="str">
        <f>VLOOKUP(A609,[1]数据整理!$A:$AC,29,0)</f>
        <v>putong</v>
      </c>
      <c r="AX609" t="str">
        <f t="shared" si="109"/>
        <v/>
      </c>
      <c r="AY609">
        <f>IFERROR(VLOOKUP(A609,跨学科资质筛选!$A:$H,8,0),1)</f>
        <v>1</v>
      </c>
    </row>
    <row r="610" spans="1:51">
      <c r="A610" s="8">
        <v>750</v>
      </c>
      <c r="B610" s="8" t="s">
        <v>856</v>
      </c>
      <c r="C610">
        <v>1</v>
      </c>
      <c r="D610" t="s">
        <v>102</v>
      </c>
      <c r="E610" t="str">
        <f>VLOOKUP(A610,[1]数据整理!A:J,10,0)</f>
        <v>工学</v>
      </c>
      <c r="F610" t="str">
        <f>VLOOKUP(A610,[1]数据整理!$A:$M,13,0)</f>
        <v>木材科学与工程</v>
      </c>
      <c r="G610" s="7">
        <v>211</v>
      </c>
      <c r="H610" s="7">
        <f t="shared" si="99"/>
        <v>0</v>
      </c>
      <c r="I610" s="7">
        <f t="shared" si="100"/>
        <v>1</v>
      </c>
      <c r="J610" s="7">
        <v>1</v>
      </c>
      <c r="K610" s="127">
        <f>VLOOKUP(G610,权重!$L$16:$N$18,3,0)</f>
        <v>0.03757</v>
      </c>
      <c r="L610" s="127">
        <f t="shared" si="101"/>
        <v>-0.0952406599627802</v>
      </c>
      <c r="M610" t="str">
        <f>IFERROR(VLOOKUP(A610,[1]数据整理!A:Q,16,0),"")</f>
        <v>材料学院</v>
      </c>
      <c r="N610" t="s">
        <v>186</v>
      </c>
      <c r="O610">
        <v>584</v>
      </c>
      <c r="P610">
        <v>539</v>
      </c>
      <c r="Q610" s="14"/>
      <c r="R610" s="14" t="s">
        <v>55</v>
      </c>
      <c r="S610" s="14" t="s">
        <v>55</v>
      </c>
      <c r="T610" s="30">
        <f>VLOOKUP(A610,英语评价得分!O:T,6,0)</f>
        <v>1.25688223422293</v>
      </c>
      <c r="U610" s="41">
        <f t="shared" si="102"/>
        <v>1.26309952710079</v>
      </c>
      <c r="V610" s="14">
        <f t="shared" si="103"/>
        <v>0</v>
      </c>
      <c r="W610">
        <v>59</v>
      </c>
      <c r="X610">
        <v>1</v>
      </c>
      <c r="Y610" s="131">
        <v>0.0169491525423729</v>
      </c>
      <c r="Z610">
        <v>90.44</v>
      </c>
      <c r="AA610" s="41">
        <f t="shared" si="104"/>
        <v>0.710727728957105</v>
      </c>
      <c r="AB610" s="41">
        <f>VLOOKUP(A610,绩点百分制转换!$H:$M,6,0)</f>
        <v>0.390555532870121</v>
      </c>
      <c r="AC610" s="41">
        <f>L610*权重!$O$22+AA610*权重!$O$23+AB610*权重!$O$24</f>
        <v>0.232683322737514</v>
      </c>
      <c r="AD610" s="41">
        <f t="shared" si="105"/>
        <v>0.330958027466985</v>
      </c>
      <c r="AE610">
        <v>0</v>
      </c>
      <c r="AF610">
        <v>0</v>
      </c>
      <c r="AG610">
        <v>3</v>
      </c>
      <c r="AH610" s="41">
        <f>AE610*权重!$N$3+AF610*权重!$N$4+AG610*权重!$N$5</f>
        <v>0.319423652713132</v>
      </c>
      <c r="AI610" s="41">
        <f t="shared" si="106"/>
        <v>-0.580760905997001</v>
      </c>
      <c r="AJ610">
        <v>0</v>
      </c>
      <c r="AK610">
        <v>0</v>
      </c>
      <c r="AL610">
        <v>1</v>
      </c>
      <c r="AM610" s="41">
        <f>AJ610*权重!$N$9+AK610*权重!$N$10+AL610*权重!$N$11</f>
        <v>0.150489414157071</v>
      </c>
      <c r="AN610" s="41">
        <f t="shared" si="107"/>
        <v>-0.246895376014742</v>
      </c>
      <c r="AO610" s="41">
        <f>AI610*权重!$D$16+AN610*权重!$D$17</f>
        <v>-0.373730890855002</v>
      </c>
      <c r="AP610" s="41">
        <f t="shared" si="108"/>
        <v>-0.445128570882014</v>
      </c>
      <c r="AQ610" t="s">
        <v>55</v>
      </c>
      <c r="AR610" t="s">
        <v>55</v>
      </c>
      <c r="AS610" t="s">
        <v>55</v>
      </c>
      <c r="AT610">
        <v>92.95</v>
      </c>
      <c r="AU610">
        <v>92.95</v>
      </c>
      <c r="AV610" s="7">
        <f>IF(AU610="","未进复试",IFERROR(VLOOKUP(A610,录取名单!$E:$I,5,0),"未录取"))</f>
        <v>92.95</v>
      </c>
      <c r="AW610" s="136" t="str">
        <f>VLOOKUP(A610,[1]数据整理!$A:$AC,29,0)</f>
        <v>putong</v>
      </c>
      <c r="AX610" t="str">
        <f t="shared" si="109"/>
        <v/>
      </c>
      <c r="AY610">
        <f>IFERROR(VLOOKUP(A610,跨学科资质筛选!$A:$H,8,0),1)</f>
        <v>1</v>
      </c>
    </row>
    <row r="611" spans="1:51">
      <c r="A611" s="8">
        <v>751</v>
      </c>
      <c r="B611" s="8" t="s">
        <v>857</v>
      </c>
      <c r="C611">
        <v>2</v>
      </c>
      <c r="D611" t="s">
        <v>69</v>
      </c>
      <c r="E611" t="str">
        <f>VLOOKUP(A611,[1]数据整理!A:J,10,0)</f>
        <v>经济学</v>
      </c>
      <c r="F611" t="str">
        <f>VLOOKUP(A611,[1]数据整理!$A:$M,13,0)</f>
        <v>经济学</v>
      </c>
      <c r="G611" s="7" t="s">
        <v>53</v>
      </c>
      <c r="H611" s="7">
        <f t="shared" si="99"/>
        <v>0</v>
      </c>
      <c r="I611" s="7">
        <f t="shared" si="100"/>
        <v>1</v>
      </c>
      <c r="J611" s="7">
        <v>1</v>
      </c>
      <c r="K611" s="127">
        <f>VLOOKUP(G611,权重!$L$16:$N$18,3,0)</f>
        <v>0.02965</v>
      </c>
      <c r="L611" s="127">
        <f t="shared" si="101"/>
        <v>-0.162495927150278</v>
      </c>
      <c r="M611" t="str">
        <f>IFERROR(VLOOKUP(A611,[1]数据整理!A:Q,16,0),"")</f>
        <v>经济管理学院</v>
      </c>
      <c r="N611" t="s">
        <v>74</v>
      </c>
      <c r="O611">
        <v>426</v>
      </c>
      <c r="P611">
        <v>444</v>
      </c>
      <c r="Q611" s="14"/>
      <c r="R611" s="14" t="s">
        <v>55</v>
      </c>
      <c r="S611" s="14" t="s">
        <v>55</v>
      </c>
      <c r="T611" s="30">
        <f>VLOOKUP(A611,英语评价得分!O:T,6,0)</f>
        <v>-0.481582618533322</v>
      </c>
      <c r="U611" s="41">
        <f t="shared" si="102"/>
        <v>-0.483422181931226</v>
      </c>
      <c r="V611" s="14">
        <f t="shared" si="103"/>
        <v>0</v>
      </c>
      <c r="W611">
        <v>88</v>
      </c>
      <c r="X611">
        <v>4</v>
      </c>
      <c r="Y611" s="131">
        <v>0.0454545454545455</v>
      </c>
      <c r="Z611">
        <v>89.13</v>
      </c>
      <c r="AA611" s="41">
        <f t="shared" si="104"/>
        <v>0.464973131118263</v>
      </c>
      <c r="AB611" s="41">
        <f>VLOOKUP(A611,绩点百分制转换!$H:$M,6,0)</f>
        <v>0.0539987244174481</v>
      </c>
      <c r="AC611" s="41">
        <f>L611*权重!$O$22+AA611*权重!$O$23+AB611*权重!$O$24</f>
        <v>0.0854703178483861</v>
      </c>
      <c r="AD611" s="41">
        <f t="shared" si="105"/>
        <v>0.12159799043238</v>
      </c>
      <c r="AE611">
        <v>0</v>
      </c>
      <c r="AF611">
        <v>6</v>
      </c>
      <c r="AG611">
        <v>7</v>
      </c>
      <c r="AH611" s="41">
        <f>AE611*权重!$N$3+AF611*权重!$N$4+AG611*权重!$N$5</f>
        <v>3.34284739580541</v>
      </c>
      <c r="AI611" s="41">
        <f t="shared" si="106"/>
        <v>2.30168828859454</v>
      </c>
      <c r="AJ611">
        <v>1</v>
      </c>
      <c r="AK611">
        <v>2</v>
      </c>
      <c r="AL611">
        <v>0</v>
      </c>
      <c r="AM611" s="41">
        <f>AJ611*权重!$N$9+AK611*权重!$N$10+AL611*权重!$N$11</f>
        <v>1.16702322866376</v>
      </c>
      <c r="AN611" s="41">
        <f t="shared" si="107"/>
        <v>2.48309530802576</v>
      </c>
      <c r="AO611" s="41">
        <f>AI611*权重!$D$16+AN611*权重!$D$17</f>
        <v>2.41417878134384</v>
      </c>
      <c r="AP611" s="41">
        <f t="shared" si="108"/>
        <v>2.87538433961079</v>
      </c>
      <c r="AQ611" t="s">
        <v>55</v>
      </c>
      <c r="AR611" t="s">
        <v>55</v>
      </c>
      <c r="AS611" t="s">
        <v>55</v>
      </c>
      <c r="AT611">
        <v>91.29</v>
      </c>
      <c r="AU611">
        <v>91.29</v>
      </c>
      <c r="AV611" s="7">
        <f>IF(AU611="","未进复试",IFERROR(VLOOKUP(A611,录取名单!$E:$I,5,0),"未录取"))</f>
        <v>91.29</v>
      </c>
      <c r="AW611" s="136" t="str">
        <f>VLOOKUP(A611,[1]数据整理!$A:$AC,29,0)</f>
        <v>putong</v>
      </c>
      <c r="AX611" t="str">
        <f t="shared" si="109"/>
        <v/>
      </c>
      <c r="AY611">
        <f>IFERROR(VLOOKUP(A611,跨学科资质筛选!$A:$H,8,0),1)</f>
        <v>1</v>
      </c>
    </row>
    <row r="612" spans="1:51">
      <c r="A612" s="8">
        <v>752</v>
      </c>
      <c r="B612" s="8" t="s">
        <v>858</v>
      </c>
      <c r="C612">
        <v>1</v>
      </c>
      <c r="D612" t="s">
        <v>102</v>
      </c>
      <c r="E612" t="str">
        <f>VLOOKUP(A612,[1]数据整理!A:J,10,0)</f>
        <v>工学</v>
      </c>
      <c r="F612" t="str">
        <f>VLOOKUP(A612,[1]数据整理!$A:$M,13,0)</f>
        <v>木材科学与工程</v>
      </c>
      <c r="G612" s="7">
        <v>211</v>
      </c>
      <c r="H612" s="7">
        <f t="shared" si="99"/>
        <v>0</v>
      </c>
      <c r="I612" s="7">
        <f t="shared" si="100"/>
        <v>1</v>
      </c>
      <c r="J612" s="7">
        <v>1</v>
      </c>
      <c r="K612" s="127">
        <f>VLOOKUP(G612,权重!$L$16:$N$18,3,0)</f>
        <v>0.03757</v>
      </c>
      <c r="L612" s="127">
        <f t="shared" si="101"/>
        <v>-0.0952406599627802</v>
      </c>
      <c r="M612" t="str">
        <f>IFERROR(VLOOKUP(A612,[1]数据整理!A:Q,16,0),"")</f>
        <v>材料学院</v>
      </c>
      <c r="N612" t="s">
        <v>186</v>
      </c>
      <c r="O612">
        <v>493</v>
      </c>
      <c r="Q612" s="14"/>
      <c r="R612" s="14" t="s">
        <v>55</v>
      </c>
      <c r="S612" s="14" t="s">
        <v>55</v>
      </c>
      <c r="T612" s="30">
        <f>VLOOKUP(A612,英语评价得分!O:T,6,0)</f>
        <v>-0.805421512622723</v>
      </c>
      <c r="U612" s="41">
        <f t="shared" si="102"/>
        <v>-0.808761896369135</v>
      </c>
      <c r="V612" s="14">
        <f t="shared" si="103"/>
        <v>0</v>
      </c>
      <c r="W612">
        <v>59</v>
      </c>
      <c r="X612">
        <v>12</v>
      </c>
      <c r="Y612" s="131">
        <v>0.203389830508475</v>
      </c>
      <c r="Z612">
        <v>87.23</v>
      </c>
      <c r="AA612" s="41">
        <f t="shared" si="104"/>
        <v>-0.896640181232081</v>
      </c>
      <c r="AB612" s="41">
        <f>VLOOKUP(A612,绩点百分制转换!$H:$M,6,0)</f>
        <v>-0.434137104636044</v>
      </c>
      <c r="AC612" s="41">
        <f>L612*权重!$O$22+AA612*权重!$O$23+AB612*权重!$O$24</f>
        <v>-0.414770308996267</v>
      </c>
      <c r="AD612" s="41">
        <f t="shared" si="105"/>
        <v>-0.589822826235871</v>
      </c>
      <c r="AE612">
        <v>0</v>
      </c>
      <c r="AF612">
        <v>0</v>
      </c>
      <c r="AG612">
        <v>4</v>
      </c>
      <c r="AH612" s="41">
        <f>AE612*权重!$N$3+AF612*权重!$N$4+AG612*权重!$N$5</f>
        <v>0.425898203617509</v>
      </c>
      <c r="AI612" s="41">
        <f t="shared" si="106"/>
        <v>-0.47925099221134</v>
      </c>
      <c r="AJ612">
        <v>0</v>
      </c>
      <c r="AK612">
        <v>0</v>
      </c>
      <c r="AL612">
        <v>0</v>
      </c>
      <c r="AM612" s="41">
        <f>AJ612*权重!$N$9+AK612*权重!$N$10+AL612*权重!$N$11</f>
        <v>0</v>
      </c>
      <c r="AN612" s="41">
        <f t="shared" si="107"/>
        <v>-0.651047891978899</v>
      </c>
      <c r="AO612" s="41">
        <f>AI612*权重!$D$16+AN612*权重!$D$17</f>
        <v>-0.585782249757203</v>
      </c>
      <c r="AP612" s="41">
        <f t="shared" si="108"/>
        <v>-0.697690295511692</v>
      </c>
      <c r="AQ612" t="s">
        <v>55</v>
      </c>
      <c r="AR612" t="s">
        <v>55</v>
      </c>
      <c r="AS612" t="s">
        <v>55</v>
      </c>
      <c r="AT612">
        <v>87.5</v>
      </c>
      <c r="AU612">
        <v>87.5</v>
      </c>
      <c r="AV612" s="7">
        <f>IF(AU612="","未进复试",IFERROR(VLOOKUP(A612,录取名单!$E:$I,5,0),"未录取"))</f>
        <v>87.5</v>
      </c>
      <c r="AW612" s="136" t="str">
        <f>VLOOKUP(A612,[1]数据整理!$A:$AC,29,0)</f>
        <v>putong</v>
      </c>
      <c r="AX612" t="str">
        <f t="shared" si="109"/>
        <v/>
      </c>
      <c r="AY612">
        <f>IFERROR(VLOOKUP(A612,跨学科资质筛选!$A:$H,8,0),1)</f>
        <v>1</v>
      </c>
    </row>
    <row r="613" spans="1:51">
      <c r="A613" s="8">
        <v>753</v>
      </c>
      <c r="B613" s="8" t="s">
        <v>859</v>
      </c>
      <c r="C613">
        <v>1</v>
      </c>
      <c r="D613" t="s">
        <v>83</v>
      </c>
      <c r="E613" t="str">
        <f>VLOOKUP(A613,[1]数据整理!A:J,10,0)</f>
        <v>工学</v>
      </c>
      <c r="F613" t="str">
        <f>VLOOKUP(A613,[1]数据整理!$A:$M,13,0)</f>
        <v>风景园林</v>
      </c>
      <c r="G613" s="7">
        <v>211</v>
      </c>
      <c r="H613" s="7">
        <f t="shared" si="99"/>
        <v>0</v>
      </c>
      <c r="I613" s="7">
        <f t="shared" si="100"/>
        <v>1</v>
      </c>
      <c r="J613" s="7">
        <v>1</v>
      </c>
      <c r="K613" s="127">
        <f>VLOOKUP(G613,权重!$L$16:$N$18,3,0)</f>
        <v>0.03757</v>
      </c>
      <c r="L613" s="127">
        <f t="shared" si="101"/>
        <v>-0.0952406599627802</v>
      </c>
      <c r="M613" t="str">
        <f>IFERROR(VLOOKUP(A613,[1]数据整理!A:Q,16,0),"")</f>
        <v>园林学院</v>
      </c>
      <c r="N613" t="s">
        <v>64</v>
      </c>
      <c r="O613">
        <v>598</v>
      </c>
      <c r="P613">
        <v>565</v>
      </c>
      <c r="Q613" s="14"/>
      <c r="R613" s="14" t="s">
        <v>55</v>
      </c>
      <c r="S613" s="14" t="s">
        <v>55</v>
      </c>
      <c r="T613" s="30">
        <f>VLOOKUP(A613,英语评价得分!O:T,6,0)</f>
        <v>1.73267261497727</v>
      </c>
      <c r="U613" s="41">
        <f t="shared" si="102"/>
        <v>1.74109494220429</v>
      </c>
      <c r="V613" s="14">
        <f t="shared" si="103"/>
        <v>0</v>
      </c>
      <c r="W613">
        <v>107</v>
      </c>
      <c r="X613">
        <v>9</v>
      </c>
      <c r="Y613" s="131">
        <v>0.0841121495327103</v>
      </c>
      <c r="Z613">
        <v>3.66</v>
      </c>
      <c r="AA613" s="41">
        <f t="shared" si="104"/>
        <v>0.131692899798044</v>
      </c>
      <c r="AB613" s="41">
        <f>VLOOKUP(A613,绩点百分制转换!$H:$M,6,0)</f>
        <v>-0.595992669006416</v>
      </c>
      <c r="AC613" s="41">
        <f>L613*权重!$O$22+AA613*权重!$O$23+AB613*权重!$O$24</f>
        <v>-0.0318134183568834</v>
      </c>
      <c r="AD613" s="41">
        <f t="shared" si="105"/>
        <v>-0.0451979212058961</v>
      </c>
      <c r="AE613">
        <v>0</v>
      </c>
      <c r="AF613">
        <v>2</v>
      </c>
      <c r="AG613">
        <v>5</v>
      </c>
      <c r="AH613" s="41">
        <f>AE613*权重!$N$3+AF613*权重!$N$4+AG613*权重!$N$5</f>
        <v>1.39821460101348</v>
      </c>
      <c r="AI613" s="41">
        <f t="shared" si="106"/>
        <v>0.447728768057287</v>
      </c>
      <c r="AJ613">
        <v>0</v>
      </c>
      <c r="AK613">
        <v>0</v>
      </c>
      <c r="AL613">
        <v>0</v>
      </c>
      <c r="AM613" s="41">
        <f>AJ613*权重!$N$9+AK613*权重!$N$10+AL613*权重!$N$11</f>
        <v>0</v>
      </c>
      <c r="AN613" s="41">
        <f t="shared" si="107"/>
        <v>-0.651047891978899</v>
      </c>
      <c r="AO613" s="41">
        <f>AI613*权重!$D$16+AN613*权重!$D$17</f>
        <v>-0.233622638831152</v>
      </c>
      <c r="AP613" s="41">
        <f t="shared" si="108"/>
        <v>-0.278253989416523</v>
      </c>
      <c r="AQ613" t="s">
        <v>55</v>
      </c>
      <c r="AR613" t="s">
        <v>55</v>
      </c>
      <c r="AS613" t="s">
        <v>55</v>
      </c>
      <c r="AT613" t="s">
        <v>55</v>
      </c>
      <c r="AU613" t="s">
        <v>55</v>
      </c>
      <c r="AV613" s="7" t="str">
        <f>IF(AU613="","未进复试",IFERROR(VLOOKUP(A613,录取名单!$E:$I,5,0),"未录取"))</f>
        <v>未进复试</v>
      </c>
      <c r="AW613" s="136" t="str">
        <f>VLOOKUP(A613,[1]数据整理!$A:$AC,29,0)</f>
        <v>putong</v>
      </c>
      <c r="AX613" t="str">
        <f t="shared" si="109"/>
        <v/>
      </c>
      <c r="AY613">
        <f>IFERROR(VLOOKUP(A613,跨学科资质筛选!$A:$H,8,0),1)</f>
        <v>1</v>
      </c>
    </row>
    <row r="614" spans="1:51">
      <c r="A614" s="8">
        <v>754</v>
      </c>
      <c r="B614" s="8" t="s">
        <v>860</v>
      </c>
      <c r="C614">
        <v>1</v>
      </c>
      <c r="D614" t="s">
        <v>102</v>
      </c>
      <c r="E614" t="str">
        <f>VLOOKUP(A614,[1]数据整理!A:J,10,0)</f>
        <v>工学</v>
      </c>
      <c r="F614" t="str">
        <f>VLOOKUP(A614,[1]数据整理!$A:$M,13,0)</f>
        <v>木材科学与工程</v>
      </c>
      <c r="G614" s="7">
        <v>211</v>
      </c>
      <c r="H614" s="7">
        <f t="shared" si="99"/>
        <v>0</v>
      </c>
      <c r="I614" s="7">
        <f t="shared" si="100"/>
        <v>1</v>
      </c>
      <c r="J614" s="7">
        <v>1</v>
      </c>
      <c r="K614" s="127">
        <f>VLOOKUP(G614,权重!$L$16:$N$18,3,0)</f>
        <v>0.03757</v>
      </c>
      <c r="L614" s="127">
        <f t="shared" si="101"/>
        <v>-0.0952406599627802</v>
      </c>
      <c r="M614" t="str">
        <f>IFERROR(VLOOKUP(A614,[1]数据整理!A:Q,16,0),"")</f>
        <v>材料学院</v>
      </c>
      <c r="N614" t="s">
        <v>186</v>
      </c>
      <c r="O614">
        <v>552</v>
      </c>
      <c r="P614">
        <v>513</v>
      </c>
      <c r="Q614" s="14"/>
      <c r="R614" s="14" t="s">
        <v>55</v>
      </c>
      <c r="S614" s="14" t="s">
        <v>55</v>
      </c>
      <c r="T614" s="30">
        <f>VLOOKUP(A614,英语评价得分!O:T,6,0)</f>
        <v>0.781091853468587</v>
      </c>
      <c r="U614" s="41">
        <f t="shared" si="102"/>
        <v>0.785104111997291</v>
      </c>
      <c r="V614" s="14">
        <f t="shared" si="103"/>
        <v>0</v>
      </c>
      <c r="W614">
        <v>59</v>
      </c>
      <c r="X614">
        <v>6</v>
      </c>
      <c r="Y614" s="131">
        <v>0.101694915254237</v>
      </c>
      <c r="Z614">
        <v>88.64</v>
      </c>
      <c r="AA614" s="41">
        <f t="shared" si="104"/>
        <v>-0.0198940484016158</v>
      </c>
      <c r="AB614" s="41">
        <f>VLOOKUP(A614,绩点百分制转换!$H:$M,6,0)</f>
        <v>-0.0718889367595044</v>
      </c>
      <c r="AC614" s="41">
        <f>L614*权重!$O$22+AA614*权重!$O$23+AB614*权重!$O$24</f>
        <v>-0.0655847441073261</v>
      </c>
      <c r="AD614" s="41">
        <f t="shared" si="105"/>
        <v>-0.0932260557796407</v>
      </c>
      <c r="AE614">
        <v>0</v>
      </c>
      <c r="AF614">
        <v>0</v>
      </c>
      <c r="AG614">
        <v>3</v>
      </c>
      <c r="AH614" s="41">
        <f>AE614*权重!$N$3+AF614*权重!$N$4+AG614*权重!$N$5</f>
        <v>0.319423652713132</v>
      </c>
      <c r="AI614" s="41">
        <f t="shared" si="106"/>
        <v>-0.580760905997001</v>
      </c>
      <c r="AJ614">
        <v>0</v>
      </c>
      <c r="AK614">
        <v>0</v>
      </c>
      <c r="AL614">
        <v>1</v>
      </c>
      <c r="AM614" s="41">
        <f>AJ614*权重!$N$9+AK614*权重!$N$10+AL614*权重!$N$11</f>
        <v>0.150489414157071</v>
      </c>
      <c r="AN614" s="41">
        <f t="shared" si="107"/>
        <v>-0.246895376014742</v>
      </c>
      <c r="AO614" s="41">
        <f>AI614*权重!$D$16+AN614*权重!$D$17</f>
        <v>-0.373730890855002</v>
      </c>
      <c r="AP614" s="41">
        <f t="shared" si="108"/>
        <v>-0.445128570882014</v>
      </c>
      <c r="AQ614" t="s">
        <v>55</v>
      </c>
      <c r="AR614" t="s">
        <v>55</v>
      </c>
      <c r="AS614" t="s">
        <v>55</v>
      </c>
      <c r="AT614">
        <v>91.68</v>
      </c>
      <c r="AU614">
        <v>91.68</v>
      </c>
      <c r="AV614" s="7">
        <f>IF(AU614="","未进复试",IFERROR(VLOOKUP(A614,录取名单!$E:$I,5,0),"未录取"))</f>
        <v>91.68</v>
      </c>
      <c r="AW614" s="136" t="str">
        <f>VLOOKUP(A614,[1]数据整理!$A:$AC,29,0)</f>
        <v>putong</v>
      </c>
      <c r="AX614" t="str">
        <f t="shared" si="109"/>
        <v/>
      </c>
      <c r="AY614">
        <f>IFERROR(VLOOKUP(A614,跨学科资质筛选!$A:$H,8,0),1)</f>
        <v>1</v>
      </c>
    </row>
    <row r="615" spans="1:51">
      <c r="A615" s="8">
        <v>755</v>
      </c>
      <c r="B615" s="8" t="s">
        <v>861</v>
      </c>
      <c r="C615">
        <v>1</v>
      </c>
      <c r="D615" t="s">
        <v>122</v>
      </c>
      <c r="E615" t="str">
        <f>VLOOKUP(A615,[1]数据整理!A:J,10,0)</f>
        <v>管理学</v>
      </c>
      <c r="F615" t="str">
        <f>VLOOKUP(A615,[1]数据整理!$A:$M,13,0)</f>
        <v>农林经济管理</v>
      </c>
      <c r="G615" s="7" t="s">
        <v>53</v>
      </c>
      <c r="H615" s="7">
        <f t="shared" si="99"/>
        <v>0</v>
      </c>
      <c r="I615" s="7">
        <f t="shared" si="100"/>
        <v>1</v>
      </c>
      <c r="J615" s="7">
        <v>1</v>
      </c>
      <c r="K615" s="127">
        <f>VLOOKUP(G615,权重!$L$16:$N$18,3,0)</f>
        <v>0.02965</v>
      </c>
      <c r="L615" s="127">
        <f t="shared" si="101"/>
        <v>-0.162495927150278</v>
      </c>
      <c r="M615" t="str">
        <f>IFERROR(VLOOKUP(A615,[1]数据整理!A:Q,16,0),"")</f>
        <v>经济管理学院</v>
      </c>
      <c r="N615" t="s">
        <v>74</v>
      </c>
      <c r="O615">
        <v>483</v>
      </c>
      <c r="P615">
        <v>408</v>
      </c>
      <c r="Q615" s="14"/>
      <c r="R615" s="14" t="s">
        <v>55</v>
      </c>
      <c r="S615" s="14" t="s">
        <v>55</v>
      </c>
      <c r="T615" s="30">
        <f>VLOOKUP(A615,英语评价得分!O:T,6,0)</f>
        <v>-0.963660799413645</v>
      </c>
      <c r="U615" s="41">
        <f t="shared" si="102"/>
        <v>-0.96773453775669</v>
      </c>
      <c r="V615" s="14">
        <f t="shared" si="103"/>
        <v>0</v>
      </c>
      <c r="W615">
        <v>86</v>
      </c>
      <c r="X615">
        <v>9</v>
      </c>
      <c r="Y615" s="131">
        <v>0.104651162790698</v>
      </c>
      <c r="Z615">
        <v>3.24</v>
      </c>
      <c r="AA615" s="41">
        <f t="shared" si="104"/>
        <v>-0.0453808545885479</v>
      </c>
      <c r="AB615" s="41">
        <f>VLOOKUP(A615,绩点百分制转换!$H:$M,6,0)</f>
        <v>-1.67502976480887</v>
      </c>
      <c r="AC615" s="41">
        <f>L615*权重!$O$22+AA615*权重!$O$23+AB615*权重!$O$24</f>
        <v>-0.186622347438834</v>
      </c>
      <c r="AD615" s="41">
        <f t="shared" si="105"/>
        <v>-0.265360556635386</v>
      </c>
      <c r="AE615">
        <v>0</v>
      </c>
      <c r="AF615">
        <v>1</v>
      </c>
      <c r="AG615">
        <v>0</v>
      </c>
      <c r="AH615" s="41">
        <f>AE615*权重!$N$3+AF615*权重!$N$4+AG615*权重!$N$5</f>
        <v>0.432920923245795</v>
      </c>
      <c r="AI615" s="41">
        <f t="shared" si="106"/>
        <v>-0.472555724112503</v>
      </c>
      <c r="AJ615">
        <v>0</v>
      </c>
      <c r="AK615">
        <v>0</v>
      </c>
      <c r="AL615">
        <v>0</v>
      </c>
      <c r="AM615" s="41">
        <f>AJ615*权重!$N$9+AK615*权重!$N$10+AL615*权重!$N$11</f>
        <v>0</v>
      </c>
      <c r="AN615" s="41">
        <f t="shared" si="107"/>
        <v>-0.651047891978899</v>
      </c>
      <c r="AO615" s="41">
        <f>AI615*权重!$D$16+AN615*权重!$D$17</f>
        <v>-0.583238717406455</v>
      </c>
      <c r="AP615" s="41">
        <f t="shared" si="108"/>
        <v>-0.694660845851563</v>
      </c>
      <c r="AQ615" t="s">
        <v>55</v>
      </c>
      <c r="AR615" t="s">
        <v>55</v>
      </c>
      <c r="AS615" t="s">
        <v>55</v>
      </c>
      <c r="AT615" t="s">
        <v>55</v>
      </c>
      <c r="AU615" t="s">
        <v>55</v>
      </c>
      <c r="AV615" s="7" t="str">
        <f>IF(AU615="","未进复试",IFERROR(VLOOKUP(A615,录取名单!$E:$I,5,0),"未录取"))</f>
        <v>未进复试</v>
      </c>
      <c r="AW615" s="136" t="str">
        <f>VLOOKUP(A615,[1]数据整理!$A:$AC,29,0)</f>
        <v>putong</v>
      </c>
      <c r="AX615" t="str">
        <f t="shared" si="109"/>
        <v/>
      </c>
      <c r="AY615">
        <f>IFERROR(VLOOKUP(A615,跨学科资质筛选!$A:$H,8,0),1)</f>
        <v>1</v>
      </c>
    </row>
    <row r="616" spans="1:51">
      <c r="A616" s="8">
        <v>758</v>
      </c>
      <c r="B616" s="8" t="s">
        <v>862</v>
      </c>
      <c r="C616">
        <v>1</v>
      </c>
      <c r="D616" t="s">
        <v>227</v>
      </c>
      <c r="E616" t="str">
        <f>VLOOKUP(A616,[1]数据整理!A:J,10,0)</f>
        <v>工学</v>
      </c>
      <c r="F616" t="str">
        <f>VLOOKUP(A616,[1]数据整理!$A:$M,13,0)</f>
        <v>工业设计</v>
      </c>
      <c r="G616" s="7" t="s">
        <v>53</v>
      </c>
      <c r="H616" s="7">
        <f t="shared" si="99"/>
        <v>0</v>
      </c>
      <c r="I616" s="7">
        <f t="shared" si="100"/>
        <v>1</v>
      </c>
      <c r="J616" s="7">
        <v>1</v>
      </c>
      <c r="K616" s="127">
        <f>VLOOKUP(G616,权重!$L$16:$N$18,3,0)</f>
        <v>0.02965</v>
      </c>
      <c r="L616" s="127">
        <f t="shared" si="101"/>
        <v>-0.162495927150278</v>
      </c>
      <c r="M616" t="str">
        <f>IFERROR(VLOOKUP(A616,[1]数据整理!A:Q,16,0),"")</f>
        <v>艺术设计学院</v>
      </c>
      <c r="N616" t="s">
        <v>86</v>
      </c>
      <c r="O616">
        <v>565</v>
      </c>
      <c r="P616">
        <v>474</v>
      </c>
      <c r="Q616" s="14"/>
      <c r="R616" s="14" t="s">
        <v>55</v>
      </c>
      <c r="S616" s="14" t="s">
        <v>55</v>
      </c>
      <c r="T616" s="30">
        <f>VLOOKUP(A616,英语评价得分!O:T,6,0)</f>
        <v>0.333901352271916</v>
      </c>
      <c r="U616" s="41">
        <f t="shared" si="102"/>
        <v>0.335841121621263</v>
      </c>
      <c r="V616" s="14">
        <f t="shared" si="103"/>
        <v>0</v>
      </c>
      <c r="W616">
        <v>73</v>
      </c>
      <c r="X616">
        <v>3</v>
      </c>
      <c r="Y616" s="131">
        <v>0.0410958904109589</v>
      </c>
      <c r="Z616">
        <v>3.41</v>
      </c>
      <c r="AA616" s="41">
        <f t="shared" si="104"/>
        <v>0.50255056499736</v>
      </c>
      <c r="AB616" s="41">
        <f>VLOOKUP(A616,绩点百分制转换!$H:$M,6,0)</f>
        <v>-1.23827665460311</v>
      </c>
      <c r="AC616" s="41">
        <f>L616*权重!$O$22+AA616*权重!$O$23+AB616*权重!$O$24</f>
        <v>0.0411423054112798</v>
      </c>
      <c r="AD616" s="41">
        <f t="shared" si="105"/>
        <v>0.0585565877214405</v>
      </c>
      <c r="AE616">
        <v>0</v>
      </c>
      <c r="AF616">
        <v>0</v>
      </c>
      <c r="AG616">
        <v>0</v>
      </c>
      <c r="AH616" s="41">
        <f>AE616*权重!$N$3+AF616*权重!$N$4+AG616*权重!$N$5</f>
        <v>0</v>
      </c>
      <c r="AI616" s="41">
        <f t="shared" si="106"/>
        <v>-0.885290647353986</v>
      </c>
      <c r="AJ616">
        <v>0</v>
      </c>
      <c r="AK616">
        <v>1</v>
      </c>
      <c r="AL616">
        <v>1</v>
      </c>
      <c r="AM616" s="41">
        <f>AJ616*权重!$N$9+AK616*权重!$N$10+AL616*权重!$N$11</f>
        <v>0.491989814419273</v>
      </c>
      <c r="AN616" s="41">
        <f t="shared" si="107"/>
        <v>0.670233890132048</v>
      </c>
      <c r="AO616" s="41">
        <f>AI616*权重!$D$16+AN616*权重!$D$17</f>
        <v>0.0792901183411041</v>
      </c>
      <c r="AP616" s="41">
        <f t="shared" si="108"/>
        <v>0.0944377302649419</v>
      </c>
      <c r="AQ616" t="s">
        <v>55</v>
      </c>
      <c r="AR616" t="s">
        <v>55</v>
      </c>
      <c r="AS616" t="s">
        <v>55</v>
      </c>
      <c r="AT616" t="s">
        <v>55</v>
      </c>
      <c r="AU616" t="s">
        <v>55</v>
      </c>
      <c r="AV616" s="7" t="str">
        <f>IF(AU616="","未进复试",IFERROR(VLOOKUP(A616,录取名单!$E:$I,5,0),"未录取"))</f>
        <v>未进复试</v>
      </c>
      <c r="AW616" s="136" t="str">
        <f>VLOOKUP(A616,[1]数据整理!$A:$AC,29,0)</f>
        <v>putong</v>
      </c>
      <c r="AX616" t="str">
        <f t="shared" si="109"/>
        <v/>
      </c>
      <c r="AY616">
        <f>IFERROR(VLOOKUP(A616,跨学科资质筛选!$A:$H,8,0),1)</f>
        <v>1</v>
      </c>
    </row>
    <row r="617" spans="1:51">
      <c r="A617" s="8">
        <v>759</v>
      </c>
      <c r="B617" s="8" t="s">
        <v>863</v>
      </c>
      <c r="C617">
        <v>1</v>
      </c>
      <c r="D617" t="s">
        <v>102</v>
      </c>
      <c r="E617" t="str">
        <f>VLOOKUP(A617,[1]数据整理!A:J,10,0)</f>
        <v>农学</v>
      </c>
      <c r="F617" t="str">
        <f>VLOOKUP(A617,[1]数据整理!$A:$M,13,0)</f>
        <v>林学</v>
      </c>
      <c r="G617" s="7">
        <v>211</v>
      </c>
      <c r="H617" s="7">
        <f t="shared" si="99"/>
        <v>0</v>
      </c>
      <c r="I617" s="7">
        <f t="shared" si="100"/>
        <v>1</v>
      </c>
      <c r="J617" s="7">
        <v>1</v>
      </c>
      <c r="K617" s="127">
        <f>VLOOKUP(G617,权重!$L$16:$N$18,3,0)</f>
        <v>0.03757</v>
      </c>
      <c r="L617" s="127">
        <f t="shared" si="101"/>
        <v>-0.0952406599627802</v>
      </c>
      <c r="M617" t="str">
        <f>IFERROR(VLOOKUP(A617,[1]数据整理!A:Q,16,0),"")</f>
        <v>林学院</v>
      </c>
      <c r="N617" t="s">
        <v>151</v>
      </c>
      <c r="O617">
        <v>511</v>
      </c>
      <c r="P617">
        <v>459</v>
      </c>
      <c r="Q617" s="14"/>
      <c r="R617" s="14" t="s">
        <v>55</v>
      </c>
      <c r="S617" s="14" t="s">
        <v>55</v>
      </c>
      <c r="T617" s="30">
        <f>VLOOKUP(A617,英语评价得分!O:T,6,0)</f>
        <v>-0.207088168098125</v>
      </c>
      <c r="U617" s="41">
        <f t="shared" si="102"/>
        <v>-0.207655596294594</v>
      </c>
      <c r="V617" s="14">
        <f t="shared" si="103"/>
        <v>0</v>
      </c>
      <c r="W617">
        <v>25</v>
      </c>
      <c r="X617">
        <v>4</v>
      </c>
      <c r="Y617" s="131">
        <v>0.16</v>
      </c>
      <c r="Z617">
        <v>88.02</v>
      </c>
      <c r="AA617" s="41">
        <f t="shared" si="104"/>
        <v>-0.522561831224416</v>
      </c>
      <c r="AB617" s="41">
        <f>VLOOKUP(A617,绩点百分制转换!$H:$M,6,0)</f>
        <v>-0.231175365187488</v>
      </c>
      <c r="AC617" s="41">
        <f>L617*权重!$O$22+AA617*权重!$O$23+AB617*权重!$O$24</f>
        <v>-0.263589955807379</v>
      </c>
      <c r="AD617" s="41">
        <f t="shared" si="105"/>
        <v>-0.374820596192622</v>
      </c>
      <c r="AE617">
        <v>0</v>
      </c>
      <c r="AF617">
        <v>0</v>
      </c>
      <c r="AG617">
        <v>4</v>
      </c>
      <c r="AH617" s="41">
        <f>AE617*权重!$N$3+AF617*权重!$N$4+AG617*权重!$N$5</f>
        <v>0.425898203617509</v>
      </c>
      <c r="AI617" s="41">
        <f t="shared" si="106"/>
        <v>-0.47925099221134</v>
      </c>
      <c r="AJ617">
        <v>0</v>
      </c>
      <c r="AK617">
        <v>0</v>
      </c>
      <c r="AL617">
        <v>2</v>
      </c>
      <c r="AM617" s="41">
        <f>AJ617*权重!$N$9+AK617*权重!$N$10+AL617*权重!$N$11</f>
        <v>0.300978828314143</v>
      </c>
      <c r="AN617" s="41">
        <f t="shared" si="107"/>
        <v>0.157257139949415</v>
      </c>
      <c r="AO617" s="41">
        <f>AI617*权重!$D$16+AN617*权重!$D$17</f>
        <v>-0.0845522994584559</v>
      </c>
      <c r="AP617" s="41">
        <f t="shared" si="108"/>
        <v>-0.100705200302355</v>
      </c>
      <c r="AQ617">
        <v>36.4</v>
      </c>
      <c r="AR617">
        <v>18.27</v>
      </c>
      <c r="AS617">
        <v>16.11</v>
      </c>
      <c r="AT617">
        <v>18.39</v>
      </c>
      <c r="AU617">
        <v>89.17</v>
      </c>
      <c r="AV617" s="7" t="str">
        <f>IF(AU617="","未进复试",IFERROR(VLOOKUP(A617,录取名单!$E:$I,5,0),"未录取"))</f>
        <v>未录取</v>
      </c>
      <c r="AW617" s="136" t="str">
        <f>VLOOKUP(A617,[1]数据整理!$A:$AC,29,0)</f>
        <v>putong</v>
      </c>
      <c r="AX617" t="str">
        <f t="shared" si="109"/>
        <v/>
      </c>
      <c r="AY617">
        <f>IFERROR(VLOOKUP(A617,跨学科资质筛选!$A:$H,8,0),1)</f>
        <v>1</v>
      </c>
    </row>
    <row r="618" spans="1:51">
      <c r="A618" s="8">
        <v>760</v>
      </c>
      <c r="B618" s="8" t="s">
        <v>864</v>
      </c>
      <c r="C618">
        <v>1</v>
      </c>
      <c r="D618" t="s">
        <v>102</v>
      </c>
      <c r="E618" t="str">
        <f>VLOOKUP(A618,[1]数据整理!A:J,10,0)</f>
        <v>农学</v>
      </c>
      <c r="F618" t="str">
        <f>VLOOKUP(A618,[1]数据整理!$A:$M,13,0)</f>
        <v>水土保持与荒漠化防治</v>
      </c>
      <c r="G618" s="7">
        <v>211</v>
      </c>
      <c r="H618" s="7">
        <f t="shared" si="99"/>
        <v>0</v>
      </c>
      <c r="I618" s="7">
        <f t="shared" si="100"/>
        <v>1</v>
      </c>
      <c r="J618" s="7">
        <v>1</v>
      </c>
      <c r="K618" s="127">
        <f>VLOOKUP(G618,权重!$L$16:$N$18,3,0)</f>
        <v>0.03757</v>
      </c>
      <c r="L618" s="127">
        <f t="shared" si="101"/>
        <v>-0.0952406599627802</v>
      </c>
      <c r="M618" t="str">
        <f>IFERROR(VLOOKUP(A618,[1]数据整理!A:Q,16,0),"")</f>
        <v>水土保持学院</v>
      </c>
      <c r="N618" t="s">
        <v>124</v>
      </c>
      <c r="O618">
        <v>526</v>
      </c>
      <c r="P618">
        <v>476</v>
      </c>
      <c r="Q618" s="14"/>
      <c r="R618" s="14" t="s">
        <v>55</v>
      </c>
      <c r="S618" s="14" t="s">
        <v>55</v>
      </c>
      <c r="T618" s="30">
        <f>VLOOKUP(A618,英语评价得分!O:T,6,0)</f>
        <v>0.1040055423951</v>
      </c>
      <c r="U618" s="41">
        <f t="shared" si="102"/>
        <v>0.104879867426927</v>
      </c>
      <c r="V618" s="14">
        <f t="shared" si="103"/>
        <v>0</v>
      </c>
      <c r="W618">
        <v>18</v>
      </c>
      <c r="X618">
        <v>10</v>
      </c>
      <c r="Y618" s="131">
        <v>0.555555555555556</v>
      </c>
      <c r="Z618">
        <v>85.84</v>
      </c>
      <c r="AA618" s="41">
        <f t="shared" si="104"/>
        <v>-3.93277956714499</v>
      </c>
      <c r="AB618" s="41">
        <f>VLOOKUP(A618,绩点百分制转换!$H:$M,6,0)</f>
        <v>-0.791247000627811</v>
      </c>
      <c r="AC618" s="41">
        <f>L618*权重!$O$22+AA618*权重!$O$23+AB618*权重!$O$24</f>
        <v>-1.58330257478024</v>
      </c>
      <c r="AD618" s="41">
        <f t="shared" si="105"/>
        <v>-2.2516594188991</v>
      </c>
      <c r="AE618">
        <v>0</v>
      </c>
      <c r="AF618">
        <v>0</v>
      </c>
      <c r="AG618">
        <v>1</v>
      </c>
      <c r="AH618" s="41">
        <f>AE618*权重!$N$3+AF618*权重!$N$4+AG618*权重!$N$5</f>
        <v>0.106474550904377</v>
      </c>
      <c r="AI618" s="41">
        <f t="shared" si="106"/>
        <v>-0.783780733568324</v>
      </c>
      <c r="AJ618">
        <v>0</v>
      </c>
      <c r="AK618">
        <v>0</v>
      </c>
      <c r="AL618">
        <v>0</v>
      </c>
      <c r="AM618" s="41">
        <f>AJ618*权重!$N$9+AK618*权重!$N$10+AL618*权重!$N$11</f>
        <v>0</v>
      </c>
      <c r="AN618" s="41">
        <f t="shared" si="107"/>
        <v>-0.651047891978899</v>
      </c>
      <c r="AO618" s="41">
        <f>AI618*权重!$D$16+AN618*权重!$D$17</f>
        <v>-0.701473098498721</v>
      </c>
      <c r="AP618" s="41">
        <f t="shared" si="108"/>
        <v>-0.835482764436662</v>
      </c>
      <c r="AQ618">
        <v>76</v>
      </c>
      <c r="AR618" t="s">
        <v>55</v>
      </c>
      <c r="AS618">
        <v>89</v>
      </c>
      <c r="AT618">
        <v>91.4</v>
      </c>
      <c r="AU618">
        <v>84.76</v>
      </c>
      <c r="AV618" s="7">
        <f>IF(AU618="","未进复试",IFERROR(VLOOKUP(A618,录取名单!$E:$I,5,0),"未录取"))</f>
        <v>84.76</v>
      </c>
      <c r="AW618" s="136" t="str">
        <f>VLOOKUP(A618,[1]数据整理!$A:$AC,29,0)</f>
        <v>putong</v>
      </c>
      <c r="AX618" t="str">
        <f t="shared" si="109"/>
        <v/>
      </c>
      <c r="AY618">
        <f>IFERROR(VLOOKUP(A618,跨学科资质筛选!$A:$H,8,0),1)</f>
        <v>1</v>
      </c>
    </row>
    <row r="619" spans="1:51">
      <c r="A619" s="8">
        <v>761</v>
      </c>
      <c r="B619" s="8" t="s">
        <v>865</v>
      </c>
      <c r="C619">
        <v>1</v>
      </c>
      <c r="D619" t="s">
        <v>81</v>
      </c>
      <c r="E619" t="str">
        <f>VLOOKUP(A619,[1]数据整理!A:J,10,0)</f>
        <v>管理学</v>
      </c>
      <c r="F619" t="str">
        <f>VLOOKUP(A619,[1]数据整理!$A:$M,13,0)</f>
        <v>财务管理</v>
      </c>
      <c r="G619" s="7" t="s">
        <v>53</v>
      </c>
      <c r="H619" s="7">
        <f t="shared" si="99"/>
        <v>0</v>
      </c>
      <c r="I619" s="7">
        <f t="shared" si="100"/>
        <v>1</v>
      </c>
      <c r="J619" s="7">
        <v>1</v>
      </c>
      <c r="K619" s="127">
        <f>VLOOKUP(G619,权重!$L$16:$N$18,3,0)</f>
        <v>0.02965</v>
      </c>
      <c r="L619" s="127">
        <f t="shared" si="101"/>
        <v>-0.162495927150278</v>
      </c>
      <c r="M619" t="str">
        <f>IFERROR(VLOOKUP(A619,[1]数据整理!A:Q,16,0),"")</f>
        <v>经济管理学院</v>
      </c>
      <c r="N619" t="s">
        <v>54</v>
      </c>
      <c r="O619">
        <v>517</v>
      </c>
      <c r="P619">
        <v>445</v>
      </c>
      <c r="Q619" s="14"/>
      <c r="R619" s="14" t="s">
        <v>55</v>
      </c>
      <c r="S619" s="14" t="s">
        <v>55</v>
      </c>
      <c r="T619" s="30">
        <f>VLOOKUP(A619,英语评价得分!O:T,6,0)</f>
        <v>-0.42564722432451</v>
      </c>
      <c r="U619" s="41">
        <f t="shared" si="102"/>
        <v>-0.427227557039002</v>
      </c>
      <c r="V619" s="14">
        <f t="shared" si="103"/>
        <v>0</v>
      </c>
      <c r="W619">
        <v>71</v>
      </c>
      <c r="X619">
        <v>3</v>
      </c>
      <c r="Y619" s="131">
        <v>0.0422535211267606</v>
      </c>
      <c r="Z619">
        <v>4.2</v>
      </c>
      <c r="AA619" s="41">
        <f t="shared" si="104"/>
        <v>0.492570240506332</v>
      </c>
      <c r="AB619" s="41">
        <f>VLOOKUP(A619,绩点百分制转换!$H:$M,6,0)</f>
        <v>1.81899511683719</v>
      </c>
      <c r="AC619" s="41">
        <f>L619*权重!$O$22+AA619*权重!$O$23+AB619*权重!$O$24</f>
        <v>0.175967386473745</v>
      </c>
      <c r="AD619" s="41">
        <f t="shared" si="105"/>
        <v>0.250299049507953</v>
      </c>
      <c r="AE619">
        <v>0</v>
      </c>
      <c r="AF619">
        <v>0</v>
      </c>
      <c r="AG619">
        <v>3</v>
      </c>
      <c r="AH619" s="41">
        <f>AE619*权重!$N$3+AF619*权重!$N$4+AG619*权重!$N$5</f>
        <v>0.319423652713132</v>
      </c>
      <c r="AI619" s="41">
        <f t="shared" si="106"/>
        <v>-0.580760905997001</v>
      </c>
      <c r="AJ619">
        <v>0</v>
      </c>
      <c r="AK619">
        <v>0</v>
      </c>
      <c r="AL619">
        <v>0</v>
      </c>
      <c r="AM619" s="41">
        <f>AJ619*权重!$N$9+AK619*权重!$N$10+AL619*权重!$N$11</f>
        <v>0</v>
      </c>
      <c r="AN619" s="41">
        <f t="shared" si="107"/>
        <v>-0.651047891978899</v>
      </c>
      <c r="AO619" s="41">
        <f>AI619*权重!$D$16+AN619*权重!$D$17</f>
        <v>-0.624345866004376</v>
      </c>
      <c r="AP619" s="41">
        <f t="shared" si="108"/>
        <v>-0.743621118486682</v>
      </c>
      <c r="AQ619" t="s">
        <v>55</v>
      </c>
      <c r="AR619" t="s">
        <v>55</v>
      </c>
      <c r="AS619" t="s">
        <v>55</v>
      </c>
      <c r="AT619" t="s">
        <v>55</v>
      </c>
      <c r="AU619" t="s">
        <v>55</v>
      </c>
      <c r="AV619" s="7" t="str">
        <f>IF(AU619="","未进复试",IFERROR(VLOOKUP(A619,录取名单!$E:$I,5,0),"未录取"))</f>
        <v>未进复试</v>
      </c>
      <c r="AW619" s="136" t="str">
        <f>VLOOKUP(A619,[1]数据整理!$A:$AC,29,0)</f>
        <v>putong</v>
      </c>
      <c r="AX619" t="str">
        <f t="shared" si="109"/>
        <v/>
      </c>
      <c r="AY619">
        <f>IFERROR(VLOOKUP(A619,跨学科资质筛选!$A:$H,8,0),1)</f>
        <v>1</v>
      </c>
    </row>
    <row r="620" spans="1:51">
      <c r="A620" s="8">
        <v>763</v>
      </c>
      <c r="B620" s="8" t="s">
        <v>866</v>
      </c>
      <c r="C620">
        <v>2</v>
      </c>
      <c r="D620" t="s">
        <v>867</v>
      </c>
      <c r="E620" t="str">
        <f>VLOOKUP(A620,[1]数据整理!A:J,10,0)</f>
        <v>管理学</v>
      </c>
      <c r="F620" t="str">
        <f>VLOOKUP(A620,[1]数据整理!$A:$M,13,0)</f>
        <v>财务管理</v>
      </c>
      <c r="G620" s="7" t="s">
        <v>53</v>
      </c>
      <c r="H620" s="7">
        <f t="shared" si="99"/>
        <v>0</v>
      </c>
      <c r="I620" s="7">
        <f t="shared" si="100"/>
        <v>1</v>
      </c>
      <c r="J620" s="7">
        <v>1</v>
      </c>
      <c r="K620" s="127">
        <f>VLOOKUP(G620,权重!$L$16:$N$18,3,0)</f>
        <v>0.02965</v>
      </c>
      <c r="L620" s="127">
        <f t="shared" si="101"/>
        <v>-0.162495927150278</v>
      </c>
      <c r="M620" t="str">
        <f>IFERROR(VLOOKUP(A620,[1]数据整理!A:Q,16,0),"")</f>
        <v>经济管理学院</v>
      </c>
      <c r="N620" t="s">
        <v>79</v>
      </c>
      <c r="O620">
        <v>537</v>
      </c>
      <c r="P620">
        <v>544</v>
      </c>
      <c r="Q620" s="14"/>
      <c r="R620" s="14" t="s">
        <v>55</v>
      </c>
      <c r="S620" s="14" t="s">
        <v>55</v>
      </c>
      <c r="T620" s="30">
        <f>VLOOKUP(A620,英语评价得分!O:T,6,0)</f>
        <v>1.348380384368</v>
      </c>
      <c r="U620" s="41">
        <f t="shared" si="102"/>
        <v>1.355021722313</v>
      </c>
      <c r="V620" s="14">
        <f t="shared" si="103"/>
        <v>0</v>
      </c>
      <c r="W620">
        <v>124</v>
      </c>
      <c r="X620">
        <v>1</v>
      </c>
      <c r="Y620" s="131">
        <v>0.00806451612903226</v>
      </c>
      <c r="Z620">
        <v>3.79</v>
      </c>
      <c r="AA620" s="41">
        <f t="shared" si="104"/>
        <v>0.787325173357616</v>
      </c>
      <c r="AB620" s="41">
        <f>VLOOKUP(A620,绩点百分制转换!$H:$M,6,0)</f>
        <v>-0.10785683995292</v>
      </c>
      <c r="AC620" s="41">
        <f>L620*权重!$O$22+AA620*权重!$O$23+AB620*权重!$O$24</f>
        <v>0.200478004832693</v>
      </c>
      <c r="AD620" s="41">
        <f t="shared" si="105"/>
        <v>0.285157002249527</v>
      </c>
      <c r="AE620">
        <v>4</v>
      </c>
      <c r="AF620">
        <v>2</v>
      </c>
      <c r="AG620">
        <v>4</v>
      </c>
      <c r="AH620" s="41">
        <f>AE620*权重!$N$3+AF620*权重!$N$4+AG620*权重!$N$5</f>
        <v>3.13415815350841</v>
      </c>
      <c r="AI620" s="41">
        <f t="shared" si="106"/>
        <v>2.10272969413578</v>
      </c>
      <c r="AJ620">
        <v>0</v>
      </c>
      <c r="AK620">
        <v>0</v>
      </c>
      <c r="AL620">
        <v>0</v>
      </c>
      <c r="AM620" s="41">
        <f>AJ620*权重!$N$9+AK620*权重!$N$10+AL620*权重!$N$11</f>
        <v>0</v>
      </c>
      <c r="AN620" s="41">
        <f t="shared" si="107"/>
        <v>-0.651047891978899</v>
      </c>
      <c r="AO620" s="41">
        <f>AI620*权重!$D$16+AN620*权重!$D$17</f>
        <v>0.395112212986066</v>
      </c>
      <c r="AP620" s="41">
        <f t="shared" si="108"/>
        <v>0.470594588266861</v>
      </c>
      <c r="AQ620" t="s">
        <v>55</v>
      </c>
      <c r="AR620" t="s">
        <v>55</v>
      </c>
      <c r="AS620" t="s">
        <v>55</v>
      </c>
      <c r="AT620" t="s">
        <v>55</v>
      </c>
      <c r="AU620" t="s">
        <v>55</v>
      </c>
      <c r="AV620" s="7" t="str">
        <f>IF(AU620="","未进复试",IFERROR(VLOOKUP(A620,录取名单!$E:$I,5,0),"未录取"))</f>
        <v>未进复试</v>
      </c>
      <c r="AW620" s="136" t="str">
        <f>VLOOKUP(A620,[1]数据整理!$A:$AC,29,0)</f>
        <v>putong</v>
      </c>
      <c r="AX620" t="str">
        <f t="shared" si="109"/>
        <v/>
      </c>
      <c r="AY620">
        <f>IFERROR(VLOOKUP(A620,跨学科资质筛选!$A:$H,8,0),1)</f>
        <v>1</v>
      </c>
    </row>
    <row r="621" spans="1:51">
      <c r="A621" s="8">
        <v>764</v>
      </c>
      <c r="B621" s="8" t="s">
        <v>868</v>
      </c>
      <c r="C621">
        <v>1</v>
      </c>
      <c r="D621" t="s">
        <v>92</v>
      </c>
      <c r="E621" t="str">
        <f>VLOOKUP(A621,[1]数据整理!A:J,10,0)</f>
        <v>工学</v>
      </c>
      <c r="F621" t="str">
        <f>VLOOKUP(A621,[1]数据整理!$A:$M,13,0)</f>
        <v>工业设计</v>
      </c>
      <c r="G621" s="7" t="s">
        <v>53</v>
      </c>
      <c r="H621" s="7">
        <f t="shared" si="99"/>
        <v>0</v>
      </c>
      <c r="I621" s="7">
        <f t="shared" si="100"/>
        <v>1</v>
      </c>
      <c r="J621" s="7">
        <v>1</v>
      </c>
      <c r="K621" s="127">
        <f>VLOOKUP(G621,权重!$L$16:$N$18,3,0)</f>
        <v>0.02965</v>
      </c>
      <c r="L621" s="127">
        <f t="shared" si="101"/>
        <v>-0.162495927150278</v>
      </c>
      <c r="M621" t="str">
        <f>IFERROR(VLOOKUP(A621,[1]数据整理!A:Q,16,0),"")</f>
        <v>艺术设计学院</v>
      </c>
      <c r="N621" t="s">
        <v>86</v>
      </c>
      <c r="O621">
        <v>463</v>
      </c>
      <c r="P621">
        <v>494</v>
      </c>
      <c r="Q621" s="14"/>
      <c r="R621" s="14" t="s">
        <v>55</v>
      </c>
      <c r="S621" s="14" t="s">
        <v>55</v>
      </c>
      <c r="T621" s="30">
        <f>VLOOKUP(A621,英语评价得分!O:T,6,0)</f>
        <v>0.433398882917336</v>
      </c>
      <c r="U621" s="41">
        <f t="shared" si="102"/>
        <v>0.435799770190887</v>
      </c>
      <c r="V621" s="14">
        <f t="shared" si="103"/>
        <v>0</v>
      </c>
      <c r="W621">
        <v>61</v>
      </c>
      <c r="X621">
        <v>1</v>
      </c>
      <c r="Y621" s="131">
        <v>0.0163934426229508</v>
      </c>
      <c r="Z621">
        <v>4.09</v>
      </c>
      <c r="AA621" s="41">
        <f t="shared" si="104"/>
        <v>0.715518691431588</v>
      </c>
      <c r="AB621" s="41">
        <f>VLOOKUP(A621,绩点百分制转换!$H:$M,6,0)</f>
        <v>1.25378520951209</v>
      </c>
      <c r="AC621" s="41">
        <f>L621*权重!$O$22+AA621*权重!$O$23+AB621*权重!$O$24</f>
        <v>0.234959669639817</v>
      </c>
      <c r="AD621" s="41">
        <f t="shared" si="105"/>
        <v>0.334195350637778</v>
      </c>
      <c r="AE621">
        <v>6</v>
      </c>
      <c r="AF621">
        <v>4</v>
      </c>
      <c r="AG621">
        <v>12</v>
      </c>
      <c r="AH621" s="41">
        <f>AE621*权重!$N$3+AF621*权重!$N$4+AG621*权重!$N$5</f>
        <v>5.77300545893467</v>
      </c>
      <c r="AI621" s="41">
        <f t="shared" si="106"/>
        <v>4.61853427083611</v>
      </c>
      <c r="AJ621">
        <v>0</v>
      </c>
      <c r="AK621">
        <v>2</v>
      </c>
      <c r="AL621">
        <v>0</v>
      </c>
      <c r="AM621" s="41">
        <f>AJ621*权重!$N$9+AK621*权重!$N$10+AL621*权重!$N$11</f>
        <v>0.683000800524403</v>
      </c>
      <c r="AN621" s="41">
        <f t="shared" si="107"/>
        <v>1.18321064031468</v>
      </c>
      <c r="AO621" s="41">
        <f>AI621*权重!$D$16+AN621*权重!$D$17</f>
        <v>2.48829008754977</v>
      </c>
      <c r="AP621" s="41">
        <f t="shared" si="108"/>
        <v>2.96365389566</v>
      </c>
      <c r="AQ621" t="s">
        <v>55</v>
      </c>
      <c r="AR621" t="s">
        <v>55</v>
      </c>
      <c r="AS621" t="s">
        <v>55</v>
      </c>
      <c r="AT621" t="s">
        <v>55</v>
      </c>
      <c r="AU621" t="s">
        <v>55</v>
      </c>
      <c r="AV621" s="7" t="str">
        <f>IF(AU621="","未进复试",IFERROR(VLOOKUP(A621,录取名单!$E:$I,5,0),"未录取"))</f>
        <v>未进复试</v>
      </c>
      <c r="AW621" s="136" t="str">
        <f>VLOOKUP(A621,[1]数据整理!$A:$AC,29,0)</f>
        <v>putong</v>
      </c>
      <c r="AX621" t="str">
        <f t="shared" si="109"/>
        <v/>
      </c>
      <c r="AY621">
        <f>IFERROR(VLOOKUP(A621,跨学科资质筛选!$A:$H,8,0),1)</f>
        <v>1</v>
      </c>
    </row>
    <row r="622" spans="1:51">
      <c r="A622" s="8">
        <v>765</v>
      </c>
      <c r="B622" s="8" t="s">
        <v>869</v>
      </c>
      <c r="C622">
        <v>1</v>
      </c>
      <c r="D622" t="s">
        <v>111</v>
      </c>
      <c r="E622" t="str">
        <f>VLOOKUP(A622,[1]数据整理!A:J,10,0)</f>
        <v>管理学</v>
      </c>
      <c r="F622" t="str">
        <f>VLOOKUP(A622,[1]数据整理!$A:$M,13,0)</f>
        <v>会计学</v>
      </c>
      <c r="G622" s="7" t="s">
        <v>53</v>
      </c>
      <c r="H622" s="7">
        <f t="shared" si="99"/>
        <v>0</v>
      </c>
      <c r="I622" s="7">
        <f t="shared" si="100"/>
        <v>1</v>
      </c>
      <c r="J622" s="7">
        <v>1</v>
      </c>
      <c r="K622" s="127">
        <f>VLOOKUP(G622,权重!$L$16:$N$18,3,0)</f>
        <v>0.02965</v>
      </c>
      <c r="L622" s="127">
        <f t="shared" si="101"/>
        <v>-0.162495927150278</v>
      </c>
      <c r="M622" t="str">
        <f>IFERROR(VLOOKUP(A622,[1]数据整理!A:Q,16,0),"")</f>
        <v>经济管理学院</v>
      </c>
      <c r="N622" t="s">
        <v>54</v>
      </c>
      <c r="O622">
        <v>432</v>
      </c>
      <c r="P622">
        <v>440</v>
      </c>
      <c r="Q622" s="14"/>
      <c r="R622" s="14" t="s">
        <v>55</v>
      </c>
      <c r="S622" s="14" t="s">
        <v>55</v>
      </c>
      <c r="T622" s="30">
        <f>VLOOKUP(A622,英语评价得分!O:T,6,0)</f>
        <v>-0.554781138649375</v>
      </c>
      <c r="U622" s="41">
        <f t="shared" si="102"/>
        <v>-0.556959938100997</v>
      </c>
      <c r="V622" s="14">
        <f t="shared" si="103"/>
        <v>0</v>
      </c>
      <c r="W622">
        <v>21</v>
      </c>
      <c r="X622">
        <v>5</v>
      </c>
      <c r="Y622" s="131">
        <v>0.238095238095238</v>
      </c>
      <c r="Z622">
        <v>3.38</v>
      </c>
      <c r="AA622" s="41">
        <f t="shared" si="104"/>
        <v>-1.19584719481708</v>
      </c>
      <c r="AB622" s="41">
        <f>VLOOKUP(A622,绩点百分制转换!$H:$M,6,0)</f>
        <v>-1.31535073287472</v>
      </c>
      <c r="AC622" s="41">
        <f>L622*权重!$O$22+AA622*权重!$O$23+AB622*权重!$O$24</f>
        <v>-0.606964817585075</v>
      </c>
      <c r="AD622" s="41">
        <f t="shared" si="105"/>
        <v>-0.863153633295379</v>
      </c>
      <c r="AE622">
        <v>0</v>
      </c>
      <c r="AF622">
        <v>0</v>
      </c>
      <c r="AG622">
        <v>1</v>
      </c>
      <c r="AH622" s="41">
        <f>AE622*权重!$N$3+AF622*权重!$N$4+AG622*权重!$N$5</f>
        <v>0.106474550904377</v>
      </c>
      <c r="AI622" s="41">
        <f t="shared" si="106"/>
        <v>-0.783780733568324</v>
      </c>
      <c r="AJ622">
        <v>0</v>
      </c>
      <c r="AK622">
        <v>0</v>
      </c>
      <c r="AL622">
        <v>1</v>
      </c>
      <c r="AM622" s="41">
        <f>AJ622*权重!$N$9+AK622*权重!$N$10+AL622*权重!$N$11</f>
        <v>0.150489414157071</v>
      </c>
      <c r="AN622" s="41">
        <f t="shared" si="107"/>
        <v>-0.246895376014742</v>
      </c>
      <c r="AO622" s="41">
        <f>AI622*权重!$D$16+AN622*权重!$D$17</f>
        <v>-0.450858123349348</v>
      </c>
      <c r="AP622" s="41">
        <f t="shared" si="108"/>
        <v>-0.536990216831994</v>
      </c>
      <c r="AQ622" t="s">
        <v>55</v>
      </c>
      <c r="AR622" t="s">
        <v>55</v>
      </c>
      <c r="AS622" t="s">
        <v>55</v>
      </c>
      <c r="AT622" t="s">
        <v>55</v>
      </c>
      <c r="AU622" t="s">
        <v>55</v>
      </c>
      <c r="AV622" s="7" t="str">
        <f>IF(AU622="","未进复试",IFERROR(VLOOKUP(A622,录取名单!$E:$I,5,0),"未录取"))</f>
        <v>未进复试</v>
      </c>
      <c r="AW622" s="136" t="str">
        <f>VLOOKUP(A622,[1]数据整理!$A:$AC,29,0)</f>
        <v>putong</v>
      </c>
      <c r="AX622" t="str">
        <f t="shared" si="109"/>
        <v/>
      </c>
      <c r="AY622">
        <f>IFERROR(VLOOKUP(A622,跨学科资质筛选!$A:$H,8,0),1)</f>
        <v>1</v>
      </c>
    </row>
    <row r="623" spans="1:51">
      <c r="A623" s="8">
        <v>767</v>
      </c>
      <c r="B623" s="8" t="s">
        <v>870</v>
      </c>
      <c r="C623">
        <v>1</v>
      </c>
      <c r="D623" t="s">
        <v>489</v>
      </c>
      <c r="E623" t="str">
        <f>VLOOKUP(A623,[1]数据整理!A:J,10,0)</f>
        <v>经济学</v>
      </c>
      <c r="F623" t="str">
        <f>VLOOKUP(A623,[1]数据整理!$A:$M,13,0)</f>
        <v>金融学</v>
      </c>
      <c r="G623" s="7" t="s">
        <v>53</v>
      </c>
      <c r="H623" s="7">
        <f t="shared" si="99"/>
        <v>0</v>
      </c>
      <c r="I623" s="7">
        <f t="shared" si="100"/>
        <v>1</v>
      </c>
      <c r="J623" s="7">
        <v>1</v>
      </c>
      <c r="K623" s="127">
        <f>VLOOKUP(G623,权重!$L$16:$N$18,3,0)</f>
        <v>0.02965</v>
      </c>
      <c r="L623" s="127">
        <f t="shared" si="101"/>
        <v>-0.162495927150278</v>
      </c>
      <c r="M623" t="str">
        <f>IFERROR(VLOOKUP(A623,[1]数据整理!A:Q,16,0),"")</f>
        <v>经济管理学院</v>
      </c>
      <c r="N623" t="s">
        <v>61</v>
      </c>
      <c r="O623">
        <v>489</v>
      </c>
      <c r="P623">
        <v>487</v>
      </c>
      <c r="Q623" s="14"/>
      <c r="R623" s="14" t="s">
        <v>55</v>
      </c>
      <c r="S623" s="14" t="s">
        <v>55</v>
      </c>
      <c r="T623" s="30">
        <f>VLOOKUP(A623,英语评价得分!O:T,6,0)</f>
        <v>0.305301472714245</v>
      </c>
      <c r="U623" s="41">
        <f t="shared" si="102"/>
        <v>0.307108696893792</v>
      </c>
      <c r="V623" s="14">
        <f t="shared" si="103"/>
        <v>0</v>
      </c>
      <c r="W623">
        <v>84</v>
      </c>
      <c r="X623">
        <v>8</v>
      </c>
      <c r="Y623" s="131">
        <v>0.0952380952380952</v>
      </c>
      <c r="Z623">
        <v>3.43</v>
      </c>
      <c r="AA623" s="41">
        <f t="shared" si="104"/>
        <v>0.0357723727304773</v>
      </c>
      <c r="AB623" s="41">
        <f>VLOOKUP(A623,绩点百分制转换!$H:$M,6,0)</f>
        <v>-1.18689393575538</v>
      </c>
      <c r="AC623" s="41">
        <f>L623*权重!$O$22+AA623*权重!$O$23+AB623*权重!$O$24</f>
        <v>-0.133689826020561</v>
      </c>
      <c r="AD623" s="41">
        <f t="shared" si="105"/>
        <v>-0.19008218939595</v>
      </c>
      <c r="AE623">
        <v>0</v>
      </c>
      <c r="AF623">
        <v>0</v>
      </c>
      <c r="AG623">
        <v>0</v>
      </c>
      <c r="AH623" s="41">
        <f>AE623*权重!$N$3+AF623*权重!$N$4+AG623*权重!$N$5</f>
        <v>0</v>
      </c>
      <c r="AI623" s="41">
        <f t="shared" si="106"/>
        <v>-0.885290647353986</v>
      </c>
      <c r="AJ623">
        <v>0</v>
      </c>
      <c r="AK623">
        <v>0</v>
      </c>
      <c r="AL623">
        <v>2</v>
      </c>
      <c r="AM623" s="41">
        <f>AJ623*权重!$N$9+AK623*权重!$N$10+AL623*权重!$N$11</f>
        <v>0.300978828314143</v>
      </c>
      <c r="AN623" s="41">
        <f t="shared" si="107"/>
        <v>0.157257139949415</v>
      </c>
      <c r="AO623" s="41">
        <f>AI623*权重!$D$16+AN623*权重!$D$17</f>
        <v>-0.238806764447147</v>
      </c>
      <c r="AP623" s="41">
        <f t="shared" si="108"/>
        <v>-0.284428492202315</v>
      </c>
      <c r="AQ623" t="s">
        <v>55</v>
      </c>
      <c r="AR623" t="s">
        <v>55</v>
      </c>
      <c r="AS623" t="s">
        <v>55</v>
      </c>
      <c r="AT623" t="s">
        <v>55</v>
      </c>
      <c r="AU623" t="s">
        <v>55</v>
      </c>
      <c r="AV623" s="7" t="str">
        <f>IF(AU623="","未进复试",IFERROR(VLOOKUP(A623,录取名单!$E:$I,5,0),"未录取"))</f>
        <v>未进复试</v>
      </c>
      <c r="AW623" s="136" t="str">
        <f>VLOOKUP(A623,[1]数据整理!$A:$AC,29,0)</f>
        <v>putong</v>
      </c>
      <c r="AX623" t="str">
        <f t="shared" si="109"/>
        <v/>
      </c>
      <c r="AY623">
        <f>IFERROR(VLOOKUP(A623,跨学科资质筛选!$A:$H,8,0),1)</f>
        <v>1</v>
      </c>
    </row>
    <row r="624" spans="1:51">
      <c r="A624" s="8">
        <v>768</v>
      </c>
      <c r="B624" s="8" t="s">
        <v>871</v>
      </c>
      <c r="C624">
        <v>1</v>
      </c>
      <c r="D624" t="s">
        <v>102</v>
      </c>
      <c r="E624" t="str">
        <f>VLOOKUP(A624,[1]数据整理!A:J,10,0)</f>
        <v>理学</v>
      </c>
      <c r="F624" t="str">
        <f>VLOOKUP(A624,[1]数据整理!$A:$M,13,0)</f>
        <v>自然地理与资源环境</v>
      </c>
      <c r="G624" s="7">
        <v>211</v>
      </c>
      <c r="H624" s="7">
        <f t="shared" si="99"/>
        <v>0</v>
      </c>
      <c r="I624" s="7">
        <f t="shared" si="100"/>
        <v>1</v>
      </c>
      <c r="J624" s="7">
        <v>1</v>
      </c>
      <c r="K624" s="127">
        <f>VLOOKUP(G624,权重!$L$16:$N$18,3,0)</f>
        <v>0.03757</v>
      </c>
      <c r="L624" s="127">
        <f t="shared" si="101"/>
        <v>-0.0952406599627802</v>
      </c>
      <c r="M624" t="str">
        <f>IFERROR(VLOOKUP(A624,[1]数据整理!A:Q,16,0),"")</f>
        <v>水土保持学院</v>
      </c>
      <c r="N624" t="s">
        <v>726</v>
      </c>
      <c r="O624">
        <v>498</v>
      </c>
      <c r="P624">
        <v>435</v>
      </c>
      <c r="Q624" s="14"/>
      <c r="R624" s="14" t="s">
        <v>55</v>
      </c>
      <c r="S624" s="14" t="s">
        <v>55</v>
      </c>
      <c r="T624" s="30">
        <f>VLOOKUP(A624,英语评价得分!O:T,6,0)</f>
        <v>-0.646279288794441</v>
      </c>
      <c r="U624" s="41">
        <f t="shared" si="102"/>
        <v>-0.648882133313208</v>
      </c>
      <c r="V624" s="14">
        <f t="shared" si="103"/>
        <v>0</v>
      </c>
      <c r="W624">
        <v>50</v>
      </c>
      <c r="X624">
        <v>12</v>
      </c>
      <c r="Y624" s="131">
        <v>0.24</v>
      </c>
      <c r="Z624">
        <v>86.14</v>
      </c>
      <c r="AA624" s="41">
        <f t="shared" si="104"/>
        <v>-1.21226878905105</v>
      </c>
      <c r="AB624" s="41">
        <f>VLOOKUP(A624,绩点百分制转换!$H:$M,6,0)</f>
        <v>-0.714172922356207</v>
      </c>
      <c r="AC624" s="41">
        <f>L624*权重!$O$22+AA624*权重!$O$23+AB624*权重!$O$24</f>
        <v>-0.547260997109889</v>
      </c>
      <c r="AD624" s="41">
        <f t="shared" si="105"/>
        <v>-0.778245414247704</v>
      </c>
      <c r="AE624">
        <v>0</v>
      </c>
      <c r="AF624">
        <v>0</v>
      </c>
      <c r="AG624">
        <v>2</v>
      </c>
      <c r="AH624" s="41">
        <f>AE624*权重!$N$3+AF624*权重!$N$4+AG624*权重!$N$5</f>
        <v>0.212949101808755</v>
      </c>
      <c r="AI624" s="41">
        <f t="shared" si="106"/>
        <v>-0.682270819782663</v>
      </c>
      <c r="AJ624">
        <v>1</v>
      </c>
      <c r="AK624">
        <v>0</v>
      </c>
      <c r="AL624">
        <v>0</v>
      </c>
      <c r="AM624" s="41">
        <f>AJ624*权重!$N$9+AK624*权重!$N$10+AL624*权重!$N$11</f>
        <v>0.484022428139353</v>
      </c>
      <c r="AN624" s="41">
        <f t="shared" si="107"/>
        <v>0.64883677573218</v>
      </c>
      <c r="AO624" s="41">
        <f>AI624*权重!$D$16+AN624*权重!$D$17</f>
        <v>0.143149000196092</v>
      </c>
      <c r="AP624" s="41">
        <f t="shared" si="108"/>
        <v>0.170496235231453</v>
      </c>
      <c r="AQ624">
        <v>63</v>
      </c>
      <c r="AR624" t="s">
        <v>55</v>
      </c>
      <c r="AS624">
        <v>76.5</v>
      </c>
      <c r="AT624">
        <v>90.8</v>
      </c>
      <c r="AU624">
        <v>76.8</v>
      </c>
      <c r="AV624" s="7">
        <f>IF(AU624="","未进复试",IFERROR(VLOOKUP(A624,录取名单!$E:$I,5,0),"未录取"))</f>
        <v>76.8</v>
      </c>
      <c r="AW624" s="136" t="str">
        <f>VLOOKUP(A624,[1]数据整理!$A:$AC,29,0)</f>
        <v>zhijiaotuan</v>
      </c>
      <c r="AX624" t="str">
        <f t="shared" si="109"/>
        <v/>
      </c>
      <c r="AY624">
        <f>IFERROR(VLOOKUP(A624,跨学科资质筛选!$A:$H,8,0),1)</f>
        <v>1</v>
      </c>
    </row>
    <row r="625" spans="1:51">
      <c r="A625" s="8">
        <v>769</v>
      </c>
      <c r="B625" s="8" t="s">
        <v>872</v>
      </c>
      <c r="C625">
        <v>1</v>
      </c>
      <c r="D625" t="s">
        <v>102</v>
      </c>
      <c r="E625" t="str">
        <f>VLOOKUP(A625,[1]数据整理!A:J,10,0)</f>
        <v>农学</v>
      </c>
      <c r="F625" t="str">
        <f>VLOOKUP(A625,[1]数据整理!$A:$M,13,0)</f>
        <v>林学</v>
      </c>
      <c r="G625" s="7">
        <v>211</v>
      </c>
      <c r="H625" s="7">
        <f t="shared" si="99"/>
        <v>0</v>
      </c>
      <c r="I625" s="7">
        <f t="shared" si="100"/>
        <v>1</v>
      </c>
      <c r="J625" s="7">
        <v>1</v>
      </c>
      <c r="K625" s="127">
        <f>VLOOKUP(G625,权重!$L$16:$N$18,3,0)</f>
        <v>0.03757</v>
      </c>
      <c r="L625" s="127">
        <f t="shared" si="101"/>
        <v>-0.0952406599627802</v>
      </c>
      <c r="M625" t="str">
        <f>IFERROR(VLOOKUP(A625,[1]数据整理!A:Q,16,0),"")</f>
        <v>自然保护区学院</v>
      </c>
      <c r="N625" t="s">
        <v>548</v>
      </c>
      <c r="O625">
        <v>496</v>
      </c>
      <c r="P625">
        <v>517</v>
      </c>
      <c r="Q625" s="14"/>
      <c r="R625" s="14" t="s">
        <v>55</v>
      </c>
      <c r="S625" s="14" t="s">
        <v>55</v>
      </c>
      <c r="T625" s="30">
        <f>VLOOKUP(A625,英语评价得分!O:T,6,0)</f>
        <v>0.85429037358464</v>
      </c>
      <c r="U625" s="41">
        <f t="shared" si="102"/>
        <v>0.85864186816706</v>
      </c>
      <c r="V625" s="14">
        <f t="shared" si="103"/>
        <v>0</v>
      </c>
      <c r="W625">
        <v>103</v>
      </c>
      <c r="X625">
        <v>18</v>
      </c>
      <c r="Y625" s="131">
        <v>0.174757281553398</v>
      </c>
      <c r="Z625">
        <v>87.72</v>
      </c>
      <c r="AA625" s="41">
        <f t="shared" si="104"/>
        <v>-0.649789328299231</v>
      </c>
      <c r="AB625" s="41">
        <f>VLOOKUP(A625,绩点百分制转换!$H:$M,6,0)</f>
        <v>-0.308249443459092</v>
      </c>
      <c r="AC625" s="41">
        <f>L625*权重!$O$22+AA625*权重!$O$23+AB625*权重!$O$24</f>
        <v>-0.315372535259741</v>
      </c>
      <c r="AD625" s="41">
        <f t="shared" si="105"/>
        <v>-0.448463565168486</v>
      </c>
      <c r="AE625">
        <v>0</v>
      </c>
      <c r="AF625">
        <v>0</v>
      </c>
      <c r="AG625">
        <v>0</v>
      </c>
      <c r="AH625" s="41">
        <f>AE625*权重!$N$3+AF625*权重!$N$4+AG625*权重!$N$5</f>
        <v>0</v>
      </c>
      <c r="AI625" s="41">
        <f t="shared" si="106"/>
        <v>-0.885290647353986</v>
      </c>
      <c r="AJ625">
        <v>0</v>
      </c>
      <c r="AK625">
        <v>0</v>
      </c>
      <c r="AL625">
        <v>0</v>
      </c>
      <c r="AM625" s="41">
        <f>AJ625*权重!$N$9+AK625*权重!$N$10+AL625*权重!$N$11</f>
        <v>0</v>
      </c>
      <c r="AN625" s="41">
        <f t="shared" si="107"/>
        <v>-0.651047891978899</v>
      </c>
      <c r="AO625" s="41">
        <f>AI625*权重!$D$16+AN625*权重!$D$17</f>
        <v>-0.740036714745894</v>
      </c>
      <c r="AP625" s="41">
        <f t="shared" si="108"/>
        <v>-0.881413587411652</v>
      </c>
      <c r="AQ625">
        <v>82</v>
      </c>
      <c r="AR625" t="s">
        <v>55</v>
      </c>
      <c r="AS625">
        <v>77.67</v>
      </c>
      <c r="AT625">
        <v>78.33</v>
      </c>
      <c r="AU625">
        <v>79.33</v>
      </c>
      <c r="AV625" s="7">
        <f>IF(AU625="","未进复试",IFERROR(VLOOKUP(A625,录取名单!$E:$I,5,0),"未录取"))</f>
        <v>79.33</v>
      </c>
      <c r="AW625" s="136" t="str">
        <f>VLOOKUP(A625,[1]数据整理!$A:$AC,29,0)</f>
        <v>putong</v>
      </c>
      <c r="AX625" t="str">
        <f t="shared" si="109"/>
        <v/>
      </c>
      <c r="AY625">
        <f>IFERROR(VLOOKUP(A625,跨学科资质筛选!$A:$H,8,0),1)</f>
        <v>1</v>
      </c>
    </row>
    <row r="626" spans="1:51">
      <c r="A626" s="8">
        <v>770</v>
      </c>
      <c r="B626" s="8" t="s">
        <v>873</v>
      </c>
      <c r="C626">
        <v>1</v>
      </c>
      <c r="D626" t="s">
        <v>874</v>
      </c>
      <c r="E626" t="str">
        <f>VLOOKUP(A626,[1]数据整理!A:J,10,0)</f>
        <v>管理学</v>
      </c>
      <c r="F626" t="str">
        <f>VLOOKUP(A626,[1]数据整理!$A:$M,13,0)</f>
        <v>旅游管理</v>
      </c>
      <c r="G626" s="7" t="s">
        <v>53</v>
      </c>
      <c r="H626" s="7">
        <f t="shared" si="99"/>
        <v>0</v>
      </c>
      <c r="I626" s="7">
        <f t="shared" si="100"/>
        <v>1</v>
      </c>
      <c r="J626" s="7">
        <v>1</v>
      </c>
      <c r="K626" s="127">
        <f>VLOOKUP(G626,权重!$L$16:$N$18,3,0)</f>
        <v>0.02965</v>
      </c>
      <c r="L626" s="127">
        <f t="shared" si="101"/>
        <v>-0.162495927150278</v>
      </c>
      <c r="M626" t="str">
        <f>IFERROR(VLOOKUP(A626,[1]数据整理!A:Q,16,0),"")</f>
        <v>园林学院</v>
      </c>
      <c r="N626" t="s">
        <v>127</v>
      </c>
      <c r="O626">
        <v>542</v>
      </c>
      <c r="P626">
        <v>519</v>
      </c>
      <c r="Q626" s="14"/>
      <c r="R626" s="14" t="s">
        <v>55</v>
      </c>
      <c r="S626" s="14" t="s">
        <v>55</v>
      </c>
      <c r="T626" s="30">
        <f>VLOOKUP(A626,英语评价得分!O:T,6,0)</f>
        <v>0.890889633642667</v>
      </c>
      <c r="U626" s="41">
        <f t="shared" si="102"/>
        <v>0.895410746251945</v>
      </c>
      <c r="V626" s="14">
        <f t="shared" si="103"/>
        <v>0</v>
      </c>
      <c r="W626">
        <v>101</v>
      </c>
      <c r="X626">
        <v>1</v>
      </c>
      <c r="Y626" s="131">
        <v>0.0099009900990099</v>
      </c>
      <c r="Z626">
        <v>3.99</v>
      </c>
      <c r="AA626" s="41">
        <f t="shared" si="104"/>
        <v>0.771492312420603</v>
      </c>
      <c r="AB626" s="41">
        <f>VLOOKUP(A626,绩点百分制转换!$H:$M,6,0)</f>
        <v>0.748521807509353</v>
      </c>
      <c r="AC626" s="41">
        <f>L626*权重!$O$22+AA626*权重!$O$23+AB626*权重!$O$24</f>
        <v>0.233295953994942</v>
      </c>
      <c r="AD626" s="41">
        <f t="shared" si="105"/>
        <v>0.331829285429827</v>
      </c>
      <c r="AE626">
        <v>1</v>
      </c>
      <c r="AF626">
        <v>0</v>
      </c>
      <c r="AG626">
        <v>6</v>
      </c>
      <c r="AH626" s="41">
        <f>AE626*权重!$N$3+AF626*权重!$N$4+AG626*权重!$N$5</f>
        <v>1.09945183127609</v>
      </c>
      <c r="AI626" s="41">
        <f t="shared" si="106"/>
        <v>0.16289654532602</v>
      </c>
      <c r="AJ626">
        <v>1</v>
      </c>
      <c r="AK626">
        <v>0</v>
      </c>
      <c r="AL626">
        <v>0</v>
      </c>
      <c r="AM626" s="41">
        <f>AJ626*权重!$N$9+AK626*权重!$N$10+AL626*权重!$N$11</f>
        <v>0.484022428139353</v>
      </c>
      <c r="AN626" s="41">
        <f t="shared" si="107"/>
        <v>0.64883677573218</v>
      </c>
      <c r="AO626" s="41">
        <f>AI626*权重!$D$16+AN626*权重!$D$17</f>
        <v>0.46422808220088</v>
      </c>
      <c r="AP626" s="41">
        <f t="shared" si="108"/>
        <v>0.552914377296006</v>
      </c>
      <c r="AQ626" t="s">
        <v>55</v>
      </c>
      <c r="AR626" t="s">
        <v>55</v>
      </c>
      <c r="AS626" t="s">
        <v>55</v>
      </c>
      <c r="AT626" t="s">
        <v>55</v>
      </c>
      <c r="AU626" t="s">
        <v>55</v>
      </c>
      <c r="AV626" s="7" t="str">
        <f>IF(AU626="","未进复试",IFERROR(VLOOKUP(A626,录取名单!$E:$I,5,0),"未录取"))</f>
        <v>未进复试</v>
      </c>
      <c r="AW626" s="136" t="str">
        <f>VLOOKUP(A626,[1]数据整理!$A:$AC,29,0)</f>
        <v>putong</v>
      </c>
      <c r="AX626" t="str">
        <f t="shared" si="109"/>
        <v/>
      </c>
      <c r="AY626">
        <f>IFERROR(VLOOKUP(A626,跨学科资质筛选!$A:$H,8,0),1)</f>
        <v>1</v>
      </c>
    </row>
    <row r="627" spans="1:51">
      <c r="A627" s="8">
        <v>771</v>
      </c>
      <c r="B627" s="8" t="s">
        <v>875</v>
      </c>
      <c r="C627">
        <v>1</v>
      </c>
      <c r="D627" t="s">
        <v>288</v>
      </c>
      <c r="E627" t="str">
        <f>VLOOKUP(A627,[1]数据整理!A:J,10,0)</f>
        <v>经济学</v>
      </c>
      <c r="F627" t="str">
        <f>VLOOKUP(A627,[1]数据整理!$A:$M,13,0)</f>
        <v>国际经济与贸易</v>
      </c>
      <c r="G627" s="7" t="s">
        <v>53</v>
      </c>
      <c r="H627" s="7">
        <f t="shared" si="99"/>
        <v>0</v>
      </c>
      <c r="I627" s="7">
        <f t="shared" si="100"/>
        <v>1</v>
      </c>
      <c r="J627" s="7">
        <v>1</v>
      </c>
      <c r="K627" s="127">
        <f>VLOOKUP(G627,权重!$L$16:$N$18,3,0)</f>
        <v>0.02965</v>
      </c>
      <c r="L627" s="127">
        <f t="shared" si="101"/>
        <v>-0.162495927150278</v>
      </c>
      <c r="M627" t="str">
        <f>IFERROR(VLOOKUP(A627,[1]数据整理!A:Q,16,0),"")</f>
        <v>经济管理学院</v>
      </c>
      <c r="N627" t="s">
        <v>74</v>
      </c>
      <c r="O627">
        <v>498</v>
      </c>
      <c r="Q627" s="14"/>
      <c r="R627" s="14" t="s">
        <v>55</v>
      </c>
      <c r="S627" s="14" t="s">
        <v>55</v>
      </c>
      <c r="T627" s="30">
        <f>VLOOKUP(A627,英语评价得分!O:T,6,0)</f>
        <v>-0.726301869227262</v>
      </c>
      <c r="U627" s="41">
        <f t="shared" si="102"/>
        <v>-0.729275575675357</v>
      </c>
      <c r="V627" s="14">
        <f t="shared" si="103"/>
        <v>0</v>
      </c>
      <c r="W627">
        <v>58</v>
      </c>
      <c r="X627">
        <v>1</v>
      </c>
      <c r="Y627" s="131">
        <v>0.0172413793103448</v>
      </c>
      <c r="Z627">
        <v>3.58</v>
      </c>
      <c r="AA627" s="41">
        <f t="shared" si="104"/>
        <v>0.708208343517937</v>
      </c>
      <c r="AB627" s="41">
        <f>VLOOKUP(A627,绩点百分制转换!$H:$M,6,0)</f>
        <v>-0.80152354439736</v>
      </c>
      <c r="AC627" s="41">
        <f>L627*权重!$O$22+AA627*权重!$O$23+AB627*权重!$O$24</f>
        <v>0.138999858047107</v>
      </c>
      <c r="AD627" s="41">
        <f t="shared" si="105"/>
        <v>0.197725412237878</v>
      </c>
      <c r="AE627">
        <v>0</v>
      </c>
      <c r="AF627">
        <v>0</v>
      </c>
      <c r="AG627">
        <v>2</v>
      </c>
      <c r="AH627" s="41">
        <f>AE627*权重!$N$3+AF627*权重!$N$4+AG627*权重!$N$5</f>
        <v>0.212949101808755</v>
      </c>
      <c r="AI627" s="41">
        <f t="shared" si="106"/>
        <v>-0.682270819782663</v>
      </c>
      <c r="AJ627">
        <v>0</v>
      </c>
      <c r="AK627">
        <v>0</v>
      </c>
      <c r="AL627">
        <v>1</v>
      </c>
      <c r="AM627" s="41">
        <f>AJ627*权重!$N$9+AK627*权重!$N$10+AL627*权重!$N$11</f>
        <v>0.150489414157071</v>
      </c>
      <c r="AN627" s="41">
        <f t="shared" si="107"/>
        <v>-0.246895376014742</v>
      </c>
      <c r="AO627" s="41">
        <f>AI627*权重!$D$16+AN627*权重!$D$17</f>
        <v>-0.412294507102175</v>
      </c>
      <c r="AP627" s="41">
        <f t="shared" si="108"/>
        <v>-0.491059393857004</v>
      </c>
      <c r="AQ627" t="s">
        <v>55</v>
      </c>
      <c r="AR627" t="s">
        <v>55</v>
      </c>
      <c r="AS627" t="s">
        <v>55</v>
      </c>
      <c r="AT627" t="s">
        <v>55</v>
      </c>
      <c r="AU627" t="s">
        <v>55</v>
      </c>
      <c r="AV627" s="7" t="str">
        <f>IF(AU627="","未进复试",IFERROR(VLOOKUP(A627,录取名单!$E:$I,5,0),"未录取"))</f>
        <v>未进复试</v>
      </c>
      <c r="AW627" s="136" t="str">
        <f>VLOOKUP(A627,[1]数据整理!$A:$AC,29,0)</f>
        <v>putong</v>
      </c>
      <c r="AX627" t="str">
        <f t="shared" si="109"/>
        <v/>
      </c>
      <c r="AY627">
        <f>IFERROR(VLOOKUP(A627,跨学科资质筛选!$A:$H,8,0),1)</f>
        <v>1</v>
      </c>
    </row>
    <row r="628" spans="1:51">
      <c r="A628" s="8">
        <v>772</v>
      </c>
      <c r="B628" s="8" t="s">
        <v>876</v>
      </c>
      <c r="C628">
        <v>1</v>
      </c>
      <c r="D628" t="s">
        <v>102</v>
      </c>
      <c r="E628" t="str">
        <f>VLOOKUP(A628,[1]数据整理!A:J,10,0)</f>
        <v>文学</v>
      </c>
      <c r="F628" t="str">
        <f>VLOOKUP(A628,[1]数据整理!$A:$M,13,0)</f>
        <v>英语</v>
      </c>
      <c r="G628" s="7">
        <v>211</v>
      </c>
      <c r="H628" s="7">
        <f t="shared" si="99"/>
        <v>0</v>
      </c>
      <c r="I628" s="7">
        <f t="shared" si="100"/>
        <v>1</v>
      </c>
      <c r="J628" s="7">
        <v>1</v>
      </c>
      <c r="K628" s="127">
        <f>VLOOKUP(G628,权重!$L$16:$N$18,3,0)</f>
        <v>0.03757</v>
      </c>
      <c r="L628" s="127">
        <f t="shared" si="101"/>
        <v>-0.0952406599627802</v>
      </c>
      <c r="M628" t="str">
        <f>IFERROR(VLOOKUP(A628,[1]数据整理!A:Q,16,0),"")</f>
        <v>外语学院</v>
      </c>
      <c r="N628" t="s">
        <v>135</v>
      </c>
      <c r="Q628" s="14"/>
      <c r="R628" s="14" t="s">
        <v>55</v>
      </c>
      <c r="S628" s="14" t="s">
        <v>55</v>
      </c>
      <c r="T628" s="30">
        <f>VLOOKUP(A628,英语评价得分!O:T,6,0)</f>
        <v>-0.0423914978370054</v>
      </c>
      <c r="U628" s="41">
        <f t="shared" si="102"/>
        <v>-0.0421956449126116</v>
      </c>
      <c r="V628" s="14">
        <f t="shared" si="103"/>
        <v>1</v>
      </c>
      <c r="W628">
        <v>46</v>
      </c>
      <c r="X628">
        <v>19</v>
      </c>
      <c r="Y628" s="131">
        <v>0.41304347826087</v>
      </c>
      <c r="Z628">
        <v>85.65</v>
      </c>
      <c r="AA628" s="41">
        <f t="shared" si="104"/>
        <v>-2.70413492608909</v>
      </c>
      <c r="AB628" s="41">
        <f>VLOOKUP(A628,绩点百分制转换!$H:$M,6,0)</f>
        <v>-0.84006058353316</v>
      </c>
      <c r="AC628" s="41">
        <f>L628*权重!$O$22+AA628*权重!$O$23+AB628*权重!$O$24</f>
        <v>-1.11919391780417</v>
      </c>
      <c r="AD628" s="41">
        <f t="shared" si="105"/>
        <v>-1.59162394386909</v>
      </c>
      <c r="AE628">
        <v>0</v>
      </c>
      <c r="AF628">
        <v>0</v>
      </c>
      <c r="AG628">
        <v>1</v>
      </c>
      <c r="AH628" s="41">
        <f>AE628*权重!$N$3+AF628*权重!$N$4+AG628*权重!$N$5</f>
        <v>0.106474550904377</v>
      </c>
      <c r="AI628" s="41">
        <f t="shared" si="106"/>
        <v>-0.783780733568324</v>
      </c>
      <c r="AJ628">
        <v>0</v>
      </c>
      <c r="AK628">
        <v>0</v>
      </c>
      <c r="AL628">
        <v>0</v>
      </c>
      <c r="AM628" s="41">
        <f>AJ628*权重!$N$9+AK628*权重!$N$10+AL628*权重!$N$11</f>
        <v>0</v>
      </c>
      <c r="AN628" s="41">
        <f t="shared" si="107"/>
        <v>-0.651047891978899</v>
      </c>
      <c r="AO628" s="41">
        <f>AI628*权重!$D$16+AN628*权重!$D$17</f>
        <v>-0.701473098498721</v>
      </c>
      <c r="AP628" s="41">
        <f t="shared" si="108"/>
        <v>-0.835482764436662</v>
      </c>
      <c r="AQ628">
        <v>73</v>
      </c>
      <c r="AR628" t="s">
        <v>55</v>
      </c>
      <c r="AS628">
        <v>68.3</v>
      </c>
      <c r="AT628">
        <v>92.2</v>
      </c>
      <c r="AU628">
        <v>79.74</v>
      </c>
      <c r="AV628" s="7">
        <f>IF(AU628="","未进复试",IFERROR(VLOOKUP(A628,录取名单!$E:$I,5,0),"未录取"))</f>
        <v>79.74</v>
      </c>
      <c r="AW628" s="136" t="str">
        <f>VLOOKUP(A628,[1]数据整理!$A:$AC,29,0)</f>
        <v>zhijiaotuan</v>
      </c>
      <c r="AX628" t="str">
        <f t="shared" si="109"/>
        <v/>
      </c>
      <c r="AY628">
        <f>IFERROR(VLOOKUP(A628,跨学科资质筛选!$A:$H,8,0),1)</f>
        <v>1</v>
      </c>
    </row>
    <row r="629" spans="1:51">
      <c r="A629" s="8">
        <v>774</v>
      </c>
      <c r="B629" s="8" t="s">
        <v>877</v>
      </c>
      <c r="C629">
        <v>1</v>
      </c>
      <c r="D629" t="s">
        <v>83</v>
      </c>
      <c r="E629" t="str">
        <f>VLOOKUP(A629,[1]数据整理!A:J,10,0)</f>
        <v>管理学</v>
      </c>
      <c r="F629" t="str">
        <f>VLOOKUP(A629,[1]数据整理!$A:$M,13,0)</f>
        <v>农林经济管理</v>
      </c>
      <c r="G629" s="7">
        <v>211</v>
      </c>
      <c r="H629" s="7">
        <f t="shared" si="99"/>
        <v>0</v>
      </c>
      <c r="I629" s="7">
        <f t="shared" si="100"/>
        <v>1</v>
      </c>
      <c r="J629" s="7">
        <v>1</v>
      </c>
      <c r="K629" s="127">
        <f>VLOOKUP(G629,权重!$L$16:$N$18,3,0)</f>
        <v>0.03757</v>
      </c>
      <c r="L629" s="127">
        <f t="shared" si="101"/>
        <v>-0.0952406599627802</v>
      </c>
      <c r="M629" t="str">
        <f>IFERROR(VLOOKUP(A629,[1]数据整理!A:Q,16,0),"")</f>
        <v>经济管理学院</v>
      </c>
      <c r="N629" t="s">
        <v>74</v>
      </c>
      <c r="O629">
        <v>566</v>
      </c>
      <c r="P629">
        <v>501</v>
      </c>
      <c r="Q629" s="14"/>
      <c r="R629" s="14" t="s">
        <v>55</v>
      </c>
      <c r="S629" s="14" t="s">
        <v>55</v>
      </c>
      <c r="T629" s="30">
        <f>VLOOKUP(A629,英语评价得分!O:T,6,0)</f>
        <v>0.561496293120429</v>
      </c>
      <c r="U629" s="41">
        <f t="shared" si="102"/>
        <v>0.564490843487983</v>
      </c>
      <c r="V629" s="14">
        <f t="shared" si="103"/>
        <v>0</v>
      </c>
      <c r="W629">
        <v>63</v>
      </c>
      <c r="X629">
        <v>3</v>
      </c>
      <c r="Y629" s="131">
        <v>0.0476190476190476</v>
      </c>
      <c r="Z629">
        <v>3.97</v>
      </c>
      <c r="AA629" s="41">
        <f t="shared" si="104"/>
        <v>0.446312228579663</v>
      </c>
      <c r="AB629" s="41">
        <f>VLOOKUP(A629,绩点百分制转换!$H:$M,6,0)</f>
        <v>0.662883942763124</v>
      </c>
      <c r="AC629" s="41">
        <f>L629*权重!$O$22+AA629*权重!$O$23+AB629*权重!$O$24</f>
        <v>0.144673672182601</v>
      </c>
      <c r="AD629" s="41">
        <f t="shared" si="105"/>
        <v>0.205794467946843</v>
      </c>
      <c r="AE629">
        <v>0</v>
      </c>
      <c r="AF629">
        <v>0</v>
      </c>
      <c r="AG629">
        <v>0</v>
      </c>
      <c r="AH629" s="41">
        <f>AE629*权重!$N$3+AF629*权重!$N$4+AG629*权重!$N$5</f>
        <v>0</v>
      </c>
      <c r="AI629" s="41">
        <f t="shared" si="106"/>
        <v>-0.885290647353986</v>
      </c>
      <c r="AJ629">
        <v>0</v>
      </c>
      <c r="AK629">
        <v>0</v>
      </c>
      <c r="AL629">
        <v>0</v>
      </c>
      <c r="AM629" s="41">
        <f>AJ629*权重!$N$9+AK629*权重!$N$10+AL629*权重!$N$11</f>
        <v>0</v>
      </c>
      <c r="AN629" s="41">
        <f t="shared" si="107"/>
        <v>-0.651047891978899</v>
      </c>
      <c r="AO629" s="41">
        <f>AI629*权重!$D$16+AN629*权重!$D$17</f>
        <v>-0.740036714745894</v>
      </c>
      <c r="AP629" s="41">
        <f t="shared" si="108"/>
        <v>-0.881413587411652</v>
      </c>
      <c r="AQ629" t="s">
        <v>55</v>
      </c>
      <c r="AR629" t="s">
        <v>55</v>
      </c>
      <c r="AS629" t="s">
        <v>55</v>
      </c>
      <c r="AT629" t="s">
        <v>55</v>
      </c>
      <c r="AU629" t="s">
        <v>55</v>
      </c>
      <c r="AV629" s="7" t="str">
        <f>IF(AU629="","未进复试",IFERROR(VLOOKUP(A629,录取名单!$E:$I,5,0),"未录取"))</f>
        <v>未进复试</v>
      </c>
      <c r="AW629" s="136" t="str">
        <f>VLOOKUP(A629,[1]数据整理!$A:$AC,29,0)</f>
        <v>putong</v>
      </c>
      <c r="AX629" t="str">
        <f t="shared" si="109"/>
        <v/>
      </c>
      <c r="AY629">
        <f>IFERROR(VLOOKUP(A629,跨学科资质筛选!$A:$H,8,0),1)</f>
        <v>1</v>
      </c>
    </row>
    <row r="630" spans="1:51">
      <c r="A630" s="8">
        <v>775</v>
      </c>
      <c r="B630" s="8" t="s">
        <v>878</v>
      </c>
      <c r="C630">
        <v>1</v>
      </c>
      <c r="D630" t="s">
        <v>203</v>
      </c>
      <c r="E630" t="str">
        <f>VLOOKUP(A630,[1]数据整理!A:J,10,0)</f>
        <v>艺术学</v>
      </c>
      <c r="F630" t="str">
        <f>VLOOKUP(A630,[1]数据整理!$A:$M,13,0)</f>
        <v>环境设计</v>
      </c>
      <c r="G630" s="7" t="s">
        <v>53</v>
      </c>
      <c r="H630" s="7">
        <f t="shared" si="99"/>
        <v>0</v>
      </c>
      <c r="I630" s="7">
        <f t="shared" si="100"/>
        <v>1</v>
      </c>
      <c r="J630" s="7">
        <v>1</v>
      </c>
      <c r="K630" s="127">
        <f>VLOOKUP(G630,权重!$L$16:$N$18,3,0)</f>
        <v>0.02965</v>
      </c>
      <c r="L630" s="127">
        <f t="shared" si="101"/>
        <v>-0.162495927150278</v>
      </c>
      <c r="M630" t="str">
        <f>IFERROR(VLOOKUP(A630,[1]数据整理!A:Q,16,0),"")</f>
        <v>艺术设计学院</v>
      </c>
      <c r="N630" t="s">
        <v>205</v>
      </c>
      <c r="O630">
        <v>460</v>
      </c>
      <c r="Q630" s="14"/>
      <c r="R630" s="14" t="s">
        <v>55</v>
      </c>
      <c r="S630" s="14" t="s">
        <v>55</v>
      </c>
      <c r="T630" s="30">
        <f>VLOOKUP(A630,英语评价得分!O:T,6,0)</f>
        <v>-1.32761115903277</v>
      </c>
      <c r="U630" s="41">
        <f t="shared" si="102"/>
        <v>-1.33337161294807</v>
      </c>
      <c r="V630" s="14">
        <f t="shared" si="103"/>
        <v>0</v>
      </c>
      <c r="W630">
        <v>92</v>
      </c>
      <c r="X630">
        <v>2</v>
      </c>
      <c r="Y630" s="131">
        <v>0.0217391304347826</v>
      </c>
      <c r="Z630">
        <v>3.26</v>
      </c>
      <c r="AA630" s="41">
        <f t="shared" si="104"/>
        <v>0.669431715454221</v>
      </c>
      <c r="AB630" s="41">
        <f>VLOOKUP(A630,绩点百分制转换!$H:$M,6,0)</f>
        <v>-1.62364704596114</v>
      </c>
      <c r="AC630" s="41">
        <f>L630*权重!$O$22+AA630*权重!$O$23+AB630*权重!$O$24</f>
        <v>0.0870084208544522</v>
      </c>
      <c r="AD630" s="41">
        <f t="shared" si="105"/>
        <v>0.123785414719762</v>
      </c>
      <c r="AE630">
        <v>0</v>
      </c>
      <c r="AF630">
        <v>0</v>
      </c>
      <c r="AG630">
        <v>0</v>
      </c>
      <c r="AH630" s="41">
        <f>AE630*权重!$N$3+AF630*权重!$N$4+AG630*权重!$N$5</f>
        <v>0</v>
      </c>
      <c r="AI630" s="41">
        <f t="shared" si="106"/>
        <v>-0.885290647353986</v>
      </c>
      <c r="AJ630">
        <v>1</v>
      </c>
      <c r="AK630">
        <v>0</v>
      </c>
      <c r="AL630">
        <v>0</v>
      </c>
      <c r="AM630" s="41">
        <f>AJ630*权重!$N$9+AK630*权重!$N$10+AL630*权重!$N$11</f>
        <v>0.484022428139353</v>
      </c>
      <c r="AN630" s="41">
        <f t="shared" si="107"/>
        <v>0.64883677573218</v>
      </c>
      <c r="AO630" s="41">
        <f>AI630*权重!$D$16+AN630*权重!$D$17</f>
        <v>0.0660217677017459</v>
      </c>
      <c r="AP630" s="41">
        <f t="shared" si="108"/>
        <v>0.0786345892814732</v>
      </c>
      <c r="AQ630" t="s">
        <v>55</v>
      </c>
      <c r="AR630" t="s">
        <v>55</v>
      </c>
      <c r="AS630" t="s">
        <v>55</v>
      </c>
      <c r="AT630" t="s">
        <v>55</v>
      </c>
      <c r="AU630" t="s">
        <v>55</v>
      </c>
      <c r="AV630" s="7" t="str">
        <f>IF(AU630="","未进复试",IFERROR(VLOOKUP(A630,录取名单!$E:$I,5,0),"未录取"))</f>
        <v>未进复试</v>
      </c>
      <c r="AW630" s="136" t="str">
        <f>VLOOKUP(A630,[1]数据整理!$A:$AC,29,0)</f>
        <v>putong</v>
      </c>
      <c r="AX630" t="str">
        <f t="shared" si="109"/>
        <v/>
      </c>
      <c r="AY630">
        <f>IFERROR(VLOOKUP(A630,跨学科资质筛选!$A:$H,8,0),1)</f>
        <v>1</v>
      </c>
    </row>
    <row r="631" spans="1:51">
      <c r="A631" s="8">
        <v>777</v>
      </c>
      <c r="B631" s="8" t="s">
        <v>879</v>
      </c>
      <c r="C631">
        <v>1</v>
      </c>
      <c r="D631" t="s">
        <v>85</v>
      </c>
      <c r="E631" t="str">
        <f>VLOOKUP(A631,[1]数据整理!A:J,10,0)</f>
        <v>农学</v>
      </c>
      <c r="F631" t="str">
        <f>VLOOKUP(A631,[1]数据整理!$A:$M,13,0)</f>
        <v>园林</v>
      </c>
      <c r="G631" s="7">
        <v>211</v>
      </c>
      <c r="H631" s="7">
        <f t="shared" si="99"/>
        <v>0</v>
      </c>
      <c r="I631" s="7">
        <f t="shared" si="100"/>
        <v>1</v>
      </c>
      <c r="J631" s="7">
        <v>1</v>
      </c>
      <c r="K631" s="127">
        <f>VLOOKUP(G631,权重!$L$16:$N$18,3,0)</f>
        <v>0.03757</v>
      </c>
      <c r="L631" s="127">
        <f t="shared" si="101"/>
        <v>-0.0952406599627802</v>
      </c>
      <c r="M631" t="str">
        <f>IFERROR(VLOOKUP(A631,[1]数据整理!A:Q,16,0),"")</f>
        <v>园林学院</v>
      </c>
      <c r="N631" t="s">
        <v>58</v>
      </c>
      <c r="O631">
        <v>521</v>
      </c>
      <c r="P631">
        <v>444</v>
      </c>
      <c r="Q631" s="14"/>
      <c r="R631" s="14">
        <v>87</v>
      </c>
      <c r="S631" s="14" t="s">
        <v>55</v>
      </c>
      <c r="T631" s="30">
        <f>VLOOKUP(A631,英语评价得分!O:T,6,0)</f>
        <v>-0.362351509608141</v>
      </c>
      <c r="U631" s="41">
        <f t="shared" si="102"/>
        <v>-0.36363850048398</v>
      </c>
      <c r="V631" s="14">
        <f t="shared" si="103"/>
        <v>0</v>
      </c>
      <c r="W631">
        <v>87</v>
      </c>
      <c r="X631">
        <v>3</v>
      </c>
      <c r="Y631" s="131">
        <v>0.0344827586206897</v>
      </c>
      <c r="Z631">
        <v>4.03</v>
      </c>
      <c r="AA631" s="41">
        <f t="shared" si="104"/>
        <v>0.559564602607025</v>
      </c>
      <c r="AB631" s="41">
        <f>VLOOKUP(A631,绩点百分制转换!$H:$M,6,0)</f>
        <v>0.945488896425675</v>
      </c>
      <c r="AC631" s="41">
        <f>L631*权重!$O$22+AA631*权重!$O$23+AB631*权重!$O$24</f>
        <v>0.200470633480338</v>
      </c>
      <c r="AD631" s="41">
        <f t="shared" si="105"/>
        <v>0.285146519027593</v>
      </c>
      <c r="AE631">
        <v>0</v>
      </c>
      <c r="AF631">
        <v>2</v>
      </c>
      <c r="AG631">
        <v>3</v>
      </c>
      <c r="AH631" s="41">
        <f>AE631*权重!$N$3+AF631*权重!$N$4+AG631*权重!$N$5</f>
        <v>1.18526549920472</v>
      </c>
      <c r="AI631" s="41">
        <f t="shared" si="106"/>
        <v>0.244708940485964</v>
      </c>
      <c r="AJ631">
        <v>0</v>
      </c>
      <c r="AK631">
        <v>0</v>
      </c>
      <c r="AL631">
        <v>0</v>
      </c>
      <c r="AM631" s="41">
        <f>AJ631*权重!$N$9+AK631*权重!$N$10+AL631*权重!$N$11</f>
        <v>0</v>
      </c>
      <c r="AN631" s="41">
        <f t="shared" si="107"/>
        <v>-0.651047891978899</v>
      </c>
      <c r="AO631" s="41">
        <f>AI631*权重!$D$16+AN631*权重!$D$17</f>
        <v>-0.310749871325497</v>
      </c>
      <c r="AP631" s="41">
        <f t="shared" si="108"/>
        <v>-0.370115635366503</v>
      </c>
      <c r="AQ631" t="s">
        <v>55</v>
      </c>
      <c r="AR631" t="s">
        <v>55</v>
      </c>
      <c r="AS631" t="s">
        <v>55</v>
      </c>
      <c r="AT631" t="s">
        <v>55</v>
      </c>
      <c r="AU631" t="s">
        <v>55</v>
      </c>
      <c r="AV631" s="7" t="str">
        <f>IF(AU631="","未进复试",IFERROR(VLOOKUP(A631,录取名单!$E:$I,5,0),"未录取"))</f>
        <v>未进复试</v>
      </c>
      <c r="AW631" s="136" t="str">
        <f>VLOOKUP(A631,[1]数据整理!$A:$AC,29,0)</f>
        <v>putong</v>
      </c>
      <c r="AX631" t="str">
        <f t="shared" si="109"/>
        <v/>
      </c>
      <c r="AY631">
        <f>IFERROR(VLOOKUP(A631,跨学科资质筛选!$A:$H,8,0),1)</f>
        <v>1</v>
      </c>
    </row>
    <row r="632" spans="1:51">
      <c r="A632" s="8">
        <v>778</v>
      </c>
      <c r="B632" s="8" t="s">
        <v>880</v>
      </c>
      <c r="C632">
        <v>1</v>
      </c>
      <c r="D632" t="s">
        <v>881</v>
      </c>
      <c r="E632" t="str">
        <f>VLOOKUP(A632,[1]数据整理!A:J,10,0)</f>
        <v>理学</v>
      </c>
      <c r="F632" t="str">
        <f>VLOOKUP(A632,[1]数据整理!$A:$M,13,0)</f>
        <v>应用心理学</v>
      </c>
      <c r="G632" s="7" t="s">
        <v>53</v>
      </c>
      <c r="H632" s="7">
        <f t="shared" si="99"/>
        <v>0</v>
      </c>
      <c r="I632" s="7">
        <f t="shared" si="100"/>
        <v>1</v>
      </c>
      <c r="J632" s="7">
        <v>1</v>
      </c>
      <c r="K632" s="127">
        <f>VLOOKUP(G632,权重!$L$16:$N$18,3,0)</f>
        <v>0.02965</v>
      </c>
      <c r="L632" s="127">
        <f t="shared" si="101"/>
        <v>-0.162495927150278</v>
      </c>
      <c r="M632" t="str">
        <f>IFERROR(VLOOKUP(A632,[1]数据整理!A:Q,16,0),"")</f>
        <v>人文社会科学学院</v>
      </c>
      <c r="N632" t="s">
        <v>112</v>
      </c>
      <c r="O632">
        <v>437</v>
      </c>
      <c r="P632">
        <v>404</v>
      </c>
      <c r="Q632" s="14"/>
      <c r="R632" s="14" t="s">
        <v>55</v>
      </c>
      <c r="S632" s="14" t="s">
        <v>55</v>
      </c>
      <c r="T632" s="30">
        <f>VLOOKUP(A632,英语评价得分!O:T,6,0)</f>
        <v>-1.21356781969385</v>
      </c>
      <c r="U632" s="41">
        <f t="shared" si="102"/>
        <v>-1.21879974362892</v>
      </c>
      <c r="V632" s="14">
        <f t="shared" si="103"/>
        <v>0</v>
      </c>
      <c r="W632">
        <v>47</v>
      </c>
      <c r="X632">
        <v>1</v>
      </c>
      <c r="Y632" s="131">
        <v>0.0212765957446809</v>
      </c>
      <c r="Z632">
        <v>3.53</v>
      </c>
      <c r="AA632" s="41">
        <f t="shared" si="104"/>
        <v>0.673419382879213</v>
      </c>
      <c r="AB632" s="41">
        <f>VLOOKUP(A632,绩点百分制转换!$H:$M,6,0)</f>
        <v>-0.929980341516701</v>
      </c>
      <c r="AC632" s="41">
        <f>L632*权重!$O$22+AA632*权重!$O$23+AB632*权重!$O$24</f>
        <v>0.119971921871691</v>
      </c>
      <c r="AD632" s="41">
        <f t="shared" si="105"/>
        <v>0.170664695520783</v>
      </c>
      <c r="AE632">
        <v>2</v>
      </c>
      <c r="AF632">
        <v>3</v>
      </c>
      <c r="AG632">
        <v>6</v>
      </c>
      <c r="AH632" s="41">
        <f>AE632*权重!$N$3+AF632*权重!$N$4+AG632*权重!$N$5</f>
        <v>2.8588191268633</v>
      </c>
      <c r="AI632" s="41">
        <f t="shared" si="106"/>
        <v>1.84022902501651</v>
      </c>
      <c r="AJ632">
        <v>0</v>
      </c>
      <c r="AK632">
        <v>1</v>
      </c>
      <c r="AL632">
        <v>2</v>
      </c>
      <c r="AM632" s="41">
        <f>AJ632*权重!$N$9+AK632*权重!$N$10+AL632*权重!$N$11</f>
        <v>0.642479228576344</v>
      </c>
      <c r="AN632" s="41">
        <f t="shared" si="107"/>
        <v>1.07438640609621</v>
      </c>
      <c r="AO632" s="41">
        <f>AI632*权重!$D$16+AN632*权重!$D$17</f>
        <v>1.36533001702403</v>
      </c>
      <c r="AP632" s="41">
        <f t="shared" si="108"/>
        <v>1.62616314072901</v>
      </c>
      <c r="AQ632">
        <v>30.8</v>
      </c>
      <c r="AR632">
        <v>6</v>
      </c>
      <c r="AS632">
        <v>7</v>
      </c>
      <c r="AT632">
        <v>30</v>
      </c>
      <c r="AU632">
        <v>73.8</v>
      </c>
      <c r="AV632" s="7">
        <f>IF(AU632="","未进复试",IFERROR(VLOOKUP(A632,录取名单!$E:$I,5,0),"未录取"))</f>
        <v>73.8</v>
      </c>
      <c r="AW632" s="136" t="str">
        <f>VLOOKUP(A632,[1]数据整理!$A:$AC,29,0)</f>
        <v>putong</v>
      </c>
      <c r="AX632" t="str">
        <f t="shared" si="109"/>
        <v/>
      </c>
      <c r="AY632">
        <f>IFERROR(VLOOKUP(A632,跨学科资质筛选!$A:$H,8,0),1)</f>
        <v>1</v>
      </c>
    </row>
    <row r="633" spans="1:51">
      <c r="A633" s="8">
        <v>779</v>
      </c>
      <c r="B633" s="8" t="s">
        <v>882</v>
      </c>
      <c r="C633">
        <v>1</v>
      </c>
      <c r="D633" t="s">
        <v>102</v>
      </c>
      <c r="E633" t="str">
        <f>VLOOKUP(A633,[1]数据整理!A:J,10,0)</f>
        <v>管理学</v>
      </c>
      <c r="F633" t="str">
        <f>VLOOKUP(A633,[1]数据整理!$A:$M,13,0)</f>
        <v>农林经济管理</v>
      </c>
      <c r="G633" s="7">
        <v>211</v>
      </c>
      <c r="H633" s="7">
        <f t="shared" si="99"/>
        <v>0</v>
      </c>
      <c r="I633" s="7">
        <f t="shared" si="100"/>
        <v>1</v>
      </c>
      <c r="J633" s="7">
        <v>1</v>
      </c>
      <c r="K633" s="127">
        <f>VLOOKUP(G633,权重!$L$16:$N$18,3,0)</f>
        <v>0.03757</v>
      </c>
      <c r="L633" s="127">
        <f t="shared" si="101"/>
        <v>-0.0952406599627802</v>
      </c>
      <c r="M633" t="str">
        <f>IFERROR(VLOOKUP(A633,[1]数据整理!A:Q,16,0),"")</f>
        <v>经济管理学院</v>
      </c>
      <c r="N633" t="s">
        <v>74</v>
      </c>
      <c r="O633">
        <v>609</v>
      </c>
      <c r="P633">
        <v>565</v>
      </c>
      <c r="Q633" s="14"/>
      <c r="R633" s="14" t="s">
        <v>55</v>
      </c>
      <c r="S633" s="14" t="s">
        <v>55</v>
      </c>
      <c r="T633" s="30">
        <f>VLOOKUP(A633,英语评价得分!O:T,6,0)</f>
        <v>1.73267261497727</v>
      </c>
      <c r="U633" s="41">
        <f t="shared" si="102"/>
        <v>1.74109494220429</v>
      </c>
      <c r="V633" s="14">
        <f t="shared" si="103"/>
        <v>0</v>
      </c>
      <c r="W633">
        <v>26</v>
      </c>
      <c r="X633">
        <v>8</v>
      </c>
      <c r="Y633" s="131">
        <v>0.307692307692308</v>
      </c>
      <c r="Z633">
        <v>86.43</v>
      </c>
      <c r="AA633" s="41">
        <f t="shared" si="104"/>
        <v>-1.79586698413512</v>
      </c>
      <c r="AB633" s="41">
        <f>VLOOKUP(A633,绩点百分制转换!$H:$M,6,0)</f>
        <v>-0.639667980026988</v>
      </c>
      <c r="AC633" s="41">
        <f>L633*权重!$O$22+AA633*权重!$O$23+AB633*权重!$O$24</f>
        <v>-0.765382850551194</v>
      </c>
      <c r="AD633" s="41">
        <f t="shared" si="105"/>
        <v>-1.08844898185317</v>
      </c>
      <c r="AE633">
        <v>1</v>
      </c>
      <c r="AF633">
        <v>1</v>
      </c>
      <c r="AG633">
        <v>0</v>
      </c>
      <c r="AH633" s="41">
        <f>AE633*权重!$N$3+AF633*权重!$N$4+AG633*权重!$N$5</f>
        <v>0.893525449095623</v>
      </c>
      <c r="AI633" s="41">
        <f t="shared" si="106"/>
        <v>-0.0334280141464654</v>
      </c>
      <c r="AJ633">
        <v>0</v>
      </c>
      <c r="AK633">
        <v>0</v>
      </c>
      <c r="AL633">
        <v>1</v>
      </c>
      <c r="AM633" s="41">
        <f>AJ633*权重!$N$9+AK633*权重!$N$10+AL633*权重!$N$11</f>
        <v>0.150489414157071</v>
      </c>
      <c r="AN633" s="41">
        <f t="shared" si="107"/>
        <v>-0.246895376014742</v>
      </c>
      <c r="AO633" s="41">
        <f>AI633*权重!$D$16+AN633*权重!$D$17</f>
        <v>-0.165799125240984</v>
      </c>
      <c r="AP633" s="41">
        <f t="shared" si="108"/>
        <v>-0.197473448082301</v>
      </c>
      <c r="AQ633" t="s">
        <v>55</v>
      </c>
      <c r="AR633" t="s">
        <v>55</v>
      </c>
      <c r="AS633" t="s">
        <v>55</v>
      </c>
      <c r="AT633" t="s">
        <v>55</v>
      </c>
      <c r="AU633" t="s">
        <v>55</v>
      </c>
      <c r="AV633" s="7" t="str">
        <f>IF(AU633="","未进复试",IFERROR(VLOOKUP(A633,录取名单!$E:$I,5,0),"未录取"))</f>
        <v>未进复试</v>
      </c>
      <c r="AW633" s="136" t="str">
        <f>VLOOKUP(A633,[1]数据整理!$A:$AC,29,0)</f>
        <v>putong</v>
      </c>
      <c r="AX633" t="str">
        <f t="shared" si="109"/>
        <v/>
      </c>
      <c r="AY633">
        <f>IFERROR(VLOOKUP(A633,跨学科资质筛选!$A:$H,8,0),1)</f>
        <v>1</v>
      </c>
    </row>
    <row r="634" spans="1:51">
      <c r="A634" s="8">
        <v>780</v>
      </c>
      <c r="B634" s="8" t="s">
        <v>883</v>
      </c>
      <c r="C634">
        <v>2</v>
      </c>
      <c r="D634" t="s">
        <v>884</v>
      </c>
      <c r="E634" t="str">
        <f>VLOOKUP(A634,[1]数据整理!A:J,10,0)</f>
        <v>工学</v>
      </c>
      <c r="F634" t="str">
        <f>VLOOKUP(A634,[1]数据整理!$A:$M,13,0)</f>
        <v>环境科学</v>
      </c>
      <c r="G634" s="7" t="s">
        <v>53</v>
      </c>
      <c r="H634" s="7">
        <f t="shared" si="99"/>
        <v>0</v>
      </c>
      <c r="I634" s="7">
        <f t="shared" si="100"/>
        <v>1</v>
      </c>
      <c r="J634" s="7">
        <v>1</v>
      </c>
      <c r="K634" s="127">
        <f>VLOOKUP(G634,权重!$L$16:$N$18,3,0)</f>
        <v>0.02965</v>
      </c>
      <c r="L634" s="127">
        <f t="shared" si="101"/>
        <v>-0.162495927150278</v>
      </c>
      <c r="M634" t="str">
        <f>IFERROR(VLOOKUP(A634,[1]数据整理!A:Q,16,0),"")</f>
        <v>环境科学与工程学院</v>
      </c>
      <c r="N634" t="s">
        <v>76</v>
      </c>
      <c r="O634">
        <v>488</v>
      </c>
      <c r="P634">
        <v>461</v>
      </c>
      <c r="Q634" s="14"/>
      <c r="R634" s="14" t="s">
        <v>55</v>
      </c>
      <c r="S634" s="14" t="s">
        <v>55</v>
      </c>
      <c r="T634" s="30">
        <f>VLOOKUP(A634,英语评价得分!O:T,6,0)</f>
        <v>-0.170488908040098</v>
      </c>
      <c r="U634" s="41">
        <f t="shared" si="102"/>
        <v>-0.170886718209708</v>
      </c>
      <c r="V634" s="14">
        <f t="shared" si="103"/>
        <v>0</v>
      </c>
      <c r="W634">
        <v>54</v>
      </c>
      <c r="X634">
        <v>1</v>
      </c>
      <c r="Y634" s="131">
        <v>0.0185185185185185</v>
      </c>
      <c r="Z634">
        <v>86.17</v>
      </c>
      <c r="AA634" s="41">
        <f t="shared" si="104"/>
        <v>0.697197696043055</v>
      </c>
      <c r="AB634" s="41">
        <f>VLOOKUP(A634,绩点百分制转换!$H:$M,6,0)</f>
        <v>-0.706465514529047</v>
      </c>
      <c r="AC634" s="41">
        <f>L634*权重!$O$22+AA634*权重!$O$23+AB634*权重!$O$24</f>
        <v>0.139130675703455</v>
      </c>
      <c r="AD634" s="41">
        <f t="shared" si="105"/>
        <v>0.197911455511694</v>
      </c>
      <c r="AE634">
        <v>0</v>
      </c>
      <c r="AF634">
        <v>0</v>
      </c>
      <c r="AG634">
        <v>0</v>
      </c>
      <c r="AH634" s="41">
        <f>AE634*权重!$N$3+AF634*权重!$N$4+AG634*权重!$N$5</f>
        <v>0</v>
      </c>
      <c r="AI634" s="41">
        <f t="shared" si="106"/>
        <v>-0.885290647353986</v>
      </c>
      <c r="AJ634">
        <v>0</v>
      </c>
      <c r="AK634">
        <v>0</v>
      </c>
      <c r="AL634">
        <v>0</v>
      </c>
      <c r="AM634" s="41">
        <f>AJ634*权重!$N$9+AK634*权重!$N$10+AL634*权重!$N$11</f>
        <v>0</v>
      </c>
      <c r="AN634" s="41">
        <f t="shared" si="107"/>
        <v>-0.651047891978899</v>
      </c>
      <c r="AO634" s="41">
        <f>AI634*权重!$D$16+AN634*权重!$D$17</f>
        <v>-0.740036714745894</v>
      </c>
      <c r="AP634" s="41">
        <f t="shared" si="108"/>
        <v>-0.881413587411652</v>
      </c>
      <c r="AQ634" t="s">
        <v>55</v>
      </c>
      <c r="AR634" t="s">
        <v>55</v>
      </c>
      <c r="AS634" t="s">
        <v>55</v>
      </c>
      <c r="AT634" t="s">
        <v>55</v>
      </c>
      <c r="AU634" t="s">
        <v>55</v>
      </c>
      <c r="AV634" s="7" t="str">
        <f>IF(AU634="","未进复试",IFERROR(VLOOKUP(A634,录取名单!$E:$I,5,0),"未录取"))</f>
        <v>未进复试</v>
      </c>
      <c r="AW634" s="136" t="str">
        <f>VLOOKUP(A634,[1]数据整理!$A:$AC,29,0)</f>
        <v>putong</v>
      </c>
      <c r="AX634" t="str">
        <f t="shared" si="109"/>
        <v/>
      </c>
      <c r="AY634">
        <f>IFERROR(VLOOKUP(A634,跨学科资质筛选!$A:$H,8,0),1)</f>
        <v>1</v>
      </c>
    </row>
    <row r="635" spans="1:51">
      <c r="A635" s="8">
        <v>781</v>
      </c>
      <c r="B635" s="8" t="s">
        <v>885</v>
      </c>
      <c r="C635">
        <v>1</v>
      </c>
      <c r="D635" t="s">
        <v>558</v>
      </c>
      <c r="E635" t="str">
        <f>VLOOKUP(A635,[1]数据整理!A:J,10,0)</f>
        <v>管理学</v>
      </c>
      <c r="F635" t="str">
        <f>VLOOKUP(A635,[1]数据整理!$A:$M,13,0)</f>
        <v>市场营销</v>
      </c>
      <c r="G635" s="7" t="s">
        <v>53</v>
      </c>
      <c r="H635" s="7">
        <f t="shared" si="99"/>
        <v>0</v>
      </c>
      <c r="I635" s="7">
        <f t="shared" si="100"/>
        <v>1</v>
      </c>
      <c r="J635" s="7">
        <v>1</v>
      </c>
      <c r="K635" s="127">
        <f>VLOOKUP(G635,权重!$L$16:$N$18,3,0)</f>
        <v>0.02965</v>
      </c>
      <c r="L635" s="127">
        <f t="shared" si="101"/>
        <v>-0.162495927150278</v>
      </c>
      <c r="M635" t="str">
        <f>IFERROR(VLOOKUP(A635,[1]数据整理!A:Q,16,0),"")</f>
        <v>经济管理学院</v>
      </c>
      <c r="N635" t="s">
        <v>79</v>
      </c>
      <c r="O635">
        <v>505</v>
      </c>
      <c r="P635">
        <v>485</v>
      </c>
      <c r="Q635" s="14"/>
      <c r="R635" s="14" t="s">
        <v>55</v>
      </c>
      <c r="S635" s="14" t="s">
        <v>55</v>
      </c>
      <c r="T635" s="30">
        <f>VLOOKUP(A635,英语评价得分!O:T,6,0)</f>
        <v>0.268702212656218</v>
      </c>
      <c r="U635" s="41">
        <f t="shared" si="102"/>
        <v>0.270339818808907</v>
      </c>
      <c r="V635" s="14">
        <f t="shared" si="103"/>
        <v>0</v>
      </c>
      <c r="W635">
        <v>80</v>
      </c>
      <c r="X635">
        <v>2</v>
      </c>
      <c r="Y635" s="131">
        <v>0.025</v>
      </c>
      <c r="Z635">
        <v>3.94</v>
      </c>
      <c r="AA635" s="41">
        <f t="shared" si="104"/>
        <v>0.641318660108027</v>
      </c>
      <c r="AB635" s="41">
        <f>VLOOKUP(A635,绩点百分制转换!$H:$M,6,0)</f>
        <v>0.534427145643783</v>
      </c>
      <c r="AC635" s="41">
        <f>L635*权重!$O$22+AA635*权重!$O$23+AB635*权重!$O$24</f>
        <v>0.174182837266538</v>
      </c>
      <c r="AD635" s="41">
        <f t="shared" si="105"/>
        <v>0.247761139977527</v>
      </c>
      <c r="AE635">
        <v>0</v>
      </c>
      <c r="AF635">
        <v>0</v>
      </c>
      <c r="AG635">
        <v>0</v>
      </c>
      <c r="AH635" s="41">
        <f>AE635*权重!$N$3+AF635*权重!$N$4+AG635*权重!$N$5</f>
        <v>0</v>
      </c>
      <c r="AI635" s="41">
        <f t="shared" si="106"/>
        <v>-0.885290647353986</v>
      </c>
      <c r="AJ635">
        <v>0</v>
      </c>
      <c r="AK635">
        <v>0</v>
      </c>
      <c r="AL635">
        <v>0</v>
      </c>
      <c r="AM635" s="41">
        <f>AJ635*权重!$N$9+AK635*权重!$N$10+AL635*权重!$N$11</f>
        <v>0</v>
      </c>
      <c r="AN635" s="41">
        <f t="shared" si="107"/>
        <v>-0.651047891978899</v>
      </c>
      <c r="AO635" s="41">
        <f>AI635*权重!$D$16+AN635*权重!$D$17</f>
        <v>-0.740036714745894</v>
      </c>
      <c r="AP635" s="41">
        <f t="shared" si="108"/>
        <v>-0.881413587411652</v>
      </c>
      <c r="AQ635" t="s">
        <v>55</v>
      </c>
      <c r="AR635" t="s">
        <v>55</v>
      </c>
      <c r="AS635" t="s">
        <v>55</v>
      </c>
      <c r="AT635" t="s">
        <v>55</v>
      </c>
      <c r="AU635" t="s">
        <v>55</v>
      </c>
      <c r="AV635" s="7" t="str">
        <f>IF(AU635="","未进复试",IFERROR(VLOOKUP(A635,录取名单!$E:$I,5,0),"未录取"))</f>
        <v>未进复试</v>
      </c>
      <c r="AW635" s="136" t="str">
        <f>VLOOKUP(A635,[1]数据整理!$A:$AC,29,0)</f>
        <v>putong</v>
      </c>
      <c r="AX635" t="str">
        <f t="shared" si="109"/>
        <v/>
      </c>
      <c r="AY635">
        <f>IFERROR(VLOOKUP(A635,跨学科资质筛选!$A:$H,8,0),1)</f>
        <v>1</v>
      </c>
    </row>
    <row r="636" spans="1:51">
      <c r="A636" s="8">
        <v>782</v>
      </c>
      <c r="B636" s="8" t="s">
        <v>886</v>
      </c>
      <c r="C636">
        <v>1</v>
      </c>
      <c r="D636" t="s">
        <v>102</v>
      </c>
      <c r="E636" t="str">
        <f>VLOOKUP(A636,[1]数据整理!A:J,10,0)</f>
        <v>农学</v>
      </c>
      <c r="F636" t="str">
        <f>VLOOKUP(A636,[1]数据整理!$A:$M,13,0)</f>
        <v>森林保护</v>
      </c>
      <c r="G636" s="7">
        <v>211</v>
      </c>
      <c r="H636" s="7">
        <f t="shared" si="99"/>
        <v>0</v>
      </c>
      <c r="I636" s="7">
        <f t="shared" si="100"/>
        <v>1</v>
      </c>
      <c r="J636" s="7">
        <v>1</v>
      </c>
      <c r="K636" s="127">
        <f>VLOOKUP(G636,权重!$L$16:$N$18,3,0)</f>
        <v>0.03757</v>
      </c>
      <c r="L636" s="127">
        <f t="shared" si="101"/>
        <v>-0.0952406599627802</v>
      </c>
      <c r="M636" t="str">
        <f>IFERROR(VLOOKUP(A636,[1]数据整理!A:Q,16,0),"")</f>
        <v>林学院</v>
      </c>
      <c r="N636" t="s">
        <v>247</v>
      </c>
      <c r="O636">
        <v>521</v>
      </c>
      <c r="P636">
        <v>427</v>
      </c>
      <c r="Q636" s="14"/>
      <c r="R636" s="14" t="s">
        <v>55</v>
      </c>
      <c r="S636" s="14" t="s">
        <v>55</v>
      </c>
      <c r="T636" s="30">
        <f>VLOOKUP(A636,英语评价得分!O:T,6,0)</f>
        <v>-0.362351509608141</v>
      </c>
      <c r="U636" s="41">
        <f t="shared" si="102"/>
        <v>-0.36363850048398</v>
      </c>
      <c r="V636" s="14">
        <f t="shared" si="103"/>
        <v>0</v>
      </c>
      <c r="W636">
        <v>26</v>
      </c>
      <c r="X636">
        <v>4</v>
      </c>
      <c r="Y636" s="131">
        <v>0.153846153846154</v>
      </c>
      <c r="Z636">
        <v>88.28</v>
      </c>
      <c r="AA636" s="41">
        <f t="shared" si="104"/>
        <v>-0.469507449853136</v>
      </c>
      <c r="AB636" s="41">
        <f>VLOOKUP(A636,绩点百分制转换!$H:$M,6,0)</f>
        <v>-0.164377830685429</v>
      </c>
      <c r="AC636" s="41">
        <f>L636*权重!$O$22+AA636*权重!$O$23+AB636*权重!$O$24</f>
        <v>-0.24042508873413</v>
      </c>
      <c r="AD636" s="41">
        <f t="shared" si="105"/>
        <v>-0.341876513351505</v>
      </c>
      <c r="AE636">
        <v>0</v>
      </c>
      <c r="AF636">
        <v>0</v>
      </c>
      <c r="AG636">
        <v>2</v>
      </c>
      <c r="AH636" s="41">
        <f>AE636*权重!$N$3+AF636*权重!$N$4+AG636*权重!$N$5</f>
        <v>0.212949101808755</v>
      </c>
      <c r="AI636" s="41">
        <f t="shared" si="106"/>
        <v>-0.682270819782663</v>
      </c>
      <c r="AJ636">
        <v>1</v>
      </c>
      <c r="AK636">
        <v>0</v>
      </c>
      <c r="AL636">
        <v>0</v>
      </c>
      <c r="AM636" s="41">
        <f>AJ636*权重!$N$9+AK636*权重!$N$10+AL636*权重!$N$11</f>
        <v>0.484022428139353</v>
      </c>
      <c r="AN636" s="41">
        <f t="shared" si="107"/>
        <v>0.64883677573218</v>
      </c>
      <c r="AO636" s="41">
        <f>AI636*权重!$D$16+AN636*权重!$D$17</f>
        <v>0.143149000196092</v>
      </c>
      <c r="AP636" s="41">
        <f t="shared" si="108"/>
        <v>0.170496235231453</v>
      </c>
      <c r="AQ636" t="s">
        <v>55</v>
      </c>
      <c r="AR636" t="s">
        <v>55</v>
      </c>
      <c r="AS636" t="s">
        <v>55</v>
      </c>
      <c r="AT636" t="s">
        <v>55</v>
      </c>
      <c r="AU636" t="s">
        <v>55</v>
      </c>
      <c r="AV636" s="7" t="str">
        <f>IF(AU636="","未进复试",IFERROR(VLOOKUP(A636,录取名单!$E:$I,5,0),"未录取"))</f>
        <v>未进复试</v>
      </c>
      <c r="AW636" s="136" t="str">
        <f>VLOOKUP(A636,[1]数据整理!$A:$AC,29,0)</f>
        <v>putong</v>
      </c>
      <c r="AX636" t="str">
        <f t="shared" si="109"/>
        <v/>
      </c>
      <c r="AY636">
        <f>IFERROR(VLOOKUP(A636,跨学科资质筛选!$A:$H,8,0),1)</f>
        <v>1</v>
      </c>
    </row>
    <row r="637" spans="1:51">
      <c r="A637" s="8">
        <v>783</v>
      </c>
      <c r="B637" s="8" t="s">
        <v>887</v>
      </c>
      <c r="C637">
        <v>1</v>
      </c>
      <c r="D637" t="s">
        <v>433</v>
      </c>
      <c r="E637" t="str">
        <f>VLOOKUP(A637,[1]数据整理!A:J,10,0)</f>
        <v>管理学</v>
      </c>
      <c r="F637" t="str">
        <f>VLOOKUP(A637,[1]数据整理!$A:$M,13,0)</f>
        <v>会计学</v>
      </c>
      <c r="G637" s="7" t="s">
        <v>53</v>
      </c>
      <c r="H637" s="7">
        <f t="shared" si="99"/>
        <v>0</v>
      </c>
      <c r="I637" s="7">
        <f t="shared" si="100"/>
        <v>1</v>
      </c>
      <c r="J637" s="7">
        <v>1</v>
      </c>
      <c r="K637" s="127">
        <f>VLOOKUP(G637,权重!$L$16:$N$18,3,0)</f>
        <v>0.02965</v>
      </c>
      <c r="L637" s="127">
        <f t="shared" si="101"/>
        <v>-0.162495927150278</v>
      </c>
      <c r="M637" t="str">
        <f>IFERROR(VLOOKUP(A637,[1]数据整理!A:Q,16,0),"")</f>
        <v>经济管理学院</v>
      </c>
      <c r="N637" t="s">
        <v>61</v>
      </c>
      <c r="O637">
        <v>499</v>
      </c>
      <c r="P637">
        <v>428</v>
      </c>
      <c r="Q637" s="14"/>
      <c r="R637" s="14" t="s">
        <v>55</v>
      </c>
      <c r="S637" s="14" t="s">
        <v>55</v>
      </c>
      <c r="T637" s="30">
        <f>VLOOKUP(A637,英语评价得分!O:T,6,0)</f>
        <v>-0.710477940548169</v>
      </c>
      <c r="U637" s="41">
        <f t="shared" si="102"/>
        <v>-0.713378311536601</v>
      </c>
      <c r="V637" s="14">
        <f t="shared" si="103"/>
        <v>0</v>
      </c>
      <c r="W637">
        <v>237</v>
      </c>
      <c r="X637">
        <v>2</v>
      </c>
      <c r="Y637" s="131">
        <v>0.00843881856540084</v>
      </c>
      <c r="Z637">
        <v>4.35</v>
      </c>
      <c r="AA637" s="41">
        <f t="shared" si="104"/>
        <v>0.78409818592393</v>
      </c>
      <c r="AB637" s="41">
        <f>VLOOKUP(A637,绩点百分制转换!$H:$M,6,0)</f>
        <v>2.36952424734865</v>
      </c>
      <c r="AC637" s="41">
        <f>L637*权重!$O$22+AA637*权重!$O$23+AB637*权重!$O$24</f>
        <v>0.311574711467243</v>
      </c>
      <c r="AD637" s="41">
        <f t="shared" si="105"/>
        <v>0.443153985144819</v>
      </c>
      <c r="AE637">
        <v>3</v>
      </c>
      <c r="AF637">
        <v>3</v>
      </c>
      <c r="AG637">
        <v>0</v>
      </c>
      <c r="AH637" s="41">
        <f>AE637*权重!$N$3+AF637*权重!$N$4+AG637*权重!$N$5</f>
        <v>2.68057634728687</v>
      </c>
      <c r="AI637" s="41">
        <f t="shared" si="106"/>
        <v>1.67029725226857</v>
      </c>
      <c r="AJ637">
        <v>0</v>
      </c>
      <c r="AK637">
        <v>1</v>
      </c>
      <c r="AL637">
        <v>0</v>
      </c>
      <c r="AM637" s="41">
        <f>AJ637*权重!$N$9+AK637*权重!$N$10+AL637*权重!$N$11</f>
        <v>0.341500400262201</v>
      </c>
      <c r="AN637" s="41">
        <f t="shared" si="107"/>
        <v>0.266081374167892</v>
      </c>
      <c r="AO637" s="41">
        <f>AI637*权重!$D$16+AN637*权重!$D$17</f>
        <v>0.799542986258341</v>
      </c>
      <c r="AP637" s="41">
        <f t="shared" si="108"/>
        <v>0.952287957834323</v>
      </c>
      <c r="AQ637" t="s">
        <v>55</v>
      </c>
      <c r="AR637" t="s">
        <v>55</v>
      </c>
      <c r="AS637" t="s">
        <v>55</v>
      </c>
      <c r="AT637" t="s">
        <v>55</v>
      </c>
      <c r="AU637" t="s">
        <v>55</v>
      </c>
      <c r="AV637" s="7" t="str">
        <f>IF(AU637="","未进复试",IFERROR(VLOOKUP(A637,录取名单!$E:$I,5,0),"未录取"))</f>
        <v>未进复试</v>
      </c>
      <c r="AW637" s="136" t="str">
        <f>VLOOKUP(A637,[1]数据整理!$A:$AC,29,0)</f>
        <v>putong</v>
      </c>
      <c r="AX637" t="str">
        <f t="shared" si="109"/>
        <v/>
      </c>
      <c r="AY637">
        <f>IFERROR(VLOOKUP(A637,跨学科资质筛选!$A:$H,8,0),1)</f>
        <v>1</v>
      </c>
    </row>
    <row r="638" spans="1:51">
      <c r="A638" s="8">
        <v>784</v>
      </c>
      <c r="B638" s="8" t="s">
        <v>888</v>
      </c>
      <c r="C638">
        <v>1</v>
      </c>
      <c r="D638" t="s">
        <v>102</v>
      </c>
      <c r="E638" t="str">
        <f>VLOOKUP(A638,[1]数据整理!A:J,10,0)</f>
        <v>理学</v>
      </c>
      <c r="F638" t="str">
        <f>VLOOKUP(A638,[1]数据整理!$A:$M,13,0)</f>
        <v>数学与应用数学</v>
      </c>
      <c r="G638" s="7">
        <v>211</v>
      </c>
      <c r="H638" s="7">
        <f t="shared" si="99"/>
        <v>0</v>
      </c>
      <c r="I638" s="7">
        <f t="shared" si="100"/>
        <v>1</v>
      </c>
      <c r="J638" s="7">
        <v>1</v>
      </c>
      <c r="K638" s="127">
        <f>VLOOKUP(G638,权重!$L$16:$N$18,3,0)</f>
        <v>0.03757</v>
      </c>
      <c r="L638" s="127">
        <f t="shared" si="101"/>
        <v>-0.0952406599627802</v>
      </c>
      <c r="M638" t="str">
        <f>IFERROR(VLOOKUP(A638,[1]数据整理!A:Q,16,0),"")</f>
        <v>理学院</v>
      </c>
      <c r="N638" t="s">
        <v>889</v>
      </c>
      <c r="O638">
        <v>543</v>
      </c>
      <c r="P638">
        <v>512</v>
      </c>
      <c r="Q638" s="14"/>
      <c r="R638" s="14" t="s">
        <v>55</v>
      </c>
      <c r="S638" s="14" t="s">
        <v>55</v>
      </c>
      <c r="T638" s="30">
        <f>VLOOKUP(A638,英语评价得分!O:T,6,0)</f>
        <v>0.762792223439575</v>
      </c>
      <c r="U638" s="41">
        <f t="shared" si="102"/>
        <v>0.766719672954849</v>
      </c>
      <c r="V638" s="14">
        <f t="shared" si="103"/>
        <v>0</v>
      </c>
      <c r="W638">
        <v>47</v>
      </c>
      <c r="X638">
        <v>6</v>
      </c>
      <c r="Y638" s="131">
        <v>0.127659574468085</v>
      </c>
      <c r="Z638">
        <v>90.17</v>
      </c>
      <c r="AA638" s="41">
        <f t="shared" si="104"/>
        <v>-0.243744124868968</v>
      </c>
      <c r="AB638" s="41">
        <f>VLOOKUP(A638,绩点百分制转换!$H:$M,6,0)</f>
        <v>0.321188862425678</v>
      </c>
      <c r="AC638" s="41">
        <f>L638*权重!$O$22+AA638*权重!$O$23+AB638*权重!$O$24</f>
        <v>-0.132723494736902</v>
      </c>
      <c r="AD638" s="41">
        <f t="shared" si="105"/>
        <v>-0.188707914388882</v>
      </c>
      <c r="AE638">
        <v>0</v>
      </c>
      <c r="AF638">
        <v>0</v>
      </c>
      <c r="AG638">
        <v>0</v>
      </c>
      <c r="AH638" s="41">
        <f>AE638*权重!$N$3+AF638*权重!$N$4+AG638*权重!$N$5</f>
        <v>0</v>
      </c>
      <c r="AI638" s="41">
        <f t="shared" si="106"/>
        <v>-0.885290647353986</v>
      </c>
      <c r="AJ638">
        <v>0</v>
      </c>
      <c r="AK638">
        <v>0</v>
      </c>
      <c r="AL638">
        <v>0</v>
      </c>
      <c r="AM638" s="41">
        <f>AJ638*权重!$N$9+AK638*权重!$N$10+AL638*权重!$N$11</f>
        <v>0</v>
      </c>
      <c r="AN638" s="41">
        <f t="shared" si="107"/>
        <v>-0.651047891978899</v>
      </c>
      <c r="AO638" s="41">
        <f>AI638*权重!$D$16+AN638*权重!$D$17</f>
        <v>-0.740036714745894</v>
      </c>
      <c r="AP638" s="41">
        <f t="shared" si="108"/>
        <v>-0.881413587411652</v>
      </c>
      <c r="AQ638" t="s">
        <v>55</v>
      </c>
      <c r="AR638" t="s">
        <v>55</v>
      </c>
      <c r="AS638" t="s">
        <v>55</v>
      </c>
      <c r="AT638" t="s">
        <v>55</v>
      </c>
      <c r="AU638" t="s">
        <v>55</v>
      </c>
      <c r="AV638" s="7" t="str">
        <f>IF(AU638="","未进复试",IFERROR(VLOOKUP(A638,录取名单!$E:$I,5,0),"未录取"))</f>
        <v>未进复试</v>
      </c>
      <c r="AW638" s="136" t="str">
        <f>VLOOKUP(A638,[1]数据整理!$A:$AC,29,0)</f>
        <v>putong</v>
      </c>
      <c r="AX638" t="str">
        <f t="shared" si="109"/>
        <v/>
      </c>
      <c r="AY638">
        <f>IFERROR(VLOOKUP(A638,跨学科资质筛选!$A:$H,8,0),1)</f>
        <v>1</v>
      </c>
    </row>
    <row r="639" spans="1:51">
      <c r="A639" s="8">
        <v>785</v>
      </c>
      <c r="B639" s="8" t="s">
        <v>890</v>
      </c>
      <c r="C639">
        <v>1</v>
      </c>
      <c r="D639" t="s">
        <v>495</v>
      </c>
      <c r="E639" t="str">
        <f>VLOOKUP(A639,[1]数据整理!A:J,10,0)</f>
        <v>工学</v>
      </c>
      <c r="F639" t="str">
        <f>VLOOKUP(A639,[1]数据整理!$A:$M,13,0)</f>
        <v>风景园林</v>
      </c>
      <c r="G639" s="7" t="s">
        <v>53</v>
      </c>
      <c r="H639" s="7">
        <f t="shared" si="99"/>
        <v>0</v>
      </c>
      <c r="I639" s="7">
        <f t="shared" si="100"/>
        <v>1</v>
      </c>
      <c r="J639" s="7">
        <v>1</v>
      </c>
      <c r="K639" s="127">
        <f>VLOOKUP(G639,权重!$L$16:$N$18,3,0)</f>
        <v>0.02965</v>
      </c>
      <c r="L639" s="127">
        <f t="shared" si="101"/>
        <v>-0.162495927150278</v>
      </c>
      <c r="M639" t="str">
        <f>IFERROR(VLOOKUP(A639,[1]数据整理!A:Q,16,0),"")</f>
        <v>园林学院</v>
      </c>
      <c r="N639" t="s">
        <v>64</v>
      </c>
      <c r="O639">
        <v>499</v>
      </c>
      <c r="P639">
        <v>383</v>
      </c>
      <c r="Q639" s="14"/>
      <c r="R639" s="14" t="s">
        <v>55</v>
      </c>
      <c r="S639" s="14" t="s">
        <v>55</v>
      </c>
      <c r="T639" s="30">
        <f>VLOOKUP(A639,英语评价得分!O:T,6,0)</f>
        <v>-0.710477940548169</v>
      </c>
      <c r="U639" s="41">
        <f t="shared" si="102"/>
        <v>-0.713378311536601</v>
      </c>
      <c r="V639" s="14">
        <f t="shared" si="103"/>
        <v>0</v>
      </c>
      <c r="W639">
        <v>91</v>
      </c>
      <c r="X639">
        <v>1</v>
      </c>
      <c r="Y639" s="131">
        <v>0.010989010989011</v>
      </c>
      <c r="Z639">
        <v>4.14</v>
      </c>
      <c r="AA639" s="41">
        <f t="shared" si="104"/>
        <v>0.762112117694422</v>
      </c>
      <c r="AB639" s="41">
        <f>VLOOKUP(A639,绩点百分制转换!$H:$M,6,0)</f>
        <v>1.51069880375077</v>
      </c>
      <c r="AC639" s="41">
        <f>L639*权重!$O$22+AA639*权重!$O$23+AB639*权重!$O$24</f>
        <v>0.264291968980628</v>
      </c>
      <c r="AD639" s="41">
        <f t="shared" si="105"/>
        <v>0.375910491775801</v>
      </c>
      <c r="AE639">
        <v>0</v>
      </c>
      <c r="AF639">
        <v>1</v>
      </c>
      <c r="AG639">
        <v>5</v>
      </c>
      <c r="AH639" s="41">
        <f>AE639*权重!$N$3+AF639*权重!$N$4+AG639*权重!$N$5</f>
        <v>0.965293677767681</v>
      </c>
      <c r="AI639" s="41">
        <f t="shared" si="106"/>
        <v>0.0349938448158042</v>
      </c>
      <c r="AJ639">
        <v>0</v>
      </c>
      <c r="AK639">
        <v>0</v>
      </c>
      <c r="AL639">
        <v>3</v>
      </c>
      <c r="AM639" s="41">
        <f>AJ639*权重!$N$9+AK639*权重!$N$10+AL639*权重!$N$11</f>
        <v>0.451468242471214</v>
      </c>
      <c r="AN639" s="41">
        <f t="shared" si="107"/>
        <v>0.561409655913572</v>
      </c>
      <c r="AO639" s="41">
        <f>AI639*权重!$D$16+AN639*权重!$D$17</f>
        <v>0.36142428927753</v>
      </c>
      <c r="AP639" s="41">
        <f t="shared" si="108"/>
        <v>0.430470911837393</v>
      </c>
      <c r="AQ639">
        <v>87</v>
      </c>
      <c r="AR639">
        <v>78</v>
      </c>
      <c r="AS639" t="s">
        <v>55</v>
      </c>
      <c r="AT639">
        <v>79.57</v>
      </c>
      <c r="AU639">
        <v>81.91</v>
      </c>
      <c r="AV639" s="7">
        <f>IF(AU639="","未进复试",IFERROR(VLOOKUP(A639,录取名单!$E:$I,5,0),"未录取"))</f>
        <v>81.91</v>
      </c>
      <c r="AW639" s="136" t="str">
        <f>VLOOKUP(A639,[1]数据整理!$A:$AC,29,0)</f>
        <v>putong</v>
      </c>
      <c r="AX639" t="str">
        <f t="shared" si="109"/>
        <v/>
      </c>
      <c r="AY639">
        <f>IFERROR(VLOOKUP(A639,跨学科资质筛选!$A:$H,8,0),1)</f>
        <v>1</v>
      </c>
    </row>
    <row r="640" spans="1:51">
      <c r="A640" s="8">
        <v>786</v>
      </c>
      <c r="B640" s="8" t="s">
        <v>891</v>
      </c>
      <c r="C640">
        <v>1</v>
      </c>
      <c r="D640" t="s">
        <v>89</v>
      </c>
      <c r="E640" t="str">
        <f>VLOOKUP(A640,[1]数据整理!A:J,10,0)</f>
        <v>管理学</v>
      </c>
      <c r="F640" t="str">
        <f>VLOOKUP(A640,[1]数据整理!$A:$M,13,0)</f>
        <v>工商管理</v>
      </c>
      <c r="G640" s="7">
        <v>211</v>
      </c>
      <c r="H640" s="7">
        <f t="shared" si="99"/>
        <v>0</v>
      </c>
      <c r="I640" s="7">
        <f t="shared" si="100"/>
        <v>1</v>
      </c>
      <c r="J640" s="7">
        <v>1</v>
      </c>
      <c r="K640" s="127">
        <f>VLOOKUP(G640,权重!$L$16:$N$18,3,0)</f>
        <v>0.03757</v>
      </c>
      <c r="L640" s="127">
        <f t="shared" si="101"/>
        <v>-0.0952406599627802</v>
      </c>
      <c r="M640" t="str">
        <f>IFERROR(VLOOKUP(A640,[1]数据整理!A:Q,16,0),"")</f>
        <v>经济管理学院</v>
      </c>
      <c r="N640" t="s">
        <v>79</v>
      </c>
      <c r="O640">
        <v>479</v>
      </c>
      <c r="P640">
        <v>479</v>
      </c>
      <c r="Q640" s="14"/>
      <c r="R640" s="14" t="s">
        <v>55</v>
      </c>
      <c r="S640" s="14" t="s">
        <v>55</v>
      </c>
      <c r="T640" s="30">
        <f>VLOOKUP(A640,英语评价得分!O:T,6,0)</f>
        <v>0.15890443248214</v>
      </c>
      <c r="U640" s="41">
        <f t="shared" si="102"/>
        <v>0.160033184554254</v>
      </c>
      <c r="V640" s="14">
        <f t="shared" si="103"/>
        <v>0</v>
      </c>
      <c r="W640">
        <v>59</v>
      </c>
      <c r="X640">
        <v>4</v>
      </c>
      <c r="Y640" s="131">
        <v>0.0677966101694915</v>
      </c>
      <c r="Z640">
        <v>3.85</v>
      </c>
      <c r="AA640" s="41">
        <f t="shared" si="104"/>
        <v>0.272354662541873</v>
      </c>
      <c r="AB640" s="41">
        <f>VLOOKUP(A640,绩点百分制转换!$H:$M,6,0)</f>
        <v>0.149056754285761</v>
      </c>
      <c r="AC640" s="41">
        <f>L640*权重!$O$22+AA640*权重!$O$23+AB640*权重!$O$24</f>
        <v>0.0553532241579184</v>
      </c>
      <c r="AD640" s="41">
        <f t="shared" si="105"/>
        <v>0.0787667483477571</v>
      </c>
      <c r="AE640">
        <v>0</v>
      </c>
      <c r="AF640">
        <v>0</v>
      </c>
      <c r="AG640">
        <v>4</v>
      </c>
      <c r="AH640" s="41">
        <f>AE640*权重!$N$3+AF640*权重!$N$4+AG640*权重!$N$5</f>
        <v>0.425898203617509</v>
      </c>
      <c r="AI640" s="41">
        <f t="shared" si="106"/>
        <v>-0.47925099221134</v>
      </c>
      <c r="AJ640">
        <v>0</v>
      </c>
      <c r="AK640">
        <v>0</v>
      </c>
      <c r="AL640">
        <v>0</v>
      </c>
      <c r="AM640" s="41">
        <f>AJ640*权重!$N$9+AK640*权重!$N$10+AL640*权重!$N$11</f>
        <v>0</v>
      </c>
      <c r="AN640" s="41">
        <f t="shared" si="107"/>
        <v>-0.651047891978899</v>
      </c>
      <c r="AO640" s="41">
        <f>AI640*权重!$D$16+AN640*权重!$D$17</f>
        <v>-0.585782249757203</v>
      </c>
      <c r="AP640" s="41">
        <f t="shared" si="108"/>
        <v>-0.697690295511692</v>
      </c>
      <c r="AQ640" t="s">
        <v>55</v>
      </c>
      <c r="AR640" t="s">
        <v>55</v>
      </c>
      <c r="AS640" t="s">
        <v>55</v>
      </c>
      <c r="AT640" t="s">
        <v>55</v>
      </c>
      <c r="AU640" t="s">
        <v>55</v>
      </c>
      <c r="AV640" s="7" t="str">
        <f>IF(AU640="","未进复试",IFERROR(VLOOKUP(A640,录取名单!$E:$I,5,0),"未录取"))</f>
        <v>未进复试</v>
      </c>
      <c r="AW640" s="136" t="str">
        <f>VLOOKUP(A640,[1]数据整理!$A:$AC,29,0)</f>
        <v>putong</v>
      </c>
      <c r="AX640" t="str">
        <f t="shared" si="109"/>
        <v/>
      </c>
      <c r="AY640">
        <f>IFERROR(VLOOKUP(A640,跨学科资质筛选!$A:$H,8,0),1)</f>
        <v>1</v>
      </c>
    </row>
    <row r="641" spans="1:51">
      <c r="A641" s="8">
        <v>787</v>
      </c>
      <c r="B641" s="8" t="s">
        <v>892</v>
      </c>
      <c r="C641">
        <v>1</v>
      </c>
      <c r="D641" t="s">
        <v>893</v>
      </c>
      <c r="E641" t="str">
        <f>VLOOKUP(A641,[1]数据整理!A:J,10,0)</f>
        <v>管理学</v>
      </c>
      <c r="F641" t="str">
        <f>VLOOKUP(A641,[1]数据整理!$A:$M,13,0)</f>
        <v>旅游管理</v>
      </c>
      <c r="G641" s="7">
        <v>211</v>
      </c>
      <c r="H641" s="7">
        <f t="shared" si="99"/>
        <v>0</v>
      </c>
      <c r="I641" s="7">
        <f t="shared" si="100"/>
        <v>1</v>
      </c>
      <c r="J641" s="7">
        <v>1</v>
      </c>
      <c r="K641" s="127">
        <f>VLOOKUP(G641,权重!$L$16:$N$18,3,0)</f>
        <v>0.03757</v>
      </c>
      <c r="L641" s="127">
        <f t="shared" si="101"/>
        <v>-0.0952406599627802</v>
      </c>
      <c r="M641" t="str">
        <f>IFERROR(VLOOKUP(A641,[1]数据整理!A:Q,16,0),"")</f>
        <v>园林学院</v>
      </c>
      <c r="N641" t="s">
        <v>127</v>
      </c>
      <c r="O641">
        <v>539</v>
      </c>
      <c r="P641">
        <v>437</v>
      </c>
      <c r="Q641" s="14"/>
      <c r="R641" s="14" t="s">
        <v>55</v>
      </c>
      <c r="S641" s="14" t="s">
        <v>55</v>
      </c>
      <c r="T641" s="30">
        <f>VLOOKUP(A641,英语评价得分!O:T,6,0)</f>
        <v>-0.0775207933844813</v>
      </c>
      <c r="U641" s="41">
        <f t="shared" si="102"/>
        <v>-0.0774877459863805</v>
      </c>
      <c r="V641" s="14">
        <f t="shared" si="103"/>
        <v>0</v>
      </c>
      <c r="W641">
        <v>103</v>
      </c>
      <c r="X641">
        <v>3</v>
      </c>
      <c r="Y641" s="131">
        <v>0.029126213592233</v>
      </c>
      <c r="Z641">
        <v>3.53</v>
      </c>
      <c r="AA641" s="41">
        <f t="shared" si="104"/>
        <v>0.605745182307502</v>
      </c>
      <c r="AB641" s="41">
        <f>VLOOKUP(A641,绩点百分制转换!$H:$M,6,0)</f>
        <v>-0.929980341516701</v>
      </c>
      <c r="AC641" s="41">
        <f>L641*权重!$O$22+AA641*权重!$O$23+AB641*权重!$O$24</f>
        <v>0.132966564096554</v>
      </c>
      <c r="AD641" s="41">
        <f t="shared" si="105"/>
        <v>0.189145119716305</v>
      </c>
      <c r="AE641">
        <v>1</v>
      </c>
      <c r="AF641">
        <v>2</v>
      </c>
      <c r="AG641">
        <v>3</v>
      </c>
      <c r="AH641" s="41">
        <f>AE641*权重!$N$3+AF641*权重!$N$4+AG641*权重!$N$5</f>
        <v>1.64587002505455</v>
      </c>
      <c r="AI641" s="41">
        <f t="shared" si="106"/>
        <v>0.683836650452001</v>
      </c>
      <c r="AJ641">
        <v>0</v>
      </c>
      <c r="AK641">
        <v>1</v>
      </c>
      <c r="AL641">
        <v>0</v>
      </c>
      <c r="AM641" s="41">
        <f>AJ641*权重!$N$9+AK641*权重!$N$10+AL641*权重!$N$11</f>
        <v>0.341500400262201</v>
      </c>
      <c r="AN641" s="41">
        <f t="shared" si="107"/>
        <v>0.266081374167892</v>
      </c>
      <c r="AO641" s="41">
        <f>AI641*权重!$D$16+AN641*权重!$D$17</f>
        <v>0.424786603628225</v>
      </c>
      <c r="AP641" s="41">
        <f t="shared" si="108"/>
        <v>0.505937984870016</v>
      </c>
      <c r="AQ641" t="s">
        <v>55</v>
      </c>
      <c r="AR641" t="s">
        <v>55</v>
      </c>
      <c r="AS641" t="s">
        <v>55</v>
      </c>
      <c r="AT641" t="s">
        <v>55</v>
      </c>
      <c r="AU641" t="s">
        <v>55</v>
      </c>
      <c r="AV641" s="7" t="str">
        <f>IF(AU641="","未进复试",IFERROR(VLOOKUP(A641,录取名单!$E:$I,5,0),"未录取"))</f>
        <v>未进复试</v>
      </c>
      <c r="AW641" s="136" t="str">
        <f>VLOOKUP(A641,[1]数据整理!$A:$AC,29,0)</f>
        <v>putong</v>
      </c>
      <c r="AX641" t="str">
        <f t="shared" si="109"/>
        <v/>
      </c>
      <c r="AY641">
        <f>IFERROR(VLOOKUP(A641,跨学科资质筛选!$A:$H,8,0),1)</f>
        <v>1</v>
      </c>
    </row>
    <row r="642" spans="1:51">
      <c r="A642" s="8">
        <v>788</v>
      </c>
      <c r="B642" s="8" t="s">
        <v>894</v>
      </c>
      <c r="C642">
        <v>2</v>
      </c>
      <c r="D642" t="s">
        <v>563</v>
      </c>
      <c r="E642" t="str">
        <f>VLOOKUP(A642,[1]数据整理!A:J,10,0)</f>
        <v>农学</v>
      </c>
      <c r="F642" t="str">
        <f>VLOOKUP(A642,[1]数据整理!$A:$M,13,0)</f>
        <v>林学</v>
      </c>
      <c r="G642" s="7">
        <v>211</v>
      </c>
      <c r="H642" s="7">
        <f t="shared" ref="H642:H705" si="110">IF(G642=985,1,0)</f>
        <v>0</v>
      </c>
      <c r="I642" s="7">
        <f t="shared" ref="I642:I705" si="111">IF(G642="其它",0,1)</f>
        <v>1</v>
      </c>
      <c r="J642" s="7">
        <v>1</v>
      </c>
      <c r="K642" s="127">
        <f>VLOOKUP(G642,权重!$L$16:$N$18,3,0)</f>
        <v>0.03757</v>
      </c>
      <c r="L642" s="127">
        <f t="shared" ref="L642:L705" si="112">(K642-AVERAGE($K$2:$K$978))/STDEV($K$2:$K$978)</f>
        <v>-0.0952406599627802</v>
      </c>
      <c r="M642" t="str">
        <f>IFERROR(VLOOKUP(A642,[1]数据整理!A:Q,16,0),"")</f>
        <v>材料学院</v>
      </c>
      <c r="N642" t="s">
        <v>763</v>
      </c>
      <c r="O642">
        <v>582</v>
      </c>
      <c r="P642">
        <v>498</v>
      </c>
      <c r="Q642" s="14"/>
      <c r="R642" s="14" t="s">
        <v>55</v>
      </c>
      <c r="S642" s="14" t="s">
        <v>55</v>
      </c>
      <c r="T642" s="30">
        <f>VLOOKUP(A642,英语评价得分!O:T,6,0)</f>
        <v>0.602908139816484</v>
      </c>
      <c r="U642" s="41">
        <f t="shared" ref="U642:U705" si="113">(T642-AVERAGE($T$2:$T$978))/STDEV($T$2:$T$978)</f>
        <v>0.606094611980107</v>
      </c>
      <c r="V642" s="14">
        <f t="shared" ref="V642:V705" si="114">IF(SUM(O642:Q642)=0,1,0)</f>
        <v>0</v>
      </c>
      <c r="W642">
        <v>65</v>
      </c>
      <c r="X642">
        <v>17</v>
      </c>
      <c r="Y642" s="131">
        <v>0.261538461538462</v>
      </c>
      <c r="Z642">
        <v>3.1</v>
      </c>
      <c r="AA642" s="41">
        <f t="shared" ref="AA642:AA705" si="115">-(Y642-AVERAGE($Y$2:$Y$978))/STDEV($Y$2:$Y$978)</f>
        <v>-1.39795912385053</v>
      </c>
      <c r="AB642" s="41">
        <f>VLOOKUP(A642,绩点百分制转换!$H:$M,6,0)</f>
        <v>-2.03470879674303</v>
      </c>
      <c r="AC642" s="41">
        <f>L642*权重!$O$22+AA642*权重!$O$23+AB642*权重!$O$24</f>
        <v>-0.677609722298511</v>
      </c>
      <c r="AD642" s="41">
        <f t="shared" ref="AD642:AD705" si="116">(AC642-AVERAGE($AC$2:$AC$978))/STDEV($AC$2:$AC$978)</f>
        <v>-0.963621794231636</v>
      </c>
      <c r="AE642">
        <v>2</v>
      </c>
      <c r="AF642">
        <v>0</v>
      </c>
      <c r="AG642">
        <v>1</v>
      </c>
      <c r="AH642" s="41">
        <f>AE642*权重!$N$3+AF642*权重!$N$4+AG642*权重!$N$5</f>
        <v>1.02768360260403</v>
      </c>
      <c r="AI642" s="41">
        <f t="shared" ref="AI642:AI705" si="117">(AH642-AVERAGE($AH$2:$AH$978))/STDEV($AH$2:$AH$978)</f>
        <v>0.0944746863637506</v>
      </c>
      <c r="AJ642">
        <v>0</v>
      </c>
      <c r="AK642">
        <v>0</v>
      </c>
      <c r="AL642">
        <v>0</v>
      </c>
      <c r="AM642" s="41">
        <f>AJ642*权重!$N$9+AK642*权重!$N$10+AL642*权重!$N$11</f>
        <v>0</v>
      </c>
      <c r="AN642" s="41">
        <f t="shared" ref="AN642:AN705" si="118">(AM642-AVERAGE($AM$2:$AM$978))/STDEV($AM$2:$AM$978)</f>
        <v>-0.651047891978899</v>
      </c>
      <c r="AO642" s="41">
        <f>AI642*权重!$D$16+AN642*权重!$D$17</f>
        <v>-0.367823864466526</v>
      </c>
      <c r="AP642" s="41">
        <f t="shared" ref="AP642:AP705" si="119">(AO642-AVERAGE($AO$2:$AO$978))/STDEV($AO$2:$AO$978)</f>
        <v>-0.438093064107475</v>
      </c>
      <c r="AQ642" t="s">
        <v>55</v>
      </c>
      <c r="AR642" t="s">
        <v>55</v>
      </c>
      <c r="AS642" t="s">
        <v>55</v>
      </c>
      <c r="AT642">
        <v>84.95</v>
      </c>
      <c r="AU642">
        <v>84.95</v>
      </c>
      <c r="AV642" s="7">
        <f>IF(AU642="","未进复试",IFERROR(VLOOKUP(A642,录取名单!$E:$I,5,0),"未录取"))</f>
        <v>84.95</v>
      </c>
      <c r="AW642" s="136" t="str">
        <f>VLOOKUP(A642,[1]数据整理!$A:$AC,29,0)</f>
        <v>putong</v>
      </c>
      <c r="AX642" t="str">
        <f t="shared" ref="AX642:AX705" si="120">IF(OR(M642="",AW642="techangsheng"),"删除","")</f>
        <v/>
      </c>
      <c r="AY642">
        <f>IFERROR(VLOOKUP(A642,跨学科资质筛选!$A:$H,8,0),1)</f>
        <v>1</v>
      </c>
    </row>
    <row r="643" spans="1:51">
      <c r="A643" s="8">
        <v>790</v>
      </c>
      <c r="B643" s="8" t="s">
        <v>895</v>
      </c>
      <c r="C643">
        <v>1</v>
      </c>
      <c r="D643" t="s">
        <v>137</v>
      </c>
      <c r="E643" t="str">
        <f>VLOOKUP(A643,[1]数据整理!A:J,10,0)</f>
        <v>农学</v>
      </c>
      <c r="F643" t="str">
        <f>VLOOKUP(A643,[1]数据整理!$A:$M,13,0)</f>
        <v>园林</v>
      </c>
      <c r="G643" s="7">
        <v>985</v>
      </c>
      <c r="H643" s="7">
        <f t="shared" si="110"/>
        <v>1</v>
      </c>
      <c r="I643" s="7">
        <f t="shared" si="111"/>
        <v>1</v>
      </c>
      <c r="J643" s="7">
        <v>1</v>
      </c>
      <c r="K643" s="127">
        <f>VLOOKUP(G643,权重!$L$16:$N$18,3,0)</f>
        <v>0.93278</v>
      </c>
      <c r="L643" s="127">
        <f t="shared" si="112"/>
        <v>7.50672748889076</v>
      </c>
      <c r="M643" t="str">
        <f>IFERROR(VLOOKUP(A643,[1]数据整理!A:Q,16,0),"")</f>
        <v>园林学院</v>
      </c>
      <c r="N643" t="s">
        <v>64</v>
      </c>
      <c r="O643">
        <v>519</v>
      </c>
      <c r="P643">
        <v>460</v>
      </c>
      <c r="Q643" s="14"/>
      <c r="R643" s="14" t="s">
        <v>55</v>
      </c>
      <c r="S643" s="14" t="s">
        <v>55</v>
      </c>
      <c r="T643" s="30">
        <f>VLOOKUP(A643,英语评价得分!O:T,6,0)</f>
        <v>-0.188788538069111</v>
      </c>
      <c r="U643" s="41">
        <f t="shared" si="113"/>
        <v>-0.18927115725215</v>
      </c>
      <c r="V643" s="14">
        <f t="shared" si="114"/>
        <v>0</v>
      </c>
      <c r="W643">
        <v>61</v>
      </c>
      <c r="X643">
        <v>5</v>
      </c>
      <c r="Y643" s="131">
        <v>0.0819672131147541</v>
      </c>
      <c r="Z643">
        <v>87.61</v>
      </c>
      <c r="AA643" s="41">
        <f t="shared" si="115"/>
        <v>0.150185119442546</v>
      </c>
      <c r="AB643" s="41">
        <f>VLOOKUP(A643,绩点百分制转换!$H:$M,6,0)</f>
        <v>-0.336509938825346</v>
      </c>
      <c r="AC643" s="41">
        <f>L643*权重!$O$22+AA643*权重!$O$23+AB643*权重!$O$24</f>
        <v>4.35901034449409</v>
      </c>
      <c r="AD643" s="41">
        <f t="shared" si="116"/>
        <v>6.19924377261889</v>
      </c>
      <c r="AE643">
        <v>0</v>
      </c>
      <c r="AF643">
        <v>0</v>
      </c>
      <c r="AG643">
        <v>3</v>
      </c>
      <c r="AH643" s="41">
        <f>AE643*权重!$N$3+AF643*权重!$N$4+AG643*权重!$N$5</f>
        <v>0.319423652713132</v>
      </c>
      <c r="AI643" s="41">
        <f t="shared" si="117"/>
        <v>-0.580760905997001</v>
      </c>
      <c r="AJ643">
        <v>0</v>
      </c>
      <c r="AK643">
        <v>0</v>
      </c>
      <c r="AL643">
        <v>2</v>
      </c>
      <c r="AM643" s="41">
        <f>AJ643*权重!$N$9+AK643*权重!$N$10+AL643*权重!$N$11</f>
        <v>0.300978828314143</v>
      </c>
      <c r="AN643" s="41">
        <f t="shared" si="118"/>
        <v>0.157257139949415</v>
      </c>
      <c r="AO643" s="41">
        <f>AI643*权重!$D$16+AN643*权重!$D$17</f>
        <v>-0.123115915705629</v>
      </c>
      <c r="AP643" s="41">
        <f t="shared" si="119"/>
        <v>-0.146636023277345</v>
      </c>
      <c r="AQ643" t="s">
        <v>55</v>
      </c>
      <c r="AR643" t="s">
        <v>55</v>
      </c>
      <c r="AS643" t="s">
        <v>55</v>
      </c>
      <c r="AT643" t="s">
        <v>55</v>
      </c>
      <c r="AU643" t="s">
        <v>55</v>
      </c>
      <c r="AV643" s="7" t="str">
        <f>IF(AU643="","未进复试",IFERROR(VLOOKUP(A643,录取名单!$E:$I,5,0),"未录取"))</f>
        <v>未进复试</v>
      </c>
      <c r="AW643" s="136" t="str">
        <f>VLOOKUP(A643,[1]数据整理!$A:$AC,29,0)</f>
        <v>putong</v>
      </c>
      <c r="AX643" t="str">
        <f t="shared" si="120"/>
        <v/>
      </c>
      <c r="AY643">
        <f>IFERROR(VLOOKUP(A643,跨学科资质筛选!$A:$H,8,0),1)</f>
        <v>1</v>
      </c>
    </row>
    <row r="644" spans="1:51">
      <c r="A644" s="8">
        <v>791</v>
      </c>
      <c r="B644" s="8" t="s">
        <v>896</v>
      </c>
      <c r="C644">
        <v>1</v>
      </c>
      <c r="D644" t="s">
        <v>375</v>
      </c>
      <c r="E644" t="str">
        <f>VLOOKUP(A644,[1]数据整理!A:J,10,0)</f>
        <v>法学</v>
      </c>
      <c r="F644" t="str">
        <f>VLOOKUP(A644,[1]数据整理!$A:$M,13,0)</f>
        <v>法学</v>
      </c>
      <c r="G644" s="7">
        <v>211</v>
      </c>
      <c r="H644" s="7">
        <f t="shared" si="110"/>
        <v>0</v>
      </c>
      <c r="I644" s="7">
        <f t="shared" si="111"/>
        <v>1</v>
      </c>
      <c r="J644" s="7">
        <v>1</v>
      </c>
      <c r="K644" s="127">
        <f>VLOOKUP(G644,权重!$L$16:$N$18,3,0)</f>
        <v>0.03757</v>
      </c>
      <c r="L644" s="127">
        <f t="shared" si="112"/>
        <v>-0.0952406599627802</v>
      </c>
      <c r="M644" t="str">
        <f>IFERROR(VLOOKUP(A644,[1]数据整理!A:Q,16,0),"")</f>
        <v>人文社会科学学院</v>
      </c>
      <c r="N644" t="s">
        <v>120</v>
      </c>
      <c r="O644">
        <v>490</v>
      </c>
      <c r="P644">
        <v>471</v>
      </c>
      <c r="Q644" s="14"/>
      <c r="R644" s="14" t="s">
        <v>55</v>
      </c>
      <c r="S644" s="14" t="s">
        <v>55</v>
      </c>
      <c r="T644" s="30">
        <f>VLOOKUP(A644,英语评价得分!O:T,6,0)</f>
        <v>0.0125073922500346</v>
      </c>
      <c r="U644" s="41">
        <f t="shared" si="113"/>
        <v>0.0129576722147157</v>
      </c>
      <c r="V644" s="14">
        <f t="shared" si="114"/>
        <v>0</v>
      </c>
      <c r="W644">
        <v>76</v>
      </c>
      <c r="X644">
        <v>9</v>
      </c>
      <c r="Y644" s="131">
        <v>0.118421052631579</v>
      </c>
      <c r="Z644">
        <v>3.99</v>
      </c>
      <c r="AA644" s="41">
        <f t="shared" si="115"/>
        <v>-0.164095714985574</v>
      </c>
      <c r="AB644" s="41">
        <f>VLOOKUP(A644,绩点百分制转换!$H:$M,6,0)</f>
        <v>0.748521807509353</v>
      </c>
      <c r="AC644" s="41">
        <f>L644*权重!$O$22+AA644*权重!$O$23+AB644*权重!$O$24</f>
        <v>-0.0831188439258653</v>
      </c>
      <c r="AD644" s="41">
        <f t="shared" si="116"/>
        <v>-0.11816230234388</v>
      </c>
      <c r="AE644">
        <v>0</v>
      </c>
      <c r="AF644">
        <v>0</v>
      </c>
      <c r="AG644">
        <v>0</v>
      </c>
      <c r="AH644" s="41">
        <f>AE644*权重!$N$3+AF644*权重!$N$4+AG644*权重!$N$5</f>
        <v>0</v>
      </c>
      <c r="AI644" s="41">
        <f t="shared" si="117"/>
        <v>-0.885290647353986</v>
      </c>
      <c r="AJ644">
        <v>0</v>
      </c>
      <c r="AK644">
        <v>0</v>
      </c>
      <c r="AL644">
        <v>0</v>
      </c>
      <c r="AM644" s="41">
        <f>AJ644*权重!$N$9+AK644*权重!$N$10+AL644*权重!$N$11</f>
        <v>0</v>
      </c>
      <c r="AN644" s="41">
        <f t="shared" si="118"/>
        <v>-0.651047891978899</v>
      </c>
      <c r="AO644" s="41">
        <f>AI644*权重!$D$16+AN644*权重!$D$17</f>
        <v>-0.740036714745894</v>
      </c>
      <c r="AP644" s="41">
        <f t="shared" si="119"/>
        <v>-0.881413587411652</v>
      </c>
      <c r="AQ644" t="s">
        <v>55</v>
      </c>
      <c r="AR644" t="s">
        <v>55</v>
      </c>
      <c r="AS644" t="s">
        <v>55</v>
      </c>
      <c r="AT644" t="s">
        <v>55</v>
      </c>
      <c r="AU644" t="s">
        <v>55</v>
      </c>
      <c r="AV644" s="7" t="str">
        <f>IF(AU644="","未进复试",IFERROR(VLOOKUP(A644,录取名单!$E:$I,5,0),"未录取"))</f>
        <v>未进复试</v>
      </c>
      <c r="AW644" s="136" t="str">
        <f>VLOOKUP(A644,[1]数据整理!$A:$AC,29,0)</f>
        <v>putong</v>
      </c>
      <c r="AX644" t="str">
        <f t="shared" si="120"/>
        <v/>
      </c>
      <c r="AY644">
        <f>IFERROR(VLOOKUP(A644,跨学科资质筛选!$A:$H,8,0),1)</f>
        <v>1</v>
      </c>
    </row>
    <row r="645" spans="1:51">
      <c r="A645" s="8">
        <v>793</v>
      </c>
      <c r="B645" s="8" t="s">
        <v>897</v>
      </c>
      <c r="C645">
        <v>1</v>
      </c>
      <c r="D645" t="s">
        <v>129</v>
      </c>
      <c r="E645" t="str">
        <f>VLOOKUP(A645,[1]数据整理!A:J,10,0)</f>
        <v>理学</v>
      </c>
      <c r="F645" t="str">
        <f>VLOOKUP(A645,[1]数据整理!$A:$M,13,0)</f>
        <v>地理信息科学</v>
      </c>
      <c r="G645" s="7" t="s">
        <v>53</v>
      </c>
      <c r="H645" s="7">
        <f t="shared" si="110"/>
        <v>0</v>
      </c>
      <c r="I645" s="7">
        <f t="shared" si="111"/>
        <v>1</v>
      </c>
      <c r="J645" s="7">
        <v>1</v>
      </c>
      <c r="K645" s="127">
        <f>VLOOKUP(G645,权重!$L$16:$N$18,3,0)</f>
        <v>0.02965</v>
      </c>
      <c r="L645" s="127">
        <f t="shared" si="112"/>
        <v>-0.162495927150278</v>
      </c>
      <c r="M645" t="str">
        <f>IFERROR(VLOOKUP(A645,[1]数据整理!A:Q,16,0),"")</f>
        <v>林学院</v>
      </c>
      <c r="N645" t="s">
        <v>726</v>
      </c>
      <c r="O645">
        <v>441</v>
      </c>
      <c r="P645">
        <v>436</v>
      </c>
      <c r="Q645" s="14"/>
      <c r="R645" s="14" t="s">
        <v>55</v>
      </c>
      <c r="S645" s="14" t="s">
        <v>55</v>
      </c>
      <c r="T645" s="30">
        <f>VLOOKUP(A645,英语评价得分!O:T,6,0)</f>
        <v>-0.627979658765428</v>
      </c>
      <c r="U645" s="41">
        <f t="shared" si="113"/>
        <v>-0.630497694270766</v>
      </c>
      <c r="V645" s="14">
        <f t="shared" si="114"/>
        <v>0</v>
      </c>
      <c r="W645">
        <v>61</v>
      </c>
      <c r="X645">
        <v>7</v>
      </c>
      <c r="Y645" s="131">
        <v>0.114754098360656</v>
      </c>
      <c r="Z645">
        <v>3.75</v>
      </c>
      <c r="AA645" s="41">
        <f t="shared" si="115"/>
        <v>-0.132481666551976</v>
      </c>
      <c r="AB645" s="41">
        <f>VLOOKUP(A645,绩点百分制转换!$H:$M,6,0)</f>
        <v>-0.279132569445375</v>
      </c>
      <c r="AC645" s="41">
        <f>L645*权重!$O$22+AA645*权重!$O$23+AB645*权重!$O$24</f>
        <v>-0.156392430619578</v>
      </c>
      <c r="AD645" s="41">
        <f t="shared" si="116"/>
        <v>-0.222368862324145</v>
      </c>
      <c r="AE645">
        <v>1</v>
      </c>
      <c r="AF645">
        <v>0</v>
      </c>
      <c r="AG645">
        <v>6</v>
      </c>
      <c r="AH645" s="41">
        <f>AE645*权重!$N$3+AF645*权重!$N$4+AG645*权重!$N$5</f>
        <v>1.09945183127609</v>
      </c>
      <c r="AI645" s="41">
        <f t="shared" si="117"/>
        <v>0.16289654532602</v>
      </c>
      <c r="AJ645">
        <v>0</v>
      </c>
      <c r="AK645">
        <v>0</v>
      </c>
      <c r="AL645">
        <v>1</v>
      </c>
      <c r="AM645" s="41">
        <f>AJ645*权重!$N$9+AK645*权重!$N$10+AL645*权重!$N$11</f>
        <v>0.150489414157071</v>
      </c>
      <c r="AN645" s="41">
        <f t="shared" si="118"/>
        <v>-0.246895376014742</v>
      </c>
      <c r="AO645" s="41">
        <f>AI645*权重!$D$16+AN645*权重!$D$17</f>
        <v>-0.0912154250973865</v>
      </c>
      <c r="AP645" s="41">
        <f t="shared" si="119"/>
        <v>-0.108641251792451</v>
      </c>
      <c r="AQ645">
        <v>83.8</v>
      </c>
      <c r="AR645">
        <v>84.8</v>
      </c>
      <c r="AS645">
        <v>86.4</v>
      </c>
      <c r="AT645">
        <v>85.4</v>
      </c>
      <c r="AU645">
        <v>85.0133</v>
      </c>
      <c r="AV645" s="7" t="str">
        <f>IF(AU645="","未进复试",IFERROR(VLOOKUP(A645,录取名单!$E:$I,5,0),"未录取"))</f>
        <v>未录取</v>
      </c>
      <c r="AW645" s="136" t="str">
        <f>VLOOKUP(A645,[1]数据整理!$A:$AC,29,0)</f>
        <v>putong</v>
      </c>
      <c r="AX645" t="str">
        <f t="shared" si="120"/>
        <v/>
      </c>
      <c r="AY645">
        <f>IFERROR(VLOOKUP(A645,跨学科资质筛选!$A:$H,8,0),1)</f>
        <v>1</v>
      </c>
    </row>
    <row r="646" spans="1:51">
      <c r="A646" s="8">
        <v>794</v>
      </c>
      <c r="B646" s="8" t="s">
        <v>898</v>
      </c>
      <c r="C646">
        <v>1</v>
      </c>
      <c r="D646" t="s">
        <v>207</v>
      </c>
      <c r="E646" t="str">
        <f>VLOOKUP(A646,[1]数据整理!A:J,10,0)</f>
        <v>艺术学</v>
      </c>
      <c r="F646" t="str">
        <f>VLOOKUP(A646,[1]数据整理!$A:$M,13,0)</f>
        <v>视觉传达设计</v>
      </c>
      <c r="G646" s="7" t="s">
        <v>53</v>
      </c>
      <c r="H646" s="7">
        <f t="shared" si="110"/>
        <v>0</v>
      </c>
      <c r="I646" s="7">
        <f t="shared" si="111"/>
        <v>1</v>
      </c>
      <c r="J646" s="7">
        <v>1</v>
      </c>
      <c r="K646" s="127">
        <f>VLOOKUP(G646,权重!$L$16:$N$18,3,0)</f>
        <v>0.02965</v>
      </c>
      <c r="L646" s="127">
        <f t="shared" si="112"/>
        <v>-0.162495927150278</v>
      </c>
      <c r="M646" t="str">
        <f>IFERROR(VLOOKUP(A646,[1]数据整理!A:Q,16,0),"")</f>
        <v>艺术设计学院</v>
      </c>
      <c r="N646" t="s">
        <v>205</v>
      </c>
      <c r="O646">
        <v>462</v>
      </c>
      <c r="P646">
        <v>377</v>
      </c>
      <c r="Q646" s="14"/>
      <c r="R646" s="14" t="s">
        <v>55</v>
      </c>
      <c r="S646" s="14" t="s">
        <v>55</v>
      </c>
      <c r="T646" s="30">
        <f>VLOOKUP(A646,英语评价得分!O:T,6,0)</f>
        <v>-1.29596330167458</v>
      </c>
      <c r="U646" s="41">
        <f t="shared" si="113"/>
        <v>-1.30157708467056</v>
      </c>
      <c r="V646" s="14">
        <f t="shared" si="114"/>
        <v>0</v>
      </c>
      <c r="W646">
        <v>85</v>
      </c>
      <c r="X646">
        <v>6</v>
      </c>
      <c r="Y646" s="131">
        <v>0.0705882352941176</v>
      </c>
      <c r="Z646">
        <v>3.41</v>
      </c>
      <c r="AA646" s="41">
        <f t="shared" si="115"/>
        <v>0.248287121640644</v>
      </c>
      <c r="AB646" s="41">
        <f>VLOOKUP(A646,绩点百分制转换!$H:$M,6,0)</f>
        <v>-1.23827665460311</v>
      </c>
      <c r="AC646" s="41">
        <f>L646*权重!$O$22+AA646*权重!$O$23+AB646*权重!$O$24</f>
        <v>-0.0553612597308163</v>
      </c>
      <c r="AD646" s="41">
        <f t="shared" si="116"/>
        <v>-0.0786866537118629</v>
      </c>
      <c r="AE646">
        <v>0</v>
      </c>
      <c r="AF646">
        <v>0</v>
      </c>
      <c r="AG646">
        <v>1</v>
      </c>
      <c r="AH646" s="41">
        <f>AE646*权重!$N$3+AF646*权重!$N$4+AG646*权重!$N$5</f>
        <v>0.106474550904377</v>
      </c>
      <c r="AI646" s="41">
        <f t="shared" si="117"/>
        <v>-0.783780733568324</v>
      </c>
      <c r="AJ646">
        <v>0</v>
      </c>
      <c r="AK646">
        <v>0</v>
      </c>
      <c r="AL646">
        <v>0</v>
      </c>
      <c r="AM646" s="41">
        <f>AJ646*权重!$N$9+AK646*权重!$N$10+AL646*权重!$N$11</f>
        <v>0</v>
      </c>
      <c r="AN646" s="41">
        <f t="shared" si="118"/>
        <v>-0.651047891978899</v>
      </c>
      <c r="AO646" s="41">
        <f>AI646*权重!$D$16+AN646*权重!$D$17</f>
        <v>-0.701473098498721</v>
      </c>
      <c r="AP646" s="41">
        <f t="shared" si="119"/>
        <v>-0.835482764436662</v>
      </c>
      <c r="AQ646" t="s">
        <v>55</v>
      </c>
      <c r="AR646" t="s">
        <v>55</v>
      </c>
      <c r="AS646" t="s">
        <v>55</v>
      </c>
      <c r="AT646" t="s">
        <v>55</v>
      </c>
      <c r="AU646" t="s">
        <v>55</v>
      </c>
      <c r="AV646" s="7" t="str">
        <f>IF(AU646="","未进复试",IFERROR(VLOOKUP(A646,录取名单!$E:$I,5,0),"未录取"))</f>
        <v>未进复试</v>
      </c>
      <c r="AW646" s="136" t="str">
        <f>VLOOKUP(A646,[1]数据整理!$A:$AC,29,0)</f>
        <v>putong</v>
      </c>
      <c r="AX646" t="str">
        <f t="shared" si="120"/>
        <v/>
      </c>
      <c r="AY646">
        <f>IFERROR(VLOOKUP(A646,跨学科资质筛选!$A:$H,8,0),1)</f>
        <v>1</v>
      </c>
    </row>
    <row r="647" spans="1:51">
      <c r="A647" s="8">
        <v>795</v>
      </c>
      <c r="B647" s="8" t="s">
        <v>899</v>
      </c>
      <c r="C647">
        <v>1</v>
      </c>
      <c r="D647" t="s">
        <v>318</v>
      </c>
      <c r="E647" t="str">
        <f>VLOOKUP(A647,[1]数据整理!A:J,10,0)</f>
        <v>管理学</v>
      </c>
      <c r="F647" t="str">
        <f>VLOOKUP(A647,[1]数据整理!$A:$M,13,0)</f>
        <v>人力资源管理</v>
      </c>
      <c r="G647" s="7" t="s">
        <v>53</v>
      </c>
      <c r="H647" s="7">
        <f t="shared" si="110"/>
        <v>0</v>
      </c>
      <c r="I647" s="7">
        <f t="shared" si="111"/>
        <v>1</v>
      </c>
      <c r="J647" s="7">
        <v>1</v>
      </c>
      <c r="K647" s="127">
        <f>VLOOKUP(G647,权重!$L$16:$N$18,3,0)</f>
        <v>0.02965</v>
      </c>
      <c r="L647" s="127">
        <f t="shared" si="112"/>
        <v>-0.162495927150278</v>
      </c>
      <c r="M647" t="str">
        <f>IFERROR(VLOOKUP(A647,[1]数据整理!A:Q,16,0),"")</f>
        <v>经济管理学院</v>
      </c>
      <c r="N647" t="s">
        <v>79</v>
      </c>
      <c r="O647">
        <v>585</v>
      </c>
      <c r="P647">
        <v>521</v>
      </c>
      <c r="Q647" s="14"/>
      <c r="R647" s="14" t="s">
        <v>55</v>
      </c>
      <c r="S647" s="14" t="s">
        <v>55</v>
      </c>
      <c r="T647" s="30">
        <f>VLOOKUP(A647,英语评价得分!O:T,6,0)</f>
        <v>0.927488893700693</v>
      </c>
      <c r="U647" s="41">
        <f t="shared" si="113"/>
        <v>0.932179624336829</v>
      </c>
      <c r="V647" s="14">
        <f t="shared" si="114"/>
        <v>0</v>
      </c>
      <c r="W647">
        <v>70</v>
      </c>
      <c r="X647">
        <v>2</v>
      </c>
      <c r="Y647" s="131">
        <v>0.0285714285714286</v>
      </c>
      <c r="Z647">
        <v>3.69</v>
      </c>
      <c r="AA647" s="41">
        <f t="shared" si="115"/>
        <v>0.610528170919338</v>
      </c>
      <c r="AB647" s="41">
        <f>VLOOKUP(A647,绩点百分制转换!$H:$M,6,0)</f>
        <v>-0.518918590734812</v>
      </c>
      <c r="AC647" s="41">
        <f>L647*权重!$O$22+AA647*权重!$O$23+AB647*权重!$O$24</f>
        <v>0.114739133956902</v>
      </c>
      <c r="AD647" s="41">
        <f t="shared" si="116"/>
        <v>0.163222848433567</v>
      </c>
      <c r="AE647">
        <v>0</v>
      </c>
      <c r="AF647">
        <v>0</v>
      </c>
      <c r="AG647">
        <v>0</v>
      </c>
      <c r="AH647" s="41">
        <f>AE647*权重!$N$3+AF647*权重!$N$4+AG647*权重!$N$5</f>
        <v>0</v>
      </c>
      <c r="AI647" s="41">
        <f t="shared" si="117"/>
        <v>-0.885290647353986</v>
      </c>
      <c r="AJ647">
        <v>1</v>
      </c>
      <c r="AK647">
        <v>0</v>
      </c>
      <c r="AL647">
        <v>0</v>
      </c>
      <c r="AM647" s="41">
        <f>AJ647*权重!$N$9+AK647*权重!$N$10+AL647*权重!$N$11</f>
        <v>0.484022428139353</v>
      </c>
      <c r="AN647" s="41">
        <f t="shared" si="118"/>
        <v>0.64883677573218</v>
      </c>
      <c r="AO647" s="41">
        <f>AI647*权重!$D$16+AN647*权重!$D$17</f>
        <v>0.0660217677017459</v>
      </c>
      <c r="AP647" s="41">
        <f t="shared" si="119"/>
        <v>0.0786345892814732</v>
      </c>
      <c r="AQ647" t="s">
        <v>55</v>
      </c>
      <c r="AR647" t="s">
        <v>55</v>
      </c>
      <c r="AS647" t="s">
        <v>55</v>
      </c>
      <c r="AT647" t="s">
        <v>55</v>
      </c>
      <c r="AU647" t="s">
        <v>55</v>
      </c>
      <c r="AV647" s="7" t="str">
        <f>IF(AU647="","未进复试",IFERROR(VLOOKUP(A647,录取名单!$E:$I,5,0),"未录取"))</f>
        <v>未进复试</v>
      </c>
      <c r="AW647" s="136" t="str">
        <f>VLOOKUP(A647,[1]数据整理!$A:$AC,29,0)</f>
        <v>putong</v>
      </c>
      <c r="AX647" t="str">
        <f t="shared" si="120"/>
        <v/>
      </c>
      <c r="AY647">
        <f>IFERROR(VLOOKUP(A647,跨学科资质筛选!$A:$H,8,0),1)</f>
        <v>1</v>
      </c>
    </row>
    <row r="648" spans="1:51">
      <c r="A648" s="8">
        <v>797</v>
      </c>
      <c r="B648" s="8" t="s">
        <v>900</v>
      </c>
      <c r="C648">
        <v>1</v>
      </c>
      <c r="D648" t="s">
        <v>174</v>
      </c>
      <c r="E648" t="str">
        <f>VLOOKUP(A648,[1]数据整理!A:J,10,0)</f>
        <v>法学</v>
      </c>
      <c r="F648" t="str">
        <f>VLOOKUP(A648,[1]数据整理!$A:$M,13,0)</f>
        <v>法学</v>
      </c>
      <c r="G648" s="7" t="s">
        <v>53</v>
      </c>
      <c r="H648" s="7">
        <f t="shared" si="110"/>
        <v>0</v>
      </c>
      <c r="I648" s="7">
        <f t="shared" si="111"/>
        <v>1</v>
      </c>
      <c r="J648" s="7">
        <v>1</v>
      </c>
      <c r="K648" s="127">
        <f>VLOOKUP(G648,权重!$L$16:$N$18,3,0)</f>
        <v>0.02965</v>
      </c>
      <c r="L648" s="127">
        <f t="shared" si="112"/>
        <v>-0.162495927150278</v>
      </c>
      <c r="M648" t="str">
        <f>IFERROR(VLOOKUP(A648,[1]数据整理!A:Q,16,0),"")</f>
        <v>人文社会科学学院</v>
      </c>
      <c r="N648" t="s">
        <v>120</v>
      </c>
      <c r="O648">
        <v>500</v>
      </c>
      <c r="P648">
        <v>425</v>
      </c>
      <c r="Q648" s="14"/>
      <c r="R648" s="14" t="s">
        <v>55</v>
      </c>
      <c r="S648" s="14" t="s">
        <v>55</v>
      </c>
      <c r="T648" s="30">
        <f>VLOOKUP(A648,英语评价得分!O:T,6,0)</f>
        <v>-0.694654011869077</v>
      </c>
      <c r="U648" s="41">
        <f t="shared" si="113"/>
        <v>-0.697481047397846</v>
      </c>
      <c r="V648" s="14">
        <f t="shared" si="114"/>
        <v>0</v>
      </c>
      <c r="W648">
        <v>146</v>
      </c>
      <c r="X648">
        <v>9</v>
      </c>
      <c r="Y648" s="131">
        <v>0.0616438356164384</v>
      </c>
      <c r="Z648">
        <v>87.75</v>
      </c>
      <c r="AA648" s="41">
        <f t="shared" si="115"/>
        <v>0.325399805281615</v>
      </c>
      <c r="AB648" s="41">
        <f>VLOOKUP(A648,绩点百分制转换!$H:$M,6,0)</f>
        <v>-0.300542035631931</v>
      </c>
      <c r="AC648" s="41">
        <f>L648*权重!$O$22+AA648*权重!$O$23+AB648*权重!$O$24</f>
        <v>0.0164219761911103</v>
      </c>
      <c r="AD648" s="41">
        <f t="shared" si="116"/>
        <v>0.0234003931655304</v>
      </c>
      <c r="AE648">
        <v>1</v>
      </c>
      <c r="AF648">
        <v>2</v>
      </c>
      <c r="AG648">
        <v>12</v>
      </c>
      <c r="AH648" s="41">
        <f>AE648*权重!$N$3+AF648*权重!$N$4+AG648*权重!$N$5</f>
        <v>2.60414098319394</v>
      </c>
      <c r="AI648" s="41">
        <f t="shared" si="117"/>
        <v>1.59742587452295</v>
      </c>
      <c r="AJ648">
        <v>0</v>
      </c>
      <c r="AK648">
        <v>0</v>
      </c>
      <c r="AL648">
        <v>0</v>
      </c>
      <c r="AM648" s="41">
        <f>AJ648*权重!$N$9+AK648*权重!$N$10+AL648*权重!$N$11</f>
        <v>0</v>
      </c>
      <c r="AN648" s="41">
        <f t="shared" si="118"/>
        <v>-0.651047891978899</v>
      </c>
      <c r="AO648" s="41">
        <f>AI648*权重!$D$16+AN648*权重!$D$17</f>
        <v>0.203147291915155</v>
      </c>
      <c r="AP648" s="41">
        <f t="shared" si="119"/>
        <v>0.241956621573</v>
      </c>
      <c r="AQ648">
        <v>26</v>
      </c>
      <c r="AR648">
        <v>7.67</v>
      </c>
      <c r="AS648">
        <v>7.71</v>
      </c>
      <c r="AT648">
        <v>30.08</v>
      </c>
      <c r="AU648">
        <v>71.46</v>
      </c>
      <c r="AV648" s="7" t="str">
        <f>IF(AU648="","未进复试",IFERROR(VLOOKUP(A648,录取名单!$E:$I,5,0),"未录取"))</f>
        <v>未录取</v>
      </c>
      <c r="AW648" s="136" t="str">
        <f>VLOOKUP(A648,[1]数据整理!$A:$AC,29,0)</f>
        <v>putong</v>
      </c>
      <c r="AX648" t="str">
        <f t="shared" si="120"/>
        <v/>
      </c>
      <c r="AY648">
        <f>IFERROR(VLOOKUP(A648,跨学科资质筛选!$A:$H,8,0),1)</f>
        <v>1</v>
      </c>
    </row>
    <row r="649" spans="1:51">
      <c r="A649" s="8">
        <v>799</v>
      </c>
      <c r="B649" s="8" t="s">
        <v>901</v>
      </c>
      <c r="C649">
        <v>2</v>
      </c>
      <c r="D649" t="s">
        <v>431</v>
      </c>
      <c r="E649" t="str">
        <f>VLOOKUP(A649,[1]数据整理!A:J,10,0)</f>
        <v>管理学</v>
      </c>
      <c r="F649" t="str">
        <f>VLOOKUP(A649,[1]数据整理!$A:$M,13,0)</f>
        <v>城市管理</v>
      </c>
      <c r="G649" s="7" t="s">
        <v>53</v>
      </c>
      <c r="H649" s="7">
        <f t="shared" si="110"/>
        <v>0</v>
      </c>
      <c r="I649" s="7">
        <f t="shared" si="111"/>
        <v>1</v>
      </c>
      <c r="J649" s="7">
        <v>1</v>
      </c>
      <c r="K649" s="127">
        <f>VLOOKUP(G649,权重!$L$16:$N$18,3,0)</f>
        <v>0.02965</v>
      </c>
      <c r="L649" s="127">
        <f t="shared" si="112"/>
        <v>-0.162495927150278</v>
      </c>
      <c r="M649" t="str">
        <f>IFERROR(VLOOKUP(A649,[1]数据整理!A:Q,16,0),"")</f>
        <v>经济管理学院</v>
      </c>
      <c r="N649" t="s">
        <v>61</v>
      </c>
      <c r="O649">
        <v>521</v>
      </c>
      <c r="P649">
        <v>515</v>
      </c>
      <c r="Q649" s="14"/>
      <c r="R649" s="14" t="s">
        <v>55</v>
      </c>
      <c r="S649" s="14" t="s">
        <v>55</v>
      </c>
      <c r="T649" s="30">
        <f>VLOOKUP(A649,英语评价得分!O:T,6,0)</f>
        <v>0.817691113526614</v>
      </c>
      <c r="U649" s="41">
        <f t="shared" si="113"/>
        <v>0.821872990082176</v>
      </c>
      <c r="V649" s="14">
        <f t="shared" si="114"/>
        <v>0</v>
      </c>
      <c r="W649">
        <v>58</v>
      </c>
      <c r="X649">
        <v>2</v>
      </c>
      <c r="Y649" s="131">
        <v>0.0344827586206897</v>
      </c>
      <c r="Z649">
        <v>4.01</v>
      </c>
      <c r="AA649" s="41">
        <f t="shared" si="115"/>
        <v>0.559564602607025</v>
      </c>
      <c r="AB649" s="41">
        <f>VLOOKUP(A649,绩点百分制转换!$H:$M,6,0)</f>
        <v>0.842723458730201</v>
      </c>
      <c r="AC649" s="41">
        <f>L649*权重!$O$22+AA649*权重!$O$23+AB649*权重!$O$24</f>
        <v>0.157131552449724</v>
      </c>
      <c r="AD649" s="41">
        <f t="shared" si="116"/>
        <v>0.223511532251466</v>
      </c>
      <c r="AE649">
        <v>0</v>
      </c>
      <c r="AF649">
        <v>0</v>
      </c>
      <c r="AG649">
        <v>0</v>
      </c>
      <c r="AH649" s="41">
        <f>AE649*权重!$N$3+AF649*权重!$N$4+AG649*权重!$N$5</f>
        <v>0</v>
      </c>
      <c r="AI649" s="41">
        <f t="shared" si="117"/>
        <v>-0.885290647353986</v>
      </c>
      <c r="AJ649">
        <v>0</v>
      </c>
      <c r="AK649">
        <v>0</v>
      </c>
      <c r="AL649">
        <v>0</v>
      </c>
      <c r="AM649" s="41">
        <f>AJ649*权重!$N$9+AK649*权重!$N$10+AL649*权重!$N$11</f>
        <v>0</v>
      </c>
      <c r="AN649" s="41">
        <f t="shared" si="118"/>
        <v>-0.651047891978899</v>
      </c>
      <c r="AO649" s="41">
        <f>AI649*权重!$D$16+AN649*权重!$D$17</f>
        <v>-0.740036714745894</v>
      </c>
      <c r="AP649" s="41">
        <f t="shared" si="119"/>
        <v>-0.881413587411652</v>
      </c>
      <c r="AQ649" t="s">
        <v>55</v>
      </c>
      <c r="AR649" t="s">
        <v>55</v>
      </c>
      <c r="AS649" t="s">
        <v>55</v>
      </c>
      <c r="AT649" t="s">
        <v>55</v>
      </c>
      <c r="AU649" t="s">
        <v>55</v>
      </c>
      <c r="AV649" s="7" t="str">
        <f>IF(AU649="","未进复试",IFERROR(VLOOKUP(A649,录取名单!$E:$I,5,0),"未录取"))</f>
        <v>未进复试</v>
      </c>
      <c r="AW649" s="136" t="str">
        <f>VLOOKUP(A649,[1]数据整理!$A:$AC,29,0)</f>
        <v>putong</v>
      </c>
      <c r="AX649" t="str">
        <f t="shared" si="120"/>
        <v/>
      </c>
      <c r="AY649">
        <f>IFERROR(VLOOKUP(A649,跨学科资质筛选!$A:$H,8,0),1)</f>
        <v>1</v>
      </c>
    </row>
    <row r="650" spans="1:51">
      <c r="A650" s="8">
        <v>801</v>
      </c>
      <c r="B650" s="8" t="s">
        <v>902</v>
      </c>
      <c r="C650">
        <v>1</v>
      </c>
      <c r="D650" t="s">
        <v>155</v>
      </c>
      <c r="E650" t="str">
        <f>VLOOKUP(A650,[1]数据整理!A:J,10,0)</f>
        <v>经济学</v>
      </c>
      <c r="F650" t="str">
        <f>VLOOKUP(A650,[1]数据整理!$A:$M,13,0)</f>
        <v>国际经济与贸易</v>
      </c>
      <c r="G650" s="7" t="s">
        <v>53</v>
      </c>
      <c r="H650" s="7">
        <f t="shared" si="110"/>
        <v>0</v>
      </c>
      <c r="I650" s="7">
        <f t="shared" si="111"/>
        <v>1</v>
      </c>
      <c r="J650" s="7">
        <v>1</v>
      </c>
      <c r="K650" s="127">
        <f>VLOOKUP(G650,权重!$L$16:$N$18,3,0)</f>
        <v>0.02965</v>
      </c>
      <c r="L650" s="127">
        <f t="shared" si="112"/>
        <v>-0.162495927150278</v>
      </c>
      <c r="M650" t="str">
        <f>IFERROR(VLOOKUP(A650,[1]数据整理!A:Q,16,0),"")</f>
        <v>经济管理学院</v>
      </c>
      <c r="N650" t="s">
        <v>61</v>
      </c>
      <c r="O650">
        <v>534</v>
      </c>
      <c r="P650">
        <v>498</v>
      </c>
      <c r="Q650" s="14"/>
      <c r="R650" s="14" t="s">
        <v>55</v>
      </c>
      <c r="S650" s="14" t="s">
        <v>55</v>
      </c>
      <c r="T650" s="30">
        <f>VLOOKUP(A650,英语评价得分!O:T,6,0)</f>
        <v>0.506597403033389</v>
      </c>
      <c r="U650" s="41">
        <f t="shared" si="113"/>
        <v>0.509337526360656</v>
      </c>
      <c r="V650" s="14">
        <f t="shared" si="114"/>
        <v>0</v>
      </c>
      <c r="W650">
        <v>92</v>
      </c>
      <c r="X650">
        <v>1</v>
      </c>
      <c r="Y650" s="131">
        <v>0.0108695652173913</v>
      </c>
      <c r="Z650">
        <v>4.07</v>
      </c>
      <c r="AA650" s="41">
        <f t="shared" si="115"/>
        <v>0.763141899941535</v>
      </c>
      <c r="AB650" s="41">
        <f>VLOOKUP(A650,绩点百分制转换!$H:$M,6,0)</f>
        <v>1.15101977181662</v>
      </c>
      <c r="AC650" s="41">
        <f>L650*权重!$O$22+AA650*权重!$O$23+AB650*权重!$O$24</f>
        <v>0.248375398953933</v>
      </c>
      <c r="AD650" s="41">
        <f t="shared" si="116"/>
        <v>0.353274626875397</v>
      </c>
      <c r="AE650">
        <v>0</v>
      </c>
      <c r="AF650">
        <v>0</v>
      </c>
      <c r="AG650">
        <v>0</v>
      </c>
      <c r="AH650" s="41">
        <f>AE650*权重!$N$3+AF650*权重!$N$4+AG650*权重!$N$5</f>
        <v>0</v>
      </c>
      <c r="AI650" s="41">
        <f t="shared" si="117"/>
        <v>-0.885290647353986</v>
      </c>
      <c r="AJ650">
        <v>0</v>
      </c>
      <c r="AK650">
        <v>0</v>
      </c>
      <c r="AL650">
        <v>0</v>
      </c>
      <c r="AM650" s="41">
        <f>AJ650*权重!$N$9+AK650*权重!$N$10+AL650*权重!$N$11</f>
        <v>0</v>
      </c>
      <c r="AN650" s="41">
        <f t="shared" si="118"/>
        <v>-0.651047891978899</v>
      </c>
      <c r="AO650" s="41">
        <f>AI650*权重!$D$16+AN650*权重!$D$17</f>
        <v>-0.740036714745894</v>
      </c>
      <c r="AP650" s="41">
        <f t="shared" si="119"/>
        <v>-0.881413587411652</v>
      </c>
      <c r="AQ650" t="s">
        <v>55</v>
      </c>
      <c r="AR650" t="s">
        <v>55</v>
      </c>
      <c r="AS650" t="s">
        <v>55</v>
      </c>
      <c r="AT650" t="s">
        <v>55</v>
      </c>
      <c r="AU650" t="s">
        <v>55</v>
      </c>
      <c r="AV650" s="7" t="str">
        <f>IF(AU650="","未进复试",IFERROR(VLOOKUP(A650,录取名单!$E:$I,5,0),"未录取"))</f>
        <v>未进复试</v>
      </c>
      <c r="AW650" s="136" t="str">
        <f>VLOOKUP(A650,[1]数据整理!$A:$AC,29,0)</f>
        <v>putong</v>
      </c>
      <c r="AX650" t="str">
        <f t="shared" si="120"/>
        <v/>
      </c>
      <c r="AY650">
        <f>IFERROR(VLOOKUP(A650,跨学科资质筛选!$A:$H,8,0),1)</f>
        <v>1</v>
      </c>
    </row>
    <row r="651" spans="1:51">
      <c r="A651" s="8">
        <v>802</v>
      </c>
      <c r="B651" s="8" t="s">
        <v>903</v>
      </c>
      <c r="C651">
        <v>1</v>
      </c>
      <c r="D651" t="s">
        <v>102</v>
      </c>
      <c r="E651" t="str">
        <f>VLOOKUP(A651,[1]数据整理!A:J,10,0)</f>
        <v>理学</v>
      </c>
      <c r="F651" t="str">
        <f>VLOOKUP(A651,[1]数据整理!$A:$M,13,0)</f>
        <v>统计学</v>
      </c>
      <c r="G651" s="7">
        <v>211</v>
      </c>
      <c r="H651" s="7">
        <f t="shared" si="110"/>
        <v>0</v>
      </c>
      <c r="I651" s="7">
        <f t="shared" si="111"/>
        <v>1</v>
      </c>
      <c r="J651" s="7">
        <v>1</v>
      </c>
      <c r="K651" s="127">
        <f>VLOOKUP(G651,权重!$L$16:$N$18,3,0)</f>
        <v>0.03757</v>
      </c>
      <c r="L651" s="127">
        <f t="shared" si="112"/>
        <v>-0.0952406599627802</v>
      </c>
      <c r="M651" t="str">
        <f>IFERROR(VLOOKUP(A651,[1]数据整理!A:Q,16,0),"")</f>
        <v>经济管理学院</v>
      </c>
      <c r="N651" t="s">
        <v>67</v>
      </c>
      <c r="O651">
        <v>593</v>
      </c>
      <c r="P651">
        <v>584</v>
      </c>
      <c r="Q651" s="14"/>
      <c r="R651" s="14" t="s">
        <v>55</v>
      </c>
      <c r="S651" s="14" t="s">
        <v>55</v>
      </c>
      <c r="T651" s="30">
        <f>VLOOKUP(A651,英语评价得分!O:T,6,0)</f>
        <v>2.08036558552852</v>
      </c>
      <c r="U651" s="41">
        <f t="shared" si="113"/>
        <v>2.09039928401069</v>
      </c>
      <c r="V651" s="14">
        <f t="shared" si="114"/>
        <v>0</v>
      </c>
      <c r="W651">
        <v>34</v>
      </c>
      <c r="X651">
        <v>7</v>
      </c>
      <c r="Y651" s="131">
        <v>0.205882352941176</v>
      </c>
      <c r="Z651">
        <v>89.42</v>
      </c>
      <c r="AA651" s="41">
        <f t="shared" si="115"/>
        <v>-0.918129057036749</v>
      </c>
      <c r="AB651" s="41">
        <f>VLOOKUP(A651,绩点百分制转换!$H:$M,6,0)</f>
        <v>0.128503666746667</v>
      </c>
      <c r="AC651" s="41">
        <f>L651*权重!$O$22+AA651*权重!$O$23+AB651*权重!$O$24</f>
        <v>-0.397416775484867</v>
      </c>
      <c r="AD651" s="41">
        <f t="shared" si="116"/>
        <v>-0.565143373348103</v>
      </c>
      <c r="AE651">
        <v>0</v>
      </c>
      <c r="AF651">
        <v>0</v>
      </c>
      <c r="AG651">
        <v>5</v>
      </c>
      <c r="AH651" s="41">
        <f>AE651*权重!$N$3+AF651*权重!$N$4+AG651*权重!$N$5</f>
        <v>0.532372754521887</v>
      </c>
      <c r="AI651" s="41">
        <f t="shared" si="117"/>
        <v>-0.377741078425679</v>
      </c>
      <c r="AJ651">
        <v>0</v>
      </c>
      <c r="AK651">
        <v>0</v>
      </c>
      <c r="AL651">
        <v>0</v>
      </c>
      <c r="AM651" s="41">
        <f>AJ651*权重!$N$9+AK651*权重!$N$10+AL651*权重!$N$11</f>
        <v>0</v>
      </c>
      <c r="AN651" s="41">
        <f t="shared" si="118"/>
        <v>-0.651047891978899</v>
      </c>
      <c r="AO651" s="41">
        <f>AI651*权重!$D$16+AN651*权重!$D$17</f>
        <v>-0.54721863351003</v>
      </c>
      <c r="AP651" s="41">
        <f t="shared" si="119"/>
        <v>-0.651759472536703</v>
      </c>
      <c r="AQ651" t="s">
        <v>55</v>
      </c>
      <c r="AR651" t="s">
        <v>55</v>
      </c>
      <c r="AS651" t="s">
        <v>55</v>
      </c>
      <c r="AT651" t="s">
        <v>55</v>
      </c>
      <c r="AU651" t="s">
        <v>55</v>
      </c>
      <c r="AV651" s="7" t="str">
        <f>IF(AU651="","未进复试",IFERROR(VLOOKUP(A651,录取名单!$E:$I,5,0),"未录取"))</f>
        <v>未进复试</v>
      </c>
      <c r="AW651" s="136" t="str">
        <f>VLOOKUP(A651,[1]数据整理!$A:$AC,29,0)</f>
        <v>putong</v>
      </c>
      <c r="AX651" t="str">
        <f t="shared" si="120"/>
        <v/>
      </c>
      <c r="AY651">
        <f>IFERROR(VLOOKUP(A651,跨学科资质筛选!$A:$H,8,0),1)</f>
        <v>1</v>
      </c>
    </row>
    <row r="652" spans="1:51">
      <c r="A652" s="8">
        <v>803</v>
      </c>
      <c r="B652" s="8" t="s">
        <v>904</v>
      </c>
      <c r="C652">
        <v>1</v>
      </c>
      <c r="D652" t="s">
        <v>905</v>
      </c>
      <c r="E652" t="str">
        <f>VLOOKUP(A652,[1]数据整理!A:J,10,0)</f>
        <v>管理学</v>
      </c>
      <c r="F652" t="str">
        <f>VLOOKUP(A652,[1]数据整理!$A:$M,13,0)</f>
        <v>会计学</v>
      </c>
      <c r="G652" s="7" t="s">
        <v>53</v>
      </c>
      <c r="H652" s="7">
        <f t="shared" si="110"/>
        <v>0</v>
      </c>
      <c r="I652" s="7">
        <f t="shared" si="111"/>
        <v>1</v>
      </c>
      <c r="J652" s="7">
        <v>1</v>
      </c>
      <c r="K652" s="127">
        <f>VLOOKUP(G652,权重!$L$16:$N$18,3,0)</f>
        <v>0.02965</v>
      </c>
      <c r="L652" s="127">
        <f t="shared" si="112"/>
        <v>-0.162495927150278</v>
      </c>
      <c r="M652" t="str">
        <f>IFERROR(VLOOKUP(A652,[1]数据整理!A:Q,16,0),"")</f>
        <v>经济管理学院</v>
      </c>
      <c r="N652" t="s">
        <v>54</v>
      </c>
      <c r="O652">
        <v>496</v>
      </c>
      <c r="P652">
        <v>517</v>
      </c>
      <c r="Q652" s="14"/>
      <c r="R652" s="14" t="s">
        <v>55</v>
      </c>
      <c r="S652" s="14" t="s">
        <v>55</v>
      </c>
      <c r="T652" s="30">
        <f>VLOOKUP(A652,英语评价得分!O:T,6,0)</f>
        <v>0.85429037358464</v>
      </c>
      <c r="U652" s="41">
        <f t="shared" si="113"/>
        <v>0.85864186816706</v>
      </c>
      <c r="V652" s="14">
        <f t="shared" si="114"/>
        <v>0</v>
      </c>
      <c r="W652">
        <v>135</v>
      </c>
      <c r="X652">
        <v>4</v>
      </c>
      <c r="Y652" s="131">
        <v>0.0296296296296296</v>
      </c>
      <c r="Z652">
        <v>3.75</v>
      </c>
      <c r="AA652" s="41">
        <f t="shared" si="115"/>
        <v>0.601405063011578</v>
      </c>
      <c r="AB652" s="41">
        <f>VLOOKUP(A652,绩点百分制转换!$H:$M,6,0)</f>
        <v>-0.279132569445375</v>
      </c>
      <c r="AC652" s="41">
        <f>L652*权重!$O$22+AA652*权重!$O$23+AB652*权重!$O$24</f>
        <v>0.122148144770949</v>
      </c>
      <c r="AD652" s="41">
        <f t="shared" si="116"/>
        <v>0.173759626618258</v>
      </c>
      <c r="AE652">
        <v>0</v>
      </c>
      <c r="AF652">
        <v>0</v>
      </c>
      <c r="AG652">
        <v>0</v>
      </c>
      <c r="AH652" s="41">
        <f>AE652*权重!$N$3+AF652*权重!$N$4+AG652*权重!$N$5</f>
        <v>0</v>
      </c>
      <c r="AI652" s="41">
        <f t="shared" si="117"/>
        <v>-0.885290647353986</v>
      </c>
      <c r="AJ652">
        <v>0</v>
      </c>
      <c r="AK652">
        <v>0</v>
      </c>
      <c r="AL652">
        <v>0</v>
      </c>
      <c r="AM652" s="41">
        <f>AJ652*权重!$N$9+AK652*权重!$N$10+AL652*权重!$N$11</f>
        <v>0</v>
      </c>
      <c r="AN652" s="41">
        <f t="shared" si="118"/>
        <v>-0.651047891978899</v>
      </c>
      <c r="AO652" s="41">
        <f>AI652*权重!$D$16+AN652*权重!$D$17</f>
        <v>-0.740036714745894</v>
      </c>
      <c r="AP652" s="41">
        <f t="shared" si="119"/>
        <v>-0.881413587411652</v>
      </c>
      <c r="AQ652" t="s">
        <v>55</v>
      </c>
      <c r="AR652" t="s">
        <v>55</v>
      </c>
      <c r="AS652" t="s">
        <v>55</v>
      </c>
      <c r="AT652" t="s">
        <v>55</v>
      </c>
      <c r="AU652" t="s">
        <v>55</v>
      </c>
      <c r="AV652" s="7" t="str">
        <f>IF(AU652="","未进复试",IFERROR(VLOOKUP(A652,录取名单!$E:$I,5,0),"未录取"))</f>
        <v>未进复试</v>
      </c>
      <c r="AW652" s="136" t="str">
        <f>VLOOKUP(A652,[1]数据整理!$A:$AC,29,0)</f>
        <v>putong</v>
      </c>
      <c r="AX652" t="str">
        <f t="shared" si="120"/>
        <v/>
      </c>
      <c r="AY652">
        <f>IFERROR(VLOOKUP(A652,跨学科资质筛选!$A:$H,8,0),1)</f>
        <v>1</v>
      </c>
    </row>
    <row r="653" spans="1:51">
      <c r="A653" s="8">
        <v>804</v>
      </c>
      <c r="B653" s="8" t="s">
        <v>906</v>
      </c>
      <c r="C653">
        <v>1</v>
      </c>
      <c r="D653" t="s">
        <v>102</v>
      </c>
      <c r="E653" t="str">
        <f>VLOOKUP(A653,[1]数据整理!A:J,10,0)</f>
        <v>理学</v>
      </c>
      <c r="F653" t="str">
        <f>VLOOKUP(A653,[1]数据整理!$A:$M,13,0)</f>
        <v>生物技术</v>
      </c>
      <c r="G653" s="7">
        <v>211</v>
      </c>
      <c r="H653" s="7">
        <f t="shared" si="110"/>
        <v>0</v>
      </c>
      <c r="I653" s="7">
        <f t="shared" si="111"/>
        <v>1</v>
      </c>
      <c r="J653" s="7">
        <v>1</v>
      </c>
      <c r="K653" s="127">
        <f>VLOOKUP(G653,权重!$L$16:$N$18,3,0)</f>
        <v>0.03757</v>
      </c>
      <c r="L653" s="127">
        <f t="shared" si="112"/>
        <v>-0.0952406599627802</v>
      </c>
      <c r="M653" t="str">
        <f>IFERROR(VLOOKUP(A653,[1]数据整理!A:Q,16,0),"")</f>
        <v>生物科学与技术学院</v>
      </c>
      <c r="N653" t="s">
        <v>907</v>
      </c>
      <c r="O653">
        <v>508</v>
      </c>
      <c r="Q653" s="14"/>
      <c r="R653" s="14" t="s">
        <v>55</v>
      </c>
      <c r="S653" s="14" t="s">
        <v>55</v>
      </c>
      <c r="T653" s="30">
        <f>VLOOKUP(A653,英语评价得分!O:T,6,0)</f>
        <v>-0.56806258243634</v>
      </c>
      <c r="U653" s="41">
        <f t="shared" si="113"/>
        <v>-0.570302934287802</v>
      </c>
      <c r="V653" s="14">
        <f t="shared" si="114"/>
        <v>0</v>
      </c>
      <c r="W653">
        <v>64</v>
      </c>
      <c r="X653">
        <v>11</v>
      </c>
      <c r="Y653" s="131">
        <v>0.171875</v>
      </c>
      <c r="Z653">
        <v>85.83</v>
      </c>
      <c r="AA653" s="41">
        <f t="shared" si="115"/>
        <v>-0.624940207776806</v>
      </c>
      <c r="AB653" s="41">
        <f>VLOOKUP(A653,绩点百分制转换!$H:$M,6,0)</f>
        <v>-0.793816136570199</v>
      </c>
      <c r="AC653" s="41">
        <f>L653*权重!$O$22+AA653*权重!$O$23+AB653*权重!$O$24</f>
        <v>-0.32795626983887</v>
      </c>
      <c r="AD653" s="41">
        <f t="shared" si="116"/>
        <v>-0.46635961409096</v>
      </c>
      <c r="AE653">
        <v>1</v>
      </c>
      <c r="AF653">
        <v>0</v>
      </c>
      <c r="AG653">
        <v>2</v>
      </c>
      <c r="AH653" s="41">
        <f>AE653*权重!$N$3+AF653*权重!$N$4+AG653*权重!$N$5</f>
        <v>0.673553627658583</v>
      </c>
      <c r="AI653" s="41">
        <f t="shared" si="117"/>
        <v>-0.243143109816625</v>
      </c>
      <c r="AJ653">
        <v>0</v>
      </c>
      <c r="AK653">
        <v>0</v>
      </c>
      <c r="AL653">
        <v>0</v>
      </c>
      <c r="AM653" s="41">
        <f>AJ653*权重!$N$9+AK653*权重!$N$10+AL653*权重!$N$11</f>
        <v>0</v>
      </c>
      <c r="AN653" s="41">
        <f t="shared" si="118"/>
        <v>-0.651047891978899</v>
      </c>
      <c r="AO653" s="41">
        <f>AI653*权重!$D$16+AN653*权重!$D$17</f>
        <v>-0.496084865235451</v>
      </c>
      <c r="AP653" s="41">
        <f t="shared" si="119"/>
        <v>-0.590857091297079</v>
      </c>
      <c r="AQ653">
        <v>38</v>
      </c>
      <c r="AR653" t="s">
        <v>55</v>
      </c>
      <c r="AS653">
        <v>18</v>
      </c>
      <c r="AT653">
        <v>36</v>
      </c>
      <c r="AU653">
        <v>92</v>
      </c>
      <c r="AV653" s="7">
        <f>IF(AU653="","未进复试",IFERROR(VLOOKUP(A653,录取名单!$E:$I,5,0),"未录取"))</f>
        <v>92</v>
      </c>
      <c r="AW653" s="136" t="str">
        <f>VLOOKUP(A653,[1]数据整理!$A:$AC,29,0)</f>
        <v>2jia</v>
      </c>
      <c r="AX653" t="str">
        <f t="shared" si="120"/>
        <v/>
      </c>
      <c r="AY653">
        <f>IFERROR(VLOOKUP(A653,跨学科资质筛选!$A:$H,8,0),1)</f>
        <v>1</v>
      </c>
    </row>
    <row r="654" spans="1:51">
      <c r="A654" s="8">
        <v>805</v>
      </c>
      <c r="B654" s="8" t="s">
        <v>908</v>
      </c>
      <c r="C654">
        <v>2</v>
      </c>
      <c r="D654" t="s">
        <v>283</v>
      </c>
      <c r="E654" t="str">
        <f>VLOOKUP(A654,[1]数据整理!A:J,10,0)</f>
        <v>经济学</v>
      </c>
      <c r="F654" t="str">
        <f>VLOOKUP(A654,[1]数据整理!$A:$M,13,0)</f>
        <v>金融学</v>
      </c>
      <c r="G654" s="7" t="s">
        <v>53</v>
      </c>
      <c r="H654" s="7">
        <f t="shared" si="110"/>
        <v>0</v>
      </c>
      <c r="I654" s="7">
        <f t="shared" si="111"/>
        <v>1</v>
      </c>
      <c r="J654" s="7">
        <v>1</v>
      </c>
      <c r="K654" s="127">
        <f>VLOOKUP(G654,权重!$L$16:$N$18,3,0)</f>
        <v>0.02965</v>
      </c>
      <c r="L654" s="127">
        <f t="shared" si="112"/>
        <v>-0.162495927150278</v>
      </c>
      <c r="M654" t="str">
        <f>IFERROR(VLOOKUP(A654,[1]数据整理!A:Q,16,0),"")</f>
        <v>经济管理学院</v>
      </c>
      <c r="N654" t="s">
        <v>61</v>
      </c>
      <c r="O654">
        <v>567</v>
      </c>
      <c r="P654">
        <v>603</v>
      </c>
      <c r="Q654" s="14"/>
      <c r="R654" s="14" t="s">
        <v>55</v>
      </c>
      <c r="S654" s="14" t="s">
        <v>55</v>
      </c>
      <c r="T654" s="30">
        <f>VLOOKUP(A654,英语评价得分!O:T,6,0)</f>
        <v>2.42805855607977</v>
      </c>
      <c r="U654" s="41">
        <f t="shared" si="113"/>
        <v>2.4397036258171</v>
      </c>
      <c r="V654" s="14">
        <f t="shared" si="114"/>
        <v>0</v>
      </c>
      <c r="W654">
        <v>179</v>
      </c>
      <c r="X654">
        <v>5</v>
      </c>
      <c r="Y654" s="131">
        <v>0.0279329608938547</v>
      </c>
      <c r="Z654">
        <v>4.18</v>
      </c>
      <c r="AA654" s="41">
        <f t="shared" si="115"/>
        <v>0.616032615913964</v>
      </c>
      <c r="AB654" s="41">
        <f>VLOOKUP(A654,绩点百分制转换!$H:$M,6,0)</f>
        <v>1.71622967914172</v>
      </c>
      <c r="AC654" s="41">
        <f>L654*权重!$O$22+AA654*权重!$O$23+AB654*权重!$O$24</f>
        <v>0.21816723782449</v>
      </c>
      <c r="AD654" s="41">
        <f t="shared" si="116"/>
        <v>0.31031387257539</v>
      </c>
      <c r="AE654">
        <v>1</v>
      </c>
      <c r="AF654">
        <v>1</v>
      </c>
      <c r="AG654">
        <v>4</v>
      </c>
      <c r="AH654" s="41">
        <f>AE654*权重!$N$3+AF654*权重!$N$4+AG654*权重!$N$5</f>
        <v>1.31942365271313</v>
      </c>
      <c r="AI654" s="41">
        <f t="shared" si="117"/>
        <v>0.37261164099618</v>
      </c>
      <c r="AJ654">
        <v>0</v>
      </c>
      <c r="AK654">
        <v>0</v>
      </c>
      <c r="AL654">
        <v>0</v>
      </c>
      <c r="AM654" s="41">
        <f>AJ654*权重!$N$9+AK654*权重!$N$10+AL654*权重!$N$11</f>
        <v>0</v>
      </c>
      <c r="AN654" s="41">
        <f t="shared" si="118"/>
        <v>-0.651047891978899</v>
      </c>
      <c r="AO654" s="41">
        <f>AI654*权重!$D$16+AN654*权重!$D$17</f>
        <v>-0.262159635401666</v>
      </c>
      <c r="AP654" s="41">
        <f t="shared" si="119"/>
        <v>-0.312242703787009</v>
      </c>
      <c r="AQ654" t="s">
        <v>55</v>
      </c>
      <c r="AR654" t="s">
        <v>55</v>
      </c>
      <c r="AS654" t="s">
        <v>55</v>
      </c>
      <c r="AT654" t="s">
        <v>55</v>
      </c>
      <c r="AU654" t="s">
        <v>55</v>
      </c>
      <c r="AV654" s="7" t="str">
        <f>IF(AU654="","未进复试",IFERROR(VLOOKUP(A654,录取名单!$E:$I,5,0),"未录取"))</f>
        <v>未进复试</v>
      </c>
      <c r="AW654" s="136" t="str">
        <f>VLOOKUP(A654,[1]数据整理!$A:$AC,29,0)</f>
        <v>putong</v>
      </c>
      <c r="AX654" t="str">
        <f t="shared" si="120"/>
        <v/>
      </c>
      <c r="AY654">
        <f>IFERROR(VLOOKUP(A654,跨学科资质筛选!$A:$H,8,0),1)</f>
        <v>1</v>
      </c>
    </row>
    <row r="655" spans="1:51">
      <c r="A655" s="8">
        <v>806</v>
      </c>
      <c r="B655" s="8" t="s">
        <v>909</v>
      </c>
      <c r="C655">
        <v>1</v>
      </c>
      <c r="D655" t="s">
        <v>172</v>
      </c>
      <c r="E655" t="str">
        <f>VLOOKUP(A655,[1]数据整理!A:J,10,0)</f>
        <v>农学</v>
      </c>
      <c r="F655" t="str">
        <f>VLOOKUP(A655,[1]数据整理!$A:$M,13,0)</f>
        <v>林学</v>
      </c>
      <c r="G655" s="7" t="s">
        <v>53</v>
      </c>
      <c r="H655" s="7">
        <f t="shared" si="110"/>
        <v>0</v>
      </c>
      <c r="I655" s="7">
        <f t="shared" si="111"/>
        <v>1</v>
      </c>
      <c r="J655" s="7">
        <v>1</v>
      </c>
      <c r="K655" s="127">
        <f>VLOOKUP(G655,权重!$L$16:$N$18,3,0)</f>
        <v>0.02965</v>
      </c>
      <c r="L655" s="127">
        <f t="shared" si="112"/>
        <v>-0.162495927150278</v>
      </c>
      <c r="M655" t="str">
        <f>IFERROR(VLOOKUP(A655,[1]数据整理!A:Q,16,0),"")</f>
        <v>林学院</v>
      </c>
      <c r="N655" t="s">
        <v>151</v>
      </c>
      <c r="O655">
        <v>520</v>
      </c>
      <c r="P655">
        <v>445</v>
      </c>
      <c r="Q655" s="14"/>
      <c r="R655" s="14" t="s">
        <v>55</v>
      </c>
      <c r="S655" s="14" t="s">
        <v>55</v>
      </c>
      <c r="T655" s="30">
        <f>VLOOKUP(A655,英语评价得分!O:T,6,0)</f>
        <v>-0.378175438287233</v>
      </c>
      <c r="U655" s="41">
        <f t="shared" si="113"/>
        <v>-0.379535764622735</v>
      </c>
      <c r="V655" s="14">
        <f t="shared" si="114"/>
        <v>0</v>
      </c>
      <c r="W655">
        <v>152</v>
      </c>
      <c r="X655">
        <v>1</v>
      </c>
      <c r="Y655" s="131">
        <v>0.00657894736842105</v>
      </c>
      <c r="Z655">
        <v>4.07</v>
      </c>
      <c r="AA655" s="41">
        <f t="shared" si="115"/>
        <v>0.800132762239159</v>
      </c>
      <c r="AB655" s="41">
        <f>VLOOKUP(A655,绩点百分制转换!$H:$M,6,0)</f>
        <v>1.15101977181662</v>
      </c>
      <c r="AC655" s="41">
        <f>L655*权重!$O$22+AA655*权重!$O$23+AB655*权重!$O$24</f>
        <v>0.262414971620276</v>
      </c>
      <c r="AD655" s="41">
        <f t="shared" si="116"/>
        <v>0.373241106437371</v>
      </c>
      <c r="AE655">
        <v>0</v>
      </c>
      <c r="AF655">
        <v>1</v>
      </c>
      <c r="AG655">
        <v>3</v>
      </c>
      <c r="AH655" s="41">
        <f>AE655*权重!$N$3+AF655*权重!$N$4+AG655*权重!$N$5</f>
        <v>0.752344575958927</v>
      </c>
      <c r="AI655" s="41">
        <f t="shared" si="117"/>
        <v>-0.168025982755519</v>
      </c>
      <c r="AJ655">
        <v>0</v>
      </c>
      <c r="AK655">
        <v>0</v>
      </c>
      <c r="AL655">
        <v>0</v>
      </c>
      <c r="AM655" s="41">
        <f>AJ655*权重!$N$9+AK655*权重!$N$10+AL655*权重!$N$11</f>
        <v>0</v>
      </c>
      <c r="AN655" s="41">
        <f t="shared" si="118"/>
        <v>-0.651047891978899</v>
      </c>
      <c r="AO655" s="41">
        <f>AI655*权重!$D$16+AN655*权重!$D$17</f>
        <v>-0.467547868664937</v>
      </c>
      <c r="AP655" s="41">
        <f t="shared" si="119"/>
        <v>-0.556868376926593</v>
      </c>
      <c r="AQ655">
        <v>35.8</v>
      </c>
      <c r="AR655">
        <v>17.92</v>
      </c>
      <c r="AS655">
        <v>16.4</v>
      </c>
      <c r="AT655">
        <v>18.4</v>
      </c>
      <c r="AU655">
        <v>88.52</v>
      </c>
      <c r="AV655" s="7">
        <f>IF(AU655="","未进复试",IFERROR(VLOOKUP(A655,录取名单!$E:$I,5,0),"未录取"))</f>
        <v>88.52</v>
      </c>
      <c r="AW655" s="136" t="str">
        <f>VLOOKUP(A655,[1]数据整理!$A:$AC,29,0)</f>
        <v>putong</v>
      </c>
      <c r="AX655" t="str">
        <f t="shared" si="120"/>
        <v/>
      </c>
      <c r="AY655">
        <f>IFERROR(VLOOKUP(A655,跨学科资质筛选!$A:$H,8,0),1)</f>
        <v>1</v>
      </c>
    </row>
    <row r="656" spans="1:51">
      <c r="A656" s="8">
        <v>808</v>
      </c>
      <c r="B656" s="8" t="s">
        <v>910</v>
      </c>
      <c r="C656">
        <v>1</v>
      </c>
      <c r="D656" t="s">
        <v>102</v>
      </c>
      <c r="E656" t="str">
        <f>VLOOKUP(A656,[1]数据整理!A:J,10,0)</f>
        <v>工学</v>
      </c>
      <c r="F656" t="str">
        <f>VLOOKUP(A656,[1]数据整理!$A:$M,13,0)</f>
        <v>食品科学与工程</v>
      </c>
      <c r="G656" s="7">
        <v>211</v>
      </c>
      <c r="H656" s="7">
        <f t="shared" si="110"/>
        <v>0</v>
      </c>
      <c r="I656" s="7">
        <f t="shared" si="111"/>
        <v>1</v>
      </c>
      <c r="J656" s="7">
        <v>1</v>
      </c>
      <c r="K656" s="127">
        <f>VLOOKUP(G656,权重!$L$16:$N$18,3,0)</f>
        <v>0.03757</v>
      </c>
      <c r="L656" s="127">
        <f t="shared" si="112"/>
        <v>-0.0952406599627802</v>
      </c>
      <c r="M656" t="str">
        <f>IFERROR(VLOOKUP(A656,[1]数据整理!A:Q,16,0),"")</f>
        <v>生物科学与技术学院</v>
      </c>
      <c r="N656" t="s">
        <v>907</v>
      </c>
      <c r="O656">
        <v>527</v>
      </c>
      <c r="Q656" s="14"/>
      <c r="R656" s="14" t="s">
        <v>55</v>
      </c>
      <c r="S656" s="14" t="s">
        <v>55</v>
      </c>
      <c r="T656" s="30">
        <f>VLOOKUP(A656,英语评价得分!O:T,6,0)</f>
        <v>-0.267407937533588</v>
      </c>
      <c r="U656" s="41">
        <f t="shared" si="113"/>
        <v>-0.268254915651447</v>
      </c>
      <c r="V656" s="14">
        <f t="shared" si="114"/>
        <v>0</v>
      </c>
      <c r="W656">
        <v>78</v>
      </c>
      <c r="X656">
        <v>10</v>
      </c>
      <c r="Y656" s="131">
        <v>0.128205128205128</v>
      </c>
      <c r="Z656">
        <v>88.63</v>
      </c>
      <c r="AA656" s="41">
        <f t="shared" si="115"/>
        <v>-0.248447527472805</v>
      </c>
      <c r="AB656" s="41">
        <f>VLOOKUP(A656,绩点百分制转换!$H:$M,6,0)</f>
        <v>-0.0744580727018925</v>
      </c>
      <c r="AC656" s="41">
        <f>L656*权重!$O$22+AA656*权重!$O$23+AB656*权重!$O$24</f>
        <v>-0.152446788691015</v>
      </c>
      <c r="AD656" s="41">
        <f t="shared" si="116"/>
        <v>-0.216757539187909</v>
      </c>
      <c r="AE656">
        <v>0</v>
      </c>
      <c r="AF656">
        <v>0</v>
      </c>
      <c r="AG656">
        <v>0</v>
      </c>
      <c r="AH656" s="41">
        <f>AE656*权重!$N$3+AF656*权重!$N$4+AG656*权重!$N$5</f>
        <v>0</v>
      </c>
      <c r="AI656" s="41">
        <f t="shared" si="117"/>
        <v>-0.885290647353986</v>
      </c>
      <c r="AJ656">
        <v>0</v>
      </c>
      <c r="AK656">
        <v>0</v>
      </c>
      <c r="AL656">
        <v>0</v>
      </c>
      <c r="AM656" s="41">
        <f>AJ656*权重!$N$9+AK656*权重!$N$10+AL656*权重!$N$11</f>
        <v>0</v>
      </c>
      <c r="AN656" s="41">
        <f t="shared" si="118"/>
        <v>-0.651047891978899</v>
      </c>
      <c r="AO656" s="41">
        <f>AI656*权重!$D$16+AN656*权重!$D$17</f>
        <v>-0.740036714745894</v>
      </c>
      <c r="AP656" s="41">
        <f t="shared" si="119"/>
        <v>-0.881413587411652</v>
      </c>
      <c r="AQ656">
        <v>39</v>
      </c>
      <c r="AR656" t="s">
        <v>55</v>
      </c>
      <c r="AS656">
        <v>19</v>
      </c>
      <c r="AT656">
        <v>38</v>
      </c>
      <c r="AU656">
        <v>96</v>
      </c>
      <c r="AV656" s="7">
        <f>IF(AU656="","未进复试",IFERROR(VLOOKUP(A656,录取名单!$E:$I,5,0),"未录取"))</f>
        <v>96</v>
      </c>
      <c r="AW656" s="136" t="str">
        <f>VLOOKUP(A656,[1]数据整理!$A:$AC,29,0)</f>
        <v>putong</v>
      </c>
      <c r="AX656" t="str">
        <f t="shared" si="120"/>
        <v/>
      </c>
      <c r="AY656">
        <f>IFERROR(VLOOKUP(A656,跨学科资质筛选!$A:$H,8,0),1)</f>
        <v>1</v>
      </c>
    </row>
    <row r="657" spans="1:51">
      <c r="A657" s="8">
        <v>809</v>
      </c>
      <c r="B657" s="8" t="s">
        <v>911</v>
      </c>
      <c r="C657">
        <v>2</v>
      </c>
      <c r="D657" t="s">
        <v>97</v>
      </c>
      <c r="E657" t="str">
        <f>VLOOKUP(A657,[1]数据整理!A:J,10,0)</f>
        <v>工学</v>
      </c>
      <c r="F657" t="str">
        <f>VLOOKUP(A657,[1]数据整理!$A:$M,13,0)</f>
        <v>风景园林</v>
      </c>
      <c r="G657" s="7" t="s">
        <v>53</v>
      </c>
      <c r="H657" s="7">
        <f t="shared" si="110"/>
        <v>0</v>
      </c>
      <c r="I657" s="7">
        <f t="shared" si="111"/>
        <v>1</v>
      </c>
      <c r="J657" s="7">
        <v>1</v>
      </c>
      <c r="K657" s="127">
        <f>VLOOKUP(G657,权重!$L$16:$N$18,3,0)</f>
        <v>0.02965</v>
      </c>
      <c r="L657" s="127">
        <f t="shared" si="112"/>
        <v>-0.162495927150278</v>
      </c>
      <c r="M657" t="str">
        <f>IFERROR(VLOOKUP(A657,[1]数据整理!A:Q,16,0),"")</f>
        <v>园林学院</v>
      </c>
      <c r="N657" t="s">
        <v>64</v>
      </c>
      <c r="O657">
        <v>487</v>
      </c>
      <c r="Q657" s="14"/>
      <c r="R657" s="14" t="s">
        <v>55</v>
      </c>
      <c r="S657" s="14" t="s">
        <v>55</v>
      </c>
      <c r="T657" s="30">
        <f>VLOOKUP(A657,英语评价得分!O:T,6,0)</f>
        <v>-0.900365084697276</v>
      </c>
      <c r="U657" s="41">
        <f t="shared" si="113"/>
        <v>-0.904145481201668</v>
      </c>
      <c r="V657" s="14">
        <f t="shared" si="114"/>
        <v>0</v>
      </c>
      <c r="W657">
        <v>36</v>
      </c>
      <c r="X657">
        <v>2</v>
      </c>
      <c r="Y657" s="131">
        <v>0.0555555555555556</v>
      </c>
      <c r="Z657">
        <v>4.25</v>
      </c>
      <c r="AA657" s="41">
        <f t="shared" si="115"/>
        <v>0.377888919271466</v>
      </c>
      <c r="AB657" s="41">
        <f>VLOOKUP(A657,绩点百分制转换!$H:$M,6,0)</f>
        <v>2.07590871107587</v>
      </c>
      <c r="AC657" s="41">
        <f>L657*权重!$O$22+AA657*权重!$O$23+AB657*权重!$O$24</f>
        <v>0.1440892031142</v>
      </c>
      <c r="AD657" s="41">
        <f t="shared" si="116"/>
        <v>0.204963261044314</v>
      </c>
      <c r="AE657">
        <v>0</v>
      </c>
      <c r="AF657">
        <v>4</v>
      </c>
      <c r="AG657">
        <v>4</v>
      </c>
      <c r="AH657" s="41">
        <f>AE657*权重!$N$3+AF657*权重!$N$4+AG657*权重!$N$5</f>
        <v>2.15758189660069</v>
      </c>
      <c r="AI657" s="41">
        <f t="shared" si="117"/>
        <v>1.17168870075459</v>
      </c>
      <c r="AJ657">
        <v>0</v>
      </c>
      <c r="AK657">
        <v>0</v>
      </c>
      <c r="AL657">
        <v>2</v>
      </c>
      <c r="AM657" s="41">
        <f>AJ657*权重!$N$9+AK657*权重!$N$10+AL657*权重!$N$11</f>
        <v>0.300978828314143</v>
      </c>
      <c r="AN657" s="41">
        <f t="shared" si="118"/>
        <v>0.157257139949415</v>
      </c>
      <c r="AO657" s="41">
        <f>AI657*权重!$D$16+AN657*权重!$D$17</f>
        <v>0.542639689899301</v>
      </c>
      <c r="AP657" s="41">
        <f t="shared" si="119"/>
        <v>0.646305765938003</v>
      </c>
      <c r="AQ657" t="s">
        <v>55</v>
      </c>
      <c r="AR657" t="s">
        <v>55</v>
      </c>
      <c r="AS657" t="s">
        <v>55</v>
      </c>
      <c r="AT657" t="s">
        <v>55</v>
      </c>
      <c r="AU657" t="s">
        <v>55</v>
      </c>
      <c r="AV657" s="7" t="str">
        <f>IF(AU657="","未进复试",IFERROR(VLOOKUP(A657,录取名单!$E:$I,5,0),"未录取"))</f>
        <v>未进复试</v>
      </c>
      <c r="AW657" s="136" t="str">
        <f>VLOOKUP(A657,[1]数据整理!$A:$AC,29,0)</f>
        <v>putong</v>
      </c>
      <c r="AX657" t="str">
        <f t="shared" si="120"/>
        <v/>
      </c>
      <c r="AY657">
        <f>IFERROR(VLOOKUP(A657,跨学科资质筛选!$A:$H,8,0),1)</f>
        <v>1</v>
      </c>
    </row>
    <row r="658" spans="1:51">
      <c r="A658" s="8">
        <v>810</v>
      </c>
      <c r="B658" s="8" t="s">
        <v>912</v>
      </c>
      <c r="C658">
        <v>1</v>
      </c>
      <c r="D658" t="s">
        <v>140</v>
      </c>
      <c r="E658" t="str">
        <f>VLOOKUP(A658,[1]数据整理!A:J,10,0)</f>
        <v>农学</v>
      </c>
      <c r="F658" t="str">
        <f>VLOOKUP(A658,[1]数据整理!$A:$M,13,0)</f>
        <v>林学</v>
      </c>
      <c r="G658" s="7" t="s">
        <v>53</v>
      </c>
      <c r="H658" s="7">
        <f t="shared" si="110"/>
        <v>0</v>
      </c>
      <c r="I658" s="7">
        <f t="shared" si="111"/>
        <v>1</v>
      </c>
      <c r="J658" s="7">
        <v>1</v>
      </c>
      <c r="K658" s="127">
        <f>VLOOKUP(G658,权重!$L$16:$N$18,3,0)</f>
        <v>0.02965</v>
      </c>
      <c r="L658" s="127">
        <f t="shared" si="112"/>
        <v>-0.162495927150278</v>
      </c>
      <c r="M658" t="str">
        <f>IFERROR(VLOOKUP(A658,[1]数据整理!A:Q,16,0),"")</f>
        <v>林学院</v>
      </c>
      <c r="N658" t="s">
        <v>188</v>
      </c>
      <c r="O658">
        <v>498</v>
      </c>
      <c r="P658">
        <v>483</v>
      </c>
      <c r="Q658" s="14"/>
      <c r="R658" s="14" t="s">
        <v>55</v>
      </c>
      <c r="S658" s="14" t="s">
        <v>55</v>
      </c>
      <c r="T658" s="30">
        <f>VLOOKUP(A658,英语评价得分!O:T,6,0)</f>
        <v>0.232102952598193</v>
      </c>
      <c r="U658" s="41">
        <f t="shared" si="113"/>
        <v>0.233570940724023</v>
      </c>
      <c r="V658" s="14">
        <f t="shared" si="114"/>
        <v>0</v>
      </c>
      <c r="W658">
        <v>25</v>
      </c>
      <c r="X658">
        <v>4</v>
      </c>
      <c r="Y658" s="131">
        <v>0.16</v>
      </c>
      <c r="Z658">
        <v>3.65</v>
      </c>
      <c r="AA658" s="41">
        <f t="shared" si="115"/>
        <v>-0.522561831224416</v>
      </c>
      <c r="AB658" s="41">
        <f>VLOOKUP(A658,绩点百分制转换!$H:$M,6,0)</f>
        <v>-0.621684028430282</v>
      </c>
      <c r="AC658" s="41">
        <f>L658*权重!$O$22+AA658*权重!$O$23+AB658*权重!$O$24</f>
        <v>-0.319974969056461</v>
      </c>
      <c r="AD658" s="41">
        <f t="shared" si="116"/>
        <v>-0.45500894959873</v>
      </c>
      <c r="AE658">
        <v>1</v>
      </c>
      <c r="AF658">
        <v>0</v>
      </c>
      <c r="AG658">
        <v>1</v>
      </c>
      <c r="AH658" s="41">
        <f>AE658*权重!$N$3+AF658*权重!$N$4+AG658*权重!$N$5</f>
        <v>0.567079076754205</v>
      </c>
      <c r="AI658" s="41">
        <f t="shared" si="117"/>
        <v>-0.344653023602287</v>
      </c>
      <c r="AJ658">
        <v>0</v>
      </c>
      <c r="AK658">
        <v>0</v>
      </c>
      <c r="AL658">
        <v>1</v>
      </c>
      <c r="AM658" s="41">
        <f>AJ658*权重!$N$9+AK658*权重!$N$10+AL658*权重!$N$11</f>
        <v>0.150489414157071</v>
      </c>
      <c r="AN658" s="41">
        <f t="shared" si="118"/>
        <v>-0.246895376014742</v>
      </c>
      <c r="AO658" s="41">
        <f>AI658*权重!$D$16+AN658*权重!$D$17</f>
        <v>-0.28403350633325</v>
      </c>
      <c r="AP658" s="41">
        <f t="shared" si="119"/>
        <v>-0.3382953666674</v>
      </c>
      <c r="AQ658">
        <v>85.8</v>
      </c>
      <c r="AR658">
        <v>86.3</v>
      </c>
      <c r="AS658">
        <v>85.4</v>
      </c>
      <c r="AT658">
        <v>86.9</v>
      </c>
      <c r="AU658">
        <v>86.05</v>
      </c>
      <c r="AV658" s="7">
        <f>IF(AU658="","未进复试",IFERROR(VLOOKUP(A658,录取名单!$E:$I,5,0),"未录取"))</f>
        <v>86.05</v>
      </c>
      <c r="AW658" s="136" t="str">
        <f>VLOOKUP(A658,[1]数据整理!$A:$AC,29,0)</f>
        <v>putong</v>
      </c>
      <c r="AX658" t="str">
        <f t="shared" si="120"/>
        <v/>
      </c>
      <c r="AY658">
        <f>IFERROR(VLOOKUP(A658,跨学科资质筛选!$A:$H,8,0),1)</f>
        <v>1</v>
      </c>
    </row>
    <row r="659" spans="1:51">
      <c r="A659" s="8">
        <v>811</v>
      </c>
      <c r="B659" s="8" t="s">
        <v>342</v>
      </c>
      <c r="C659">
        <v>1</v>
      </c>
      <c r="D659" t="s">
        <v>190</v>
      </c>
      <c r="E659" t="str">
        <f>VLOOKUP(A659,[1]数据整理!A:J,10,0)</f>
        <v>管理学</v>
      </c>
      <c r="F659" t="str">
        <f>VLOOKUP(A659,[1]数据整理!$A:$M,13,0)</f>
        <v>物流管理</v>
      </c>
      <c r="G659" s="7" t="s">
        <v>53</v>
      </c>
      <c r="H659" s="7">
        <f t="shared" si="110"/>
        <v>0</v>
      </c>
      <c r="I659" s="7">
        <f t="shared" si="111"/>
        <v>1</v>
      </c>
      <c r="J659" s="7">
        <v>1</v>
      </c>
      <c r="K659" s="127">
        <f>VLOOKUP(G659,权重!$L$16:$N$18,3,0)</f>
        <v>0.02965</v>
      </c>
      <c r="L659" s="127">
        <f t="shared" si="112"/>
        <v>-0.162495927150278</v>
      </c>
      <c r="M659" t="str">
        <f>IFERROR(VLOOKUP(A659,[1]数据整理!A:Q,16,0),"")</f>
        <v>经济管理学院</v>
      </c>
      <c r="N659" t="s">
        <v>61</v>
      </c>
      <c r="O659">
        <v>530</v>
      </c>
      <c r="P659">
        <v>550</v>
      </c>
      <c r="Q659" s="14"/>
      <c r="R659" s="14" t="s">
        <v>55</v>
      </c>
      <c r="S659" s="14" t="s">
        <v>55</v>
      </c>
      <c r="T659" s="30">
        <f>VLOOKUP(A659,英语评价得分!O:T,6,0)</f>
        <v>1.45817816454208</v>
      </c>
      <c r="U659" s="41">
        <f t="shared" si="113"/>
        <v>1.46532835656766</v>
      </c>
      <c r="V659" s="14">
        <f t="shared" si="114"/>
        <v>0</v>
      </c>
      <c r="W659">
        <v>79</v>
      </c>
      <c r="X659">
        <v>2</v>
      </c>
      <c r="Y659" s="131">
        <v>0.0253164556962025</v>
      </c>
      <c r="Z659">
        <v>3.91</v>
      </c>
      <c r="AA659" s="41">
        <f t="shared" si="115"/>
        <v>0.638590388914092</v>
      </c>
      <c r="AB659" s="41">
        <f>VLOOKUP(A659,绩点百分制转换!$H:$M,6,0)</f>
        <v>0.405970348524442</v>
      </c>
      <c r="AC659" s="41">
        <f>L659*权重!$O$22+AA659*权重!$O$23+AB659*权重!$O$24</f>
        <v>0.167323267850772</v>
      </c>
      <c r="AD659" s="41">
        <f t="shared" si="116"/>
        <v>0.238005753841581</v>
      </c>
      <c r="AE659">
        <v>1</v>
      </c>
      <c r="AF659">
        <v>0</v>
      </c>
      <c r="AG659">
        <v>5</v>
      </c>
      <c r="AH659" s="41">
        <f>AE659*权重!$N$3+AF659*权重!$N$4+AG659*权重!$N$5</f>
        <v>0.992977280371715</v>
      </c>
      <c r="AI659" s="41">
        <f t="shared" si="117"/>
        <v>0.0613866315403587</v>
      </c>
      <c r="AJ659">
        <v>1</v>
      </c>
      <c r="AK659">
        <v>0</v>
      </c>
      <c r="AL659">
        <v>0</v>
      </c>
      <c r="AM659" s="41">
        <f>AJ659*权重!$N$9+AK659*权重!$N$10+AL659*权重!$N$11</f>
        <v>0.484022428139353</v>
      </c>
      <c r="AN659" s="41">
        <f t="shared" si="118"/>
        <v>0.64883677573218</v>
      </c>
      <c r="AO659" s="41">
        <f>AI659*权重!$D$16+AN659*权重!$D$17</f>
        <v>0.425664465953707</v>
      </c>
      <c r="AP659" s="41">
        <f t="shared" si="119"/>
        <v>0.506983554321016</v>
      </c>
      <c r="AQ659" t="s">
        <v>55</v>
      </c>
      <c r="AR659" t="s">
        <v>55</v>
      </c>
      <c r="AS659" t="s">
        <v>55</v>
      </c>
      <c r="AT659" t="s">
        <v>55</v>
      </c>
      <c r="AU659" t="s">
        <v>55</v>
      </c>
      <c r="AV659" s="7" t="str">
        <f>IF(AU659="","未进复试",IFERROR(VLOOKUP(A659,录取名单!$E:$I,5,0),"未录取"))</f>
        <v>未进复试</v>
      </c>
      <c r="AW659" s="136" t="str">
        <f>VLOOKUP(A659,[1]数据整理!$A:$AC,29,0)</f>
        <v>putong</v>
      </c>
      <c r="AX659" t="str">
        <f t="shared" si="120"/>
        <v/>
      </c>
      <c r="AY659">
        <f>IFERROR(VLOOKUP(A659,跨学科资质筛选!$A:$H,8,0),1)</f>
        <v>1</v>
      </c>
    </row>
    <row r="660" spans="1:51">
      <c r="A660" s="8">
        <v>812</v>
      </c>
      <c r="B660" s="8" t="s">
        <v>913</v>
      </c>
      <c r="C660">
        <v>2</v>
      </c>
      <c r="D660" t="s">
        <v>157</v>
      </c>
      <c r="E660" t="str">
        <f>VLOOKUP(A660,[1]数据整理!A:J,10,0)</f>
        <v>工学</v>
      </c>
      <c r="F660" t="str">
        <f>VLOOKUP(A660,[1]数据整理!$A:$M,13,0)</f>
        <v>环境工程</v>
      </c>
      <c r="G660" s="7" t="s">
        <v>53</v>
      </c>
      <c r="H660" s="7">
        <f t="shared" si="110"/>
        <v>0</v>
      </c>
      <c r="I660" s="7">
        <f t="shared" si="111"/>
        <v>1</v>
      </c>
      <c r="J660" s="7">
        <v>1</v>
      </c>
      <c r="K660" s="127">
        <f>VLOOKUP(G660,权重!$L$16:$N$18,3,0)</f>
        <v>0.02965</v>
      </c>
      <c r="L660" s="127">
        <f t="shared" si="112"/>
        <v>-0.162495927150278</v>
      </c>
      <c r="M660" t="str">
        <f>IFERROR(VLOOKUP(A660,[1]数据整理!A:Q,16,0),"")</f>
        <v>环境科学与工程学院</v>
      </c>
      <c r="N660" t="s">
        <v>76</v>
      </c>
      <c r="O660">
        <v>445</v>
      </c>
      <c r="Q660" s="14"/>
      <c r="R660" s="14" t="s">
        <v>55</v>
      </c>
      <c r="S660" s="14" t="s">
        <v>55</v>
      </c>
      <c r="T660" s="30">
        <f>VLOOKUP(A660,英语评价得分!O:T,6,0)</f>
        <v>-1.56497008921915</v>
      </c>
      <c r="U660" s="41">
        <f t="shared" si="113"/>
        <v>-1.5718305750294</v>
      </c>
      <c r="V660" s="14">
        <f t="shared" si="114"/>
        <v>0</v>
      </c>
      <c r="W660">
        <v>99</v>
      </c>
      <c r="X660">
        <v>6</v>
      </c>
      <c r="Y660" s="131">
        <v>0.0606060606060606</v>
      </c>
      <c r="Z660">
        <v>3.64</v>
      </c>
      <c r="AA660" s="41">
        <f t="shared" si="115"/>
        <v>0.334346813348067</v>
      </c>
      <c r="AB660" s="41">
        <f>VLOOKUP(A660,绩点百分制转换!$H:$M,6,0)</f>
        <v>-0.647375387854149</v>
      </c>
      <c r="AC660" s="41">
        <f>L660*权重!$O$22+AA660*权重!$O$23+AB660*权重!$O$24</f>
        <v>0.00409273075119142</v>
      </c>
      <c r="AD660" s="41">
        <f t="shared" si="116"/>
        <v>0.00586626780850651</v>
      </c>
      <c r="AE660">
        <v>1</v>
      </c>
      <c r="AF660">
        <v>1</v>
      </c>
      <c r="AG660">
        <v>2</v>
      </c>
      <c r="AH660" s="41">
        <f>AE660*权重!$N$3+AF660*权重!$N$4+AG660*权重!$N$5</f>
        <v>1.10647455090438</v>
      </c>
      <c r="AI660" s="41">
        <f t="shared" si="117"/>
        <v>0.169591813424857</v>
      </c>
      <c r="AJ660">
        <v>0</v>
      </c>
      <c r="AK660">
        <v>0</v>
      </c>
      <c r="AL660">
        <v>0</v>
      </c>
      <c r="AM660" s="41">
        <f>AJ660*权重!$N$9+AK660*权重!$N$10+AL660*权重!$N$11</f>
        <v>0</v>
      </c>
      <c r="AN660" s="41">
        <f t="shared" si="118"/>
        <v>-0.651047891978899</v>
      </c>
      <c r="AO660" s="41">
        <f>AI660*权重!$D$16+AN660*权重!$D$17</f>
        <v>-0.339286867896012</v>
      </c>
      <c r="AP660" s="41">
        <f t="shared" si="119"/>
        <v>-0.404104349736989</v>
      </c>
      <c r="AQ660" t="s">
        <v>55</v>
      </c>
      <c r="AR660" t="s">
        <v>55</v>
      </c>
      <c r="AS660" t="s">
        <v>55</v>
      </c>
      <c r="AT660" t="s">
        <v>55</v>
      </c>
      <c r="AU660" t="s">
        <v>55</v>
      </c>
      <c r="AV660" s="7" t="str">
        <f>IF(AU660="","未进复试",IFERROR(VLOOKUP(A660,录取名单!$E:$I,5,0),"未录取"))</f>
        <v>未进复试</v>
      </c>
      <c r="AW660" s="136" t="str">
        <f>VLOOKUP(A660,[1]数据整理!$A:$AC,29,0)</f>
        <v>putong</v>
      </c>
      <c r="AX660" t="str">
        <f t="shared" si="120"/>
        <v/>
      </c>
      <c r="AY660">
        <f>IFERROR(VLOOKUP(A660,跨学科资质筛选!$A:$H,8,0),1)</f>
        <v>1</v>
      </c>
    </row>
    <row r="661" spans="1:51">
      <c r="A661" s="8">
        <v>813</v>
      </c>
      <c r="B661" s="8" t="s">
        <v>914</v>
      </c>
      <c r="C661">
        <v>1</v>
      </c>
      <c r="D661" t="s">
        <v>394</v>
      </c>
      <c r="E661" t="str">
        <f>VLOOKUP(A661,[1]数据整理!A:J,10,0)</f>
        <v>理学</v>
      </c>
      <c r="F661" t="str">
        <f>VLOOKUP(A661,[1]数据整理!$A:$M,13,0)</f>
        <v>统计学</v>
      </c>
      <c r="G661" s="7" t="s">
        <v>53</v>
      </c>
      <c r="H661" s="7">
        <f t="shared" si="110"/>
        <v>0</v>
      </c>
      <c r="I661" s="7">
        <f t="shared" si="111"/>
        <v>1</v>
      </c>
      <c r="J661" s="7">
        <v>1</v>
      </c>
      <c r="K661" s="127">
        <f>VLOOKUP(G661,权重!$L$16:$N$18,3,0)</f>
        <v>0.02965</v>
      </c>
      <c r="L661" s="127">
        <f t="shared" si="112"/>
        <v>-0.162495927150278</v>
      </c>
      <c r="M661" t="str">
        <f>IFERROR(VLOOKUP(A661,[1]数据整理!A:Q,16,0),"")</f>
        <v>经济管理学院</v>
      </c>
      <c r="N661" t="s">
        <v>67</v>
      </c>
      <c r="O661">
        <v>560</v>
      </c>
      <c r="P661">
        <v>433</v>
      </c>
      <c r="Q661" s="14"/>
      <c r="R661" s="14" t="s">
        <v>55</v>
      </c>
      <c r="S661" s="14" t="s">
        <v>55</v>
      </c>
      <c r="T661" s="30">
        <f>VLOOKUP(A661,英语评价得分!O:T,6,0)</f>
        <v>0.254781708876455</v>
      </c>
      <c r="U661" s="41">
        <f t="shared" si="113"/>
        <v>0.256354800927486</v>
      </c>
      <c r="V661" s="14">
        <f t="shared" si="114"/>
        <v>0</v>
      </c>
      <c r="W661">
        <v>32</v>
      </c>
      <c r="X661">
        <v>3</v>
      </c>
      <c r="Y661" s="131">
        <v>0.09375</v>
      </c>
      <c r="Z661">
        <v>3.92</v>
      </c>
      <c r="AA661" s="41">
        <f t="shared" si="115"/>
        <v>0.0486017432257643</v>
      </c>
      <c r="AB661" s="41">
        <f>VLOOKUP(A661,绩点百分制转换!$H:$M,6,0)</f>
        <v>0.448789280897554</v>
      </c>
      <c r="AC661" s="41">
        <f>L661*权重!$O$22+AA661*权重!$O$23+AB661*权重!$O$24</f>
        <v>-0.0546606333459857</v>
      </c>
      <c r="AD661" s="41">
        <f t="shared" si="116"/>
        <v>-0.0776902528437056</v>
      </c>
      <c r="AE661">
        <v>0</v>
      </c>
      <c r="AF661">
        <v>0</v>
      </c>
      <c r="AG661">
        <v>5</v>
      </c>
      <c r="AH661" s="41">
        <f>AE661*权重!$N$3+AF661*权重!$N$4+AG661*权重!$N$5</f>
        <v>0.532372754521887</v>
      </c>
      <c r="AI661" s="41">
        <f t="shared" si="117"/>
        <v>-0.377741078425679</v>
      </c>
      <c r="AJ661">
        <v>0</v>
      </c>
      <c r="AK661">
        <v>0</v>
      </c>
      <c r="AL661">
        <v>3</v>
      </c>
      <c r="AM661" s="41">
        <f>AJ661*权重!$N$9+AK661*权重!$N$10+AL661*权重!$N$11</f>
        <v>0.451468242471214</v>
      </c>
      <c r="AN661" s="41">
        <f t="shared" si="118"/>
        <v>0.561409655913572</v>
      </c>
      <c r="AO661" s="41">
        <f>AI661*权重!$D$16+AN661*权重!$D$17</f>
        <v>0.20462629193809</v>
      </c>
      <c r="AP661" s="41">
        <f t="shared" si="119"/>
        <v>0.243718170277303</v>
      </c>
      <c r="AQ661" t="s">
        <v>55</v>
      </c>
      <c r="AR661" t="s">
        <v>55</v>
      </c>
      <c r="AS661" t="s">
        <v>55</v>
      </c>
      <c r="AT661" t="s">
        <v>55</v>
      </c>
      <c r="AU661" t="s">
        <v>55</v>
      </c>
      <c r="AV661" s="7" t="str">
        <f>IF(AU661="","未进复试",IFERROR(VLOOKUP(A661,录取名单!$E:$I,5,0),"未录取"))</f>
        <v>未进复试</v>
      </c>
      <c r="AW661" s="136" t="str">
        <f>VLOOKUP(A661,[1]数据整理!$A:$AC,29,0)</f>
        <v>putong</v>
      </c>
      <c r="AX661" t="str">
        <f t="shared" si="120"/>
        <v/>
      </c>
      <c r="AY661">
        <f>IFERROR(VLOOKUP(A661,跨学科资质筛选!$A:$H,8,0),1)</f>
        <v>1</v>
      </c>
    </row>
    <row r="662" spans="1:51">
      <c r="A662" s="8">
        <v>814</v>
      </c>
      <c r="B662" s="8" t="s">
        <v>915</v>
      </c>
      <c r="C662">
        <v>1</v>
      </c>
      <c r="D662" t="s">
        <v>583</v>
      </c>
      <c r="E662" t="str">
        <f>VLOOKUP(A662,[1]数据整理!A:J,10,0)</f>
        <v>工学</v>
      </c>
      <c r="F662" t="str">
        <f>VLOOKUP(A662,[1]数据整理!$A:$M,13,0)</f>
        <v>风景园林</v>
      </c>
      <c r="G662" s="7" t="s">
        <v>53</v>
      </c>
      <c r="H662" s="7">
        <f t="shared" si="110"/>
        <v>0</v>
      </c>
      <c r="I662" s="7">
        <f t="shared" si="111"/>
        <v>1</v>
      </c>
      <c r="J662" s="7">
        <v>1</v>
      </c>
      <c r="K662" s="127">
        <f>VLOOKUP(G662,权重!$L$16:$N$18,3,0)</f>
        <v>0.02965</v>
      </c>
      <c r="L662" s="127">
        <f t="shared" si="112"/>
        <v>-0.162495927150278</v>
      </c>
      <c r="M662" t="str">
        <f>IFERROR(VLOOKUP(A662,[1]数据整理!A:Q,16,0),"")</f>
        <v>园林学院</v>
      </c>
      <c r="N662" t="s">
        <v>127</v>
      </c>
      <c r="O662">
        <v>607</v>
      </c>
      <c r="P662">
        <v>558</v>
      </c>
      <c r="Q662" s="14"/>
      <c r="R662" s="14" t="s">
        <v>55</v>
      </c>
      <c r="S662" s="14" t="s">
        <v>55</v>
      </c>
      <c r="T662" s="30">
        <f>VLOOKUP(A662,英语评价得分!O:T,6,0)</f>
        <v>1.60457520477418</v>
      </c>
      <c r="U662" s="41">
        <f t="shared" si="113"/>
        <v>1.6124038689072</v>
      </c>
      <c r="V662" s="14">
        <f t="shared" si="114"/>
        <v>0</v>
      </c>
      <c r="W662">
        <v>26</v>
      </c>
      <c r="X662">
        <v>2</v>
      </c>
      <c r="Y662" s="131">
        <v>0.0769230769230769</v>
      </c>
      <c r="Z662">
        <v>3.56</v>
      </c>
      <c r="AA662" s="41">
        <f t="shared" si="115"/>
        <v>0.193672317287856</v>
      </c>
      <c r="AB662" s="41">
        <f>VLOOKUP(A662,绩点百分制转换!$H:$M,6,0)</f>
        <v>-0.852906263245097</v>
      </c>
      <c r="AC662" s="41">
        <f>L662*权重!$O$22+AA662*权重!$O$23+AB662*权重!$O$24</f>
        <v>-0.0586176216778092</v>
      </c>
      <c r="AD662" s="41">
        <f t="shared" si="116"/>
        <v>-0.0833177123492024</v>
      </c>
      <c r="AE662">
        <v>3</v>
      </c>
      <c r="AF662">
        <v>1</v>
      </c>
      <c r="AG662">
        <v>3</v>
      </c>
      <c r="AH662" s="41">
        <f>AE662*权重!$N$3+AF662*权重!$N$4+AG662*权重!$N$5</f>
        <v>2.13415815350841</v>
      </c>
      <c r="AI662" s="41">
        <f t="shared" si="117"/>
        <v>1.14935714714259</v>
      </c>
      <c r="AJ662">
        <v>0</v>
      </c>
      <c r="AK662">
        <v>0</v>
      </c>
      <c r="AL662">
        <v>0</v>
      </c>
      <c r="AM662" s="41">
        <f>AJ662*权重!$N$9+AK662*权重!$N$10+AL662*权重!$N$11</f>
        <v>0</v>
      </c>
      <c r="AN662" s="41">
        <f t="shared" si="118"/>
        <v>-0.651047891978899</v>
      </c>
      <c r="AO662" s="41">
        <f>AI662*权重!$D$16+AN662*权重!$D$17</f>
        <v>0.0329259823833561</v>
      </c>
      <c r="AP662" s="41">
        <f t="shared" si="119"/>
        <v>0.0392161735671876</v>
      </c>
      <c r="AQ662" t="s">
        <v>55</v>
      </c>
      <c r="AR662" t="s">
        <v>55</v>
      </c>
      <c r="AS662" t="s">
        <v>55</v>
      </c>
      <c r="AT662" t="s">
        <v>55</v>
      </c>
      <c r="AU662" t="s">
        <v>55</v>
      </c>
      <c r="AV662" s="7" t="str">
        <f>IF(AU662="","未进复试",IFERROR(VLOOKUP(A662,录取名单!$E:$I,5,0),"未录取"))</f>
        <v>未进复试</v>
      </c>
      <c r="AW662" s="136" t="str">
        <f>VLOOKUP(A662,[1]数据整理!$A:$AC,29,0)</f>
        <v>putong</v>
      </c>
      <c r="AX662" t="str">
        <f t="shared" si="120"/>
        <v/>
      </c>
      <c r="AY662">
        <f>IFERROR(VLOOKUP(A662,跨学科资质筛选!$A:$H,8,0),1)</f>
        <v>1</v>
      </c>
    </row>
    <row r="663" spans="1:51">
      <c r="A663" s="8">
        <v>815</v>
      </c>
      <c r="B663" s="8" t="s">
        <v>916</v>
      </c>
      <c r="C663">
        <v>1</v>
      </c>
      <c r="D663" t="s">
        <v>102</v>
      </c>
      <c r="E663" t="str">
        <f>VLOOKUP(A663,[1]数据整理!A:J,10,0)</f>
        <v>工学</v>
      </c>
      <c r="F663" t="str">
        <f>VLOOKUP(A663,[1]数据整理!$A:$M,13,0)</f>
        <v>木材科学与工程</v>
      </c>
      <c r="G663" s="7">
        <v>211</v>
      </c>
      <c r="H663" s="7">
        <f t="shared" si="110"/>
        <v>0</v>
      </c>
      <c r="I663" s="7">
        <f t="shared" si="111"/>
        <v>1</v>
      </c>
      <c r="J663" s="7">
        <v>1</v>
      </c>
      <c r="K663" s="127">
        <f>VLOOKUP(G663,权重!$L$16:$N$18,3,0)</f>
        <v>0.03757</v>
      </c>
      <c r="L663" s="127">
        <f t="shared" si="112"/>
        <v>-0.0952406599627802</v>
      </c>
      <c r="M663" t="str">
        <f>IFERROR(VLOOKUP(A663,[1]数据整理!A:Q,16,0),"")</f>
        <v>材料学院</v>
      </c>
      <c r="N663" t="s">
        <v>186</v>
      </c>
      <c r="O663">
        <v>463</v>
      </c>
      <c r="Q663" s="14"/>
      <c r="R663" s="14" t="s">
        <v>55</v>
      </c>
      <c r="S663" s="14" t="s">
        <v>55</v>
      </c>
      <c r="T663" s="30">
        <f>VLOOKUP(A663,英语评价得分!O:T,6,0)</f>
        <v>-1.28013937299549</v>
      </c>
      <c r="U663" s="41">
        <f t="shared" si="113"/>
        <v>-1.2856798205318</v>
      </c>
      <c r="V663" s="14">
        <f t="shared" si="114"/>
        <v>0</v>
      </c>
      <c r="W663">
        <v>56</v>
      </c>
      <c r="X663">
        <v>19</v>
      </c>
      <c r="Y663" s="131">
        <v>0.339285714285714</v>
      </c>
      <c r="Z663">
        <v>82.73</v>
      </c>
      <c r="AA663" s="41">
        <f t="shared" si="115"/>
        <v>-2.0682443884966</v>
      </c>
      <c r="AB663" s="41">
        <f>VLOOKUP(A663,绩点百分制转换!$H:$M,6,0)</f>
        <v>-1.59024827871011</v>
      </c>
      <c r="AC663" s="41">
        <f>L663*权重!$O$22+AA663*权重!$O$23+AB663*权重!$O$24</f>
        <v>-0.911859587157099</v>
      </c>
      <c r="AD663" s="41">
        <f t="shared" si="116"/>
        <v>-1.29676192963666</v>
      </c>
      <c r="AE663">
        <v>0</v>
      </c>
      <c r="AF663">
        <v>0</v>
      </c>
      <c r="AG663">
        <v>3</v>
      </c>
      <c r="AH663" s="41">
        <f>AE663*权重!$N$3+AF663*权重!$N$4+AG663*权重!$N$5</f>
        <v>0.319423652713132</v>
      </c>
      <c r="AI663" s="41">
        <f t="shared" si="117"/>
        <v>-0.580760905997001</v>
      </c>
      <c r="AJ663">
        <v>0</v>
      </c>
      <c r="AK663">
        <v>0</v>
      </c>
      <c r="AL663">
        <v>0</v>
      </c>
      <c r="AM663" s="41">
        <f>AJ663*权重!$N$9+AK663*权重!$N$10+AL663*权重!$N$11</f>
        <v>0</v>
      </c>
      <c r="AN663" s="41">
        <f t="shared" si="118"/>
        <v>-0.651047891978899</v>
      </c>
      <c r="AO663" s="41">
        <f>AI663*权重!$D$16+AN663*权重!$D$17</f>
        <v>-0.624345866004376</v>
      </c>
      <c r="AP663" s="41">
        <f t="shared" si="119"/>
        <v>-0.743621118486682</v>
      </c>
      <c r="AQ663" t="s">
        <v>55</v>
      </c>
      <c r="AR663" t="s">
        <v>55</v>
      </c>
      <c r="AS663" t="s">
        <v>55</v>
      </c>
      <c r="AT663">
        <v>87.45</v>
      </c>
      <c r="AU663">
        <v>87.45</v>
      </c>
      <c r="AV663" s="7">
        <f>IF(AU663="","未进复试",IFERROR(VLOOKUP(A663,录取名单!$E:$I,5,0),"未录取"))</f>
        <v>87.45</v>
      </c>
      <c r="AW663" s="136" t="str">
        <f>VLOOKUP(A663,[1]数据整理!$A:$AC,29,0)</f>
        <v>2jia</v>
      </c>
      <c r="AX663" t="str">
        <f t="shared" si="120"/>
        <v/>
      </c>
      <c r="AY663">
        <f>IFERROR(VLOOKUP(A663,跨学科资质筛选!$A:$H,8,0),1)</f>
        <v>1</v>
      </c>
    </row>
    <row r="664" spans="1:51">
      <c r="A664" s="8">
        <v>816</v>
      </c>
      <c r="B664" s="8" t="s">
        <v>917</v>
      </c>
      <c r="C664">
        <v>1</v>
      </c>
      <c r="D664" t="s">
        <v>266</v>
      </c>
      <c r="E664" t="str">
        <f>VLOOKUP(A664,[1]数据整理!A:J,10,0)</f>
        <v>管理学</v>
      </c>
      <c r="F664" t="str">
        <f>VLOOKUP(A664,[1]数据整理!$A:$M,13,0)</f>
        <v>会计学</v>
      </c>
      <c r="G664" s="7" t="s">
        <v>53</v>
      </c>
      <c r="H664" s="7">
        <f t="shared" si="110"/>
        <v>0</v>
      </c>
      <c r="I664" s="7">
        <f t="shared" si="111"/>
        <v>1</v>
      </c>
      <c r="J664" s="7">
        <v>1</v>
      </c>
      <c r="K664" s="127">
        <f>VLOOKUP(G664,权重!$L$16:$N$18,3,0)</f>
        <v>0.02965</v>
      </c>
      <c r="L664" s="127">
        <f t="shared" si="112"/>
        <v>-0.162495927150278</v>
      </c>
      <c r="M664" t="str">
        <f>IFERROR(VLOOKUP(A664,[1]数据整理!A:Q,16,0),"")</f>
        <v>经济管理学院</v>
      </c>
      <c r="N664" t="s">
        <v>79</v>
      </c>
      <c r="O664">
        <v>454</v>
      </c>
      <c r="P664">
        <v>441</v>
      </c>
      <c r="Q664" s="14"/>
      <c r="R664" s="14" t="s">
        <v>55</v>
      </c>
      <c r="S664" s="14" t="s">
        <v>55</v>
      </c>
      <c r="T664" s="30">
        <f>VLOOKUP(A664,英语评价得分!O:T,6,0)</f>
        <v>-0.536481508620362</v>
      </c>
      <c r="U664" s="41">
        <f t="shared" si="113"/>
        <v>-0.538575499058554</v>
      </c>
      <c r="V664" s="14">
        <f t="shared" si="114"/>
        <v>0</v>
      </c>
      <c r="W664">
        <v>95</v>
      </c>
      <c r="X664">
        <v>1</v>
      </c>
      <c r="Y664" s="131">
        <v>0.0105263157894737</v>
      </c>
      <c r="Z664">
        <v>4.71</v>
      </c>
      <c r="AA664" s="41">
        <f t="shared" si="115"/>
        <v>0.766101168925345</v>
      </c>
      <c r="AB664" s="41">
        <f>VLOOKUP(A664,绩点百分制转换!$H:$M,6,0)</f>
        <v>2.63377822999415</v>
      </c>
      <c r="AC664" s="41">
        <f>L664*权重!$O$22+AA664*权重!$O$23+AB664*权重!$O$24</f>
        <v>0.316725052219548</v>
      </c>
      <c r="AD664" s="41">
        <f t="shared" si="116"/>
        <v>0.450478579405058</v>
      </c>
      <c r="AE664">
        <v>0</v>
      </c>
      <c r="AF664">
        <v>1</v>
      </c>
      <c r="AG664">
        <v>0</v>
      </c>
      <c r="AH664" s="41">
        <f>AE664*权重!$N$3+AF664*权重!$N$4+AG664*权重!$N$5</f>
        <v>0.432920923245795</v>
      </c>
      <c r="AI664" s="41">
        <f t="shared" si="117"/>
        <v>-0.472555724112503</v>
      </c>
      <c r="AJ664">
        <v>0</v>
      </c>
      <c r="AK664">
        <v>0</v>
      </c>
      <c r="AL664">
        <v>0</v>
      </c>
      <c r="AM664" s="41">
        <f>AJ664*权重!$N$9+AK664*权重!$N$10+AL664*权重!$N$11</f>
        <v>0</v>
      </c>
      <c r="AN664" s="41">
        <f t="shared" si="118"/>
        <v>-0.651047891978899</v>
      </c>
      <c r="AO664" s="41">
        <f>AI664*权重!$D$16+AN664*权重!$D$17</f>
        <v>-0.583238717406455</v>
      </c>
      <c r="AP664" s="41">
        <f t="shared" si="119"/>
        <v>-0.694660845851563</v>
      </c>
      <c r="AQ664" t="s">
        <v>55</v>
      </c>
      <c r="AR664" t="s">
        <v>55</v>
      </c>
      <c r="AS664" t="s">
        <v>55</v>
      </c>
      <c r="AT664" t="s">
        <v>55</v>
      </c>
      <c r="AU664" t="s">
        <v>55</v>
      </c>
      <c r="AV664" s="7" t="str">
        <f>IF(AU664="","未进复试",IFERROR(VLOOKUP(A664,录取名单!$E:$I,5,0),"未录取"))</f>
        <v>未进复试</v>
      </c>
      <c r="AW664" s="136" t="str">
        <f>VLOOKUP(A664,[1]数据整理!$A:$AC,29,0)</f>
        <v>putong</v>
      </c>
      <c r="AX664" t="str">
        <f t="shared" si="120"/>
        <v/>
      </c>
      <c r="AY664">
        <f>IFERROR(VLOOKUP(A664,跨学科资质筛选!$A:$H,8,0),1)</f>
        <v>1</v>
      </c>
    </row>
    <row r="665" spans="1:51">
      <c r="A665" s="8">
        <v>817</v>
      </c>
      <c r="B665" s="8" t="s">
        <v>918</v>
      </c>
      <c r="C665">
        <v>1</v>
      </c>
      <c r="D665" t="s">
        <v>731</v>
      </c>
      <c r="E665" t="str">
        <f>VLOOKUP(A665,[1]数据整理!A:J,10,0)</f>
        <v>工学</v>
      </c>
      <c r="F665" t="str">
        <f>VLOOKUP(A665,[1]数据整理!$A:$M,13,0)</f>
        <v>工业设计</v>
      </c>
      <c r="G665" s="7" t="s">
        <v>53</v>
      </c>
      <c r="H665" s="7">
        <f t="shared" si="110"/>
        <v>0</v>
      </c>
      <c r="I665" s="7">
        <f t="shared" si="111"/>
        <v>1</v>
      </c>
      <c r="J665" s="7">
        <v>1</v>
      </c>
      <c r="K665" s="127">
        <f>VLOOKUP(G665,权重!$L$16:$N$18,3,0)</f>
        <v>0.02965</v>
      </c>
      <c r="L665" s="127">
        <f t="shared" si="112"/>
        <v>-0.162495927150278</v>
      </c>
      <c r="M665" t="str">
        <f>IFERROR(VLOOKUP(A665,[1]数据整理!A:Q,16,0),"")</f>
        <v>艺术设计学院</v>
      </c>
      <c r="N665" t="s">
        <v>205</v>
      </c>
      <c r="O665">
        <v>612</v>
      </c>
      <c r="P665">
        <v>562</v>
      </c>
      <c r="Q665" s="14"/>
      <c r="R665" s="14" t="s">
        <v>55</v>
      </c>
      <c r="S665" s="14" t="s">
        <v>55</v>
      </c>
      <c r="T665" s="30">
        <f>VLOOKUP(A665,英语评价得分!O:T,6,0)</f>
        <v>1.67777372489023</v>
      </c>
      <c r="U665" s="41">
        <f t="shared" si="113"/>
        <v>1.68594162507696</v>
      </c>
      <c r="V665" s="14">
        <f t="shared" si="114"/>
        <v>0</v>
      </c>
      <c r="W665">
        <v>58</v>
      </c>
      <c r="X665">
        <v>1</v>
      </c>
      <c r="Y665" s="131">
        <v>0.0172413793103448</v>
      </c>
      <c r="Z665">
        <v>3.83</v>
      </c>
      <c r="AA665" s="41">
        <f t="shared" si="115"/>
        <v>0.708208343517937</v>
      </c>
      <c r="AB665" s="41">
        <f>VLOOKUP(A665,绩点百分制转换!$H:$M,6,0)</f>
        <v>0.0634188895395354</v>
      </c>
      <c r="AC665" s="41">
        <f>L665*权重!$O$22+AA665*权重!$O$23+AB665*权重!$O$24</f>
        <v>0.178215309060953</v>
      </c>
      <c r="AD665" s="41">
        <f t="shared" si="116"/>
        <v>0.253495948833955</v>
      </c>
      <c r="AE665">
        <v>0</v>
      </c>
      <c r="AF665">
        <v>1</v>
      </c>
      <c r="AG665">
        <v>7</v>
      </c>
      <c r="AH665" s="41">
        <f>AE665*权重!$N$3+AF665*权重!$N$4+AG665*权重!$N$5</f>
        <v>1.17824277957644</v>
      </c>
      <c r="AI665" s="41">
        <f t="shared" si="117"/>
        <v>0.238013672387127</v>
      </c>
      <c r="AJ665">
        <v>0</v>
      </c>
      <c r="AK665">
        <v>0</v>
      </c>
      <c r="AL665">
        <v>2</v>
      </c>
      <c r="AM665" s="41">
        <f>AJ665*权重!$N$9+AK665*权重!$N$10+AL665*权重!$N$11</f>
        <v>0.300978828314143</v>
      </c>
      <c r="AN665" s="41">
        <f t="shared" si="118"/>
        <v>0.157257139949415</v>
      </c>
      <c r="AO665" s="41">
        <f>AI665*权重!$D$16+AN665*权重!$D$17</f>
        <v>0.187936546622502</v>
      </c>
      <c r="AP665" s="41">
        <f t="shared" si="119"/>
        <v>0.223840010182704</v>
      </c>
      <c r="AQ665">
        <v>86</v>
      </c>
      <c r="AR665" t="s">
        <v>55</v>
      </c>
      <c r="AS665">
        <v>91.75</v>
      </c>
      <c r="AT665">
        <v>89.8</v>
      </c>
      <c r="AU665">
        <v>88.65</v>
      </c>
      <c r="AV665" s="7">
        <f>IF(AU665="","未进复试",IFERROR(VLOOKUP(A665,录取名单!$E:$I,5,0),"未录取"))</f>
        <v>88.65</v>
      </c>
      <c r="AW665" s="136" t="str">
        <f>VLOOKUP(A665,[1]数据整理!$A:$AC,29,0)</f>
        <v>putong</v>
      </c>
      <c r="AX665" t="str">
        <f t="shared" si="120"/>
        <v/>
      </c>
      <c r="AY665">
        <f>IFERROR(VLOOKUP(A665,跨学科资质筛选!$A:$H,8,0),1)</f>
        <v>1</v>
      </c>
    </row>
    <row r="666" spans="1:51">
      <c r="A666" s="8">
        <v>818</v>
      </c>
      <c r="B666" s="8" t="s">
        <v>919</v>
      </c>
      <c r="C666">
        <v>2</v>
      </c>
      <c r="D666" t="s">
        <v>920</v>
      </c>
      <c r="E666" t="str">
        <f>VLOOKUP(A666,[1]数据整理!A:J,10,0)</f>
        <v>管理学</v>
      </c>
      <c r="F666" t="str">
        <f>VLOOKUP(A666,[1]数据整理!$A:$M,13,0)</f>
        <v>财务管理</v>
      </c>
      <c r="G666" s="7" t="s">
        <v>53</v>
      </c>
      <c r="H666" s="7">
        <f t="shared" si="110"/>
        <v>0</v>
      </c>
      <c r="I666" s="7">
        <f t="shared" si="111"/>
        <v>1</v>
      </c>
      <c r="J666" s="7">
        <v>1</v>
      </c>
      <c r="K666" s="127">
        <f>VLOOKUP(G666,权重!$L$16:$N$18,3,0)</f>
        <v>0.02965</v>
      </c>
      <c r="L666" s="127">
        <f t="shared" si="112"/>
        <v>-0.162495927150278</v>
      </c>
      <c r="M666" t="str">
        <f>IFERROR(VLOOKUP(A666,[1]数据整理!A:Q,16,0),"")</f>
        <v>经济管理学院</v>
      </c>
      <c r="N666" t="s">
        <v>79</v>
      </c>
      <c r="O666">
        <v>480</v>
      </c>
      <c r="P666">
        <v>355</v>
      </c>
      <c r="Q666" s="14"/>
      <c r="R666" s="14" t="s">
        <v>55</v>
      </c>
      <c r="S666" s="14" t="s">
        <v>55</v>
      </c>
      <c r="T666" s="30">
        <f>VLOOKUP(A666,英语评价得分!O:T,6,0)</f>
        <v>-1.01113258545092</v>
      </c>
      <c r="U666" s="41">
        <f t="shared" si="113"/>
        <v>-1.01542633017296</v>
      </c>
      <c r="V666" s="14">
        <f t="shared" si="114"/>
        <v>0</v>
      </c>
      <c r="W666">
        <v>155</v>
      </c>
      <c r="X666">
        <v>1</v>
      </c>
      <c r="Y666" s="131">
        <v>0.00645161290322581</v>
      </c>
      <c r="Z666">
        <v>3.87</v>
      </c>
      <c r="AA666" s="41">
        <f t="shared" si="115"/>
        <v>0.801230555571863</v>
      </c>
      <c r="AB666" s="41">
        <f>VLOOKUP(A666,绩点百分制转换!$H:$M,6,0)</f>
        <v>0.234694619031987</v>
      </c>
      <c r="AC666" s="41">
        <f>L666*权重!$O$22+AA666*权重!$O$23+AB666*权重!$O$24</f>
        <v>0.221286548138714</v>
      </c>
      <c r="AD666" s="41">
        <f t="shared" si="116"/>
        <v>0.314750022244369</v>
      </c>
      <c r="AE666">
        <v>2</v>
      </c>
      <c r="AF666">
        <v>2</v>
      </c>
      <c r="AG666">
        <v>2</v>
      </c>
      <c r="AH666" s="41">
        <f>AE666*权重!$N$3+AF666*权重!$N$4+AG666*权重!$N$5</f>
        <v>2</v>
      </c>
      <c r="AI666" s="41">
        <f t="shared" si="117"/>
        <v>1.02145444663238</v>
      </c>
      <c r="AJ666">
        <v>0</v>
      </c>
      <c r="AK666">
        <v>0</v>
      </c>
      <c r="AL666">
        <v>0</v>
      </c>
      <c r="AM666" s="41">
        <f>AJ666*权重!$N$9+AK666*权重!$N$10+AL666*权重!$N$11</f>
        <v>0</v>
      </c>
      <c r="AN666" s="41">
        <f t="shared" si="118"/>
        <v>-0.651047891978899</v>
      </c>
      <c r="AO666" s="41">
        <f>AI666*权重!$D$16+AN666*权重!$D$17</f>
        <v>-0.015664253540475</v>
      </c>
      <c r="AP666" s="41">
        <f t="shared" si="119"/>
        <v>-0.0186567580123061</v>
      </c>
      <c r="AQ666" t="s">
        <v>55</v>
      </c>
      <c r="AR666" t="s">
        <v>55</v>
      </c>
      <c r="AS666" t="s">
        <v>55</v>
      </c>
      <c r="AT666" t="s">
        <v>55</v>
      </c>
      <c r="AU666" t="s">
        <v>55</v>
      </c>
      <c r="AV666" s="7" t="str">
        <f>IF(AU666="","未进复试",IFERROR(VLOOKUP(A666,录取名单!$E:$I,5,0),"未录取"))</f>
        <v>未进复试</v>
      </c>
      <c r="AW666" s="136" t="str">
        <f>VLOOKUP(A666,[1]数据整理!$A:$AC,29,0)</f>
        <v>putong</v>
      </c>
      <c r="AX666" t="str">
        <f t="shared" si="120"/>
        <v/>
      </c>
      <c r="AY666">
        <f>IFERROR(VLOOKUP(A666,跨学科资质筛选!$A:$H,8,0),1)</f>
        <v>1</v>
      </c>
    </row>
    <row r="667" spans="1:51">
      <c r="A667" s="8">
        <v>820</v>
      </c>
      <c r="B667" s="8" t="s">
        <v>921</v>
      </c>
      <c r="C667">
        <v>1</v>
      </c>
      <c r="D667" t="s">
        <v>57</v>
      </c>
      <c r="E667" t="str">
        <f>VLOOKUP(A667,[1]数据整理!A:J,10,0)</f>
        <v>管理学</v>
      </c>
      <c r="F667" t="str">
        <f>VLOOKUP(A667,[1]数据整理!$A:$M,13,0)</f>
        <v>财务管理</v>
      </c>
      <c r="G667" s="7">
        <v>211</v>
      </c>
      <c r="H667" s="7">
        <f t="shared" si="110"/>
        <v>0</v>
      </c>
      <c r="I667" s="7">
        <f t="shared" si="111"/>
        <v>1</v>
      </c>
      <c r="J667" s="7">
        <v>1</v>
      </c>
      <c r="K667" s="127">
        <f>VLOOKUP(G667,权重!$L$16:$N$18,3,0)</f>
        <v>0.03757</v>
      </c>
      <c r="L667" s="127">
        <f t="shared" si="112"/>
        <v>-0.0952406599627802</v>
      </c>
      <c r="M667" t="str">
        <f>IFERROR(VLOOKUP(A667,[1]数据整理!A:Q,16,0),"")</f>
        <v>经济管理学院</v>
      </c>
      <c r="N667" t="s">
        <v>54</v>
      </c>
      <c r="O667">
        <v>535</v>
      </c>
      <c r="Q667" s="14"/>
      <c r="R667" s="14" t="s">
        <v>55</v>
      </c>
      <c r="S667" s="14" t="s">
        <v>55</v>
      </c>
      <c r="T667" s="30">
        <f>VLOOKUP(A667,英语评价得分!O:T,6,0)</f>
        <v>-0.14081650810085</v>
      </c>
      <c r="U667" s="41">
        <f t="shared" si="113"/>
        <v>-0.141076802541403</v>
      </c>
      <c r="V667" s="14">
        <f t="shared" si="114"/>
        <v>0</v>
      </c>
      <c r="W667">
        <v>208</v>
      </c>
      <c r="X667">
        <v>12</v>
      </c>
      <c r="Y667" s="131">
        <v>0.0576923076923077</v>
      </c>
      <c r="Z667">
        <v>4.06</v>
      </c>
      <c r="AA667" s="41">
        <f t="shared" si="115"/>
        <v>0.359467259073105</v>
      </c>
      <c r="AB667" s="41">
        <f>VLOOKUP(A667,绩点百分制转换!$H:$M,6,0)</f>
        <v>1.09963705296888</v>
      </c>
      <c r="AC667" s="41">
        <f>L667*权重!$O$22+AA667*权重!$O$23+AB667*权重!$O$24</f>
        <v>0.131514251140158</v>
      </c>
      <c r="AD667" s="41">
        <f t="shared" si="116"/>
        <v>0.18707970236703</v>
      </c>
      <c r="AE667">
        <v>0</v>
      </c>
      <c r="AF667">
        <v>0</v>
      </c>
      <c r="AG667">
        <v>0</v>
      </c>
      <c r="AH667" s="41">
        <f>AE667*权重!$N$3+AF667*权重!$N$4+AG667*权重!$N$5</f>
        <v>0</v>
      </c>
      <c r="AI667" s="41">
        <f t="shared" si="117"/>
        <v>-0.885290647353986</v>
      </c>
      <c r="AJ667">
        <v>0</v>
      </c>
      <c r="AK667">
        <v>0</v>
      </c>
      <c r="AL667">
        <v>0</v>
      </c>
      <c r="AM667" s="41">
        <f>AJ667*权重!$N$9+AK667*权重!$N$10+AL667*权重!$N$11</f>
        <v>0</v>
      </c>
      <c r="AN667" s="41">
        <f t="shared" si="118"/>
        <v>-0.651047891978899</v>
      </c>
      <c r="AO667" s="41">
        <f>AI667*权重!$D$16+AN667*权重!$D$17</f>
        <v>-0.740036714745894</v>
      </c>
      <c r="AP667" s="41">
        <f t="shared" si="119"/>
        <v>-0.881413587411652</v>
      </c>
      <c r="AQ667" t="s">
        <v>55</v>
      </c>
      <c r="AR667" t="s">
        <v>55</v>
      </c>
      <c r="AS667" t="s">
        <v>55</v>
      </c>
      <c r="AT667" t="s">
        <v>55</v>
      </c>
      <c r="AU667" t="s">
        <v>55</v>
      </c>
      <c r="AV667" s="7" t="str">
        <f>IF(AU667="","未进复试",IFERROR(VLOOKUP(A667,录取名单!$E:$I,5,0),"未录取"))</f>
        <v>未进复试</v>
      </c>
      <c r="AW667" s="136" t="str">
        <f>VLOOKUP(A667,[1]数据整理!$A:$AC,29,0)</f>
        <v>putong</v>
      </c>
      <c r="AX667" t="str">
        <f t="shared" si="120"/>
        <v/>
      </c>
      <c r="AY667">
        <f>IFERROR(VLOOKUP(A667,跨学科资质筛选!$A:$H,8,0),1)</f>
        <v>1</v>
      </c>
    </row>
    <row r="668" spans="1:51">
      <c r="A668" s="8">
        <v>821</v>
      </c>
      <c r="B668" s="8" t="s">
        <v>922</v>
      </c>
      <c r="C668">
        <v>1</v>
      </c>
      <c r="D668" t="s">
        <v>421</v>
      </c>
      <c r="E668" t="str">
        <f>VLOOKUP(A668,[1]数据整理!A:J,10,0)</f>
        <v>经济学</v>
      </c>
      <c r="F668" t="str">
        <f>VLOOKUP(A668,[1]数据整理!$A:$M,13,0)</f>
        <v>国际经济与贸易</v>
      </c>
      <c r="G668" s="7" t="s">
        <v>53</v>
      </c>
      <c r="H668" s="7">
        <f t="shared" si="110"/>
        <v>0</v>
      </c>
      <c r="I668" s="7">
        <f t="shared" si="111"/>
        <v>1</v>
      </c>
      <c r="J668" s="7">
        <v>1</v>
      </c>
      <c r="K668" s="127">
        <f>VLOOKUP(G668,权重!$L$16:$N$18,3,0)</f>
        <v>0.02965</v>
      </c>
      <c r="L668" s="127">
        <f t="shared" si="112"/>
        <v>-0.162495927150278</v>
      </c>
      <c r="M668" t="str">
        <f>IFERROR(VLOOKUP(A668,[1]数据整理!A:Q,16,0),"")</f>
        <v>经济管理学院</v>
      </c>
      <c r="N668" t="s">
        <v>79</v>
      </c>
      <c r="O668">
        <v>497</v>
      </c>
      <c r="P668">
        <v>488</v>
      </c>
      <c r="Q668" s="14"/>
      <c r="R668" s="14" t="s">
        <v>55</v>
      </c>
      <c r="S668" s="14" t="s">
        <v>55</v>
      </c>
      <c r="T668" s="30">
        <f>VLOOKUP(A668,英语评价得分!O:T,6,0)</f>
        <v>0.323601102743258</v>
      </c>
      <c r="U668" s="41">
        <f t="shared" si="113"/>
        <v>0.325493135936234</v>
      </c>
      <c r="V668" s="14">
        <f t="shared" si="114"/>
        <v>0</v>
      </c>
      <c r="W668">
        <v>89</v>
      </c>
      <c r="X668">
        <v>1</v>
      </c>
      <c r="Y668" s="131">
        <v>0.0112359550561798</v>
      </c>
      <c r="Z668">
        <v>3.64</v>
      </c>
      <c r="AA668" s="41">
        <f t="shared" si="115"/>
        <v>0.759983129677918</v>
      </c>
      <c r="AB668" s="41">
        <f>VLOOKUP(A668,绩点百分制转换!$H:$M,6,0)</f>
        <v>-0.647375387854149</v>
      </c>
      <c r="AC668" s="41">
        <f>L668*权重!$O$22+AA668*权重!$O$23+AB668*权重!$O$24</f>
        <v>0.16563943773161</v>
      </c>
      <c r="AD668" s="41">
        <f t="shared" si="116"/>
        <v>0.235611082688898</v>
      </c>
      <c r="AE668">
        <v>0</v>
      </c>
      <c r="AF668">
        <v>0</v>
      </c>
      <c r="AG668">
        <v>0</v>
      </c>
      <c r="AH668" s="41">
        <f>AE668*权重!$N$3+AF668*权重!$N$4+AG668*权重!$N$5</f>
        <v>0</v>
      </c>
      <c r="AI668" s="41">
        <f t="shared" si="117"/>
        <v>-0.885290647353986</v>
      </c>
      <c r="AJ668">
        <v>0</v>
      </c>
      <c r="AK668">
        <v>0</v>
      </c>
      <c r="AL668">
        <v>1</v>
      </c>
      <c r="AM668" s="41">
        <f>AJ668*权重!$N$9+AK668*权重!$N$10+AL668*权重!$N$11</f>
        <v>0.150489414157071</v>
      </c>
      <c r="AN668" s="41">
        <f t="shared" si="118"/>
        <v>-0.246895376014742</v>
      </c>
      <c r="AO668" s="41">
        <f>AI668*权重!$D$16+AN668*权重!$D$17</f>
        <v>-0.489421739596521</v>
      </c>
      <c r="AP668" s="41">
        <f t="shared" si="119"/>
        <v>-0.582921039806984</v>
      </c>
      <c r="AQ668" t="s">
        <v>55</v>
      </c>
      <c r="AR668" t="s">
        <v>55</v>
      </c>
      <c r="AS668" t="s">
        <v>55</v>
      </c>
      <c r="AT668" t="s">
        <v>55</v>
      </c>
      <c r="AU668" t="s">
        <v>55</v>
      </c>
      <c r="AV668" s="7" t="str">
        <f>IF(AU668="","未进复试",IFERROR(VLOOKUP(A668,录取名单!$E:$I,5,0),"未录取"))</f>
        <v>未进复试</v>
      </c>
      <c r="AW668" s="136" t="str">
        <f>VLOOKUP(A668,[1]数据整理!$A:$AC,29,0)</f>
        <v>putong</v>
      </c>
      <c r="AX668" t="str">
        <f t="shared" si="120"/>
        <v/>
      </c>
      <c r="AY668">
        <f>IFERROR(VLOOKUP(A668,跨学科资质筛选!$A:$H,8,0),1)</f>
        <v>1</v>
      </c>
    </row>
    <row r="669" spans="1:51">
      <c r="A669" s="8">
        <v>822</v>
      </c>
      <c r="B669" s="8" t="s">
        <v>923</v>
      </c>
      <c r="C669">
        <v>1</v>
      </c>
      <c r="D669" t="s">
        <v>684</v>
      </c>
      <c r="E669" t="str">
        <f>VLOOKUP(A669,[1]数据整理!A:J,10,0)</f>
        <v>管理学</v>
      </c>
      <c r="F669" t="str">
        <f>VLOOKUP(A669,[1]数据整理!$A:$M,13,0)</f>
        <v>财务管理</v>
      </c>
      <c r="G669" s="7" t="s">
        <v>53</v>
      </c>
      <c r="H669" s="7">
        <f t="shared" si="110"/>
        <v>0</v>
      </c>
      <c r="I669" s="7">
        <f t="shared" si="111"/>
        <v>1</v>
      </c>
      <c r="J669" s="7">
        <v>1</v>
      </c>
      <c r="K669" s="127">
        <f>VLOOKUP(G669,权重!$L$16:$N$18,3,0)</f>
        <v>0.02965</v>
      </c>
      <c r="L669" s="127">
        <f t="shared" si="112"/>
        <v>-0.162495927150278</v>
      </c>
      <c r="M669" t="str">
        <f>IFERROR(VLOOKUP(A669,[1]数据整理!A:Q,16,0),"")</f>
        <v>经济管理学院</v>
      </c>
      <c r="N669" t="s">
        <v>54</v>
      </c>
      <c r="O669">
        <v>453</v>
      </c>
      <c r="P669">
        <v>455</v>
      </c>
      <c r="Q669" s="14"/>
      <c r="R669" s="14" t="s">
        <v>55</v>
      </c>
      <c r="S669" s="14" t="s">
        <v>55</v>
      </c>
      <c r="T669" s="30">
        <f>VLOOKUP(A669,英语评价得分!O:T,6,0)</f>
        <v>-0.280286688214178</v>
      </c>
      <c r="U669" s="41">
        <f t="shared" si="113"/>
        <v>-0.281193352464363</v>
      </c>
      <c r="V669" s="14">
        <f t="shared" si="114"/>
        <v>0</v>
      </c>
      <c r="W669">
        <v>93</v>
      </c>
      <c r="X669">
        <v>1</v>
      </c>
      <c r="Y669" s="131">
        <v>0.010752688172043</v>
      </c>
      <c r="Z669">
        <v>3.96</v>
      </c>
      <c r="AA669" s="41">
        <f t="shared" si="115"/>
        <v>0.764149536333872</v>
      </c>
      <c r="AB669" s="41">
        <f>VLOOKUP(A669,绩点百分制转换!$H:$M,6,0)</f>
        <v>0.620065010390009</v>
      </c>
      <c r="AC669" s="41">
        <f>L669*权重!$O$22+AA669*权重!$O$23+AB669*权重!$O$24</f>
        <v>0.224684987808796</v>
      </c>
      <c r="AD669" s="41">
        <f t="shared" si="116"/>
        <v>0.319583137740681</v>
      </c>
      <c r="AE669">
        <v>2</v>
      </c>
      <c r="AF669">
        <v>1</v>
      </c>
      <c r="AG669">
        <v>7</v>
      </c>
      <c r="AH669" s="41">
        <f>AE669*权重!$N$3+AF669*权重!$N$4+AG669*权重!$N$5</f>
        <v>2.09945183127609</v>
      </c>
      <c r="AI669" s="41">
        <f t="shared" si="117"/>
        <v>1.1162690923192</v>
      </c>
      <c r="AJ669">
        <v>0</v>
      </c>
      <c r="AK669">
        <v>0</v>
      </c>
      <c r="AL669">
        <v>1</v>
      </c>
      <c r="AM669" s="41">
        <f>AJ669*权重!$N$9+AK669*权重!$N$10+AL669*权重!$N$11</f>
        <v>0.150489414157071</v>
      </c>
      <c r="AN669" s="41">
        <f t="shared" si="118"/>
        <v>-0.246895376014742</v>
      </c>
      <c r="AO669" s="41">
        <f>AI669*权重!$D$16+AN669*权重!$D$17</f>
        <v>0.270970805505323</v>
      </c>
      <c r="AP669" s="41">
        <f t="shared" si="119"/>
        <v>0.322737162907223</v>
      </c>
      <c r="AQ669" t="s">
        <v>55</v>
      </c>
      <c r="AR669" t="s">
        <v>55</v>
      </c>
      <c r="AS669" t="s">
        <v>55</v>
      </c>
      <c r="AT669" t="s">
        <v>55</v>
      </c>
      <c r="AU669" t="s">
        <v>55</v>
      </c>
      <c r="AV669" s="7" t="str">
        <f>IF(AU669="","未进复试",IFERROR(VLOOKUP(A669,录取名单!$E:$I,5,0),"未录取"))</f>
        <v>未进复试</v>
      </c>
      <c r="AW669" s="136" t="str">
        <f>VLOOKUP(A669,[1]数据整理!$A:$AC,29,0)</f>
        <v>putong</v>
      </c>
      <c r="AX669" t="str">
        <f t="shared" si="120"/>
        <v/>
      </c>
      <c r="AY669">
        <f>IFERROR(VLOOKUP(A669,跨学科资质筛选!$A:$H,8,0),1)</f>
        <v>1</v>
      </c>
    </row>
    <row r="670" spans="1:51">
      <c r="A670" s="8">
        <v>823</v>
      </c>
      <c r="B670" s="8" t="s">
        <v>924</v>
      </c>
      <c r="C670">
        <v>1</v>
      </c>
      <c r="D670" t="s">
        <v>925</v>
      </c>
      <c r="E670" t="str">
        <f>VLOOKUP(A670,[1]数据整理!A:J,10,0)</f>
        <v>管理学</v>
      </c>
      <c r="F670" t="str">
        <f>VLOOKUP(A670,[1]数据整理!$A:$M,13,0)</f>
        <v>会计学</v>
      </c>
      <c r="G670" s="7" t="s">
        <v>53</v>
      </c>
      <c r="H670" s="7">
        <f t="shared" si="110"/>
        <v>0</v>
      </c>
      <c r="I670" s="7">
        <f t="shared" si="111"/>
        <v>1</v>
      </c>
      <c r="J670" s="7">
        <v>1</v>
      </c>
      <c r="K670" s="127">
        <f>VLOOKUP(G670,权重!$L$16:$N$18,3,0)</f>
        <v>0.02965</v>
      </c>
      <c r="L670" s="127">
        <f t="shared" si="112"/>
        <v>-0.162495927150278</v>
      </c>
      <c r="M670" t="str">
        <f>IFERROR(VLOOKUP(A670,[1]数据整理!A:Q,16,0),"")</f>
        <v>经济管理学院</v>
      </c>
      <c r="N670" t="s">
        <v>54</v>
      </c>
      <c r="O670">
        <v>534</v>
      </c>
      <c r="P670">
        <v>475</v>
      </c>
      <c r="Q670" s="14"/>
      <c r="R670" s="14" t="s">
        <v>55</v>
      </c>
      <c r="S670" s="14" t="s">
        <v>55</v>
      </c>
      <c r="T670" s="30">
        <f>VLOOKUP(A670,英语评价得分!O:T,6,0)</f>
        <v>0.0857059123660873</v>
      </c>
      <c r="U670" s="41">
        <f t="shared" si="113"/>
        <v>0.0864954283844849</v>
      </c>
      <c r="V670" s="14">
        <f t="shared" si="114"/>
        <v>0</v>
      </c>
      <c r="W670">
        <v>185</v>
      </c>
      <c r="X670">
        <v>1</v>
      </c>
      <c r="Y670" s="131">
        <v>0.00540540540540541</v>
      </c>
      <c r="Z670">
        <v>3.58</v>
      </c>
      <c r="AA670" s="41">
        <f t="shared" si="115"/>
        <v>0.810250262954077</v>
      </c>
      <c r="AB670" s="41">
        <f>VLOOKUP(A670,绩点百分制转换!$H:$M,6,0)</f>
        <v>-0.80152354439736</v>
      </c>
      <c r="AC670" s="41">
        <f>L670*权重!$O$22+AA670*权重!$O$23+AB670*权重!$O$24</f>
        <v>0.17772901584316</v>
      </c>
      <c r="AD670" s="41">
        <f t="shared" si="116"/>
        <v>0.252804363425699</v>
      </c>
      <c r="AE670">
        <v>5</v>
      </c>
      <c r="AF670">
        <v>2</v>
      </c>
      <c r="AG670">
        <v>9</v>
      </c>
      <c r="AH670" s="41">
        <f>AE670*权重!$N$3+AF670*权重!$N$4+AG670*权重!$N$5</f>
        <v>4.12713543388013</v>
      </c>
      <c r="AI670" s="41">
        <f t="shared" si="117"/>
        <v>3.04940697303012</v>
      </c>
      <c r="AJ670">
        <v>0</v>
      </c>
      <c r="AK670">
        <v>0</v>
      </c>
      <c r="AL670">
        <v>0</v>
      </c>
      <c r="AM670" s="41">
        <f>AJ670*权重!$N$9+AK670*权重!$N$10+AL670*权重!$N$11</f>
        <v>0</v>
      </c>
      <c r="AN670" s="41">
        <f t="shared" si="118"/>
        <v>-0.651047891978899</v>
      </c>
      <c r="AO670" s="41">
        <f>AI670*权重!$D$16+AN670*权重!$D$17</f>
        <v>0.754754911238027</v>
      </c>
      <c r="AP670" s="41">
        <f t="shared" si="119"/>
        <v>0.898943553306404</v>
      </c>
      <c r="AQ670" t="s">
        <v>55</v>
      </c>
      <c r="AR670" t="s">
        <v>55</v>
      </c>
      <c r="AS670" t="s">
        <v>55</v>
      </c>
      <c r="AT670" t="s">
        <v>55</v>
      </c>
      <c r="AU670" t="s">
        <v>55</v>
      </c>
      <c r="AV670" s="7" t="str">
        <f>IF(AU670="","未进复试",IFERROR(VLOOKUP(A670,录取名单!$E:$I,5,0),"未录取"))</f>
        <v>未进复试</v>
      </c>
      <c r="AW670" s="136" t="str">
        <f>VLOOKUP(A670,[1]数据整理!$A:$AC,29,0)</f>
        <v>putong</v>
      </c>
      <c r="AX670" t="str">
        <f t="shared" si="120"/>
        <v/>
      </c>
      <c r="AY670">
        <f>IFERROR(VLOOKUP(A670,跨学科资质筛选!$A:$H,8,0),1)</f>
        <v>1</v>
      </c>
    </row>
    <row r="671" spans="1:51">
      <c r="A671" s="8">
        <v>824</v>
      </c>
      <c r="B671" s="8" t="s">
        <v>926</v>
      </c>
      <c r="C671">
        <v>1</v>
      </c>
      <c r="D671" t="s">
        <v>137</v>
      </c>
      <c r="E671" t="str">
        <f>VLOOKUP(A671,[1]数据整理!A:J,10,0)</f>
        <v>农学</v>
      </c>
      <c r="F671" t="str">
        <f>VLOOKUP(A671,[1]数据整理!$A:$M,13,0)</f>
        <v>水土保持与荒漠化防治</v>
      </c>
      <c r="G671" s="7">
        <v>985</v>
      </c>
      <c r="H671" s="7">
        <f t="shared" si="110"/>
        <v>1</v>
      </c>
      <c r="I671" s="7">
        <f t="shared" si="111"/>
        <v>1</v>
      </c>
      <c r="J671" s="7">
        <v>1</v>
      </c>
      <c r="K671" s="127">
        <f>VLOOKUP(G671,权重!$L$16:$N$18,3,0)</f>
        <v>0.93278</v>
      </c>
      <c r="L671" s="127">
        <f t="shared" si="112"/>
        <v>7.50672748889076</v>
      </c>
      <c r="M671" t="str">
        <f>IFERROR(VLOOKUP(A671,[1]数据整理!A:Q,16,0),"")</f>
        <v>园林学院</v>
      </c>
      <c r="N671" t="s">
        <v>58</v>
      </c>
      <c r="O671">
        <v>545</v>
      </c>
      <c r="P671">
        <v>457</v>
      </c>
      <c r="Q671" s="14"/>
      <c r="R671" s="14" t="s">
        <v>55</v>
      </c>
      <c r="S671" s="14" t="s">
        <v>55</v>
      </c>
      <c r="T671" s="30">
        <f>VLOOKUP(A671,英语评价得分!O:T,6,0)</f>
        <v>0.0174227786900719</v>
      </c>
      <c r="U671" s="41">
        <f t="shared" si="113"/>
        <v>0.0178958388461527</v>
      </c>
      <c r="V671" s="14">
        <f t="shared" si="114"/>
        <v>0</v>
      </c>
      <c r="W671">
        <v>81</v>
      </c>
      <c r="X671">
        <v>9</v>
      </c>
      <c r="Y671" s="131">
        <v>0.111111111111111</v>
      </c>
      <c r="Z671">
        <v>147</v>
      </c>
      <c r="AA671" s="41">
        <f t="shared" si="115"/>
        <v>-0.101074245885918</v>
      </c>
      <c r="AB671" s="41">
        <f>VLOOKUP(A671,绩点百分制转换!$H:$M,6,0)</f>
        <v>-0.115564247780081</v>
      </c>
      <c r="AC671" s="41">
        <f>L671*权重!$O$22+AA671*权重!$O$23+AB671*权重!$O$24</f>
        <v>4.27366436430285</v>
      </c>
      <c r="AD671" s="41">
        <f t="shared" si="116"/>
        <v>6.07786837112464</v>
      </c>
      <c r="AE671">
        <v>0</v>
      </c>
      <c r="AF671">
        <v>0</v>
      </c>
      <c r="AG671">
        <v>0</v>
      </c>
      <c r="AH671" s="41">
        <f>AE671*权重!$N$3+AF671*权重!$N$4+AG671*权重!$N$5</f>
        <v>0</v>
      </c>
      <c r="AI671" s="41">
        <f t="shared" si="117"/>
        <v>-0.885290647353986</v>
      </c>
      <c r="AJ671">
        <v>0</v>
      </c>
      <c r="AK671">
        <v>0</v>
      </c>
      <c r="AL671">
        <v>0</v>
      </c>
      <c r="AM671" s="41">
        <f>AJ671*权重!$N$9+AK671*权重!$N$10+AL671*权重!$N$11</f>
        <v>0</v>
      </c>
      <c r="AN671" s="41">
        <f t="shared" si="118"/>
        <v>-0.651047891978899</v>
      </c>
      <c r="AO671" s="41">
        <f>AI671*权重!$D$16+AN671*权重!$D$17</f>
        <v>-0.740036714745894</v>
      </c>
      <c r="AP671" s="41">
        <f t="shared" si="119"/>
        <v>-0.881413587411652</v>
      </c>
      <c r="AQ671" t="s">
        <v>55</v>
      </c>
      <c r="AR671" t="s">
        <v>55</v>
      </c>
      <c r="AS671" t="s">
        <v>55</v>
      </c>
      <c r="AT671" t="s">
        <v>55</v>
      </c>
      <c r="AU671" t="s">
        <v>55</v>
      </c>
      <c r="AV671" s="7" t="str">
        <f>IF(AU671="","未进复试",IFERROR(VLOOKUP(A671,录取名单!$E:$I,5,0),"未录取"))</f>
        <v>未进复试</v>
      </c>
      <c r="AW671" s="136" t="str">
        <f>VLOOKUP(A671,[1]数据整理!$A:$AC,29,0)</f>
        <v>putong</v>
      </c>
      <c r="AX671" t="str">
        <f t="shared" si="120"/>
        <v/>
      </c>
      <c r="AY671">
        <f>IFERROR(VLOOKUP(A671,跨学科资质筛选!$A:$H,8,0),1)</f>
        <v>0</v>
      </c>
    </row>
    <row r="672" spans="1:51">
      <c r="A672" s="8">
        <v>825</v>
      </c>
      <c r="B672" s="8" t="s">
        <v>927</v>
      </c>
      <c r="C672">
        <v>1</v>
      </c>
      <c r="D672" t="s">
        <v>102</v>
      </c>
      <c r="E672" t="str">
        <f>VLOOKUP(A672,[1]数据整理!A:J,10,0)</f>
        <v>工学</v>
      </c>
      <c r="F672" t="str">
        <f>VLOOKUP(A672,[1]数据整理!$A:$M,13,0)</f>
        <v>计算机科学与技术</v>
      </c>
      <c r="G672" s="7">
        <v>211</v>
      </c>
      <c r="H672" s="7">
        <f t="shared" si="110"/>
        <v>0</v>
      </c>
      <c r="I672" s="7">
        <f t="shared" si="111"/>
        <v>1</v>
      </c>
      <c r="J672" s="7">
        <v>1</v>
      </c>
      <c r="K672" s="127">
        <f>VLOOKUP(G672,权重!$L$16:$N$18,3,0)</f>
        <v>0.03757</v>
      </c>
      <c r="L672" s="127">
        <f t="shared" si="112"/>
        <v>-0.0952406599627802</v>
      </c>
      <c r="M672" t="str">
        <f>IFERROR(VLOOKUP(A672,[1]数据整理!A:Q,16,0),"")</f>
        <v>信息学院</v>
      </c>
      <c r="N672" t="s">
        <v>183</v>
      </c>
      <c r="O672">
        <v>573</v>
      </c>
      <c r="P672">
        <v>529</v>
      </c>
      <c r="Q672" s="14"/>
      <c r="R672" s="14" t="s">
        <v>55</v>
      </c>
      <c r="S672" s="14" t="s">
        <v>55</v>
      </c>
      <c r="T672" s="30">
        <f>VLOOKUP(A672,英语评价得分!O:T,6,0)</f>
        <v>1.0738859339328</v>
      </c>
      <c r="U672" s="41">
        <f t="shared" si="113"/>
        <v>1.07925513667637</v>
      </c>
      <c r="V672" s="14">
        <f t="shared" si="114"/>
        <v>0</v>
      </c>
      <c r="W672">
        <v>60</v>
      </c>
      <c r="X672">
        <v>3</v>
      </c>
      <c r="Y672" s="131">
        <v>0.05</v>
      </c>
      <c r="Z672">
        <v>90.89</v>
      </c>
      <c r="AA672" s="41">
        <f t="shared" si="115"/>
        <v>0.425785235787204</v>
      </c>
      <c r="AB672" s="41">
        <f>VLOOKUP(A672,绩点百分制转换!$H:$M,6,0)</f>
        <v>0.506166650277528</v>
      </c>
      <c r="AC672" s="41">
        <f>L672*权重!$O$22+AA672*权重!$O$23+AB672*权重!$O$24</f>
        <v>0.129777449807022</v>
      </c>
      <c r="AD672" s="41">
        <f t="shared" si="116"/>
        <v>0.184609697820211</v>
      </c>
      <c r="AE672">
        <v>1</v>
      </c>
      <c r="AF672">
        <v>1</v>
      </c>
      <c r="AG672">
        <v>5</v>
      </c>
      <c r="AH672" s="41">
        <f>AE672*权重!$N$3+AF672*权重!$N$4+AG672*权重!$N$5</f>
        <v>1.42589820361751</v>
      </c>
      <c r="AI672" s="41">
        <f t="shared" si="117"/>
        <v>0.474121554781841</v>
      </c>
      <c r="AJ672">
        <v>0</v>
      </c>
      <c r="AK672">
        <v>0</v>
      </c>
      <c r="AL672">
        <v>1</v>
      </c>
      <c r="AM672" s="41">
        <f>AJ672*权重!$N$9+AK672*权重!$N$10+AL672*权重!$N$11</f>
        <v>0.150489414157071</v>
      </c>
      <c r="AN672" s="41">
        <f t="shared" si="118"/>
        <v>-0.246895376014742</v>
      </c>
      <c r="AO672" s="41">
        <f>AI672*权重!$D$16+AN672*权重!$D$17</f>
        <v>0.0270189559948801</v>
      </c>
      <c r="AP672" s="41">
        <f t="shared" si="119"/>
        <v>0.0321806667926491</v>
      </c>
      <c r="AQ672" t="s">
        <v>55</v>
      </c>
      <c r="AR672" t="s">
        <v>55</v>
      </c>
      <c r="AS672" t="s">
        <v>55</v>
      </c>
      <c r="AT672" t="s">
        <v>55</v>
      </c>
      <c r="AU672" t="s">
        <v>55</v>
      </c>
      <c r="AV672" s="7" t="str">
        <f>IF(AU672="","未进复试",IFERROR(VLOOKUP(A672,录取名单!$E:$I,5,0),"未录取"))</f>
        <v>未进复试</v>
      </c>
      <c r="AW672" s="136" t="str">
        <f>VLOOKUP(A672,[1]数据整理!$A:$AC,29,0)</f>
        <v>putong</v>
      </c>
      <c r="AX672" t="str">
        <f t="shared" si="120"/>
        <v/>
      </c>
      <c r="AY672">
        <f>IFERROR(VLOOKUP(A672,跨学科资质筛选!$A:$H,8,0),1)</f>
        <v>1</v>
      </c>
    </row>
    <row r="673" spans="1:51">
      <c r="A673" s="8">
        <v>826</v>
      </c>
      <c r="B673" s="8" t="s">
        <v>928</v>
      </c>
      <c r="C673">
        <v>1</v>
      </c>
      <c r="D673" t="s">
        <v>97</v>
      </c>
      <c r="E673" t="str">
        <f>VLOOKUP(A673,[1]数据整理!A:J,10,0)</f>
        <v>管理学</v>
      </c>
      <c r="F673" t="str">
        <f>VLOOKUP(A673,[1]数据整理!$A:$M,13,0)</f>
        <v>物流管理</v>
      </c>
      <c r="G673" s="7" t="s">
        <v>53</v>
      </c>
      <c r="H673" s="7">
        <f t="shared" si="110"/>
        <v>0</v>
      </c>
      <c r="I673" s="7">
        <f t="shared" si="111"/>
        <v>1</v>
      </c>
      <c r="J673" s="7">
        <v>1</v>
      </c>
      <c r="K673" s="127">
        <f>VLOOKUP(G673,权重!$L$16:$N$18,3,0)</f>
        <v>0.02965</v>
      </c>
      <c r="L673" s="127">
        <f t="shared" si="112"/>
        <v>-0.162495927150278</v>
      </c>
      <c r="M673" t="str">
        <f>IFERROR(VLOOKUP(A673,[1]数据整理!A:Q,16,0),"")</f>
        <v>经济管理学院</v>
      </c>
      <c r="N673" t="s">
        <v>79</v>
      </c>
      <c r="O673">
        <v>428</v>
      </c>
      <c r="P673">
        <v>459</v>
      </c>
      <c r="Q673" s="14"/>
      <c r="R673" s="14" t="s">
        <v>55</v>
      </c>
      <c r="S673" s="14" t="s">
        <v>55</v>
      </c>
      <c r="T673" s="30">
        <f>VLOOKUP(A673,英语评价得分!O:T,6,0)</f>
        <v>-0.207088168098125</v>
      </c>
      <c r="U673" s="41">
        <f t="shared" si="113"/>
        <v>-0.207655596294594</v>
      </c>
      <c r="V673" s="14">
        <f t="shared" si="114"/>
        <v>0</v>
      </c>
      <c r="W673">
        <v>68</v>
      </c>
      <c r="X673">
        <v>8</v>
      </c>
      <c r="Y673" s="131">
        <v>0.117647058823529</v>
      </c>
      <c r="Z673">
        <v>3.99</v>
      </c>
      <c r="AA673" s="41">
        <f t="shared" si="115"/>
        <v>-0.157422853551493</v>
      </c>
      <c r="AB673" s="41">
        <f>VLOOKUP(A673,绩点百分制转换!$H:$M,6,0)</f>
        <v>0.748521807509353</v>
      </c>
      <c r="AC673" s="41">
        <f>L673*权重!$O$22+AA673*权重!$O$23+AB673*权重!$O$24</f>
        <v>-0.119266034655172</v>
      </c>
      <c r="AD673" s="41">
        <f t="shared" si="116"/>
        <v>-0.169569290439015</v>
      </c>
      <c r="AE673">
        <v>3</v>
      </c>
      <c r="AF673">
        <v>1</v>
      </c>
      <c r="AG673">
        <v>0</v>
      </c>
      <c r="AH673" s="41">
        <f>AE673*权重!$N$3+AF673*权重!$N$4+AG673*权重!$N$5</f>
        <v>1.81473450079528</v>
      </c>
      <c r="AI673" s="41">
        <f t="shared" si="117"/>
        <v>0.844827405785609</v>
      </c>
      <c r="AJ673">
        <v>0</v>
      </c>
      <c r="AK673">
        <v>0</v>
      </c>
      <c r="AL673">
        <v>0</v>
      </c>
      <c r="AM673" s="41">
        <f>AJ673*权重!$N$9+AK673*权重!$N$10+AL673*权重!$N$11</f>
        <v>0</v>
      </c>
      <c r="AN673" s="41">
        <f t="shared" si="118"/>
        <v>-0.651047891978899</v>
      </c>
      <c r="AO673" s="41">
        <f>AI673*权重!$D$16+AN673*权重!$D$17</f>
        <v>-0.0827648663581621</v>
      </c>
      <c r="AP673" s="41">
        <f t="shared" si="119"/>
        <v>-0.0985762953577821</v>
      </c>
      <c r="AQ673" t="s">
        <v>55</v>
      </c>
      <c r="AR673" t="s">
        <v>55</v>
      </c>
      <c r="AS673" t="s">
        <v>55</v>
      </c>
      <c r="AT673" t="s">
        <v>55</v>
      </c>
      <c r="AU673" t="s">
        <v>55</v>
      </c>
      <c r="AV673" s="7" t="str">
        <f>IF(AU673="","未进复试",IFERROR(VLOOKUP(A673,录取名单!$E:$I,5,0),"未录取"))</f>
        <v>未进复试</v>
      </c>
      <c r="AW673" s="136" t="str">
        <f>VLOOKUP(A673,[1]数据整理!$A:$AC,29,0)</f>
        <v>putong</v>
      </c>
      <c r="AX673" t="str">
        <f t="shared" si="120"/>
        <v/>
      </c>
      <c r="AY673">
        <f>IFERROR(VLOOKUP(A673,跨学科资质筛选!$A:$H,8,0),1)</f>
        <v>1</v>
      </c>
    </row>
    <row r="674" spans="1:51">
      <c r="A674" s="8">
        <v>827</v>
      </c>
      <c r="B674" s="8" t="s">
        <v>929</v>
      </c>
      <c r="C674">
        <v>1</v>
      </c>
      <c r="D674" t="s">
        <v>102</v>
      </c>
      <c r="E674" t="str">
        <f>VLOOKUP(A674,[1]数据整理!A:J,10,0)</f>
        <v>工学</v>
      </c>
      <c r="F674" t="str">
        <f>VLOOKUP(A674,[1]数据整理!$A:$M,13,0)</f>
        <v>林产化工</v>
      </c>
      <c r="G674" s="7">
        <v>211</v>
      </c>
      <c r="H674" s="7">
        <f t="shared" si="110"/>
        <v>0</v>
      </c>
      <c r="I674" s="7">
        <f t="shared" si="111"/>
        <v>1</v>
      </c>
      <c r="J674" s="7">
        <v>1</v>
      </c>
      <c r="K674" s="127">
        <f>VLOOKUP(G674,权重!$L$16:$N$18,3,0)</f>
        <v>0.03757</v>
      </c>
      <c r="L674" s="127">
        <f t="shared" si="112"/>
        <v>-0.0952406599627802</v>
      </c>
      <c r="M674" t="str">
        <f>IFERROR(VLOOKUP(A674,[1]数据整理!A:Q,16,0),"")</f>
        <v>材料学院</v>
      </c>
      <c r="N674" t="s">
        <v>545</v>
      </c>
      <c r="O674">
        <v>556</v>
      </c>
      <c r="P674">
        <v>577</v>
      </c>
      <c r="Q674" s="14">
        <v>7</v>
      </c>
      <c r="R674" s="14" t="s">
        <v>55</v>
      </c>
      <c r="S674" s="14" t="s">
        <v>55</v>
      </c>
      <c r="T674" s="30">
        <f>VLOOKUP(A674,英语评价得分!O:T,6,0)</f>
        <v>1.95226817532543</v>
      </c>
      <c r="U674" s="41">
        <f t="shared" si="113"/>
        <v>1.9617082107136</v>
      </c>
      <c r="V674" s="14">
        <f t="shared" si="114"/>
        <v>0</v>
      </c>
      <c r="W674">
        <v>27</v>
      </c>
      <c r="X674">
        <v>9</v>
      </c>
      <c r="Y674" s="131">
        <v>0.333333333333333</v>
      </c>
      <c r="Z674">
        <v>86.72</v>
      </c>
      <c r="AA674" s="41">
        <f t="shared" si="115"/>
        <v>-2.01692690651545</v>
      </c>
      <c r="AB674" s="41">
        <f>VLOOKUP(A674,绩点百分制转换!$H:$M,6,0)</f>
        <v>-0.565163037697773</v>
      </c>
      <c r="AC674" s="41">
        <f>L674*权重!$O$22+AA674*权重!$O$23+AB674*权重!$O$24</f>
        <v>-0.845906332183755</v>
      </c>
      <c r="AD674" s="41">
        <f t="shared" si="116"/>
        <v>-1.2029660322282</v>
      </c>
      <c r="AE674">
        <v>0</v>
      </c>
      <c r="AF674">
        <v>0</v>
      </c>
      <c r="AG674">
        <v>7</v>
      </c>
      <c r="AH674" s="41">
        <f>AE674*权重!$N$3+AF674*权重!$N$4+AG674*权重!$N$5</f>
        <v>0.745321856330641</v>
      </c>
      <c r="AI674" s="41">
        <f t="shared" si="117"/>
        <v>-0.174721250854356</v>
      </c>
      <c r="AJ674">
        <v>1</v>
      </c>
      <c r="AK674">
        <v>0</v>
      </c>
      <c r="AL674">
        <v>0</v>
      </c>
      <c r="AM674" s="41">
        <f>AJ674*权重!$N$9+AK674*权重!$N$10+AL674*权重!$N$11</f>
        <v>0.484022428139353</v>
      </c>
      <c r="AN674" s="41">
        <f t="shared" si="118"/>
        <v>0.64883677573218</v>
      </c>
      <c r="AO674" s="41">
        <f>AI674*权重!$D$16+AN674*权重!$D$17</f>
        <v>0.335967081431955</v>
      </c>
      <c r="AP674" s="41">
        <f t="shared" si="119"/>
        <v>0.400150350106403</v>
      </c>
      <c r="AQ674" t="s">
        <v>55</v>
      </c>
      <c r="AR674" t="s">
        <v>55</v>
      </c>
      <c r="AS674" t="s">
        <v>55</v>
      </c>
      <c r="AT674">
        <v>95.3</v>
      </c>
      <c r="AU674">
        <v>95.3</v>
      </c>
      <c r="AV674" s="7">
        <f>IF(AU674="","未进复试",IFERROR(VLOOKUP(A674,录取名单!$E:$I,5,0),"未录取"))</f>
        <v>95.3</v>
      </c>
      <c r="AW674" s="136" t="str">
        <f>VLOOKUP(A674,[1]数据整理!$A:$AC,29,0)</f>
        <v>2jia</v>
      </c>
      <c r="AX674" t="str">
        <f t="shared" si="120"/>
        <v/>
      </c>
      <c r="AY674">
        <f>IFERROR(VLOOKUP(A674,跨学科资质筛选!$A:$H,8,0),1)</f>
        <v>1</v>
      </c>
    </row>
    <row r="675" spans="1:51">
      <c r="A675" s="8">
        <v>828</v>
      </c>
      <c r="B675" s="8" t="s">
        <v>930</v>
      </c>
      <c r="C675">
        <v>1</v>
      </c>
      <c r="D675" t="s">
        <v>102</v>
      </c>
      <c r="E675" t="str">
        <f>VLOOKUP(A675,[1]数据整理!A:J,10,0)</f>
        <v>工学</v>
      </c>
      <c r="F675" t="str">
        <f>VLOOKUP(A675,[1]数据整理!$A:$M,13,0)</f>
        <v>电气工程及其自动化</v>
      </c>
      <c r="G675" s="7">
        <v>211</v>
      </c>
      <c r="H675" s="7">
        <f t="shared" si="110"/>
        <v>0</v>
      </c>
      <c r="I675" s="7">
        <f t="shared" si="111"/>
        <v>1</v>
      </c>
      <c r="J675" s="7">
        <v>1</v>
      </c>
      <c r="K675" s="127">
        <f>VLOOKUP(G675,权重!$L$16:$N$18,3,0)</f>
        <v>0.03757</v>
      </c>
      <c r="L675" s="127">
        <f t="shared" si="112"/>
        <v>-0.0952406599627802</v>
      </c>
      <c r="M675" t="str">
        <f>IFERROR(VLOOKUP(A675,[1]数据整理!A:Q,16,0),"")</f>
        <v>工学院</v>
      </c>
      <c r="N675" t="s">
        <v>183</v>
      </c>
      <c r="O675">
        <v>476</v>
      </c>
      <c r="Q675" s="14"/>
      <c r="R675" s="14" t="s">
        <v>55</v>
      </c>
      <c r="S675" s="14" t="s">
        <v>55</v>
      </c>
      <c r="T675" s="30">
        <f>VLOOKUP(A675,英语评价得分!O:T,6,0)</f>
        <v>-1.07442830016729</v>
      </c>
      <c r="U675" s="41">
        <f t="shared" si="113"/>
        <v>-1.07901538672798</v>
      </c>
      <c r="V675" s="14">
        <f t="shared" si="114"/>
        <v>0</v>
      </c>
      <c r="W675">
        <v>64</v>
      </c>
      <c r="X675">
        <v>17</v>
      </c>
      <c r="Y675" s="131">
        <v>0.265625</v>
      </c>
      <c r="Z675">
        <v>85.22</v>
      </c>
      <c r="AA675" s="41">
        <f t="shared" si="115"/>
        <v>-1.43319054897989</v>
      </c>
      <c r="AB675" s="41">
        <f>VLOOKUP(A675,绩点百分制转换!$H:$M,6,0)</f>
        <v>-0.950533429055795</v>
      </c>
      <c r="AC675" s="41">
        <f>L675*权重!$O$22+AA675*权重!$O$23+AB675*权重!$O$24</f>
        <v>-0.641826306396012</v>
      </c>
      <c r="AD675" s="41">
        <f t="shared" si="116"/>
        <v>-0.912732151131055</v>
      </c>
      <c r="AE675">
        <v>0</v>
      </c>
      <c r="AF675">
        <v>0</v>
      </c>
      <c r="AG675">
        <v>3</v>
      </c>
      <c r="AH675" s="41">
        <f>AE675*权重!$N$3+AF675*权重!$N$4+AG675*权重!$N$5</f>
        <v>0.319423652713132</v>
      </c>
      <c r="AI675" s="41">
        <f t="shared" si="117"/>
        <v>-0.580760905997001</v>
      </c>
      <c r="AJ675">
        <v>0</v>
      </c>
      <c r="AK675">
        <v>1</v>
      </c>
      <c r="AL675">
        <v>0</v>
      </c>
      <c r="AM675" s="41">
        <f>AJ675*权重!$N$9+AK675*权重!$N$10+AL675*权重!$N$11</f>
        <v>0.341500400262201</v>
      </c>
      <c r="AN675" s="41">
        <f t="shared" si="118"/>
        <v>0.266081374167892</v>
      </c>
      <c r="AO675" s="41">
        <f>AI675*权重!$D$16+AN675*权重!$D$17</f>
        <v>-0.0556340080667513</v>
      </c>
      <c r="AP675" s="41">
        <f t="shared" si="119"/>
        <v>-0.0662623484147568</v>
      </c>
      <c r="AQ675">
        <v>20</v>
      </c>
      <c r="AR675">
        <v>20</v>
      </c>
      <c r="AS675">
        <v>23</v>
      </c>
      <c r="AT675">
        <v>21.38</v>
      </c>
      <c r="AU675">
        <v>84.38</v>
      </c>
      <c r="AV675" s="7">
        <f>IF(AU675="","未进复试",IFERROR(VLOOKUP(A675,录取名单!$E:$I,5,0),"未录取"))</f>
        <v>84.38</v>
      </c>
      <c r="AW675" s="136" t="str">
        <f>VLOOKUP(A675,[1]数据整理!$A:$AC,29,0)</f>
        <v>2jia</v>
      </c>
      <c r="AX675" t="str">
        <f t="shared" si="120"/>
        <v/>
      </c>
      <c r="AY675">
        <f>IFERROR(VLOOKUP(A675,跨学科资质筛选!$A:$H,8,0),1)</f>
        <v>1</v>
      </c>
    </row>
    <row r="676" spans="1:51">
      <c r="A676" s="8">
        <v>830</v>
      </c>
      <c r="B676" s="8" t="s">
        <v>931</v>
      </c>
      <c r="C676">
        <v>1</v>
      </c>
      <c r="D676" t="s">
        <v>207</v>
      </c>
      <c r="E676" t="str">
        <f>VLOOKUP(A676,[1]数据整理!A:J,10,0)</f>
        <v>文学</v>
      </c>
      <c r="F676" t="str">
        <f>VLOOKUP(A676,[1]数据整理!$A:$M,13,0)</f>
        <v>广告学</v>
      </c>
      <c r="G676" s="7" t="s">
        <v>53</v>
      </c>
      <c r="H676" s="7">
        <f t="shared" si="110"/>
        <v>0</v>
      </c>
      <c r="I676" s="7">
        <f t="shared" si="111"/>
        <v>1</v>
      </c>
      <c r="J676" s="7">
        <v>1</v>
      </c>
      <c r="K676" s="127">
        <f>VLOOKUP(G676,权重!$L$16:$N$18,3,0)</f>
        <v>0.02965</v>
      </c>
      <c r="L676" s="127">
        <f t="shared" si="112"/>
        <v>-0.162495927150278</v>
      </c>
      <c r="M676" t="str">
        <f>IFERROR(VLOOKUP(A676,[1]数据整理!A:Q,16,0),"")</f>
        <v>艺术设计学院</v>
      </c>
      <c r="N676" t="s">
        <v>205</v>
      </c>
      <c r="O676">
        <v>428</v>
      </c>
      <c r="P676">
        <v>470</v>
      </c>
      <c r="Q676" s="14"/>
      <c r="R676" s="14" t="s">
        <v>55</v>
      </c>
      <c r="S676" s="14" t="s">
        <v>55</v>
      </c>
      <c r="T676" s="30">
        <f>VLOOKUP(A676,英语评价得分!O:T,6,0)</f>
        <v>-0.00579223777897996</v>
      </c>
      <c r="U676" s="41">
        <f t="shared" si="113"/>
        <v>-0.00542676682772792</v>
      </c>
      <c r="V676" s="14">
        <f t="shared" si="114"/>
        <v>0</v>
      </c>
      <c r="W676">
        <v>69</v>
      </c>
      <c r="X676">
        <v>1</v>
      </c>
      <c r="Y676" s="131">
        <v>0.0144927536231884</v>
      </c>
      <c r="Z676">
        <v>3.68</v>
      </c>
      <c r="AA676" s="41">
        <f t="shared" si="115"/>
        <v>0.731905171779097</v>
      </c>
      <c r="AB676" s="41">
        <f>VLOOKUP(A676,绩点百分制转换!$H:$M,6,0)</f>
        <v>-0.544609950158679</v>
      </c>
      <c r="AC676" s="41">
        <f>L676*权重!$O$22+AA676*权重!$O$23+AB676*权重!$O$24</f>
        <v>0.159641944954639</v>
      </c>
      <c r="AD676" s="41">
        <f t="shared" si="116"/>
        <v>0.227081705064639</v>
      </c>
      <c r="AE676">
        <v>0</v>
      </c>
      <c r="AF676">
        <v>0</v>
      </c>
      <c r="AG676">
        <v>0</v>
      </c>
      <c r="AH676" s="41">
        <f>AE676*权重!$N$3+AF676*权重!$N$4+AG676*权重!$N$5</f>
        <v>0</v>
      </c>
      <c r="AI676" s="41">
        <f t="shared" si="117"/>
        <v>-0.885290647353986</v>
      </c>
      <c r="AJ676">
        <v>0</v>
      </c>
      <c r="AK676">
        <v>0</v>
      </c>
      <c r="AL676">
        <v>0</v>
      </c>
      <c r="AM676" s="41">
        <f>AJ676*权重!$N$9+AK676*权重!$N$10+AL676*权重!$N$11</f>
        <v>0</v>
      </c>
      <c r="AN676" s="41">
        <f t="shared" si="118"/>
        <v>-0.651047891978899</v>
      </c>
      <c r="AO676" s="41">
        <f>AI676*权重!$D$16+AN676*权重!$D$17</f>
        <v>-0.740036714745894</v>
      </c>
      <c r="AP676" s="41">
        <f t="shared" si="119"/>
        <v>-0.881413587411652</v>
      </c>
      <c r="AQ676" t="s">
        <v>55</v>
      </c>
      <c r="AR676" t="s">
        <v>55</v>
      </c>
      <c r="AS676" t="s">
        <v>55</v>
      </c>
      <c r="AT676" t="s">
        <v>55</v>
      </c>
      <c r="AU676" t="s">
        <v>55</v>
      </c>
      <c r="AV676" s="7" t="str">
        <f>IF(AU676="","未进复试",IFERROR(VLOOKUP(A676,录取名单!$E:$I,5,0),"未录取"))</f>
        <v>未进复试</v>
      </c>
      <c r="AW676" s="136" t="str">
        <f>VLOOKUP(A676,[1]数据整理!$A:$AC,29,0)</f>
        <v>putong</v>
      </c>
      <c r="AX676" t="str">
        <f t="shared" si="120"/>
        <v/>
      </c>
      <c r="AY676">
        <f>IFERROR(VLOOKUP(A676,跨学科资质筛选!$A:$H,8,0),1)</f>
        <v>1</v>
      </c>
    </row>
    <row r="677" spans="1:51">
      <c r="A677" s="8">
        <v>832</v>
      </c>
      <c r="B677" s="8" t="s">
        <v>932</v>
      </c>
      <c r="C677">
        <v>1</v>
      </c>
      <c r="D677" t="s">
        <v>169</v>
      </c>
      <c r="E677" t="str">
        <f>VLOOKUP(A677,[1]数据整理!A:J,10,0)</f>
        <v>艺术学</v>
      </c>
      <c r="F677" t="str">
        <f>VLOOKUP(A677,[1]数据整理!$A:$M,13,0)</f>
        <v>数字媒体艺术</v>
      </c>
      <c r="G677" s="7" t="s">
        <v>53</v>
      </c>
      <c r="H677" s="7">
        <f t="shared" si="110"/>
        <v>0</v>
      </c>
      <c r="I677" s="7">
        <f t="shared" si="111"/>
        <v>1</v>
      </c>
      <c r="J677" s="7">
        <v>1</v>
      </c>
      <c r="K677" s="127">
        <f>VLOOKUP(G677,权重!$L$16:$N$18,3,0)</f>
        <v>0.02965</v>
      </c>
      <c r="L677" s="127">
        <f t="shared" si="112"/>
        <v>-0.162495927150278</v>
      </c>
      <c r="M677" t="str">
        <f>IFERROR(VLOOKUP(A677,[1]数据整理!A:Q,16,0),"")</f>
        <v>艺术设计学院</v>
      </c>
      <c r="N677" t="s">
        <v>232</v>
      </c>
      <c r="O677">
        <v>457</v>
      </c>
      <c r="Q677" s="14"/>
      <c r="R677" s="14" t="s">
        <v>55</v>
      </c>
      <c r="S677" s="14" t="s">
        <v>55</v>
      </c>
      <c r="T677" s="30">
        <f>VLOOKUP(A677,英语评价得分!O:T,6,0)</f>
        <v>-1.37508294507004</v>
      </c>
      <c r="U677" s="41">
        <f t="shared" si="113"/>
        <v>-1.38106340536433</v>
      </c>
      <c r="V677" s="14">
        <f t="shared" si="114"/>
        <v>0</v>
      </c>
      <c r="W677">
        <v>70</v>
      </c>
      <c r="X677">
        <v>1</v>
      </c>
      <c r="Y677" s="131">
        <v>0.0142857142857143</v>
      </c>
      <c r="Z677">
        <v>3.8</v>
      </c>
      <c r="AA677" s="41">
        <f t="shared" si="115"/>
        <v>0.733690127674093</v>
      </c>
      <c r="AB677" s="41">
        <f>VLOOKUP(A677,绩点百分制转换!$H:$M,6,0)</f>
        <v>-0.0650379075798088</v>
      </c>
      <c r="AC677" s="41">
        <f>L677*权重!$O$22+AA677*权重!$O$23+AB677*权重!$O$24</f>
        <v>0.182062630412493</v>
      </c>
      <c r="AD677" s="41">
        <f t="shared" si="116"/>
        <v>0.258967444652202</v>
      </c>
      <c r="AE677">
        <v>3</v>
      </c>
      <c r="AF677">
        <v>1</v>
      </c>
      <c r="AG677">
        <v>2</v>
      </c>
      <c r="AH677" s="41">
        <f>AE677*权重!$N$3+AF677*权重!$N$4+AG677*权重!$N$5</f>
        <v>2.02768360260403</v>
      </c>
      <c r="AI677" s="41">
        <f t="shared" si="117"/>
        <v>1.04784723335693</v>
      </c>
      <c r="AJ677">
        <v>0</v>
      </c>
      <c r="AK677">
        <v>1</v>
      </c>
      <c r="AL677">
        <v>0</v>
      </c>
      <c r="AM677" s="41">
        <f>AJ677*权重!$N$9+AK677*权重!$N$10+AL677*权重!$N$11</f>
        <v>0.341500400262201</v>
      </c>
      <c r="AN677" s="41">
        <f t="shared" si="118"/>
        <v>0.266081374167892</v>
      </c>
      <c r="AO677" s="41">
        <f>AI677*权重!$D$16+AN677*权重!$D$17</f>
        <v>0.563074224073808</v>
      </c>
      <c r="AP677" s="41">
        <f t="shared" si="119"/>
        <v>0.670644120664123</v>
      </c>
      <c r="AQ677" t="s">
        <v>55</v>
      </c>
      <c r="AR677" t="s">
        <v>55</v>
      </c>
      <c r="AS677" t="s">
        <v>55</v>
      </c>
      <c r="AT677" t="s">
        <v>55</v>
      </c>
      <c r="AU677" t="s">
        <v>55</v>
      </c>
      <c r="AV677" s="7" t="str">
        <f>IF(AU677="","未进复试",IFERROR(VLOOKUP(A677,录取名单!$E:$I,5,0),"未录取"))</f>
        <v>未进复试</v>
      </c>
      <c r="AW677" s="136" t="str">
        <f>VLOOKUP(A677,[1]数据整理!$A:$AC,29,0)</f>
        <v>putong</v>
      </c>
      <c r="AX677" t="str">
        <f t="shared" si="120"/>
        <v/>
      </c>
      <c r="AY677">
        <f>IFERROR(VLOOKUP(A677,跨学科资质筛选!$A:$H,8,0),1)</f>
        <v>1</v>
      </c>
    </row>
    <row r="678" spans="1:51">
      <c r="A678" s="8">
        <v>833</v>
      </c>
      <c r="B678" s="8" t="s">
        <v>933</v>
      </c>
      <c r="C678">
        <v>2</v>
      </c>
      <c r="D678" t="s">
        <v>476</v>
      </c>
      <c r="E678" t="str">
        <f>VLOOKUP(A678,[1]数据整理!A:J,10,0)</f>
        <v>经济学</v>
      </c>
      <c r="F678" t="str">
        <f>VLOOKUP(A678,[1]数据整理!$A:$M,13,0)</f>
        <v>经济统计学</v>
      </c>
      <c r="G678" s="7" t="s">
        <v>53</v>
      </c>
      <c r="H678" s="7">
        <f t="shared" si="110"/>
        <v>0</v>
      </c>
      <c r="I678" s="7">
        <f t="shared" si="111"/>
        <v>1</v>
      </c>
      <c r="J678" s="7">
        <v>1</v>
      </c>
      <c r="K678" s="127">
        <f>VLOOKUP(G678,权重!$L$16:$N$18,3,0)</f>
        <v>0.02965</v>
      </c>
      <c r="L678" s="127">
        <f t="shared" si="112"/>
        <v>-0.162495927150278</v>
      </c>
      <c r="M678" t="str">
        <f>IFERROR(VLOOKUP(A678,[1]数据整理!A:Q,16,0),"")</f>
        <v>经济管理学院</v>
      </c>
      <c r="N678" t="s">
        <v>67</v>
      </c>
      <c r="O678">
        <v>531</v>
      </c>
      <c r="P678">
        <v>472</v>
      </c>
      <c r="Q678" s="14"/>
      <c r="R678" s="14" t="s">
        <v>55</v>
      </c>
      <c r="S678" s="14" t="s">
        <v>55</v>
      </c>
      <c r="T678" s="30">
        <f>VLOOKUP(A678,英语评价得分!O:T,6,0)</f>
        <v>0.0308070222790473</v>
      </c>
      <c r="U678" s="41">
        <f t="shared" si="113"/>
        <v>0.0313421112571576</v>
      </c>
      <c r="V678" s="14">
        <f t="shared" si="114"/>
        <v>0</v>
      </c>
      <c r="W678">
        <v>218</v>
      </c>
      <c r="X678">
        <v>2</v>
      </c>
      <c r="Y678" s="131">
        <v>0.00917431192660551</v>
      </c>
      <c r="Z678">
        <v>4.09</v>
      </c>
      <c r="AA678" s="41">
        <f t="shared" si="115"/>
        <v>0.777757249815703</v>
      </c>
      <c r="AB678" s="41">
        <f>VLOOKUP(A678,绩点百分制转换!$H:$M,6,0)</f>
        <v>1.25378520951209</v>
      </c>
      <c r="AC678" s="41">
        <f>L678*权重!$O$22+AA678*权重!$O$23+AB678*权重!$O$24</f>
        <v>0.258581794370288</v>
      </c>
      <c r="AD678" s="41">
        <f t="shared" si="116"/>
        <v>0.367789725755196</v>
      </c>
      <c r="AE678">
        <v>0</v>
      </c>
      <c r="AF678">
        <v>0</v>
      </c>
      <c r="AG678">
        <v>0</v>
      </c>
      <c r="AH678" s="41">
        <f>AE678*权重!$N$3+AF678*权重!$N$4+AG678*权重!$N$5</f>
        <v>0</v>
      </c>
      <c r="AI678" s="41">
        <f t="shared" si="117"/>
        <v>-0.885290647353986</v>
      </c>
      <c r="AJ678">
        <v>0</v>
      </c>
      <c r="AK678">
        <v>0</v>
      </c>
      <c r="AL678">
        <v>0</v>
      </c>
      <c r="AM678" s="41">
        <f>AJ678*权重!$N$9+AK678*权重!$N$10+AL678*权重!$N$11</f>
        <v>0</v>
      </c>
      <c r="AN678" s="41">
        <f t="shared" si="118"/>
        <v>-0.651047891978899</v>
      </c>
      <c r="AO678" s="41">
        <f>AI678*权重!$D$16+AN678*权重!$D$17</f>
        <v>-0.740036714745894</v>
      </c>
      <c r="AP678" s="41">
        <f t="shared" si="119"/>
        <v>-0.881413587411652</v>
      </c>
      <c r="AQ678" t="s">
        <v>55</v>
      </c>
      <c r="AR678" t="s">
        <v>55</v>
      </c>
      <c r="AS678" t="s">
        <v>55</v>
      </c>
      <c r="AT678" t="s">
        <v>55</v>
      </c>
      <c r="AU678" t="s">
        <v>55</v>
      </c>
      <c r="AV678" s="7" t="str">
        <f>IF(AU678="","未进复试",IFERROR(VLOOKUP(A678,录取名单!$E:$I,5,0),"未录取"))</f>
        <v>未进复试</v>
      </c>
      <c r="AW678" s="136" t="str">
        <f>VLOOKUP(A678,[1]数据整理!$A:$AC,29,0)</f>
        <v>putong</v>
      </c>
      <c r="AX678" t="str">
        <f t="shared" si="120"/>
        <v/>
      </c>
      <c r="AY678">
        <f>IFERROR(VLOOKUP(A678,跨学科资质筛选!$A:$H,8,0),1)</f>
        <v>1</v>
      </c>
    </row>
    <row r="679" spans="1:51">
      <c r="A679" s="8">
        <v>835</v>
      </c>
      <c r="B679" s="8" t="s">
        <v>934</v>
      </c>
      <c r="C679">
        <v>1</v>
      </c>
      <c r="D679" t="s">
        <v>652</v>
      </c>
      <c r="E679" t="str">
        <f>VLOOKUP(A679,[1]数据整理!A:J,10,0)</f>
        <v>管理学</v>
      </c>
      <c r="F679" t="str">
        <f>VLOOKUP(A679,[1]数据整理!$A:$M,13,0)</f>
        <v>会计学</v>
      </c>
      <c r="G679" s="7" t="s">
        <v>53</v>
      </c>
      <c r="H679" s="7">
        <f t="shared" si="110"/>
        <v>0</v>
      </c>
      <c r="I679" s="7">
        <f t="shared" si="111"/>
        <v>1</v>
      </c>
      <c r="J679" s="7">
        <v>1</v>
      </c>
      <c r="K679" s="127">
        <f>VLOOKUP(G679,权重!$L$16:$N$18,3,0)</f>
        <v>0.02965</v>
      </c>
      <c r="L679" s="127">
        <f t="shared" si="112"/>
        <v>-0.162495927150278</v>
      </c>
      <c r="M679" t="str">
        <f>IFERROR(VLOOKUP(A679,[1]数据整理!A:Q,16,0),"")</f>
        <v>经济管理学院</v>
      </c>
      <c r="N679" t="s">
        <v>54</v>
      </c>
      <c r="O679">
        <v>544</v>
      </c>
      <c r="P679">
        <v>494</v>
      </c>
      <c r="Q679" s="14"/>
      <c r="R679" s="14" t="s">
        <v>55</v>
      </c>
      <c r="S679" s="14" t="s">
        <v>55</v>
      </c>
      <c r="T679" s="30">
        <f>VLOOKUP(A679,英语评价得分!O:T,6,0)</f>
        <v>0.433398882917336</v>
      </c>
      <c r="U679" s="41">
        <f t="shared" si="113"/>
        <v>0.435799770190887</v>
      </c>
      <c r="V679" s="14">
        <f t="shared" si="114"/>
        <v>0</v>
      </c>
      <c r="W679">
        <v>146</v>
      </c>
      <c r="X679">
        <v>8</v>
      </c>
      <c r="Y679" s="131">
        <v>0.0547945205479452</v>
      </c>
      <c r="Z679">
        <v>3.74</v>
      </c>
      <c r="AA679" s="41">
        <f t="shared" si="115"/>
        <v>0.384450058520197</v>
      </c>
      <c r="AB679" s="41">
        <f>VLOOKUP(A679,绩点百分制转换!$H:$M,6,0)</f>
        <v>-0.321951501818486</v>
      </c>
      <c r="AC679" s="41">
        <f>L679*权重!$O$22+AA679*权重!$O$23+AB679*权重!$O$24</f>
        <v>0.0378633268665208</v>
      </c>
      <c r="AD679" s="41">
        <f t="shared" si="116"/>
        <v>0.0538933647264107</v>
      </c>
      <c r="AE679">
        <v>0</v>
      </c>
      <c r="AF679">
        <v>2</v>
      </c>
      <c r="AG679">
        <v>4</v>
      </c>
      <c r="AH679" s="41">
        <f>AE679*权重!$N$3+AF679*权重!$N$4+AG679*权重!$N$5</f>
        <v>1.2917400501091</v>
      </c>
      <c r="AI679" s="41">
        <f t="shared" si="117"/>
        <v>0.346218854271626</v>
      </c>
      <c r="AJ679">
        <v>0</v>
      </c>
      <c r="AK679">
        <v>0</v>
      </c>
      <c r="AL679">
        <v>0</v>
      </c>
      <c r="AM679" s="41">
        <f>AJ679*权重!$N$9+AK679*权重!$N$10+AL679*权重!$N$11</f>
        <v>0</v>
      </c>
      <c r="AN679" s="41">
        <f t="shared" si="118"/>
        <v>-0.651047891978899</v>
      </c>
      <c r="AO679" s="41">
        <f>AI679*权重!$D$16+AN679*权重!$D$17</f>
        <v>-0.272186255078325</v>
      </c>
      <c r="AP679" s="41">
        <f t="shared" si="119"/>
        <v>-0.324184812391513</v>
      </c>
      <c r="AQ679" t="s">
        <v>55</v>
      </c>
      <c r="AR679" t="s">
        <v>55</v>
      </c>
      <c r="AS679" t="s">
        <v>55</v>
      </c>
      <c r="AT679" t="s">
        <v>55</v>
      </c>
      <c r="AU679" t="s">
        <v>55</v>
      </c>
      <c r="AV679" s="7" t="str">
        <f>IF(AU679="","未进复试",IFERROR(VLOOKUP(A679,录取名单!$E:$I,5,0),"未录取"))</f>
        <v>未进复试</v>
      </c>
      <c r="AW679" s="136" t="str">
        <f>VLOOKUP(A679,[1]数据整理!$A:$AC,29,0)</f>
        <v>putong</v>
      </c>
      <c r="AX679" t="str">
        <f t="shared" si="120"/>
        <v/>
      </c>
      <c r="AY679">
        <f>IFERROR(VLOOKUP(A679,跨学科资质筛选!$A:$H,8,0),1)</f>
        <v>1</v>
      </c>
    </row>
    <row r="680" spans="1:51">
      <c r="A680" s="8">
        <v>837</v>
      </c>
      <c r="B680" s="8" t="s">
        <v>935</v>
      </c>
      <c r="C680">
        <v>2</v>
      </c>
      <c r="D680" t="s">
        <v>102</v>
      </c>
      <c r="E680" t="str">
        <f>VLOOKUP(A680,[1]数据整理!A:J,10,0)</f>
        <v>工学</v>
      </c>
      <c r="F680" t="str">
        <f>VLOOKUP(A680,[1]数据整理!$A:$M,13,0)</f>
        <v>风景园林</v>
      </c>
      <c r="G680" s="7">
        <v>211</v>
      </c>
      <c r="H680" s="7">
        <f t="shared" si="110"/>
        <v>0</v>
      </c>
      <c r="I680" s="7">
        <f t="shared" si="111"/>
        <v>1</v>
      </c>
      <c r="J680" s="7">
        <v>1</v>
      </c>
      <c r="K680" s="127">
        <f>VLOOKUP(G680,权重!$L$16:$N$18,3,0)</f>
        <v>0.03757</v>
      </c>
      <c r="L680" s="127">
        <f t="shared" si="112"/>
        <v>-0.0952406599627802</v>
      </c>
      <c r="M680" t="str">
        <f>IFERROR(VLOOKUP(A680,[1]数据整理!A:Q,16,0),"")</f>
        <v>园林学院</v>
      </c>
      <c r="N680" t="s">
        <v>127</v>
      </c>
      <c r="O680">
        <v>501</v>
      </c>
      <c r="Q680" s="14"/>
      <c r="R680" s="14" t="s">
        <v>55</v>
      </c>
      <c r="S680" s="14" t="s">
        <v>55</v>
      </c>
      <c r="T680" s="30">
        <f>VLOOKUP(A680,英语评价得分!O:T,6,0)</f>
        <v>-0.678830083189985</v>
      </c>
      <c r="U680" s="41">
        <f t="shared" si="113"/>
        <v>-0.68158378325909</v>
      </c>
      <c r="V680" s="14">
        <f t="shared" si="114"/>
        <v>0</v>
      </c>
      <c r="W680">
        <v>145</v>
      </c>
      <c r="X680">
        <v>54</v>
      </c>
      <c r="Y680" s="131">
        <v>0.372413793103448</v>
      </c>
      <c r="Z680">
        <v>87</v>
      </c>
      <c r="AA680" s="41">
        <f t="shared" si="115"/>
        <v>-2.35385271924685</v>
      </c>
      <c r="AB680" s="41">
        <f>VLOOKUP(A680,绩点百分制转换!$H:$M,6,0)</f>
        <v>-0.493227231310942</v>
      </c>
      <c r="AC680" s="41">
        <f>L680*权重!$O$22+AA680*权重!$O$23+AB680*权重!$O$24</f>
        <v>-0.970522225789072</v>
      </c>
      <c r="AD680" s="41">
        <f t="shared" si="116"/>
        <v>-1.38018942441396</v>
      </c>
      <c r="AE680">
        <v>0</v>
      </c>
      <c r="AF680">
        <v>0</v>
      </c>
      <c r="AG680">
        <v>0</v>
      </c>
      <c r="AH680" s="41">
        <f>AE680*权重!$N$3+AF680*权重!$N$4+AG680*权重!$N$5</f>
        <v>0</v>
      </c>
      <c r="AI680" s="41">
        <f t="shared" si="117"/>
        <v>-0.885290647353986</v>
      </c>
      <c r="AJ680">
        <v>0</v>
      </c>
      <c r="AK680">
        <v>0</v>
      </c>
      <c r="AL680">
        <v>0</v>
      </c>
      <c r="AM680" s="41">
        <f>AJ680*权重!$N$9+AK680*权重!$N$10+AL680*权重!$N$11</f>
        <v>0</v>
      </c>
      <c r="AN680" s="41">
        <f t="shared" si="118"/>
        <v>-0.651047891978899</v>
      </c>
      <c r="AO680" s="41">
        <f>AI680*权重!$D$16+AN680*权重!$D$17</f>
        <v>-0.740036714745894</v>
      </c>
      <c r="AP680" s="41">
        <f t="shared" si="119"/>
        <v>-0.881413587411652</v>
      </c>
      <c r="AQ680">
        <v>87</v>
      </c>
      <c r="AR680">
        <v>85</v>
      </c>
      <c r="AS680" t="s">
        <v>55</v>
      </c>
      <c r="AT680">
        <v>85.93</v>
      </c>
      <c r="AU680">
        <v>85.99</v>
      </c>
      <c r="AV680" s="7">
        <f>IF(AU680="","未进复试",IFERROR(VLOOKUP(A680,录取名单!$E:$I,5,0),"未录取"))</f>
        <v>85.99</v>
      </c>
      <c r="AW680" s="136" t="str">
        <f>VLOOKUP(A680,[1]数据整理!$A:$AC,29,0)</f>
        <v>putong</v>
      </c>
      <c r="AX680" t="str">
        <f t="shared" si="120"/>
        <v/>
      </c>
      <c r="AY680">
        <f>IFERROR(VLOOKUP(A680,跨学科资质筛选!$A:$H,8,0),1)</f>
        <v>1</v>
      </c>
    </row>
    <row r="681" spans="1:51">
      <c r="A681" s="8">
        <v>838</v>
      </c>
      <c r="B681" s="8" t="s">
        <v>936</v>
      </c>
      <c r="C681">
        <v>1</v>
      </c>
      <c r="D681" t="s">
        <v>102</v>
      </c>
      <c r="E681" t="str">
        <f>VLOOKUP(A681,[1]数据整理!A:J,10,0)</f>
        <v>文学</v>
      </c>
      <c r="F681" t="str">
        <f>VLOOKUP(A681,[1]数据整理!$A:$M,13,0)</f>
        <v>英语</v>
      </c>
      <c r="G681" s="7">
        <v>211</v>
      </c>
      <c r="H681" s="7">
        <f t="shared" si="110"/>
        <v>0</v>
      </c>
      <c r="I681" s="7">
        <f t="shared" si="111"/>
        <v>1</v>
      </c>
      <c r="J681" s="7">
        <v>1</v>
      </c>
      <c r="K681" s="127">
        <f>VLOOKUP(G681,权重!$L$16:$N$18,3,0)</f>
        <v>0.03757</v>
      </c>
      <c r="L681" s="127">
        <f t="shared" si="112"/>
        <v>-0.0952406599627802</v>
      </c>
      <c r="M681" t="str">
        <f>IFERROR(VLOOKUP(A681,[1]数据整理!A:Q,16,0),"")</f>
        <v>外语学院</v>
      </c>
      <c r="N681" t="s">
        <v>362</v>
      </c>
      <c r="Q681" s="14"/>
      <c r="R681" s="14" t="s">
        <v>55</v>
      </c>
      <c r="S681" s="14" t="s">
        <v>55</v>
      </c>
      <c r="T681" s="30">
        <f>VLOOKUP(A681,英语评价得分!O:T,6,0)</f>
        <v>-0.0423914978370054</v>
      </c>
      <c r="U681" s="41">
        <f t="shared" si="113"/>
        <v>-0.0421956449126116</v>
      </c>
      <c r="V681" s="14">
        <f t="shared" si="114"/>
        <v>1</v>
      </c>
      <c r="W681">
        <v>46</v>
      </c>
      <c r="X681">
        <v>11</v>
      </c>
      <c r="Y681" s="131">
        <v>0.239130434782609</v>
      </c>
      <c r="Z681">
        <v>88.44</v>
      </c>
      <c r="AA681" s="41">
        <f t="shared" si="115"/>
        <v>-1.20477197429206</v>
      </c>
      <c r="AB681" s="41">
        <f>VLOOKUP(A681,绩点百分制转换!$H:$M,6,0)</f>
        <v>-0.123271655607241</v>
      </c>
      <c r="AC681" s="41">
        <f>L681*权重!$O$22+AA681*权重!$O$23+AB681*权重!$O$24</f>
        <v>-0.517624890053253</v>
      </c>
      <c r="AD681" s="41">
        <f t="shared" si="116"/>
        <v>-0.73609821077467</v>
      </c>
      <c r="AE681">
        <v>1</v>
      </c>
      <c r="AF681">
        <v>0</v>
      </c>
      <c r="AG681">
        <v>0</v>
      </c>
      <c r="AH681" s="41">
        <f>AE681*权重!$N$3+AF681*权重!$N$4+AG681*权重!$N$5</f>
        <v>0.460604525849828</v>
      </c>
      <c r="AI681" s="41">
        <f t="shared" si="117"/>
        <v>-0.446162937387948</v>
      </c>
      <c r="AJ681">
        <v>0</v>
      </c>
      <c r="AK681">
        <v>0</v>
      </c>
      <c r="AL681">
        <v>0</v>
      </c>
      <c r="AM681" s="41">
        <f>AJ681*权重!$N$9+AK681*权重!$N$10+AL681*权重!$N$11</f>
        <v>0</v>
      </c>
      <c r="AN681" s="41">
        <f t="shared" si="118"/>
        <v>-0.651047891978899</v>
      </c>
      <c r="AO681" s="41">
        <f>AI681*权重!$D$16+AN681*权重!$D$17</f>
        <v>-0.573212097729797</v>
      </c>
      <c r="AP681" s="41">
        <f t="shared" si="119"/>
        <v>-0.682718737247059</v>
      </c>
      <c r="AQ681" t="s">
        <v>55</v>
      </c>
      <c r="AR681">
        <v>75</v>
      </c>
      <c r="AS681" t="s">
        <v>55</v>
      </c>
      <c r="AT681">
        <v>90.3</v>
      </c>
      <c r="AU681">
        <v>82.65</v>
      </c>
      <c r="AV681" s="7">
        <f>IF(AU681="","未进复试",IFERROR(VLOOKUP(A681,录取名单!$E:$I,5,0),"未录取"))</f>
        <v>82.65</v>
      </c>
      <c r="AW681" s="136" t="str">
        <f>VLOOKUP(A681,[1]数据整理!$A:$AC,29,0)</f>
        <v>putong</v>
      </c>
      <c r="AX681" t="str">
        <f t="shared" si="120"/>
        <v/>
      </c>
      <c r="AY681">
        <f>IFERROR(VLOOKUP(A681,跨学科资质筛选!$A:$H,8,0),1)</f>
        <v>1</v>
      </c>
    </row>
    <row r="682" spans="1:51">
      <c r="A682" s="8">
        <v>840</v>
      </c>
      <c r="B682" s="8" t="s">
        <v>937</v>
      </c>
      <c r="C682">
        <v>1</v>
      </c>
      <c r="D682" t="s">
        <v>167</v>
      </c>
      <c r="E682" t="str">
        <f>VLOOKUP(A682,[1]数据整理!A:J,10,0)</f>
        <v>管理学</v>
      </c>
      <c r="F682" t="str">
        <f>VLOOKUP(A682,[1]数据整理!$A:$M,13,0)</f>
        <v>公共事业管理</v>
      </c>
      <c r="G682" s="7">
        <v>985</v>
      </c>
      <c r="H682" s="7">
        <f t="shared" si="110"/>
        <v>1</v>
      </c>
      <c r="I682" s="7">
        <f t="shared" si="111"/>
        <v>1</v>
      </c>
      <c r="J682" s="7">
        <v>1</v>
      </c>
      <c r="K682" s="127">
        <f>VLOOKUP(G682,权重!$L$16:$N$18,3,0)</f>
        <v>0.93278</v>
      </c>
      <c r="L682" s="127">
        <f t="shared" si="112"/>
        <v>7.50672748889076</v>
      </c>
      <c r="M682" t="str">
        <f>IFERROR(VLOOKUP(A682,[1]数据整理!A:Q,16,0),"")</f>
        <v>经济管理学院</v>
      </c>
      <c r="N682" t="s">
        <v>79</v>
      </c>
      <c r="O682">
        <v>560</v>
      </c>
      <c r="P682">
        <v>532</v>
      </c>
      <c r="Q682" s="14"/>
      <c r="R682" s="14" t="s">
        <v>55</v>
      </c>
      <c r="S682" s="14" t="s">
        <v>55</v>
      </c>
      <c r="T682" s="30">
        <f>VLOOKUP(A682,英语评价得分!O:T,6,0)</f>
        <v>1.12878482401984</v>
      </c>
      <c r="U682" s="41">
        <f t="shared" si="113"/>
        <v>1.13440845380369</v>
      </c>
      <c r="V682" s="14">
        <f t="shared" si="114"/>
        <v>0</v>
      </c>
      <c r="W682">
        <v>24</v>
      </c>
      <c r="X682">
        <v>2</v>
      </c>
      <c r="Y682" s="131">
        <v>0.0833333333333333</v>
      </c>
      <c r="Z682">
        <v>3.87</v>
      </c>
      <c r="AA682" s="41">
        <f t="shared" si="115"/>
        <v>0.138407336692774</v>
      </c>
      <c r="AB682" s="41">
        <f>VLOOKUP(A682,绩点百分制转换!$H:$M,6,0)</f>
        <v>0.234694619031987</v>
      </c>
      <c r="AC682" s="41">
        <f>L682*权重!$O$22+AA682*权重!$O$23+AB682*权重!$O$24</f>
        <v>4.38043791401474</v>
      </c>
      <c r="AD682" s="41">
        <f t="shared" si="116"/>
        <v>6.2297171452111</v>
      </c>
      <c r="AE682">
        <v>0</v>
      </c>
      <c r="AF682">
        <v>0</v>
      </c>
      <c r="AG682">
        <v>3</v>
      </c>
      <c r="AH682" s="41">
        <f>AE682*权重!$N$3+AF682*权重!$N$4+AG682*权重!$N$5</f>
        <v>0.319423652713132</v>
      </c>
      <c r="AI682" s="41">
        <f t="shared" si="117"/>
        <v>-0.580760905997001</v>
      </c>
      <c r="AJ682">
        <v>0</v>
      </c>
      <c r="AK682">
        <v>1</v>
      </c>
      <c r="AL682">
        <v>1</v>
      </c>
      <c r="AM682" s="41">
        <f>AJ682*权重!$N$9+AK682*权重!$N$10+AL682*权重!$N$11</f>
        <v>0.491989814419273</v>
      </c>
      <c r="AN682" s="41">
        <f t="shared" si="118"/>
        <v>0.670233890132048</v>
      </c>
      <c r="AO682" s="41">
        <f>AI682*权重!$D$16+AN682*权重!$D$17</f>
        <v>0.194980967082622</v>
      </c>
      <c r="AP682" s="41">
        <f t="shared" si="119"/>
        <v>0.232230199189912</v>
      </c>
      <c r="AQ682" t="s">
        <v>55</v>
      </c>
      <c r="AR682" t="s">
        <v>55</v>
      </c>
      <c r="AS682" t="s">
        <v>55</v>
      </c>
      <c r="AT682" t="s">
        <v>55</v>
      </c>
      <c r="AU682" t="s">
        <v>55</v>
      </c>
      <c r="AV682" s="7" t="str">
        <f>IF(AU682="","未进复试",IFERROR(VLOOKUP(A682,录取名单!$E:$I,5,0),"未录取"))</f>
        <v>未进复试</v>
      </c>
      <c r="AW682" s="136" t="str">
        <f>VLOOKUP(A682,[1]数据整理!$A:$AC,29,0)</f>
        <v>putong</v>
      </c>
      <c r="AX682" t="str">
        <f t="shared" si="120"/>
        <v/>
      </c>
      <c r="AY682">
        <f>IFERROR(VLOOKUP(A682,跨学科资质筛选!$A:$H,8,0),1)</f>
        <v>1</v>
      </c>
    </row>
    <row r="683" spans="1:51">
      <c r="A683" s="8">
        <v>841</v>
      </c>
      <c r="B683" s="8" t="s">
        <v>938</v>
      </c>
      <c r="C683">
        <v>1</v>
      </c>
      <c r="D683" t="s">
        <v>57</v>
      </c>
      <c r="E683" t="str">
        <f>VLOOKUP(A683,[1]数据整理!A:J,10,0)</f>
        <v>农学</v>
      </c>
      <c r="F683" t="str">
        <f>VLOOKUP(A683,[1]数据整理!$A:$M,13,0)</f>
        <v>园林</v>
      </c>
      <c r="G683" s="7">
        <v>211</v>
      </c>
      <c r="H683" s="7">
        <f t="shared" si="110"/>
        <v>0</v>
      </c>
      <c r="I683" s="7">
        <f t="shared" si="111"/>
        <v>1</v>
      </c>
      <c r="J683" s="7">
        <v>1</v>
      </c>
      <c r="K683" s="127">
        <f>VLOOKUP(G683,权重!$L$16:$N$18,3,0)</f>
        <v>0.03757</v>
      </c>
      <c r="L683" s="127">
        <f t="shared" si="112"/>
        <v>-0.0952406599627802</v>
      </c>
      <c r="M683" t="str">
        <f>IFERROR(VLOOKUP(A683,[1]数据整理!A:Q,16,0),"")</f>
        <v>园林学院</v>
      </c>
      <c r="N683" t="s">
        <v>127</v>
      </c>
      <c r="O683">
        <v>564</v>
      </c>
      <c r="P683">
        <v>479</v>
      </c>
      <c r="Q683" s="14"/>
      <c r="R683" s="14" t="s">
        <v>55</v>
      </c>
      <c r="S683" s="14" t="s">
        <v>55</v>
      </c>
      <c r="T683" s="30">
        <f>VLOOKUP(A683,英语评价得分!O:T,6,0)</f>
        <v>0.318077423592824</v>
      </c>
      <c r="U683" s="41">
        <f t="shared" si="113"/>
        <v>0.319943857482508</v>
      </c>
      <c r="V683" s="14">
        <f t="shared" si="114"/>
        <v>0</v>
      </c>
      <c r="W683">
        <v>88</v>
      </c>
      <c r="X683">
        <v>7</v>
      </c>
      <c r="Y683" s="131">
        <v>0.0795454545454545</v>
      </c>
      <c r="Z683">
        <v>3.91</v>
      </c>
      <c r="AA683" s="41">
        <f t="shared" si="115"/>
        <v>0.171063916135323</v>
      </c>
      <c r="AB683" s="41">
        <f>VLOOKUP(A683,绩点百分制转换!$H:$M,6,0)</f>
        <v>0.405970348524442</v>
      </c>
      <c r="AC683" s="41">
        <f>L683*权重!$O$22+AA683*权重!$O$23+AB683*权重!$O$24</f>
        <v>0.0285573215744646</v>
      </c>
      <c r="AD683" s="41">
        <f t="shared" si="116"/>
        <v>0.0406587621581358</v>
      </c>
      <c r="AE683">
        <v>1</v>
      </c>
      <c r="AF683">
        <v>5</v>
      </c>
      <c r="AG683">
        <v>5</v>
      </c>
      <c r="AH683" s="41">
        <f>AE683*权重!$N$3+AF683*权重!$N$4+AG683*权重!$N$5</f>
        <v>3.15758189660069</v>
      </c>
      <c r="AI683" s="41">
        <f t="shared" si="117"/>
        <v>2.12506124774777</v>
      </c>
      <c r="AJ683">
        <v>0</v>
      </c>
      <c r="AK683">
        <v>0</v>
      </c>
      <c r="AL683">
        <v>1</v>
      </c>
      <c r="AM683" s="41">
        <f>AJ683*权重!$N$9+AK683*权重!$N$10+AL683*权重!$N$11</f>
        <v>0.150489414157071</v>
      </c>
      <c r="AN683" s="41">
        <f t="shared" si="118"/>
        <v>-0.246895376014742</v>
      </c>
      <c r="AO683" s="41">
        <f>AI683*权重!$D$16+AN683*权重!$D$17</f>
        <v>0.654210945352637</v>
      </c>
      <c r="AP683" s="41">
        <f t="shared" si="119"/>
        <v>0.779191633033008</v>
      </c>
      <c r="AQ683" t="s">
        <v>55</v>
      </c>
      <c r="AR683" t="s">
        <v>55</v>
      </c>
      <c r="AS683" t="s">
        <v>55</v>
      </c>
      <c r="AT683" t="s">
        <v>55</v>
      </c>
      <c r="AU683" t="s">
        <v>55</v>
      </c>
      <c r="AV683" s="7" t="str">
        <f>IF(AU683="","未进复试",IFERROR(VLOOKUP(A683,录取名单!$E:$I,5,0),"未录取"))</f>
        <v>未进复试</v>
      </c>
      <c r="AW683" s="136" t="str">
        <f>VLOOKUP(A683,[1]数据整理!$A:$AC,29,0)</f>
        <v>putong</v>
      </c>
      <c r="AX683" t="str">
        <f t="shared" si="120"/>
        <v/>
      </c>
      <c r="AY683">
        <f>IFERROR(VLOOKUP(A683,跨学科资质筛选!$A:$H,8,0),1)</f>
        <v>1</v>
      </c>
    </row>
    <row r="684" spans="1:51">
      <c r="A684" s="8">
        <v>843</v>
      </c>
      <c r="B684" s="8" t="s">
        <v>939</v>
      </c>
      <c r="C684">
        <v>1</v>
      </c>
      <c r="D684" t="s">
        <v>207</v>
      </c>
      <c r="E684" t="str">
        <f>VLOOKUP(A684,[1]数据整理!A:J,10,0)</f>
        <v>管理学</v>
      </c>
      <c r="F684" t="str">
        <f>VLOOKUP(A684,[1]数据整理!$A:$M,13,0)</f>
        <v>人力资源管理</v>
      </c>
      <c r="G684" s="7" t="s">
        <v>53</v>
      </c>
      <c r="H684" s="7">
        <f t="shared" si="110"/>
        <v>0</v>
      </c>
      <c r="I684" s="7">
        <f t="shared" si="111"/>
        <v>1</v>
      </c>
      <c r="J684" s="7">
        <v>1</v>
      </c>
      <c r="K684" s="127">
        <f>VLOOKUP(G684,权重!$L$16:$N$18,3,0)</f>
        <v>0.02965</v>
      </c>
      <c r="L684" s="127">
        <f t="shared" si="112"/>
        <v>-0.162495927150278</v>
      </c>
      <c r="M684" t="str">
        <f>IFERROR(VLOOKUP(A684,[1]数据整理!A:Q,16,0),"")</f>
        <v>经济管理学院</v>
      </c>
      <c r="N684" t="s">
        <v>79</v>
      </c>
      <c r="O684">
        <v>512</v>
      </c>
      <c r="P684">
        <v>529</v>
      </c>
      <c r="Q684" s="14"/>
      <c r="R684" s="14" t="s">
        <v>55</v>
      </c>
      <c r="S684" s="14" t="s">
        <v>55</v>
      </c>
      <c r="T684" s="30">
        <f>VLOOKUP(A684,英语评价得分!O:T,6,0)</f>
        <v>1.0738859339328</v>
      </c>
      <c r="U684" s="41">
        <f t="shared" si="113"/>
        <v>1.07925513667637</v>
      </c>
      <c r="V684" s="14">
        <f t="shared" si="114"/>
        <v>0</v>
      </c>
      <c r="W684">
        <v>42</v>
      </c>
      <c r="X684">
        <v>2</v>
      </c>
      <c r="Y684" s="131">
        <v>0.0476190476190476</v>
      </c>
      <c r="Z684">
        <v>3.69</v>
      </c>
      <c r="AA684" s="41">
        <f t="shared" si="115"/>
        <v>0.446312228579663</v>
      </c>
      <c r="AB684" s="41">
        <f>VLOOKUP(A684,绩点百分制转换!$H:$M,6,0)</f>
        <v>-0.518918590734812</v>
      </c>
      <c r="AC684" s="41">
        <f>L684*权重!$O$22+AA684*权重!$O$23+AB684*权重!$O$24</f>
        <v>0.0524123453327329</v>
      </c>
      <c r="AD684" s="41">
        <f t="shared" si="116"/>
        <v>0.0745843563082847</v>
      </c>
      <c r="AE684">
        <v>0</v>
      </c>
      <c r="AF684">
        <v>0</v>
      </c>
      <c r="AG684">
        <v>0</v>
      </c>
      <c r="AH684" s="41">
        <f>AE684*权重!$N$3+AF684*权重!$N$4+AG684*权重!$N$5</f>
        <v>0</v>
      </c>
      <c r="AI684" s="41">
        <f t="shared" si="117"/>
        <v>-0.885290647353986</v>
      </c>
      <c r="AJ684">
        <v>0</v>
      </c>
      <c r="AK684">
        <v>0</v>
      </c>
      <c r="AL684">
        <v>0</v>
      </c>
      <c r="AM684" s="41">
        <f>AJ684*权重!$N$9+AK684*权重!$N$10+AL684*权重!$N$11</f>
        <v>0</v>
      </c>
      <c r="AN684" s="41">
        <f t="shared" si="118"/>
        <v>-0.651047891978899</v>
      </c>
      <c r="AO684" s="41">
        <f>AI684*权重!$D$16+AN684*权重!$D$17</f>
        <v>-0.740036714745894</v>
      </c>
      <c r="AP684" s="41">
        <f t="shared" si="119"/>
        <v>-0.881413587411652</v>
      </c>
      <c r="AQ684" t="s">
        <v>55</v>
      </c>
      <c r="AR684" t="s">
        <v>55</v>
      </c>
      <c r="AS684" t="s">
        <v>55</v>
      </c>
      <c r="AT684" t="s">
        <v>55</v>
      </c>
      <c r="AU684" t="s">
        <v>55</v>
      </c>
      <c r="AV684" s="7" t="str">
        <f>IF(AU684="","未进复试",IFERROR(VLOOKUP(A684,录取名单!$E:$I,5,0),"未录取"))</f>
        <v>未进复试</v>
      </c>
      <c r="AW684" s="136" t="str">
        <f>VLOOKUP(A684,[1]数据整理!$A:$AC,29,0)</f>
        <v>putong</v>
      </c>
      <c r="AX684" t="str">
        <f t="shared" si="120"/>
        <v/>
      </c>
      <c r="AY684">
        <f>IFERROR(VLOOKUP(A684,跨学科资质筛选!$A:$H,8,0),1)</f>
        <v>1</v>
      </c>
    </row>
    <row r="685" spans="1:51">
      <c r="A685" s="8">
        <v>844</v>
      </c>
      <c r="B685" s="8" t="s">
        <v>940</v>
      </c>
      <c r="C685">
        <v>1</v>
      </c>
      <c r="D685" t="s">
        <v>941</v>
      </c>
      <c r="E685" t="str">
        <f>VLOOKUP(A685,[1]数据整理!A:J,10,0)</f>
        <v>管理学</v>
      </c>
      <c r="F685" t="str">
        <f>VLOOKUP(A685,[1]数据整理!$A:$M,13,0)</f>
        <v>酒店管理</v>
      </c>
      <c r="G685" s="7" t="s">
        <v>53</v>
      </c>
      <c r="H685" s="7">
        <f t="shared" si="110"/>
        <v>0</v>
      </c>
      <c r="I685" s="7">
        <f t="shared" si="111"/>
        <v>1</v>
      </c>
      <c r="J685" s="7">
        <v>1</v>
      </c>
      <c r="K685" s="127">
        <f>VLOOKUP(G685,权重!$L$16:$N$18,3,0)</f>
        <v>0.02965</v>
      </c>
      <c r="L685" s="127">
        <f t="shared" si="112"/>
        <v>-0.162495927150278</v>
      </c>
      <c r="M685" t="str">
        <f>IFERROR(VLOOKUP(A685,[1]数据整理!A:Q,16,0),"")</f>
        <v>经济管理学院</v>
      </c>
      <c r="N685" t="s">
        <v>79</v>
      </c>
      <c r="O685">
        <v>485</v>
      </c>
      <c r="P685">
        <v>490</v>
      </c>
      <c r="Q685" s="14"/>
      <c r="R685" s="14" t="s">
        <v>55</v>
      </c>
      <c r="S685" s="14" t="s">
        <v>55</v>
      </c>
      <c r="T685" s="30">
        <f>VLOOKUP(A685,英语评价得分!O:T,6,0)</f>
        <v>0.360200362801284</v>
      </c>
      <c r="U685" s="41">
        <f t="shared" si="113"/>
        <v>0.362262014021118</v>
      </c>
      <c r="V685" s="14">
        <f t="shared" si="114"/>
        <v>0</v>
      </c>
      <c r="W685">
        <v>58</v>
      </c>
      <c r="X685">
        <v>1</v>
      </c>
      <c r="Y685" s="131">
        <v>0.0172413793103448</v>
      </c>
      <c r="Z685">
        <v>4.55</v>
      </c>
      <c r="AA685" s="41">
        <f t="shared" si="115"/>
        <v>0.708208343517937</v>
      </c>
      <c r="AB685" s="41">
        <f>VLOOKUP(A685,绩点百分制转换!$H:$M,6,0)</f>
        <v>2.51633201548504</v>
      </c>
      <c r="AC685" s="41">
        <f>L685*权重!$O$22+AA685*权重!$O$23+AB685*权重!$O$24</f>
        <v>0.289427443831477</v>
      </c>
      <c r="AD685" s="41">
        <f t="shared" si="116"/>
        <v>0.411657088685628</v>
      </c>
      <c r="AE685">
        <v>1</v>
      </c>
      <c r="AF685">
        <v>1</v>
      </c>
      <c r="AG685">
        <v>8</v>
      </c>
      <c r="AH685" s="41">
        <f>AE685*权重!$N$3+AF685*权重!$N$4+AG685*权重!$N$5</f>
        <v>1.74532185633064</v>
      </c>
      <c r="AI685" s="41">
        <f t="shared" si="117"/>
        <v>0.778651296138826</v>
      </c>
      <c r="AJ685">
        <v>0</v>
      </c>
      <c r="AK685">
        <v>0</v>
      </c>
      <c r="AL685">
        <v>0</v>
      </c>
      <c r="AM685" s="41">
        <f>AJ685*权重!$N$9+AK685*权重!$N$10+AL685*权重!$N$11</f>
        <v>0</v>
      </c>
      <c r="AN685" s="41">
        <f t="shared" si="118"/>
        <v>-0.651047891978899</v>
      </c>
      <c r="AO685" s="41">
        <f>AI685*权重!$D$16+AN685*权重!$D$17</f>
        <v>-0.107905170412975</v>
      </c>
      <c r="AP685" s="41">
        <f t="shared" si="119"/>
        <v>-0.12851941188705</v>
      </c>
      <c r="AQ685" t="s">
        <v>55</v>
      </c>
      <c r="AR685" t="s">
        <v>55</v>
      </c>
      <c r="AS685" t="s">
        <v>55</v>
      </c>
      <c r="AT685" t="s">
        <v>55</v>
      </c>
      <c r="AU685" t="s">
        <v>55</v>
      </c>
      <c r="AV685" s="7" t="str">
        <f>IF(AU685="","未进复试",IFERROR(VLOOKUP(A685,录取名单!$E:$I,5,0),"未录取"))</f>
        <v>未进复试</v>
      </c>
      <c r="AW685" s="136" t="str">
        <f>VLOOKUP(A685,[1]数据整理!$A:$AC,29,0)</f>
        <v>putong</v>
      </c>
      <c r="AX685" t="str">
        <f t="shared" si="120"/>
        <v/>
      </c>
      <c r="AY685">
        <f>IFERROR(VLOOKUP(A685,跨学科资质筛选!$A:$H,8,0),1)</f>
        <v>1</v>
      </c>
    </row>
    <row r="686" spans="1:51">
      <c r="A686" s="8">
        <v>845</v>
      </c>
      <c r="B686" s="8" t="s">
        <v>942</v>
      </c>
      <c r="C686">
        <v>1</v>
      </c>
      <c r="D686" t="s">
        <v>102</v>
      </c>
      <c r="E686" t="str">
        <f>VLOOKUP(A686,[1]数据整理!A:J,10,0)</f>
        <v>农学</v>
      </c>
      <c r="F686" t="str">
        <f>VLOOKUP(A686,[1]数据整理!$A:$M,13,0)</f>
        <v>林学</v>
      </c>
      <c r="G686" s="7">
        <v>211</v>
      </c>
      <c r="H686" s="7">
        <f t="shared" si="110"/>
        <v>0</v>
      </c>
      <c r="I686" s="7">
        <f t="shared" si="111"/>
        <v>1</v>
      </c>
      <c r="J686" s="7">
        <v>1</v>
      </c>
      <c r="K686" s="127">
        <f>VLOOKUP(G686,权重!$L$16:$N$18,3,0)</f>
        <v>0.03757</v>
      </c>
      <c r="L686" s="127">
        <f t="shared" si="112"/>
        <v>-0.0952406599627802</v>
      </c>
      <c r="M686" t="str">
        <f>IFERROR(VLOOKUP(A686,[1]数据整理!A:Q,16,0),"")</f>
        <v>林学院</v>
      </c>
      <c r="N686" t="s">
        <v>188</v>
      </c>
      <c r="O686">
        <v>556</v>
      </c>
      <c r="P686">
        <v>580</v>
      </c>
      <c r="Q686" s="14"/>
      <c r="R686" s="14" t="s">
        <v>55</v>
      </c>
      <c r="S686" s="14" t="s">
        <v>55</v>
      </c>
      <c r="T686" s="30">
        <f>VLOOKUP(A686,英语评价得分!O:T,6,0)</f>
        <v>2.00716706541247</v>
      </c>
      <c r="U686" s="41">
        <f t="shared" si="113"/>
        <v>2.01686152784092</v>
      </c>
      <c r="V686" s="14">
        <f t="shared" si="114"/>
        <v>0</v>
      </c>
      <c r="W686">
        <v>100</v>
      </c>
      <c r="X686">
        <v>7</v>
      </c>
      <c r="Y686" s="131">
        <v>0.07</v>
      </c>
      <c r="Z686">
        <v>90.37</v>
      </c>
      <c r="AA686" s="41">
        <f t="shared" si="115"/>
        <v>0.253358496330546</v>
      </c>
      <c r="AB686" s="41">
        <f>VLOOKUP(A686,绩点百分制转换!$H:$M,6,0)</f>
        <v>0.372571581273415</v>
      </c>
      <c r="AC686" s="41">
        <f>L686*权重!$O$22+AA686*权重!$O$23+AB686*权重!$O$24</f>
        <v>0.0582772817930696</v>
      </c>
      <c r="AD686" s="41">
        <f t="shared" si="116"/>
        <v>0.0829252180104587</v>
      </c>
      <c r="AE686">
        <v>0</v>
      </c>
      <c r="AF686">
        <v>0</v>
      </c>
      <c r="AG686">
        <v>1</v>
      </c>
      <c r="AH686" s="41">
        <f>AE686*权重!$N$3+AF686*权重!$N$4+AG686*权重!$N$5</f>
        <v>0.106474550904377</v>
      </c>
      <c r="AI686" s="41">
        <f t="shared" si="117"/>
        <v>-0.783780733568324</v>
      </c>
      <c r="AJ686">
        <v>0</v>
      </c>
      <c r="AK686">
        <v>0</v>
      </c>
      <c r="AL686">
        <v>0</v>
      </c>
      <c r="AM686" s="41">
        <f>AJ686*权重!$N$9+AK686*权重!$N$10+AL686*权重!$N$11</f>
        <v>0</v>
      </c>
      <c r="AN686" s="41">
        <f t="shared" si="118"/>
        <v>-0.651047891978899</v>
      </c>
      <c r="AO686" s="41">
        <f>AI686*权重!$D$16+AN686*权重!$D$17</f>
        <v>-0.701473098498721</v>
      </c>
      <c r="AP686" s="41">
        <f t="shared" si="119"/>
        <v>-0.835482764436662</v>
      </c>
      <c r="AQ686" t="s">
        <v>55</v>
      </c>
      <c r="AR686" t="s">
        <v>55</v>
      </c>
      <c r="AS686" t="s">
        <v>55</v>
      </c>
      <c r="AT686" t="s">
        <v>55</v>
      </c>
      <c r="AU686" t="s">
        <v>55</v>
      </c>
      <c r="AV686" s="7" t="str">
        <f>IF(AU686="","未进复试",IFERROR(VLOOKUP(A686,录取名单!$E:$I,5,0),"未录取"))</f>
        <v>未进复试</v>
      </c>
      <c r="AW686" s="136" t="str">
        <f>VLOOKUP(A686,[1]数据整理!$A:$AC,29,0)</f>
        <v>putong</v>
      </c>
      <c r="AX686" t="str">
        <f t="shared" si="120"/>
        <v/>
      </c>
      <c r="AY686">
        <f>IFERROR(VLOOKUP(A686,跨学科资质筛选!$A:$H,8,0),1)</f>
        <v>1</v>
      </c>
    </row>
    <row r="687" spans="1:51">
      <c r="A687" s="8">
        <v>846</v>
      </c>
      <c r="B687" s="8" t="s">
        <v>943</v>
      </c>
      <c r="C687">
        <v>1</v>
      </c>
      <c r="D687" t="s">
        <v>652</v>
      </c>
      <c r="E687" t="str">
        <f>VLOOKUP(A687,[1]数据整理!A:J,10,0)</f>
        <v>经济学</v>
      </c>
      <c r="F687" t="str">
        <f>VLOOKUP(A687,[1]数据整理!$A:$M,13,0)</f>
        <v>经济统计学</v>
      </c>
      <c r="G687" s="7" t="s">
        <v>53</v>
      </c>
      <c r="H687" s="7">
        <f t="shared" si="110"/>
        <v>0</v>
      </c>
      <c r="I687" s="7">
        <f t="shared" si="111"/>
        <v>1</v>
      </c>
      <c r="J687" s="7">
        <v>1</v>
      </c>
      <c r="K687" s="127">
        <f>VLOOKUP(G687,权重!$L$16:$N$18,3,0)</f>
        <v>0.02965</v>
      </c>
      <c r="L687" s="127">
        <f t="shared" si="112"/>
        <v>-0.162495927150278</v>
      </c>
      <c r="M687" t="str">
        <f>IFERROR(VLOOKUP(A687,[1]数据整理!A:Q,16,0),"")</f>
        <v>经济管理学院</v>
      </c>
      <c r="N687" t="s">
        <v>67</v>
      </c>
      <c r="O687">
        <v>518</v>
      </c>
      <c r="P687">
        <v>531</v>
      </c>
      <c r="Q687" s="14"/>
      <c r="R687" s="14" t="s">
        <v>55</v>
      </c>
      <c r="S687" s="14" t="s">
        <v>55</v>
      </c>
      <c r="T687" s="30">
        <f>VLOOKUP(A687,英语评价得分!O:T,6,0)</f>
        <v>1.11048519399083</v>
      </c>
      <c r="U687" s="41">
        <f t="shared" si="113"/>
        <v>1.11602401476125</v>
      </c>
      <c r="V687" s="14">
        <f t="shared" si="114"/>
        <v>0</v>
      </c>
      <c r="W687">
        <v>91</v>
      </c>
      <c r="X687">
        <v>3</v>
      </c>
      <c r="Y687" s="131">
        <v>0.032967032967033</v>
      </c>
      <c r="Z687">
        <v>3.7</v>
      </c>
      <c r="AA687" s="41">
        <f t="shared" si="115"/>
        <v>0.572632184225567</v>
      </c>
      <c r="AB687" s="41">
        <f>VLOOKUP(A687,绩点百分制转换!$H:$M,6,0)</f>
        <v>-0.493227231310942</v>
      </c>
      <c r="AC687" s="41">
        <f>L687*权重!$O$22+AA687*权重!$O$23+AB687*权重!$O$24</f>
        <v>0.101520844266435</v>
      </c>
      <c r="AD687" s="41">
        <f t="shared" si="116"/>
        <v>0.144424362381234</v>
      </c>
      <c r="AE687">
        <v>0</v>
      </c>
      <c r="AF687">
        <v>0</v>
      </c>
      <c r="AG687">
        <v>0</v>
      </c>
      <c r="AH687" s="41">
        <f>AE687*权重!$N$3+AF687*权重!$N$4+AG687*权重!$N$5</f>
        <v>0</v>
      </c>
      <c r="AI687" s="41">
        <f t="shared" si="117"/>
        <v>-0.885290647353986</v>
      </c>
      <c r="AJ687">
        <v>0</v>
      </c>
      <c r="AK687">
        <v>0</v>
      </c>
      <c r="AL687">
        <v>0</v>
      </c>
      <c r="AM687" s="41">
        <f>AJ687*权重!$N$9+AK687*权重!$N$10+AL687*权重!$N$11</f>
        <v>0</v>
      </c>
      <c r="AN687" s="41">
        <f t="shared" si="118"/>
        <v>-0.651047891978899</v>
      </c>
      <c r="AO687" s="41">
        <f>AI687*权重!$D$16+AN687*权重!$D$17</f>
        <v>-0.740036714745894</v>
      </c>
      <c r="AP687" s="41">
        <f t="shared" si="119"/>
        <v>-0.881413587411652</v>
      </c>
      <c r="AQ687" t="s">
        <v>55</v>
      </c>
      <c r="AR687" t="s">
        <v>55</v>
      </c>
      <c r="AS687" t="s">
        <v>55</v>
      </c>
      <c r="AT687" t="s">
        <v>55</v>
      </c>
      <c r="AU687" t="s">
        <v>55</v>
      </c>
      <c r="AV687" s="7" t="str">
        <f>IF(AU687="","未进复试",IFERROR(VLOOKUP(A687,录取名单!$E:$I,5,0),"未录取"))</f>
        <v>未进复试</v>
      </c>
      <c r="AW687" s="136" t="str">
        <f>VLOOKUP(A687,[1]数据整理!$A:$AC,29,0)</f>
        <v>putong</v>
      </c>
      <c r="AX687" t="str">
        <f t="shared" si="120"/>
        <v/>
      </c>
      <c r="AY687">
        <f>IFERROR(VLOOKUP(A687,跨学科资质筛选!$A:$H,8,0),1)</f>
        <v>1</v>
      </c>
    </row>
    <row r="688" spans="1:51">
      <c r="A688" s="8">
        <v>847</v>
      </c>
      <c r="B688" s="8" t="s">
        <v>944</v>
      </c>
      <c r="C688">
        <v>1</v>
      </c>
      <c r="D688" t="s">
        <v>426</v>
      </c>
      <c r="E688" t="str">
        <f>VLOOKUP(A688,[1]数据整理!A:J,10,0)</f>
        <v>工学</v>
      </c>
      <c r="F688" t="str">
        <f>VLOOKUP(A688,[1]数据整理!$A:$M,13,0)</f>
        <v>工业设计</v>
      </c>
      <c r="G688" s="7" t="s">
        <v>53</v>
      </c>
      <c r="H688" s="7">
        <f t="shared" si="110"/>
        <v>0</v>
      </c>
      <c r="I688" s="7">
        <f t="shared" si="111"/>
        <v>1</v>
      </c>
      <c r="J688" s="7">
        <v>1</v>
      </c>
      <c r="K688" s="127">
        <f>VLOOKUP(G688,权重!$L$16:$N$18,3,0)</f>
        <v>0.02965</v>
      </c>
      <c r="L688" s="127">
        <f t="shared" si="112"/>
        <v>-0.162495927150278</v>
      </c>
      <c r="M688" t="str">
        <f>IFERROR(VLOOKUP(A688,[1]数据整理!A:Q,16,0),"")</f>
        <v>艺术设计学院</v>
      </c>
      <c r="N688" t="s">
        <v>86</v>
      </c>
      <c r="O688">
        <v>489</v>
      </c>
      <c r="P688">
        <v>427</v>
      </c>
      <c r="Q688" s="14"/>
      <c r="R688" s="14" t="s">
        <v>55</v>
      </c>
      <c r="S688" s="14" t="s">
        <v>55</v>
      </c>
      <c r="T688" s="30">
        <f>VLOOKUP(A688,英语评价得分!O:T,6,0)</f>
        <v>-0.792676329026546</v>
      </c>
      <c r="U688" s="41">
        <f t="shared" si="113"/>
        <v>-0.795957645652746</v>
      </c>
      <c r="V688" s="14">
        <f t="shared" si="114"/>
        <v>0</v>
      </c>
      <c r="W688">
        <v>55</v>
      </c>
      <c r="X688">
        <v>2</v>
      </c>
      <c r="Y688" s="131">
        <v>0.0363636363636364</v>
      </c>
      <c r="Z688">
        <v>3.79</v>
      </c>
      <c r="AA688" s="41">
        <f t="shared" si="115"/>
        <v>0.54334892178038</v>
      </c>
      <c r="AB688" s="41">
        <f>VLOOKUP(A688,绩点百分制转换!$H:$M,6,0)</f>
        <v>-0.10785683995292</v>
      </c>
      <c r="AC688" s="41">
        <f>L688*权重!$O$22+AA688*权重!$O$23+AB688*权重!$O$24</f>
        <v>0.107878857364306</v>
      </c>
      <c r="AD688" s="41">
        <f t="shared" si="116"/>
        <v>0.153466456580991</v>
      </c>
      <c r="AE688">
        <v>0</v>
      </c>
      <c r="AF688">
        <v>0</v>
      </c>
      <c r="AG688">
        <v>1</v>
      </c>
      <c r="AH688" s="41">
        <f>AE688*权重!$N$3+AF688*权重!$N$4+AG688*权重!$N$5</f>
        <v>0.106474550904377</v>
      </c>
      <c r="AI688" s="41">
        <f t="shared" si="117"/>
        <v>-0.783780733568324</v>
      </c>
      <c r="AJ688">
        <v>0</v>
      </c>
      <c r="AK688">
        <v>0</v>
      </c>
      <c r="AL688">
        <v>1</v>
      </c>
      <c r="AM688" s="41">
        <f>AJ688*权重!$N$9+AK688*权重!$N$10+AL688*权重!$N$11</f>
        <v>0.150489414157071</v>
      </c>
      <c r="AN688" s="41">
        <f t="shared" si="118"/>
        <v>-0.246895376014742</v>
      </c>
      <c r="AO688" s="41">
        <f>AI688*权重!$D$16+AN688*权重!$D$17</f>
        <v>-0.450858123349348</v>
      </c>
      <c r="AP688" s="41">
        <f t="shared" si="119"/>
        <v>-0.536990216831994</v>
      </c>
      <c r="AQ688" t="s">
        <v>55</v>
      </c>
      <c r="AR688" t="s">
        <v>55</v>
      </c>
      <c r="AS688" t="s">
        <v>55</v>
      </c>
      <c r="AT688" t="s">
        <v>55</v>
      </c>
      <c r="AU688" t="s">
        <v>55</v>
      </c>
      <c r="AV688" s="7" t="str">
        <f>IF(AU688="","未进复试",IFERROR(VLOOKUP(A688,录取名单!$E:$I,5,0),"未录取"))</f>
        <v>未进复试</v>
      </c>
      <c r="AW688" s="136" t="str">
        <f>VLOOKUP(A688,[1]数据整理!$A:$AC,29,0)</f>
        <v>putong</v>
      </c>
      <c r="AX688" t="str">
        <f t="shared" si="120"/>
        <v/>
      </c>
      <c r="AY688">
        <f>IFERROR(VLOOKUP(A688,跨学科资质筛选!$A:$H,8,0),1)</f>
        <v>1</v>
      </c>
    </row>
    <row r="689" spans="1:51">
      <c r="A689" s="8">
        <v>848</v>
      </c>
      <c r="B689" s="8" t="s">
        <v>945</v>
      </c>
      <c r="C689">
        <v>2</v>
      </c>
      <c r="D689" t="s">
        <v>946</v>
      </c>
      <c r="E689" t="str">
        <f>VLOOKUP(A689,[1]数据整理!A:J,10,0)</f>
        <v>工学</v>
      </c>
      <c r="F689" t="str">
        <f>VLOOKUP(A689,[1]数据整理!$A:$M,13,0)</f>
        <v>风景园林</v>
      </c>
      <c r="G689" s="7">
        <v>985</v>
      </c>
      <c r="H689" s="7">
        <f t="shared" si="110"/>
        <v>1</v>
      </c>
      <c r="I689" s="7">
        <f t="shared" si="111"/>
        <v>1</v>
      </c>
      <c r="J689" s="7">
        <v>1</v>
      </c>
      <c r="K689" s="127">
        <f>VLOOKUP(G689,权重!$L$16:$N$18,3,0)</f>
        <v>0.93278</v>
      </c>
      <c r="L689" s="127">
        <f t="shared" si="112"/>
        <v>7.50672748889076</v>
      </c>
      <c r="M689" t="str">
        <f>IFERROR(VLOOKUP(A689,[1]数据整理!A:Q,16,0),"")</f>
        <v>园林学院</v>
      </c>
      <c r="N689" t="s">
        <v>64</v>
      </c>
      <c r="O689">
        <v>592</v>
      </c>
      <c r="P689">
        <v>570</v>
      </c>
      <c r="Q689" s="14"/>
      <c r="R689" s="14" t="s">
        <v>55</v>
      </c>
      <c r="S689" s="14" t="s">
        <v>55</v>
      </c>
      <c r="T689" s="30">
        <f>VLOOKUP(A689,英语评价得分!O:T,6,0)</f>
        <v>1.82417076512234</v>
      </c>
      <c r="U689" s="41">
        <f t="shared" si="113"/>
        <v>1.8330171374165</v>
      </c>
      <c r="V689" s="14">
        <f t="shared" si="114"/>
        <v>0</v>
      </c>
      <c r="W689">
        <v>43</v>
      </c>
      <c r="X689">
        <v>6</v>
      </c>
      <c r="Y689" s="131">
        <v>0.13953488372093</v>
      </c>
      <c r="Z689">
        <v>87.3</v>
      </c>
      <c r="AA689" s="41">
        <f t="shared" si="115"/>
        <v>-0.346125167594347</v>
      </c>
      <c r="AB689" s="41">
        <f>VLOOKUP(A689,绩点百分制转换!$H:$M,6,0)</f>
        <v>-0.416153153039338</v>
      </c>
      <c r="AC689" s="41">
        <f>L689*权重!$O$22+AA689*权重!$O$23+AB689*权重!$O$24</f>
        <v>4.16702899485999</v>
      </c>
      <c r="AD689" s="41">
        <f t="shared" si="116"/>
        <v>5.92621611110475</v>
      </c>
      <c r="AE689">
        <v>0</v>
      </c>
      <c r="AF689">
        <v>0</v>
      </c>
      <c r="AG689">
        <v>0</v>
      </c>
      <c r="AH689" s="41">
        <f>AE689*权重!$N$3+AF689*权重!$N$4+AG689*权重!$N$5</f>
        <v>0</v>
      </c>
      <c r="AI689" s="41">
        <f t="shared" si="117"/>
        <v>-0.885290647353986</v>
      </c>
      <c r="AJ689">
        <v>0</v>
      </c>
      <c r="AK689">
        <v>0</v>
      </c>
      <c r="AL689">
        <v>0</v>
      </c>
      <c r="AM689" s="41">
        <f>AJ689*权重!$N$9+AK689*权重!$N$10+AL689*权重!$N$11</f>
        <v>0</v>
      </c>
      <c r="AN689" s="41">
        <f t="shared" si="118"/>
        <v>-0.651047891978899</v>
      </c>
      <c r="AO689" s="41">
        <f>AI689*权重!$D$16+AN689*权重!$D$17</f>
        <v>-0.740036714745894</v>
      </c>
      <c r="AP689" s="41">
        <f t="shared" si="119"/>
        <v>-0.881413587411652</v>
      </c>
      <c r="AQ689" t="s">
        <v>55</v>
      </c>
      <c r="AR689" t="s">
        <v>55</v>
      </c>
      <c r="AS689" t="s">
        <v>55</v>
      </c>
      <c r="AT689" t="s">
        <v>55</v>
      </c>
      <c r="AU689" t="s">
        <v>55</v>
      </c>
      <c r="AV689" s="7" t="str">
        <f>IF(AU689="","未进复试",IFERROR(VLOOKUP(A689,录取名单!$E:$I,5,0),"未录取"))</f>
        <v>未进复试</v>
      </c>
      <c r="AW689" s="136" t="str">
        <f>VLOOKUP(A689,[1]数据整理!$A:$AC,29,0)</f>
        <v>putong</v>
      </c>
      <c r="AX689" t="str">
        <f t="shared" si="120"/>
        <v/>
      </c>
      <c r="AY689">
        <f>IFERROR(VLOOKUP(A689,跨学科资质筛选!$A:$H,8,0),1)</f>
        <v>1</v>
      </c>
    </row>
    <row r="690" spans="1:51">
      <c r="A690" s="8">
        <v>849</v>
      </c>
      <c r="B690" s="8" t="s">
        <v>947</v>
      </c>
      <c r="C690">
        <v>2</v>
      </c>
      <c r="D690" t="s">
        <v>102</v>
      </c>
      <c r="E690" t="str">
        <f>VLOOKUP(A690,[1]数据整理!A:J,10,0)</f>
        <v>工学</v>
      </c>
      <c r="F690" t="str">
        <f>VLOOKUP(A690,[1]数据整理!$A:$M,13,0)</f>
        <v>环境工程</v>
      </c>
      <c r="G690" s="7">
        <v>211</v>
      </c>
      <c r="H690" s="7">
        <f t="shared" si="110"/>
        <v>0</v>
      </c>
      <c r="I690" s="7">
        <f t="shared" si="111"/>
        <v>1</v>
      </c>
      <c r="J690" s="7">
        <v>1</v>
      </c>
      <c r="K690" s="127">
        <f>VLOOKUP(G690,权重!$L$16:$N$18,3,0)</f>
        <v>0.03757</v>
      </c>
      <c r="L690" s="127">
        <f t="shared" si="112"/>
        <v>-0.0952406599627802</v>
      </c>
      <c r="M690" t="str">
        <f>IFERROR(VLOOKUP(A690,[1]数据整理!A:Q,16,0),"")</f>
        <v>环境科学与工程学院</v>
      </c>
      <c r="N690" t="s">
        <v>272</v>
      </c>
      <c r="O690">
        <v>435</v>
      </c>
      <c r="Q690" s="14"/>
      <c r="R690" s="14" t="s">
        <v>55</v>
      </c>
      <c r="S690" s="14" t="s">
        <v>55</v>
      </c>
      <c r="T690" s="30">
        <f>VLOOKUP(A690,英语评价得分!O:T,6,0)</f>
        <v>-1.72320937601007</v>
      </c>
      <c r="U690" s="41">
        <f t="shared" si="113"/>
        <v>-1.73080321641695</v>
      </c>
      <c r="V690" s="14">
        <f t="shared" si="114"/>
        <v>0</v>
      </c>
      <c r="W690">
        <v>51</v>
      </c>
      <c r="X690">
        <v>11</v>
      </c>
      <c r="Y690" s="131">
        <v>0.215686274509804</v>
      </c>
      <c r="Z690">
        <v>87.3</v>
      </c>
      <c r="AA690" s="41">
        <f t="shared" si="115"/>
        <v>-1.00265196853511</v>
      </c>
      <c r="AB690" s="41">
        <f>VLOOKUP(A690,绩点百分制转换!$H:$M,6,0)</f>
        <v>-0.416153153039338</v>
      </c>
      <c r="AC690" s="41">
        <f>L690*权重!$O$22+AA690*权重!$O$23+AB690*权重!$O$24</f>
        <v>-0.454190826202852</v>
      </c>
      <c r="AD690" s="41">
        <f t="shared" si="116"/>
        <v>-0.64588499919749</v>
      </c>
      <c r="AE690">
        <v>0</v>
      </c>
      <c r="AF690">
        <v>0</v>
      </c>
      <c r="AG690">
        <v>2</v>
      </c>
      <c r="AH690" s="41">
        <f>AE690*权重!$N$3+AF690*权重!$N$4+AG690*权重!$N$5</f>
        <v>0.212949101808755</v>
      </c>
      <c r="AI690" s="41">
        <f t="shared" si="117"/>
        <v>-0.682270819782663</v>
      </c>
      <c r="AJ690">
        <v>0</v>
      </c>
      <c r="AK690">
        <v>0</v>
      </c>
      <c r="AL690">
        <v>1</v>
      </c>
      <c r="AM690" s="41">
        <f>AJ690*权重!$N$9+AK690*权重!$N$10+AL690*权重!$N$11</f>
        <v>0.150489414157071</v>
      </c>
      <c r="AN690" s="41">
        <f t="shared" si="118"/>
        <v>-0.246895376014742</v>
      </c>
      <c r="AO690" s="41">
        <f>AI690*权重!$D$16+AN690*权重!$D$17</f>
        <v>-0.412294507102175</v>
      </c>
      <c r="AP690" s="41">
        <f t="shared" si="119"/>
        <v>-0.491059393857004</v>
      </c>
      <c r="AQ690">
        <v>85.6</v>
      </c>
      <c r="AR690">
        <v>86.8</v>
      </c>
      <c r="AS690">
        <v>80.4</v>
      </c>
      <c r="AT690">
        <v>81.6</v>
      </c>
      <c r="AU690">
        <v>83.6</v>
      </c>
      <c r="AV690" s="7">
        <f>IF(AU690="","未进复试",IFERROR(VLOOKUP(A690,录取名单!$E:$I,5,0),"未录取"))</f>
        <v>83.6</v>
      </c>
      <c r="AW690" s="136" t="str">
        <f>VLOOKUP(A690,[1]数据整理!$A:$AC,29,0)</f>
        <v>2jia</v>
      </c>
      <c r="AX690" t="str">
        <f t="shared" si="120"/>
        <v/>
      </c>
      <c r="AY690">
        <f>IFERROR(VLOOKUP(A690,跨学科资质筛选!$A:$H,8,0),1)</f>
        <v>1</v>
      </c>
    </row>
    <row r="691" spans="1:51">
      <c r="A691" s="8">
        <v>850</v>
      </c>
      <c r="B691" s="8" t="s">
        <v>948</v>
      </c>
      <c r="C691">
        <v>1</v>
      </c>
      <c r="D691" t="s">
        <v>354</v>
      </c>
      <c r="E691" t="str">
        <f>VLOOKUP(A691,[1]数据整理!A:J,10,0)</f>
        <v>工学</v>
      </c>
      <c r="F691" t="str">
        <f>VLOOKUP(A691,[1]数据整理!$A:$M,13,0)</f>
        <v>风景园林</v>
      </c>
      <c r="G691" s="7">
        <v>211</v>
      </c>
      <c r="H691" s="7">
        <f t="shared" si="110"/>
        <v>0</v>
      </c>
      <c r="I691" s="7">
        <f t="shared" si="111"/>
        <v>1</v>
      </c>
      <c r="J691" s="7">
        <v>1</v>
      </c>
      <c r="K691" s="127">
        <f>VLOOKUP(G691,权重!$L$16:$N$18,3,0)</f>
        <v>0.03757</v>
      </c>
      <c r="L691" s="127">
        <f t="shared" si="112"/>
        <v>-0.0952406599627802</v>
      </c>
      <c r="M691" t="str">
        <f>IFERROR(VLOOKUP(A691,[1]数据整理!A:Q,16,0),"")</f>
        <v>园林学院</v>
      </c>
      <c r="N691" t="s">
        <v>64</v>
      </c>
      <c r="O691">
        <v>490</v>
      </c>
      <c r="P691">
        <v>466</v>
      </c>
      <c r="Q691" s="14"/>
      <c r="R691" s="14" t="s">
        <v>55</v>
      </c>
      <c r="S691" s="14" t="s">
        <v>55</v>
      </c>
      <c r="T691" s="30">
        <f>VLOOKUP(A691,英语评价得分!O:T,6,0)</f>
        <v>-0.0789907578950327</v>
      </c>
      <c r="U691" s="41">
        <f t="shared" si="113"/>
        <v>-0.0789645229974971</v>
      </c>
      <c r="V691" s="14">
        <f t="shared" si="114"/>
        <v>0</v>
      </c>
      <c r="W691">
        <v>126</v>
      </c>
      <c r="X691">
        <v>5</v>
      </c>
      <c r="Y691" s="131">
        <v>0.0396825396825397</v>
      </c>
      <c r="Z691">
        <v>3.82</v>
      </c>
      <c r="AA691" s="41">
        <f t="shared" si="115"/>
        <v>0.514735537887861</v>
      </c>
      <c r="AB691" s="41">
        <f>VLOOKUP(A691,绩点百分制转换!$H:$M,6,0)</f>
        <v>0.0205999571664207</v>
      </c>
      <c r="AC691" s="41">
        <f>L691*权重!$O$22+AA691*权重!$O$23+AB691*权重!$O$24</f>
        <v>0.141522783026449</v>
      </c>
      <c r="AD691" s="41">
        <f t="shared" si="116"/>
        <v>0.201313408199977</v>
      </c>
      <c r="AE691">
        <v>1</v>
      </c>
      <c r="AF691">
        <v>1</v>
      </c>
      <c r="AG691">
        <v>1</v>
      </c>
      <c r="AH691" s="41">
        <f>AE691*权重!$N$3+AF691*权重!$N$4+AG691*权重!$N$5</f>
        <v>1</v>
      </c>
      <c r="AI691" s="41">
        <f t="shared" si="117"/>
        <v>0.0680818996391959</v>
      </c>
      <c r="AJ691">
        <v>0</v>
      </c>
      <c r="AK691">
        <v>1</v>
      </c>
      <c r="AL691">
        <v>0</v>
      </c>
      <c r="AM691" s="41">
        <f>AJ691*权重!$N$9+AK691*权重!$N$10+AL691*权重!$N$11</f>
        <v>0.341500400262201</v>
      </c>
      <c r="AN691" s="41">
        <f t="shared" si="118"/>
        <v>0.266081374167892</v>
      </c>
      <c r="AO691" s="41">
        <f>AI691*权重!$D$16+AN691*权重!$D$17</f>
        <v>0.19086137379444</v>
      </c>
      <c r="AP691" s="41">
        <f t="shared" si="119"/>
        <v>0.227323597359946</v>
      </c>
      <c r="AQ691" t="s">
        <v>55</v>
      </c>
      <c r="AR691" t="s">
        <v>55</v>
      </c>
      <c r="AS691" t="s">
        <v>55</v>
      </c>
      <c r="AT691" t="s">
        <v>55</v>
      </c>
      <c r="AU691" t="s">
        <v>55</v>
      </c>
      <c r="AV691" s="7" t="str">
        <f>IF(AU691="","未进复试",IFERROR(VLOOKUP(A691,录取名单!$E:$I,5,0),"未录取"))</f>
        <v>未进复试</v>
      </c>
      <c r="AW691" s="136" t="str">
        <f>VLOOKUP(A691,[1]数据整理!$A:$AC,29,0)</f>
        <v>putong</v>
      </c>
      <c r="AX691" t="str">
        <f t="shared" si="120"/>
        <v/>
      </c>
      <c r="AY691">
        <f>IFERROR(VLOOKUP(A691,跨学科资质筛选!$A:$H,8,0),1)</f>
        <v>1</v>
      </c>
    </row>
    <row r="692" spans="1:51">
      <c r="A692" s="8">
        <v>851</v>
      </c>
      <c r="B692" s="8" t="s">
        <v>949</v>
      </c>
      <c r="C692">
        <v>1</v>
      </c>
      <c r="D692" t="s">
        <v>203</v>
      </c>
      <c r="E692" t="str">
        <f>VLOOKUP(A692,[1]数据整理!A:J,10,0)</f>
        <v>艺术学</v>
      </c>
      <c r="F692" t="str">
        <f>VLOOKUP(A692,[1]数据整理!$A:$M,13,0)</f>
        <v>视觉传达设计</v>
      </c>
      <c r="G692" s="7" t="s">
        <v>53</v>
      </c>
      <c r="H692" s="7">
        <f t="shared" si="110"/>
        <v>0</v>
      </c>
      <c r="I692" s="7">
        <f t="shared" si="111"/>
        <v>1</v>
      </c>
      <c r="J692" s="7">
        <v>1</v>
      </c>
      <c r="K692" s="127">
        <f>VLOOKUP(G692,权重!$L$16:$N$18,3,0)</f>
        <v>0.02965</v>
      </c>
      <c r="L692" s="127">
        <f t="shared" si="112"/>
        <v>-0.162495927150278</v>
      </c>
      <c r="M692" t="str">
        <f>IFERROR(VLOOKUP(A692,[1]数据整理!A:Q,16,0),"")</f>
        <v>艺术设计学院</v>
      </c>
      <c r="N692" t="s">
        <v>205</v>
      </c>
      <c r="O692">
        <v>432</v>
      </c>
      <c r="Q692" s="14"/>
      <c r="R692" s="14" t="s">
        <v>55</v>
      </c>
      <c r="S692" s="14" t="s">
        <v>55</v>
      </c>
      <c r="T692" s="30">
        <f>VLOOKUP(A692,英语评价得分!O:T,6,0)</f>
        <v>-1.77068116204735</v>
      </c>
      <c r="U692" s="41">
        <f t="shared" si="113"/>
        <v>-1.77849500883322</v>
      </c>
      <c r="V692" s="14">
        <f t="shared" si="114"/>
        <v>0</v>
      </c>
      <c r="W692">
        <v>90</v>
      </c>
      <c r="X692">
        <v>1</v>
      </c>
      <c r="Y692" s="131">
        <v>0.0111111111111111</v>
      </c>
      <c r="Z692">
        <v>3.46</v>
      </c>
      <c r="AA692" s="41">
        <f t="shared" si="115"/>
        <v>0.761059451397372</v>
      </c>
      <c r="AB692" s="41">
        <f>VLOOKUP(A692,绩点百分制转换!$H:$M,6,0)</f>
        <v>-1.10981985748378</v>
      </c>
      <c r="AC692" s="41">
        <f>L692*权重!$O$22+AA692*权重!$O$23+AB692*权重!$O$24</f>
        <v>0.145081269866133</v>
      </c>
      <c r="AD692" s="41">
        <f t="shared" si="116"/>
        <v>0.206374135933267</v>
      </c>
      <c r="AE692">
        <v>0</v>
      </c>
      <c r="AF692">
        <v>0</v>
      </c>
      <c r="AG692">
        <v>0</v>
      </c>
      <c r="AH692" s="41">
        <f>AE692*权重!$N$3+AF692*权重!$N$4+AG692*权重!$N$5</f>
        <v>0</v>
      </c>
      <c r="AI692" s="41">
        <f t="shared" si="117"/>
        <v>-0.885290647353986</v>
      </c>
      <c r="AJ692">
        <v>0</v>
      </c>
      <c r="AK692">
        <v>0</v>
      </c>
      <c r="AL692">
        <v>0</v>
      </c>
      <c r="AM692" s="41">
        <f>AJ692*权重!$N$9+AK692*权重!$N$10+AL692*权重!$N$11</f>
        <v>0</v>
      </c>
      <c r="AN692" s="41">
        <f t="shared" si="118"/>
        <v>-0.651047891978899</v>
      </c>
      <c r="AO692" s="41">
        <f>AI692*权重!$D$16+AN692*权重!$D$17</f>
        <v>-0.740036714745894</v>
      </c>
      <c r="AP692" s="41">
        <f t="shared" si="119"/>
        <v>-0.881413587411652</v>
      </c>
      <c r="AQ692" t="s">
        <v>55</v>
      </c>
      <c r="AR692" t="s">
        <v>55</v>
      </c>
      <c r="AS692" t="s">
        <v>55</v>
      </c>
      <c r="AT692" t="s">
        <v>55</v>
      </c>
      <c r="AU692" t="s">
        <v>55</v>
      </c>
      <c r="AV692" s="7" t="str">
        <f>IF(AU692="","未进复试",IFERROR(VLOOKUP(A692,录取名单!$E:$I,5,0),"未录取"))</f>
        <v>未进复试</v>
      </c>
      <c r="AW692" s="136" t="str">
        <f>VLOOKUP(A692,[1]数据整理!$A:$AC,29,0)</f>
        <v>putong</v>
      </c>
      <c r="AX692" t="str">
        <f t="shared" si="120"/>
        <v/>
      </c>
      <c r="AY692">
        <f>IFERROR(VLOOKUP(A692,跨学科资质筛选!$A:$H,8,0),1)</f>
        <v>1</v>
      </c>
    </row>
    <row r="693" spans="1:51">
      <c r="A693" s="8">
        <v>852</v>
      </c>
      <c r="B693" s="8" t="s">
        <v>950</v>
      </c>
      <c r="C693">
        <v>1</v>
      </c>
      <c r="D693" t="s">
        <v>414</v>
      </c>
      <c r="E693" t="str">
        <f>VLOOKUP(A693,[1]数据整理!A:J,10,0)</f>
        <v>工学</v>
      </c>
      <c r="F693" t="str">
        <f>VLOOKUP(A693,[1]数据整理!$A:$M,13,0)</f>
        <v>风景园林</v>
      </c>
      <c r="G693" s="7">
        <v>211</v>
      </c>
      <c r="H693" s="7">
        <f t="shared" si="110"/>
        <v>0</v>
      </c>
      <c r="I693" s="7">
        <f t="shared" si="111"/>
        <v>1</v>
      </c>
      <c r="J693" s="7">
        <v>1</v>
      </c>
      <c r="K693" s="127">
        <f>VLOOKUP(G693,权重!$L$16:$N$18,3,0)</f>
        <v>0.03757</v>
      </c>
      <c r="L693" s="127">
        <f t="shared" si="112"/>
        <v>-0.0952406599627802</v>
      </c>
      <c r="M693" t="str">
        <f>IFERROR(VLOOKUP(A693,[1]数据整理!A:Q,16,0),"")</f>
        <v>园林学院</v>
      </c>
      <c r="N693" t="s">
        <v>127</v>
      </c>
      <c r="O693">
        <v>458</v>
      </c>
      <c r="P693">
        <v>452</v>
      </c>
      <c r="Q693" s="14"/>
      <c r="R693" s="14" t="s">
        <v>55</v>
      </c>
      <c r="S693" s="14" t="s">
        <v>55</v>
      </c>
      <c r="T693" s="30">
        <f>VLOOKUP(A693,英语评价得分!O:T,6,0)</f>
        <v>-0.335185578301216</v>
      </c>
      <c r="U693" s="41">
        <f t="shared" si="113"/>
        <v>-0.336346669591688</v>
      </c>
      <c r="V693" s="14">
        <f t="shared" si="114"/>
        <v>0</v>
      </c>
      <c r="W693">
        <v>22</v>
      </c>
      <c r="X693">
        <v>2</v>
      </c>
      <c r="Y693" s="131">
        <v>0.0909090909090909</v>
      </c>
      <c r="Z693">
        <v>3.47</v>
      </c>
      <c r="AA693" s="41">
        <f t="shared" si="115"/>
        <v>0.073094177807676</v>
      </c>
      <c r="AB693" s="41">
        <f>VLOOKUP(A693,绩点百分制转换!$H:$M,6,0)</f>
        <v>-1.08412849805991</v>
      </c>
      <c r="AC693" s="41">
        <f>L693*权重!$O$22+AA693*权重!$O$23+AB693*权重!$O$24</f>
        <v>-0.0761855657571809</v>
      </c>
      <c r="AD693" s="41">
        <f t="shared" si="116"/>
        <v>-0.108302090773168</v>
      </c>
      <c r="AE693">
        <v>0</v>
      </c>
      <c r="AF693">
        <v>0</v>
      </c>
      <c r="AG693">
        <v>8</v>
      </c>
      <c r="AH693" s="41">
        <f>AE693*权重!$N$3+AF693*权重!$N$4+AG693*权重!$N$5</f>
        <v>0.851796407235019</v>
      </c>
      <c r="AI693" s="41">
        <f t="shared" si="117"/>
        <v>-0.0732113370686945</v>
      </c>
      <c r="AJ693">
        <v>0</v>
      </c>
      <c r="AK693">
        <v>0</v>
      </c>
      <c r="AL693">
        <v>4</v>
      </c>
      <c r="AM693" s="41">
        <f>AJ693*权重!$N$9+AK693*权重!$N$10+AL693*权重!$N$11</f>
        <v>0.601957656628285</v>
      </c>
      <c r="AN693" s="41">
        <f t="shared" si="118"/>
        <v>0.965562171877729</v>
      </c>
      <c r="AO693" s="41">
        <f>AI693*权重!$D$16+AN693*权重!$D$17</f>
        <v>0.570932115828982</v>
      </c>
      <c r="AP693" s="41">
        <f t="shared" si="119"/>
        <v>0.680003186806941</v>
      </c>
      <c r="AQ693" t="s">
        <v>55</v>
      </c>
      <c r="AR693" t="s">
        <v>55</v>
      </c>
      <c r="AS693" t="s">
        <v>55</v>
      </c>
      <c r="AT693" t="s">
        <v>55</v>
      </c>
      <c r="AU693" t="s">
        <v>55</v>
      </c>
      <c r="AV693" s="7" t="str">
        <f>IF(AU693="","未进复试",IFERROR(VLOOKUP(A693,录取名单!$E:$I,5,0),"未录取"))</f>
        <v>未进复试</v>
      </c>
      <c r="AW693" s="136" t="str">
        <f>VLOOKUP(A693,[1]数据整理!$A:$AC,29,0)</f>
        <v>putong</v>
      </c>
      <c r="AX693" t="str">
        <f t="shared" si="120"/>
        <v/>
      </c>
      <c r="AY693">
        <f>IFERROR(VLOOKUP(A693,跨学科资质筛选!$A:$H,8,0),1)</f>
        <v>1</v>
      </c>
    </row>
    <row r="694" spans="1:51">
      <c r="A694" s="8">
        <v>853</v>
      </c>
      <c r="B694" s="8" t="s">
        <v>951</v>
      </c>
      <c r="C694">
        <v>1</v>
      </c>
      <c r="D694" t="s">
        <v>131</v>
      </c>
      <c r="E694" t="str">
        <f>VLOOKUP(A694,[1]数据整理!A:J,10,0)</f>
        <v>农学</v>
      </c>
      <c r="F694" t="str">
        <f>VLOOKUP(A694,[1]数据整理!$A:$M,13,0)</f>
        <v>林学</v>
      </c>
      <c r="G694" s="7" t="s">
        <v>53</v>
      </c>
      <c r="H694" s="7">
        <f t="shared" si="110"/>
        <v>0</v>
      </c>
      <c r="I694" s="7">
        <f t="shared" si="111"/>
        <v>1</v>
      </c>
      <c r="J694" s="7">
        <v>1</v>
      </c>
      <c r="K694" s="127">
        <f>VLOOKUP(G694,权重!$L$16:$N$18,3,0)</f>
        <v>0.02965</v>
      </c>
      <c r="L694" s="127">
        <f t="shared" si="112"/>
        <v>-0.162495927150278</v>
      </c>
      <c r="M694" t="str">
        <f>IFERROR(VLOOKUP(A694,[1]数据整理!A:Q,16,0),"")</f>
        <v>林学院</v>
      </c>
      <c r="N694" t="s">
        <v>141</v>
      </c>
      <c r="O694">
        <v>442</v>
      </c>
      <c r="P694">
        <v>445</v>
      </c>
      <c r="Q694" s="14"/>
      <c r="R694" s="14" t="s">
        <v>55</v>
      </c>
      <c r="S694" s="14" t="s">
        <v>55</v>
      </c>
      <c r="T694" s="30">
        <f>VLOOKUP(A694,英语评价得分!O:T,6,0)</f>
        <v>-0.463282988504309</v>
      </c>
      <c r="U694" s="41">
        <f t="shared" si="113"/>
        <v>-0.465037742888785</v>
      </c>
      <c r="V694" s="14">
        <f t="shared" si="114"/>
        <v>0</v>
      </c>
      <c r="W694">
        <v>133</v>
      </c>
      <c r="X694">
        <v>7</v>
      </c>
      <c r="Y694" s="131">
        <v>0.0526315789473684</v>
      </c>
      <c r="Z694">
        <v>3.72</v>
      </c>
      <c r="AA694" s="41">
        <f t="shared" si="115"/>
        <v>0.403097506911328</v>
      </c>
      <c r="AB694" s="41">
        <f>VLOOKUP(A694,绩点百分制转换!$H:$M,6,0)</f>
        <v>-0.407589366564716</v>
      </c>
      <c r="AC694" s="41">
        <f>L694*权重!$O$22+AA694*权重!$O$23+AB694*权重!$O$24</f>
        <v>0.0410580921515003</v>
      </c>
      <c r="AD694" s="41">
        <f t="shared" si="116"/>
        <v>0.0584368232264523</v>
      </c>
      <c r="AE694">
        <v>0</v>
      </c>
      <c r="AF694">
        <v>0</v>
      </c>
      <c r="AG694">
        <v>1</v>
      </c>
      <c r="AH694" s="41">
        <f>AE694*权重!$N$3+AF694*权重!$N$4+AG694*权重!$N$5</f>
        <v>0.106474550904377</v>
      </c>
      <c r="AI694" s="41">
        <f t="shared" si="117"/>
        <v>-0.783780733568324</v>
      </c>
      <c r="AJ694">
        <v>0</v>
      </c>
      <c r="AK694">
        <v>0</v>
      </c>
      <c r="AL694">
        <v>1</v>
      </c>
      <c r="AM694" s="41">
        <f>AJ694*权重!$N$9+AK694*权重!$N$10+AL694*权重!$N$11</f>
        <v>0.150489414157071</v>
      </c>
      <c r="AN694" s="41">
        <f t="shared" si="118"/>
        <v>-0.246895376014742</v>
      </c>
      <c r="AO694" s="41">
        <f>AI694*权重!$D$16+AN694*权重!$D$17</f>
        <v>-0.450858123349348</v>
      </c>
      <c r="AP694" s="41">
        <f t="shared" si="119"/>
        <v>-0.536990216831994</v>
      </c>
      <c r="AQ694" t="s">
        <v>55</v>
      </c>
      <c r="AR694" t="s">
        <v>55</v>
      </c>
      <c r="AS694" t="s">
        <v>55</v>
      </c>
      <c r="AT694" t="s">
        <v>55</v>
      </c>
      <c r="AU694" t="s">
        <v>55</v>
      </c>
      <c r="AV694" s="7" t="str">
        <f>IF(AU694="","未进复试",IFERROR(VLOOKUP(A694,录取名单!$E:$I,5,0),"未录取"))</f>
        <v>未进复试</v>
      </c>
      <c r="AW694" s="136" t="str">
        <f>VLOOKUP(A694,[1]数据整理!$A:$AC,29,0)</f>
        <v>putong</v>
      </c>
      <c r="AX694" t="str">
        <f t="shared" si="120"/>
        <v/>
      </c>
      <c r="AY694">
        <f>IFERROR(VLOOKUP(A694,跨学科资质筛选!$A:$H,8,0),1)</f>
        <v>1</v>
      </c>
    </row>
    <row r="695" spans="1:51">
      <c r="A695" s="8">
        <v>855</v>
      </c>
      <c r="B695" s="8" t="s">
        <v>952</v>
      </c>
      <c r="C695">
        <v>1</v>
      </c>
      <c r="D695" t="s">
        <v>102</v>
      </c>
      <c r="E695" t="str">
        <f>VLOOKUP(A695,[1]数据整理!A:J,10,0)</f>
        <v>农学</v>
      </c>
      <c r="F695" t="str">
        <f>VLOOKUP(A695,[1]数据整理!$A:$M,13,0)</f>
        <v>森林保护</v>
      </c>
      <c r="G695" s="7">
        <v>211</v>
      </c>
      <c r="H695" s="7">
        <f t="shared" si="110"/>
        <v>0</v>
      </c>
      <c r="I695" s="7">
        <f t="shared" si="111"/>
        <v>1</v>
      </c>
      <c r="J695" s="7">
        <v>1</v>
      </c>
      <c r="K695" s="127">
        <f>VLOOKUP(G695,权重!$L$16:$N$18,3,0)</f>
        <v>0.03757</v>
      </c>
      <c r="L695" s="127">
        <f t="shared" si="112"/>
        <v>-0.0952406599627802</v>
      </c>
      <c r="M695" t="str">
        <f>IFERROR(VLOOKUP(A695,[1]数据整理!A:Q,16,0),"")</f>
        <v>林学院</v>
      </c>
      <c r="N695" t="s">
        <v>247</v>
      </c>
      <c r="O695">
        <v>490</v>
      </c>
      <c r="P695">
        <v>439</v>
      </c>
      <c r="Q695" s="14"/>
      <c r="R695" s="14" t="s">
        <v>55</v>
      </c>
      <c r="S695" s="14" t="s">
        <v>55</v>
      </c>
      <c r="T695" s="30">
        <f>VLOOKUP(A695,英语评价得分!O:T,6,0)</f>
        <v>-0.573080768678388</v>
      </c>
      <c r="U695" s="41">
        <f t="shared" si="113"/>
        <v>-0.575344377143438</v>
      </c>
      <c r="V695" s="14">
        <f t="shared" si="114"/>
        <v>0</v>
      </c>
      <c r="W695">
        <v>25</v>
      </c>
      <c r="X695">
        <v>7</v>
      </c>
      <c r="Y695" s="131">
        <v>0.28</v>
      </c>
      <c r="Z695">
        <v>84.87</v>
      </c>
      <c r="AA695" s="41">
        <f t="shared" si="115"/>
        <v>-1.55712226796436</v>
      </c>
      <c r="AB695" s="41">
        <f>VLOOKUP(A695,绩点百分制转换!$H:$M,6,0)</f>
        <v>-1.04045318703933</v>
      </c>
      <c r="AC695" s="41">
        <f>L695*权重!$O$22+AA695*权重!$O$23+AB695*权重!$O$24</f>
        <v>-0.692940408504086</v>
      </c>
      <c r="AD695" s="41">
        <f t="shared" si="116"/>
        <v>-0.985424440228723</v>
      </c>
      <c r="AE695">
        <v>0</v>
      </c>
      <c r="AF695">
        <v>0</v>
      </c>
      <c r="AG695">
        <v>2</v>
      </c>
      <c r="AH695" s="41">
        <f>AE695*权重!$N$3+AF695*权重!$N$4+AG695*权重!$N$5</f>
        <v>0.212949101808755</v>
      </c>
      <c r="AI695" s="41">
        <f t="shared" si="117"/>
        <v>-0.682270819782663</v>
      </c>
      <c r="AJ695">
        <v>0</v>
      </c>
      <c r="AK695">
        <v>0</v>
      </c>
      <c r="AL695">
        <v>1</v>
      </c>
      <c r="AM695" s="41">
        <f>AJ695*权重!$N$9+AK695*权重!$N$10+AL695*权重!$N$11</f>
        <v>0.150489414157071</v>
      </c>
      <c r="AN695" s="41">
        <f t="shared" si="118"/>
        <v>-0.246895376014742</v>
      </c>
      <c r="AO695" s="41">
        <f>AI695*权重!$D$16+AN695*权重!$D$17</f>
        <v>-0.412294507102175</v>
      </c>
      <c r="AP695" s="41">
        <f t="shared" si="119"/>
        <v>-0.491059393857004</v>
      </c>
      <c r="AQ695">
        <v>72</v>
      </c>
      <c r="AR695">
        <v>90.7</v>
      </c>
      <c r="AS695">
        <v>92.5</v>
      </c>
      <c r="AT695">
        <v>92.2</v>
      </c>
      <c r="AU695">
        <v>83.88</v>
      </c>
      <c r="AV695" s="7">
        <f>IF(AU695="","未进复试",IFERROR(VLOOKUP(A695,录取名单!$E:$I,5,0),"未录取"))</f>
        <v>83.88</v>
      </c>
      <c r="AW695" s="136" t="str">
        <f>VLOOKUP(A695,[1]数据整理!$A:$AC,29,0)</f>
        <v>putong</v>
      </c>
      <c r="AX695" t="str">
        <f t="shared" si="120"/>
        <v/>
      </c>
      <c r="AY695">
        <f>IFERROR(VLOOKUP(A695,跨学科资质筛选!$A:$H,8,0),1)</f>
        <v>1</v>
      </c>
    </row>
    <row r="696" spans="1:51">
      <c r="A696" s="8">
        <v>856</v>
      </c>
      <c r="B696" s="8" t="s">
        <v>953</v>
      </c>
      <c r="C696">
        <v>1</v>
      </c>
      <c r="D696" t="s">
        <v>642</v>
      </c>
      <c r="E696" t="str">
        <f>VLOOKUP(A696,[1]数据整理!A:J,10,0)</f>
        <v>经济学</v>
      </c>
      <c r="F696" t="str">
        <f>VLOOKUP(A696,[1]数据整理!$A:$M,13,0)</f>
        <v>国际经济与贸易</v>
      </c>
      <c r="G696" s="7" t="s">
        <v>53</v>
      </c>
      <c r="H696" s="7">
        <f t="shared" si="110"/>
        <v>0</v>
      </c>
      <c r="I696" s="7">
        <f t="shared" si="111"/>
        <v>1</v>
      </c>
      <c r="J696" s="7">
        <v>1</v>
      </c>
      <c r="K696" s="127">
        <f>VLOOKUP(G696,权重!$L$16:$N$18,3,0)</f>
        <v>0.02965</v>
      </c>
      <c r="L696" s="127">
        <f t="shared" si="112"/>
        <v>-0.162495927150278</v>
      </c>
      <c r="M696" t="str">
        <f>IFERROR(VLOOKUP(A696,[1]数据整理!A:Q,16,0),"")</f>
        <v>经济管理学院</v>
      </c>
      <c r="N696" t="s">
        <v>61</v>
      </c>
      <c r="O696">
        <v>562</v>
      </c>
      <c r="P696">
        <v>535</v>
      </c>
      <c r="Q696" s="14"/>
      <c r="R696" s="14" t="s">
        <v>55</v>
      </c>
      <c r="S696" s="14" t="s">
        <v>55</v>
      </c>
      <c r="T696" s="30">
        <f>VLOOKUP(A696,英语评价得分!O:T,6,0)</f>
        <v>1.18368371410688</v>
      </c>
      <c r="U696" s="41">
        <f t="shared" si="113"/>
        <v>1.18956177093102</v>
      </c>
      <c r="V696" s="14">
        <f t="shared" si="114"/>
        <v>0</v>
      </c>
      <c r="W696">
        <v>82</v>
      </c>
      <c r="X696">
        <v>1</v>
      </c>
      <c r="Y696" s="131">
        <v>0.0121951219512195</v>
      </c>
      <c r="Z696">
        <v>91.39</v>
      </c>
      <c r="AA696" s="41">
        <f t="shared" si="115"/>
        <v>0.751713828662594</v>
      </c>
      <c r="AB696" s="41">
        <f>VLOOKUP(A696,绩点百分制转换!$H:$M,6,0)</f>
        <v>0.634623447396869</v>
      </c>
      <c r="AC696" s="41">
        <f>L696*权重!$O$22+AA696*权重!$O$23+AB696*权重!$O$24</f>
        <v>0.220625180929461</v>
      </c>
      <c r="AD696" s="41">
        <f t="shared" si="116"/>
        <v>0.313809454096013</v>
      </c>
      <c r="AE696">
        <v>0</v>
      </c>
      <c r="AF696">
        <v>0</v>
      </c>
      <c r="AG696">
        <v>0</v>
      </c>
      <c r="AH696" s="41">
        <f>AE696*权重!$N$3+AF696*权重!$N$4+AG696*权重!$N$5</f>
        <v>0</v>
      </c>
      <c r="AI696" s="41">
        <f t="shared" si="117"/>
        <v>-0.885290647353986</v>
      </c>
      <c r="AJ696">
        <v>0</v>
      </c>
      <c r="AK696">
        <v>0</v>
      </c>
      <c r="AL696">
        <v>0</v>
      </c>
      <c r="AM696" s="41">
        <f>AJ696*权重!$N$9+AK696*权重!$N$10+AL696*权重!$N$11</f>
        <v>0</v>
      </c>
      <c r="AN696" s="41">
        <f t="shared" si="118"/>
        <v>-0.651047891978899</v>
      </c>
      <c r="AO696" s="41">
        <f>AI696*权重!$D$16+AN696*权重!$D$17</f>
        <v>-0.740036714745894</v>
      </c>
      <c r="AP696" s="41">
        <f t="shared" si="119"/>
        <v>-0.881413587411652</v>
      </c>
      <c r="AQ696" t="s">
        <v>55</v>
      </c>
      <c r="AR696" t="s">
        <v>55</v>
      </c>
      <c r="AS696" t="s">
        <v>55</v>
      </c>
      <c r="AT696" t="s">
        <v>55</v>
      </c>
      <c r="AU696" t="s">
        <v>55</v>
      </c>
      <c r="AV696" s="7" t="str">
        <f>IF(AU696="","未进复试",IFERROR(VLOOKUP(A696,录取名单!$E:$I,5,0),"未录取"))</f>
        <v>未进复试</v>
      </c>
      <c r="AW696" s="136" t="str">
        <f>VLOOKUP(A696,[1]数据整理!$A:$AC,29,0)</f>
        <v>putong</v>
      </c>
      <c r="AX696" t="str">
        <f t="shared" si="120"/>
        <v/>
      </c>
      <c r="AY696">
        <f>IFERROR(VLOOKUP(A696,跨学科资质筛选!$A:$H,8,0),1)</f>
        <v>1</v>
      </c>
    </row>
    <row r="697" spans="1:51">
      <c r="A697" s="8">
        <v>858</v>
      </c>
      <c r="B697" s="8" t="s">
        <v>954</v>
      </c>
      <c r="C697">
        <v>2</v>
      </c>
      <c r="D697" t="s">
        <v>286</v>
      </c>
      <c r="E697" t="str">
        <f>VLOOKUP(A697,[1]数据整理!A:J,10,0)</f>
        <v>管理学</v>
      </c>
      <c r="F697" t="str">
        <f>VLOOKUP(A697,[1]数据整理!$A:$M,13,0)</f>
        <v>财务管理</v>
      </c>
      <c r="G697" s="7" t="s">
        <v>53</v>
      </c>
      <c r="H697" s="7">
        <f t="shared" si="110"/>
        <v>0</v>
      </c>
      <c r="I697" s="7">
        <f t="shared" si="111"/>
        <v>1</v>
      </c>
      <c r="J697" s="7">
        <v>1</v>
      </c>
      <c r="K697" s="127">
        <f>VLOOKUP(G697,权重!$L$16:$N$18,3,0)</f>
        <v>0.02965</v>
      </c>
      <c r="L697" s="127">
        <f t="shared" si="112"/>
        <v>-0.162495927150278</v>
      </c>
      <c r="M697" t="str">
        <f>IFERROR(VLOOKUP(A697,[1]数据整理!A:Q,16,0),"")</f>
        <v>经济管理学院</v>
      </c>
      <c r="N697" t="s">
        <v>54</v>
      </c>
      <c r="O697">
        <v>488</v>
      </c>
      <c r="P697">
        <v>451</v>
      </c>
      <c r="Q697" s="14"/>
      <c r="R697" s="14" t="s">
        <v>55</v>
      </c>
      <c r="S697" s="14" t="s">
        <v>55</v>
      </c>
      <c r="T697" s="30">
        <f>VLOOKUP(A697,英语评价得分!O:T,6,0)</f>
        <v>-0.353485208330231</v>
      </c>
      <c r="U697" s="41">
        <f t="shared" si="113"/>
        <v>-0.354731108634132</v>
      </c>
      <c r="V697" s="14">
        <f t="shared" si="114"/>
        <v>0</v>
      </c>
      <c r="W697">
        <v>130</v>
      </c>
      <c r="X697">
        <v>2</v>
      </c>
      <c r="Y697" s="131">
        <v>0.0153846153846154</v>
      </c>
      <c r="Z697">
        <v>4.21</v>
      </c>
      <c r="AA697" s="41">
        <f t="shared" si="115"/>
        <v>0.724216131000651</v>
      </c>
      <c r="AB697" s="41">
        <f>VLOOKUP(A697,绩点百分制转换!$H:$M,6,0)</f>
        <v>1.87037783568493</v>
      </c>
      <c r="AC697" s="41">
        <f>L697*权重!$O$22+AA697*权重!$O$23+AB697*权重!$O$24</f>
        <v>0.266216279186597</v>
      </c>
      <c r="AD697" s="41">
        <f t="shared" si="116"/>
        <v>0.378647163418983</v>
      </c>
      <c r="AE697">
        <v>3</v>
      </c>
      <c r="AF697">
        <v>1</v>
      </c>
      <c r="AG697">
        <v>0</v>
      </c>
      <c r="AH697" s="41">
        <f>AE697*权重!$N$3+AF697*权重!$N$4+AG697*权重!$N$5</f>
        <v>1.81473450079528</v>
      </c>
      <c r="AI697" s="41">
        <f t="shared" si="117"/>
        <v>0.844827405785609</v>
      </c>
      <c r="AJ697">
        <v>0</v>
      </c>
      <c r="AK697">
        <v>0</v>
      </c>
      <c r="AL697">
        <v>0</v>
      </c>
      <c r="AM697" s="41">
        <f>AJ697*权重!$N$9+AK697*权重!$N$10+AL697*权重!$N$11</f>
        <v>0</v>
      </c>
      <c r="AN697" s="41">
        <f t="shared" si="118"/>
        <v>-0.651047891978899</v>
      </c>
      <c r="AO697" s="41">
        <f>AI697*权重!$D$16+AN697*权重!$D$17</f>
        <v>-0.0827648663581621</v>
      </c>
      <c r="AP697" s="41">
        <f t="shared" si="119"/>
        <v>-0.0985762953577821</v>
      </c>
      <c r="AQ697" t="s">
        <v>55</v>
      </c>
      <c r="AR697" t="s">
        <v>55</v>
      </c>
      <c r="AS697" t="s">
        <v>55</v>
      </c>
      <c r="AT697">
        <v>75.14</v>
      </c>
      <c r="AU697">
        <v>75.14</v>
      </c>
      <c r="AV697" s="7" t="str">
        <f>IF(AU697="","未进复试",IFERROR(VLOOKUP(A697,录取名单!$E:$I,5,0),"未录取"))</f>
        <v>未录取</v>
      </c>
      <c r="AW697" s="136" t="str">
        <f>VLOOKUP(A697,[1]数据整理!$A:$AC,29,0)</f>
        <v>putong</v>
      </c>
      <c r="AX697" t="str">
        <f t="shared" si="120"/>
        <v/>
      </c>
      <c r="AY697">
        <f>IFERROR(VLOOKUP(A697,跨学科资质筛选!$A:$H,8,0),1)</f>
        <v>1</v>
      </c>
    </row>
    <row r="698" spans="1:51">
      <c r="A698" s="8">
        <v>859</v>
      </c>
      <c r="B698" s="8" t="s">
        <v>955</v>
      </c>
      <c r="C698">
        <v>1</v>
      </c>
      <c r="D698" t="s">
        <v>140</v>
      </c>
      <c r="E698" t="str">
        <f>VLOOKUP(A698,[1]数据整理!A:J,10,0)</f>
        <v>工学</v>
      </c>
      <c r="F698" t="str">
        <f>VLOOKUP(A698,[1]数据整理!$A:$M,13,0)</f>
        <v>工业设计</v>
      </c>
      <c r="G698" s="7" t="s">
        <v>53</v>
      </c>
      <c r="H698" s="7">
        <f t="shared" si="110"/>
        <v>0</v>
      </c>
      <c r="I698" s="7">
        <f t="shared" si="111"/>
        <v>1</v>
      </c>
      <c r="J698" s="7">
        <v>1</v>
      </c>
      <c r="K698" s="127">
        <f>VLOOKUP(G698,权重!$L$16:$N$18,3,0)</f>
        <v>0.02965</v>
      </c>
      <c r="L698" s="127">
        <f t="shared" si="112"/>
        <v>-0.162495927150278</v>
      </c>
      <c r="M698" t="str">
        <f>IFERROR(VLOOKUP(A698,[1]数据整理!A:Q,16,0),"")</f>
        <v>艺术设计学院</v>
      </c>
      <c r="N698" t="s">
        <v>205</v>
      </c>
      <c r="O698">
        <v>467</v>
      </c>
      <c r="P698">
        <v>464</v>
      </c>
      <c r="Q698" s="14"/>
      <c r="R698" s="14" t="s">
        <v>55</v>
      </c>
      <c r="S698" s="14" t="s">
        <v>55</v>
      </c>
      <c r="T698" s="30">
        <f>VLOOKUP(A698,英语评价得分!O:T,6,0)</f>
        <v>-0.115590017953058</v>
      </c>
      <c r="U698" s="41">
        <f t="shared" si="113"/>
        <v>-0.115733401082381</v>
      </c>
      <c r="V698" s="14">
        <f t="shared" si="114"/>
        <v>0</v>
      </c>
      <c r="W698">
        <v>31</v>
      </c>
      <c r="X698">
        <v>2</v>
      </c>
      <c r="Y698" s="131">
        <v>0.0645161290322581</v>
      </c>
      <c r="Z698">
        <v>3.63</v>
      </c>
      <c r="AA698" s="41">
        <f t="shared" si="115"/>
        <v>0.300636795858984</v>
      </c>
      <c r="AB698" s="41">
        <f>VLOOKUP(A698,绩点百分制转换!$H:$M,6,0)</f>
        <v>-0.673066747278019</v>
      </c>
      <c r="AC698" s="41">
        <f>L698*权重!$O$22+AA698*权重!$O$23+AB698*权重!$O$24</f>
        <v>-0.00986644006150403</v>
      </c>
      <c r="AD698" s="41">
        <f t="shared" si="116"/>
        <v>-0.0139858676772092</v>
      </c>
      <c r="AE698">
        <v>2</v>
      </c>
      <c r="AF698">
        <v>1</v>
      </c>
      <c r="AG698">
        <v>3</v>
      </c>
      <c r="AH698" s="41">
        <f>AE698*权重!$N$3+AF698*权重!$N$4+AG698*权重!$N$5</f>
        <v>1.67355362765858</v>
      </c>
      <c r="AI698" s="41">
        <f t="shared" si="117"/>
        <v>0.710229437176556</v>
      </c>
      <c r="AJ698">
        <v>0</v>
      </c>
      <c r="AK698">
        <v>0</v>
      </c>
      <c r="AL698">
        <v>1</v>
      </c>
      <c r="AM698" s="41">
        <f>AJ698*权重!$N$9+AK698*权重!$N$10+AL698*权重!$N$11</f>
        <v>0.150489414157071</v>
      </c>
      <c r="AN698" s="41">
        <f t="shared" si="118"/>
        <v>-0.246895376014742</v>
      </c>
      <c r="AO698" s="41">
        <f>AI698*权重!$D$16+AN698*权重!$D$17</f>
        <v>0.116716340516632</v>
      </c>
      <c r="AP698" s="41">
        <f t="shared" si="119"/>
        <v>0.139013871007263</v>
      </c>
      <c r="AQ698" t="s">
        <v>55</v>
      </c>
      <c r="AR698" t="s">
        <v>55</v>
      </c>
      <c r="AS698" t="s">
        <v>55</v>
      </c>
      <c r="AT698" t="s">
        <v>55</v>
      </c>
      <c r="AU698" t="s">
        <v>55</v>
      </c>
      <c r="AV698" s="7" t="str">
        <f>IF(AU698="","未进复试",IFERROR(VLOOKUP(A698,录取名单!$E:$I,5,0),"未录取"))</f>
        <v>未进复试</v>
      </c>
      <c r="AW698" s="136" t="str">
        <f>VLOOKUP(A698,[1]数据整理!$A:$AC,29,0)</f>
        <v>putong</v>
      </c>
      <c r="AX698" t="str">
        <f t="shared" si="120"/>
        <v/>
      </c>
      <c r="AY698">
        <f>IFERROR(VLOOKUP(A698,跨学科资质筛选!$A:$H,8,0),1)</f>
        <v>1</v>
      </c>
    </row>
    <row r="699" spans="1:51">
      <c r="A699" s="8">
        <v>861</v>
      </c>
      <c r="B699" s="8" t="s">
        <v>956</v>
      </c>
      <c r="C699">
        <v>1</v>
      </c>
      <c r="D699" t="s">
        <v>243</v>
      </c>
      <c r="E699" t="str">
        <f>VLOOKUP(A699,[1]数据整理!A:J,10,0)</f>
        <v>工学</v>
      </c>
      <c r="F699" t="str">
        <f>VLOOKUP(A699,[1]数据整理!$A:$M,13,0)</f>
        <v>风景园林</v>
      </c>
      <c r="G699" s="7">
        <v>211</v>
      </c>
      <c r="H699" s="7">
        <f t="shared" si="110"/>
        <v>0</v>
      </c>
      <c r="I699" s="7">
        <f t="shared" si="111"/>
        <v>1</v>
      </c>
      <c r="J699" s="7">
        <v>1</v>
      </c>
      <c r="K699" s="127">
        <f>VLOOKUP(G699,权重!$L$16:$N$18,3,0)</f>
        <v>0.03757</v>
      </c>
      <c r="L699" s="127">
        <f t="shared" si="112"/>
        <v>-0.0952406599627802</v>
      </c>
      <c r="M699" t="str">
        <f>IFERROR(VLOOKUP(A699,[1]数据整理!A:Q,16,0),"")</f>
        <v>园林学院</v>
      </c>
      <c r="N699" t="s">
        <v>127</v>
      </c>
      <c r="O699">
        <v>589</v>
      </c>
      <c r="P699">
        <v>570</v>
      </c>
      <c r="Q699" s="14"/>
      <c r="R699" s="14" t="s">
        <v>55</v>
      </c>
      <c r="S699" s="14" t="s">
        <v>55</v>
      </c>
      <c r="T699" s="30">
        <f>VLOOKUP(A699,英语评价得分!O:T,6,0)</f>
        <v>1.82417076512234</v>
      </c>
      <c r="U699" s="41">
        <f t="shared" si="113"/>
        <v>1.8330171374165</v>
      </c>
      <c r="V699" s="14">
        <f t="shared" si="114"/>
        <v>0</v>
      </c>
      <c r="W699">
        <v>60</v>
      </c>
      <c r="X699">
        <v>3</v>
      </c>
      <c r="Y699" s="131">
        <v>0.05</v>
      </c>
      <c r="Z699">
        <v>3.74</v>
      </c>
      <c r="AA699" s="41">
        <f t="shared" si="115"/>
        <v>0.425785235787204</v>
      </c>
      <c r="AB699" s="41">
        <f>VLOOKUP(A699,绩点百分制转换!$H:$M,6,0)</f>
        <v>-0.321951501818486</v>
      </c>
      <c r="AC699" s="41">
        <f>L699*权重!$O$22+AA699*权重!$O$23+AB699*权重!$O$24</f>
        <v>0.0922315674997058</v>
      </c>
      <c r="AD699" s="41">
        <f t="shared" si="116"/>
        <v>0.131213550405947</v>
      </c>
      <c r="AE699">
        <v>0</v>
      </c>
      <c r="AF699">
        <v>0</v>
      </c>
      <c r="AG699">
        <v>2</v>
      </c>
      <c r="AH699" s="41">
        <f>AE699*权重!$N$3+AF699*权重!$N$4+AG699*权重!$N$5</f>
        <v>0.212949101808755</v>
      </c>
      <c r="AI699" s="41">
        <f t="shared" si="117"/>
        <v>-0.682270819782663</v>
      </c>
      <c r="AJ699">
        <v>1</v>
      </c>
      <c r="AK699">
        <v>0</v>
      </c>
      <c r="AL699">
        <v>0</v>
      </c>
      <c r="AM699" s="41">
        <f>AJ699*权重!$N$9+AK699*权重!$N$10+AL699*权重!$N$11</f>
        <v>0.484022428139353</v>
      </c>
      <c r="AN699" s="41">
        <f t="shared" si="118"/>
        <v>0.64883677573218</v>
      </c>
      <c r="AO699" s="41">
        <f>AI699*权重!$D$16+AN699*权重!$D$17</f>
        <v>0.143149000196092</v>
      </c>
      <c r="AP699" s="41">
        <f t="shared" si="119"/>
        <v>0.170496235231453</v>
      </c>
      <c r="AQ699" t="s">
        <v>55</v>
      </c>
      <c r="AR699" t="s">
        <v>55</v>
      </c>
      <c r="AS699" t="s">
        <v>55</v>
      </c>
      <c r="AT699" t="s">
        <v>55</v>
      </c>
      <c r="AU699" t="s">
        <v>55</v>
      </c>
      <c r="AV699" s="7" t="str">
        <f>IF(AU699="","未进复试",IFERROR(VLOOKUP(A699,录取名单!$E:$I,5,0),"未录取"))</f>
        <v>未进复试</v>
      </c>
      <c r="AW699" s="136" t="str">
        <f>VLOOKUP(A699,[1]数据整理!$A:$AC,29,0)</f>
        <v>putong</v>
      </c>
      <c r="AX699" t="str">
        <f t="shared" si="120"/>
        <v/>
      </c>
      <c r="AY699">
        <f>IFERROR(VLOOKUP(A699,跨学科资质筛选!$A:$H,8,0),1)</f>
        <v>1</v>
      </c>
    </row>
    <row r="700" spans="1:51">
      <c r="A700" s="8">
        <v>862</v>
      </c>
      <c r="B700" s="8" t="s">
        <v>957</v>
      </c>
      <c r="C700">
        <v>1</v>
      </c>
      <c r="D700" t="s">
        <v>60</v>
      </c>
      <c r="E700" t="str">
        <f>VLOOKUP(A700,[1]数据整理!A:J,10,0)</f>
        <v>管理学</v>
      </c>
      <c r="F700" t="str">
        <f>VLOOKUP(A700,[1]数据整理!$A:$M,13,0)</f>
        <v>会计学</v>
      </c>
      <c r="G700" s="7" t="s">
        <v>53</v>
      </c>
      <c r="H700" s="7">
        <f t="shared" si="110"/>
        <v>0</v>
      </c>
      <c r="I700" s="7">
        <f t="shared" si="111"/>
        <v>1</v>
      </c>
      <c r="J700" s="7">
        <v>1</v>
      </c>
      <c r="K700" s="127">
        <f>VLOOKUP(G700,权重!$L$16:$N$18,3,0)</f>
        <v>0.02965</v>
      </c>
      <c r="L700" s="127">
        <f t="shared" si="112"/>
        <v>-0.162495927150278</v>
      </c>
      <c r="M700" t="str">
        <f>IFERROR(VLOOKUP(A700,[1]数据整理!A:Q,16,0),"")</f>
        <v>经济管理学院</v>
      </c>
      <c r="N700" t="s">
        <v>79</v>
      </c>
      <c r="O700">
        <v>454</v>
      </c>
      <c r="P700">
        <v>473</v>
      </c>
      <c r="Q700" s="14"/>
      <c r="R700" s="14" t="s">
        <v>55</v>
      </c>
      <c r="S700" s="14" t="s">
        <v>55</v>
      </c>
      <c r="T700" s="30">
        <f>VLOOKUP(A700,英语评价得分!O:T,6,0)</f>
        <v>0.04910665230806</v>
      </c>
      <c r="U700" s="41">
        <f t="shared" si="113"/>
        <v>0.0497265502995994</v>
      </c>
      <c r="V700" s="14">
        <f t="shared" si="114"/>
        <v>0</v>
      </c>
      <c r="W700">
        <v>135</v>
      </c>
      <c r="X700">
        <v>2</v>
      </c>
      <c r="Y700" s="131">
        <v>0.0148148148148148</v>
      </c>
      <c r="Z700">
        <v>3.75</v>
      </c>
      <c r="AA700" s="41">
        <f t="shared" si="115"/>
        <v>0.729128573720214</v>
      </c>
      <c r="AB700" s="41">
        <f>VLOOKUP(A700,绩点百分制转换!$H:$M,6,0)</f>
        <v>-0.279132569445375</v>
      </c>
      <c r="AC700" s="41">
        <f>L700*权重!$O$22+AA700*权重!$O$23+AB700*权重!$O$24</f>
        <v>0.170624535923081</v>
      </c>
      <c r="AD700" s="41">
        <f t="shared" si="116"/>
        <v>0.242700676049033</v>
      </c>
      <c r="AE700">
        <v>8</v>
      </c>
      <c r="AF700">
        <v>5</v>
      </c>
      <c r="AG700">
        <v>12</v>
      </c>
      <c r="AH700" s="41">
        <f>AE700*权重!$N$3+AF700*权重!$N$4+AG700*权重!$N$5</f>
        <v>7.12713543388013</v>
      </c>
      <c r="AI700" s="41">
        <f t="shared" si="117"/>
        <v>5.90952461400966</v>
      </c>
      <c r="AJ700">
        <v>2</v>
      </c>
      <c r="AK700">
        <v>1</v>
      </c>
      <c r="AL700">
        <v>1</v>
      </c>
      <c r="AM700" s="41">
        <f>AJ700*权重!$N$9+AK700*权重!$N$10+AL700*权重!$N$11</f>
        <v>1.46003467069798</v>
      </c>
      <c r="AN700" s="41">
        <f t="shared" si="118"/>
        <v>3.27000322555421</v>
      </c>
      <c r="AO700" s="41">
        <f>AI700*权重!$D$16+AN700*权重!$D$17</f>
        <v>4.27275740102844</v>
      </c>
      <c r="AP700" s="41">
        <f t="shared" si="119"/>
        <v>5.08902646846827</v>
      </c>
      <c r="AQ700" t="s">
        <v>55</v>
      </c>
      <c r="AR700" t="s">
        <v>55</v>
      </c>
      <c r="AS700" t="s">
        <v>55</v>
      </c>
      <c r="AT700" t="s">
        <v>55</v>
      </c>
      <c r="AU700" t="s">
        <v>55</v>
      </c>
      <c r="AV700" s="7" t="str">
        <f>IF(AU700="","未进复试",IFERROR(VLOOKUP(A700,录取名单!$E:$I,5,0),"未录取"))</f>
        <v>未进复试</v>
      </c>
      <c r="AW700" s="136" t="str">
        <f>VLOOKUP(A700,[1]数据整理!$A:$AC,29,0)</f>
        <v>putong</v>
      </c>
      <c r="AX700" t="str">
        <f t="shared" si="120"/>
        <v/>
      </c>
      <c r="AY700">
        <f>IFERROR(VLOOKUP(A700,跨学科资质筛选!$A:$H,8,0),1)</f>
        <v>1</v>
      </c>
    </row>
    <row r="701" spans="1:51">
      <c r="A701" s="8">
        <v>865</v>
      </c>
      <c r="B701" s="8" t="s">
        <v>958</v>
      </c>
      <c r="C701">
        <v>1</v>
      </c>
      <c r="D701" t="s">
        <v>57</v>
      </c>
      <c r="E701" t="str">
        <f>VLOOKUP(A701,[1]数据整理!A:J,10,0)</f>
        <v>工学</v>
      </c>
      <c r="F701" t="str">
        <f>VLOOKUP(A701,[1]数据整理!$A:$M,13,0)</f>
        <v>风景园林</v>
      </c>
      <c r="G701" s="7">
        <v>211</v>
      </c>
      <c r="H701" s="7">
        <f t="shared" si="110"/>
        <v>0</v>
      </c>
      <c r="I701" s="7">
        <f t="shared" si="111"/>
        <v>1</v>
      </c>
      <c r="J701" s="7">
        <v>1</v>
      </c>
      <c r="K701" s="127">
        <f>VLOOKUP(G701,权重!$L$16:$N$18,3,0)</f>
        <v>0.03757</v>
      </c>
      <c r="L701" s="127">
        <f t="shared" si="112"/>
        <v>-0.0952406599627802</v>
      </c>
      <c r="M701" t="str">
        <f>IFERROR(VLOOKUP(A701,[1]数据整理!A:Q,16,0),"")</f>
        <v>园林学院</v>
      </c>
      <c r="N701" t="s">
        <v>127</v>
      </c>
      <c r="O701">
        <v>588</v>
      </c>
      <c r="P701">
        <v>526</v>
      </c>
      <c r="Q701" s="14"/>
      <c r="R701" s="14" t="s">
        <v>55</v>
      </c>
      <c r="S701" s="14" t="s">
        <v>55</v>
      </c>
      <c r="T701" s="30">
        <f>VLOOKUP(A701,英语评价得分!O:T,6,0)</f>
        <v>1.01898704384576</v>
      </c>
      <c r="U701" s="41">
        <f t="shared" si="113"/>
        <v>1.02410181954904</v>
      </c>
      <c r="V701" s="14">
        <f t="shared" si="114"/>
        <v>0</v>
      </c>
      <c r="W701">
        <v>164</v>
      </c>
      <c r="X701">
        <v>1</v>
      </c>
      <c r="Y701" s="131">
        <v>0.00609756097560976</v>
      </c>
      <c r="Z701">
        <v>3.99</v>
      </c>
      <c r="AA701" s="41">
        <f t="shared" si="115"/>
        <v>0.804282956545722</v>
      </c>
      <c r="AB701" s="41">
        <f>VLOOKUP(A701,绩点百分制转换!$H:$M,6,0)</f>
        <v>0.748521807509353</v>
      </c>
      <c r="AC701" s="41">
        <f>L701*权重!$O$22+AA701*权重!$O$23+AB701*权重!$O$24</f>
        <v>0.284421188477572</v>
      </c>
      <c r="AD701" s="41">
        <f t="shared" si="116"/>
        <v>0.40453740651429</v>
      </c>
      <c r="AE701">
        <v>0</v>
      </c>
      <c r="AF701">
        <v>0</v>
      </c>
      <c r="AG701">
        <v>0</v>
      </c>
      <c r="AH701" s="41">
        <f>AE701*权重!$N$3+AF701*权重!$N$4+AG701*权重!$N$5</f>
        <v>0</v>
      </c>
      <c r="AI701" s="41">
        <f t="shared" si="117"/>
        <v>-0.885290647353986</v>
      </c>
      <c r="AJ701">
        <v>0</v>
      </c>
      <c r="AK701">
        <v>0</v>
      </c>
      <c r="AL701">
        <v>0</v>
      </c>
      <c r="AM701" s="41">
        <f>AJ701*权重!$N$9+AK701*权重!$N$10+AL701*权重!$N$11</f>
        <v>0</v>
      </c>
      <c r="AN701" s="41">
        <f t="shared" si="118"/>
        <v>-0.651047891978899</v>
      </c>
      <c r="AO701" s="41">
        <f>AI701*权重!$D$16+AN701*权重!$D$17</f>
        <v>-0.740036714745894</v>
      </c>
      <c r="AP701" s="41">
        <f t="shared" si="119"/>
        <v>-0.881413587411652</v>
      </c>
      <c r="AQ701" t="s">
        <v>55</v>
      </c>
      <c r="AR701" t="s">
        <v>55</v>
      </c>
      <c r="AS701" t="s">
        <v>55</v>
      </c>
      <c r="AT701" t="s">
        <v>55</v>
      </c>
      <c r="AU701" t="s">
        <v>55</v>
      </c>
      <c r="AV701" s="7" t="str">
        <f>IF(AU701="","未进复试",IFERROR(VLOOKUP(A701,录取名单!$E:$I,5,0),"未录取"))</f>
        <v>未进复试</v>
      </c>
      <c r="AW701" s="136" t="str">
        <f>VLOOKUP(A701,[1]数据整理!$A:$AC,29,0)</f>
        <v>putong</v>
      </c>
      <c r="AX701" t="str">
        <f t="shared" si="120"/>
        <v/>
      </c>
      <c r="AY701">
        <f>IFERROR(VLOOKUP(A701,跨学科资质筛选!$A:$H,8,0),1)</f>
        <v>1</v>
      </c>
    </row>
    <row r="702" spans="1:51">
      <c r="A702" s="8">
        <v>866</v>
      </c>
      <c r="B702" s="8" t="s">
        <v>959</v>
      </c>
      <c r="C702">
        <v>1</v>
      </c>
      <c r="D702" t="s">
        <v>85</v>
      </c>
      <c r="E702" t="str">
        <f>VLOOKUP(A702,[1]数据整理!A:J,10,0)</f>
        <v>理学</v>
      </c>
      <c r="F702" t="str">
        <f>VLOOKUP(A702,[1]数据整理!$A:$M,13,0)</f>
        <v>生态学</v>
      </c>
      <c r="G702" s="7">
        <v>211</v>
      </c>
      <c r="H702" s="7">
        <f t="shared" si="110"/>
        <v>0</v>
      </c>
      <c r="I702" s="7">
        <f t="shared" si="111"/>
        <v>1</v>
      </c>
      <c r="J702" s="7">
        <v>1</v>
      </c>
      <c r="K702" s="127">
        <f>VLOOKUP(G702,权重!$L$16:$N$18,3,0)</f>
        <v>0.03757</v>
      </c>
      <c r="L702" s="127">
        <f t="shared" si="112"/>
        <v>-0.0952406599627802</v>
      </c>
      <c r="M702" t="str">
        <f>IFERROR(VLOOKUP(A702,[1]数据整理!A:Q,16,0),"")</f>
        <v>环境科学与工程学院</v>
      </c>
      <c r="N702" t="s">
        <v>272</v>
      </c>
      <c r="O702">
        <v>526</v>
      </c>
      <c r="P702">
        <v>498</v>
      </c>
      <c r="Q702" s="14"/>
      <c r="R702" s="14" t="s">
        <v>55</v>
      </c>
      <c r="S702" s="14" t="s">
        <v>55</v>
      </c>
      <c r="T702" s="30">
        <f>VLOOKUP(A702,英语评价得分!O:T,6,0)</f>
        <v>0.506597403033389</v>
      </c>
      <c r="U702" s="41">
        <f t="shared" si="113"/>
        <v>0.509337526360656</v>
      </c>
      <c r="V702" s="14">
        <f t="shared" si="114"/>
        <v>0</v>
      </c>
      <c r="W702">
        <v>49</v>
      </c>
      <c r="X702">
        <v>3</v>
      </c>
      <c r="Y702" s="131">
        <v>0.0612244897959184</v>
      </c>
      <c r="Z702">
        <v>3.76</v>
      </c>
      <c r="AA702" s="41">
        <f t="shared" si="115"/>
        <v>0.329015126908467</v>
      </c>
      <c r="AB702" s="41">
        <f>VLOOKUP(A702,绩点百分制转换!$H:$M,6,0)</f>
        <v>-0.236313637072261</v>
      </c>
      <c r="AC702" s="41">
        <f>L702*权重!$O$22+AA702*权重!$O$23+AB702*权重!$O$24</f>
        <v>0.0593859992683404</v>
      </c>
      <c r="AD702" s="41">
        <f t="shared" si="116"/>
        <v>0.0845019885672341</v>
      </c>
      <c r="AE702">
        <v>0</v>
      </c>
      <c r="AF702">
        <v>0</v>
      </c>
      <c r="AG702">
        <v>1</v>
      </c>
      <c r="AH702" s="41">
        <f>AE702*权重!$N$3+AF702*权重!$N$4+AG702*权重!$N$5</f>
        <v>0.106474550904377</v>
      </c>
      <c r="AI702" s="41">
        <f t="shared" si="117"/>
        <v>-0.783780733568324</v>
      </c>
      <c r="AJ702">
        <v>0</v>
      </c>
      <c r="AK702">
        <v>0</v>
      </c>
      <c r="AL702">
        <v>0</v>
      </c>
      <c r="AM702" s="41">
        <f>AJ702*权重!$N$9+AK702*权重!$N$10+AL702*权重!$N$11</f>
        <v>0</v>
      </c>
      <c r="AN702" s="41">
        <f t="shared" si="118"/>
        <v>-0.651047891978899</v>
      </c>
      <c r="AO702" s="41">
        <f>AI702*权重!$D$16+AN702*权重!$D$17</f>
        <v>-0.701473098498721</v>
      </c>
      <c r="AP702" s="41">
        <f t="shared" si="119"/>
        <v>-0.835482764436662</v>
      </c>
      <c r="AQ702" t="s">
        <v>55</v>
      </c>
      <c r="AR702" t="s">
        <v>55</v>
      </c>
      <c r="AS702" t="s">
        <v>55</v>
      </c>
      <c r="AT702" t="s">
        <v>55</v>
      </c>
      <c r="AU702" t="s">
        <v>55</v>
      </c>
      <c r="AV702" s="7" t="str">
        <f>IF(AU702="","未进复试",IFERROR(VLOOKUP(A702,录取名单!$E:$I,5,0),"未录取"))</f>
        <v>未进复试</v>
      </c>
      <c r="AW702" s="136" t="str">
        <f>VLOOKUP(A702,[1]数据整理!$A:$AC,29,0)</f>
        <v>putong</v>
      </c>
      <c r="AX702" t="str">
        <f t="shared" si="120"/>
        <v/>
      </c>
      <c r="AY702">
        <f>IFERROR(VLOOKUP(A702,跨学科资质筛选!$A:$H,8,0),1)</f>
        <v>1</v>
      </c>
    </row>
    <row r="703" spans="1:51">
      <c r="A703" s="8">
        <v>868</v>
      </c>
      <c r="B703" s="8" t="s">
        <v>960</v>
      </c>
      <c r="C703">
        <v>1</v>
      </c>
      <c r="D703" t="s">
        <v>102</v>
      </c>
      <c r="E703" t="str">
        <f>VLOOKUP(A703,[1]数据整理!A:J,10,0)</f>
        <v>艺术学</v>
      </c>
      <c r="F703" t="str">
        <f>VLOOKUP(A703,[1]数据整理!$A:$M,13,0)</f>
        <v>环境设计</v>
      </c>
      <c r="G703" s="7">
        <v>211</v>
      </c>
      <c r="H703" s="7">
        <f t="shared" si="110"/>
        <v>0</v>
      </c>
      <c r="I703" s="7">
        <f t="shared" si="111"/>
        <v>1</v>
      </c>
      <c r="J703" s="7">
        <v>1</v>
      </c>
      <c r="K703" s="127">
        <f>VLOOKUP(G703,权重!$L$16:$N$18,3,0)</f>
        <v>0.03757</v>
      </c>
      <c r="L703" s="127">
        <f t="shared" si="112"/>
        <v>-0.0952406599627802</v>
      </c>
      <c r="M703" t="str">
        <f>IFERROR(VLOOKUP(A703,[1]数据整理!A:Q,16,0),"")</f>
        <v>艺术设计学院</v>
      </c>
      <c r="N703" t="s">
        <v>205</v>
      </c>
      <c r="O703">
        <v>447</v>
      </c>
      <c r="Q703" s="14"/>
      <c r="R703" s="14" t="s">
        <v>55</v>
      </c>
      <c r="S703" s="14" t="s">
        <v>55</v>
      </c>
      <c r="T703" s="30">
        <f>VLOOKUP(A703,英语评价得分!O:T,6,0)</f>
        <v>-1.53332223186096</v>
      </c>
      <c r="U703" s="41">
        <f t="shared" si="113"/>
        <v>-1.54003604675189</v>
      </c>
      <c r="V703" s="14">
        <f t="shared" si="114"/>
        <v>0</v>
      </c>
      <c r="W703">
        <v>70</v>
      </c>
      <c r="X703">
        <v>26</v>
      </c>
      <c r="Y703" s="131">
        <v>0.371428571428571</v>
      </c>
      <c r="Z703">
        <v>85.91</v>
      </c>
      <c r="AA703" s="41">
        <f t="shared" si="115"/>
        <v>-2.3453587911948</v>
      </c>
      <c r="AB703" s="41">
        <f>VLOOKUP(A703,绩点百分制转换!$H:$M,6,0)</f>
        <v>-0.773263049031105</v>
      </c>
      <c r="AC703" s="41">
        <f>L703*权重!$O$22+AA703*权重!$O$23+AB703*权重!$O$24</f>
        <v>-0.97999491398295</v>
      </c>
      <c r="AD703" s="41">
        <f t="shared" si="116"/>
        <v>-1.39366107627366</v>
      </c>
      <c r="AE703">
        <v>0</v>
      </c>
      <c r="AF703">
        <v>1</v>
      </c>
      <c r="AG703">
        <v>0</v>
      </c>
      <c r="AH703" s="41">
        <f>AE703*权重!$N$3+AF703*权重!$N$4+AG703*权重!$N$5</f>
        <v>0.432920923245795</v>
      </c>
      <c r="AI703" s="41">
        <f t="shared" si="117"/>
        <v>-0.472555724112503</v>
      </c>
      <c r="AJ703">
        <v>0</v>
      </c>
      <c r="AK703">
        <v>0</v>
      </c>
      <c r="AL703">
        <v>0</v>
      </c>
      <c r="AM703" s="41">
        <f>AJ703*权重!$N$9+AK703*权重!$N$10+AL703*权重!$N$11</f>
        <v>0</v>
      </c>
      <c r="AN703" s="41">
        <f t="shared" si="118"/>
        <v>-0.651047891978899</v>
      </c>
      <c r="AO703" s="41">
        <f>AI703*权重!$D$16+AN703*权重!$D$17</f>
        <v>-0.583238717406455</v>
      </c>
      <c r="AP703" s="41">
        <f t="shared" si="119"/>
        <v>-0.694660845851563</v>
      </c>
      <c r="AQ703">
        <v>92</v>
      </c>
      <c r="AR703" t="s">
        <v>55</v>
      </c>
      <c r="AS703">
        <v>76.25</v>
      </c>
      <c r="AT703">
        <v>87</v>
      </c>
      <c r="AU703">
        <v>86.85</v>
      </c>
      <c r="AV703" s="7">
        <f>IF(AU703="","未进复试",IFERROR(VLOOKUP(A703,录取名单!$E:$I,5,0),"未录取"))</f>
        <v>86.85</v>
      </c>
      <c r="AW703" s="136" t="str">
        <f>VLOOKUP(A703,[1]数据整理!$A:$AC,29,0)</f>
        <v>putong</v>
      </c>
      <c r="AX703" t="str">
        <f t="shared" si="120"/>
        <v/>
      </c>
      <c r="AY703">
        <f>IFERROR(VLOOKUP(A703,跨学科资质筛选!$A:$H,8,0),1)</f>
        <v>1</v>
      </c>
    </row>
    <row r="704" spans="1:51">
      <c r="A704" s="8">
        <v>869</v>
      </c>
      <c r="B704" s="8" t="s">
        <v>961</v>
      </c>
      <c r="C704">
        <v>1</v>
      </c>
      <c r="D704" t="s">
        <v>102</v>
      </c>
      <c r="E704" t="str">
        <f>VLOOKUP(A704,[1]数据整理!A:J,10,0)</f>
        <v>管理学</v>
      </c>
      <c r="F704" t="str">
        <f>VLOOKUP(A704,[1]数据整理!$A:$M,13,0)</f>
        <v>农林经济管理</v>
      </c>
      <c r="G704" s="7">
        <v>211</v>
      </c>
      <c r="H704" s="7">
        <f t="shared" si="110"/>
        <v>0</v>
      </c>
      <c r="I704" s="7">
        <f t="shared" si="111"/>
        <v>1</v>
      </c>
      <c r="J704" s="7">
        <v>1</v>
      </c>
      <c r="K704" s="127">
        <f>VLOOKUP(G704,权重!$L$16:$N$18,3,0)</f>
        <v>0.03757</v>
      </c>
      <c r="L704" s="127">
        <f t="shared" si="112"/>
        <v>-0.0952406599627802</v>
      </c>
      <c r="M704" t="str">
        <f>IFERROR(VLOOKUP(A704,[1]数据整理!A:Q,16,0),"")</f>
        <v>经济管理学院</v>
      </c>
      <c r="N704" t="s">
        <v>74</v>
      </c>
      <c r="O704">
        <v>558</v>
      </c>
      <c r="P704">
        <v>471</v>
      </c>
      <c r="Q704" s="14"/>
      <c r="R704" s="14" t="s">
        <v>55</v>
      </c>
      <c r="S704" s="14" t="s">
        <v>55</v>
      </c>
      <c r="T704" s="30">
        <f>VLOOKUP(A704,英语评价得分!O:T,6,0)</f>
        <v>0.223133851518271</v>
      </c>
      <c r="U704" s="41">
        <f t="shared" si="113"/>
        <v>0.224560272649974</v>
      </c>
      <c r="V704" s="14">
        <f t="shared" si="114"/>
        <v>0</v>
      </c>
      <c r="W704">
        <v>33</v>
      </c>
      <c r="X704">
        <v>2</v>
      </c>
      <c r="Y704" s="131">
        <v>0.0606060606060606</v>
      </c>
      <c r="Z704">
        <v>91.17</v>
      </c>
      <c r="AA704" s="41">
        <f t="shared" si="115"/>
        <v>0.334346813348067</v>
      </c>
      <c r="AB704" s="41">
        <f>VLOOKUP(A704,绩点百分制转换!$H:$M,6,0)</f>
        <v>0.578102456664359</v>
      </c>
      <c r="AC704" s="41">
        <f>L704*权重!$O$22+AA704*权重!$O$23+AB704*权重!$O$24</f>
        <v>0.0983342437413624</v>
      </c>
      <c r="AD704" s="41">
        <f t="shared" si="116"/>
        <v>0.139892515453401</v>
      </c>
      <c r="AE704">
        <v>0</v>
      </c>
      <c r="AF704">
        <v>0</v>
      </c>
      <c r="AG704">
        <v>10</v>
      </c>
      <c r="AH704" s="41">
        <f>AE704*权重!$N$3+AF704*权重!$N$4+AG704*权重!$N$5</f>
        <v>1.06474550904377</v>
      </c>
      <c r="AI704" s="41">
        <f t="shared" si="117"/>
        <v>0.129808490502628</v>
      </c>
      <c r="AJ704">
        <v>0</v>
      </c>
      <c r="AK704">
        <v>1</v>
      </c>
      <c r="AL704">
        <v>1</v>
      </c>
      <c r="AM704" s="41">
        <f>AJ704*权重!$N$9+AK704*权重!$N$10+AL704*权重!$N$11</f>
        <v>0.491989814419273</v>
      </c>
      <c r="AN704" s="41">
        <f t="shared" si="118"/>
        <v>0.670233890132048</v>
      </c>
      <c r="AO704" s="41">
        <f>AI704*权重!$D$16+AN704*权重!$D$17</f>
        <v>0.464926280812832</v>
      </c>
      <c r="AP704" s="41">
        <f t="shared" si="119"/>
        <v>0.553745960014841</v>
      </c>
      <c r="AQ704" t="s">
        <v>55</v>
      </c>
      <c r="AR704" t="s">
        <v>55</v>
      </c>
      <c r="AS704" t="s">
        <v>55</v>
      </c>
      <c r="AT704">
        <v>90.14</v>
      </c>
      <c r="AU704">
        <v>90.14</v>
      </c>
      <c r="AV704" s="7" t="str">
        <f>IF(AU704="","未进复试",IFERROR(VLOOKUP(A704,录取名单!$E:$I,5,0),"未录取"))</f>
        <v>未录取</v>
      </c>
      <c r="AW704" s="136" t="str">
        <f>VLOOKUP(A704,[1]数据整理!$A:$AC,29,0)</f>
        <v>putong</v>
      </c>
      <c r="AX704" t="str">
        <f t="shared" si="120"/>
        <v/>
      </c>
      <c r="AY704">
        <f>IFERROR(VLOOKUP(A704,跨学科资质筛选!$A:$H,8,0),1)</f>
        <v>1</v>
      </c>
    </row>
    <row r="705" spans="1:51">
      <c r="A705" s="8">
        <v>870</v>
      </c>
      <c r="B705" s="8" t="s">
        <v>962</v>
      </c>
      <c r="C705">
        <v>2</v>
      </c>
      <c r="D705" t="s">
        <v>963</v>
      </c>
      <c r="E705" t="str">
        <f>VLOOKUP(A705,[1]数据整理!A:J,10,0)</f>
        <v>管理学</v>
      </c>
      <c r="F705" t="str">
        <f>VLOOKUP(A705,[1]数据整理!$A:$M,13,0)</f>
        <v>财务管理</v>
      </c>
      <c r="G705" s="7" t="s">
        <v>53</v>
      </c>
      <c r="H705" s="7">
        <f t="shared" si="110"/>
        <v>0</v>
      </c>
      <c r="I705" s="7">
        <f t="shared" si="111"/>
        <v>1</v>
      </c>
      <c r="J705" s="7">
        <v>1</v>
      </c>
      <c r="K705" s="127">
        <f>VLOOKUP(G705,权重!$L$16:$N$18,3,0)</f>
        <v>0.02965</v>
      </c>
      <c r="L705" s="127">
        <f t="shared" si="112"/>
        <v>-0.162495927150278</v>
      </c>
      <c r="M705" t="str">
        <f>IFERROR(VLOOKUP(A705,[1]数据整理!A:Q,16,0),"")</f>
        <v>经济管理学院</v>
      </c>
      <c r="N705" t="s">
        <v>54</v>
      </c>
      <c r="O705">
        <v>614</v>
      </c>
      <c r="P705">
        <v>571</v>
      </c>
      <c r="Q705" s="14"/>
      <c r="R705" s="14" t="s">
        <v>55</v>
      </c>
      <c r="S705" s="14" t="s">
        <v>55</v>
      </c>
      <c r="T705" s="30">
        <f>VLOOKUP(A705,英语评价得分!O:T,6,0)</f>
        <v>1.84247039515135</v>
      </c>
      <c r="U705" s="41">
        <f t="shared" si="113"/>
        <v>1.85140157645894</v>
      </c>
      <c r="V705" s="14">
        <f t="shared" si="114"/>
        <v>0</v>
      </c>
      <c r="W705">
        <v>31</v>
      </c>
      <c r="X705">
        <v>2</v>
      </c>
      <c r="Y705" s="131">
        <v>0.0645161290322581</v>
      </c>
      <c r="Z705">
        <v>3.52</v>
      </c>
      <c r="AA705" s="41">
        <f t="shared" si="115"/>
        <v>0.300636795858984</v>
      </c>
      <c r="AB705" s="41">
        <f>VLOOKUP(A705,绩点百分制转换!$H:$M,6,0)</f>
        <v>-0.955671700940567</v>
      </c>
      <c r="AC705" s="41">
        <f>L705*权重!$O$22+AA705*权重!$O$23+AB705*权重!$O$24</f>
        <v>-0.0226794092046417</v>
      </c>
      <c r="AD705" s="41">
        <f t="shared" si="116"/>
        <v>-0.0322079241887985</v>
      </c>
      <c r="AE705">
        <v>0</v>
      </c>
      <c r="AF705">
        <v>2</v>
      </c>
      <c r="AG705">
        <v>3</v>
      </c>
      <c r="AH705" s="41">
        <f>AE705*权重!$N$3+AF705*权重!$N$4+AG705*权重!$N$5</f>
        <v>1.18526549920472</v>
      </c>
      <c r="AI705" s="41">
        <f t="shared" si="117"/>
        <v>0.244708940485964</v>
      </c>
      <c r="AJ705">
        <v>0</v>
      </c>
      <c r="AK705">
        <v>0</v>
      </c>
      <c r="AL705">
        <v>0</v>
      </c>
      <c r="AM705" s="41">
        <f>AJ705*权重!$N$9+AK705*权重!$N$10+AL705*权重!$N$11</f>
        <v>0</v>
      </c>
      <c r="AN705" s="41">
        <f t="shared" si="118"/>
        <v>-0.651047891978899</v>
      </c>
      <c r="AO705" s="41">
        <f>AI705*权重!$D$16+AN705*权重!$D$17</f>
        <v>-0.310749871325497</v>
      </c>
      <c r="AP705" s="41">
        <f t="shared" si="119"/>
        <v>-0.370115635366503</v>
      </c>
      <c r="AQ705" t="s">
        <v>55</v>
      </c>
      <c r="AR705" t="s">
        <v>55</v>
      </c>
      <c r="AS705" t="s">
        <v>55</v>
      </c>
      <c r="AT705" t="s">
        <v>55</v>
      </c>
      <c r="AU705" t="s">
        <v>55</v>
      </c>
      <c r="AV705" s="7" t="str">
        <f>IF(AU705="","未进复试",IFERROR(VLOOKUP(A705,录取名单!$E:$I,5,0),"未录取"))</f>
        <v>未进复试</v>
      </c>
      <c r="AW705" s="136" t="str">
        <f>VLOOKUP(A705,[1]数据整理!$A:$AC,29,0)</f>
        <v>putong</v>
      </c>
      <c r="AX705" t="str">
        <f t="shared" si="120"/>
        <v/>
      </c>
      <c r="AY705">
        <f>IFERROR(VLOOKUP(A705,跨学科资质筛选!$A:$H,8,0),1)</f>
        <v>1</v>
      </c>
    </row>
    <row r="706" spans="1:51">
      <c r="A706" s="8">
        <v>871</v>
      </c>
      <c r="B706" s="8" t="s">
        <v>964</v>
      </c>
      <c r="C706">
        <v>1</v>
      </c>
      <c r="D706" t="s">
        <v>218</v>
      </c>
      <c r="E706" t="str">
        <f>VLOOKUP(A706,[1]数据整理!A:J,10,0)</f>
        <v>农学</v>
      </c>
      <c r="F706" t="str">
        <f>VLOOKUP(A706,[1]数据整理!$A:$M,13,0)</f>
        <v>植物保护</v>
      </c>
      <c r="G706" s="7" t="s">
        <v>53</v>
      </c>
      <c r="H706" s="7">
        <f t="shared" ref="H706:H769" si="121">IF(G706=985,1,0)</f>
        <v>0</v>
      </c>
      <c r="I706" s="7">
        <f t="shared" ref="I706:I769" si="122">IF(G706="其它",0,1)</f>
        <v>1</v>
      </c>
      <c r="J706" s="7">
        <v>1</v>
      </c>
      <c r="K706" s="127">
        <f>VLOOKUP(G706,权重!$L$16:$N$18,3,0)</f>
        <v>0.02965</v>
      </c>
      <c r="L706" s="127">
        <f t="shared" ref="L706:L769" si="123">(K706-AVERAGE($K$2:$K$978))/STDEV($K$2:$K$978)</f>
        <v>-0.162495927150278</v>
      </c>
      <c r="M706" t="str">
        <f>IFERROR(VLOOKUP(A706,[1]数据整理!A:Q,16,0),"")</f>
        <v>林学院</v>
      </c>
      <c r="N706" t="s">
        <v>247</v>
      </c>
      <c r="O706">
        <v>445</v>
      </c>
      <c r="P706">
        <v>426</v>
      </c>
      <c r="Q706" s="14"/>
      <c r="R706" s="14" t="s">
        <v>55</v>
      </c>
      <c r="S706" s="14" t="s">
        <v>55</v>
      </c>
      <c r="T706" s="30">
        <f>VLOOKUP(A706,英语评价得分!O:T,6,0)</f>
        <v>-0.81097595905556</v>
      </c>
      <c r="U706" s="41">
        <f t="shared" ref="U706:U769" si="124">(T706-AVERAGE($T$2:$T$978))/STDEV($T$2:$T$978)</f>
        <v>-0.814342084695189</v>
      </c>
      <c r="V706" s="14">
        <f t="shared" ref="V706:V769" si="125">IF(SUM(O706:Q706)=0,1,0)</f>
        <v>0</v>
      </c>
      <c r="W706">
        <v>29</v>
      </c>
      <c r="X706">
        <v>2</v>
      </c>
      <c r="Y706" s="131">
        <v>0.0689655172413793</v>
      </c>
      <c r="Z706">
        <v>3.45</v>
      </c>
      <c r="AA706" s="41">
        <f t="shared" ref="AA706:AA769" si="126">-(Y706-AVERAGE($Y$2:$Y$978))/STDEV($Y$2:$Y$978)</f>
        <v>0.262277120785201</v>
      </c>
      <c r="AB706" s="41">
        <f>VLOOKUP(A706,绩点百分制转换!$H:$M,6,0)</f>
        <v>-1.13551121690764</v>
      </c>
      <c r="AC706" s="41">
        <f>L706*权重!$O$22+AA706*权重!$O$23+AB706*权重!$O$24</f>
        <v>-0.0453922109580644</v>
      </c>
      <c r="AD706" s="41">
        <f t="shared" ref="AD706:AD769" si="127">(AC706-AVERAGE($AC$2:$AC$978))/STDEV($AC$2:$AC$978)</f>
        <v>-0.0645090990737043</v>
      </c>
      <c r="AE706">
        <v>0</v>
      </c>
      <c r="AF706">
        <v>0</v>
      </c>
      <c r="AG706">
        <v>0</v>
      </c>
      <c r="AH706" s="41">
        <f>AE706*权重!$N$3+AF706*权重!$N$4+AG706*权重!$N$5</f>
        <v>0</v>
      </c>
      <c r="AI706" s="41">
        <f t="shared" ref="AI706:AI769" si="128">(AH706-AVERAGE($AH$2:$AH$978))/STDEV($AH$2:$AH$978)</f>
        <v>-0.885290647353986</v>
      </c>
      <c r="AJ706">
        <v>0</v>
      </c>
      <c r="AK706">
        <v>0</v>
      </c>
      <c r="AL706">
        <v>0</v>
      </c>
      <c r="AM706" s="41">
        <f>AJ706*权重!$N$9+AK706*权重!$N$10+AL706*权重!$N$11</f>
        <v>0</v>
      </c>
      <c r="AN706" s="41">
        <f t="shared" ref="AN706:AN769" si="129">(AM706-AVERAGE($AM$2:$AM$978))/STDEV($AM$2:$AM$978)</f>
        <v>-0.651047891978899</v>
      </c>
      <c r="AO706" s="41">
        <f>AI706*权重!$D$16+AN706*权重!$D$17</f>
        <v>-0.740036714745894</v>
      </c>
      <c r="AP706" s="41">
        <f t="shared" ref="AP706:AP769" si="130">(AO706-AVERAGE($AO$2:$AO$978))/STDEV($AO$2:$AO$978)</f>
        <v>-0.881413587411652</v>
      </c>
      <c r="AQ706" t="s">
        <v>55</v>
      </c>
      <c r="AR706" t="s">
        <v>55</v>
      </c>
      <c r="AS706" t="s">
        <v>55</v>
      </c>
      <c r="AT706" t="s">
        <v>55</v>
      </c>
      <c r="AU706" t="s">
        <v>55</v>
      </c>
      <c r="AV706" s="7" t="str">
        <f>IF(AU706="","未进复试",IFERROR(VLOOKUP(A706,录取名单!$E:$I,5,0),"未录取"))</f>
        <v>未进复试</v>
      </c>
      <c r="AW706" s="136" t="str">
        <f>VLOOKUP(A706,[1]数据整理!$A:$AC,29,0)</f>
        <v>putong</v>
      </c>
      <c r="AX706" t="str">
        <f t="shared" ref="AX706:AX769" si="131">IF(OR(M706="",AW706="techangsheng"),"删除","")</f>
        <v/>
      </c>
      <c r="AY706">
        <f>IFERROR(VLOOKUP(A706,跨学科资质筛选!$A:$H,8,0),1)</f>
        <v>1</v>
      </c>
    </row>
    <row r="707" spans="1:51">
      <c r="A707" s="8">
        <v>872</v>
      </c>
      <c r="B707" s="8" t="s">
        <v>965</v>
      </c>
      <c r="C707">
        <v>1</v>
      </c>
      <c r="D707" t="s">
        <v>102</v>
      </c>
      <c r="E707" t="str">
        <f>VLOOKUP(A707,[1]数据整理!A:J,10,0)</f>
        <v>工学</v>
      </c>
      <c r="F707" t="str">
        <f>VLOOKUP(A707,[1]数据整理!$A:$M,13,0)</f>
        <v>包装工程</v>
      </c>
      <c r="G707" s="7">
        <v>211</v>
      </c>
      <c r="H707" s="7">
        <f t="shared" si="121"/>
        <v>0</v>
      </c>
      <c r="I707" s="7">
        <f t="shared" si="122"/>
        <v>1</v>
      </c>
      <c r="J707" s="7">
        <v>1</v>
      </c>
      <c r="K707" s="127">
        <f>VLOOKUP(G707,权重!$L$16:$N$18,3,0)</f>
        <v>0.03757</v>
      </c>
      <c r="L707" s="127">
        <f t="shared" si="123"/>
        <v>-0.0952406599627802</v>
      </c>
      <c r="M707" t="str">
        <f>IFERROR(VLOOKUP(A707,[1]数据整理!A:Q,16,0),"")</f>
        <v>材料学院</v>
      </c>
      <c r="N707" t="s">
        <v>186</v>
      </c>
      <c r="O707">
        <v>486</v>
      </c>
      <c r="Q707" s="14"/>
      <c r="R707" s="14" t="s">
        <v>55</v>
      </c>
      <c r="S707" s="14" t="s">
        <v>55</v>
      </c>
      <c r="T707" s="30">
        <f>VLOOKUP(A707,英语评价得分!O:T,6,0)</f>
        <v>-0.916189013376368</v>
      </c>
      <c r="U707" s="41">
        <f t="shared" si="124"/>
        <v>-0.920042745340423</v>
      </c>
      <c r="V707" s="14">
        <f t="shared" si="125"/>
        <v>0</v>
      </c>
      <c r="W707">
        <v>12</v>
      </c>
      <c r="X707">
        <v>1</v>
      </c>
      <c r="Y707" s="131">
        <v>0.0833333333333333</v>
      </c>
      <c r="Z707">
        <v>84.06</v>
      </c>
      <c r="AA707" s="41">
        <f t="shared" si="126"/>
        <v>0.138407336692774</v>
      </c>
      <c r="AB707" s="41">
        <f>VLOOKUP(A707,绩点百分制转换!$H:$M,6,0)</f>
        <v>-1.24855319837266</v>
      </c>
      <c r="AC707" s="41">
        <f>L707*权重!$O$22+AA707*权重!$O$23+AB707*权重!$O$24</f>
        <v>-0.0588513205103937</v>
      </c>
      <c r="AD707" s="41">
        <f t="shared" si="127"/>
        <v>-0.0836500688300832</v>
      </c>
      <c r="AE707">
        <v>0</v>
      </c>
      <c r="AF707">
        <v>0</v>
      </c>
      <c r="AG707">
        <v>5</v>
      </c>
      <c r="AH707" s="41">
        <f>AE707*权重!$N$3+AF707*权重!$N$4+AG707*权重!$N$5</f>
        <v>0.532372754521887</v>
      </c>
      <c r="AI707" s="41">
        <f t="shared" si="128"/>
        <v>-0.377741078425679</v>
      </c>
      <c r="AJ707">
        <v>0</v>
      </c>
      <c r="AK707">
        <v>0</v>
      </c>
      <c r="AL707">
        <v>2</v>
      </c>
      <c r="AM707" s="41">
        <f>AJ707*权重!$N$9+AK707*权重!$N$10+AL707*权重!$N$11</f>
        <v>0.300978828314143</v>
      </c>
      <c r="AN707" s="41">
        <f t="shared" si="129"/>
        <v>0.157257139949415</v>
      </c>
      <c r="AO707" s="41">
        <f>AI707*权重!$D$16+AN707*权重!$D$17</f>
        <v>-0.0459886832112832</v>
      </c>
      <c r="AP707" s="41">
        <f t="shared" si="130"/>
        <v>-0.0547743773273655</v>
      </c>
      <c r="AQ707" t="s">
        <v>55</v>
      </c>
      <c r="AR707" t="s">
        <v>55</v>
      </c>
      <c r="AS707" t="s">
        <v>55</v>
      </c>
      <c r="AT707" t="s">
        <v>55</v>
      </c>
      <c r="AU707" t="s">
        <v>55</v>
      </c>
      <c r="AV707" s="7" t="str">
        <f>IF(AU707="","未进复试",IFERROR(VLOOKUP(A707,录取名单!$E:$I,5,0),"未录取"))</f>
        <v>未进复试</v>
      </c>
      <c r="AW707" s="136" t="str">
        <f>VLOOKUP(A707,[1]数据整理!$A:$AC,29,0)</f>
        <v>putong</v>
      </c>
      <c r="AX707" t="str">
        <f t="shared" si="131"/>
        <v/>
      </c>
      <c r="AY707">
        <f>IFERROR(VLOOKUP(A707,跨学科资质筛选!$A:$H,8,0),1)</f>
        <v>1</v>
      </c>
    </row>
    <row r="708" spans="1:51">
      <c r="A708" s="8">
        <v>873</v>
      </c>
      <c r="B708" s="8" t="s">
        <v>966</v>
      </c>
      <c r="C708">
        <v>1</v>
      </c>
      <c r="D708" t="s">
        <v>419</v>
      </c>
      <c r="E708" t="str">
        <f>VLOOKUP(A708,[1]数据整理!A:J,10,0)</f>
        <v>工学</v>
      </c>
      <c r="F708" t="str">
        <f>VLOOKUP(A708,[1]数据整理!$A:$M,13,0)</f>
        <v>风景园林</v>
      </c>
      <c r="G708" s="7">
        <v>211</v>
      </c>
      <c r="H708" s="7">
        <f t="shared" si="121"/>
        <v>0</v>
      </c>
      <c r="I708" s="7">
        <f t="shared" si="122"/>
        <v>1</v>
      </c>
      <c r="J708" s="7">
        <v>1</v>
      </c>
      <c r="K708" s="127">
        <f>VLOOKUP(G708,权重!$L$16:$N$18,3,0)</f>
        <v>0.03757</v>
      </c>
      <c r="L708" s="127">
        <f t="shared" si="123"/>
        <v>-0.0952406599627802</v>
      </c>
      <c r="M708" t="str">
        <f>IFERROR(VLOOKUP(A708,[1]数据整理!A:Q,16,0),"")</f>
        <v>园林学院</v>
      </c>
      <c r="N708" t="s">
        <v>127</v>
      </c>
      <c r="O708">
        <v>576</v>
      </c>
      <c r="P708">
        <v>489</v>
      </c>
      <c r="Q708" s="14"/>
      <c r="R708" s="14" t="s">
        <v>55</v>
      </c>
      <c r="S708" s="14" t="s">
        <v>55</v>
      </c>
      <c r="T708" s="30">
        <f>VLOOKUP(A708,英语评价得分!O:T,6,0)</f>
        <v>0.50796456774193</v>
      </c>
      <c r="U708" s="41">
        <f t="shared" si="124"/>
        <v>0.510711027147574</v>
      </c>
      <c r="V708" s="14">
        <f t="shared" si="125"/>
        <v>0</v>
      </c>
      <c r="W708">
        <v>96</v>
      </c>
      <c r="X708">
        <v>1</v>
      </c>
      <c r="Y708" s="131">
        <v>0.0104166666666667</v>
      </c>
      <c r="Z708">
        <v>88.08</v>
      </c>
      <c r="AA708" s="41">
        <f t="shared" si="126"/>
        <v>0.76704649096184</v>
      </c>
      <c r="AB708" s="41">
        <f>VLOOKUP(A708,绩点百分制转换!$H:$M,6,0)</f>
        <v>-0.215760549533166</v>
      </c>
      <c r="AC708" s="41">
        <f>L708*权重!$O$22+AA708*权重!$O$23+AB708*权重!$O$24</f>
        <v>0.22656899533279</v>
      </c>
      <c r="AD708" s="41">
        <f t="shared" si="127"/>
        <v>0.322262492633911</v>
      </c>
      <c r="AE708">
        <v>0</v>
      </c>
      <c r="AF708">
        <v>0</v>
      </c>
      <c r="AG708">
        <v>0</v>
      </c>
      <c r="AH708" s="41">
        <f>AE708*权重!$N$3+AF708*权重!$N$4+AG708*权重!$N$5</f>
        <v>0</v>
      </c>
      <c r="AI708" s="41">
        <f t="shared" si="128"/>
        <v>-0.885290647353986</v>
      </c>
      <c r="AJ708">
        <v>0</v>
      </c>
      <c r="AK708">
        <v>0</v>
      </c>
      <c r="AL708">
        <v>0</v>
      </c>
      <c r="AM708" s="41">
        <f>AJ708*权重!$N$9+AK708*权重!$N$10+AL708*权重!$N$11</f>
        <v>0</v>
      </c>
      <c r="AN708" s="41">
        <f t="shared" si="129"/>
        <v>-0.651047891978899</v>
      </c>
      <c r="AO708" s="41">
        <f>AI708*权重!$D$16+AN708*权重!$D$17</f>
        <v>-0.740036714745894</v>
      </c>
      <c r="AP708" s="41">
        <f t="shared" si="130"/>
        <v>-0.881413587411652</v>
      </c>
      <c r="AQ708" t="s">
        <v>55</v>
      </c>
      <c r="AR708" t="s">
        <v>55</v>
      </c>
      <c r="AS708" t="s">
        <v>55</v>
      </c>
      <c r="AT708" t="s">
        <v>55</v>
      </c>
      <c r="AU708" t="s">
        <v>55</v>
      </c>
      <c r="AV708" s="7" t="str">
        <f>IF(AU708="","未进复试",IFERROR(VLOOKUP(A708,录取名单!$E:$I,5,0),"未录取"))</f>
        <v>未进复试</v>
      </c>
      <c r="AW708" s="136" t="str">
        <f>VLOOKUP(A708,[1]数据整理!$A:$AC,29,0)</f>
        <v>putong</v>
      </c>
      <c r="AX708" t="str">
        <f t="shared" si="131"/>
        <v/>
      </c>
      <c r="AY708">
        <f>IFERROR(VLOOKUP(A708,跨学科资质筛选!$A:$H,8,0),1)</f>
        <v>1</v>
      </c>
    </row>
    <row r="709" spans="1:51">
      <c r="A709" s="8">
        <v>875</v>
      </c>
      <c r="B709" s="8" t="s">
        <v>967</v>
      </c>
      <c r="C709">
        <v>1</v>
      </c>
      <c r="D709" t="s">
        <v>583</v>
      </c>
      <c r="E709" t="str">
        <f>VLOOKUP(A709,[1]数据整理!A:J,10,0)</f>
        <v>艺术学</v>
      </c>
      <c r="F709" t="str">
        <f>VLOOKUP(A709,[1]数据整理!$A:$M,13,0)</f>
        <v>环境设计</v>
      </c>
      <c r="G709" s="7" t="s">
        <v>53</v>
      </c>
      <c r="H709" s="7">
        <f t="shared" si="121"/>
        <v>0</v>
      </c>
      <c r="I709" s="7">
        <f t="shared" si="122"/>
        <v>1</v>
      </c>
      <c r="J709" s="7">
        <v>1</v>
      </c>
      <c r="K709" s="127">
        <f>VLOOKUP(G709,权重!$L$16:$N$18,3,0)</f>
        <v>0.02965</v>
      </c>
      <c r="L709" s="127">
        <f t="shared" si="123"/>
        <v>-0.162495927150278</v>
      </c>
      <c r="M709" t="str">
        <f>IFERROR(VLOOKUP(A709,[1]数据整理!A:Q,16,0),"")</f>
        <v>艺术设计学院</v>
      </c>
      <c r="N709" t="s">
        <v>205</v>
      </c>
      <c r="O709">
        <v>434</v>
      </c>
      <c r="P709">
        <v>387</v>
      </c>
      <c r="Q709" s="14"/>
      <c r="R709" s="14" t="s">
        <v>55</v>
      </c>
      <c r="S709" s="14" t="s">
        <v>55</v>
      </c>
      <c r="T709" s="30">
        <f>VLOOKUP(A709,英语评价得分!O:T,6,0)</f>
        <v>-1.52466153018707</v>
      </c>
      <c r="U709" s="41">
        <f t="shared" si="124"/>
        <v>-1.53133520735044</v>
      </c>
      <c r="V709" s="14">
        <f t="shared" si="125"/>
        <v>0</v>
      </c>
      <c r="W709">
        <v>114</v>
      </c>
      <c r="X709">
        <v>8</v>
      </c>
      <c r="Y709" s="131">
        <v>0.0701754385964912</v>
      </c>
      <c r="Z709">
        <v>3.51</v>
      </c>
      <c r="AA709" s="41">
        <f t="shared" si="126"/>
        <v>0.251845981072154</v>
      </c>
      <c r="AB709" s="41">
        <f>VLOOKUP(A709,绩点百分制转换!$H:$M,6,0)</f>
        <v>-0.981363060364437</v>
      </c>
      <c r="AC709" s="41">
        <f>L709*权重!$O$22+AA709*权重!$O$23+AB709*权重!$O$24</f>
        <v>-0.0423623706071475</v>
      </c>
      <c r="AD709" s="41">
        <f t="shared" si="127"/>
        <v>-0.0602001897585615</v>
      </c>
      <c r="AE709">
        <v>0</v>
      </c>
      <c r="AF709">
        <v>2</v>
      </c>
      <c r="AG709">
        <v>0</v>
      </c>
      <c r="AH709" s="41">
        <f>AE709*权重!$N$3+AF709*权重!$N$4+AG709*权重!$N$5</f>
        <v>0.865841846491589</v>
      </c>
      <c r="AI709" s="41">
        <f t="shared" si="128"/>
        <v>-0.0598208008710199</v>
      </c>
      <c r="AJ709">
        <v>0</v>
      </c>
      <c r="AK709">
        <v>1</v>
      </c>
      <c r="AL709">
        <v>0</v>
      </c>
      <c r="AM709" s="41">
        <f>AJ709*权重!$N$9+AK709*权重!$N$10+AL709*权重!$N$11</f>
        <v>0.341500400262201</v>
      </c>
      <c r="AN709" s="41">
        <f t="shared" si="129"/>
        <v>0.266081374167892</v>
      </c>
      <c r="AO709" s="41">
        <f>AI709*权重!$D$16+AN709*权重!$D$17</f>
        <v>0.142271137870609</v>
      </c>
      <c r="AP709" s="41">
        <f t="shared" si="130"/>
        <v>0.169450665780453</v>
      </c>
      <c r="AQ709" t="s">
        <v>55</v>
      </c>
      <c r="AR709" t="s">
        <v>55</v>
      </c>
      <c r="AS709" t="s">
        <v>55</v>
      </c>
      <c r="AT709" t="s">
        <v>55</v>
      </c>
      <c r="AU709" t="s">
        <v>55</v>
      </c>
      <c r="AV709" s="7" t="str">
        <f>IF(AU709="","未进复试",IFERROR(VLOOKUP(A709,录取名单!$E:$I,5,0),"未录取"))</f>
        <v>未进复试</v>
      </c>
      <c r="AW709" s="136" t="str">
        <f>VLOOKUP(A709,[1]数据整理!$A:$AC,29,0)</f>
        <v>putong</v>
      </c>
      <c r="AX709" t="str">
        <f t="shared" si="131"/>
        <v/>
      </c>
      <c r="AY709">
        <f>IFERROR(VLOOKUP(A709,跨学科资质筛选!$A:$H,8,0),1)</f>
        <v>1</v>
      </c>
    </row>
    <row r="710" spans="1:51">
      <c r="A710" s="8">
        <v>876</v>
      </c>
      <c r="B710" s="8" t="s">
        <v>968</v>
      </c>
      <c r="C710">
        <v>1</v>
      </c>
      <c r="D710" t="s">
        <v>351</v>
      </c>
      <c r="E710" t="str">
        <f>VLOOKUP(A710,[1]数据整理!A:J,10,0)</f>
        <v>理学</v>
      </c>
      <c r="F710" t="str">
        <f>VLOOKUP(A710,[1]数据整理!$A:$M,13,0)</f>
        <v>心理学</v>
      </c>
      <c r="G710" s="7" t="s">
        <v>53</v>
      </c>
      <c r="H710" s="7">
        <f t="shared" si="121"/>
        <v>0</v>
      </c>
      <c r="I710" s="7">
        <f t="shared" si="122"/>
        <v>1</v>
      </c>
      <c r="J710" s="7">
        <v>1</v>
      </c>
      <c r="K710" s="127">
        <f>VLOOKUP(G710,权重!$L$16:$N$18,3,0)</f>
        <v>0.02965</v>
      </c>
      <c r="L710" s="127">
        <f t="shared" si="123"/>
        <v>-0.162495927150278</v>
      </c>
      <c r="M710" t="str">
        <f>IFERROR(VLOOKUP(A710,[1]数据整理!A:Q,16,0),"")</f>
        <v>人文社会科学学院</v>
      </c>
      <c r="N710" t="s">
        <v>197</v>
      </c>
      <c r="O710">
        <v>527</v>
      </c>
      <c r="P710">
        <v>443</v>
      </c>
      <c r="Q710" s="14"/>
      <c r="R710" s="14" t="s">
        <v>55</v>
      </c>
      <c r="S710" s="14" t="s">
        <v>55</v>
      </c>
      <c r="T710" s="30">
        <f>VLOOKUP(A710,英语评价得分!O:T,6,0)</f>
        <v>-0.267407937533588</v>
      </c>
      <c r="U710" s="41">
        <f t="shared" si="124"/>
        <v>-0.268254915651447</v>
      </c>
      <c r="V710" s="14">
        <f t="shared" si="125"/>
        <v>0</v>
      </c>
      <c r="W710">
        <v>58</v>
      </c>
      <c r="X710">
        <v>12</v>
      </c>
      <c r="Y710" s="131">
        <v>0.206896551724138</v>
      </c>
      <c r="Z710">
        <v>3.71</v>
      </c>
      <c r="AA710" s="41">
        <f t="shared" si="126"/>
        <v>-0.926872806502097</v>
      </c>
      <c r="AB710" s="41">
        <f>VLOOKUP(A710,绩点百分制转换!$H:$M,6,0)</f>
        <v>-0.450408298937831</v>
      </c>
      <c r="AC710" s="41">
        <f>L710*权重!$O$22+AA710*权重!$O$23+AB710*权重!$O$24</f>
        <v>-0.465662385204056</v>
      </c>
      <c r="AD710" s="41">
        <f t="shared" si="127"/>
        <v>-0.662199359597547</v>
      </c>
      <c r="AE710">
        <v>0</v>
      </c>
      <c r="AF710">
        <v>3</v>
      </c>
      <c r="AG710">
        <v>4</v>
      </c>
      <c r="AH710" s="41">
        <f>AE710*权重!$N$3+AF710*权重!$N$4+AG710*权重!$N$5</f>
        <v>1.72466097335489</v>
      </c>
      <c r="AI710" s="41">
        <f t="shared" si="128"/>
        <v>0.758953777513108</v>
      </c>
      <c r="AJ710">
        <v>0</v>
      </c>
      <c r="AK710">
        <v>1</v>
      </c>
      <c r="AL710">
        <v>0</v>
      </c>
      <c r="AM710" s="41">
        <f>AJ710*权重!$N$9+AK710*权重!$N$10+AL710*权重!$N$11</f>
        <v>0.341500400262201</v>
      </c>
      <c r="AN710" s="41">
        <f t="shared" si="129"/>
        <v>0.266081374167892</v>
      </c>
      <c r="AO710" s="41">
        <f>AI710*权重!$D$16+AN710*权重!$D$17</f>
        <v>0.453323600198739</v>
      </c>
      <c r="AP710" s="41">
        <f t="shared" si="130"/>
        <v>0.539926699240502</v>
      </c>
      <c r="AQ710" t="s">
        <v>55</v>
      </c>
      <c r="AR710" t="s">
        <v>55</v>
      </c>
      <c r="AS710" t="s">
        <v>55</v>
      </c>
      <c r="AT710" t="s">
        <v>55</v>
      </c>
      <c r="AU710" t="s">
        <v>55</v>
      </c>
      <c r="AV710" s="7" t="str">
        <f>IF(AU710="","未进复试",IFERROR(VLOOKUP(A710,录取名单!$E:$I,5,0),"未录取"))</f>
        <v>未进复试</v>
      </c>
      <c r="AW710" s="136" t="str">
        <f>VLOOKUP(A710,[1]数据整理!$A:$AC,29,0)</f>
        <v>putong</v>
      </c>
      <c r="AX710" t="str">
        <f t="shared" si="131"/>
        <v/>
      </c>
      <c r="AY710">
        <f>IFERROR(VLOOKUP(A710,跨学科资质筛选!$A:$H,8,0),1)</f>
        <v>1</v>
      </c>
    </row>
    <row r="711" spans="1:51">
      <c r="A711" s="8">
        <v>877</v>
      </c>
      <c r="B711" s="8" t="s">
        <v>969</v>
      </c>
      <c r="C711">
        <v>1</v>
      </c>
      <c r="D711" t="s">
        <v>102</v>
      </c>
      <c r="E711" t="str">
        <f>VLOOKUP(A711,[1]数据整理!A:J,10,0)</f>
        <v>管理学</v>
      </c>
      <c r="F711" t="str">
        <f>VLOOKUP(A711,[1]数据整理!$A:$M,13,0)</f>
        <v>农村区域发展</v>
      </c>
      <c r="G711" s="7">
        <v>211</v>
      </c>
      <c r="H711" s="7">
        <f t="shared" si="121"/>
        <v>0</v>
      </c>
      <c r="I711" s="7">
        <f t="shared" si="122"/>
        <v>1</v>
      </c>
      <c r="J711" s="7">
        <v>1</v>
      </c>
      <c r="K711" s="127">
        <f>VLOOKUP(G711,权重!$L$16:$N$18,3,0)</f>
        <v>0.03757</v>
      </c>
      <c r="L711" s="127">
        <f t="shared" si="123"/>
        <v>-0.0952406599627802</v>
      </c>
      <c r="M711" t="str">
        <f>IFERROR(VLOOKUP(A711,[1]数据整理!A:Q,16,0),"")</f>
        <v>经济管理学院</v>
      </c>
      <c r="N711" t="s">
        <v>74</v>
      </c>
      <c r="O711">
        <v>443</v>
      </c>
      <c r="P711">
        <v>453</v>
      </c>
      <c r="Q711" s="14"/>
      <c r="R711" s="14" t="s">
        <v>55</v>
      </c>
      <c r="S711" s="14" t="s">
        <v>55</v>
      </c>
      <c r="T711" s="30">
        <f>VLOOKUP(A711,英语评价得分!O:T,6,0)</f>
        <v>-0.316885948272204</v>
      </c>
      <c r="U711" s="41">
        <f t="shared" si="124"/>
        <v>-0.317962230549246</v>
      </c>
      <c r="V711" s="14">
        <f t="shared" si="125"/>
        <v>0</v>
      </c>
      <c r="W711">
        <v>26</v>
      </c>
      <c r="X711">
        <v>7</v>
      </c>
      <c r="Y711" s="131">
        <v>0.269230769230769</v>
      </c>
      <c r="Z711">
        <v>87.68</v>
      </c>
      <c r="AA711" s="41">
        <f t="shared" si="126"/>
        <v>-1.46427710056462</v>
      </c>
      <c r="AB711" s="41">
        <f>VLOOKUP(A711,绩点百分制转换!$H:$M,6,0)</f>
        <v>-0.318525987228637</v>
      </c>
      <c r="AC711" s="41">
        <f>L711*权重!$O$22+AA711*权重!$O$23+AB711*权重!$O$24</f>
        <v>-0.624970489005818</v>
      </c>
      <c r="AD711" s="41">
        <f t="shared" si="127"/>
        <v>-0.888760528816047</v>
      </c>
      <c r="AE711">
        <v>0</v>
      </c>
      <c r="AF711">
        <v>2</v>
      </c>
      <c r="AG711">
        <v>2</v>
      </c>
      <c r="AH711" s="41">
        <f>AE711*权重!$N$3+AF711*权重!$N$4+AG711*权重!$N$5</f>
        <v>1.07879094830034</v>
      </c>
      <c r="AI711" s="41">
        <f t="shared" si="128"/>
        <v>0.143199026700303</v>
      </c>
      <c r="AJ711">
        <v>2</v>
      </c>
      <c r="AK711">
        <v>0</v>
      </c>
      <c r="AL711">
        <v>2</v>
      </c>
      <c r="AM711" s="41">
        <f>AJ711*权重!$N$9+AK711*权重!$N$10+AL711*权重!$N$11</f>
        <v>1.26902368459285</v>
      </c>
      <c r="AN711" s="41">
        <f t="shared" si="129"/>
        <v>2.75702647537157</v>
      </c>
      <c r="AO711" s="41">
        <f>AI711*权重!$D$16+AN711*权重!$D$17</f>
        <v>1.76403342762136</v>
      </c>
      <c r="AP711" s="41">
        <f t="shared" si="130"/>
        <v>2.10103499025409</v>
      </c>
      <c r="AQ711" t="s">
        <v>55</v>
      </c>
      <c r="AR711" t="s">
        <v>55</v>
      </c>
      <c r="AS711" t="s">
        <v>55</v>
      </c>
      <c r="AT711">
        <v>91.29</v>
      </c>
      <c r="AU711">
        <v>91.29</v>
      </c>
      <c r="AV711" s="7">
        <f>IF(AU711="","未进复试",IFERROR(VLOOKUP(A711,录取名单!$E:$I,5,0),"未录取"))</f>
        <v>91.29</v>
      </c>
      <c r="AW711" s="136" t="str">
        <f>VLOOKUP(A711,[1]数据整理!$A:$AC,29,0)</f>
        <v>putong</v>
      </c>
      <c r="AX711" t="str">
        <f t="shared" si="131"/>
        <v/>
      </c>
      <c r="AY711">
        <f>IFERROR(VLOOKUP(A711,跨学科资质筛选!$A:$H,8,0),1)</f>
        <v>1</v>
      </c>
    </row>
    <row r="712" spans="1:51">
      <c r="A712" s="8">
        <v>879</v>
      </c>
      <c r="B712" s="8" t="s">
        <v>970</v>
      </c>
      <c r="C712">
        <v>1</v>
      </c>
      <c r="D712" t="s">
        <v>137</v>
      </c>
      <c r="E712" t="str">
        <f>VLOOKUP(A712,[1]数据整理!A:J,10,0)</f>
        <v>工学</v>
      </c>
      <c r="F712" t="str">
        <f>VLOOKUP(A712,[1]数据整理!$A:$M,13,0)</f>
        <v>木材科学与工程</v>
      </c>
      <c r="G712" s="7">
        <v>985</v>
      </c>
      <c r="H712" s="7">
        <f t="shared" si="121"/>
        <v>1</v>
      </c>
      <c r="I712" s="7">
        <f t="shared" si="122"/>
        <v>1</v>
      </c>
      <c r="J712" s="7">
        <v>1</v>
      </c>
      <c r="K712" s="127">
        <f>VLOOKUP(G712,权重!$L$16:$N$18,3,0)</f>
        <v>0.93278</v>
      </c>
      <c r="L712" s="127">
        <f t="shared" si="123"/>
        <v>7.50672748889076</v>
      </c>
      <c r="M712" t="str">
        <f>IFERROR(VLOOKUP(A712,[1]数据整理!A:Q,16,0),"")</f>
        <v>材料学院</v>
      </c>
      <c r="N712" t="s">
        <v>186</v>
      </c>
      <c r="O712">
        <v>536</v>
      </c>
      <c r="P712">
        <v>432</v>
      </c>
      <c r="Q712" s="14"/>
      <c r="R712" s="14" t="s">
        <v>55</v>
      </c>
      <c r="S712" s="14" t="s">
        <v>55</v>
      </c>
      <c r="T712" s="30">
        <f>VLOOKUP(A712,英语评价得分!O:T,6,0)</f>
        <v>-0.124992579421758</v>
      </c>
      <c r="U712" s="41">
        <f t="shared" si="124"/>
        <v>-0.125179538402647</v>
      </c>
      <c r="V712" s="14">
        <f t="shared" si="125"/>
        <v>0</v>
      </c>
      <c r="W712">
        <v>84</v>
      </c>
      <c r="X712">
        <v>9</v>
      </c>
      <c r="Y712" s="131">
        <v>0.107142857142857</v>
      </c>
      <c r="Z712">
        <v>84.66</v>
      </c>
      <c r="AA712" s="41">
        <f t="shared" si="126"/>
        <v>-0.0668625912318192</v>
      </c>
      <c r="AB712" s="41">
        <f>VLOOKUP(A712,绩点百分制转换!$H:$M,6,0)</f>
        <v>-1.09440504182946</v>
      </c>
      <c r="AC712" s="41">
        <f>L712*权重!$O$22+AA712*权重!$O$23+AB712*权重!$O$24</f>
        <v>4.24226964608256</v>
      </c>
      <c r="AD712" s="41">
        <f t="shared" si="127"/>
        <v>6.03322014609696</v>
      </c>
      <c r="AE712">
        <v>0</v>
      </c>
      <c r="AF712">
        <v>0</v>
      </c>
      <c r="AG712">
        <v>5</v>
      </c>
      <c r="AH712" s="41">
        <f>AE712*权重!$N$3+AF712*权重!$N$4+AG712*权重!$N$5</f>
        <v>0.532372754521887</v>
      </c>
      <c r="AI712" s="41">
        <f t="shared" si="128"/>
        <v>-0.377741078425679</v>
      </c>
      <c r="AJ712">
        <v>0</v>
      </c>
      <c r="AK712">
        <v>0</v>
      </c>
      <c r="AL712">
        <v>1</v>
      </c>
      <c r="AM712" s="41">
        <f>AJ712*权重!$N$9+AK712*权重!$N$10+AL712*权重!$N$11</f>
        <v>0.150489414157071</v>
      </c>
      <c r="AN712" s="41">
        <f t="shared" si="129"/>
        <v>-0.246895376014742</v>
      </c>
      <c r="AO712" s="41">
        <f>AI712*权重!$D$16+AN712*权重!$D$17</f>
        <v>-0.296603658360657</v>
      </c>
      <c r="AP712" s="41">
        <f t="shared" si="130"/>
        <v>-0.353266924932034</v>
      </c>
      <c r="AQ712" t="s">
        <v>55</v>
      </c>
      <c r="AR712" t="s">
        <v>55</v>
      </c>
      <c r="AS712" t="s">
        <v>55</v>
      </c>
      <c r="AT712">
        <v>84.79</v>
      </c>
      <c r="AU712">
        <v>84.79</v>
      </c>
      <c r="AV712" s="7">
        <f>IF(AU712="","未进复试",IFERROR(VLOOKUP(A712,录取名单!$E:$I,5,0),"未录取"))</f>
        <v>84.79</v>
      </c>
      <c r="AW712" s="136" t="str">
        <f>VLOOKUP(A712,[1]数据整理!$A:$AC,29,0)</f>
        <v>putong</v>
      </c>
      <c r="AX712" t="str">
        <f t="shared" si="131"/>
        <v/>
      </c>
      <c r="AY712">
        <f>IFERROR(VLOOKUP(A712,跨学科资质筛选!$A:$H,8,0),1)</f>
        <v>1</v>
      </c>
    </row>
    <row r="713" spans="1:51">
      <c r="A713" s="8">
        <v>880</v>
      </c>
      <c r="B713" s="8" t="s">
        <v>971</v>
      </c>
      <c r="C713">
        <v>1</v>
      </c>
      <c r="D713" t="s">
        <v>620</v>
      </c>
      <c r="E713" t="str">
        <f>VLOOKUP(A713,[1]数据整理!A:J,10,0)</f>
        <v>法学</v>
      </c>
      <c r="F713" t="str">
        <f>VLOOKUP(A713,[1]数据整理!$A:$M,13,0)</f>
        <v>法学</v>
      </c>
      <c r="G713" s="7">
        <v>211</v>
      </c>
      <c r="H713" s="7">
        <f t="shared" si="121"/>
        <v>0</v>
      </c>
      <c r="I713" s="7">
        <f t="shared" si="122"/>
        <v>1</v>
      </c>
      <c r="J713" s="7">
        <v>1</v>
      </c>
      <c r="K713" s="127">
        <f>VLOOKUP(G713,权重!$L$16:$N$18,3,0)</f>
        <v>0.03757</v>
      </c>
      <c r="L713" s="127">
        <f t="shared" si="123"/>
        <v>-0.0952406599627802</v>
      </c>
      <c r="M713" t="str">
        <f>IFERROR(VLOOKUP(A713,[1]数据整理!A:Q,16,0),"")</f>
        <v>人文社会科学学院</v>
      </c>
      <c r="N713" t="s">
        <v>120</v>
      </c>
      <c r="O713">
        <v>548</v>
      </c>
      <c r="P713">
        <v>498</v>
      </c>
      <c r="Q713" s="14">
        <v>97</v>
      </c>
      <c r="R713" s="14" t="s">
        <v>55</v>
      </c>
      <c r="S713" s="14" t="s">
        <v>55</v>
      </c>
      <c r="T713" s="30">
        <f>VLOOKUP(A713,英语评价得分!O:T,6,0)</f>
        <v>0.506597403033389</v>
      </c>
      <c r="U713" s="41">
        <f t="shared" si="124"/>
        <v>0.509337526360656</v>
      </c>
      <c r="V713" s="14">
        <f t="shared" si="125"/>
        <v>0</v>
      </c>
      <c r="W713">
        <v>34</v>
      </c>
      <c r="X713">
        <v>2</v>
      </c>
      <c r="Y713" s="131">
        <v>0.0588235294117647</v>
      </c>
      <c r="Z713">
        <v>3.82</v>
      </c>
      <c r="AA713" s="41">
        <f t="shared" si="126"/>
        <v>0.349714615438678</v>
      </c>
      <c r="AB713" s="41">
        <f>VLOOKUP(A713,绩点百分制转换!$H:$M,6,0)</f>
        <v>0.0205999571664207</v>
      </c>
      <c r="AC713" s="41">
        <f>L713*权重!$O$22+AA713*权重!$O$23+AB713*权重!$O$24</f>
        <v>0.0788904709286321</v>
      </c>
      <c r="AD713" s="41">
        <f t="shared" si="127"/>
        <v>0.112240413662316</v>
      </c>
      <c r="AE713">
        <v>1</v>
      </c>
      <c r="AF713">
        <v>0</v>
      </c>
      <c r="AG713">
        <v>4</v>
      </c>
      <c r="AH713" s="41">
        <f>AE713*权重!$N$3+AF713*权重!$N$4+AG713*权重!$N$5</f>
        <v>0.886502729467338</v>
      </c>
      <c r="AI713" s="41">
        <f t="shared" si="128"/>
        <v>-0.0401232822453026</v>
      </c>
      <c r="AJ713">
        <v>0</v>
      </c>
      <c r="AK713">
        <v>0</v>
      </c>
      <c r="AL713">
        <v>0</v>
      </c>
      <c r="AM713" s="41">
        <f>AJ713*权重!$N$9+AK713*权重!$N$10+AL713*权重!$N$11</f>
        <v>0</v>
      </c>
      <c r="AN713" s="41">
        <f t="shared" si="129"/>
        <v>-0.651047891978899</v>
      </c>
      <c r="AO713" s="41">
        <f>AI713*权重!$D$16+AN713*权重!$D$17</f>
        <v>-0.418957632741106</v>
      </c>
      <c r="AP713" s="41">
        <f t="shared" si="130"/>
        <v>-0.498995445347099</v>
      </c>
      <c r="AQ713" t="s">
        <v>55</v>
      </c>
      <c r="AR713" t="s">
        <v>55</v>
      </c>
      <c r="AS713" t="s">
        <v>55</v>
      </c>
      <c r="AT713" t="s">
        <v>55</v>
      </c>
      <c r="AU713" t="s">
        <v>55</v>
      </c>
      <c r="AV713" s="7" t="str">
        <f>IF(AU713="","未进复试",IFERROR(VLOOKUP(A713,录取名单!$E:$I,5,0),"未录取"))</f>
        <v>未进复试</v>
      </c>
      <c r="AW713" s="136" t="str">
        <f>VLOOKUP(A713,[1]数据整理!$A:$AC,29,0)</f>
        <v>putong</v>
      </c>
      <c r="AX713" t="str">
        <f t="shared" si="131"/>
        <v/>
      </c>
      <c r="AY713">
        <f>IFERROR(VLOOKUP(A713,跨学科资质筛选!$A:$H,8,0),1)</f>
        <v>1</v>
      </c>
    </row>
    <row r="714" spans="1:51">
      <c r="A714" s="8">
        <v>881</v>
      </c>
      <c r="B714" s="8" t="s">
        <v>972</v>
      </c>
      <c r="C714">
        <v>1</v>
      </c>
      <c r="D714" t="s">
        <v>218</v>
      </c>
      <c r="E714" t="str">
        <f>VLOOKUP(A714,[1]数据整理!A:J,10,0)</f>
        <v>经济学</v>
      </c>
      <c r="F714" t="str">
        <f>VLOOKUP(A714,[1]数据整理!$A:$M,13,0)</f>
        <v>经济学</v>
      </c>
      <c r="G714" s="7" t="s">
        <v>53</v>
      </c>
      <c r="H714" s="7">
        <f t="shared" si="121"/>
        <v>0</v>
      </c>
      <c r="I714" s="7">
        <f t="shared" si="122"/>
        <v>1</v>
      </c>
      <c r="J714" s="7">
        <v>1</v>
      </c>
      <c r="K714" s="127">
        <f>VLOOKUP(G714,权重!$L$16:$N$18,3,0)</f>
        <v>0.02965</v>
      </c>
      <c r="L714" s="127">
        <f t="shared" si="123"/>
        <v>-0.162495927150278</v>
      </c>
      <c r="M714" t="str">
        <f>IFERROR(VLOOKUP(A714,[1]数据整理!A:Q,16,0),"")</f>
        <v>经济管理学院</v>
      </c>
      <c r="N714" t="s">
        <v>162</v>
      </c>
      <c r="O714">
        <v>507</v>
      </c>
      <c r="P714">
        <v>463</v>
      </c>
      <c r="Q714" s="14"/>
      <c r="R714" s="14" t="s">
        <v>55</v>
      </c>
      <c r="S714" s="14" t="s">
        <v>55</v>
      </c>
      <c r="T714" s="30">
        <f>VLOOKUP(A714,英语评价得分!O:T,6,0)</f>
        <v>-0.133889647982073</v>
      </c>
      <c r="U714" s="41">
        <f t="shared" si="124"/>
        <v>-0.134117840124824</v>
      </c>
      <c r="V714" s="14">
        <f t="shared" si="125"/>
        <v>0</v>
      </c>
      <c r="W714">
        <v>69</v>
      </c>
      <c r="X714">
        <v>2</v>
      </c>
      <c r="Y714" s="131">
        <v>0.0289855072463768</v>
      </c>
      <c r="Z714">
        <v>3.27</v>
      </c>
      <c r="AA714" s="41">
        <f t="shared" si="126"/>
        <v>0.606958259129345</v>
      </c>
      <c r="AB714" s="41">
        <f>VLOOKUP(A714,绩点百分制转换!$H:$M,6,0)</f>
        <v>-1.59795568653727</v>
      </c>
      <c r="AC714" s="41">
        <f>L714*权重!$O$22+AA714*权重!$O$23+AB714*权重!$O$24</f>
        <v>0.0644619579501672</v>
      </c>
      <c r="AD714" s="41">
        <f t="shared" si="127"/>
        <v>0.0917207998292808</v>
      </c>
      <c r="AE714">
        <v>0</v>
      </c>
      <c r="AF714">
        <v>2</v>
      </c>
      <c r="AG714">
        <v>9</v>
      </c>
      <c r="AH714" s="41">
        <f>AE714*权重!$N$3+AF714*权重!$N$4+AG714*权重!$N$5</f>
        <v>1.82411280463099</v>
      </c>
      <c r="AI714" s="41">
        <f t="shared" si="128"/>
        <v>0.853768423199932</v>
      </c>
      <c r="AJ714">
        <v>0</v>
      </c>
      <c r="AK714">
        <v>0</v>
      </c>
      <c r="AL714">
        <v>1</v>
      </c>
      <c r="AM714" s="41">
        <f>AJ714*权重!$N$9+AK714*权重!$N$10+AL714*权重!$N$11</f>
        <v>0.150489414157071</v>
      </c>
      <c r="AN714" s="41">
        <f t="shared" si="129"/>
        <v>-0.246895376014742</v>
      </c>
      <c r="AO714" s="41">
        <f>AI714*权重!$D$16+AN714*权重!$D$17</f>
        <v>0.171246801306913</v>
      </c>
      <c r="AP714" s="41">
        <f t="shared" si="130"/>
        <v>0.203961850088105</v>
      </c>
      <c r="AQ714">
        <v>88</v>
      </c>
      <c r="AR714" t="s">
        <v>55</v>
      </c>
      <c r="AS714" t="s">
        <v>55</v>
      </c>
      <c r="AT714">
        <v>88</v>
      </c>
      <c r="AU714">
        <v>88</v>
      </c>
      <c r="AV714" s="7" t="str">
        <f>IF(AU714="","未进复试",IFERROR(VLOOKUP(A714,录取名单!$E:$I,5,0),"未录取"))</f>
        <v>未录取</v>
      </c>
      <c r="AW714" s="136" t="str">
        <f>VLOOKUP(A714,[1]数据整理!$A:$AC,29,0)</f>
        <v>putong</v>
      </c>
      <c r="AX714" t="str">
        <f t="shared" si="131"/>
        <v/>
      </c>
      <c r="AY714">
        <f>IFERROR(VLOOKUP(A714,跨学科资质筛选!$A:$H,8,0),1)</f>
        <v>1</v>
      </c>
    </row>
    <row r="715" spans="1:51">
      <c r="A715" s="8">
        <v>882</v>
      </c>
      <c r="B715" s="8" t="s">
        <v>973</v>
      </c>
      <c r="C715">
        <v>2</v>
      </c>
      <c r="D715" t="s">
        <v>131</v>
      </c>
      <c r="E715" t="str">
        <f>VLOOKUP(A715,[1]数据整理!A:J,10,0)</f>
        <v>文学</v>
      </c>
      <c r="F715" t="str">
        <f>VLOOKUP(A715,[1]数据整理!$A:$M,13,0)</f>
        <v>英语</v>
      </c>
      <c r="G715" s="7" t="s">
        <v>53</v>
      </c>
      <c r="H715" s="7">
        <f t="shared" si="121"/>
        <v>0</v>
      </c>
      <c r="I715" s="7">
        <f t="shared" si="122"/>
        <v>1</v>
      </c>
      <c r="J715" s="7">
        <v>1</v>
      </c>
      <c r="K715" s="127">
        <f>VLOOKUP(G715,权重!$L$16:$N$18,3,0)</f>
        <v>0.02965</v>
      </c>
      <c r="L715" s="127">
        <f t="shared" si="123"/>
        <v>-0.162495927150278</v>
      </c>
      <c r="M715" t="str">
        <f>IFERROR(VLOOKUP(A715,[1]数据整理!A:Q,16,0),"")</f>
        <v>外语学院</v>
      </c>
      <c r="N715" t="s">
        <v>135</v>
      </c>
      <c r="O715">
        <v>526</v>
      </c>
      <c r="P715">
        <v>522</v>
      </c>
      <c r="Q715" s="14"/>
      <c r="R715" s="14" t="s">
        <v>55</v>
      </c>
      <c r="S715" s="14" t="s">
        <v>55</v>
      </c>
      <c r="T715" s="30">
        <f>VLOOKUP(A715,英语评价得分!O:T,6,0)</f>
        <v>0.945788523729707</v>
      </c>
      <c r="U715" s="41">
        <f t="shared" si="124"/>
        <v>0.950564063379273</v>
      </c>
      <c r="V715" s="14">
        <f t="shared" si="125"/>
        <v>0</v>
      </c>
      <c r="W715">
        <v>63</v>
      </c>
      <c r="X715">
        <v>10</v>
      </c>
      <c r="Y715" s="131">
        <v>0.158730158730159</v>
      </c>
      <c r="Z715">
        <v>3.61</v>
      </c>
      <c r="AA715" s="41">
        <f t="shared" si="126"/>
        <v>-0.511614101735104</v>
      </c>
      <c r="AB715" s="41">
        <f>VLOOKUP(A715,绩点百分制转换!$H:$M,6,0)</f>
        <v>-0.724449466125756</v>
      </c>
      <c r="AC715" s="41">
        <f>L715*权重!$O$22+AA715*权重!$O$23+AB715*权重!$O$24</f>
        <v>-0.320479111321446</v>
      </c>
      <c r="AD715" s="41">
        <f t="shared" si="127"/>
        <v>-0.455725919158229</v>
      </c>
      <c r="AE715">
        <v>1</v>
      </c>
      <c r="AF715">
        <v>2</v>
      </c>
      <c r="AG715">
        <v>0</v>
      </c>
      <c r="AH715" s="41">
        <f>AE715*权重!$N$3+AF715*权重!$N$4+AG715*权重!$N$5</f>
        <v>1.32644637234142</v>
      </c>
      <c r="AI715" s="41">
        <f t="shared" si="128"/>
        <v>0.379306909095017</v>
      </c>
      <c r="AJ715">
        <v>0</v>
      </c>
      <c r="AK715">
        <v>1</v>
      </c>
      <c r="AL715">
        <v>2</v>
      </c>
      <c r="AM715" s="41">
        <f>AJ715*权重!$N$9+AK715*权重!$N$10+AL715*权重!$N$11</f>
        <v>0.642479228576344</v>
      </c>
      <c r="AN715" s="41">
        <f t="shared" si="129"/>
        <v>1.07438640609621</v>
      </c>
      <c r="AO715" s="41">
        <f>AI715*权重!$D$16+AN715*权重!$D$17</f>
        <v>0.810325705185454</v>
      </c>
      <c r="AP715" s="41">
        <f t="shared" si="130"/>
        <v>0.965130611154383</v>
      </c>
      <c r="AQ715" t="s">
        <v>55</v>
      </c>
      <c r="AR715" t="s">
        <v>55</v>
      </c>
      <c r="AS715" t="s">
        <v>55</v>
      </c>
      <c r="AT715" t="s">
        <v>55</v>
      </c>
      <c r="AU715" t="s">
        <v>55</v>
      </c>
      <c r="AV715" s="7" t="str">
        <f>IF(AU715="","未进复试",IFERROR(VLOOKUP(A715,录取名单!$E:$I,5,0),"未录取"))</f>
        <v>未进复试</v>
      </c>
      <c r="AW715" s="136" t="str">
        <f>VLOOKUP(A715,[1]数据整理!$A:$AC,29,0)</f>
        <v>putong</v>
      </c>
      <c r="AX715" t="str">
        <f t="shared" si="131"/>
        <v/>
      </c>
      <c r="AY715">
        <f>IFERROR(VLOOKUP(A715,跨学科资质筛选!$A:$H,8,0),1)</f>
        <v>1</v>
      </c>
    </row>
    <row r="716" spans="1:51">
      <c r="A716" s="8">
        <v>883</v>
      </c>
      <c r="B716" s="8" t="s">
        <v>974</v>
      </c>
      <c r="C716">
        <v>1</v>
      </c>
      <c r="D716" t="s">
        <v>102</v>
      </c>
      <c r="E716" t="str">
        <f>VLOOKUP(A716,[1]数据整理!A:J,10,0)</f>
        <v>艺术学</v>
      </c>
      <c r="F716" t="str">
        <f>VLOOKUP(A716,[1]数据整理!$A:$M,13,0)</f>
        <v>视觉传达设计</v>
      </c>
      <c r="G716" s="7">
        <v>211</v>
      </c>
      <c r="H716" s="7">
        <f t="shared" si="121"/>
        <v>0</v>
      </c>
      <c r="I716" s="7">
        <f t="shared" si="122"/>
        <v>1</v>
      </c>
      <c r="J716" s="7">
        <v>1</v>
      </c>
      <c r="K716" s="127">
        <f>VLOOKUP(G716,权重!$L$16:$N$18,3,0)</f>
        <v>0.03757</v>
      </c>
      <c r="L716" s="127">
        <f t="shared" si="123"/>
        <v>-0.0952406599627802</v>
      </c>
      <c r="M716" t="str">
        <f>IFERROR(VLOOKUP(A716,[1]数据整理!A:Q,16,0),"")</f>
        <v>艺术设计学院</v>
      </c>
      <c r="N716" t="s">
        <v>86</v>
      </c>
      <c r="O716">
        <v>526</v>
      </c>
      <c r="Q716" s="14"/>
      <c r="R716" s="14" t="s">
        <v>55</v>
      </c>
      <c r="S716" s="14" t="s">
        <v>55</v>
      </c>
      <c r="T716" s="30">
        <f>VLOOKUP(A716,英语评价得分!O:T,6,0)</f>
        <v>-0.28323186621268</v>
      </c>
      <c r="U716" s="41">
        <f t="shared" si="124"/>
        <v>-0.284152179790202</v>
      </c>
      <c r="V716" s="14">
        <f t="shared" si="125"/>
        <v>0</v>
      </c>
      <c r="W716">
        <v>33</v>
      </c>
      <c r="X716">
        <v>1</v>
      </c>
      <c r="Y716" s="131">
        <v>0.0303030303030303</v>
      </c>
      <c r="Z716">
        <v>88.68</v>
      </c>
      <c r="AA716" s="41">
        <f t="shared" si="126"/>
        <v>0.595599448888458</v>
      </c>
      <c r="AB716" s="41">
        <f>VLOOKUP(A716,绩点百分制转换!$H:$M,6,0)</f>
        <v>-0.0616123929899556</v>
      </c>
      <c r="AC716" s="41">
        <f>L716*权重!$O$22+AA716*权重!$O$23+AB716*权重!$O$24</f>
        <v>0.168486595492165</v>
      </c>
      <c r="AD716" s="41">
        <f t="shared" si="127"/>
        <v>0.239660188640116</v>
      </c>
      <c r="AE716">
        <v>0</v>
      </c>
      <c r="AF716">
        <v>1</v>
      </c>
      <c r="AG716">
        <v>3</v>
      </c>
      <c r="AH716" s="41">
        <f>AE716*权重!$N$3+AF716*权重!$N$4+AG716*权重!$N$5</f>
        <v>0.752344575958927</v>
      </c>
      <c r="AI716" s="41">
        <f t="shared" si="128"/>
        <v>-0.168025982755519</v>
      </c>
      <c r="AJ716">
        <v>0</v>
      </c>
      <c r="AK716">
        <v>1</v>
      </c>
      <c r="AL716">
        <v>0</v>
      </c>
      <c r="AM716" s="41">
        <f>AJ716*权重!$N$9+AK716*权重!$N$10+AL716*权重!$N$11</f>
        <v>0.341500400262201</v>
      </c>
      <c r="AN716" s="41">
        <f t="shared" si="129"/>
        <v>0.266081374167892</v>
      </c>
      <c r="AO716" s="41">
        <f>AI716*权重!$D$16+AN716*权重!$D$17</f>
        <v>0.101163989272688</v>
      </c>
      <c r="AP716" s="41">
        <f t="shared" si="130"/>
        <v>0.120490393145333</v>
      </c>
      <c r="AQ716">
        <v>82</v>
      </c>
      <c r="AR716" t="s">
        <v>55</v>
      </c>
      <c r="AS716">
        <v>78.5</v>
      </c>
      <c r="AT716">
        <v>91</v>
      </c>
      <c r="AU716">
        <v>84.9</v>
      </c>
      <c r="AV716" s="7">
        <f>IF(AU716="","未进复试",IFERROR(VLOOKUP(A716,录取名单!$E:$I,5,0),"未录取"))</f>
        <v>84.9</v>
      </c>
      <c r="AW716" s="136" t="str">
        <f>VLOOKUP(A716,[1]数据整理!$A:$AC,29,0)</f>
        <v>putong</v>
      </c>
      <c r="AX716" t="str">
        <f t="shared" si="131"/>
        <v/>
      </c>
      <c r="AY716">
        <f>IFERROR(VLOOKUP(A716,跨学科资质筛选!$A:$H,8,0),1)</f>
        <v>1</v>
      </c>
    </row>
    <row r="717" spans="1:51">
      <c r="A717" s="8">
        <v>884</v>
      </c>
      <c r="B717" s="8" t="s">
        <v>975</v>
      </c>
      <c r="C717">
        <v>1</v>
      </c>
      <c r="D717" t="s">
        <v>81</v>
      </c>
      <c r="E717" t="str">
        <f>VLOOKUP(A717,[1]数据整理!A:J,10,0)</f>
        <v>经济学</v>
      </c>
      <c r="F717" t="str">
        <f>VLOOKUP(A717,[1]数据整理!$A:$M,13,0)</f>
        <v>财政学</v>
      </c>
      <c r="G717" s="7" t="s">
        <v>53</v>
      </c>
      <c r="H717" s="7">
        <f t="shared" si="121"/>
        <v>0</v>
      </c>
      <c r="I717" s="7">
        <f t="shared" si="122"/>
        <v>1</v>
      </c>
      <c r="J717" s="7">
        <v>1</v>
      </c>
      <c r="K717" s="127">
        <f>VLOOKUP(G717,权重!$L$16:$N$18,3,0)</f>
        <v>0.02965</v>
      </c>
      <c r="L717" s="127">
        <f t="shared" si="123"/>
        <v>-0.162495927150278</v>
      </c>
      <c r="M717" t="str">
        <f>IFERROR(VLOOKUP(A717,[1]数据整理!A:Q,16,0),"")</f>
        <v>经济管理学院</v>
      </c>
      <c r="N717" t="s">
        <v>74</v>
      </c>
      <c r="O717">
        <v>499</v>
      </c>
      <c r="P717">
        <v>539</v>
      </c>
      <c r="Q717" s="14"/>
      <c r="R717" s="14" t="s">
        <v>55</v>
      </c>
      <c r="S717" s="14" t="s">
        <v>55</v>
      </c>
      <c r="T717" s="30">
        <f>VLOOKUP(A717,英语评价得分!O:T,6,0)</f>
        <v>1.25688223422293</v>
      </c>
      <c r="U717" s="41">
        <f t="shared" si="124"/>
        <v>1.26309952710079</v>
      </c>
      <c r="V717" s="14">
        <f t="shared" si="125"/>
        <v>0</v>
      </c>
      <c r="W717">
        <v>50</v>
      </c>
      <c r="X717">
        <v>1</v>
      </c>
      <c r="Y717" s="131">
        <v>0.02</v>
      </c>
      <c r="Z717">
        <v>4.53</v>
      </c>
      <c r="AA717" s="41">
        <f t="shared" si="126"/>
        <v>0.684425344972191</v>
      </c>
      <c r="AB717" s="41">
        <f>VLOOKUP(A717,绩点百分制转换!$H:$M,6,0)</f>
        <v>2.5016512386714</v>
      </c>
      <c r="AC717" s="41">
        <f>L717*权重!$O$22+AA717*权重!$O$23+AB717*权重!$O$24</f>
        <v>0.279735196692355</v>
      </c>
      <c r="AD717" s="41">
        <f t="shared" si="127"/>
        <v>0.39787318948784</v>
      </c>
      <c r="AE717">
        <v>1</v>
      </c>
      <c r="AF717">
        <v>0</v>
      </c>
      <c r="AG717">
        <v>1</v>
      </c>
      <c r="AH717" s="41">
        <f>AE717*权重!$N$3+AF717*权重!$N$4+AG717*权重!$N$5</f>
        <v>0.567079076754205</v>
      </c>
      <c r="AI717" s="41">
        <f t="shared" si="128"/>
        <v>-0.344653023602287</v>
      </c>
      <c r="AJ717">
        <v>1</v>
      </c>
      <c r="AK717">
        <v>2</v>
      </c>
      <c r="AL717">
        <v>0</v>
      </c>
      <c r="AM717" s="41">
        <f>AJ717*权重!$N$9+AK717*权重!$N$10+AL717*权重!$N$11</f>
        <v>1.16702322866376</v>
      </c>
      <c r="AN717" s="41">
        <f t="shared" si="129"/>
        <v>2.48309530802576</v>
      </c>
      <c r="AO717" s="41">
        <f>AI717*权重!$D$16+AN717*权重!$D$17</f>
        <v>1.40883371684027</v>
      </c>
      <c r="AP717" s="41">
        <f t="shared" si="130"/>
        <v>1.67797780256491</v>
      </c>
      <c r="AQ717" t="s">
        <v>55</v>
      </c>
      <c r="AR717" t="s">
        <v>55</v>
      </c>
      <c r="AS717" t="s">
        <v>55</v>
      </c>
      <c r="AT717" t="s">
        <v>55</v>
      </c>
      <c r="AU717" t="s">
        <v>55</v>
      </c>
      <c r="AV717" s="7" t="str">
        <f>IF(AU717="","未进复试",IFERROR(VLOOKUP(A717,录取名单!$E:$I,5,0),"未录取"))</f>
        <v>未进复试</v>
      </c>
      <c r="AW717" s="136" t="str">
        <f>VLOOKUP(A717,[1]数据整理!$A:$AC,29,0)</f>
        <v>putong</v>
      </c>
      <c r="AX717" t="str">
        <f t="shared" si="131"/>
        <v/>
      </c>
      <c r="AY717">
        <f>IFERROR(VLOOKUP(A717,跨学科资质筛选!$A:$H,8,0),1)</f>
        <v>1</v>
      </c>
    </row>
    <row r="718" spans="1:51">
      <c r="A718" s="8">
        <v>885</v>
      </c>
      <c r="B718" s="8" t="s">
        <v>976</v>
      </c>
      <c r="C718">
        <v>1</v>
      </c>
      <c r="D718" t="s">
        <v>102</v>
      </c>
      <c r="E718" t="str">
        <f>VLOOKUP(A718,[1]数据整理!A:J,10,0)</f>
        <v>艺术学</v>
      </c>
      <c r="F718" t="str">
        <f>VLOOKUP(A718,[1]数据整理!$A:$M,13,0)</f>
        <v>产品设计</v>
      </c>
      <c r="G718" s="7">
        <v>211</v>
      </c>
      <c r="H718" s="7">
        <f t="shared" si="121"/>
        <v>0</v>
      </c>
      <c r="I718" s="7">
        <f t="shared" si="122"/>
        <v>1</v>
      </c>
      <c r="J718" s="7">
        <v>1</v>
      </c>
      <c r="K718" s="127">
        <f>VLOOKUP(G718,权重!$L$16:$N$18,3,0)</f>
        <v>0.03757</v>
      </c>
      <c r="L718" s="127">
        <f t="shared" si="123"/>
        <v>-0.0952406599627802</v>
      </c>
      <c r="M718" t="str">
        <f>IFERROR(VLOOKUP(A718,[1]数据整理!A:Q,16,0),"")</f>
        <v>艺术设计学院</v>
      </c>
      <c r="N718" t="s">
        <v>205</v>
      </c>
      <c r="O718">
        <v>433</v>
      </c>
      <c r="Q718" s="14">
        <v>5</v>
      </c>
      <c r="R718" s="14" t="s">
        <v>55</v>
      </c>
      <c r="S718" s="14" t="s">
        <v>55</v>
      </c>
      <c r="T718" s="30">
        <f>VLOOKUP(A718,英语评价得分!O:T,6,0)</f>
        <v>-1.75485723336826</v>
      </c>
      <c r="U718" s="41">
        <f t="shared" si="124"/>
        <v>-1.76259774469447</v>
      </c>
      <c r="V718" s="14">
        <f t="shared" si="125"/>
        <v>0</v>
      </c>
      <c r="W718">
        <v>31</v>
      </c>
      <c r="X718">
        <v>3</v>
      </c>
      <c r="Y718" s="131">
        <v>0.0967741935483871</v>
      </c>
      <c r="Z718">
        <v>87.69</v>
      </c>
      <c r="AA718" s="41">
        <f t="shared" si="126"/>
        <v>0.0225291515740519</v>
      </c>
      <c r="AB718" s="41">
        <f>VLOOKUP(A718,绩点百分制转换!$H:$M,6,0)</f>
        <v>-0.315956851286252</v>
      </c>
      <c r="AC718" s="41">
        <f>L718*权重!$O$22+AA718*权重!$O$23+AB718*权重!$O$24</f>
        <v>-0.0605491191494489</v>
      </c>
      <c r="AD718" s="41">
        <f t="shared" si="127"/>
        <v>-0.086064605414114</v>
      </c>
      <c r="AE718">
        <v>0</v>
      </c>
      <c r="AF718">
        <v>0</v>
      </c>
      <c r="AG718">
        <v>4</v>
      </c>
      <c r="AH718" s="41">
        <f>AE718*权重!$N$3+AF718*权重!$N$4+AG718*权重!$N$5</f>
        <v>0.425898203617509</v>
      </c>
      <c r="AI718" s="41">
        <f t="shared" si="128"/>
        <v>-0.47925099221134</v>
      </c>
      <c r="AJ718">
        <v>0</v>
      </c>
      <c r="AK718">
        <v>0</v>
      </c>
      <c r="AL718">
        <v>2</v>
      </c>
      <c r="AM718" s="41">
        <f>AJ718*权重!$N$9+AK718*权重!$N$10+AL718*权重!$N$11</f>
        <v>0.300978828314143</v>
      </c>
      <c r="AN718" s="41">
        <f t="shared" si="129"/>
        <v>0.157257139949415</v>
      </c>
      <c r="AO718" s="41">
        <f>AI718*权重!$D$16+AN718*权重!$D$17</f>
        <v>-0.0845522994584559</v>
      </c>
      <c r="AP718" s="41">
        <f t="shared" si="130"/>
        <v>-0.100705200302355</v>
      </c>
      <c r="AQ718">
        <v>88</v>
      </c>
      <c r="AR718" t="s">
        <v>55</v>
      </c>
      <c r="AS718">
        <v>81</v>
      </c>
      <c r="AT718">
        <v>71.3</v>
      </c>
      <c r="AU718">
        <v>79.9</v>
      </c>
      <c r="AV718" s="7" t="str">
        <f>IF(AU718="","未进复试",IFERROR(VLOOKUP(A718,录取名单!$E:$I,5,0),"未录取"))</f>
        <v>未录取</v>
      </c>
      <c r="AW718" s="136" t="str">
        <f>VLOOKUP(A718,[1]数据整理!$A:$AC,29,0)</f>
        <v>putong</v>
      </c>
      <c r="AX718" t="str">
        <f t="shared" si="131"/>
        <v/>
      </c>
      <c r="AY718">
        <f>IFERROR(VLOOKUP(A718,跨学科资质筛选!$A:$H,8,0),1)</f>
        <v>1</v>
      </c>
    </row>
    <row r="719" spans="1:51">
      <c r="A719" s="8">
        <v>886</v>
      </c>
      <c r="B719" s="8" t="s">
        <v>977</v>
      </c>
      <c r="C719">
        <v>1</v>
      </c>
      <c r="D719" t="s">
        <v>978</v>
      </c>
      <c r="E719" t="str">
        <f>VLOOKUP(A719,[1]数据整理!A:J,10,0)</f>
        <v>工学</v>
      </c>
      <c r="F719" t="str">
        <f>VLOOKUP(A719,[1]数据整理!$A:$M,13,0)</f>
        <v>数字媒体技术</v>
      </c>
      <c r="G719" s="7" t="s">
        <v>53</v>
      </c>
      <c r="H719" s="7">
        <f t="shared" si="121"/>
        <v>0</v>
      </c>
      <c r="I719" s="7">
        <f t="shared" si="122"/>
        <v>1</v>
      </c>
      <c r="J719" s="7">
        <v>1</v>
      </c>
      <c r="K719" s="127">
        <f>VLOOKUP(G719,权重!$L$16:$N$18,3,0)</f>
        <v>0.02965</v>
      </c>
      <c r="L719" s="127">
        <f t="shared" si="123"/>
        <v>-0.162495927150278</v>
      </c>
      <c r="M719" t="str">
        <f>IFERROR(VLOOKUP(A719,[1]数据整理!A:Q,16,0),"")</f>
        <v>信息学院</v>
      </c>
      <c r="N719" t="s">
        <v>93</v>
      </c>
      <c r="O719">
        <v>463</v>
      </c>
      <c r="P719">
        <v>490</v>
      </c>
      <c r="Q719" s="14"/>
      <c r="R719" s="14" t="s">
        <v>55</v>
      </c>
      <c r="S719" s="14" t="s">
        <v>55</v>
      </c>
      <c r="T719" s="30">
        <f>VLOOKUP(A719,英语评价得分!O:T,6,0)</f>
        <v>0.360200362801284</v>
      </c>
      <c r="U719" s="41">
        <f t="shared" si="124"/>
        <v>0.362262014021118</v>
      </c>
      <c r="V719" s="14">
        <f t="shared" si="125"/>
        <v>0</v>
      </c>
      <c r="W719">
        <v>70</v>
      </c>
      <c r="X719">
        <v>1</v>
      </c>
      <c r="Y719" s="131">
        <v>0.0142857142857143</v>
      </c>
      <c r="Z719">
        <v>3.63</v>
      </c>
      <c r="AA719" s="41">
        <f t="shared" si="126"/>
        <v>0.733690127674093</v>
      </c>
      <c r="AB719" s="41">
        <f>VLOOKUP(A719,绩点百分制转换!$H:$M,6,0)</f>
        <v>-0.673066747278019</v>
      </c>
      <c r="AC719" s="41">
        <f>L719*权重!$O$22+AA719*权重!$O$23+AB719*权重!$O$24</f>
        <v>0.154495333165136</v>
      </c>
      <c r="AD719" s="41">
        <f t="shared" si="127"/>
        <v>0.219762413975752</v>
      </c>
      <c r="AE719">
        <v>0</v>
      </c>
      <c r="AF719">
        <v>0</v>
      </c>
      <c r="AG719">
        <v>2</v>
      </c>
      <c r="AH719" s="41">
        <f>AE719*权重!$N$3+AF719*权重!$N$4+AG719*权重!$N$5</f>
        <v>0.212949101808755</v>
      </c>
      <c r="AI719" s="41">
        <f t="shared" si="128"/>
        <v>-0.682270819782663</v>
      </c>
      <c r="AJ719">
        <v>0</v>
      </c>
      <c r="AK719">
        <v>0</v>
      </c>
      <c r="AL719">
        <v>0</v>
      </c>
      <c r="AM719" s="41">
        <f>AJ719*权重!$N$9+AK719*权重!$N$10+AL719*权重!$N$11</f>
        <v>0</v>
      </c>
      <c r="AN719" s="41">
        <f t="shared" si="129"/>
        <v>-0.651047891978899</v>
      </c>
      <c r="AO719" s="41">
        <f>AI719*权重!$D$16+AN719*权重!$D$17</f>
        <v>-0.662909482251549</v>
      </c>
      <c r="AP719" s="41">
        <f t="shared" si="130"/>
        <v>-0.789551941461672</v>
      </c>
      <c r="AQ719" t="s">
        <v>55</v>
      </c>
      <c r="AR719" t="s">
        <v>55</v>
      </c>
      <c r="AS719" t="s">
        <v>55</v>
      </c>
      <c r="AT719" t="s">
        <v>55</v>
      </c>
      <c r="AU719" t="s">
        <v>55</v>
      </c>
      <c r="AV719" s="7" t="str">
        <f>IF(AU719="","未进复试",IFERROR(VLOOKUP(A719,录取名单!$E:$I,5,0),"未录取"))</f>
        <v>未进复试</v>
      </c>
      <c r="AW719" s="136" t="str">
        <f>VLOOKUP(A719,[1]数据整理!$A:$AC,29,0)</f>
        <v>putong</v>
      </c>
      <c r="AX719" t="str">
        <f t="shared" si="131"/>
        <v/>
      </c>
      <c r="AY719">
        <f>IFERROR(VLOOKUP(A719,跨学科资质筛选!$A:$H,8,0),1)</f>
        <v>1</v>
      </c>
    </row>
    <row r="720" spans="1:51">
      <c r="A720" s="8">
        <v>887</v>
      </c>
      <c r="B720" s="8" t="s">
        <v>979</v>
      </c>
      <c r="C720">
        <v>1</v>
      </c>
      <c r="D720" t="s">
        <v>81</v>
      </c>
      <c r="E720" t="str">
        <f>VLOOKUP(A720,[1]数据整理!A:J,10,0)</f>
        <v>经济学</v>
      </c>
      <c r="F720" t="str">
        <f>VLOOKUP(A720,[1]数据整理!$A:$M,13,0)</f>
        <v>财政学</v>
      </c>
      <c r="G720" s="7" t="s">
        <v>53</v>
      </c>
      <c r="H720" s="7">
        <f t="shared" si="121"/>
        <v>0</v>
      </c>
      <c r="I720" s="7">
        <f t="shared" si="122"/>
        <v>1</v>
      </c>
      <c r="J720" s="7">
        <v>1</v>
      </c>
      <c r="K720" s="127">
        <f>VLOOKUP(G720,权重!$L$16:$N$18,3,0)</f>
        <v>0.02965</v>
      </c>
      <c r="L720" s="127">
        <f t="shared" si="123"/>
        <v>-0.162495927150278</v>
      </c>
      <c r="M720" t="str">
        <f>IFERROR(VLOOKUP(A720,[1]数据整理!A:Q,16,0),"")</f>
        <v>经济管理学院</v>
      </c>
      <c r="N720" t="s">
        <v>61</v>
      </c>
      <c r="O720">
        <v>484</v>
      </c>
      <c r="P720">
        <v>480</v>
      </c>
      <c r="Q720" s="14"/>
      <c r="R720" s="14" t="s">
        <v>55</v>
      </c>
      <c r="S720" s="14" t="s">
        <v>55</v>
      </c>
      <c r="T720" s="30">
        <f>VLOOKUP(A720,英语评价得分!O:T,6,0)</f>
        <v>0.177204062511153</v>
      </c>
      <c r="U720" s="41">
        <f t="shared" si="124"/>
        <v>0.178417623596696</v>
      </c>
      <c r="V720" s="14">
        <f t="shared" si="125"/>
        <v>0</v>
      </c>
      <c r="W720">
        <v>50</v>
      </c>
      <c r="X720">
        <v>3</v>
      </c>
      <c r="Y720" s="131">
        <v>0.06</v>
      </c>
      <c r="Z720">
        <v>4.22</v>
      </c>
      <c r="AA720" s="41">
        <f t="shared" si="126"/>
        <v>0.339571866058875</v>
      </c>
      <c r="AB720" s="41">
        <f>VLOOKUP(A720,绩点百分制转换!$H:$M,6,0)</f>
        <v>1.92176055453266</v>
      </c>
      <c r="AC720" s="41">
        <f>L720*权重!$O$22+AA720*权重!$O$23+AB720*权重!$O$24</f>
        <v>0.122557393508667</v>
      </c>
      <c r="AD720" s="41">
        <f t="shared" si="127"/>
        <v>0.174341642663305</v>
      </c>
      <c r="AE720">
        <v>0</v>
      </c>
      <c r="AF720">
        <v>1</v>
      </c>
      <c r="AG720">
        <v>7</v>
      </c>
      <c r="AH720" s="41">
        <f>AE720*权重!$N$3+AF720*权重!$N$4+AG720*权重!$N$5</f>
        <v>1.17824277957644</v>
      </c>
      <c r="AI720" s="41">
        <f t="shared" si="128"/>
        <v>0.238013672387127</v>
      </c>
      <c r="AJ720">
        <v>1</v>
      </c>
      <c r="AK720">
        <v>2</v>
      </c>
      <c r="AL720">
        <v>2</v>
      </c>
      <c r="AM720" s="41">
        <f>AJ720*权重!$N$9+AK720*权重!$N$10+AL720*权重!$N$11</f>
        <v>1.4680020569779</v>
      </c>
      <c r="AN720" s="41">
        <f t="shared" si="129"/>
        <v>3.29140033995407</v>
      </c>
      <c r="AO720" s="41">
        <f>AI720*权重!$D$16+AN720*权重!$D$17</f>
        <v>2.13141874494539</v>
      </c>
      <c r="AP720" s="41">
        <f t="shared" si="130"/>
        <v>2.53860572701968</v>
      </c>
      <c r="AQ720" t="s">
        <v>55</v>
      </c>
      <c r="AR720" t="s">
        <v>55</v>
      </c>
      <c r="AS720" t="s">
        <v>55</v>
      </c>
      <c r="AT720" t="s">
        <v>55</v>
      </c>
      <c r="AU720" t="s">
        <v>55</v>
      </c>
      <c r="AV720" s="7" t="str">
        <f>IF(AU720="","未进复试",IFERROR(VLOOKUP(A720,录取名单!$E:$I,5,0),"未录取"))</f>
        <v>未进复试</v>
      </c>
      <c r="AW720" s="136" t="str">
        <f>VLOOKUP(A720,[1]数据整理!$A:$AC,29,0)</f>
        <v>zhijiaotuan</v>
      </c>
      <c r="AX720" t="str">
        <f t="shared" si="131"/>
        <v/>
      </c>
      <c r="AY720">
        <f>IFERROR(VLOOKUP(A720,跨学科资质筛选!$A:$H,8,0),1)</f>
        <v>1</v>
      </c>
    </row>
    <row r="721" spans="1:51">
      <c r="A721" s="8">
        <v>889</v>
      </c>
      <c r="B721" s="8" t="s">
        <v>980</v>
      </c>
      <c r="C721">
        <v>1</v>
      </c>
      <c r="D721" t="s">
        <v>102</v>
      </c>
      <c r="E721" t="str">
        <f>VLOOKUP(A721,[1]数据整理!A:J,10,0)</f>
        <v>农学</v>
      </c>
      <c r="F721" t="str">
        <f>VLOOKUP(A721,[1]数据整理!$A:$M,13,0)</f>
        <v>林学</v>
      </c>
      <c r="G721" s="7">
        <v>211</v>
      </c>
      <c r="H721" s="7">
        <f t="shared" si="121"/>
        <v>0</v>
      </c>
      <c r="I721" s="7">
        <f t="shared" si="122"/>
        <v>1</v>
      </c>
      <c r="J721" s="7">
        <v>1</v>
      </c>
      <c r="K721" s="127">
        <f>VLOOKUP(G721,权重!$L$16:$N$18,3,0)</f>
        <v>0.03757</v>
      </c>
      <c r="L721" s="127">
        <f t="shared" si="123"/>
        <v>-0.0952406599627802</v>
      </c>
      <c r="M721" t="str">
        <f>IFERROR(VLOOKUP(A721,[1]数据整理!A:Q,16,0),"")</f>
        <v>自然保护区学院</v>
      </c>
      <c r="N721" t="s">
        <v>192</v>
      </c>
      <c r="O721">
        <v>505</v>
      </c>
      <c r="P721">
        <v>462</v>
      </c>
      <c r="Q721" s="14"/>
      <c r="R721" s="14" t="s">
        <v>55</v>
      </c>
      <c r="S721" s="14" t="s">
        <v>55</v>
      </c>
      <c r="T721" s="30">
        <f>VLOOKUP(A721,英语评价得分!O:T,6,0)</f>
        <v>-0.152189278011085</v>
      </c>
      <c r="U721" s="41">
        <f t="shared" si="124"/>
        <v>-0.152502279167266</v>
      </c>
      <c r="V721" s="14">
        <f t="shared" si="125"/>
        <v>0</v>
      </c>
      <c r="W721">
        <v>101</v>
      </c>
      <c r="X721">
        <v>1</v>
      </c>
      <c r="Y721" s="131">
        <v>0.0099009900990099</v>
      </c>
      <c r="Z721">
        <v>91.43</v>
      </c>
      <c r="AA721" s="41">
        <f t="shared" si="126"/>
        <v>0.771492312420603</v>
      </c>
      <c r="AB721" s="41">
        <f>VLOOKUP(A721,绩点百分制转换!$H:$M,6,0)</f>
        <v>0.644899991166418</v>
      </c>
      <c r="AC721" s="41">
        <f>L721*权重!$O$22+AA721*权重!$O$23+AB721*权重!$O$24</f>
        <v>0.267277684833143</v>
      </c>
      <c r="AD721" s="41">
        <f t="shared" si="127"/>
        <v>0.380156649117186</v>
      </c>
      <c r="AE721">
        <v>0</v>
      </c>
      <c r="AF721">
        <v>0</v>
      </c>
      <c r="AG721">
        <v>0</v>
      </c>
      <c r="AH721" s="41">
        <f>AE721*权重!$N$3+AF721*权重!$N$4+AG721*权重!$N$5</f>
        <v>0</v>
      </c>
      <c r="AI721" s="41">
        <f t="shared" si="128"/>
        <v>-0.885290647353986</v>
      </c>
      <c r="AJ721">
        <v>0</v>
      </c>
      <c r="AK721">
        <v>0</v>
      </c>
      <c r="AL721">
        <v>0</v>
      </c>
      <c r="AM721" s="41">
        <f>AJ721*权重!$N$9+AK721*权重!$N$10+AL721*权重!$N$11</f>
        <v>0</v>
      </c>
      <c r="AN721" s="41">
        <f t="shared" si="129"/>
        <v>-0.651047891978899</v>
      </c>
      <c r="AO721" s="41">
        <f>AI721*权重!$D$16+AN721*权重!$D$17</f>
        <v>-0.740036714745894</v>
      </c>
      <c r="AP721" s="41">
        <f t="shared" si="130"/>
        <v>-0.881413587411652</v>
      </c>
      <c r="AQ721" t="s">
        <v>55</v>
      </c>
      <c r="AR721" t="s">
        <v>55</v>
      </c>
      <c r="AS721" t="s">
        <v>55</v>
      </c>
      <c r="AT721" t="s">
        <v>55</v>
      </c>
      <c r="AU721" t="s">
        <v>55</v>
      </c>
      <c r="AV721" s="7" t="str">
        <f>IF(AU721="","未进复试",IFERROR(VLOOKUP(A721,录取名单!$E:$I,5,0),"未录取"))</f>
        <v>未进复试</v>
      </c>
      <c r="AW721" s="136" t="str">
        <f>VLOOKUP(A721,[1]数据整理!$A:$AC,29,0)</f>
        <v>putong</v>
      </c>
      <c r="AX721" t="str">
        <f t="shared" si="131"/>
        <v/>
      </c>
      <c r="AY721">
        <f>IFERROR(VLOOKUP(A721,跨学科资质筛选!$A:$H,8,0),1)</f>
        <v>1</v>
      </c>
    </row>
    <row r="722" spans="1:51">
      <c r="A722" s="8">
        <v>890</v>
      </c>
      <c r="B722" s="8" t="s">
        <v>981</v>
      </c>
      <c r="C722">
        <v>2</v>
      </c>
      <c r="D722" t="s">
        <v>102</v>
      </c>
      <c r="E722" t="str">
        <f>VLOOKUP(A722,[1]数据整理!A:J,10,0)</f>
        <v>艺术学</v>
      </c>
      <c r="F722" t="str">
        <f>VLOOKUP(A722,[1]数据整理!$A:$M,13,0)</f>
        <v>视觉传达设计</v>
      </c>
      <c r="G722" s="7">
        <v>211</v>
      </c>
      <c r="H722" s="7">
        <f t="shared" si="121"/>
        <v>0</v>
      </c>
      <c r="I722" s="7">
        <f t="shared" si="122"/>
        <v>1</v>
      </c>
      <c r="J722" s="7">
        <v>1</v>
      </c>
      <c r="K722" s="127">
        <f>VLOOKUP(G722,权重!$L$16:$N$18,3,0)</f>
        <v>0.03757</v>
      </c>
      <c r="L722" s="127">
        <f t="shared" si="123"/>
        <v>-0.0952406599627802</v>
      </c>
      <c r="M722" t="str">
        <f>IFERROR(VLOOKUP(A722,[1]数据整理!A:Q,16,0),"")</f>
        <v>艺术设计学院</v>
      </c>
      <c r="N722" t="s">
        <v>205</v>
      </c>
      <c r="O722">
        <v>469</v>
      </c>
      <c r="P722">
        <v>434</v>
      </c>
      <c r="Q722" s="14"/>
      <c r="R722" s="14" t="s">
        <v>55</v>
      </c>
      <c r="S722" s="14" t="s">
        <v>55</v>
      </c>
      <c r="T722" s="30">
        <f>VLOOKUP(A722,英语评价得分!O:T,6,0)</f>
        <v>-0.664578918823454</v>
      </c>
      <c r="U722" s="41">
        <f t="shared" si="124"/>
        <v>-0.66726657235565</v>
      </c>
      <c r="V722" s="14">
        <f t="shared" si="125"/>
        <v>0</v>
      </c>
      <c r="W722">
        <v>33</v>
      </c>
      <c r="X722">
        <v>4</v>
      </c>
      <c r="Y722" s="131">
        <v>0.121212121212121</v>
      </c>
      <c r="Z722">
        <v>86.58</v>
      </c>
      <c r="AA722" s="41">
        <f t="shared" si="126"/>
        <v>-0.188158457732715</v>
      </c>
      <c r="AB722" s="41">
        <f>VLOOKUP(A722,绩点百分制转换!$H:$M,6,0)</f>
        <v>-0.601130940891188</v>
      </c>
      <c r="AC722" s="41">
        <f>L722*权重!$O$22+AA722*权重!$O$23+AB722*权重!$O$24</f>
        <v>-0.153443291305542</v>
      </c>
      <c r="AD722" s="41">
        <f t="shared" si="127"/>
        <v>-0.218174722570855</v>
      </c>
      <c r="AE722">
        <v>1</v>
      </c>
      <c r="AF722">
        <v>3</v>
      </c>
      <c r="AG722">
        <v>2</v>
      </c>
      <c r="AH722" s="41">
        <f>AE722*权重!$N$3+AF722*权重!$N$4+AG722*权重!$N$5</f>
        <v>1.97231639739597</v>
      </c>
      <c r="AI722" s="41">
        <f t="shared" si="128"/>
        <v>0.995061659907823</v>
      </c>
      <c r="AJ722">
        <v>0</v>
      </c>
      <c r="AK722">
        <v>1</v>
      </c>
      <c r="AL722">
        <v>0</v>
      </c>
      <c r="AM722" s="41">
        <f>AJ722*权重!$N$9+AK722*权重!$N$10+AL722*权重!$N$11</f>
        <v>0.341500400262201</v>
      </c>
      <c r="AN722" s="41">
        <f t="shared" si="129"/>
        <v>0.266081374167892</v>
      </c>
      <c r="AO722" s="41">
        <f>AI722*权重!$D$16+AN722*权重!$D$17</f>
        <v>0.543020984720491</v>
      </c>
      <c r="AP722" s="41">
        <f t="shared" si="130"/>
        <v>0.646759903455116</v>
      </c>
      <c r="AQ722">
        <v>85</v>
      </c>
      <c r="AR722" t="s">
        <v>55</v>
      </c>
      <c r="AS722">
        <v>91.25</v>
      </c>
      <c r="AT722">
        <v>85.3</v>
      </c>
      <c r="AU722">
        <v>86.35</v>
      </c>
      <c r="AV722" s="7">
        <f>IF(AU722="","未进复试",IFERROR(VLOOKUP(A722,录取名单!$E:$I,5,0),"未录取"))</f>
        <v>86.35</v>
      </c>
      <c r="AW722" s="136" t="str">
        <f>VLOOKUP(A722,[1]数据整理!$A:$AC,29,0)</f>
        <v>putong</v>
      </c>
      <c r="AX722" t="str">
        <f t="shared" si="131"/>
        <v/>
      </c>
      <c r="AY722">
        <f>IFERROR(VLOOKUP(A722,跨学科资质筛选!$A:$H,8,0),1)</f>
        <v>1</v>
      </c>
    </row>
    <row r="723" spans="1:51">
      <c r="A723" s="8">
        <v>891</v>
      </c>
      <c r="B723" s="8" t="s">
        <v>982</v>
      </c>
      <c r="C723">
        <v>1</v>
      </c>
      <c r="D723" t="s">
        <v>102</v>
      </c>
      <c r="E723" t="str">
        <f>VLOOKUP(A723,[1]数据整理!A:J,10,0)</f>
        <v>工学</v>
      </c>
      <c r="F723" t="str">
        <f>VLOOKUP(A723,[1]数据整理!$A:$M,13,0)</f>
        <v>木材科学与工程</v>
      </c>
      <c r="G723" s="7">
        <v>211</v>
      </c>
      <c r="H723" s="7">
        <f t="shared" si="121"/>
        <v>0</v>
      </c>
      <c r="I723" s="7">
        <f t="shared" si="122"/>
        <v>1</v>
      </c>
      <c r="J723" s="7">
        <v>1</v>
      </c>
      <c r="K723" s="127">
        <f>VLOOKUP(G723,权重!$L$16:$N$18,3,0)</f>
        <v>0.03757</v>
      </c>
      <c r="L723" s="127">
        <f t="shared" si="123"/>
        <v>-0.0952406599627802</v>
      </c>
      <c r="M723" t="str">
        <f>IFERROR(VLOOKUP(A723,[1]数据整理!A:Q,16,0),"")</f>
        <v>材料学院</v>
      </c>
      <c r="N723" t="s">
        <v>186</v>
      </c>
      <c r="O723">
        <v>497</v>
      </c>
      <c r="P723">
        <v>481</v>
      </c>
      <c r="Q723" s="14"/>
      <c r="R723" s="14" t="s">
        <v>55</v>
      </c>
      <c r="S723" s="14" t="s">
        <v>55</v>
      </c>
      <c r="T723" s="30">
        <f>VLOOKUP(A723,英语评价得分!O:T,6,0)</f>
        <v>0.195503692540165</v>
      </c>
      <c r="U723" s="41">
        <f t="shared" si="124"/>
        <v>0.196802062639138</v>
      </c>
      <c r="V723" s="14">
        <f t="shared" si="125"/>
        <v>0</v>
      </c>
      <c r="W723">
        <v>59</v>
      </c>
      <c r="X723">
        <v>8</v>
      </c>
      <c r="Y723" s="131">
        <v>0.135593220338983</v>
      </c>
      <c r="Z723">
        <v>88.26</v>
      </c>
      <c r="AA723" s="41">
        <f t="shared" si="126"/>
        <v>-0.312142759345104</v>
      </c>
      <c r="AB723" s="41">
        <f>VLOOKUP(A723,绩点百分制转换!$H:$M,6,0)</f>
        <v>-0.169516102570202</v>
      </c>
      <c r="AC723" s="41">
        <f>L723*权重!$O$22+AA723*权重!$O$23+AB723*权重!$O$24</f>
        <v>-0.180931598564656</v>
      </c>
      <c r="AD723" s="41">
        <f t="shared" si="127"/>
        <v>-0.257267417065618</v>
      </c>
      <c r="AE723">
        <v>0</v>
      </c>
      <c r="AF723">
        <v>0</v>
      </c>
      <c r="AG723">
        <v>1</v>
      </c>
      <c r="AH723" s="41">
        <f>AE723*权重!$N$3+AF723*权重!$N$4+AG723*权重!$N$5</f>
        <v>0.106474550904377</v>
      </c>
      <c r="AI723" s="41">
        <f t="shared" si="128"/>
        <v>-0.783780733568324</v>
      </c>
      <c r="AJ723">
        <v>0</v>
      </c>
      <c r="AK723">
        <v>1</v>
      </c>
      <c r="AL723">
        <v>0</v>
      </c>
      <c r="AM723" s="41">
        <f>AJ723*权重!$N$9+AK723*权重!$N$10+AL723*权重!$N$11</f>
        <v>0.341500400262201</v>
      </c>
      <c r="AN723" s="41">
        <f t="shared" si="129"/>
        <v>0.266081374167892</v>
      </c>
      <c r="AO723" s="41">
        <f>AI723*权重!$D$16+AN723*权重!$D$17</f>
        <v>-0.132761240561097</v>
      </c>
      <c r="AP723" s="41">
        <f t="shared" si="130"/>
        <v>-0.158123994364737</v>
      </c>
      <c r="AQ723" t="s">
        <v>55</v>
      </c>
      <c r="AR723" t="s">
        <v>55</v>
      </c>
      <c r="AS723" t="s">
        <v>55</v>
      </c>
      <c r="AT723">
        <v>80.69</v>
      </c>
      <c r="AU723">
        <v>80.69</v>
      </c>
      <c r="AV723" s="7">
        <f>IF(AU723="","未进复试",IFERROR(VLOOKUP(A723,录取名单!$E:$I,5,0),"未录取"))</f>
        <v>80.69</v>
      </c>
      <c r="AW723" s="136" t="str">
        <f>VLOOKUP(A723,[1]数据整理!$A:$AC,29,0)</f>
        <v>putong</v>
      </c>
      <c r="AX723" t="str">
        <f t="shared" si="131"/>
        <v/>
      </c>
      <c r="AY723">
        <f>IFERROR(VLOOKUP(A723,跨学科资质筛选!$A:$H,8,0),1)</f>
        <v>1</v>
      </c>
    </row>
    <row r="724" spans="1:51">
      <c r="A724" s="8">
        <v>892</v>
      </c>
      <c r="B724" s="8" t="s">
        <v>983</v>
      </c>
      <c r="C724">
        <v>1</v>
      </c>
      <c r="D724" t="s">
        <v>155</v>
      </c>
      <c r="E724" t="str">
        <f>VLOOKUP(A724,[1]数据整理!A:J,10,0)</f>
        <v>管理学</v>
      </c>
      <c r="F724" t="str">
        <f>VLOOKUP(A724,[1]数据整理!$A:$M,13,0)</f>
        <v>工程管理</v>
      </c>
      <c r="G724" s="7" t="s">
        <v>53</v>
      </c>
      <c r="H724" s="7">
        <f t="shared" si="121"/>
        <v>0</v>
      </c>
      <c r="I724" s="7">
        <f t="shared" si="122"/>
        <v>1</v>
      </c>
      <c r="J724" s="7">
        <v>1</v>
      </c>
      <c r="K724" s="127">
        <f>VLOOKUP(G724,权重!$L$16:$N$18,3,0)</f>
        <v>0.02965</v>
      </c>
      <c r="L724" s="127">
        <f t="shared" si="123"/>
        <v>-0.162495927150278</v>
      </c>
      <c r="M724" t="str">
        <f>IFERROR(VLOOKUP(A724,[1]数据整理!A:Q,16,0),"")</f>
        <v>经济管理学院</v>
      </c>
      <c r="N724" t="s">
        <v>67</v>
      </c>
      <c r="O724">
        <v>454</v>
      </c>
      <c r="P724">
        <v>448</v>
      </c>
      <c r="Q724" s="14"/>
      <c r="R724" s="14" t="s">
        <v>55</v>
      </c>
      <c r="S724" s="14" t="s">
        <v>55</v>
      </c>
      <c r="T724" s="30">
        <f>VLOOKUP(A724,英语评价得分!O:T,6,0)</f>
        <v>-0.408384098417269</v>
      </c>
      <c r="U724" s="41">
        <f t="shared" si="124"/>
        <v>-0.409884425761457</v>
      </c>
      <c r="V724" s="14">
        <f t="shared" si="125"/>
        <v>0</v>
      </c>
      <c r="W724">
        <v>67</v>
      </c>
      <c r="X724">
        <v>2</v>
      </c>
      <c r="Y724" s="131">
        <v>0.0298507462686567</v>
      </c>
      <c r="Z724">
        <v>4.13</v>
      </c>
      <c r="AA724" s="41">
        <f t="shared" si="126"/>
        <v>0.599498741956225</v>
      </c>
      <c r="AB724" s="41">
        <f>VLOOKUP(A724,绩点百分制转换!$H:$M,6,0)</f>
        <v>1.45931608490303</v>
      </c>
      <c r="AC724" s="41">
        <f>L724*权重!$O$22+AA724*权重!$O$23+AB724*权重!$O$24</f>
        <v>0.200243790364706</v>
      </c>
      <c r="AD724" s="41">
        <f t="shared" si="127"/>
        <v>0.284823912454039</v>
      </c>
      <c r="AE724">
        <v>2</v>
      </c>
      <c r="AF724">
        <v>1</v>
      </c>
      <c r="AG724">
        <v>5</v>
      </c>
      <c r="AH724" s="41">
        <f>AE724*权重!$N$3+AF724*权重!$N$4+AG724*权重!$N$5</f>
        <v>1.88650272946734</v>
      </c>
      <c r="AI724" s="41">
        <f t="shared" si="128"/>
        <v>0.913249264747879</v>
      </c>
      <c r="AJ724">
        <v>1</v>
      </c>
      <c r="AK724">
        <v>0</v>
      </c>
      <c r="AL724">
        <v>3</v>
      </c>
      <c r="AM724" s="41">
        <f>AJ724*权重!$N$9+AK724*权重!$N$10+AL724*权重!$N$11</f>
        <v>0.935490670610567</v>
      </c>
      <c r="AN724" s="41">
        <f t="shared" si="129"/>
        <v>1.86129432362465</v>
      </c>
      <c r="AO724" s="41">
        <f>AI724*权重!$D$16+AN724*权重!$D$17</f>
        <v>1.50113200575737</v>
      </c>
      <c r="AP724" s="41">
        <f t="shared" si="130"/>
        <v>1.78790878885971</v>
      </c>
      <c r="AQ724" t="s">
        <v>55</v>
      </c>
      <c r="AR724" t="s">
        <v>55</v>
      </c>
      <c r="AS724" t="s">
        <v>55</v>
      </c>
      <c r="AT724" t="s">
        <v>55</v>
      </c>
      <c r="AU724" t="s">
        <v>55</v>
      </c>
      <c r="AV724" s="7" t="str">
        <f>IF(AU724="","未进复试",IFERROR(VLOOKUP(A724,录取名单!$E:$I,5,0),"未录取"))</f>
        <v>未进复试</v>
      </c>
      <c r="AW724" s="136" t="str">
        <f>VLOOKUP(A724,[1]数据整理!$A:$AC,29,0)</f>
        <v>putong</v>
      </c>
      <c r="AX724" t="str">
        <f t="shared" si="131"/>
        <v/>
      </c>
      <c r="AY724">
        <f>IFERROR(VLOOKUP(A724,跨学科资质筛选!$A:$H,8,0),1)</f>
        <v>1</v>
      </c>
    </row>
    <row r="725" spans="1:51">
      <c r="A725" s="8">
        <v>893</v>
      </c>
      <c r="B725" s="8" t="s">
        <v>984</v>
      </c>
      <c r="C725">
        <v>1</v>
      </c>
      <c r="D725" t="s">
        <v>157</v>
      </c>
      <c r="E725" t="str">
        <f>VLOOKUP(A725,[1]数据整理!A:J,10,0)</f>
        <v>管理学</v>
      </c>
      <c r="F725" t="str">
        <f>VLOOKUP(A725,[1]数据整理!$A:$M,13,0)</f>
        <v>会计学</v>
      </c>
      <c r="G725" s="7" t="s">
        <v>53</v>
      </c>
      <c r="H725" s="7">
        <f t="shared" si="121"/>
        <v>0</v>
      </c>
      <c r="I725" s="7">
        <f t="shared" si="122"/>
        <v>1</v>
      </c>
      <c r="J725" s="7">
        <v>1</v>
      </c>
      <c r="K725" s="127">
        <f>VLOOKUP(G725,权重!$L$16:$N$18,3,0)</f>
        <v>0.02965</v>
      </c>
      <c r="L725" s="127">
        <f t="shared" si="123"/>
        <v>-0.162495927150278</v>
      </c>
      <c r="M725" t="str">
        <f>IFERROR(VLOOKUP(A725,[1]数据整理!A:Q,16,0),"")</f>
        <v>经济管理学院</v>
      </c>
      <c r="N725" t="s">
        <v>54</v>
      </c>
      <c r="O725">
        <v>492</v>
      </c>
      <c r="P725">
        <v>445</v>
      </c>
      <c r="Q725" s="14"/>
      <c r="R725" s="14" t="s">
        <v>55</v>
      </c>
      <c r="S725" s="14" t="s">
        <v>55</v>
      </c>
      <c r="T725" s="30">
        <f>VLOOKUP(A725,英语评价得分!O:T,6,0)</f>
        <v>-0.463282988504309</v>
      </c>
      <c r="U725" s="41">
        <f t="shared" si="124"/>
        <v>-0.465037742888785</v>
      </c>
      <c r="V725" s="14">
        <f t="shared" si="125"/>
        <v>0</v>
      </c>
      <c r="W725">
        <v>309</v>
      </c>
      <c r="X725">
        <v>1</v>
      </c>
      <c r="Y725" s="131">
        <v>0.00323624595469256</v>
      </c>
      <c r="Z725">
        <v>4.07</v>
      </c>
      <c r="AA725" s="41">
        <f t="shared" si="126"/>
        <v>0.828951317526477</v>
      </c>
      <c r="AB725" s="41">
        <f>VLOOKUP(A725,绩点百分制转换!$H:$M,6,0)</f>
        <v>1.15101977181662</v>
      </c>
      <c r="AC725" s="41">
        <f>L725*权重!$O$22+AA725*权重!$O$23+AB725*权重!$O$24</f>
        <v>0.273352813453752</v>
      </c>
      <c r="AD725" s="41">
        <f t="shared" si="127"/>
        <v>0.388796437116613</v>
      </c>
      <c r="AE725">
        <v>1</v>
      </c>
      <c r="AF725">
        <v>1</v>
      </c>
      <c r="AG725">
        <v>3</v>
      </c>
      <c r="AH725" s="41">
        <f>AE725*权重!$N$3+AF725*权重!$N$4+AG725*权重!$N$5</f>
        <v>1.21294910180875</v>
      </c>
      <c r="AI725" s="41">
        <f t="shared" si="128"/>
        <v>0.271101727210519</v>
      </c>
      <c r="AJ725">
        <v>0</v>
      </c>
      <c r="AK725">
        <v>0</v>
      </c>
      <c r="AL725">
        <v>1</v>
      </c>
      <c r="AM725" s="41">
        <f>AJ725*权重!$N$9+AK725*权重!$N$10+AL725*权重!$N$11</f>
        <v>0.150489414157071</v>
      </c>
      <c r="AN725" s="41">
        <f t="shared" si="129"/>
        <v>-0.246895376014742</v>
      </c>
      <c r="AO725" s="41">
        <f>AI725*权重!$D$16+AN725*权重!$D$17</f>
        <v>-0.0501082764994654</v>
      </c>
      <c r="AP725" s="41">
        <f t="shared" si="130"/>
        <v>-0.0596809791573307</v>
      </c>
      <c r="AQ725" t="s">
        <v>55</v>
      </c>
      <c r="AR725" t="s">
        <v>55</v>
      </c>
      <c r="AS725" t="s">
        <v>55</v>
      </c>
      <c r="AT725" t="s">
        <v>55</v>
      </c>
      <c r="AU725" t="s">
        <v>55</v>
      </c>
      <c r="AV725" s="7" t="str">
        <f>IF(AU725="","未进复试",IFERROR(VLOOKUP(A725,录取名单!$E:$I,5,0),"未录取"))</f>
        <v>未进复试</v>
      </c>
      <c r="AW725" s="136" t="str">
        <f>VLOOKUP(A725,[1]数据整理!$A:$AC,29,0)</f>
        <v>putong</v>
      </c>
      <c r="AX725" t="str">
        <f t="shared" si="131"/>
        <v/>
      </c>
      <c r="AY725">
        <f>IFERROR(VLOOKUP(A725,跨学科资质筛选!$A:$H,8,0),1)</f>
        <v>1</v>
      </c>
    </row>
    <row r="726" spans="1:51">
      <c r="A726" s="8">
        <v>895</v>
      </c>
      <c r="B726" s="8" t="s">
        <v>985</v>
      </c>
      <c r="C726">
        <v>1</v>
      </c>
      <c r="D726" t="s">
        <v>574</v>
      </c>
      <c r="E726" t="str">
        <f>VLOOKUP(A726,[1]数据整理!A:J,10,0)</f>
        <v>管理学</v>
      </c>
      <c r="F726" t="str">
        <f>VLOOKUP(A726,[1]数据整理!$A:$M,13,0)</f>
        <v>会计学</v>
      </c>
      <c r="G726" s="7" t="s">
        <v>53</v>
      </c>
      <c r="H726" s="7">
        <f t="shared" si="121"/>
        <v>0</v>
      </c>
      <c r="I726" s="7">
        <f t="shared" si="122"/>
        <v>1</v>
      </c>
      <c r="J726" s="7">
        <v>1</v>
      </c>
      <c r="K726" s="127">
        <f>VLOOKUP(G726,权重!$L$16:$N$18,3,0)</f>
        <v>0.02965</v>
      </c>
      <c r="L726" s="127">
        <f t="shared" si="123"/>
        <v>-0.162495927150278</v>
      </c>
      <c r="M726" t="str">
        <f>IFERROR(VLOOKUP(A726,[1]数据整理!A:Q,16,0),"")</f>
        <v>经济管理学院</v>
      </c>
      <c r="N726" t="s">
        <v>54</v>
      </c>
      <c r="O726">
        <v>577</v>
      </c>
      <c r="P726">
        <v>519</v>
      </c>
      <c r="Q726" s="14"/>
      <c r="R726" s="14" t="s">
        <v>55</v>
      </c>
      <c r="S726" s="14" t="s">
        <v>55</v>
      </c>
      <c r="T726" s="30">
        <f>VLOOKUP(A726,英语评价得分!O:T,6,0)</f>
        <v>0.890889633642667</v>
      </c>
      <c r="U726" s="41">
        <f t="shared" si="124"/>
        <v>0.895410746251945</v>
      </c>
      <c r="V726" s="14">
        <f t="shared" si="125"/>
        <v>0</v>
      </c>
      <c r="W726">
        <v>151</v>
      </c>
      <c r="X726">
        <v>12</v>
      </c>
      <c r="Y726" s="131">
        <v>0.0794701986754967</v>
      </c>
      <c r="Z726">
        <v>3.71</v>
      </c>
      <c r="AA726" s="41">
        <f t="shared" si="126"/>
        <v>0.171712722349413</v>
      </c>
      <c r="AB726" s="41">
        <f>VLOOKUP(A726,绩点百分制转换!$H:$M,6,0)</f>
        <v>-0.450408298937831</v>
      </c>
      <c r="AC726" s="41">
        <f>L726*权重!$O$22+AA726*权重!$O$23+AB726*权重!$O$24</f>
        <v>-0.0487034281944556</v>
      </c>
      <c r="AD726" s="41">
        <f t="shared" si="127"/>
        <v>-0.0692181705566387</v>
      </c>
      <c r="AE726">
        <v>0</v>
      </c>
      <c r="AF726">
        <v>0</v>
      </c>
      <c r="AG726">
        <v>0</v>
      </c>
      <c r="AH726" s="41">
        <f>AE726*权重!$N$3+AF726*权重!$N$4+AG726*权重!$N$5</f>
        <v>0</v>
      </c>
      <c r="AI726" s="41">
        <f t="shared" si="128"/>
        <v>-0.885290647353986</v>
      </c>
      <c r="AJ726">
        <v>0</v>
      </c>
      <c r="AK726">
        <v>0</v>
      </c>
      <c r="AL726">
        <v>0</v>
      </c>
      <c r="AM726" s="41">
        <f>AJ726*权重!$N$9+AK726*权重!$N$10+AL726*权重!$N$11</f>
        <v>0</v>
      </c>
      <c r="AN726" s="41">
        <f t="shared" si="129"/>
        <v>-0.651047891978899</v>
      </c>
      <c r="AO726" s="41">
        <f>AI726*权重!$D$16+AN726*权重!$D$17</f>
        <v>-0.740036714745894</v>
      </c>
      <c r="AP726" s="41">
        <f t="shared" si="130"/>
        <v>-0.881413587411652</v>
      </c>
      <c r="AQ726" t="s">
        <v>55</v>
      </c>
      <c r="AR726" t="s">
        <v>55</v>
      </c>
      <c r="AS726" t="s">
        <v>55</v>
      </c>
      <c r="AT726" t="s">
        <v>55</v>
      </c>
      <c r="AU726" t="s">
        <v>55</v>
      </c>
      <c r="AV726" s="7" t="str">
        <f>IF(AU726="","未进复试",IFERROR(VLOOKUP(A726,录取名单!$E:$I,5,0),"未录取"))</f>
        <v>未进复试</v>
      </c>
      <c r="AW726" s="136" t="str">
        <f>VLOOKUP(A726,[1]数据整理!$A:$AC,29,0)</f>
        <v>putong</v>
      </c>
      <c r="AX726" t="str">
        <f t="shared" si="131"/>
        <v/>
      </c>
      <c r="AY726">
        <f>IFERROR(VLOOKUP(A726,跨学科资质筛选!$A:$H,8,0),1)</f>
        <v>1</v>
      </c>
    </row>
    <row r="727" spans="1:51">
      <c r="A727" s="8">
        <v>896</v>
      </c>
      <c r="B727" s="8" t="s">
        <v>986</v>
      </c>
      <c r="C727">
        <v>1</v>
      </c>
      <c r="D727" t="s">
        <v>524</v>
      </c>
      <c r="E727" t="str">
        <f>VLOOKUP(A727,[1]数据整理!A:J,10,0)</f>
        <v>管理学</v>
      </c>
      <c r="F727" t="str">
        <f>VLOOKUP(A727,[1]数据整理!$A:$M,13,0)</f>
        <v>会计学</v>
      </c>
      <c r="G727" s="7">
        <v>211</v>
      </c>
      <c r="H727" s="7">
        <f t="shared" si="121"/>
        <v>0</v>
      </c>
      <c r="I727" s="7">
        <f t="shared" si="122"/>
        <v>1</v>
      </c>
      <c r="J727" s="7">
        <v>1</v>
      </c>
      <c r="K727" s="127">
        <f>VLOOKUP(G727,权重!$L$16:$N$18,3,0)</f>
        <v>0.03757</v>
      </c>
      <c r="L727" s="127">
        <f t="shared" si="123"/>
        <v>-0.0952406599627802</v>
      </c>
      <c r="M727" t="str">
        <f>IFERROR(VLOOKUP(A727,[1]数据整理!A:Q,16,0),"")</f>
        <v>经济管理学院</v>
      </c>
      <c r="N727" t="s">
        <v>54</v>
      </c>
      <c r="O727">
        <v>498</v>
      </c>
      <c r="P727">
        <v>568</v>
      </c>
      <c r="Q727" s="14"/>
      <c r="R727" s="14" t="s">
        <v>55</v>
      </c>
      <c r="S727" s="14" t="s">
        <v>55</v>
      </c>
      <c r="T727" s="30">
        <f>VLOOKUP(A727,英语评价得分!O:T,6,0)</f>
        <v>1.78757150506431</v>
      </c>
      <c r="U727" s="41">
        <f t="shared" si="124"/>
        <v>1.79624825933162</v>
      </c>
      <c r="V727" s="14">
        <f t="shared" si="125"/>
        <v>0</v>
      </c>
      <c r="W727">
        <v>173</v>
      </c>
      <c r="X727">
        <v>9</v>
      </c>
      <c r="Y727" s="131">
        <v>0.0520231213872832</v>
      </c>
      <c r="Z727">
        <v>86.48</v>
      </c>
      <c r="AA727" s="41">
        <f t="shared" si="126"/>
        <v>0.40834322457049</v>
      </c>
      <c r="AB727" s="41">
        <f>VLOOKUP(A727,绩点百分制转换!$H:$M,6,0)</f>
        <v>-0.626822300315055</v>
      </c>
      <c r="AC727" s="41">
        <f>L727*权重!$O$22+AA727*权重!$O$23+AB727*权重!$O$24</f>
        <v>0.0717891220958281</v>
      </c>
      <c r="AD727" s="41">
        <f t="shared" si="127"/>
        <v>0.102141179184009</v>
      </c>
      <c r="AE727">
        <v>0</v>
      </c>
      <c r="AF727">
        <v>0</v>
      </c>
      <c r="AG727">
        <v>2</v>
      </c>
      <c r="AH727" s="41">
        <f>AE727*权重!$N$3+AF727*权重!$N$4+AG727*权重!$N$5</f>
        <v>0.212949101808755</v>
      </c>
      <c r="AI727" s="41">
        <f t="shared" si="128"/>
        <v>-0.682270819782663</v>
      </c>
      <c r="AJ727">
        <v>0</v>
      </c>
      <c r="AK727">
        <v>0</v>
      </c>
      <c r="AL727">
        <v>0</v>
      </c>
      <c r="AM727" s="41">
        <f>AJ727*权重!$N$9+AK727*权重!$N$10+AL727*权重!$N$11</f>
        <v>0</v>
      </c>
      <c r="AN727" s="41">
        <f t="shared" si="129"/>
        <v>-0.651047891978899</v>
      </c>
      <c r="AO727" s="41">
        <f>AI727*权重!$D$16+AN727*权重!$D$17</f>
        <v>-0.662909482251549</v>
      </c>
      <c r="AP727" s="41">
        <f t="shared" si="130"/>
        <v>-0.789551941461672</v>
      </c>
      <c r="AQ727" t="s">
        <v>55</v>
      </c>
      <c r="AR727" t="s">
        <v>55</v>
      </c>
      <c r="AS727" t="s">
        <v>55</v>
      </c>
      <c r="AT727" t="s">
        <v>55</v>
      </c>
      <c r="AU727" t="s">
        <v>55</v>
      </c>
      <c r="AV727" s="7" t="str">
        <f>IF(AU727="","未进复试",IFERROR(VLOOKUP(A727,录取名单!$E:$I,5,0),"未录取"))</f>
        <v>未进复试</v>
      </c>
      <c r="AW727" s="136" t="str">
        <f>VLOOKUP(A727,[1]数据整理!$A:$AC,29,0)</f>
        <v>putong</v>
      </c>
      <c r="AX727" t="str">
        <f t="shared" si="131"/>
        <v/>
      </c>
      <c r="AY727">
        <f>IFERROR(VLOOKUP(A727,跨学科资质筛选!$A:$H,8,0),1)</f>
        <v>1</v>
      </c>
    </row>
    <row r="728" spans="1:51">
      <c r="A728" s="8">
        <v>897</v>
      </c>
      <c r="B728" s="8" t="s">
        <v>987</v>
      </c>
      <c r="C728">
        <v>1</v>
      </c>
      <c r="D728" t="s">
        <v>102</v>
      </c>
      <c r="E728" t="str">
        <f>VLOOKUP(A728,[1]数据整理!A:J,10,0)</f>
        <v>农学</v>
      </c>
      <c r="F728" t="str">
        <f>VLOOKUP(A728,[1]数据整理!$A:$M,13,0)</f>
        <v>林学</v>
      </c>
      <c r="G728" s="7">
        <v>211</v>
      </c>
      <c r="H728" s="7">
        <f t="shared" si="121"/>
        <v>0</v>
      </c>
      <c r="I728" s="7">
        <f t="shared" si="122"/>
        <v>1</v>
      </c>
      <c r="J728" s="7">
        <v>1</v>
      </c>
      <c r="K728" s="127">
        <f>VLOOKUP(G728,权重!$L$16:$N$18,3,0)</f>
        <v>0.03757</v>
      </c>
      <c r="L728" s="127">
        <f t="shared" si="123"/>
        <v>-0.0952406599627802</v>
      </c>
      <c r="M728" t="str">
        <f>IFERROR(VLOOKUP(A728,[1]数据整理!A:Q,16,0),"")</f>
        <v>水土保持学院</v>
      </c>
      <c r="N728" t="s">
        <v>124</v>
      </c>
      <c r="O728">
        <v>506</v>
      </c>
      <c r="P728">
        <v>509</v>
      </c>
      <c r="Q728" s="14"/>
      <c r="R728" s="14" t="s">
        <v>55</v>
      </c>
      <c r="S728" s="14" t="s">
        <v>55</v>
      </c>
      <c r="T728" s="30">
        <f>VLOOKUP(A728,英语评价得分!O:T,6,0)</f>
        <v>0.707893333352535</v>
      </c>
      <c r="U728" s="41">
        <f t="shared" si="124"/>
        <v>0.711566355827522</v>
      </c>
      <c r="V728" s="14">
        <f t="shared" si="125"/>
        <v>0</v>
      </c>
      <c r="W728">
        <v>19</v>
      </c>
      <c r="X728">
        <v>5</v>
      </c>
      <c r="Y728" s="131">
        <v>0.263157894736842</v>
      </c>
      <c r="Z728">
        <v>83.15</v>
      </c>
      <c r="AA728" s="41">
        <f t="shared" si="126"/>
        <v>-1.41192080315876</v>
      </c>
      <c r="AB728" s="41">
        <f>VLOOKUP(A728,绩点百分制转换!$H:$M,6,0)</f>
        <v>-1.48234456912986</v>
      </c>
      <c r="AC728" s="41">
        <f>L728*权重!$O$22+AA728*权重!$O$23+AB728*权重!$O$24</f>
        <v>-0.657865230409497</v>
      </c>
      <c r="AD728" s="41">
        <f t="shared" si="127"/>
        <v>-0.935542022636547</v>
      </c>
      <c r="AE728">
        <v>0</v>
      </c>
      <c r="AF728">
        <v>0</v>
      </c>
      <c r="AG728">
        <v>3</v>
      </c>
      <c r="AH728" s="41">
        <f>AE728*权重!$N$3+AF728*权重!$N$4+AG728*权重!$N$5</f>
        <v>0.319423652713132</v>
      </c>
      <c r="AI728" s="41">
        <f t="shared" si="128"/>
        <v>-0.580760905997001</v>
      </c>
      <c r="AJ728">
        <v>0</v>
      </c>
      <c r="AK728">
        <v>0</v>
      </c>
      <c r="AL728">
        <v>0</v>
      </c>
      <c r="AM728" s="41">
        <f>AJ728*权重!$N$9+AK728*权重!$N$10+AL728*权重!$N$11</f>
        <v>0</v>
      </c>
      <c r="AN728" s="41">
        <f t="shared" si="129"/>
        <v>-0.651047891978899</v>
      </c>
      <c r="AO728" s="41">
        <f>AI728*权重!$D$16+AN728*权重!$D$17</f>
        <v>-0.624345866004376</v>
      </c>
      <c r="AP728" s="41">
        <f t="shared" si="130"/>
        <v>-0.743621118486682</v>
      </c>
      <c r="AQ728">
        <v>75</v>
      </c>
      <c r="AR728" t="s">
        <v>55</v>
      </c>
      <c r="AS728">
        <v>91.8</v>
      </c>
      <c r="AT728">
        <v>94.6</v>
      </c>
      <c r="AU728">
        <v>86.2</v>
      </c>
      <c r="AV728" s="7">
        <f>IF(AU728="","未进复试",IFERROR(VLOOKUP(A728,录取名单!$E:$I,5,0),"未录取"))</f>
        <v>86.2</v>
      </c>
      <c r="AW728" s="136" t="str">
        <f>VLOOKUP(A728,[1]数据整理!$A:$AC,29,0)</f>
        <v>putong</v>
      </c>
      <c r="AX728" t="str">
        <f t="shared" si="131"/>
        <v/>
      </c>
      <c r="AY728">
        <f>IFERROR(VLOOKUP(A728,跨学科资质筛选!$A:$H,8,0),1)</f>
        <v>1</v>
      </c>
    </row>
    <row r="729" spans="1:51">
      <c r="A729" s="8">
        <v>898</v>
      </c>
      <c r="B729" s="8" t="s">
        <v>988</v>
      </c>
      <c r="C729">
        <v>1</v>
      </c>
      <c r="D729" t="s">
        <v>318</v>
      </c>
      <c r="E729" t="str">
        <f>VLOOKUP(A729,[1]数据整理!A:J,10,0)</f>
        <v>经济学</v>
      </c>
      <c r="F729" t="str">
        <f>VLOOKUP(A729,[1]数据整理!$A:$M,13,0)</f>
        <v>金融学</v>
      </c>
      <c r="G729" s="7" t="s">
        <v>53</v>
      </c>
      <c r="H729" s="7">
        <f t="shared" si="121"/>
        <v>0</v>
      </c>
      <c r="I729" s="7">
        <f t="shared" si="122"/>
        <v>1</v>
      </c>
      <c r="J729" s="7">
        <v>1</v>
      </c>
      <c r="K729" s="127">
        <f>VLOOKUP(G729,权重!$L$16:$N$18,3,0)</f>
        <v>0.02965</v>
      </c>
      <c r="L729" s="127">
        <f t="shared" si="123"/>
        <v>-0.162495927150278</v>
      </c>
      <c r="M729" t="str">
        <f>IFERROR(VLOOKUP(A729,[1]数据整理!A:Q,16,0),"")</f>
        <v>经济管理学院</v>
      </c>
      <c r="N729" t="s">
        <v>61</v>
      </c>
      <c r="O729">
        <v>474</v>
      </c>
      <c r="P729">
        <v>456</v>
      </c>
      <c r="Q729" s="14"/>
      <c r="R729" s="14" t="s">
        <v>55</v>
      </c>
      <c r="S729" s="14" t="s">
        <v>55</v>
      </c>
      <c r="T729" s="30">
        <f>VLOOKUP(A729,英语评价得分!O:T,6,0)</f>
        <v>-0.261987058185164</v>
      </c>
      <c r="U729" s="41">
        <f t="shared" si="124"/>
        <v>-0.262808913421919</v>
      </c>
      <c r="V729" s="14">
        <f t="shared" si="125"/>
        <v>0</v>
      </c>
      <c r="W729">
        <v>36</v>
      </c>
      <c r="X729">
        <v>2</v>
      </c>
      <c r="Y729" s="131">
        <v>0.0555555555555556</v>
      </c>
      <c r="Z729">
        <v>3.75</v>
      </c>
      <c r="AA729" s="41">
        <f t="shared" si="126"/>
        <v>0.377888919271466</v>
      </c>
      <c r="AB729" s="41">
        <f>VLOOKUP(A729,绩点百分制转换!$H:$M,6,0)</f>
        <v>-0.279132569445375</v>
      </c>
      <c r="AC729" s="41">
        <f>L729*权重!$O$22+AA729*权重!$O$23+AB729*权重!$O$24</f>
        <v>0.0373144602547187</v>
      </c>
      <c r="AD729" s="41">
        <f t="shared" si="127"/>
        <v>0.0531127901144021</v>
      </c>
      <c r="AE729">
        <v>0</v>
      </c>
      <c r="AF729">
        <v>0</v>
      </c>
      <c r="AG729">
        <v>1</v>
      </c>
      <c r="AH729" s="41">
        <f>AE729*权重!$N$3+AF729*权重!$N$4+AG729*权重!$N$5</f>
        <v>0.106474550904377</v>
      </c>
      <c r="AI729" s="41">
        <f t="shared" si="128"/>
        <v>-0.783780733568324</v>
      </c>
      <c r="AJ729">
        <v>0</v>
      </c>
      <c r="AK729">
        <v>0</v>
      </c>
      <c r="AL729">
        <v>1</v>
      </c>
      <c r="AM729" s="41">
        <f>AJ729*权重!$N$9+AK729*权重!$N$10+AL729*权重!$N$11</f>
        <v>0.150489414157071</v>
      </c>
      <c r="AN729" s="41">
        <f t="shared" si="129"/>
        <v>-0.246895376014742</v>
      </c>
      <c r="AO729" s="41">
        <f>AI729*权重!$D$16+AN729*权重!$D$17</f>
        <v>-0.450858123349348</v>
      </c>
      <c r="AP729" s="41">
        <f t="shared" si="130"/>
        <v>-0.536990216831994</v>
      </c>
      <c r="AQ729" t="s">
        <v>55</v>
      </c>
      <c r="AR729" t="s">
        <v>55</v>
      </c>
      <c r="AS729" t="s">
        <v>55</v>
      </c>
      <c r="AT729" t="s">
        <v>55</v>
      </c>
      <c r="AU729" t="s">
        <v>55</v>
      </c>
      <c r="AV729" s="7" t="str">
        <f>IF(AU729="","未进复试",IFERROR(VLOOKUP(A729,录取名单!$E:$I,5,0),"未录取"))</f>
        <v>未进复试</v>
      </c>
      <c r="AW729" s="136" t="str">
        <f>VLOOKUP(A729,[1]数据整理!$A:$AC,29,0)</f>
        <v>putong</v>
      </c>
      <c r="AX729" t="str">
        <f t="shared" si="131"/>
        <v/>
      </c>
      <c r="AY729">
        <f>IFERROR(VLOOKUP(A729,跨学科资质筛选!$A:$H,8,0),1)</f>
        <v>1</v>
      </c>
    </row>
    <row r="730" spans="1:51">
      <c r="A730" s="8">
        <v>899</v>
      </c>
      <c r="B730" s="8" t="s">
        <v>989</v>
      </c>
      <c r="C730">
        <v>1</v>
      </c>
      <c r="D730" t="s">
        <v>102</v>
      </c>
      <c r="E730" t="str">
        <f>VLOOKUP(A730,[1]数据整理!A:J,10,0)</f>
        <v>艺术学</v>
      </c>
      <c r="F730" t="str">
        <f>VLOOKUP(A730,[1]数据整理!$A:$M,13,0)</f>
        <v>数字媒体艺术</v>
      </c>
      <c r="G730" s="7">
        <v>211</v>
      </c>
      <c r="H730" s="7">
        <f t="shared" si="121"/>
        <v>0</v>
      </c>
      <c r="I730" s="7">
        <f t="shared" si="122"/>
        <v>1</v>
      </c>
      <c r="J730" s="7">
        <v>1</v>
      </c>
      <c r="K730" s="127">
        <f>VLOOKUP(G730,权重!$L$16:$N$18,3,0)</f>
        <v>0.03757</v>
      </c>
      <c r="L730" s="127">
        <f t="shared" si="123"/>
        <v>-0.0952406599627802</v>
      </c>
      <c r="M730" t="str">
        <f>IFERROR(VLOOKUP(A730,[1]数据整理!A:Q,16,0),"")</f>
        <v>艺术设计学院</v>
      </c>
      <c r="N730" t="s">
        <v>205</v>
      </c>
      <c r="O730">
        <v>442</v>
      </c>
      <c r="Q730" s="14"/>
      <c r="R730" s="14" t="s">
        <v>55</v>
      </c>
      <c r="S730" s="14" t="s">
        <v>55</v>
      </c>
      <c r="T730" s="30">
        <f>VLOOKUP(A730,英语评价得分!O:T,6,0)</f>
        <v>-1.61244187525643</v>
      </c>
      <c r="U730" s="41">
        <f t="shared" si="124"/>
        <v>-1.61952236744567</v>
      </c>
      <c r="V730" s="14">
        <f t="shared" si="125"/>
        <v>0</v>
      </c>
      <c r="W730">
        <v>29</v>
      </c>
      <c r="X730">
        <v>6</v>
      </c>
      <c r="Y730" s="131">
        <v>0.206896551724138</v>
      </c>
      <c r="Z730">
        <v>84.75</v>
      </c>
      <c r="AA730" s="41">
        <f t="shared" si="126"/>
        <v>-0.926872806502097</v>
      </c>
      <c r="AB730" s="41">
        <f>VLOOKUP(A730,绩点百分制转换!$H:$M,6,0)</f>
        <v>-1.07128281834797</v>
      </c>
      <c r="AC730" s="41">
        <f>L730*权重!$O$22+AA730*权重!$O$23+AB730*权重!$O$24</f>
        <v>-0.455132270615718</v>
      </c>
      <c r="AD730" s="41">
        <f t="shared" si="127"/>
        <v>-0.647223881161702</v>
      </c>
      <c r="AE730">
        <v>0</v>
      </c>
      <c r="AF730">
        <v>0</v>
      </c>
      <c r="AG730">
        <v>1</v>
      </c>
      <c r="AH730" s="41">
        <f>AE730*权重!$N$3+AF730*权重!$N$4+AG730*权重!$N$5</f>
        <v>0.106474550904377</v>
      </c>
      <c r="AI730" s="41">
        <f t="shared" si="128"/>
        <v>-0.783780733568324</v>
      </c>
      <c r="AJ730">
        <v>0</v>
      </c>
      <c r="AK730">
        <v>0</v>
      </c>
      <c r="AL730">
        <v>1</v>
      </c>
      <c r="AM730" s="41">
        <f>AJ730*权重!$N$9+AK730*权重!$N$10+AL730*权重!$N$11</f>
        <v>0.150489414157071</v>
      </c>
      <c r="AN730" s="41">
        <f t="shared" si="129"/>
        <v>-0.246895376014742</v>
      </c>
      <c r="AO730" s="41">
        <f>AI730*权重!$D$16+AN730*权重!$D$17</f>
        <v>-0.450858123349348</v>
      </c>
      <c r="AP730" s="41">
        <f t="shared" si="130"/>
        <v>-0.536990216831994</v>
      </c>
      <c r="AQ730">
        <v>90</v>
      </c>
      <c r="AR730" t="s">
        <v>55</v>
      </c>
      <c r="AS730">
        <v>83.25</v>
      </c>
      <c r="AT730">
        <v>90.4</v>
      </c>
      <c r="AU730">
        <v>88.81</v>
      </c>
      <c r="AV730" s="7">
        <f>IF(AU730="","未进复试",IFERROR(VLOOKUP(A730,录取名单!$E:$I,5,0),"未录取"))</f>
        <v>88.81</v>
      </c>
      <c r="AW730" s="136" t="str">
        <f>VLOOKUP(A730,[1]数据整理!$A:$AC,29,0)</f>
        <v>putong</v>
      </c>
      <c r="AX730" t="str">
        <f t="shared" si="131"/>
        <v/>
      </c>
      <c r="AY730">
        <f>IFERROR(VLOOKUP(A730,跨学科资质筛选!$A:$H,8,0),1)</f>
        <v>1</v>
      </c>
    </row>
    <row r="731" spans="1:51">
      <c r="A731" s="8">
        <v>900</v>
      </c>
      <c r="B731" s="8" t="s">
        <v>990</v>
      </c>
      <c r="C731">
        <v>1</v>
      </c>
      <c r="D731" t="s">
        <v>102</v>
      </c>
      <c r="E731" t="str">
        <f>VLOOKUP(A731,[1]数据整理!A:J,10,0)</f>
        <v>农学</v>
      </c>
      <c r="F731" t="str">
        <f>VLOOKUP(A731,[1]数据整理!$A:$M,13,0)</f>
        <v>林学</v>
      </c>
      <c r="G731" s="7">
        <v>211</v>
      </c>
      <c r="H731" s="7">
        <f t="shared" si="121"/>
        <v>0</v>
      </c>
      <c r="I731" s="7">
        <f t="shared" si="122"/>
        <v>1</v>
      </c>
      <c r="J731" s="7">
        <v>1</v>
      </c>
      <c r="K731" s="127">
        <f>VLOOKUP(G731,权重!$L$16:$N$18,3,0)</f>
        <v>0.03757</v>
      </c>
      <c r="L731" s="127">
        <f t="shared" si="123"/>
        <v>-0.0952406599627802</v>
      </c>
      <c r="M731" t="str">
        <f>IFERROR(VLOOKUP(A731,[1]数据整理!A:Q,16,0),"")</f>
        <v>林学院</v>
      </c>
      <c r="N731" t="s">
        <v>160</v>
      </c>
      <c r="O731">
        <v>436</v>
      </c>
      <c r="P731">
        <v>442</v>
      </c>
      <c r="Q731" s="14"/>
      <c r="R731" s="14" t="s">
        <v>55</v>
      </c>
      <c r="S731" s="14" t="s">
        <v>55</v>
      </c>
      <c r="T731" s="30">
        <f>VLOOKUP(A731,英语评价得分!O:T,6,0)</f>
        <v>-0.518181878591349</v>
      </c>
      <c r="U731" s="41">
        <f t="shared" si="124"/>
        <v>-0.520191060016112</v>
      </c>
      <c r="V731" s="14">
        <f t="shared" si="125"/>
        <v>0</v>
      </c>
      <c r="W731">
        <v>101</v>
      </c>
      <c r="X731">
        <v>12</v>
      </c>
      <c r="Y731" s="131">
        <v>0.118811881188119</v>
      </c>
      <c r="Z731">
        <v>89.07</v>
      </c>
      <c r="AA731" s="41">
        <f t="shared" si="126"/>
        <v>-0.16746517967011</v>
      </c>
      <c r="AB731" s="41">
        <f>VLOOKUP(A731,绩点百分制转换!$H:$M,6,0)</f>
        <v>0.0385839087631266</v>
      </c>
      <c r="AC731" s="41">
        <f>L731*权重!$O$22+AA731*权重!$O$23+AB731*权重!$O$24</f>
        <v>-0.116585427664263</v>
      </c>
      <c r="AD731" s="41">
        <f t="shared" si="127"/>
        <v>-0.165757045866503</v>
      </c>
      <c r="AE731">
        <v>0</v>
      </c>
      <c r="AF731">
        <v>1</v>
      </c>
      <c r="AG731">
        <v>4</v>
      </c>
      <c r="AH731" s="41">
        <f>AE731*权重!$N$3+AF731*权重!$N$4+AG731*权重!$N$5</f>
        <v>0.858819126863304</v>
      </c>
      <c r="AI731" s="41">
        <f t="shared" si="128"/>
        <v>-0.0665160689698573</v>
      </c>
      <c r="AJ731">
        <v>0</v>
      </c>
      <c r="AK731">
        <v>1</v>
      </c>
      <c r="AL731">
        <v>0</v>
      </c>
      <c r="AM731" s="41">
        <f>AJ731*权重!$N$9+AK731*权重!$N$10+AL731*权重!$N$11</f>
        <v>0.341500400262201</v>
      </c>
      <c r="AN731" s="41">
        <f t="shared" si="129"/>
        <v>0.266081374167892</v>
      </c>
      <c r="AO731" s="41">
        <f>AI731*权重!$D$16+AN731*权重!$D$17</f>
        <v>0.139727605519861</v>
      </c>
      <c r="AP731" s="41">
        <f t="shared" si="130"/>
        <v>0.166421216120323</v>
      </c>
      <c r="AQ731">
        <v>96</v>
      </c>
      <c r="AR731">
        <v>93</v>
      </c>
      <c r="AS731">
        <v>88.5</v>
      </c>
      <c r="AT731">
        <v>90.25</v>
      </c>
      <c r="AU731">
        <v>92.75</v>
      </c>
      <c r="AV731" s="7">
        <f>IF(AU731="","未进复试",IFERROR(VLOOKUP(A731,录取名单!$E:$I,5,0),"未录取"))</f>
        <v>92.75</v>
      </c>
      <c r="AW731" s="136" t="str">
        <f>VLOOKUP(A731,[1]数据整理!$A:$AC,29,0)</f>
        <v>putong</v>
      </c>
      <c r="AX731" t="str">
        <f t="shared" si="131"/>
        <v/>
      </c>
      <c r="AY731">
        <f>IFERROR(VLOOKUP(A731,跨学科资质筛选!$A:$H,8,0),1)</f>
        <v>1</v>
      </c>
    </row>
    <row r="732" spans="1:51">
      <c r="A732" s="8">
        <v>901</v>
      </c>
      <c r="B732" s="8" t="s">
        <v>991</v>
      </c>
      <c r="C732">
        <v>1</v>
      </c>
      <c r="D732" t="s">
        <v>992</v>
      </c>
      <c r="E732" t="str">
        <f>VLOOKUP(A732,[1]数据整理!A:J,10,0)</f>
        <v>管理学</v>
      </c>
      <c r="F732" t="str">
        <f>VLOOKUP(A732,[1]数据整理!$A:$M,13,0)</f>
        <v>会计学</v>
      </c>
      <c r="G732" s="7" t="s">
        <v>53</v>
      </c>
      <c r="H732" s="7">
        <f t="shared" si="121"/>
        <v>0</v>
      </c>
      <c r="I732" s="7">
        <f t="shared" si="122"/>
        <v>1</v>
      </c>
      <c r="J732" s="7">
        <v>1</v>
      </c>
      <c r="K732" s="127">
        <f>VLOOKUP(G732,权重!$L$16:$N$18,3,0)</f>
        <v>0.02965</v>
      </c>
      <c r="L732" s="127">
        <f t="shared" si="123"/>
        <v>-0.162495927150278</v>
      </c>
      <c r="M732" t="str">
        <f>IFERROR(VLOOKUP(A732,[1]数据整理!A:Q,16,0),"")</f>
        <v>经济管理学院</v>
      </c>
      <c r="N732" t="s">
        <v>79</v>
      </c>
      <c r="O732">
        <v>583</v>
      </c>
      <c r="P732">
        <v>479</v>
      </c>
      <c r="Q732" s="14"/>
      <c r="R732" s="14" t="s">
        <v>55</v>
      </c>
      <c r="S732" s="14" t="s">
        <v>55</v>
      </c>
      <c r="T732" s="30">
        <f>VLOOKUP(A732,英语评价得分!O:T,6,0)</f>
        <v>0.618732068495576</v>
      </c>
      <c r="U732" s="41">
        <f t="shared" si="124"/>
        <v>0.621991876118863</v>
      </c>
      <c r="V732" s="14">
        <f t="shared" si="125"/>
        <v>0</v>
      </c>
      <c r="W732">
        <v>72</v>
      </c>
      <c r="X732">
        <v>1</v>
      </c>
      <c r="Y732" s="131">
        <v>0.0138888888888889</v>
      </c>
      <c r="Z732">
        <v>3.64</v>
      </c>
      <c r="AA732" s="41">
        <f t="shared" si="126"/>
        <v>0.737111293139503</v>
      </c>
      <c r="AB732" s="41">
        <f>VLOOKUP(A732,绩点百分制转换!$H:$M,6,0)</f>
        <v>-0.647375387854149</v>
      </c>
      <c r="AC732" s="41">
        <f>L732*权重!$O$22+AA732*权重!$O$23+AB732*权重!$O$24</f>
        <v>0.156958623304788</v>
      </c>
      <c r="AD732" s="41">
        <f t="shared" si="127"/>
        <v>0.223265599820325</v>
      </c>
      <c r="AE732">
        <v>1</v>
      </c>
      <c r="AF732">
        <v>1</v>
      </c>
      <c r="AG732">
        <v>4</v>
      </c>
      <c r="AH732" s="41">
        <f>AE732*权重!$N$3+AF732*权重!$N$4+AG732*权重!$N$5</f>
        <v>1.31942365271313</v>
      </c>
      <c r="AI732" s="41">
        <f t="shared" si="128"/>
        <v>0.37261164099618</v>
      </c>
      <c r="AJ732">
        <v>0</v>
      </c>
      <c r="AK732">
        <v>0</v>
      </c>
      <c r="AL732">
        <v>0</v>
      </c>
      <c r="AM732" s="41">
        <f>AJ732*权重!$N$9+AK732*权重!$N$10+AL732*权重!$N$11</f>
        <v>0</v>
      </c>
      <c r="AN732" s="41">
        <f t="shared" si="129"/>
        <v>-0.651047891978899</v>
      </c>
      <c r="AO732" s="41">
        <f>AI732*权重!$D$16+AN732*权重!$D$17</f>
        <v>-0.262159635401666</v>
      </c>
      <c r="AP732" s="41">
        <f t="shared" si="130"/>
        <v>-0.312242703787009</v>
      </c>
      <c r="AQ732" t="s">
        <v>55</v>
      </c>
      <c r="AR732" t="s">
        <v>55</v>
      </c>
      <c r="AS732" t="s">
        <v>55</v>
      </c>
      <c r="AT732" t="s">
        <v>55</v>
      </c>
      <c r="AU732" t="s">
        <v>55</v>
      </c>
      <c r="AV732" s="7" t="str">
        <f>IF(AU732="","未进复试",IFERROR(VLOOKUP(A732,录取名单!$E:$I,5,0),"未录取"))</f>
        <v>未进复试</v>
      </c>
      <c r="AW732" s="136" t="str">
        <f>VLOOKUP(A732,[1]数据整理!$A:$AC,29,0)</f>
        <v>putong</v>
      </c>
      <c r="AX732" t="str">
        <f t="shared" si="131"/>
        <v/>
      </c>
      <c r="AY732">
        <f>IFERROR(VLOOKUP(A732,跨学科资质筛选!$A:$H,8,0),1)</f>
        <v>1</v>
      </c>
    </row>
    <row r="733" spans="1:51">
      <c r="A733" s="8">
        <v>902</v>
      </c>
      <c r="B733" s="8" t="s">
        <v>993</v>
      </c>
      <c r="C733">
        <v>1</v>
      </c>
      <c r="D733" t="s">
        <v>57</v>
      </c>
      <c r="E733" t="str">
        <f>VLOOKUP(A733,[1]数据整理!A:J,10,0)</f>
        <v>管理学</v>
      </c>
      <c r="F733" t="str">
        <f>VLOOKUP(A733,[1]数据整理!$A:$M,13,0)</f>
        <v>土地资源管理</v>
      </c>
      <c r="G733" s="7">
        <v>211</v>
      </c>
      <c r="H733" s="7">
        <f t="shared" si="121"/>
        <v>0</v>
      </c>
      <c r="I733" s="7">
        <f t="shared" si="122"/>
        <v>1</v>
      </c>
      <c r="J733" s="7">
        <v>1</v>
      </c>
      <c r="K733" s="127">
        <f>VLOOKUP(G733,权重!$L$16:$N$18,3,0)</f>
        <v>0.03757</v>
      </c>
      <c r="L733" s="127">
        <f t="shared" si="123"/>
        <v>-0.0952406599627802</v>
      </c>
      <c r="M733" t="str">
        <f>IFERROR(VLOOKUP(A733,[1]数据整理!A:Q,16,0),"")</f>
        <v>环境科学与工程学院</v>
      </c>
      <c r="N733" t="s">
        <v>76</v>
      </c>
      <c r="O733">
        <v>562</v>
      </c>
      <c r="P733">
        <v>581</v>
      </c>
      <c r="Q733" s="14">
        <v>101</v>
      </c>
      <c r="R733" s="14" t="s">
        <v>55</v>
      </c>
      <c r="S733" s="14" t="s">
        <v>55</v>
      </c>
      <c r="T733" s="30">
        <f>VLOOKUP(A733,英语评价得分!O:T,6,0)</f>
        <v>2.02546669544149</v>
      </c>
      <c r="U733" s="41">
        <f t="shared" si="124"/>
        <v>2.03524596688337</v>
      </c>
      <c r="V733" s="14">
        <f t="shared" si="125"/>
        <v>0</v>
      </c>
      <c r="W733">
        <v>132</v>
      </c>
      <c r="X733">
        <v>6</v>
      </c>
      <c r="Y733" s="131">
        <v>0.0454545454545455</v>
      </c>
      <c r="Z733">
        <v>3.93</v>
      </c>
      <c r="AA733" s="41">
        <f t="shared" si="126"/>
        <v>0.464973131118263</v>
      </c>
      <c r="AB733" s="41">
        <f>VLOOKUP(A733,绩点百分制转换!$H:$M,6,0)</f>
        <v>0.491608213270668</v>
      </c>
      <c r="AC733" s="41">
        <f>L733*权重!$O$22+AA733*权重!$O$23+AB733*权重!$O$24</f>
        <v>0.143990825954658</v>
      </c>
      <c r="AD733" s="41">
        <f t="shared" si="127"/>
        <v>0.204823353257086</v>
      </c>
      <c r="AE733">
        <v>2</v>
      </c>
      <c r="AF733">
        <v>0</v>
      </c>
      <c r="AG733">
        <v>1</v>
      </c>
      <c r="AH733" s="41">
        <f>AE733*权重!$N$3+AF733*权重!$N$4+AG733*权重!$N$5</f>
        <v>1.02768360260403</v>
      </c>
      <c r="AI733" s="41">
        <f t="shared" si="128"/>
        <v>0.0944746863637506</v>
      </c>
      <c r="AJ733">
        <v>0</v>
      </c>
      <c r="AK733">
        <v>0</v>
      </c>
      <c r="AL733">
        <v>0</v>
      </c>
      <c r="AM733" s="41">
        <f>AJ733*权重!$N$9+AK733*权重!$N$10+AL733*权重!$N$11</f>
        <v>0</v>
      </c>
      <c r="AN733" s="41">
        <f t="shared" si="129"/>
        <v>-0.651047891978899</v>
      </c>
      <c r="AO733" s="41">
        <f>AI733*权重!$D$16+AN733*权重!$D$17</f>
        <v>-0.367823864466526</v>
      </c>
      <c r="AP733" s="41">
        <f t="shared" si="130"/>
        <v>-0.438093064107475</v>
      </c>
      <c r="AQ733" t="s">
        <v>55</v>
      </c>
      <c r="AR733" t="s">
        <v>55</v>
      </c>
      <c r="AS733" t="s">
        <v>55</v>
      </c>
      <c r="AT733" t="s">
        <v>55</v>
      </c>
      <c r="AU733" t="s">
        <v>55</v>
      </c>
      <c r="AV733" s="7" t="str">
        <f>IF(AU733="","未进复试",IFERROR(VLOOKUP(A733,录取名单!$E:$I,5,0),"未录取"))</f>
        <v>未进复试</v>
      </c>
      <c r="AW733" s="136" t="str">
        <f>VLOOKUP(A733,[1]数据整理!$A:$AC,29,0)</f>
        <v>putong</v>
      </c>
      <c r="AX733" t="str">
        <f t="shared" si="131"/>
        <v/>
      </c>
      <c r="AY733">
        <f>IFERROR(VLOOKUP(A733,跨学科资质筛选!$A:$H,8,0),1)</f>
        <v>1</v>
      </c>
    </row>
    <row r="734" spans="1:51">
      <c r="A734" s="8">
        <v>903</v>
      </c>
      <c r="B734" s="8" t="s">
        <v>994</v>
      </c>
      <c r="C734">
        <v>1</v>
      </c>
      <c r="D734" t="s">
        <v>102</v>
      </c>
      <c r="E734" t="str">
        <f>VLOOKUP(A734,[1]数据整理!A:J,10,0)</f>
        <v>艺术学</v>
      </c>
      <c r="F734" t="str">
        <f>VLOOKUP(A734,[1]数据整理!$A:$M,13,0)</f>
        <v>产品设计</v>
      </c>
      <c r="G734" s="7">
        <v>211</v>
      </c>
      <c r="H734" s="7">
        <f t="shared" si="121"/>
        <v>0</v>
      </c>
      <c r="I734" s="7">
        <f t="shared" si="122"/>
        <v>1</v>
      </c>
      <c r="J734" s="7">
        <v>1</v>
      </c>
      <c r="K734" s="127">
        <f>VLOOKUP(G734,权重!$L$16:$N$18,3,0)</f>
        <v>0.03757</v>
      </c>
      <c r="L734" s="127">
        <f t="shared" si="123"/>
        <v>-0.0952406599627802</v>
      </c>
      <c r="M734" t="str">
        <f>IFERROR(VLOOKUP(A734,[1]数据整理!A:Q,16,0),"")</f>
        <v>艺术设计学院</v>
      </c>
      <c r="N734" t="s">
        <v>205</v>
      </c>
      <c r="O734">
        <v>430</v>
      </c>
      <c r="Q734" s="14"/>
      <c r="R734" s="14" t="s">
        <v>55</v>
      </c>
      <c r="S734" s="14" t="s">
        <v>55</v>
      </c>
      <c r="T734" s="30">
        <f>VLOOKUP(A734,英语评价得分!O:T,6,0)</f>
        <v>-1.80232901940553</v>
      </c>
      <c r="U734" s="41">
        <f t="shared" si="124"/>
        <v>-1.81028953711073</v>
      </c>
      <c r="V734" s="14">
        <f t="shared" si="125"/>
        <v>0</v>
      </c>
      <c r="W734">
        <v>32</v>
      </c>
      <c r="X734">
        <v>4</v>
      </c>
      <c r="Y734" s="131">
        <v>0.125</v>
      </c>
      <c r="Z734">
        <v>87.56</v>
      </c>
      <c r="AA734" s="41">
        <f t="shared" si="126"/>
        <v>-0.220815037175264</v>
      </c>
      <c r="AB734" s="41">
        <f>VLOOKUP(A734,绩点百分制转换!$H:$M,6,0)</f>
        <v>-0.34935561853728</v>
      </c>
      <c r="AC734" s="41">
        <f>L734*权重!$O$22+AA734*权重!$O$23+AB734*权重!$O$24</f>
        <v>-0.154422632443053</v>
      </c>
      <c r="AD734" s="41">
        <f t="shared" si="127"/>
        <v>-0.219567499635444</v>
      </c>
      <c r="AE734">
        <v>0</v>
      </c>
      <c r="AF734">
        <v>1</v>
      </c>
      <c r="AG734">
        <v>3</v>
      </c>
      <c r="AH734" s="41">
        <f>AE734*权重!$N$3+AF734*权重!$N$4+AG734*权重!$N$5</f>
        <v>0.752344575958927</v>
      </c>
      <c r="AI734" s="41">
        <f t="shared" si="128"/>
        <v>-0.168025982755519</v>
      </c>
      <c r="AJ734">
        <v>1</v>
      </c>
      <c r="AK734">
        <v>2</v>
      </c>
      <c r="AL734">
        <v>2</v>
      </c>
      <c r="AM734" s="41">
        <f>AJ734*权重!$N$9+AK734*权重!$N$10+AL734*权重!$N$11</f>
        <v>1.4680020569779</v>
      </c>
      <c r="AN734" s="41">
        <f t="shared" si="129"/>
        <v>3.29140033995407</v>
      </c>
      <c r="AO734" s="41">
        <f>AI734*权重!$D$16+AN734*权重!$D$17</f>
        <v>1.9771642799567</v>
      </c>
      <c r="AP734" s="41">
        <f t="shared" si="130"/>
        <v>2.35488243511972</v>
      </c>
      <c r="AQ734">
        <v>90</v>
      </c>
      <c r="AR734" t="s">
        <v>55</v>
      </c>
      <c r="AS734">
        <v>88.25</v>
      </c>
      <c r="AT734">
        <v>83.5</v>
      </c>
      <c r="AU734">
        <v>87.05</v>
      </c>
      <c r="AV734" s="7">
        <f>IF(AU734="","未进复试",IFERROR(VLOOKUP(A734,录取名单!$E:$I,5,0),"未录取"))</f>
        <v>87.05</v>
      </c>
      <c r="AW734" s="136" t="str">
        <f>VLOOKUP(A734,[1]数据整理!$A:$AC,29,0)</f>
        <v>putong</v>
      </c>
      <c r="AX734" t="str">
        <f t="shared" si="131"/>
        <v/>
      </c>
      <c r="AY734">
        <f>IFERROR(VLOOKUP(A734,跨学科资质筛选!$A:$H,8,0),1)</f>
        <v>1</v>
      </c>
    </row>
    <row r="735" spans="1:51">
      <c r="A735" s="8">
        <v>904</v>
      </c>
      <c r="B735" s="8" t="s">
        <v>995</v>
      </c>
      <c r="C735">
        <v>1</v>
      </c>
      <c r="D735" t="s">
        <v>102</v>
      </c>
      <c r="E735" t="str">
        <f>VLOOKUP(A735,[1]数据整理!A:J,10,0)</f>
        <v>工学</v>
      </c>
      <c r="F735" t="str">
        <f>VLOOKUP(A735,[1]数据整理!$A:$M,13,0)</f>
        <v>木材科学与工程</v>
      </c>
      <c r="G735" s="7">
        <v>211</v>
      </c>
      <c r="H735" s="7">
        <f t="shared" si="121"/>
        <v>0</v>
      </c>
      <c r="I735" s="7">
        <f t="shared" si="122"/>
        <v>1</v>
      </c>
      <c r="J735" s="7">
        <v>1</v>
      </c>
      <c r="K735" s="127">
        <f>VLOOKUP(G735,权重!$L$16:$N$18,3,0)</f>
        <v>0.03757</v>
      </c>
      <c r="L735" s="127">
        <f t="shared" si="123"/>
        <v>-0.0952406599627802</v>
      </c>
      <c r="M735" t="str">
        <f>IFERROR(VLOOKUP(A735,[1]数据整理!A:Q,16,0),"")</f>
        <v>材料学院</v>
      </c>
      <c r="N735" t="s">
        <v>186</v>
      </c>
      <c r="O735">
        <v>469</v>
      </c>
      <c r="Q735" s="14"/>
      <c r="R735" s="14" t="s">
        <v>55</v>
      </c>
      <c r="S735" s="14" t="s">
        <v>55</v>
      </c>
      <c r="T735" s="30">
        <f>VLOOKUP(A735,英语评价得分!O:T,6,0)</f>
        <v>-1.18519580092094</v>
      </c>
      <c r="U735" s="41">
        <f t="shared" si="124"/>
        <v>-1.19029623569927</v>
      </c>
      <c r="V735" s="14">
        <f t="shared" si="125"/>
        <v>0</v>
      </c>
      <c r="W735">
        <v>59</v>
      </c>
      <c r="X735">
        <v>22</v>
      </c>
      <c r="Y735" s="131">
        <v>0.372881355932203</v>
      </c>
      <c r="Z735">
        <v>85.54</v>
      </c>
      <c r="AA735" s="41">
        <f t="shared" si="126"/>
        <v>-2.35788373594952</v>
      </c>
      <c r="AB735" s="41">
        <f>VLOOKUP(A735,绩点百分制转换!$H:$M,6,0)</f>
        <v>-0.868321078899415</v>
      </c>
      <c r="AC735" s="41">
        <f>L735*权重!$O$22+AA735*权重!$O$23+AB735*权重!$O$24</f>
        <v>-0.989058468991954</v>
      </c>
      <c r="AD735" s="41">
        <f t="shared" si="127"/>
        <v>-1.40655087642263</v>
      </c>
      <c r="AE735">
        <v>0</v>
      </c>
      <c r="AF735">
        <v>1</v>
      </c>
      <c r="AG735">
        <v>1</v>
      </c>
      <c r="AH735" s="41">
        <f>AE735*权重!$N$3+AF735*权重!$N$4+AG735*权重!$N$5</f>
        <v>0.539395474150172</v>
      </c>
      <c r="AI735" s="41">
        <f t="shared" si="128"/>
        <v>-0.371045810326841</v>
      </c>
      <c r="AJ735">
        <v>0</v>
      </c>
      <c r="AK735">
        <v>0</v>
      </c>
      <c r="AL735">
        <v>0</v>
      </c>
      <c r="AM735" s="41">
        <f>AJ735*权重!$N$9+AK735*权重!$N$10+AL735*权重!$N$11</f>
        <v>0</v>
      </c>
      <c r="AN735" s="41">
        <f t="shared" si="129"/>
        <v>-0.651047891978899</v>
      </c>
      <c r="AO735" s="41">
        <f>AI735*权重!$D$16+AN735*权重!$D$17</f>
        <v>-0.544675101159282</v>
      </c>
      <c r="AP735" s="41">
        <f t="shared" si="130"/>
        <v>-0.648730022876573</v>
      </c>
      <c r="AQ735" t="s">
        <v>55</v>
      </c>
      <c r="AR735" t="s">
        <v>55</v>
      </c>
      <c r="AS735" t="s">
        <v>55</v>
      </c>
      <c r="AT735">
        <v>89.86</v>
      </c>
      <c r="AU735">
        <v>89.86</v>
      </c>
      <c r="AV735" s="7">
        <f>IF(AU735="","未进复试",IFERROR(VLOOKUP(A735,录取名单!$E:$I,5,0),"未录取"))</f>
        <v>89.86</v>
      </c>
      <c r="AW735" s="136" t="str">
        <f>VLOOKUP(A735,[1]数据整理!$A:$AC,29,0)</f>
        <v>putong</v>
      </c>
      <c r="AX735" t="str">
        <f t="shared" si="131"/>
        <v/>
      </c>
      <c r="AY735">
        <f>IFERROR(VLOOKUP(A735,跨学科资质筛选!$A:$H,8,0),1)</f>
        <v>1</v>
      </c>
    </row>
    <row r="736" spans="1:51">
      <c r="A736" s="8">
        <v>905</v>
      </c>
      <c r="B736" s="8" t="s">
        <v>996</v>
      </c>
      <c r="C736">
        <v>1</v>
      </c>
      <c r="D736" t="s">
        <v>81</v>
      </c>
      <c r="E736" t="str">
        <f>VLOOKUP(A736,[1]数据整理!A:J,10,0)</f>
        <v>理学</v>
      </c>
      <c r="F736" t="str">
        <f>VLOOKUP(A736,[1]数据整理!$A:$M,13,0)</f>
        <v>统计学</v>
      </c>
      <c r="G736" s="7" t="s">
        <v>53</v>
      </c>
      <c r="H736" s="7">
        <f t="shared" si="121"/>
        <v>0</v>
      </c>
      <c r="I736" s="7">
        <f t="shared" si="122"/>
        <v>1</v>
      </c>
      <c r="J736" s="7">
        <v>1</v>
      </c>
      <c r="K736" s="127">
        <f>VLOOKUP(G736,权重!$L$16:$N$18,3,0)</f>
        <v>0.02965</v>
      </c>
      <c r="L736" s="127">
        <f t="shared" si="123"/>
        <v>-0.162495927150278</v>
      </c>
      <c r="M736" t="str">
        <f>IFERROR(VLOOKUP(A736,[1]数据整理!A:Q,16,0),"")</f>
        <v>经济管理学院</v>
      </c>
      <c r="N736" t="s">
        <v>67</v>
      </c>
      <c r="O736">
        <v>542</v>
      </c>
      <c r="P736">
        <v>542</v>
      </c>
      <c r="Q736" s="14"/>
      <c r="R736" s="14" t="s">
        <v>55</v>
      </c>
      <c r="S736" s="14" t="s">
        <v>55</v>
      </c>
      <c r="T736" s="30">
        <f>VLOOKUP(A736,英语评价得分!O:T,6,0)</f>
        <v>1.31178112430997</v>
      </c>
      <c r="U736" s="41">
        <f t="shared" si="124"/>
        <v>1.31825284422812</v>
      </c>
      <c r="V736" s="14">
        <f t="shared" si="125"/>
        <v>0</v>
      </c>
      <c r="W736">
        <v>113</v>
      </c>
      <c r="X736">
        <v>2</v>
      </c>
      <c r="Y736" s="131">
        <v>0.0176991150442478</v>
      </c>
      <c r="Z736">
        <v>4.32</v>
      </c>
      <c r="AA736" s="41">
        <f t="shared" si="126"/>
        <v>0.704262049511453</v>
      </c>
      <c r="AB736" s="41">
        <f>VLOOKUP(A736,绩点百分制转换!$H:$M,6,0)</f>
        <v>2.34750308212819</v>
      </c>
      <c r="AC736" s="41">
        <f>L736*权重!$O$22+AA736*权重!$O$23+AB736*权重!$O$24</f>
        <v>0.280275159872461</v>
      </c>
      <c r="AD736" s="41">
        <f t="shared" si="127"/>
        <v>0.398641102020225</v>
      </c>
      <c r="AE736">
        <v>0</v>
      </c>
      <c r="AF736">
        <v>0</v>
      </c>
      <c r="AG736">
        <v>0</v>
      </c>
      <c r="AH736" s="41">
        <f>AE736*权重!$N$3+AF736*权重!$N$4+AG736*权重!$N$5</f>
        <v>0</v>
      </c>
      <c r="AI736" s="41">
        <f t="shared" si="128"/>
        <v>-0.885290647353986</v>
      </c>
      <c r="AJ736">
        <v>1</v>
      </c>
      <c r="AK736">
        <v>3</v>
      </c>
      <c r="AL736">
        <v>0</v>
      </c>
      <c r="AM736" s="41">
        <f>AJ736*权重!$N$9+AK736*权重!$N$10+AL736*权重!$N$11</f>
        <v>1.50852362892596</v>
      </c>
      <c r="AN736" s="41">
        <f t="shared" si="129"/>
        <v>3.40022457417255</v>
      </c>
      <c r="AO736" s="41">
        <f>AI736*权重!$D$16+AN736*权重!$D$17</f>
        <v>1.77215734151462</v>
      </c>
      <c r="AP736" s="41">
        <f t="shared" si="130"/>
        <v>2.11071089949725</v>
      </c>
      <c r="AQ736" t="s">
        <v>55</v>
      </c>
      <c r="AR736" t="s">
        <v>55</v>
      </c>
      <c r="AS736" t="s">
        <v>55</v>
      </c>
      <c r="AT736" t="s">
        <v>55</v>
      </c>
      <c r="AU736" t="s">
        <v>55</v>
      </c>
      <c r="AV736" s="7" t="str">
        <f>IF(AU736="","未进复试",IFERROR(VLOOKUP(A736,录取名单!$E:$I,5,0),"未录取"))</f>
        <v>未进复试</v>
      </c>
      <c r="AW736" s="136" t="str">
        <f>VLOOKUP(A736,[1]数据整理!$A:$AC,29,0)</f>
        <v>putong</v>
      </c>
      <c r="AX736" t="str">
        <f t="shared" si="131"/>
        <v/>
      </c>
      <c r="AY736">
        <f>IFERROR(VLOOKUP(A736,跨学科资质筛选!$A:$H,8,0),1)</f>
        <v>1</v>
      </c>
    </row>
    <row r="737" spans="1:51">
      <c r="A737" s="8">
        <v>906</v>
      </c>
      <c r="B737" s="8" t="s">
        <v>997</v>
      </c>
      <c r="C737">
        <v>1</v>
      </c>
      <c r="D737" t="s">
        <v>414</v>
      </c>
      <c r="E737" t="str">
        <f>VLOOKUP(A737,[1]数据整理!A:J,10,0)</f>
        <v>管理学</v>
      </c>
      <c r="F737" t="str">
        <f>VLOOKUP(A737,[1]数据整理!$A:$M,13,0)</f>
        <v>会计学</v>
      </c>
      <c r="G737" s="7">
        <v>211</v>
      </c>
      <c r="H737" s="7">
        <f t="shared" si="121"/>
        <v>0</v>
      </c>
      <c r="I737" s="7">
        <f t="shared" si="122"/>
        <v>1</v>
      </c>
      <c r="J737" s="7">
        <v>1</v>
      </c>
      <c r="K737" s="127">
        <f>VLOOKUP(G737,权重!$L$16:$N$18,3,0)</f>
        <v>0.03757</v>
      </c>
      <c r="L737" s="127">
        <f t="shared" si="123"/>
        <v>-0.0952406599627802</v>
      </c>
      <c r="M737" t="str">
        <f>IFERROR(VLOOKUP(A737,[1]数据整理!A:Q,16,0),"")</f>
        <v>经济管理学院</v>
      </c>
      <c r="N737" t="s">
        <v>54</v>
      </c>
      <c r="O737">
        <v>514</v>
      </c>
      <c r="P737">
        <v>449</v>
      </c>
      <c r="Q737" s="14"/>
      <c r="R737" s="14" t="s">
        <v>55</v>
      </c>
      <c r="S737" s="14" t="s">
        <v>55</v>
      </c>
      <c r="T737" s="30">
        <f>VLOOKUP(A737,英语评价得分!O:T,6,0)</f>
        <v>-0.390084468388256</v>
      </c>
      <c r="U737" s="41">
        <f t="shared" si="124"/>
        <v>-0.391499986719015</v>
      </c>
      <c r="V737" s="14">
        <f t="shared" si="125"/>
        <v>0</v>
      </c>
      <c r="W737">
        <v>39</v>
      </c>
      <c r="X737">
        <v>3</v>
      </c>
      <c r="Y737" s="131">
        <v>0.0769230769230769</v>
      </c>
      <c r="Z737">
        <v>3.3</v>
      </c>
      <c r="AA737" s="41">
        <f t="shared" si="126"/>
        <v>0.193672317287856</v>
      </c>
      <c r="AB737" s="41">
        <f>VLOOKUP(A737,绩点百分制转换!$H:$M,6,0)</f>
        <v>-1.52088160826567</v>
      </c>
      <c r="AC737" s="41">
        <f>L737*权重!$O$22+AA737*权重!$O$23+AB737*权重!$O$24</f>
        <v>-0.0502230019466611</v>
      </c>
      <c r="AD737" s="41">
        <f t="shared" si="127"/>
        <v>-0.0713792433319561</v>
      </c>
      <c r="AE737">
        <v>0</v>
      </c>
      <c r="AF737">
        <v>0</v>
      </c>
      <c r="AG737">
        <v>0</v>
      </c>
      <c r="AH737" s="41">
        <f>AE737*权重!$N$3+AF737*权重!$N$4+AG737*权重!$N$5</f>
        <v>0</v>
      </c>
      <c r="AI737" s="41">
        <f t="shared" si="128"/>
        <v>-0.885290647353986</v>
      </c>
      <c r="AJ737">
        <v>0</v>
      </c>
      <c r="AK737">
        <v>0</v>
      </c>
      <c r="AL737">
        <v>0</v>
      </c>
      <c r="AM737" s="41">
        <f>AJ737*权重!$N$9+AK737*权重!$N$10+AL737*权重!$N$11</f>
        <v>0</v>
      </c>
      <c r="AN737" s="41">
        <f t="shared" si="129"/>
        <v>-0.651047891978899</v>
      </c>
      <c r="AO737" s="41">
        <f>AI737*权重!$D$16+AN737*权重!$D$17</f>
        <v>-0.740036714745894</v>
      </c>
      <c r="AP737" s="41">
        <f t="shared" si="130"/>
        <v>-0.881413587411652</v>
      </c>
      <c r="AQ737" t="s">
        <v>55</v>
      </c>
      <c r="AR737" t="s">
        <v>55</v>
      </c>
      <c r="AS737" t="s">
        <v>55</v>
      </c>
      <c r="AT737" t="s">
        <v>55</v>
      </c>
      <c r="AU737" t="s">
        <v>55</v>
      </c>
      <c r="AV737" s="7" t="str">
        <f>IF(AU737="","未进复试",IFERROR(VLOOKUP(A737,录取名单!$E:$I,5,0),"未录取"))</f>
        <v>未进复试</v>
      </c>
      <c r="AW737" s="136" t="str">
        <f>VLOOKUP(A737,[1]数据整理!$A:$AC,29,0)</f>
        <v>putong</v>
      </c>
      <c r="AX737" t="str">
        <f t="shared" si="131"/>
        <v/>
      </c>
      <c r="AY737">
        <f>IFERROR(VLOOKUP(A737,跨学科资质筛选!$A:$H,8,0),1)</f>
        <v>1</v>
      </c>
    </row>
    <row r="738" spans="1:51">
      <c r="A738" s="8">
        <v>907</v>
      </c>
      <c r="B738" s="8" t="s">
        <v>998</v>
      </c>
      <c r="C738">
        <v>1</v>
      </c>
      <c r="D738" t="s">
        <v>102</v>
      </c>
      <c r="E738" t="str">
        <f>VLOOKUP(A738,[1]数据整理!A:J,10,0)</f>
        <v>理学</v>
      </c>
      <c r="F738" t="str">
        <f>VLOOKUP(A738,[1]数据整理!$A:$M,13,0)</f>
        <v>应用心理学</v>
      </c>
      <c r="G738" s="7">
        <v>211</v>
      </c>
      <c r="H738" s="7">
        <f t="shared" si="121"/>
        <v>0</v>
      </c>
      <c r="I738" s="7">
        <f t="shared" si="122"/>
        <v>1</v>
      </c>
      <c r="J738" s="7">
        <v>1</v>
      </c>
      <c r="K738" s="127">
        <f>VLOOKUP(G738,权重!$L$16:$N$18,3,0)</f>
        <v>0.03757</v>
      </c>
      <c r="L738" s="127">
        <f t="shared" si="123"/>
        <v>-0.0952406599627802</v>
      </c>
      <c r="M738" t="str">
        <f>IFERROR(VLOOKUP(A738,[1]数据整理!A:Q,16,0),"")</f>
        <v>人文社会科学学院</v>
      </c>
      <c r="N738" t="s">
        <v>112</v>
      </c>
      <c r="O738">
        <v>501</v>
      </c>
      <c r="P738">
        <v>490</v>
      </c>
      <c r="Q738" s="14"/>
      <c r="R738" s="14" t="s">
        <v>55</v>
      </c>
      <c r="S738" s="14" t="s">
        <v>55</v>
      </c>
      <c r="T738" s="30">
        <f>VLOOKUP(A738,英语评价得分!O:T,6,0)</f>
        <v>0.360200362801284</v>
      </c>
      <c r="U738" s="41">
        <f t="shared" si="124"/>
        <v>0.362262014021118</v>
      </c>
      <c r="V738" s="14">
        <f t="shared" si="125"/>
        <v>0</v>
      </c>
      <c r="W738">
        <v>76</v>
      </c>
      <c r="X738">
        <v>20</v>
      </c>
      <c r="Y738" s="131">
        <v>0.263157894736842</v>
      </c>
      <c r="Z738">
        <v>87.52</v>
      </c>
      <c r="AA738" s="41">
        <f t="shared" si="126"/>
        <v>-1.41192080315876</v>
      </c>
      <c r="AB738" s="41">
        <f>VLOOKUP(A738,绩点百分制转换!$H:$M,6,0)</f>
        <v>-0.359632162306829</v>
      </c>
      <c r="AC738" s="41">
        <f>L738*权重!$O$22+AA738*权重!$O$23+AB738*权重!$O$24</f>
        <v>-0.606962798449941</v>
      </c>
      <c r="AD738" s="41">
        <f t="shared" si="127"/>
        <v>-0.863150761767778</v>
      </c>
      <c r="AE738">
        <v>0</v>
      </c>
      <c r="AF738">
        <v>3</v>
      </c>
      <c r="AG738">
        <v>6</v>
      </c>
      <c r="AH738" s="41">
        <f>AE738*权重!$N$3+AF738*权重!$N$4+AG738*权重!$N$5</f>
        <v>1.93761007516365</v>
      </c>
      <c r="AI738" s="41">
        <f t="shared" si="128"/>
        <v>0.961973605084431</v>
      </c>
      <c r="AJ738">
        <v>1</v>
      </c>
      <c r="AK738">
        <v>0</v>
      </c>
      <c r="AL738">
        <v>0</v>
      </c>
      <c r="AM738" s="41">
        <f>AJ738*权重!$N$9+AK738*权重!$N$10+AL738*权重!$N$11</f>
        <v>0.484022428139353</v>
      </c>
      <c r="AN738" s="41">
        <f t="shared" si="129"/>
        <v>0.64883677573218</v>
      </c>
      <c r="AO738" s="41">
        <f>AI738*权重!$D$16+AN738*权重!$D$17</f>
        <v>0.7677974572031</v>
      </c>
      <c r="AP738" s="41">
        <f t="shared" si="130"/>
        <v>0.914477751811682</v>
      </c>
      <c r="AQ738">
        <v>33.6</v>
      </c>
      <c r="AR738">
        <v>6</v>
      </c>
      <c r="AS738">
        <v>7</v>
      </c>
      <c r="AT738">
        <v>29.75</v>
      </c>
      <c r="AU738">
        <v>76.35</v>
      </c>
      <c r="AV738" s="7">
        <f>IF(AU738="","未进复试",IFERROR(VLOOKUP(A738,录取名单!$E:$I,5,0),"未录取"))</f>
        <v>76.35</v>
      </c>
      <c r="AW738" s="136" t="str">
        <f>VLOOKUP(A738,[1]数据整理!$A:$AC,29,0)</f>
        <v>2jia</v>
      </c>
      <c r="AX738" t="str">
        <f t="shared" si="131"/>
        <v/>
      </c>
      <c r="AY738">
        <f>IFERROR(VLOOKUP(A738,跨学科资质筛选!$A:$H,8,0),1)</f>
        <v>1</v>
      </c>
    </row>
    <row r="739" spans="1:51">
      <c r="A739" s="8">
        <v>909</v>
      </c>
      <c r="B739" s="8" t="s">
        <v>533</v>
      </c>
      <c r="C739">
        <v>1</v>
      </c>
      <c r="D739" t="s">
        <v>102</v>
      </c>
      <c r="E739" t="str">
        <f>VLOOKUP(A739,[1]数据整理!A:J,10,0)</f>
        <v>艺术学</v>
      </c>
      <c r="F739" t="str">
        <f>VLOOKUP(A739,[1]数据整理!$A:$M,13,0)</f>
        <v>环境设计</v>
      </c>
      <c r="G739" s="7">
        <v>211</v>
      </c>
      <c r="H739" s="7">
        <f t="shared" si="121"/>
        <v>0</v>
      </c>
      <c r="I739" s="7">
        <f t="shared" si="122"/>
        <v>1</v>
      </c>
      <c r="J739" s="7">
        <v>1</v>
      </c>
      <c r="K739" s="127">
        <f>VLOOKUP(G739,权重!$L$16:$N$18,3,0)</f>
        <v>0.03757</v>
      </c>
      <c r="L739" s="127">
        <f t="shared" si="123"/>
        <v>-0.0952406599627802</v>
      </c>
      <c r="M739" t="str">
        <f>IFERROR(VLOOKUP(A739,[1]数据整理!A:Q,16,0),"")</f>
        <v>艺术设计学院</v>
      </c>
      <c r="N739" t="s">
        <v>205</v>
      </c>
      <c r="O739">
        <v>436</v>
      </c>
      <c r="Q739" s="14"/>
      <c r="R739" s="14" t="s">
        <v>55</v>
      </c>
      <c r="S739" s="14" t="s">
        <v>55</v>
      </c>
      <c r="T739" s="30">
        <f>VLOOKUP(A739,英语评价得分!O:T,6,0)</f>
        <v>-1.70738544733098</v>
      </c>
      <c r="U739" s="41">
        <f t="shared" si="124"/>
        <v>-1.7149059522782</v>
      </c>
      <c r="V739" s="14">
        <f t="shared" si="125"/>
        <v>0</v>
      </c>
      <c r="W739">
        <v>71</v>
      </c>
      <c r="X739">
        <v>16</v>
      </c>
      <c r="Y739" s="131">
        <v>0.225352112676056</v>
      </c>
      <c r="Z739">
        <v>87.65</v>
      </c>
      <c r="AA739" s="41">
        <f t="shared" si="126"/>
        <v>-1.08598441649124</v>
      </c>
      <c r="AB739" s="41">
        <f>VLOOKUP(A739,绩点百分制转换!$H:$M,6,0)</f>
        <v>-0.326233395055798</v>
      </c>
      <c r="AC739" s="41">
        <f>L739*权重!$O$22+AA739*权重!$O$23+AB739*权重!$O$24</f>
        <v>-0.481742106628412</v>
      </c>
      <c r="AD739" s="41">
        <f t="shared" si="127"/>
        <v>-0.68506725143526</v>
      </c>
      <c r="AE739">
        <v>0</v>
      </c>
      <c r="AF739">
        <v>0</v>
      </c>
      <c r="AG739">
        <v>1</v>
      </c>
      <c r="AH739" s="41">
        <f>AE739*权重!$N$3+AF739*权重!$N$4+AG739*权重!$N$5</f>
        <v>0.106474550904377</v>
      </c>
      <c r="AI739" s="41">
        <f t="shared" si="128"/>
        <v>-0.783780733568324</v>
      </c>
      <c r="AJ739">
        <v>1</v>
      </c>
      <c r="AK739">
        <v>0</v>
      </c>
      <c r="AL739">
        <v>0</v>
      </c>
      <c r="AM739" s="41">
        <f>AJ739*权重!$N$9+AK739*权重!$N$10+AL739*权重!$N$11</f>
        <v>0.484022428139353</v>
      </c>
      <c r="AN739" s="41">
        <f t="shared" si="129"/>
        <v>0.64883677573218</v>
      </c>
      <c r="AO739" s="41">
        <f>AI739*权重!$D$16+AN739*权重!$D$17</f>
        <v>0.104585383948919</v>
      </c>
      <c r="AP739" s="41">
        <f t="shared" si="130"/>
        <v>0.124565412256463</v>
      </c>
      <c r="AQ739">
        <v>85</v>
      </c>
      <c r="AR739" t="s">
        <v>55</v>
      </c>
      <c r="AS739">
        <v>78.5</v>
      </c>
      <c r="AT739">
        <v>85.3</v>
      </c>
      <c r="AU739">
        <v>83.8</v>
      </c>
      <c r="AV739" s="7">
        <f>IF(AU739="","未进复试",IFERROR(VLOOKUP(A739,录取名单!$E:$I,5,0),"未录取"))</f>
        <v>83.8</v>
      </c>
      <c r="AW739" s="136" t="str">
        <f>VLOOKUP(A739,[1]数据整理!$A:$AC,29,0)</f>
        <v>putong</v>
      </c>
      <c r="AX739" t="str">
        <f t="shared" si="131"/>
        <v/>
      </c>
      <c r="AY739">
        <f>IFERROR(VLOOKUP(A739,跨学科资质筛选!$A:$H,8,0),1)</f>
        <v>1</v>
      </c>
    </row>
    <row r="740" spans="1:51">
      <c r="A740" s="8">
        <v>914</v>
      </c>
      <c r="B740" s="8" t="s">
        <v>999</v>
      </c>
      <c r="C740">
        <v>1</v>
      </c>
      <c r="D740" t="s">
        <v>558</v>
      </c>
      <c r="E740" t="str">
        <f>VLOOKUP(A740,[1]数据整理!A:J,10,0)</f>
        <v>管理学</v>
      </c>
      <c r="F740" t="str">
        <f>VLOOKUP(A740,[1]数据整理!$A:$M,13,0)</f>
        <v>财务管理</v>
      </c>
      <c r="G740" s="7" t="s">
        <v>53</v>
      </c>
      <c r="H740" s="7">
        <f t="shared" si="121"/>
        <v>0</v>
      </c>
      <c r="I740" s="7">
        <f t="shared" si="122"/>
        <v>1</v>
      </c>
      <c r="J740" s="7">
        <v>1</v>
      </c>
      <c r="K740" s="127">
        <f>VLOOKUP(G740,权重!$L$16:$N$18,3,0)</f>
        <v>0.02965</v>
      </c>
      <c r="L740" s="127">
        <f t="shared" si="123"/>
        <v>-0.162495927150278</v>
      </c>
      <c r="M740" t="str">
        <f>IFERROR(VLOOKUP(A740,[1]数据整理!A:Q,16,0),"")</f>
        <v>经济管理学院</v>
      </c>
      <c r="N740" t="s">
        <v>79</v>
      </c>
      <c r="O740">
        <v>524</v>
      </c>
      <c r="P740">
        <v>499</v>
      </c>
      <c r="Q740" s="14"/>
      <c r="R740" s="14" t="s">
        <v>55</v>
      </c>
      <c r="S740" s="14" t="s">
        <v>55</v>
      </c>
      <c r="T740" s="30">
        <f>VLOOKUP(A740,英语评价得分!O:T,6,0)</f>
        <v>0.524897033062404</v>
      </c>
      <c r="U740" s="41">
        <f t="shared" si="124"/>
        <v>0.5277219654031</v>
      </c>
      <c r="V740" s="14">
        <f t="shared" si="125"/>
        <v>0</v>
      </c>
      <c r="W740">
        <v>114</v>
      </c>
      <c r="X740">
        <v>1</v>
      </c>
      <c r="Y740" s="131">
        <v>0.0087719298245614</v>
      </c>
      <c r="Z740">
        <v>4.07</v>
      </c>
      <c r="AA740" s="41">
        <f t="shared" si="126"/>
        <v>0.781226321509262</v>
      </c>
      <c r="AB740" s="41">
        <f>VLOOKUP(A740,绩点百分制转换!$H:$M,6,0)</f>
        <v>1.15101977181662</v>
      </c>
      <c r="AC740" s="41">
        <f>L740*权重!$O$22+AA740*权重!$O$23+AB740*权重!$O$24</f>
        <v>0.255239190035256</v>
      </c>
      <c r="AD740" s="41">
        <f t="shared" si="127"/>
        <v>0.363036016883473</v>
      </c>
      <c r="AE740">
        <v>0</v>
      </c>
      <c r="AF740">
        <v>3</v>
      </c>
      <c r="AG740">
        <v>4</v>
      </c>
      <c r="AH740" s="41">
        <f>AE740*权重!$N$3+AF740*权重!$N$4+AG740*权重!$N$5</f>
        <v>1.72466097335489</v>
      </c>
      <c r="AI740" s="41">
        <f t="shared" si="128"/>
        <v>0.758953777513108</v>
      </c>
      <c r="AJ740">
        <v>0</v>
      </c>
      <c r="AK740">
        <v>0</v>
      </c>
      <c r="AL740">
        <v>2</v>
      </c>
      <c r="AM740" s="41">
        <f>AJ740*权重!$N$9+AK740*权重!$N$10+AL740*权重!$N$11</f>
        <v>0.300978828314143</v>
      </c>
      <c r="AN740" s="41">
        <f t="shared" si="129"/>
        <v>0.157257139949415</v>
      </c>
      <c r="AO740" s="41">
        <f>AI740*权重!$D$16+AN740*权重!$D$17</f>
        <v>0.385841692559862</v>
      </c>
      <c r="AP740" s="41">
        <f t="shared" si="130"/>
        <v>0.459553024377914</v>
      </c>
      <c r="AQ740" t="s">
        <v>55</v>
      </c>
      <c r="AR740" t="s">
        <v>55</v>
      </c>
      <c r="AS740" t="s">
        <v>55</v>
      </c>
      <c r="AT740" t="s">
        <v>55</v>
      </c>
      <c r="AU740" t="s">
        <v>55</v>
      </c>
      <c r="AV740" s="7" t="str">
        <f>IF(AU740="","未进复试",IFERROR(VLOOKUP(A740,录取名单!$E:$I,5,0),"未录取"))</f>
        <v>未进复试</v>
      </c>
      <c r="AW740" s="136" t="str">
        <f>VLOOKUP(A740,[1]数据整理!$A:$AC,29,0)</f>
        <v>putong</v>
      </c>
      <c r="AX740" t="str">
        <f t="shared" si="131"/>
        <v/>
      </c>
      <c r="AY740">
        <f>IFERROR(VLOOKUP(A740,跨学科资质筛选!$A:$H,8,0),1)</f>
        <v>1</v>
      </c>
    </row>
    <row r="741" spans="1:51">
      <c r="A741" s="8">
        <v>915</v>
      </c>
      <c r="B741" s="8" t="s">
        <v>1000</v>
      </c>
      <c r="C741">
        <v>1</v>
      </c>
      <c r="D741" t="s">
        <v>327</v>
      </c>
      <c r="E741" t="str">
        <f>VLOOKUP(A741,[1]数据整理!A:J,10,0)</f>
        <v>文学</v>
      </c>
      <c r="F741" t="str">
        <f>VLOOKUP(A741,[1]数据整理!$A:$M,13,0)</f>
        <v>商务英语</v>
      </c>
      <c r="G741" s="7" t="s">
        <v>53</v>
      </c>
      <c r="H741" s="7">
        <f t="shared" si="121"/>
        <v>0</v>
      </c>
      <c r="I741" s="7">
        <f t="shared" si="122"/>
        <v>1</v>
      </c>
      <c r="J741" s="7">
        <v>1</v>
      </c>
      <c r="K741" s="127">
        <f>VLOOKUP(G741,权重!$L$16:$N$18,3,0)</f>
        <v>0.02965</v>
      </c>
      <c r="L741" s="127">
        <f t="shared" si="123"/>
        <v>-0.162495927150278</v>
      </c>
      <c r="M741" t="str">
        <f>IFERROR(VLOOKUP(A741,[1]数据整理!A:Q,16,0),"")</f>
        <v>外语学院</v>
      </c>
      <c r="N741" t="s">
        <v>362</v>
      </c>
      <c r="P741">
        <v>589</v>
      </c>
      <c r="Q741" s="14"/>
      <c r="R741" s="14" t="s">
        <v>55</v>
      </c>
      <c r="S741" s="14" t="s">
        <v>55</v>
      </c>
      <c r="T741" s="30">
        <f>VLOOKUP(A741,英语评价得分!O:T,6,0)</f>
        <v>2.17186373567359</v>
      </c>
      <c r="U741" s="41">
        <f t="shared" si="124"/>
        <v>2.18232147922291</v>
      </c>
      <c r="V741" s="14">
        <f t="shared" si="125"/>
        <v>0</v>
      </c>
      <c r="W741">
        <v>41</v>
      </c>
      <c r="X741">
        <v>1</v>
      </c>
      <c r="Y741" s="131">
        <v>0.024390243902439</v>
      </c>
      <c r="Z741">
        <v>4.24</v>
      </c>
      <c r="AA741" s="41">
        <f t="shared" si="126"/>
        <v>0.646575572896339</v>
      </c>
      <c r="AB741" s="41">
        <f>VLOOKUP(A741,绩点百分制转换!$H:$M,6,0)</f>
        <v>2.02452599222814</v>
      </c>
      <c r="AC741" s="41">
        <f>L741*权重!$O$22+AA741*权重!$O$23+AB741*权重!$O$24</f>
        <v>0.243737346430936</v>
      </c>
      <c r="AD741" s="41">
        <f t="shared" si="127"/>
        <v>0.346678587016592</v>
      </c>
      <c r="AE741">
        <v>2</v>
      </c>
      <c r="AF741">
        <v>0</v>
      </c>
      <c r="AG741">
        <v>9</v>
      </c>
      <c r="AH741" s="41">
        <f>AE741*权重!$N$3+AF741*权重!$N$4+AG741*权重!$N$5</f>
        <v>1.87948000983905</v>
      </c>
      <c r="AI741" s="41">
        <f t="shared" si="128"/>
        <v>0.906553996649041</v>
      </c>
      <c r="AJ741">
        <v>0</v>
      </c>
      <c r="AK741">
        <v>0</v>
      </c>
      <c r="AL741">
        <v>1</v>
      </c>
      <c r="AM741" s="41">
        <f>AJ741*权重!$N$9+AK741*权重!$N$10+AL741*权重!$N$11</f>
        <v>0.150489414157071</v>
      </c>
      <c r="AN741" s="41">
        <f t="shared" si="129"/>
        <v>-0.246895376014742</v>
      </c>
      <c r="AO741" s="41">
        <f>AI741*权重!$D$16+AN741*权重!$D$17</f>
        <v>0.191300040660229</v>
      </c>
      <c r="AP741" s="41">
        <f t="shared" si="130"/>
        <v>0.227846067297113</v>
      </c>
      <c r="AQ741" t="s">
        <v>55</v>
      </c>
      <c r="AR741" t="s">
        <v>55</v>
      </c>
      <c r="AS741" t="s">
        <v>55</v>
      </c>
      <c r="AT741" t="s">
        <v>55</v>
      </c>
      <c r="AU741" t="s">
        <v>55</v>
      </c>
      <c r="AV741" s="7" t="str">
        <f>IF(AU741="","未进复试",IFERROR(VLOOKUP(A741,录取名单!$E:$I,5,0),"未录取"))</f>
        <v>未进复试</v>
      </c>
      <c r="AW741" s="136" t="str">
        <f>VLOOKUP(A741,[1]数据整理!$A:$AC,29,0)</f>
        <v>putong</v>
      </c>
      <c r="AX741" t="str">
        <f t="shared" si="131"/>
        <v/>
      </c>
      <c r="AY741">
        <f>IFERROR(VLOOKUP(A741,跨学科资质筛选!$A:$H,8,0),1)</f>
        <v>1</v>
      </c>
    </row>
    <row r="742" spans="1:51">
      <c r="A742" s="8">
        <v>916</v>
      </c>
      <c r="B742" s="8" t="s">
        <v>1001</v>
      </c>
      <c r="C742">
        <v>1</v>
      </c>
      <c r="D742" t="s">
        <v>157</v>
      </c>
      <c r="E742" t="str">
        <f>VLOOKUP(A742,[1]数据整理!A:J,10,0)</f>
        <v>管理学</v>
      </c>
      <c r="F742" t="str">
        <f>VLOOKUP(A742,[1]数据整理!$A:$M,13,0)</f>
        <v>会计学</v>
      </c>
      <c r="G742" s="7" t="s">
        <v>53</v>
      </c>
      <c r="H742" s="7">
        <f t="shared" si="121"/>
        <v>0</v>
      </c>
      <c r="I742" s="7">
        <f t="shared" si="122"/>
        <v>1</v>
      </c>
      <c r="J742" s="7">
        <v>1</v>
      </c>
      <c r="K742" s="127">
        <f>VLOOKUP(G742,权重!$L$16:$N$18,3,0)</f>
        <v>0.02965</v>
      </c>
      <c r="L742" s="127">
        <f t="shared" si="123"/>
        <v>-0.162495927150278</v>
      </c>
      <c r="M742" t="str">
        <f>IFERROR(VLOOKUP(A742,[1]数据整理!A:Q,16,0),"")</f>
        <v>经济管理学院</v>
      </c>
      <c r="N742" t="s">
        <v>54</v>
      </c>
      <c r="O742">
        <v>489</v>
      </c>
      <c r="P742">
        <v>428</v>
      </c>
      <c r="Q742" s="14"/>
      <c r="R742" s="14" t="s">
        <v>55</v>
      </c>
      <c r="S742" s="14" t="s">
        <v>55</v>
      </c>
      <c r="T742" s="30">
        <f>VLOOKUP(A742,英语评价得分!O:T,6,0)</f>
        <v>-0.774376698997534</v>
      </c>
      <c r="U742" s="41">
        <f t="shared" si="124"/>
        <v>-0.777573206610304</v>
      </c>
      <c r="V742" s="14">
        <f t="shared" si="125"/>
        <v>0</v>
      </c>
      <c r="W742">
        <v>347</v>
      </c>
      <c r="X742">
        <v>13</v>
      </c>
      <c r="Y742" s="131">
        <v>0.037463976945245</v>
      </c>
      <c r="Z742">
        <v>3.82</v>
      </c>
      <c r="AA742" s="41">
        <f t="shared" si="126"/>
        <v>0.533862514841449</v>
      </c>
      <c r="AB742" s="41">
        <f>VLOOKUP(A742,绩点百分制转换!$H:$M,6,0)</f>
        <v>0.0205999571664207</v>
      </c>
      <c r="AC742" s="41">
        <f>L742*权重!$O$22+AA742*权重!$O$23+AB742*权重!$O$24</f>
        <v>0.110102447768214</v>
      </c>
      <c r="AD742" s="41">
        <f t="shared" si="127"/>
        <v>0.156628751716957</v>
      </c>
      <c r="AE742">
        <v>0</v>
      </c>
      <c r="AF742">
        <v>3</v>
      </c>
      <c r="AG742">
        <v>6</v>
      </c>
      <c r="AH742" s="41">
        <f>AE742*权重!$N$3+AF742*权重!$N$4+AG742*权重!$N$5</f>
        <v>1.93761007516365</v>
      </c>
      <c r="AI742" s="41">
        <f t="shared" si="128"/>
        <v>0.961973605084431</v>
      </c>
      <c r="AJ742">
        <v>0</v>
      </c>
      <c r="AK742">
        <v>0</v>
      </c>
      <c r="AL742">
        <v>0</v>
      </c>
      <c r="AM742" s="41">
        <f>AJ742*权重!$N$9+AK742*权重!$N$10+AL742*权重!$N$11</f>
        <v>0</v>
      </c>
      <c r="AN742" s="41">
        <f t="shared" si="129"/>
        <v>-0.651047891978899</v>
      </c>
      <c r="AO742" s="41">
        <f>AI742*权重!$D$16+AN742*权重!$D$17</f>
        <v>-0.0382610252445398</v>
      </c>
      <c r="AP742" s="41">
        <f t="shared" si="130"/>
        <v>-0.0455704248814436</v>
      </c>
      <c r="AQ742" t="s">
        <v>55</v>
      </c>
      <c r="AR742" t="s">
        <v>55</v>
      </c>
      <c r="AS742" t="s">
        <v>55</v>
      </c>
      <c r="AT742" t="s">
        <v>55</v>
      </c>
      <c r="AU742" t="s">
        <v>55</v>
      </c>
      <c r="AV742" s="7" t="str">
        <f>IF(AU742="","未进复试",IFERROR(VLOOKUP(A742,录取名单!$E:$I,5,0),"未录取"))</f>
        <v>未进复试</v>
      </c>
      <c r="AW742" s="136" t="str">
        <f>VLOOKUP(A742,[1]数据整理!$A:$AC,29,0)</f>
        <v>putong</v>
      </c>
      <c r="AX742" t="str">
        <f t="shared" si="131"/>
        <v/>
      </c>
      <c r="AY742">
        <f>IFERROR(VLOOKUP(A742,跨学科资质筛选!$A:$H,8,0),1)</f>
        <v>1</v>
      </c>
    </row>
    <row r="743" spans="1:51">
      <c r="A743" s="8">
        <v>917</v>
      </c>
      <c r="B743" s="8" t="s">
        <v>1002</v>
      </c>
      <c r="C743">
        <v>1</v>
      </c>
      <c r="D743" t="s">
        <v>652</v>
      </c>
      <c r="E743" t="str">
        <f>VLOOKUP(A743,[1]数据整理!A:J,10,0)</f>
        <v>经济学</v>
      </c>
      <c r="F743" t="str">
        <f>VLOOKUP(A743,[1]数据整理!$A:$M,13,0)</f>
        <v>金融学</v>
      </c>
      <c r="G743" s="7" t="s">
        <v>53</v>
      </c>
      <c r="H743" s="7">
        <f t="shared" si="121"/>
        <v>0</v>
      </c>
      <c r="I743" s="7">
        <f t="shared" si="122"/>
        <v>1</v>
      </c>
      <c r="J743" s="7">
        <v>1</v>
      </c>
      <c r="K743" s="127">
        <f>VLOOKUP(G743,权重!$L$16:$N$18,3,0)</f>
        <v>0.02965</v>
      </c>
      <c r="L743" s="127">
        <f t="shared" si="123"/>
        <v>-0.162495927150278</v>
      </c>
      <c r="M743" t="str">
        <f>IFERROR(VLOOKUP(A743,[1]数据整理!A:Q,16,0),"")</f>
        <v>经济管理学院</v>
      </c>
      <c r="N743" t="s">
        <v>61</v>
      </c>
      <c r="O743">
        <v>478</v>
      </c>
      <c r="P743">
        <v>483</v>
      </c>
      <c r="Q743" s="14"/>
      <c r="R743" s="14" t="s">
        <v>55</v>
      </c>
      <c r="S743" s="14" t="s">
        <v>55</v>
      </c>
      <c r="T743" s="30">
        <f>VLOOKUP(A743,英语评价得分!O:T,6,0)</f>
        <v>0.232102952598193</v>
      </c>
      <c r="U743" s="41">
        <f t="shared" si="124"/>
        <v>0.233570940724023</v>
      </c>
      <c r="V743" s="14">
        <f t="shared" si="125"/>
        <v>0</v>
      </c>
      <c r="W743">
        <v>148</v>
      </c>
      <c r="X743">
        <v>35</v>
      </c>
      <c r="Y743" s="131">
        <v>0.236486486486486</v>
      </c>
      <c r="Z743">
        <v>3.47</v>
      </c>
      <c r="AA743" s="41">
        <f t="shared" si="126"/>
        <v>-1.18197760509245</v>
      </c>
      <c r="AB743" s="41">
        <f>VLOOKUP(A743,绩点百分制转换!$H:$M,6,0)</f>
        <v>-1.08412849805991</v>
      </c>
      <c r="AC743" s="41">
        <f>L743*权重!$O$22+AA743*权重!$O$23+AB743*权重!$O$24</f>
        <v>-0.591217392318194</v>
      </c>
      <c r="AD743" s="41">
        <f t="shared" si="127"/>
        <v>-0.840758318835512</v>
      </c>
      <c r="AE743">
        <v>1</v>
      </c>
      <c r="AF743">
        <v>2</v>
      </c>
      <c r="AG743">
        <v>11</v>
      </c>
      <c r="AH743" s="41">
        <f>AE743*权重!$N$3+AF743*权重!$N$4+AG743*权重!$N$5</f>
        <v>2.49766643228957</v>
      </c>
      <c r="AI743" s="41">
        <f t="shared" si="128"/>
        <v>1.49591596073729</v>
      </c>
      <c r="AJ743">
        <v>0</v>
      </c>
      <c r="AK743">
        <v>1</v>
      </c>
      <c r="AL743">
        <v>2</v>
      </c>
      <c r="AM743" s="41">
        <f>AJ743*权重!$N$9+AK743*权重!$N$10+AL743*权重!$N$11</f>
        <v>0.642479228576344</v>
      </c>
      <c r="AN743" s="41">
        <f t="shared" si="129"/>
        <v>1.07438640609621</v>
      </c>
      <c r="AO743" s="41">
        <f>AI743*权重!$D$16+AN743*权重!$D$17</f>
        <v>1.23452548390435</v>
      </c>
      <c r="AP743" s="41">
        <f t="shared" si="130"/>
        <v>1.47036966387927</v>
      </c>
      <c r="AQ743" t="s">
        <v>55</v>
      </c>
      <c r="AR743" t="s">
        <v>55</v>
      </c>
      <c r="AS743" t="s">
        <v>55</v>
      </c>
      <c r="AT743" t="s">
        <v>55</v>
      </c>
      <c r="AU743" t="s">
        <v>55</v>
      </c>
      <c r="AV743" s="7" t="str">
        <f>IF(AU743="","未进复试",IFERROR(VLOOKUP(A743,录取名单!$E:$I,5,0),"未录取"))</f>
        <v>未进复试</v>
      </c>
      <c r="AW743" s="136" t="str">
        <f>VLOOKUP(A743,[1]数据整理!$A:$AC,29,0)</f>
        <v>putong</v>
      </c>
      <c r="AX743" t="str">
        <f t="shared" si="131"/>
        <v/>
      </c>
      <c r="AY743">
        <f>IFERROR(VLOOKUP(A743,跨学科资质筛选!$A:$H,8,0),1)</f>
        <v>1</v>
      </c>
    </row>
    <row r="744" spans="1:51">
      <c r="A744" s="8">
        <v>918</v>
      </c>
      <c r="B744" s="8" t="s">
        <v>1003</v>
      </c>
      <c r="C744">
        <v>1</v>
      </c>
      <c r="D744" t="s">
        <v>140</v>
      </c>
      <c r="E744" t="str">
        <f>VLOOKUP(A744,[1]数据整理!A:J,10,0)</f>
        <v>农学</v>
      </c>
      <c r="F744" t="str">
        <f>VLOOKUP(A744,[1]数据整理!$A:$M,13,0)</f>
        <v>水土保持与荒漠化防治</v>
      </c>
      <c r="G744" s="7" t="s">
        <v>53</v>
      </c>
      <c r="H744" s="7">
        <f t="shared" si="121"/>
        <v>0</v>
      </c>
      <c r="I744" s="7">
        <f t="shared" si="122"/>
        <v>1</v>
      </c>
      <c r="J744" s="7">
        <v>1</v>
      </c>
      <c r="K744" s="127">
        <f>VLOOKUP(G744,权重!$L$16:$N$18,3,0)</f>
        <v>0.02965</v>
      </c>
      <c r="L744" s="127">
        <f t="shared" si="123"/>
        <v>-0.162495927150278</v>
      </c>
      <c r="M744" t="str">
        <f>IFERROR(VLOOKUP(A744,[1]数据整理!A:Q,16,0),"")</f>
        <v>水土保持学院</v>
      </c>
      <c r="N744" t="s">
        <v>124</v>
      </c>
      <c r="O744">
        <v>430</v>
      </c>
      <c r="P744">
        <v>426</v>
      </c>
      <c r="Q744" s="14"/>
      <c r="R744" s="14" t="s">
        <v>55</v>
      </c>
      <c r="S744" s="14" t="s">
        <v>55</v>
      </c>
      <c r="T744" s="30">
        <f>VLOOKUP(A744,英语评价得分!O:T,6,0)</f>
        <v>-0.81097595905556</v>
      </c>
      <c r="U744" s="41">
        <f t="shared" si="124"/>
        <v>-0.814342084695189</v>
      </c>
      <c r="V744" s="14">
        <f t="shared" si="125"/>
        <v>0</v>
      </c>
      <c r="W744">
        <v>122</v>
      </c>
      <c r="X744">
        <v>3</v>
      </c>
      <c r="Y744" s="131">
        <v>0.0245901639344262</v>
      </c>
      <c r="Z744">
        <v>3.86</v>
      </c>
      <c r="AA744" s="41">
        <f t="shared" si="126"/>
        <v>0.644851994932958</v>
      </c>
      <c r="AB744" s="41">
        <f>VLOOKUP(A744,绩点百分制转换!$H:$M,6,0)</f>
        <v>0.191875686658872</v>
      </c>
      <c r="AC744" s="41">
        <f>L744*权重!$O$22+AA744*权重!$O$23+AB744*权重!$O$24</f>
        <v>0.159993013283939</v>
      </c>
      <c r="AD744" s="41">
        <f t="shared" si="127"/>
        <v>0.227580979422086</v>
      </c>
      <c r="AE744">
        <v>0</v>
      </c>
      <c r="AF744">
        <v>1</v>
      </c>
      <c r="AG744">
        <v>2</v>
      </c>
      <c r="AH744" s="41">
        <f>AE744*权重!$N$3+AF744*权重!$N$4+AG744*权重!$N$5</f>
        <v>0.645870025054549</v>
      </c>
      <c r="AI744" s="41">
        <f t="shared" si="128"/>
        <v>-0.26953589654118</v>
      </c>
      <c r="AJ744">
        <v>0</v>
      </c>
      <c r="AK744">
        <v>0</v>
      </c>
      <c r="AL744">
        <v>0</v>
      </c>
      <c r="AM744" s="41">
        <f>AJ744*权重!$N$9+AK744*权重!$N$10+AL744*权重!$N$11</f>
        <v>0</v>
      </c>
      <c r="AN744" s="41">
        <f t="shared" si="129"/>
        <v>-0.651047891978899</v>
      </c>
      <c r="AO744" s="41">
        <f>AI744*权重!$D$16+AN744*权重!$D$17</f>
        <v>-0.506111484912109</v>
      </c>
      <c r="AP744" s="41">
        <f t="shared" si="130"/>
        <v>-0.602799199901583</v>
      </c>
      <c r="AQ744">
        <v>73</v>
      </c>
      <c r="AR744" t="s">
        <v>55</v>
      </c>
      <c r="AS744">
        <v>90</v>
      </c>
      <c r="AT744">
        <v>92.6</v>
      </c>
      <c r="AU744">
        <v>84.24</v>
      </c>
      <c r="AV744" s="7">
        <f>IF(AU744="","未进复试",IFERROR(VLOOKUP(A744,录取名单!$E:$I,5,0),"未录取"))</f>
        <v>84.24</v>
      </c>
      <c r="AW744" s="136" t="str">
        <f>VLOOKUP(A744,[1]数据整理!$A:$AC,29,0)</f>
        <v>putong</v>
      </c>
      <c r="AX744" t="str">
        <f t="shared" si="131"/>
        <v/>
      </c>
      <c r="AY744">
        <f>IFERROR(VLOOKUP(A744,跨学科资质筛选!$A:$H,8,0),1)</f>
        <v>1</v>
      </c>
    </row>
    <row r="745" spans="1:51">
      <c r="A745" s="8">
        <v>919</v>
      </c>
      <c r="B745" s="8" t="s">
        <v>1004</v>
      </c>
      <c r="C745">
        <v>1</v>
      </c>
      <c r="D745" t="s">
        <v>207</v>
      </c>
      <c r="E745" t="str">
        <f>VLOOKUP(A745,[1]数据整理!A:J,10,0)</f>
        <v>经济学</v>
      </c>
      <c r="F745" t="str">
        <f>VLOOKUP(A745,[1]数据整理!$A:$M,13,0)</f>
        <v>金融学</v>
      </c>
      <c r="G745" s="7" t="s">
        <v>53</v>
      </c>
      <c r="H745" s="7">
        <f t="shared" si="121"/>
        <v>0</v>
      </c>
      <c r="I745" s="7">
        <f t="shared" si="122"/>
        <v>1</v>
      </c>
      <c r="J745" s="7">
        <v>1</v>
      </c>
      <c r="K745" s="127">
        <f>VLOOKUP(G745,权重!$L$16:$N$18,3,0)</f>
        <v>0.02965</v>
      </c>
      <c r="L745" s="127">
        <f t="shared" si="123"/>
        <v>-0.162495927150278</v>
      </c>
      <c r="M745" t="str">
        <f>IFERROR(VLOOKUP(A745,[1]数据整理!A:Q,16,0),"")</f>
        <v>经济管理学院</v>
      </c>
      <c r="N745" t="s">
        <v>79</v>
      </c>
      <c r="O745">
        <v>487</v>
      </c>
      <c r="P745">
        <v>492</v>
      </c>
      <c r="Q745" s="14"/>
      <c r="R745" s="14" t="s">
        <v>55</v>
      </c>
      <c r="S745" s="14" t="s">
        <v>55</v>
      </c>
      <c r="T745" s="30">
        <f>VLOOKUP(A745,英语评价得分!O:T,6,0)</f>
        <v>0.396799622859311</v>
      </c>
      <c r="U745" s="41">
        <f t="shared" si="124"/>
        <v>0.399030892106003</v>
      </c>
      <c r="V745" s="14">
        <f t="shared" si="125"/>
        <v>0</v>
      </c>
      <c r="W745">
        <v>208</v>
      </c>
      <c r="X745">
        <v>5</v>
      </c>
      <c r="Y745" s="131">
        <v>0.0240384615384615</v>
      </c>
      <c r="Z745">
        <v>89.27</v>
      </c>
      <c r="AA745" s="41">
        <f t="shared" si="126"/>
        <v>0.649608407197289</v>
      </c>
      <c r="AB745" s="41">
        <f>VLOOKUP(A745,绩点百分制转换!$H:$M,6,0)</f>
        <v>0.0899666276108636</v>
      </c>
      <c r="AC745" s="41">
        <f>L745*权重!$O$22+AA745*权重!$O$23+AB745*权重!$O$24</f>
        <v>0.157177835483944</v>
      </c>
      <c r="AD745" s="41">
        <f t="shared" si="127"/>
        <v>0.223577354002512</v>
      </c>
      <c r="AE745">
        <v>2</v>
      </c>
      <c r="AF745">
        <v>1</v>
      </c>
      <c r="AG745">
        <v>2</v>
      </c>
      <c r="AH745" s="41">
        <f>AE745*权重!$N$3+AF745*权重!$N$4+AG745*权重!$N$5</f>
        <v>1.56707907675421</v>
      </c>
      <c r="AI745" s="41">
        <f t="shared" si="128"/>
        <v>0.608719523390895</v>
      </c>
      <c r="AJ745">
        <v>1</v>
      </c>
      <c r="AK745">
        <v>3</v>
      </c>
      <c r="AL745">
        <v>4</v>
      </c>
      <c r="AM745" s="41">
        <f>AJ745*权重!$N$9+AK745*权重!$N$10+AL745*权重!$N$11</f>
        <v>2.11048128555424</v>
      </c>
      <c r="AN745" s="41">
        <f t="shared" si="129"/>
        <v>5.01683463802918</v>
      </c>
      <c r="AO745" s="41">
        <f>AI745*权重!$D$16+AN745*权重!$D$17</f>
        <v>3.34219170597809</v>
      </c>
      <c r="AP745" s="41">
        <f t="shared" si="130"/>
        <v>3.98068517775518</v>
      </c>
      <c r="AQ745" t="s">
        <v>55</v>
      </c>
      <c r="AR745" t="s">
        <v>55</v>
      </c>
      <c r="AS745" t="s">
        <v>55</v>
      </c>
      <c r="AT745" t="s">
        <v>55</v>
      </c>
      <c r="AU745" t="s">
        <v>55</v>
      </c>
      <c r="AV745" s="7" t="str">
        <f>IF(AU745="","未进复试",IFERROR(VLOOKUP(A745,录取名单!$E:$I,5,0),"未录取"))</f>
        <v>未进复试</v>
      </c>
      <c r="AW745" s="136" t="str">
        <f>VLOOKUP(A745,[1]数据整理!$A:$AC,29,0)</f>
        <v>putong</v>
      </c>
      <c r="AX745" t="str">
        <f t="shared" si="131"/>
        <v/>
      </c>
      <c r="AY745">
        <f>IFERROR(VLOOKUP(A745,跨学科资质筛选!$A:$H,8,0),1)</f>
        <v>1</v>
      </c>
    </row>
    <row r="746" spans="1:51">
      <c r="A746" s="8">
        <v>920</v>
      </c>
      <c r="B746" s="8" t="s">
        <v>1005</v>
      </c>
      <c r="C746">
        <v>1</v>
      </c>
      <c r="D746" t="s">
        <v>102</v>
      </c>
      <c r="E746" t="str">
        <f>VLOOKUP(A746,[1]数据整理!A:J,10,0)</f>
        <v>艺术学</v>
      </c>
      <c r="F746" t="str">
        <f>VLOOKUP(A746,[1]数据整理!$A:$M,13,0)</f>
        <v>视觉传达设计</v>
      </c>
      <c r="G746" s="7">
        <v>211</v>
      </c>
      <c r="H746" s="7">
        <f t="shared" si="121"/>
        <v>0</v>
      </c>
      <c r="I746" s="7">
        <f t="shared" si="122"/>
        <v>1</v>
      </c>
      <c r="J746" s="7">
        <v>1</v>
      </c>
      <c r="K746" s="127">
        <f>VLOOKUP(G746,权重!$L$16:$N$18,3,0)</f>
        <v>0.03757</v>
      </c>
      <c r="L746" s="127">
        <f t="shared" si="123"/>
        <v>-0.0952406599627802</v>
      </c>
      <c r="M746" t="str">
        <f>IFERROR(VLOOKUP(A746,[1]数据整理!A:Q,16,0),"")</f>
        <v>艺术设计学院</v>
      </c>
      <c r="N746" t="s">
        <v>205</v>
      </c>
      <c r="O746">
        <v>447</v>
      </c>
      <c r="Q746" s="14"/>
      <c r="R746" s="14" t="s">
        <v>55</v>
      </c>
      <c r="S746" s="14" t="s">
        <v>55</v>
      </c>
      <c r="T746" s="30">
        <f>VLOOKUP(A746,英语评价得分!O:T,6,0)</f>
        <v>-1.53332223186096</v>
      </c>
      <c r="U746" s="41">
        <f t="shared" si="124"/>
        <v>-1.54003604675189</v>
      </c>
      <c r="V746" s="14">
        <f t="shared" si="125"/>
        <v>0</v>
      </c>
      <c r="W746">
        <v>33</v>
      </c>
      <c r="X746">
        <v>5</v>
      </c>
      <c r="Y746" s="131">
        <v>0.151515151515152</v>
      </c>
      <c r="Z746">
        <v>86.48</v>
      </c>
      <c r="AA746" s="41">
        <f t="shared" si="126"/>
        <v>-0.449411093273106</v>
      </c>
      <c r="AB746" s="41">
        <f>VLOOKUP(A746,绩点百分制转换!$H:$M,6,0)</f>
        <v>-0.626822300315055</v>
      </c>
      <c r="AC746" s="41">
        <f>L746*权重!$O$22+AA746*权重!$O$23+AB746*权重!$O$24</f>
        <v>-0.253764361311551</v>
      </c>
      <c r="AD746" s="41">
        <f t="shared" si="127"/>
        <v>-0.360847056089403</v>
      </c>
      <c r="AE746">
        <v>0</v>
      </c>
      <c r="AF746">
        <v>0</v>
      </c>
      <c r="AG746">
        <v>4</v>
      </c>
      <c r="AH746" s="41">
        <f>AE746*权重!$N$3+AF746*权重!$N$4+AG746*权重!$N$5</f>
        <v>0.425898203617509</v>
      </c>
      <c r="AI746" s="41">
        <f t="shared" si="128"/>
        <v>-0.47925099221134</v>
      </c>
      <c r="AJ746">
        <v>2</v>
      </c>
      <c r="AK746">
        <v>0</v>
      </c>
      <c r="AL746">
        <v>0</v>
      </c>
      <c r="AM746" s="41">
        <f>AJ746*权重!$N$9+AK746*权重!$N$10+AL746*权重!$N$11</f>
        <v>0.968044856278705</v>
      </c>
      <c r="AN746" s="41">
        <f t="shared" si="129"/>
        <v>1.94872144344326</v>
      </c>
      <c r="AO746" s="41">
        <f>AI746*权重!$D$16+AN746*权重!$D$17</f>
        <v>1.02633471513808</v>
      </c>
      <c r="AP746" s="41">
        <f t="shared" si="130"/>
        <v>1.22240605787456</v>
      </c>
      <c r="AQ746">
        <v>89</v>
      </c>
      <c r="AR746" t="s">
        <v>55</v>
      </c>
      <c r="AS746">
        <v>77.5</v>
      </c>
      <c r="AT746">
        <v>86.3</v>
      </c>
      <c r="AU746">
        <v>85.6</v>
      </c>
      <c r="AV746" s="7">
        <f>IF(AU746="","未进复试",IFERROR(VLOOKUP(A746,录取名单!$E:$I,5,0),"未录取"))</f>
        <v>85.6</v>
      </c>
      <c r="AW746" s="136" t="str">
        <f>VLOOKUP(A746,[1]数据整理!$A:$AC,29,0)</f>
        <v>putong</v>
      </c>
      <c r="AX746" t="str">
        <f t="shared" si="131"/>
        <v/>
      </c>
      <c r="AY746">
        <f>IFERROR(VLOOKUP(A746,跨学科资质筛选!$A:$H,8,0),1)</f>
        <v>1</v>
      </c>
    </row>
    <row r="747" spans="1:51">
      <c r="A747" s="8">
        <v>921</v>
      </c>
      <c r="B747" s="8" t="s">
        <v>1006</v>
      </c>
      <c r="C747">
        <v>1</v>
      </c>
      <c r="D747" t="s">
        <v>140</v>
      </c>
      <c r="E747" t="str">
        <f>VLOOKUP(A747,[1]数据整理!A:J,10,0)</f>
        <v>管理学</v>
      </c>
      <c r="F747" t="str">
        <f>VLOOKUP(A747,[1]数据整理!$A:$M,13,0)</f>
        <v>电子商务</v>
      </c>
      <c r="G747" s="7" t="s">
        <v>53</v>
      </c>
      <c r="H747" s="7">
        <f t="shared" si="121"/>
        <v>0</v>
      </c>
      <c r="I747" s="7">
        <f t="shared" si="122"/>
        <v>1</v>
      </c>
      <c r="J747" s="7">
        <v>1</v>
      </c>
      <c r="K747" s="127">
        <f>VLOOKUP(G747,权重!$L$16:$N$18,3,0)</f>
        <v>0.02965</v>
      </c>
      <c r="L747" s="127">
        <f t="shared" si="123"/>
        <v>-0.162495927150278</v>
      </c>
      <c r="M747" t="str">
        <f>IFERROR(VLOOKUP(A747,[1]数据整理!A:Q,16,0),"")</f>
        <v>经济管理学院</v>
      </c>
      <c r="N747" t="s">
        <v>74</v>
      </c>
      <c r="O747">
        <v>496</v>
      </c>
      <c r="P747">
        <v>481</v>
      </c>
      <c r="Q747" s="14"/>
      <c r="R747" s="14" t="s">
        <v>55</v>
      </c>
      <c r="S747" s="14" t="s">
        <v>55</v>
      </c>
      <c r="T747" s="30">
        <f>VLOOKUP(A747,英语评价得分!O:T,6,0)</f>
        <v>0.195503692540165</v>
      </c>
      <c r="U747" s="41">
        <f t="shared" si="124"/>
        <v>0.196802062639138</v>
      </c>
      <c r="V747" s="14">
        <f t="shared" si="125"/>
        <v>0</v>
      </c>
      <c r="W747">
        <v>57</v>
      </c>
      <c r="X747">
        <v>3</v>
      </c>
      <c r="Y747" s="131">
        <v>0.0526315789473684</v>
      </c>
      <c r="Z747">
        <v>3.73</v>
      </c>
      <c r="AA747" s="41">
        <f t="shared" si="126"/>
        <v>0.403097506911328</v>
      </c>
      <c r="AB747" s="41">
        <f>VLOOKUP(A747,绩点百分制转换!$H:$M,6,0)</f>
        <v>-0.364770434191601</v>
      </c>
      <c r="AC747" s="41">
        <f>L747*权重!$O$22+AA747*权重!$O$23+AB747*权重!$O$24</f>
        <v>0.0429994511125818</v>
      </c>
      <c r="AD747" s="41">
        <f t="shared" si="127"/>
        <v>0.0611977408797235</v>
      </c>
      <c r="AE747">
        <v>2</v>
      </c>
      <c r="AF747">
        <v>1</v>
      </c>
      <c r="AG747">
        <v>1</v>
      </c>
      <c r="AH747" s="41">
        <f>AE747*权重!$N$3+AF747*权重!$N$4+AG747*权重!$N$5</f>
        <v>1.46060452584983</v>
      </c>
      <c r="AI747" s="41">
        <f t="shared" si="128"/>
        <v>0.507209609605234</v>
      </c>
      <c r="AJ747">
        <v>2</v>
      </c>
      <c r="AK747">
        <v>0</v>
      </c>
      <c r="AL747">
        <v>0</v>
      </c>
      <c r="AM747" s="41">
        <f>AJ747*权重!$N$9+AK747*权重!$N$10+AL747*权重!$N$11</f>
        <v>0.968044856278705</v>
      </c>
      <c r="AN747" s="41">
        <f t="shared" si="129"/>
        <v>1.94872144344326</v>
      </c>
      <c r="AO747" s="41">
        <f>AI747*权重!$D$16+AN747*权重!$D$17</f>
        <v>1.40109109776819</v>
      </c>
      <c r="AP747" s="41">
        <f t="shared" si="130"/>
        <v>1.66875603083887</v>
      </c>
      <c r="AQ747" t="s">
        <v>55</v>
      </c>
      <c r="AR747" t="s">
        <v>55</v>
      </c>
      <c r="AS747" t="s">
        <v>55</v>
      </c>
      <c r="AT747" t="s">
        <v>55</v>
      </c>
      <c r="AU747" t="s">
        <v>55</v>
      </c>
      <c r="AV747" s="7" t="str">
        <f>IF(AU747="","未进复试",IFERROR(VLOOKUP(A747,录取名单!$E:$I,5,0),"未录取"))</f>
        <v>未进复试</v>
      </c>
      <c r="AW747" s="136" t="str">
        <f>VLOOKUP(A747,[1]数据整理!$A:$AC,29,0)</f>
        <v>putong</v>
      </c>
      <c r="AX747" t="str">
        <f t="shared" si="131"/>
        <v/>
      </c>
      <c r="AY747">
        <f>IFERROR(VLOOKUP(A747,跨学科资质筛选!$A:$H,8,0),1)</f>
        <v>1</v>
      </c>
    </row>
    <row r="748" spans="1:51">
      <c r="A748" s="8">
        <v>922</v>
      </c>
      <c r="B748" s="8" t="s">
        <v>1007</v>
      </c>
      <c r="C748">
        <v>1</v>
      </c>
      <c r="D748" t="s">
        <v>172</v>
      </c>
      <c r="E748" t="str">
        <f>VLOOKUP(A748,[1]数据整理!A:J,10,0)</f>
        <v>管理学</v>
      </c>
      <c r="F748" t="str">
        <f>VLOOKUP(A748,[1]数据整理!$A:$M,13,0)</f>
        <v>会计学</v>
      </c>
      <c r="G748" s="7" t="s">
        <v>53</v>
      </c>
      <c r="H748" s="7">
        <f t="shared" si="121"/>
        <v>0</v>
      </c>
      <c r="I748" s="7">
        <f t="shared" si="122"/>
        <v>1</v>
      </c>
      <c r="J748" s="7">
        <v>1</v>
      </c>
      <c r="K748" s="127">
        <f>VLOOKUP(G748,权重!$L$16:$N$18,3,0)</f>
        <v>0.02965</v>
      </c>
      <c r="L748" s="127">
        <f t="shared" si="123"/>
        <v>-0.162495927150278</v>
      </c>
      <c r="M748" t="str">
        <f>IFERROR(VLOOKUP(A748,[1]数据整理!A:Q,16,0),"")</f>
        <v>经济管理学院</v>
      </c>
      <c r="N748" t="s">
        <v>54</v>
      </c>
      <c r="O748">
        <v>529</v>
      </c>
      <c r="P748">
        <v>472</v>
      </c>
      <c r="Q748" s="14"/>
      <c r="R748" s="14" t="s">
        <v>55</v>
      </c>
      <c r="S748" s="14" t="s">
        <v>55</v>
      </c>
      <c r="T748" s="30">
        <f>VLOOKUP(A748,英语评价得分!O:T,6,0)</f>
        <v>0.0308070222790473</v>
      </c>
      <c r="U748" s="41">
        <f t="shared" si="124"/>
        <v>0.0313421112571576</v>
      </c>
      <c r="V748" s="14">
        <f t="shared" si="125"/>
        <v>0</v>
      </c>
      <c r="W748">
        <v>275</v>
      </c>
      <c r="X748">
        <v>2</v>
      </c>
      <c r="Y748" s="131">
        <v>0.00727272727272727</v>
      </c>
      <c r="Z748">
        <v>3.97</v>
      </c>
      <c r="AA748" s="41">
        <f t="shared" si="126"/>
        <v>0.794151451899155</v>
      </c>
      <c r="AB748" s="41">
        <f>VLOOKUP(A748,绩点百分制转换!$H:$M,6,0)</f>
        <v>0.662883942763124</v>
      </c>
      <c r="AC748" s="41">
        <f>L748*权重!$O$22+AA748*权重!$O$23+AB748*权重!$O$24</f>
        <v>0.238013323107959</v>
      </c>
      <c r="AD748" s="41">
        <f t="shared" si="127"/>
        <v>0.338538125949392</v>
      </c>
      <c r="AE748">
        <v>0</v>
      </c>
      <c r="AF748">
        <v>3</v>
      </c>
      <c r="AG748">
        <v>7</v>
      </c>
      <c r="AH748" s="41">
        <f>AE748*权重!$N$3+AF748*权重!$N$4+AG748*权重!$N$5</f>
        <v>2.04408462606802</v>
      </c>
      <c r="AI748" s="41">
        <f t="shared" si="128"/>
        <v>1.06348351887009</v>
      </c>
      <c r="AJ748">
        <v>0</v>
      </c>
      <c r="AK748">
        <v>0</v>
      </c>
      <c r="AL748">
        <v>0</v>
      </c>
      <c r="AM748" s="41">
        <f>AJ748*权重!$N$9+AK748*权重!$N$10+AL748*权重!$N$11</f>
        <v>0</v>
      </c>
      <c r="AN748" s="41">
        <f t="shared" si="129"/>
        <v>-0.651047891978899</v>
      </c>
      <c r="AO748" s="41">
        <f>AI748*权重!$D$16+AN748*权重!$D$17</f>
        <v>0.000302591002632913</v>
      </c>
      <c r="AP748" s="41">
        <f t="shared" si="130"/>
        <v>0.00036039809354631</v>
      </c>
      <c r="AQ748" t="s">
        <v>55</v>
      </c>
      <c r="AR748" t="s">
        <v>55</v>
      </c>
      <c r="AS748" t="s">
        <v>55</v>
      </c>
      <c r="AT748">
        <v>88.57</v>
      </c>
      <c r="AU748">
        <v>88.57</v>
      </c>
      <c r="AV748" s="7">
        <f>IF(AU748="","未进复试",IFERROR(VLOOKUP(A748,录取名单!$E:$I,5,0),"未录取"))</f>
        <v>88.57</v>
      </c>
      <c r="AW748" s="136" t="str">
        <f>VLOOKUP(A748,[1]数据整理!$A:$AC,29,0)</f>
        <v>putong</v>
      </c>
      <c r="AX748" t="str">
        <f t="shared" si="131"/>
        <v/>
      </c>
      <c r="AY748">
        <f>IFERROR(VLOOKUP(A748,跨学科资质筛选!$A:$H,8,0),1)</f>
        <v>1</v>
      </c>
    </row>
    <row r="749" spans="1:51">
      <c r="A749" s="8">
        <v>923</v>
      </c>
      <c r="B749" s="8" t="s">
        <v>1008</v>
      </c>
      <c r="C749">
        <v>1</v>
      </c>
      <c r="D749" t="s">
        <v>81</v>
      </c>
      <c r="E749" t="str">
        <f>VLOOKUP(A749,[1]数据整理!A:J,10,0)</f>
        <v>经济学</v>
      </c>
      <c r="F749" t="str">
        <f>VLOOKUP(A749,[1]数据整理!$A:$M,13,0)</f>
        <v>经济学</v>
      </c>
      <c r="G749" s="7" t="s">
        <v>53</v>
      </c>
      <c r="H749" s="7">
        <f t="shared" si="121"/>
        <v>0</v>
      </c>
      <c r="I749" s="7">
        <f t="shared" si="122"/>
        <v>1</v>
      </c>
      <c r="J749" s="7">
        <v>1</v>
      </c>
      <c r="K749" s="127">
        <f>VLOOKUP(G749,权重!$L$16:$N$18,3,0)</f>
        <v>0.02965</v>
      </c>
      <c r="L749" s="127">
        <f t="shared" si="123"/>
        <v>-0.162495927150278</v>
      </c>
      <c r="M749" t="str">
        <f>IFERROR(VLOOKUP(A749,[1]数据整理!A:Q,16,0),"")</f>
        <v>经济管理学院</v>
      </c>
      <c r="N749" t="s">
        <v>61</v>
      </c>
      <c r="O749">
        <v>558</v>
      </c>
      <c r="P749">
        <v>592</v>
      </c>
      <c r="Q749" s="14"/>
      <c r="R749" s="14" t="s">
        <v>55</v>
      </c>
      <c r="S749" s="14" t="s">
        <v>55</v>
      </c>
      <c r="T749" s="30">
        <f>VLOOKUP(A749,英语评价得分!O:T,6,0)</f>
        <v>2.22676262576063</v>
      </c>
      <c r="U749" s="41">
        <f t="shared" si="124"/>
        <v>2.23747479635023</v>
      </c>
      <c r="V749" s="14">
        <f t="shared" si="125"/>
        <v>0</v>
      </c>
      <c r="W749">
        <v>113</v>
      </c>
      <c r="X749">
        <v>2</v>
      </c>
      <c r="Y749" s="131">
        <v>0.0176991150442478</v>
      </c>
      <c r="Z749">
        <v>4.19</v>
      </c>
      <c r="AA749" s="41">
        <f t="shared" si="126"/>
        <v>0.704262049511453</v>
      </c>
      <c r="AB749" s="41">
        <f>VLOOKUP(A749,绩点百分制转换!$H:$M,6,0)</f>
        <v>1.76761239798946</v>
      </c>
      <c r="AC749" s="41">
        <f>L749*权重!$O$22+AA749*权重!$O$23+AB749*权重!$O$24</f>
        <v>0.253983612799529</v>
      </c>
      <c r="AD749" s="41">
        <f t="shared" si="127"/>
        <v>0.361250388658782</v>
      </c>
      <c r="AE749">
        <v>1</v>
      </c>
      <c r="AF749">
        <v>0</v>
      </c>
      <c r="AG749">
        <v>2</v>
      </c>
      <c r="AH749" s="41">
        <f>AE749*权重!$N$3+AF749*权重!$N$4+AG749*权重!$N$5</f>
        <v>0.673553627658583</v>
      </c>
      <c r="AI749" s="41">
        <f t="shared" si="128"/>
        <v>-0.243143109816625</v>
      </c>
      <c r="AJ749">
        <v>0</v>
      </c>
      <c r="AK749">
        <v>0</v>
      </c>
      <c r="AL749">
        <v>0</v>
      </c>
      <c r="AM749" s="41">
        <f>AJ749*权重!$N$9+AK749*权重!$N$10+AL749*权重!$N$11</f>
        <v>0</v>
      </c>
      <c r="AN749" s="41">
        <f t="shared" si="129"/>
        <v>-0.651047891978899</v>
      </c>
      <c r="AO749" s="41">
        <f>AI749*权重!$D$16+AN749*权重!$D$17</f>
        <v>-0.496084865235451</v>
      </c>
      <c r="AP749" s="41">
        <f t="shared" si="130"/>
        <v>-0.590857091297079</v>
      </c>
      <c r="AQ749" t="s">
        <v>55</v>
      </c>
      <c r="AR749" t="s">
        <v>55</v>
      </c>
      <c r="AS749" t="s">
        <v>55</v>
      </c>
      <c r="AT749" t="s">
        <v>55</v>
      </c>
      <c r="AU749" t="s">
        <v>55</v>
      </c>
      <c r="AV749" s="7" t="str">
        <f>IF(AU749="","未进复试",IFERROR(VLOOKUP(A749,录取名单!$E:$I,5,0),"未录取"))</f>
        <v>未进复试</v>
      </c>
      <c r="AW749" s="136" t="str">
        <f>VLOOKUP(A749,[1]数据整理!$A:$AC,29,0)</f>
        <v>putong</v>
      </c>
      <c r="AX749" t="str">
        <f t="shared" si="131"/>
        <v/>
      </c>
      <c r="AY749">
        <f>IFERROR(VLOOKUP(A749,跨学科资质筛选!$A:$H,8,0),1)</f>
        <v>1</v>
      </c>
    </row>
    <row r="750" spans="1:51">
      <c r="A750" s="8">
        <v>924</v>
      </c>
      <c r="B750" s="8" t="s">
        <v>1009</v>
      </c>
      <c r="C750">
        <v>1</v>
      </c>
      <c r="D750" t="s">
        <v>102</v>
      </c>
      <c r="E750" t="str">
        <f>VLOOKUP(A750,[1]数据整理!A:J,10,0)</f>
        <v>理学</v>
      </c>
      <c r="F750" t="str">
        <f>VLOOKUP(A750,[1]数据整理!$A:$M,13,0)</f>
        <v>自然地理与资源环境</v>
      </c>
      <c r="G750" s="7">
        <v>211</v>
      </c>
      <c r="H750" s="7">
        <f t="shared" si="121"/>
        <v>0</v>
      </c>
      <c r="I750" s="7">
        <f t="shared" si="122"/>
        <v>1</v>
      </c>
      <c r="J750" s="7">
        <v>1</v>
      </c>
      <c r="K750" s="127">
        <f>VLOOKUP(G750,权重!$L$16:$N$18,3,0)</f>
        <v>0.03757</v>
      </c>
      <c r="L750" s="127">
        <f t="shared" si="123"/>
        <v>-0.0952406599627802</v>
      </c>
      <c r="M750" t="str">
        <f>IFERROR(VLOOKUP(A750,[1]数据整理!A:Q,16,0),"")</f>
        <v>水土保持学院</v>
      </c>
      <c r="N750" t="s">
        <v>195</v>
      </c>
      <c r="O750">
        <v>469</v>
      </c>
      <c r="Q750" s="14"/>
      <c r="R750" s="14" t="s">
        <v>55</v>
      </c>
      <c r="S750" s="14" t="s">
        <v>55</v>
      </c>
      <c r="T750" s="30">
        <f>VLOOKUP(A750,英语评价得分!O:T,6,0)</f>
        <v>-1.18519580092094</v>
      </c>
      <c r="U750" s="41">
        <f t="shared" si="124"/>
        <v>-1.19029623569927</v>
      </c>
      <c r="V750" s="14">
        <f t="shared" si="125"/>
        <v>0</v>
      </c>
      <c r="W750">
        <v>51</v>
      </c>
      <c r="X750">
        <v>19</v>
      </c>
      <c r="Y750" s="131">
        <v>0.372549019607843</v>
      </c>
      <c r="Z750">
        <v>84.21</v>
      </c>
      <c r="AA750" s="41">
        <f t="shared" si="126"/>
        <v>-2.3550185525089</v>
      </c>
      <c r="AB750" s="41">
        <f>VLOOKUP(A750,绩点百分制转换!$H:$M,6,0)</f>
        <v>-1.21001615923686</v>
      </c>
      <c r="AC750" s="41">
        <f>L750*权重!$O$22+AA750*权重!$O$23+AB750*权重!$O$24</f>
        <v>-1.00346305706976</v>
      </c>
      <c r="AD750" s="41">
        <f t="shared" si="127"/>
        <v>-1.42703646528558</v>
      </c>
      <c r="AE750">
        <v>0</v>
      </c>
      <c r="AF750">
        <v>0</v>
      </c>
      <c r="AG750">
        <v>0</v>
      </c>
      <c r="AH750" s="41">
        <f>AE750*权重!$N$3+AF750*权重!$N$4+AG750*权重!$N$5</f>
        <v>0</v>
      </c>
      <c r="AI750" s="41">
        <f t="shared" si="128"/>
        <v>-0.885290647353986</v>
      </c>
      <c r="AJ750">
        <v>0</v>
      </c>
      <c r="AK750">
        <v>0</v>
      </c>
      <c r="AL750">
        <v>0</v>
      </c>
      <c r="AM750" s="41">
        <f>AJ750*权重!$N$9+AK750*权重!$N$10+AL750*权重!$N$11</f>
        <v>0</v>
      </c>
      <c r="AN750" s="41">
        <f t="shared" si="129"/>
        <v>-0.651047891978899</v>
      </c>
      <c r="AO750" s="41">
        <f>AI750*权重!$D$16+AN750*权重!$D$17</f>
        <v>-0.740036714745894</v>
      </c>
      <c r="AP750" s="41">
        <f t="shared" si="130"/>
        <v>-0.881413587411652</v>
      </c>
      <c r="AQ750">
        <v>61</v>
      </c>
      <c r="AR750" t="s">
        <v>55</v>
      </c>
      <c r="AS750">
        <v>77</v>
      </c>
      <c r="AT750">
        <v>91</v>
      </c>
      <c r="AU750">
        <v>76.2</v>
      </c>
      <c r="AV750" s="7">
        <f>IF(AU750="","未进复试",IFERROR(VLOOKUP(A750,录取名单!$E:$I,5,0),"未录取"))</f>
        <v>76.2</v>
      </c>
      <c r="AW750" s="136" t="str">
        <f>VLOOKUP(A750,[1]数据整理!$A:$AC,29,0)</f>
        <v>2jia</v>
      </c>
      <c r="AX750" t="str">
        <f t="shared" si="131"/>
        <v/>
      </c>
      <c r="AY750">
        <f>IFERROR(VLOOKUP(A750,跨学科资质筛选!$A:$H,8,0),1)</f>
        <v>1</v>
      </c>
    </row>
    <row r="751" spans="1:51">
      <c r="A751" s="8">
        <v>925</v>
      </c>
      <c r="B751" s="8" t="s">
        <v>1010</v>
      </c>
      <c r="C751">
        <v>1</v>
      </c>
      <c r="D751" t="s">
        <v>102</v>
      </c>
      <c r="E751" t="str">
        <f>VLOOKUP(A751,[1]数据整理!A:J,10,0)</f>
        <v>艺术学</v>
      </c>
      <c r="F751" t="str">
        <f>VLOOKUP(A751,[1]数据整理!$A:$M,13,0)</f>
        <v>视觉传达设计</v>
      </c>
      <c r="G751" s="7">
        <v>211</v>
      </c>
      <c r="H751" s="7">
        <f t="shared" si="121"/>
        <v>0</v>
      </c>
      <c r="I751" s="7">
        <f t="shared" si="122"/>
        <v>1</v>
      </c>
      <c r="J751" s="7">
        <v>1</v>
      </c>
      <c r="K751" s="127">
        <f>VLOOKUP(G751,权重!$L$16:$N$18,3,0)</f>
        <v>0.03757</v>
      </c>
      <c r="L751" s="127">
        <f t="shared" si="123"/>
        <v>-0.0952406599627802</v>
      </c>
      <c r="M751" t="str">
        <f>IFERROR(VLOOKUP(A751,[1]数据整理!A:Q,16,0),"")</f>
        <v>艺术设计学院</v>
      </c>
      <c r="N751" t="s">
        <v>205</v>
      </c>
      <c r="O751">
        <v>454</v>
      </c>
      <c r="Q751" s="14"/>
      <c r="R751" s="14" t="s">
        <v>55</v>
      </c>
      <c r="S751" s="14" t="s">
        <v>55</v>
      </c>
      <c r="T751" s="30">
        <f>VLOOKUP(A751,英语评价得分!O:T,6,0)</f>
        <v>-1.42255473110732</v>
      </c>
      <c r="U751" s="41">
        <f t="shared" si="124"/>
        <v>-1.4287551977806</v>
      </c>
      <c r="V751" s="14">
        <f t="shared" si="125"/>
        <v>0</v>
      </c>
      <c r="W751">
        <v>33</v>
      </c>
      <c r="X751">
        <v>8</v>
      </c>
      <c r="Y751" s="131">
        <v>0.242424242424242</v>
      </c>
      <c r="Z751">
        <v>86.03</v>
      </c>
      <c r="AA751" s="41">
        <f t="shared" si="126"/>
        <v>-1.23316899989428</v>
      </c>
      <c r="AB751" s="41">
        <f>VLOOKUP(A751,绩点百分制转换!$H:$M,6,0)</f>
        <v>-0.742433417722462</v>
      </c>
      <c r="AC751" s="41">
        <f>L751*权重!$O$22+AA751*权重!$O$23+AB751*权重!$O$24</f>
        <v>-0.556474794394552</v>
      </c>
      <c r="AD751" s="41">
        <f t="shared" si="127"/>
        <v>-0.79134888253299</v>
      </c>
      <c r="AE751">
        <v>0</v>
      </c>
      <c r="AF751">
        <v>0</v>
      </c>
      <c r="AG751">
        <v>0</v>
      </c>
      <c r="AH751" s="41">
        <f>AE751*权重!$N$3+AF751*权重!$N$4+AG751*权重!$N$5</f>
        <v>0</v>
      </c>
      <c r="AI751" s="41">
        <f t="shared" si="128"/>
        <v>-0.885290647353986</v>
      </c>
      <c r="AJ751">
        <v>0</v>
      </c>
      <c r="AK751">
        <v>0</v>
      </c>
      <c r="AL751">
        <v>0</v>
      </c>
      <c r="AM751" s="41">
        <f>AJ751*权重!$N$9+AK751*权重!$N$10+AL751*权重!$N$11</f>
        <v>0</v>
      </c>
      <c r="AN751" s="41">
        <f t="shared" si="129"/>
        <v>-0.651047891978899</v>
      </c>
      <c r="AO751" s="41">
        <f>AI751*权重!$D$16+AN751*权重!$D$17</f>
        <v>-0.740036714745894</v>
      </c>
      <c r="AP751" s="41">
        <f t="shared" si="130"/>
        <v>-0.881413587411652</v>
      </c>
      <c r="AQ751">
        <v>84</v>
      </c>
      <c r="AR751" t="s">
        <v>55</v>
      </c>
      <c r="AS751">
        <v>80.75</v>
      </c>
      <c r="AT751">
        <v>86.8</v>
      </c>
      <c r="AU751">
        <v>84.45</v>
      </c>
      <c r="AV751" s="7">
        <f>IF(AU751="","未进复试",IFERROR(VLOOKUP(A751,录取名单!$E:$I,5,0),"未录取"))</f>
        <v>84.45</v>
      </c>
      <c r="AW751" s="136" t="str">
        <f>VLOOKUP(A751,[1]数据整理!$A:$AC,29,0)</f>
        <v>putong</v>
      </c>
      <c r="AX751" t="str">
        <f t="shared" si="131"/>
        <v/>
      </c>
      <c r="AY751">
        <f>IFERROR(VLOOKUP(A751,跨学科资质筛选!$A:$H,8,0),1)</f>
        <v>1</v>
      </c>
    </row>
    <row r="752" spans="1:51">
      <c r="A752" s="8">
        <v>926</v>
      </c>
      <c r="B752" s="8" t="s">
        <v>1011</v>
      </c>
      <c r="C752">
        <v>1</v>
      </c>
      <c r="D752" t="s">
        <v>102</v>
      </c>
      <c r="E752" t="str">
        <f>VLOOKUP(A752,[1]数据整理!A:J,10,0)</f>
        <v>农学</v>
      </c>
      <c r="F752" t="str">
        <f>VLOOKUP(A752,[1]数据整理!$A:$M,13,0)</f>
        <v>园林</v>
      </c>
      <c r="G752" s="7">
        <v>211</v>
      </c>
      <c r="H752" s="7">
        <f t="shared" si="121"/>
        <v>0</v>
      </c>
      <c r="I752" s="7">
        <f t="shared" si="122"/>
        <v>1</v>
      </c>
      <c r="J752" s="7">
        <v>1</v>
      </c>
      <c r="K752" s="127">
        <f>VLOOKUP(G752,权重!$L$16:$N$18,3,0)</f>
        <v>0.03757</v>
      </c>
      <c r="L752" s="127">
        <f t="shared" si="123"/>
        <v>-0.0952406599627802</v>
      </c>
      <c r="M752" t="str">
        <f>IFERROR(VLOOKUP(A752,[1]数据整理!A:Q,16,0),"")</f>
        <v>园林学院</v>
      </c>
      <c r="N752" t="s">
        <v>64</v>
      </c>
      <c r="O752">
        <v>520</v>
      </c>
      <c r="P752">
        <v>520</v>
      </c>
      <c r="Q752" s="14"/>
      <c r="R752" s="14" t="s">
        <v>55</v>
      </c>
      <c r="S752" s="14" t="s">
        <v>55</v>
      </c>
      <c r="T752" s="30">
        <f>VLOOKUP(A752,英语评价得分!O:T,6,0)</f>
        <v>0.90918926367168</v>
      </c>
      <c r="U752" s="41">
        <f t="shared" si="124"/>
        <v>0.913795185294387</v>
      </c>
      <c r="V752" s="14">
        <f t="shared" si="125"/>
        <v>0</v>
      </c>
      <c r="W752">
        <v>185</v>
      </c>
      <c r="X752">
        <v>84</v>
      </c>
      <c r="Y752" s="131">
        <v>0.454054054054054</v>
      </c>
      <c r="Z752">
        <v>85.92</v>
      </c>
      <c r="AA752" s="41">
        <f t="shared" si="126"/>
        <v>-3.05770091945204</v>
      </c>
      <c r="AB752" s="41">
        <f>VLOOKUP(A752,绩点百分制转换!$H:$M,6,0)</f>
        <v>-0.770693913088717</v>
      </c>
      <c r="AC752" s="41">
        <f>L752*权重!$O$22+AA752*权重!$O$23+AB752*权重!$O$24</f>
        <v>-1.25024193445013</v>
      </c>
      <c r="AD752" s="41">
        <f t="shared" si="127"/>
        <v>-1.77799482624441</v>
      </c>
      <c r="AE752">
        <v>1</v>
      </c>
      <c r="AF752">
        <v>0</v>
      </c>
      <c r="AG752">
        <v>0</v>
      </c>
      <c r="AH752" s="41">
        <f>AE752*权重!$N$3+AF752*权重!$N$4+AG752*权重!$N$5</f>
        <v>0.460604525849828</v>
      </c>
      <c r="AI752" s="41">
        <f t="shared" si="128"/>
        <v>-0.446162937387948</v>
      </c>
      <c r="AJ752">
        <v>0</v>
      </c>
      <c r="AK752">
        <v>0</v>
      </c>
      <c r="AL752">
        <v>0</v>
      </c>
      <c r="AM752" s="41">
        <f>AJ752*权重!$N$9+AK752*权重!$N$10+AL752*权重!$N$11</f>
        <v>0</v>
      </c>
      <c r="AN752" s="41">
        <f t="shared" si="129"/>
        <v>-0.651047891978899</v>
      </c>
      <c r="AO752" s="41">
        <f>AI752*权重!$D$16+AN752*权重!$D$17</f>
        <v>-0.573212097729797</v>
      </c>
      <c r="AP752" s="41">
        <f t="shared" si="130"/>
        <v>-0.682718737247059</v>
      </c>
      <c r="AQ752" t="s">
        <v>55</v>
      </c>
      <c r="AR752" t="s">
        <v>55</v>
      </c>
      <c r="AS752">
        <v>86.33</v>
      </c>
      <c r="AT752">
        <v>88</v>
      </c>
      <c r="AU752">
        <v>87.67</v>
      </c>
      <c r="AV752" s="7">
        <f>IF(AU752="","未进复试",IFERROR(VLOOKUP(A752,录取名单!$E:$I,5,0),"未录取"))</f>
        <v>87.67</v>
      </c>
      <c r="AW752" s="136" t="str">
        <f>VLOOKUP(A752,[1]数据整理!$A:$AC,29,0)</f>
        <v>zhijiaotuan</v>
      </c>
      <c r="AX752" t="str">
        <f t="shared" si="131"/>
        <v/>
      </c>
      <c r="AY752">
        <f>IFERROR(VLOOKUP(A752,跨学科资质筛选!$A:$H,8,0),1)</f>
        <v>1</v>
      </c>
    </row>
    <row r="753" spans="1:51">
      <c r="A753" s="8">
        <v>928</v>
      </c>
      <c r="B753" s="8" t="s">
        <v>1012</v>
      </c>
      <c r="C753">
        <v>1</v>
      </c>
      <c r="D753" t="s">
        <v>102</v>
      </c>
      <c r="E753" t="str">
        <f>VLOOKUP(A753,[1]数据整理!A:J,10,0)</f>
        <v>管理学</v>
      </c>
      <c r="F753" t="str">
        <f>VLOOKUP(A753,[1]数据整理!$A:$M,13,0)</f>
        <v>工商管理</v>
      </c>
      <c r="G753" s="7">
        <v>211</v>
      </c>
      <c r="H753" s="7">
        <f t="shared" si="121"/>
        <v>0</v>
      </c>
      <c r="I753" s="7">
        <f t="shared" si="122"/>
        <v>1</v>
      </c>
      <c r="J753" s="7">
        <v>1</v>
      </c>
      <c r="K753" s="127">
        <f>VLOOKUP(G753,权重!$L$16:$N$18,3,0)</f>
        <v>0.03757</v>
      </c>
      <c r="L753" s="127">
        <f t="shared" si="123"/>
        <v>-0.0952406599627802</v>
      </c>
      <c r="M753" t="str">
        <f>IFERROR(VLOOKUP(A753,[1]数据整理!A:Q,16,0),"")</f>
        <v>经济管理学院</v>
      </c>
      <c r="N753" t="s">
        <v>79</v>
      </c>
      <c r="O753">
        <v>531</v>
      </c>
      <c r="Q753" s="14"/>
      <c r="R753" s="14" t="s">
        <v>55</v>
      </c>
      <c r="S753" s="14" t="s">
        <v>55</v>
      </c>
      <c r="T753" s="30">
        <f>VLOOKUP(A753,英语评价得分!O:T,6,0)</f>
        <v>-0.204112222817219</v>
      </c>
      <c r="U753" s="41">
        <f t="shared" si="124"/>
        <v>-0.204665859096425</v>
      </c>
      <c r="V753" s="14">
        <f t="shared" si="125"/>
        <v>0</v>
      </c>
      <c r="W753">
        <v>69</v>
      </c>
      <c r="X753">
        <v>14</v>
      </c>
      <c r="Y753" s="131">
        <v>0.202898550724638</v>
      </c>
      <c r="Z753">
        <v>87</v>
      </c>
      <c r="AA753" s="41">
        <f t="shared" si="126"/>
        <v>-0.892404692667682</v>
      </c>
      <c r="AB753" s="41">
        <f>VLOOKUP(A753,绩点百分制转换!$H:$M,6,0)</f>
        <v>-0.493227231310942</v>
      </c>
      <c r="AC753" s="41">
        <f>L753*权重!$O$22+AA753*权重!$O$23+AB753*权重!$O$24</f>
        <v>-0.415841840072327</v>
      </c>
      <c r="AD753" s="41">
        <f t="shared" si="127"/>
        <v>-0.591346711886711</v>
      </c>
      <c r="AE753">
        <v>0</v>
      </c>
      <c r="AF753">
        <v>0</v>
      </c>
      <c r="AG753">
        <v>0</v>
      </c>
      <c r="AH753" s="41">
        <f>AE753*权重!$N$3+AF753*权重!$N$4+AG753*权重!$N$5</f>
        <v>0</v>
      </c>
      <c r="AI753" s="41">
        <f t="shared" si="128"/>
        <v>-0.885290647353986</v>
      </c>
      <c r="AJ753">
        <v>0</v>
      </c>
      <c r="AK753">
        <v>0</v>
      </c>
      <c r="AL753">
        <v>0</v>
      </c>
      <c r="AM753" s="41">
        <f>AJ753*权重!$N$9+AK753*权重!$N$10+AL753*权重!$N$11</f>
        <v>0</v>
      </c>
      <c r="AN753" s="41">
        <f t="shared" si="129"/>
        <v>-0.651047891978899</v>
      </c>
      <c r="AO753" s="41">
        <f>AI753*权重!$D$16+AN753*权重!$D$17</f>
        <v>-0.740036714745894</v>
      </c>
      <c r="AP753" s="41">
        <f t="shared" si="130"/>
        <v>-0.881413587411652</v>
      </c>
      <c r="AQ753" t="s">
        <v>55</v>
      </c>
      <c r="AR753" t="s">
        <v>55</v>
      </c>
      <c r="AS753" t="s">
        <v>55</v>
      </c>
      <c r="AT753">
        <v>87.88</v>
      </c>
      <c r="AU753">
        <v>87.88</v>
      </c>
      <c r="AV753" s="7">
        <f>IF(AU753="","未进复试",IFERROR(VLOOKUP(A753,录取名单!$E:$I,5,0),"未录取"))</f>
        <v>87.88</v>
      </c>
      <c r="AW753" s="136" t="str">
        <f>VLOOKUP(A753,[1]数据整理!$A:$AC,29,0)</f>
        <v>2jia</v>
      </c>
      <c r="AX753" t="str">
        <f t="shared" si="131"/>
        <v/>
      </c>
      <c r="AY753">
        <f>IFERROR(VLOOKUP(A753,跨学科资质筛选!$A:$H,8,0),1)</f>
        <v>1</v>
      </c>
    </row>
    <row r="754" spans="1:51">
      <c r="A754" s="8">
        <v>929</v>
      </c>
      <c r="B754" s="8" t="s">
        <v>1013</v>
      </c>
      <c r="C754">
        <v>1</v>
      </c>
      <c r="D754" t="s">
        <v>426</v>
      </c>
      <c r="E754" t="str">
        <f>VLOOKUP(A754,[1]数据整理!A:J,10,0)</f>
        <v>艺术学</v>
      </c>
      <c r="F754" t="str">
        <f>VLOOKUP(A754,[1]数据整理!$A:$M,13,0)</f>
        <v>环境设计</v>
      </c>
      <c r="G754" s="7" t="s">
        <v>53</v>
      </c>
      <c r="H754" s="7">
        <f t="shared" si="121"/>
        <v>0</v>
      </c>
      <c r="I754" s="7">
        <f t="shared" si="122"/>
        <v>1</v>
      </c>
      <c r="J754" s="7">
        <v>1</v>
      </c>
      <c r="K754" s="127">
        <f>VLOOKUP(G754,权重!$L$16:$N$18,3,0)</f>
        <v>0.02965</v>
      </c>
      <c r="L754" s="127">
        <f t="shared" si="123"/>
        <v>-0.162495927150278</v>
      </c>
      <c r="M754" t="str">
        <f>IFERROR(VLOOKUP(A754,[1]数据整理!A:Q,16,0),"")</f>
        <v>艺术设计学院</v>
      </c>
      <c r="N754" t="s">
        <v>205</v>
      </c>
      <c r="O754">
        <v>449</v>
      </c>
      <c r="Q754" s="14"/>
      <c r="R754" s="14" t="s">
        <v>55</v>
      </c>
      <c r="S754" s="14" t="s">
        <v>55</v>
      </c>
      <c r="T754" s="30">
        <f>VLOOKUP(A754,英语评价得分!O:T,6,0)</f>
        <v>-1.50167437450278</v>
      </c>
      <c r="U754" s="41">
        <f t="shared" si="124"/>
        <v>-1.50824151847438</v>
      </c>
      <c r="V754" s="14">
        <f t="shared" si="125"/>
        <v>0</v>
      </c>
      <c r="W754">
        <v>87</v>
      </c>
      <c r="X754">
        <v>1</v>
      </c>
      <c r="Y754" s="131">
        <v>0.0114942528735632</v>
      </c>
      <c r="Z754">
        <v>3.82</v>
      </c>
      <c r="AA754" s="41">
        <f t="shared" si="126"/>
        <v>0.757756257154908</v>
      </c>
      <c r="AB754" s="41">
        <f>VLOOKUP(A754,绩点百分制转换!$H:$M,6,0)</f>
        <v>0.0205999571664207</v>
      </c>
      <c r="AC754" s="41">
        <f>L754*权重!$O$22+AA754*权重!$O$23+AB754*权重!$O$24</f>
        <v>0.195079446667508</v>
      </c>
      <c r="AD754" s="41">
        <f t="shared" si="127"/>
        <v>0.277479403804691</v>
      </c>
      <c r="AE754">
        <v>0</v>
      </c>
      <c r="AF754">
        <v>3</v>
      </c>
      <c r="AG754">
        <v>2</v>
      </c>
      <c r="AH754" s="41">
        <f>AE754*权重!$N$3+AF754*权重!$N$4+AG754*权重!$N$5</f>
        <v>1.51171187154614</v>
      </c>
      <c r="AI754" s="41">
        <f t="shared" si="128"/>
        <v>0.555933949941785</v>
      </c>
      <c r="AJ754">
        <v>0</v>
      </c>
      <c r="AK754">
        <v>0</v>
      </c>
      <c r="AL754">
        <v>0</v>
      </c>
      <c r="AM754" s="41">
        <f>AJ754*权重!$N$9+AK754*权重!$N$10+AL754*权重!$N$11</f>
        <v>0</v>
      </c>
      <c r="AN754" s="41">
        <f t="shared" si="129"/>
        <v>-0.651047891978899</v>
      </c>
      <c r="AO754" s="41">
        <f>AI754*权重!$D$16+AN754*权重!$D$17</f>
        <v>-0.192515490233231</v>
      </c>
      <c r="AP754" s="41">
        <f t="shared" si="130"/>
        <v>-0.229293716781403</v>
      </c>
      <c r="AQ754" t="s">
        <v>55</v>
      </c>
      <c r="AR754" t="s">
        <v>55</v>
      </c>
      <c r="AS754" t="s">
        <v>55</v>
      </c>
      <c r="AT754" t="s">
        <v>55</v>
      </c>
      <c r="AU754" t="s">
        <v>55</v>
      </c>
      <c r="AV754" s="7" t="str">
        <f>IF(AU754="","未进复试",IFERROR(VLOOKUP(A754,录取名单!$E:$I,5,0),"未录取"))</f>
        <v>未进复试</v>
      </c>
      <c r="AW754" s="136" t="str">
        <f>VLOOKUP(A754,[1]数据整理!$A:$AC,29,0)</f>
        <v>putong</v>
      </c>
      <c r="AX754" t="str">
        <f t="shared" si="131"/>
        <v/>
      </c>
      <c r="AY754">
        <f>IFERROR(VLOOKUP(A754,跨学科资质筛选!$A:$H,8,0),1)</f>
        <v>1</v>
      </c>
    </row>
    <row r="755" spans="1:51">
      <c r="A755" s="8">
        <v>930</v>
      </c>
      <c r="B755" s="8" t="s">
        <v>1014</v>
      </c>
      <c r="C755">
        <v>1</v>
      </c>
      <c r="D755" t="s">
        <v>372</v>
      </c>
      <c r="E755" t="str">
        <f>VLOOKUP(A755,[1]数据整理!A:J,10,0)</f>
        <v>管理学</v>
      </c>
      <c r="F755" t="str">
        <f>VLOOKUP(A755,[1]数据整理!$A:$M,13,0)</f>
        <v>会计学</v>
      </c>
      <c r="G755" s="7">
        <v>211</v>
      </c>
      <c r="H755" s="7">
        <f t="shared" si="121"/>
        <v>0</v>
      </c>
      <c r="I755" s="7">
        <f t="shared" si="122"/>
        <v>1</v>
      </c>
      <c r="J755" s="7">
        <v>1</v>
      </c>
      <c r="K755" s="127">
        <f>VLOOKUP(G755,权重!$L$16:$N$18,3,0)</f>
        <v>0.03757</v>
      </c>
      <c r="L755" s="127">
        <f t="shared" si="123"/>
        <v>-0.0952406599627802</v>
      </c>
      <c r="M755" t="str">
        <f>IFERROR(VLOOKUP(A755,[1]数据整理!A:Q,16,0),"")</f>
        <v>经济管理学院</v>
      </c>
      <c r="N755" t="s">
        <v>54</v>
      </c>
      <c r="O755">
        <v>461</v>
      </c>
      <c r="Q755" s="14"/>
      <c r="R755" s="14" t="s">
        <v>55</v>
      </c>
      <c r="S755" s="14" t="s">
        <v>55</v>
      </c>
      <c r="T755" s="30">
        <f>VLOOKUP(A755,英语评价得分!O:T,6,0)</f>
        <v>-1.31178723035367</v>
      </c>
      <c r="U755" s="41">
        <f t="shared" si="124"/>
        <v>-1.31747434880931</v>
      </c>
      <c r="V755" s="14">
        <f t="shared" si="125"/>
        <v>0</v>
      </c>
      <c r="W755">
        <v>132</v>
      </c>
      <c r="X755">
        <v>3</v>
      </c>
      <c r="Y755" s="131">
        <v>0.0227272727272727</v>
      </c>
      <c r="Z755">
        <v>3.63</v>
      </c>
      <c r="AA755" s="41">
        <f t="shared" si="126"/>
        <v>0.660912607773556</v>
      </c>
      <c r="AB755" s="41">
        <f>VLOOKUP(A755,绩点百分制转换!$H:$M,6,0)</f>
        <v>-0.673066747278019</v>
      </c>
      <c r="AC755" s="41">
        <f>L755*权重!$O$22+AA755*权重!$O$23+AB755*权重!$O$24</f>
        <v>0.165553053185262</v>
      </c>
      <c r="AD755" s="41">
        <f t="shared" si="127"/>
        <v>0.235488230283051</v>
      </c>
      <c r="AE755">
        <v>0</v>
      </c>
      <c r="AF755">
        <v>0</v>
      </c>
      <c r="AG755">
        <v>0</v>
      </c>
      <c r="AH755" s="41">
        <f>AE755*权重!$N$3+AF755*权重!$N$4+AG755*权重!$N$5</f>
        <v>0</v>
      </c>
      <c r="AI755" s="41">
        <f t="shared" si="128"/>
        <v>-0.885290647353986</v>
      </c>
      <c r="AJ755">
        <v>0</v>
      </c>
      <c r="AK755">
        <v>0</v>
      </c>
      <c r="AL755">
        <v>0</v>
      </c>
      <c r="AM755" s="41">
        <f>AJ755*权重!$N$9+AK755*权重!$N$10+AL755*权重!$N$11</f>
        <v>0</v>
      </c>
      <c r="AN755" s="41">
        <f t="shared" si="129"/>
        <v>-0.651047891978899</v>
      </c>
      <c r="AO755" s="41">
        <f>AI755*权重!$D$16+AN755*权重!$D$17</f>
        <v>-0.740036714745894</v>
      </c>
      <c r="AP755" s="41">
        <f t="shared" si="130"/>
        <v>-0.881413587411652</v>
      </c>
      <c r="AQ755" t="s">
        <v>55</v>
      </c>
      <c r="AR755" t="s">
        <v>55</v>
      </c>
      <c r="AS755" t="s">
        <v>55</v>
      </c>
      <c r="AT755" t="s">
        <v>55</v>
      </c>
      <c r="AU755" t="s">
        <v>55</v>
      </c>
      <c r="AV755" s="7" t="str">
        <f>IF(AU755="","未进复试",IFERROR(VLOOKUP(A755,录取名单!$E:$I,5,0),"未录取"))</f>
        <v>未进复试</v>
      </c>
      <c r="AW755" s="136" t="str">
        <f>VLOOKUP(A755,[1]数据整理!$A:$AC,29,0)</f>
        <v>putong</v>
      </c>
      <c r="AX755" t="str">
        <f t="shared" si="131"/>
        <v/>
      </c>
      <c r="AY755">
        <f>IFERROR(VLOOKUP(A755,跨学科资质筛选!$A:$H,8,0),1)</f>
        <v>1</v>
      </c>
    </row>
    <row r="756" spans="1:51">
      <c r="A756" s="8">
        <v>931</v>
      </c>
      <c r="B756" s="8" t="s">
        <v>1015</v>
      </c>
      <c r="C756">
        <v>1</v>
      </c>
      <c r="D756" t="s">
        <v>102</v>
      </c>
      <c r="E756" t="str">
        <f>VLOOKUP(A756,[1]数据整理!A:J,10,0)</f>
        <v>工学</v>
      </c>
      <c r="F756" t="str">
        <f>VLOOKUP(A756,[1]数据整理!$A:$M,13,0)</f>
        <v>风景园林</v>
      </c>
      <c r="G756" s="7">
        <v>211</v>
      </c>
      <c r="H756" s="7">
        <f t="shared" si="121"/>
        <v>0</v>
      </c>
      <c r="I756" s="7">
        <f t="shared" si="122"/>
        <v>1</v>
      </c>
      <c r="J756" s="7">
        <v>1</v>
      </c>
      <c r="K756" s="127">
        <f>VLOOKUP(G756,权重!$L$16:$N$18,3,0)</f>
        <v>0.03757</v>
      </c>
      <c r="L756" s="127">
        <f t="shared" si="123"/>
        <v>-0.0952406599627802</v>
      </c>
      <c r="M756" t="str">
        <f>IFERROR(VLOOKUP(A756,[1]数据整理!A:Q,16,0),"")</f>
        <v>园林学院</v>
      </c>
      <c r="N756" t="s">
        <v>64</v>
      </c>
      <c r="O756">
        <v>505</v>
      </c>
      <c r="P756">
        <v>547</v>
      </c>
      <c r="Q756" s="14"/>
      <c r="R756" s="14" t="s">
        <v>55</v>
      </c>
      <c r="S756" s="14" t="s">
        <v>55</v>
      </c>
      <c r="T756" s="30">
        <f>VLOOKUP(A756,英语评价得分!O:T,6,0)</f>
        <v>1.40327927445504</v>
      </c>
      <c r="U756" s="41">
        <f t="shared" si="124"/>
        <v>1.41017503944033</v>
      </c>
      <c r="V756" s="14">
        <f t="shared" si="125"/>
        <v>0</v>
      </c>
      <c r="W756">
        <v>142</v>
      </c>
      <c r="X756">
        <v>11</v>
      </c>
      <c r="Y756" s="131">
        <v>0.0774647887323944</v>
      </c>
      <c r="Z756">
        <v>89.97</v>
      </c>
      <c r="AA756" s="41">
        <f t="shared" si="126"/>
        <v>0.189002037237568</v>
      </c>
      <c r="AB756" s="41">
        <f>VLOOKUP(A756,绩点百分制转换!$H:$M,6,0)</f>
        <v>0.269806143577941</v>
      </c>
      <c r="AC756" s="41">
        <f>L756*权重!$O$22+AA756*权重!$O$23+AB756*权重!$O$24</f>
        <v>0.0291920640404527</v>
      </c>
      <c r="AD756" s="41">
        <f t="shared" si="127"/>
        <v>0.0415614657357633</v>
      </c>
      <c r="AE756">
        <v>0</v>
      </c>
      <c r="AF756">
        <v>0</v>
      </c>
      <c r="AG756">
        <v>1</v>
      </c>
      <c r="AH756" s="41">
        <f>AE756*权重!$N$3+AF756*权重!$N$4+AG756*权重!$N$5</f>
        <v>0.106474550904377</v>
      </c>
      <c r="AI756" s="41">
        <f t="shared" si="128"/>
        <v>-0.783780733568324</v>
      </c>
      <c r="AJ756">
        <v>0</v>
      </c>
      <c r="AK756">
        <v>0</v>
      </c>
      <c r="AL756">
        <v>0</v>
      </c>
      <c r="AM756" s="41">
        <f>AJ756*权重!$N$9+AK756*权重!$N$10+AL756*权重!$N$11</f>
        <v>0</v>
      </c>
      <c r="AN756" s="41">
        <f t="shared" si="129"/>
        <v>-0.651047891978899</v>
      </c>
      <c r="AO756" s="41">
        <f>AI756*权重!$D$16+AN756*权重!$D$17</f>
        <v>-0.701473098498721</v>
      </c>
      <c r="AP756" s="41">
        <f t="shared" si="130"/>
        <v>-0.835482764436662</v>
      </c>
      <c r="AQ756">
        <v>69</v>
      </c>
      <c r="AR756">
        <v>90</v>
      </c>
      <c r="AS756" t="s">
        <v>55</v>
      </c>
      <c r="AT756">
        <v>88.71</v>
      </c>
      <c r="AU756">
        <v>81.34</v>
      </c>
      <c r="AV756" s="7">
        <f>IF(AU756="","未进复试",IFERROR(VLOOKUP(A756,录取名单!$E:$I,5,0),"未录取"))</f>
        <v>81.34</v>
      </c>
      <c r="AW756" s="136" t="str">
        <f>VLOOKUP(A756,[1]数据整理!$A:$AC,29,0)</f>
        <v>putong</v>
      </c>
      <c r="AX756" t="str">
        <f t="shared" si="131"/>
        <v/>
      </c>
      <c r="AY756">
        <f>IFERROR(VLOOKUP(A756,跨学科资质筛选!$A:$H,8,0),1)</f>
        <v>1</v>
      </c>
    </row>
    <row r="757" spans="1:51">
      <c r="A757" s="8">
        <v>932</v>
      </c>
      <c r="B757" s="8" t="s">
        <v>1016</v>
      </c>
      <c r="C757">
        <v>1</v>
      </c>
      <c r="D757" t="s">
        <v>207</v>
      </c>
      <c r="E757" t="str">
        <f>VLOOKUP(A757,[1]数据整理!A:J,10,0)</f>
        <v>管理学</v>
      </c>
      <c r="F757" t="str">
        <f>VLOOKUP(A757,[1]数据整理!$A:$M,13,0)</f>
        <v>会计学</v>
      </c>
      <c r="G757" s="7" t="s">
        <v>53</v>
      </c>
      <c r="H757" s="7">
        <f t="shared" si="121"/>
        <v>0</v>
      </c>
      <c r="I757" s="7">
        <f t="shared" si="122"/>
        <v>1</v>
      </c>
      <c r="J757" s="7">
        <v>1</v>
      </c>
      <c r="K757" s="127">
        <f>VLOOKUP(G757,权重!$L$16:$N$18,3,0)</f>
        <v>0.02965</v>
      </c>
      <c r="L757" s="127">
        <f t="shared" si="123"/>
        <v>-0.162495927150278</v>
      </c>
      <c r="M757" t="str">
        <f>IFERROR(VLOOKUP(A757,[1]数据整理!A:Q,16,0),"")</f>
        <v>经济管理学院</v>
      </c>
      <c r="N757" t="s">
        <v>54</v>
      </c>
      <c r="O757">
        <v>477</v>
      </c>
      <c r="P757">
        <v>429</v>
      </c>
      <c r="Q757" s="14"/>
      <c r="R757" s="14" t="s">
        <v>55</v>
      </c>
      <c r="S757" s="14" t="s">
        <v>55</v>
      </c>
      <c r="T757" s="30">
        <f>VLOOKUP(A757,英语评价得分!O:T,6,0)</f>
        <v>-0.75607706896852</v>
      </c>
      <c r="U757" s="41">
        <f t="shared" si="124"/>
        <v>-0.759188767567861</v>
      </c>
      <c r="V757" s="14">
        <f t="shared" si="125"/>
        <v>0</v>
      </c>
      <c r="W757">
        <v>210</v>
      </c>
      <c r="X757">
        <v>14</v>
      </c>
      <c r="Y757" s="131">
        <v>0.0666666666666667</v>
      </c>
      <c r="Z757">
        <v>3.71</v>
      </c>
      <c r="AA757" s="41">
        <f t="shared" si="126"/>
        <v>0.282096286239989</v>
      </c>
      <c r="AB757" s="41">
        <f>VLOOKUP(A757,绩点百分制转换!$H:$M,6,0)</f>
        <v>-0.450408298937831</v>
      </c>
      <c r="AC757" s="41">
        <f>L757*权重!$O$22+AA757*权重!$O$23+AB757*权重!$O$24</f>
        <v>-0.006808268953706</v>
      </c>
      <c r="AD757" s="41">
        <f t="shared" si="127"/>
        <v>-0.00963666757176362</v>
      </c>
      <c r="AE757">
        <v>0</v>
      </c>
      <c r="AF757">
        <v>0</v>
      </c>
      <c r="AG757">
        <v>0</v>
      </c>
      <c r="AH757" s="41">
        <f>AE757*权重!$N$3+AF757*权重!$N$4+AG757*权重!$N$5</f>
        <v>0</v>
      </c>
      <c r="AI757" s="41">
        <f t="shared" si="128"/>
        <v>-0.885290647353986</v>
      </c>
      <c r="AJ757">
        <v>0</v>
      </c>
      <c r="AK757">
        <v>0</v>
      </c>
      <c r="AL757">
        <v>0</v>
      </c>
      <c r="AM757" s="41">
        <f>AJ757*权重!$N$9+AK757*权重!$N$10+AL757*权重!$N$11</f>
        <v>0</v>
      </c>
      <c r="AN757" s="41">
        <f t="shared" si="129"/>
        <v>-0.651047891978899</v>
      </c>
      <c r="AO757" s="41">
        <f>AI757*权重!$D$16+AN757*权重!$D$17</f>
        <v>-0.740036714745894</v>
      </c>
      <c r="AP757" s="41">
        <f t="shared" si="130"/>
        <v>-0.881413587411652</v>
      </c>
      <c r="AQ757" t="s">
        <v>55</v>
      </c>
      <c r="AR757" t="s">
        <v>55</v>
      </c>
      <c r="AS757" t="s">
        <v>55</v>
      </c>
      <c r="AT757" t="s">
        <v>55</v>
      </c>
      <c r="AU757" t="s">
        <v>55</v>
      </c>
      <c r="AV757" s="7" t="str">
        <f>IF(AU757="","未进复试",IFERROR(VLOOKUP(A757,录取名单!$E:$I,5,0),"未录取"))</f>
        <v>未进复试</v>
      </c>
      <c r="AW757" s="136" t="str">
        <f>VLOOKUP(A757,[1]数据整理!$A:$AC,29,0)</f>
        <v>putong</v>
      </c>
      <c r="AX757" t="str">
        <f t="shared" si="131"/>
        <v/>
      </c>
      <c r="AY757">
        <f>IFERROR(VLOOKUP(A757,跨学科资质筛选!$A:$H,8,0),1)</f>
        <v>1</v>
      </c>
    </row>
    <row r="758" spans="1:51">
      <c r="A758" s="8">
        <v>933</v>
      </c>
      <c r="B758" s="8" t="s">
        <v>1017</v>
      </c>
      <c r="C758">
        <v>2</v>
      </c>
      <c r="D758" t="s">
        <v>102</v>
      </c>
      <c r="E758" t="str">
        <f>VLOOKUP(A758,[1]数据整理!A:J,10,0)</f>
        <v>工学</v>
      </c>
      <c r="F758" t="str">
        <f>VLOOKUP(A758,[1]数据整理!$A:$M,13,0)</f>
        <v>土木工程</v>
      </c>
      <c r="G758" s="7">
        <v>211</v>
      </c>
      <c r="H758" s="7">
        <f t="shared" si="121"/>
        <v>0</v>
      </c>
      <c r="I758" s="7">
        <f t="shared" si="122"/>
        <v>1</v>
      </c>
      <c r="J758" s="7">
        <v>1</v>
      </c>
      <c r="K758" s="127">
        <f>VLOOKUP(G758,权重!$L$16:$N$18,3,0)</f>
        <v>0.03757</v>
      </c>
      <c r="L758" s="127">
        <f t="shared" si="123"/>
        <v>-0.0952406599627802</v>
      </c>
      <c r="M758" t="str">
        <f>IFERROR(VLOOKUP(A758,[1]数据整理!A:Q,16,0),"")</f>
        <v>水土保持学院</v>
      </c>
      <c r="N758" t="s">
        <v>1018</v>
      </c>
      <c r="O758">
        <v>441</v>
      </c>
      <c r="P758">
        <v>501</v>
      </c>
      <c r="Q758" s="14"/>
      <c r="R758" s="14" t="s">
        <v>55</v>
      </c>
      <c r="S758" s="14" t="s">
        <v>55</v>
      </c>
      <c r="T758" s="30">
        <f>VLOOKUP(A758,英语评价得分!O:T,6,0)</f>
        <v>0.561496293120429</v>
      </c>
      <c r="U758" s="41">
        <f t="shared" si="124"/>
        <v>0.564490843487983</v>
      </c>
      <c r="V758" s="14">
        <f t="shared" si="125"/>
        <v>0</v>
      </c>
      <c r="W758">
        <v>86</v>
      </c>
      <c r="X758">
        <v>13</v>
      </c>
      <c r="Y758" s="131">
        <v>0.151162790697674</v>
      </c>
      <c r="Z758">
        <v>86.43</v>
      </c>
      <c r="AA758" s="41">
        <f t="shared" si="126"/>
        <v>-0.446373271929613</v>
      </c>
      <c r="AB758" s="41">
        <f>VLOOKUP(A758,绩点百分制转换!$H:$M,6,0)</f>
        <v>-0.639667980026988</v>
      </c>
      <c r="AC758" s="41">
        <f>L758*权重!$O$22+AA758*权重!$O$23+AB758*权重!$O$24</f>
        <v>-0.253193789294883</v>
      </c>
      <c r="AD758" s="41">
        <f t="shared" si="127"/>
        <v>-0.360035612979261</v>
      </c>
      <c r="AE758">
        <v>0</v>
      </c>
      <c r="AF758">
        <v>1</v>
      </c>
      <c r="AG758">
        <v>6</v>
      </c>
      <c r="AH758" s="41">
        <f>AE758*权重!$N$3+AF758*权重!$N$4+AG758*权重!$N$5</f>
        <v>1.07176822867206</v>
      </c>
      <c r="AI758" s="41">
        <f t="shared" si="128"/>
        <v>0.136503758601466</v>
      </c>
      <c r="AJ758">
        <v>0</v>
      </c>
      <c r="AK758">
        <v>0</v>
      </c>
      <c r="AL758">
        <v>0</v>
      </c>
      <c r="AM758" s="41">
        <f>AJ758*权重!$N$9+AK758*权重!$N$10+AL758*权重!$N$11</f>
        <v>0</v>
      </c>
      <c r="AN758" s="41">
        <f t="shared" si="129"/>
        <v>-0.651047891978899</v>
      </c>
      <c r="AO758" s="41">
        <f>AI758*权重!$D$16+AN758*权重!$D$17</f>
        <v>-0.351857019923418</v>
      </c>
      <c r="AP758" s="41">
        <f t="shared" si="130"/>
        <v>-0.419075908001623</v>
      </c>
      <c r="AQ758">
        <v>73.33</v>
      </c>
      <c r="AR758" t="s">
        <v>55</v>
      </c>
      <c r="AS758">
        <v>90.25</v>
      </c>
      <c r="AT758">
        <v>88.66</v>
      </c>
      <c r="AU758">
        <v>82.84</v>
      </c>
      <c r="AV758" s="7">
        <f>IF(AU758="","未进复试",IFERROR(VLOOKUP(A758,录取名单!$E:$I,5,0),"未录取"))</f>
        <v>82.84</v>
      </c>
      <c r="AW758" s="136" t="str">
        <f>VLOOKUP(A758,[1]数据整理!$A:$AC,29,0)</f>
        <v>2jia</v>
      </c>
      <c r="AX758" t="str">
        <f t="shared" si="131"/>
        <v/>
      </c>
      <c r="AY758">
        <f>IFERROR(VLOOKUP(A758,跨学科资质筛选!$A:$H,8,0),1)</f>
        <v>1</v>
      </c>
    </row>
    <row r="759" spans="1:51">
      <c r="A759" s="8">
        <v>935</v>
      </c>
      <c r="B759" s="8" t="s">
        <v>1019</v>
      </c>
      <c r="C759">
        <v>1</v>
      </c>
      <c r="D759" t="s">
        <v>102</v>
      </c>
      <c r="E759" t="str">
        <f>VLOOKUP(A759,[1]数据整理!A:J,10,0)</f>
        <v>工学</v>
      </c>
      <c r="F759" t="str">
        <f>VLOOKUP(A759,[1]数据整理!$A:$M,13,0)</f>
        <v>风景园林</v>
      </c>
      <c r="G759" s="7">
        <v>211</v>
      </c>
      <c r="H759" s="7">
        <f t="shared" si="121"/>
        <v>0</v>
      </c>
      <c r="I759" s="7">
        <f t="shared" si="122"/>
        <v>1</v>
      </c>
      <c r="J759" s="7">
        <v>1</v>
      </c>
      <c r="K759" s="127">
        <f>VLOOKUP(G759,权重!$L$16:$N$18,3,0)</f>
        <v>0.03757</v>
      </c>
      <c r="L759" s="127">
        <f t="shared" si="123"/>
        <v>-0.0952406599627802</v>
      </c>
      <c r="M759" t="str">
        <f>IFERROR(VLOOKUP(A759,[1]数据整理!A:Q,16,0),"")</f>
        <v>园林学院</v>
      </c>
      <c r="N759" t="s">
        <v>64</v>
      </c>
      <c r="O759">
        <v>570</v>
      </c>
      <c r="P759">
        <v>445</v>
      </c>
      <c r="Q759" s="14"/>
      <c r="R759" s="14" t="s">
        <v>55</v>
      </c>
      <c r="S759" s="14" t="s">
        <v>55</v>
      </c>
      <c r="T759" s="30">
        <f>VLOOKUP(A759,英语评价得分!O:T,6,0)</f>
        <v>0.413020995667377</v>
      </c>
      <c r="U759" s="41">
        <f t="shared" si="124"/>
        <v>0.415327442315041</v>
      </c>
      <c r="V759" s="14">
        <f t="shared" si="125"/>
        <v>0</v>
      </c>
      <c r="W759">
        <v>142</v>
      </c>
      <c r="X759">
        <v>32</v>
      </c>
      <c r="Y759" s="131">
        <v>0.225352112676056</v>
      </c>
      <c r="Z759">
        <v>88.1</v>
      </c>
      <c r="AA759" s="41">
        <f t="shared" si="126"/>
        <v>-1.08598441649124</v>
      </c>
      <c r="AB759" s="41">
        <f>VLOOKUP(A759,绩点百分制转换!$H:$M,6,0)</f>
        <v>-0.210622277648394</v>
      </c>
      <c r="AC759" s="41">
        <f>L759*权重!$O$22+AA759*权重!$O$23+AB759*权重!$O$24</f>
        <v>-0.476500437433492</v>
      </c>
      <c r="AD759" s="41">
        <f t="shared" si="127"/>
        <v>-0.677612773771428</v>
      </c>
      <c r="AE759">
        <v>0</v>
      </c>
      <c r="AF759">
        <v>0</v>
      </c>
      <c r="AG759">
        <v>2</v>
      </c>
      <c r="AH759" s="41">
        <f>AE759*权重!$N$3+AF759*权重!$N$4+AG759*权重!$N$5</f>
        <v>0.212949101808755</v>
      </c>
      <c r="AI759" s="41">
        <f t="shared" si="128"/>
        <v>-0.682270819782663</v>
      </c>
      <c r="AJ759">
        <v>0</v>
      </c>
      <c r="AK759">
        <v>0</v>
      </c>
      <c r="AL759">
        <v>0</v>
      </c>
      <c r="AM759" s="41">
        <f>AJ759*权重!$N$9+AK759*权重!$N$10+AL759*权重!$N$11</f>
        <v>0</v>
      </c>
      <c r="AN759" s="41">
        <f t="shared" si="129"/>
        <v>-0.651047891978899</v>
      </c>
      <c r="AO759" s="41">
        <f>AI759*权重!$D$16+AN759*权重!$D$17</f>
        <v>-0.662909482251549</v>
      </c>
      <c r="AP759" s="41">
        <f t="shared" si="130"/>
        <v>-0.789551941461672</v>
      </c>
      <c r="AQ759">
        <v>65</v>
      </c>
      <c r="AR759">
        <v>78</v>
      </c>
      <c r="AS759" t="s">
        <v>55</v>
      </c>
      <c r="AT759">
        <v>77.57</v>
      </c>
      <c r="AU759">
        <v>72.71</v>
      </c>
      <c r="AV759" s="7">
        <f>IF(AU759="","未进复试",IFERROR(VLOOKUP(A759,录取名单!$E:$I,5,0),"未录取"))</f>
        <v>72.71</v>
      </c>
      <c r="AW759" s="136" t="str">
        <f>VLOOKUP(A759,[1]数据整理!$A:$AC,29,0)</f>
        <v>putong</v>
      </c>
      <c r="AX759" t="str">
        <f t="shared" si="131"/>
        <v/>
      </c>
      <c r="AY759">
        <f>IFERROR(VLOOKUP(A759,跨学科资质筛选!$A:$H,8,0),1)</f>
        <v>1</v>
      </c>
    </row>
    <row r="760" spans="1:51">
      <c r="A760" s="8">
        <v>936</v>
      </c>
      <c r="B760" s="8" t="s">
        <v>1020</v>
      </c>
      <c r="C760">
        <v>1</v>
      </c>
      <c r="D760" t="s">
        <v>102</v>
      </c>
      <c r="E760" t="str">
        <f>VLOOKUP(A760,[1]数据整理!A:J,10,0)</f>
        <v>管理学</v>
      </c>
      <c r="F760" t="str">
        <f>VLOOKUP(A760,[1]数据整理!$A:$M,13,0)</f>
        <v>市场营销</v>
      </c>
      <c r="G760" s="7">
        <v>211</v>
      </c>
      <c r="H760" s="7">
        <f t="shared" si="121"/>
        <v>0</v>
      </c>
      <c r="I760" s="7">
        <f t="shared" si="122"/>
        <v>1</v>
      </c>
      <c r="J760" s="7">
        <v>1</v>
      </c>
      <c r="K760" s="127">
        <f>VLOOKUP(G760,权重!$L$16:$N$18,3,0)</f>
        <v>0.03757</v>
      </c>
      <c r="L760" s="127">
        <f t="shared" si="123"/>
        <v>-0.0952406599627802</v>
      </c>
      <c r="M760" t="str">
        <f>IFERROR(VLOOKUP(A760,[1]数据整理!A:Q,16,0),"")</f>
        <v>经济管理学院</v>
      </c>
      <c r="N760" t="s">
        <v>79</v>
      </c>
      <c r="O760">
        <v>442</v>
      </c>
      <c r="Q760" s="14"/>
      <c r="R760" s="14" t="s">
        <v>55</v>
      </c>
      <c r="S760" s="14" t="s">
        <v>55</v>
      </c>
      <c r="T760" s="30">
        <f>VLOOKUP(A760,英语评价得分!O:T,6,0)</f>
        <v>-1.61244187525643</v>
      </c>
      <c r="U760" s="41">
        <f t="shared" si="124"/>
        <v>-1.61952236744567</v>
      </c>
      <c r="V760" s="14">
        <f t="shared" si="125"/>
        <v>0</v>
      </c>
      <c r="W760">
        <v>53</v>
      </c>
      <c r="X760">
        <v>13</v>
      </c>
      <c r="Y760" s="131">
        <v>0.245283018867925</v>
      </c>
      <c r="Z760">
        <v>86.77</v>
      </c>
      <c r="AA760" s="41">
        <f t="shared" si="126"/>
        <v>-1.25781547494526</v>
      </c>
      <c r="AB760" s="41">
        <f>VLOOKUP(A760,绩点百分制转换!$H:$M,6,0)</f>
        <v>-0.552317357985839</v>
      </c>
      <c r="AC760" s="41">
        <f>L760*权重!$O$22+AA760*权重!$O$23+AB760*权重!$O$24</f>
        <v>-0.55720952425163</v>
      </c>
      <c r="AD760" s="41">
        <f t="shared" si="127"/>
        <v>-0.792393783900258</v>
      </c>
      <c r="AE760">
        <v>0</v>
      </c>
      <c r="AF760">
        <v>0</v>
      </c>
      <c r="AG760">
        <v>3</v>
      </c>
      <c r="AH760" s="41">
        <f>AE760*权重!$N$3+AF760*权重!$N$4+AG760*权重!$N$5</f>
        <v>0.319423652713132</v>
      </c>
      <c r="AI760" s="41">
        <f t="shared" si="128"/>
        <v>-0.580760905997001</v>
      </c>
      <c r="AJ760">
        <v>0</v>
      </c>
      <c r="AK760">
        <v>0</v>
      </c>
      <c r="AL760">
        <v>0</v>
      </c>
      <c r="AM760" s="41">
        <f>AJ760*权重!$N$9+AK760*权重!$N$10+AL760*权重!$N$11</f>
        <v>0</v>
      </c>
      <c r="AN760" s="41">
        <f t="shared" si="129"/>
        <v>-0.651047891978899</v>
      </c>
      <c r="AO760" s="41">
        <f>AI760*权重!$D$16+AN760*权重!$D$17</f>
        <v>-0.624345866004376</v>
      </c>
      <c r="AP760" s="41">
        <f t="shared" si="130"/>
        <v>-0.743621118486682</v>
      </c>
      <c r="AQ760" t="s">
        <v>55</v>
      </c>
      <c r="AR760" t="s">
        <v>55</v>
      </c>
      <c r="AS760" t="s">
        <v>55</v>
      </c>
      <c r="AT760">
        <v>87.63</v>
      </c>
      <c r="AU760">
        <v>87.63</v>
      </c>
      <c r="AV760" s="7">
        <f>IF(AU760="","未进复试",IFERROR(VLOOKUP(A760,录取名单!$E:$I,5,0),"未录取"))</f>
        <v>87.63</v>
      </c>
      <c r="AW760" s="136" t="str">
        <f>VLOOKUP(A760,[1]数据整理!$A:$AC,29,0)</f>
        <v>2jia</v>
      </c>
      <c r="AX760" t="str">
        <f t="shared" si="131"/>
        <v/>
      </c>
      <c r="AY760">
        <f>IFERROR(VLOOKUP(A760,跨学科资质筛选!$A:$H,8,0),1)</f>
        <v>1</v>
      </c>
    </row>
    <row r="761" spans="1:51">
      <c r="A761" s="8">
        <v>937</v>
      </c>
      <c r="B761" s="8" t="s">
        <v>1021</v>
      </c>
      <c r="C761">
        <v>1</v>
      </c>
      <c r="D761" t="s">
        <v>102</v>
      </c>
      <c r="E761" t="str">
        <f>VLOOKUP(A761,[1]数据整理!A:J,10,0)</f>
        <v>农学</v>
      </c>
      <c r="F761" t="str">
        <f>VLOOKUP(A761,[1]数据整理!$A:$M,13,0)</f>
        <v>林学</v>
      </c>
      <c r="G761" s="7">
        <v>211</v>
      </c>
      <c r="H761" s="7">
        <f t="shared" si="121"/>
        <v>0</v>
      </c>
      <c r="I761" s="7">
        <f t="shared" si="122"/>
        <v>1</v>
      </c>
      <c r="J761" s="7">
        <v>1</v>
      </c>
      <c r="K761" s="127">
        <f>VLOOKUP(G761,权重!$L$16:$N$18,3,0)</f>
        <v>0.03757</v>
      </c>
      <c r="L761" s="127">
        <f t="shared" si="123"/>
        <v>-0.0952406599627802</v>
      </c>
      <c r="M761" t="str">
        <f>IFERROR(VLOOKUP(A761,[1]数据整理!A:Q,16,0),"")</f>
        <v>自然保护区学院</v>
      </c>
      <c r="N761" t="s">
        <v>192</v>
      </c>
      <c r="O761">
        <v>451</v>
      </c>
      <c r="Q761" s="14"/>
      <c r="R761" s="14" t="s">
        <v>55</v>
      </c>
      <c r="S761" s="14" t="s">
        <v>55</v>
      </c>
      <c r="T761" s="30">
        <f>VLOOKUP(A761,英语评价得分!O:T,6,0)</f>
        <v>-1.4700265171446</v>
      </c>
      <c r="U761" s="41">
        <f t="shared" si="124"/>
        <v>-1.47644699019687</v>
      </c>
      <c r="V761" s="14">
        <f t="shared" si="125"/>
        <v>0</v>
      </c>
      <c r="W761">
        <v>103</v>
      </c>
      <c r="X761">
        <v>33</v>
      </c>
      <c r="Y761" s="131">
        <v>0.320388349514563</v>
      </c>
      <c r="Z761">
        <v>85.15</v>
      </c>
      <c r="AA761" s="41">
        <f t="shared" si="126"/>
        <v>-1.90532383890597</v>
      </c>
      <c r="AB761" s="41">
        <f>VLOOKUP(A761,绩点百分制转换!$H:$M,6,0)</f>
        <v>-0.9685173806525</v>
      </c>
      <c r="AC761" s="41">
        <f>L761*权重!$O$22+AA761*权重!$O$23+AB761*权重!$O$24</f>
        <v>-0.821835921910814</v>
      </c>
      <c r="AD761" s="41">
        <f t="shared" si="127"/>
        <v>-1.16873412459221</v>
      </c>
      <c r="AE761">
        <v>0</v>
      </c>
      <c r="AF761">
        <v>0</v>
      </c>
      <c r="AG761">
        <v>3</v>
      </c>
      <c r="AH761" s="41">
        <f>AE761*权重!$N$3+AF761*权重!$N$4+AG761*权重!$N$5</f>
        <v>0.319423652713132</v>
      </c>
      <c r="AI761" s="41">
        <f t="shared" si="128"/>
        <v>-0.580760905997001</v>
      </c>
      <c r="AJ761">
        <v>1</v>
      </c>
      <c r="AK761">
        <v>0</v>
      </c>
      <c r="AL761">
        <v>0</v>
      </c>
      <c r="AM761" s="41">
        <f>AJ761*权重!$N$9+AK761*权重!$N$10+AL761*权重!$N$11</f>
        <v>0.484022428139353</v>
      </c>
      <c r="AN761" s="41">
        <f t="shared" si="129"/>
        <v>0.64883677573218</v>
      </c>
      <c r="AO761" s="41">
        <f>AI761*权重!$D$16+AN761*权重!$D$17</f>
        <v>0.181712616443264</v>
      </c>
      <c r="AP761" s="41">
        <f t="shared" si="130"/>
        <v>0.216427058206443</v>
      </c>
      <c r="AQ761">
        <v>64</v>
      </c>
      <c r="AR761" t="s">
        <v>55</v>
      </c>
      <c r="AS761" t="s">
        <v>55</v>
      </c>
      <c r="AT761">
        <v>86.25</v>
      </c>
      <c r="AU761">
        <v>77.35</v>
      </c>
      <c r="AV761" s="7">
        <f>IF(AU761="","未进复试",IFERROR(VLOOKUP(A761,录取名单!$E:$I,5,0),"未录取"))</f>
        <v>77.35</v>
      </c>
      <c r="AW761" s="136" t="str">
        <f>VLOOKUP(A761,[1]数据整理!$A:$AC,29,0)</f>
        <v>2jia</v>
      </c>
      <c r="AX761" t="str">
        <f t="shared" si="131"/>
        <v/>
      </c>
      <c r="AY761">
        <f>IFERROR(VLOOKUP(A761,跨学科资质筛选!$A:$H,8,0),1)</f>
        <v>1</v>
      </c>
    </row>
    <row r="762" spans="1:51">
      <c r="A762" s="8">
        <v>939</v>
      </c>
      <c r="B762" s="8" t="s">
        <v>1022</v>
      </c>
      <c r="C762">
        <v>1</v>
      </c>
      <c r="D762" t="s">
        <v>190</v>
      </c>
      <c r="E762" t="str">
        <f>VLOOKUP(A762,[1]数据整理!A:J,10,0)</f>
        <v>艺术学</v>
      </c>
      <c r="F762" t="str">
        <f>VLOOKUP(A762,[1]数据整理!$A:$M,13,0)</f>
        <v>视觉传达设计</v>
      </c>
      <c r="G762" s="7" t="s">
        <v>53</v>
      </c>
      <c r="H762" s="7">
        <f t="shared" si="121"/>
        <v>0</v>
      </c>
      <c r="I762" s="7">
        <f t="shared" si="122"/>
        <v>1</v>
      </c>
      <c r="J762" s="7">
        <v>1</v>
      </c>
      <c r="K762" s="127">
        <f>VLOOKUP(G762,权重!$L$16:$N$18,3,0)</f>
        <v>0.02965</v>
      </c>
      <c r="L762" s="127">
        <f t="shared" si="123"/>
        <v>-0.162495927150278</v>
      </c>
      <c r="M762" t="str">
        <f>IFERROR(VLOOKUP(A762,[1]数据整理!A:Q,16,0),"")</f>
        <v>艺术设计学院</v>
      </c>
      <c r="N762" t="s">
        <v>205</v>
      </c>
      <c r="O762">
        <v>453</v>
      </c>
      <c r="P762">
        <v>443</v>
      </c>
      <c r="Q762" s="14"/>
      <c r="R762" s="14" t="s">
        <v>55</v>
      </c>
      <c r="S762" s="14" t="s">
        <v>55</v>
      </c>
      <c r="T762" s="30">
        <f>VLOOKUP(A762,英语评价得分!O:T,6,0)</f>
        <v>-0.499882248562336</v>
      </c>
      <c r="U762" s="41">
        <f t="shared" si="124"/>
        <v>-0.50180662097367</v>
      </c>
      <c r="V762" s="14">
        <f t="shared" si="125"/>
        <v>0</v>
      </c>
      <c r="W762">
        <v>86</v>
      </c>
      <c r="X762">
        <v>12</v>
      </c>
      <c r="Y762" s="131">
        <v>0.13953488372093</v>
      </c>
      <c r="Z762">
        <v>3.53</v>
      </c>
      <c r="AA762" s="41">
        <f t="shared" si="126"/>
        <v>-0.346125167594347</v>
      </c>
      <c r="AB762" s="41">
        <f>VLOOKUP(A762,绩点百分制转换!$H:$M,6,0)</f>
        <v>-0.929980341516701</v>
      </c>
      <c r="AC762" s="41">
        <f>L762*权重!$O$22+AA762*权重!$O$23+AB762*权重!$O$24</f>
        <v>-0.26698769231028</v>
      </c>
      <c r="AD762" s="41">
        <f t="shared" si="127"/>
        <v>-0.379652711674654</v>
      </c>
      <c r="AE762">
        <v>2</v>
      </c>
      <c r="AF762">
        <v>0</v>
      </c>
      <c r="AG762">
        <v>0</v>
      </c>
      <c r="AH762" s="41">
        <f>AE762*权重!$N$3+AF762*权重!$N$4+AG762*权重!$N$5</f>
        <v>0.921209051699656</v>
      </c>
      <c r="AI762" s="41">
        <f t="shared" si="128"/>
        <v>-0.00703522742191083</v>
      </c>
      <c r="AJ762">
        <v>1</v>
      </c>
      <c r="AK762">
        <v>0</v>
      </c>
      <c r="AL762">
        <v>0</v>
      </c>
      <c r="AM762" s="41">
        <f>AJ762*权重!$N$9+AK762*权重!$N$10+AL762*权重!$N$11</f>
        <v>0.484022428139353</v>
      </c>
      <c r="AN762" s="41">
        <f t="shared" si="129"/>
        <v>0.64883677573218</v>
      </c>
      <c r="AO762" s="41">
        <f>AI762*权重!$D$16+AN762*权重!$D$17</f>
        <v>0.399671001733941</v>
      </c>
      <c r="AP762" s="41">
        <f t="shared" si="130"/>
        <v>0.47602428961066</v>
      </c>
      <c r="AQ762" t="s">
        <v>55</v>
      </c>
      <c r="AR762" t="s">
        <v>55</v>
      </c>
      <c r="AS762" t="s">
        <v>55</v>
      </c>
      <c r="AT762" t="s">
        <v>55</v>
      </c>
      <c r="AU762" t="s">
        <v>55</v>
      </c>
      <c r="AV762" s="7" t="str">
        <f>IF(AU762="","未进复试",IFERROR(VLOOKUP(A762,录取名单!$E:$I,5,0),"未录取"))</f>
        <v>未进复试</v>
      </c>
      <c r="AW762" s="136" t="str">
        <f>VLOOKUP(A762,[1]数据整理!$A:$AC,29,0)</f>
        <v>putong</v>
      </c>
      <c r="AX762" t="str">
        <f t="shared" si="131"/>
        <v/>
      </c>
      <c r="AY762">
        <f>IFERROR(VLOOKUP(A762,跨学科资质筛选!$A:$H,8,0),1)</f>
        <v>1</v>
      </c>
    </row>
    <row r="763" spans="1:51">
      <c r="A763" s="8">
        <v>940</v>
      </c>
      <c r="B763" s="8" t="s">
        <v>1023</v>
      </c>
      <c r="C763">
        <v>1</v>
      </c>
      <c r="D763" t="s">
        <v>203</v>
      </c>
      <c r="E763" t="str">
        <f>VLOOKUP(A763,[1]数据整理!A:J,10,0)</f>
        <v>管理学</v>
      </c>
      <c r="F763" t="str">
        <f>VLOOKUP(A763,[1]数据整理!$A:$M,13,0)</f>
        <v>会计学</v>
      </c>
      <c r="G763" s="7" t="s">
        <v>53</v>
      </c>
      <c r="H763" s="7">
        <f t="shared" si="121"/>
        <v>0</v>
      </c>
      <c r="I763" s="7">
        <f t="shared" si="122"/>
        <v>1</v>
      </c>
      <c r="J763" s="7">
        <v>1</v>
      </c>
      <c r="K763" s="127">
        <f>VLOOKUP(G763,权重!$L$16:$N$18,3,0)</f>
        <v>0.02965</v>
      </c>
      <c r="L763" s="127">
        <f t="shared" si="123"/>
        <v>-0.162495927150278</v>
      </c>
      <c r="M763" t="str">
        <f>IFERROR(VLOOKUP(A763,[1]数据整理!A:Q,16,0),"")</f>
        <v>经济管理学院</v>
      </c>
      <c r="N763" t="s">
        <v>54</v>
      </c>
      <c r="O763">
        <v>512</v>
      </c>
      <c r="P763">
        <v>498</v>
      </c>
      <c r="Q763" s="14"/>
      <c r="R763" s="14" t="s">
        <v>55</v>
      </c>
      <c r="S763" s="14" t="s">
        <v>55</v>
      </c>
      <c r="T763" s="30">
        <f>VLOOKUP(A763,英语评价得分!O:T,6,0)</f>
        <v>0.506597403033389</v>
      </c>
      <c r="U763" s="41">
        <f t="shared" si="124"/>
        <v>0.509337526360656</v>
      </c>
      <c r="V763" s="14">
        <f t="shared" si="125"/>
        <v>0</v>
      </c>
      <c r="W763">
        <v>81</v>
      </c>
      <c r="X763">
        <v>1</v>
      </c>
      <c r="Y763" s="131">
        <v>0.0123456790123457</v>
      </c>
      <c r="Z763">
        <v>92.43</v>
      </c>
      <c r="AA763" s="41">
        <f t="shared" si="126"/>
        <v>0.750415825504986</v>
      </c>
      <c r="AB763" s="41">
        <f>VLOOKUP(A763,绩点百分制转换!$H:$M,6,0)</f>
        <v>0.901813585405099</v>
      </c>
      <c r="AC763" s="41">
        <f>L763*权重!$O$22+AA763*权重!$O$23+AB763*权重!$O$24</f>
        <v>0.232246614595063</v>
      </c>
      <c r="AD763" s="41">
        <f t="shared" si="127"/>
        <v>0.33033695983138</v>
      </c>
      <c r="AE763">
        <v>0</v>
      </c>
      <c r="AF763">
        <v>0</v>
      </c>
      <c r="AG763">
        <v>0</v>
      </c>
      <c r="AH763" s="41">
        <f>AE763*权重!$N$3+AF763*权重!$N$4+AG763*权重!$N$5</f>
        <v>0</v>
      </c>
      <c r="AI763" s="41">
        <f t="shared" si="128"/>
        <v>-0.885290647353986</v>
      </c>
      <c r="AJ763">
        <v>0</v>
      </c>
      <c r="AK763">
        <v>0</v>
      </c>
      <c r="AL763">
        <v>0</v>
      </c>
      <c r="AM763" s="41">
        <f>AJ763*权重!$N$9+AK763*权重!$N$10+AL763*权重!$N$11</f>
        <v>0</v>
      </c>
      <c r="AN763" s="41">
        <f t="shared" si="129"/>
        <v>-0.651047891978899</v>
      </c>
      <c r="AO763" s="41">
        <f>AI763*权重!$D$16+AN763*权重!$D$17</f>
        <v>-0.740036714745894</v>
      </c>
      <c r="AP763" s="41">
        <f t="shared" si="130"/>
        <v>-0.881413587411652</v>
      </c>
      <c r="AQ763" t="s">
        <v>55</v>
      </c>
      <c r="AR763" t="s">
        <v>55</v>
      </c>
      <c r="AS763" t="s">
        <v>55</v>
      </c>
      <c r="AT763" t="s">
        <v>55</v>
      </c>
      <c r="AU763" t="s">
        <v>55</v>
      </c>
      <c r="AV763" s="7" t="str">
        <f>IF(AU763="","未进复试",IFERROR(VLOOKUP(A763,录取名单!$E:$I,5,0),"未录取"))</f>
        <v>未进复试</v>
      </c>
      <c r="AW763" s="136" t="str">
        <f>VLOOKUP(A763,[1]数据整理!$A:$AC,29,0)</f>
        <v>putong</v>
      </c>
      <c r="AX763" t="str">
        <f t="shared" si="131"/>
        <v/>
      </c>
      <c r="AY763">
        <f>IFERROR(VLOOKUP(A763,跨学科资质筛选!$A:$H,8,0),1)</f>
        <v>1</v>
      </c>
    </row>
    <row r="764" spans="1:51">
      <c r="A764" s="8">
        <v>941</v>
      </c>
      <c r="B764" s="8" t="s">
        <v>1024</v>
      </c>
      <c r="C764">
        <v>1</v>
      </c>
      <c r="D764" t="s">
        <v>218</v>
      </c>
      <c r="E764" t="str">
        <f>VLOOKUP(A764,[1]数据整理!A:J,10,0)</f>
        <v>工学</v>
      </c>
      <c r="F764" t="str">
        <f>VLOOKUP(A764,[1]数据整理!$A:$M,13,0)</f>
        <v>工业设计</v>
      </c>
      <c r="G764" s="7" t="s">
        <v>53</v>
      </c>
      <c r="H764" s="7">
        <f t="shared" si="121"/>
        <v>0</v>
      </c>
      <c r="I764" s="7">
        <f t="shared" si="122"/>
        <v>1</v>
      </c>
      <c r="J764" s="7">
        <v>1</v>
      </c>
      <c r="K764" s="127">
        <f>VLOOKUP(G764,权重!$L$16:$N$18,3,0)</f>
        <v>0.02965</v>
      </c>
      <c r="L764" s="127">
        <f t="shared" si="123"/>
        <v>-0.162495927150278</v>
      </c>
      <c r="M764" t="str">
        <f>IFERROR(VLOOKUP(A764,[1]数据整理!A:Q,16,0),"")</f>
        <v>艺术设计学院</v>
      </c>
      <c r="N764" t="s">
        <v>86</v>
      </c>
      <c r="O764">
        <v>499</v>
      </c>
      <c r="Q764" s="14"/>
      <c r="R764" s="14" t="s">
        <v>55</v>
      </c>
      <c r="S764" s="14" t="s">
        <v>55</v>
      </c>
      <c r="T764" s="30">
        <f>VLOOKUP(A764,英语评价得分!O:T,6,0)</f>
        <v>-0.710477940548169</v>
      </c>
      <c r="U764" s="41">
        <f t="shared" si="124"/>
        <v>-0.713378311536601</v>
      </c>
      <c r="V764" s="14">
        <f t="shared" si="125"/>
        <v>0</v>
      </c>
      <c r="W764">
        <v>58</v>
      </c>
      <c r="X764">
        <v>1</v>
      </c>
      <c r="Y764" s="131">
        <v>0.0172413793103448</v>
      </c>
      <c r="Z764">
        <v>3.58</v>
      </c>
      <c r="AA764" s="41">
        <f t="shared" si="126"/>
        <v>0.708208343517937</v>
      </c>
      <c r="AB764" s="41">
        <f>VLOOKUP(A764,绩点百分制转换!$H:$M,6,0)</f>
        <v>-0.80152354439736</v>
      </c>
      <c r="AC764" s="41">
        <f>L764*权重!$O$22+AA764*权重!$O$23+AB764*权重!$O$24</f>
        <v>0.138999858047107</v>
      </c>
      <c r="AD764" s="41">
        <f t="shared" si="127"/>
        <v>0.197725412237878</v>
      </c>
      <c r="AE764">
        <v>3</v>
      </c>
      <c r="AF764">
        <v>0</v>
      </c>
      <c r="AG764">
        <v>1</v>
      </c>
      <c r="AH764" s="41">
        <f>AE764*权重!$N$3+AF764*权重!$N$4+AG764*权重!$N$5</f>
        <v>1.48828812845386</v>
      </c>
      <c r="AI764" s="41">
        <f t="shared" si="128"/>
        <v>0.533602396329788</v>
      </c>
      <c r="AJ764">
        <v>0</v>
      </c>
      <c r="AK764">
        <v>0</v>
      </c>
      <c r="AL764">
        <v>0</v>
      </c>
      <c r="AM764" s="41">
        <f>AJ764*权重!$N$9+AK764*权重!$N$10+AL764*权重!$N$11</f>
        <v>0</v>
      </c>
      <c r="AN764" s="41">
        <f t="shared" si="129"/>
        <v>-0.651047891978899</v>
      </c>
      <c r="AO764" s="41">
        <f>AI764*权重!$D$16+AN764*权重!$D$17</f>
        <v>-0.200999247450429</v>
      </c>
      <c r="AP764" s="41">
        <f t="shared" si="130"/>
        <v>-0.239398213942882</v>
      </c>
      <c r="AQ764" t="s">
        <v>55</v>
      </c>
      <c r="AR764" t="s">
        <v>55</v>
      </c>
      <c r="AS764" t="s">
        <v>55</v>
      </c>
      <c r="AT764" t="s">
        <v>55</v>
      </c>
      <c r="AU764" t="s">
        <v>55</v>
      </c>
      <c r="AV764" s="7" t="str">
        <f>IF(AU764="","未进复试",IFERROR(VLOOKUP(A764,录取名单!$E:$I,5,0),"未录取"))</f>
        <v>未进复试</v>
      </c>
      <c r="AW764" s="136" t="str">
        <f>VLOOKUP(A764,[1]数据整理!$A:$AC,29,0)</f>
        <v>putong</v>
      </c>
      <c r="AX764" t="str">
        <f t="shared" si="131"/>
        <v/>
      </c>
      <c r="AY764">
        <f>IFERROR(VLOOKUP(A764,跨学科资质筛选!$A:$H,8,0),1)</f>
        <v>1</v>
      </c>
    </row>
    <row r="765" spans="1:51">
      <c r="A765" s="8">
        <v>942</v>
      </c>
      <c r="B765" s="8" t="s">
        <v>1025</v>
      </c>
      <c r="C765">
        <v>1</v>
      </c>
      <c r="D765" t="s">
        <v>102</v>
      </c>
      <c r="E765" t="str">
        <f>VLOOKUP(A765,[1]数据整理!A:J,10,0)</f>
        <v>经济学</v>
      </c>
      <c r="F765" t="str">
        <f>VLOOKUP(A765,[1]数据整理!$A:$M,13,0)</f>
        <v>国际经济与贸易</v>
      </c>
      <c r="G765" s="7">
        <v>211</v>
      </c>
      <c r="H765" s="7">
        <f t="shared" si="121"/>
        <v>0</v>
      </c>
      <c r="I765" s="7">
        <f t="shared" si="122"/>
        <v>1</v>
      </c>
      <c r="J765" s="7">
        <v>1</v>
      </c>
      <c r="K765" s="127">
        <f>VLOOKUP(G765,权重!$L$16:$N$18,3,0)</f>
        <v>0.03757</v>
      </c>
      <c r="L765" s="127">
        <f t="shared" si="123"/>
        <v>-0.0952406599627802</v>
      </c>
      <c r="M765" t="str">
        <f>IFERROR(VLOOKUP(A765,[1]数据整理!A:Q,16,0),"")</f>
        <v>经济管理学院</v>
      </c>
      <c r="N765" t="s">
        <v>61</v>
      </c>
      <c r="O765">
        <v>443</v>
      </c>
      <c r="P765">
        <v>480</v>
      </c>
      <c r="Q765" s="14"/>
      <c r="R765" s="14" t="s">
        <v>55</v>
      </c>
      <c r="S765" s="14" t="s">
        <v>55</v>
      </c>
      <c r="T765" s="30">
        <f>VLOOKUP(A765,英语评价得分!O:T,6,0)</f>
        <v>0.177204062511153</v>
      </c>
      <c r="U765" s="41">
        <f t="shared" si="124"/>
        <v>0.178417623596696</v>
      </c>
      <c r="V765" s="14">
        <f t="shared" si="125"/>
        <v>0</v>
      </c>
      <c r="W765">
        <v>63</v>
      </c>
      <c r="X765">
        <v>7</v>
      </c>
      <c r="Y765" s="131">
        <v>0.111111111111111</v>
      </c>
      <c r="Z765">
        <v>89.19</v>
      </c>
      <c r="AA765" s="41">
        <f t="shared" si="126"/>
        <v>-0.101074245885918</v>
      </c>
      <c r="AB765" s="41">
        <f>VLOOKUP(A765,绩点百分制转换!$H:$M,6,0)</f>
        <v>0.0694135400717695</v>
      </c>
      <c r="AC765" s="41">
        <f>L765*权重!$O$22+AA765*权重!$O$23+AB765*权重!$O$24</f>
        <v>-0.0899895250985527</v>
      </c>
      <c r="AD765" s="41">
        <f t="shared" si="127"/>
        <v>-0.127933491145101</v>
      </c>
      <c r="AE765">
        <v>0</v>
      </c>
      <c r="AF765">
        <v>0</v>
      </c>
      <c r="AG765">
        <v>2</v>
      </c>
      <c r="AH765" s="41">
        <f>AE765*权重!$N$3+AF765*权重!$N$4+AG765*权重!$N$5</f>
        <v>0.212949101808755</v>
      </c>
      <c r="AI765" s="41">
        <f t="shared" si="128"/>
        <v>-0.682270819782663</v>
      </c>
      <c r="AJ765">
        <v>0</v>
      </c>
      <c r="AK765">
        <v>0</v>
      </c>
      <c r="AL765">
        <v>0</v>
      </c>
      <c r="AM765" s="41">
        <f>AJ765*权重!$N$9+AK765*权重!$N$10+AL765*权重!$N$11</f>
        <v>0</v>
      </c>
      <c r="AN765" s="41">
        <f t="shared" si="129"/>
        <v>-0.651047891978899</v>
      </c>
      <c r="AO765" s="41">
        <f>AI765*权重!$D$16+AN765*权重!$D$17</f>
        <v>-0.662909482251549</v>
      </c>
      <c r="AP765" s="41">
        <f t="shared" si="130"/>
        <v>-0.789551941461672</v>
      </c>
      <c r="AQ765" t="s">
        <v>55</v>
      </c>
      <c r="AR765" t="s">
        <v>55</v>
      </c>
      <c r="AS765" t="s">
        <v>55</v>
      </c>
      <c r="AT765" t="s">
        <v>55</v>
      </c>
      <c r="AU765" t="s">
        <v>55</v>
      </c>
      <c r="AV765" s="7" t="str">
        <f>IF(AU765="","未进复试",IFERROR(VLOOKUP(A765,录取名单!$E:$I,5,0),"未录取"))</f>
        <v>未进复试</v>
      </c>
      <c r="AW765" s="136" t="str">
        <f>VLOOKUP(A765,[1]数据整理!$A:$AC,29,0)</f>
        <v>putong</v>
      </c>
      <c r="AX765" t="str">
        <f t="shared" si="131"/>
        <v/>
      </c>
      <c r="AY765">
        <f>IFERROR(VLOOKUP(A765,跨学科资质筛选!$A:$H,8,0),1)</f>
        <v>1</v>
      </c>
    </row>
    <row r="766" spans="1:51">
      <c r="A766" s="8">
        <v>943</v>
      </c>
      <c r="B766" s="8" t="s">
        <v>1026</v>
      </c>
      <c r="C766">
        <v>1</v>
      </c>
      <c r="D766" t="s">
        <v>102</v>
      </c>
      <c r="E766" t="str">
        <f>VLOOKUP(A766,[1]数据整理!A:J,10,0)</f>
        <v>管理学</v>
      </c>
      <c r="F766" t="str">
        <f>VLOOKUP(A766,[1]数据整理!$A:$M,13,0)</f>
        <v>市场营销</v>
      </c>
      <c r="G766" s="7">
        <v>211</v>
      </c>
      <c r="H766" s="7">
        <f t="shared" si="121"/>
        <v>0</v>
      </c>
      <c r="I766" s="7">
        <f t="shared" si="122"/>
        <v>1</v>
      </c>
      <c r="J766" s="7">
        <v>1</v>
      </c>
      <c r="K766" s="127">
        <f>VLOOKUP(G766,权重!$L$16:$N$18,3,0)</f>
        <v>0.03757</v>
      </c>
      <c r="L766" s="127">
        <f t="shared" si="123"/>
        <v>-0.0952406599627802</v>
      </c>
      <c r="M766" t="str">
        <f>IFERROR(VLOOKUP(A766,[1]数据整理!A:Q,16,0),"")</f>
        <v>经济管理学院</v>
      </c>
      <c r="N766" t="s">
        <v>61</v>
      </c>
      <c r="O766">
        <v>562</v>
      </c>
      <c r="P766">
        <v>443</v>
      </c>
      <c r="Q766" s="14"/>
      <c r="R766" s="14" t="s">
        <v>55</v>
      </c>
      <c r="S766" s="14" t="s">
        <v>55</v>
      </c>
      <c r="T766" s="30">
        <f>VLOOKUP(A766,英语评价得分!O:T,6,0)</f>
        <v>0.286429566234639</v>
      </c>
      <c r="U766" s="41">
        <f t="shared" si="124"/>
        <v>0.288149329204997</v>
      </c>
      <c r="V766" s="14">
        <f t="shared" si="125"/>
        <v>0</v>
      </c>
      <c r="W766">
        <v>53</v>
      </c>
      <c r="X766">
        <v>6</v>
      </c>
      <c r="Y766" s="131">
        <v>0.113207547169811</v>
      </c>
      <c r="Z766">
        <v>89.22</v>
      </c>
      <c r="AA766" s="41">
        <f t="shared" si="126"/>
        <v>-0.11914832758997</v>
      </c>
      <c r="AB766" s="41">
        <f>VLOOKUP(A766,绩点百分制转换!$H:$M,6,0)</f>
        <v>0.0771209478989302</v>
      </c>
      <c r="AC766" s="41">
        <f>L766*权重!$O$22+AA766*权重!$O$23+AB766*权重!$O$24</f>
        <v>-0.0964999471580295</v>
      </c>
      <c r="AD766" s="41">
        <f t="shared" si="127"/>
        <v>-0.137192334849226</v>
      </c>
      <c r="AE766">
        <v>1</v>
      </c>
      <c r="AF766">
        <v>1</v>
      </c>
      <c r="AG766">
        <v>4</v>
      </c>
      <c r="AH766" s="41">
        <f>AE766*权重!$N$3+AF766*权重!$N$4+AG766*权重!$N$5</f>
        <v>1.31942365271313</v>
      </c>
      <c r="AI766" s="41">
        <f t="shared" si="128"/>
        <v>0.37261164099618</v>
      </c>
      <c r="AJ766">
        <v>1</v>
      </c>
      <c r="AK766">
        <v>1</v>
      </c>
      <c r="AL766">
        <v>0</v>
      </c>
      <c r="AM766" s="41">
        <f>AJ766*权重!$N$9+AK766*权重!$N$10+AL766*权重!$N$11</f>
        <v>0.825522828401554</v>
      </c>
      <c r="AN766" s="41">
        <f t="shared" si="129"/>
        <v>1.56596604187897</v>
      </c>
      <c r="AO766" s="41">
        <f>AI766*权重!$D$16+AN766*权重!$D$17</f>
        <v>1.1126107049836</v>
      </c>
      <c r="AP766" s="41">
        <f t="shared" si="130"/>
        <v>1.32516424297804</v>
      </c>
      <c r="AQ766" t="s">
        <v>55</v>
      </c>
      <c r="AR766" t="s">
        <v>55</v>
      </c>
      <c r="AS766">
        <v>90.5</v>
      </c>
      <c r="AT766">
        <v>86.78</v>
      </c>
      <c r="AU766">
        <v>87.89</v>
      </c>
      <c r="AV766" s="7" t="str">
        <f>IF(AU766="","未进复试",IFERROR(VLOOKUP(A766,录取名单!$E:$I,5,0),"未录取"))</f>
        <v>未录取</v>
      </c>
      <c r="AW766" s="136" t="str">
        <f>VLOOKUP(A766,[1]数据整理!$A:$AC,29,0)</f>
        <v>putong</v>
      </c>
      <c r="AX766" t="str">
        <f t="shared" si="131"/>
        <v/>
      </c>
      <c r="AY766">
        <f>IFERROR(VLOOKUP(A766,跨学科资质筛选!$A:$H,8,0),1)</f>
        <v>1</v>
      </c>
    </row>
    <row r="767" spans="1:51">
      <c r="A767" s="8">
        <v>944</v>
      </c>
      <c r="B767" s="8" t="s">
        <v>1027</v>
      </c>
      <c r="C767">
        <v>1</v>
      </c>
      <c r="D767" t="s">
        <v>81</v>
      </c>
      <c r="E767" t="str">
        <f>VLOOKUP(A767,[1]数据整理!A:J,10,0)</f>
        <v>管理学</v>
      </c>
      <c r="F767" t="str">
        <f>VLOOKUP(A767,[1]数据整理!$A:$M,13,0)</f>
        <v>人力资源管理</v>
      </c>
      <c r="G767" s="7" t="s">
        <v>53</v>
      </c>
      <c r="H767" s="7">
        <f t="shared" si="121"/>
        <v>0</v>
      </c>
      <c r="I767" s="7">
        <f t="shared" si="122"/>
        <v>1</v>
      </c>
      <c r="J767" s="7">
        <v>1</v>
      </c>
      <c r="K767" s="127">
        <f>VLOOKUP(G767,权重!$L$16:$N$18,3,0)</f>
        <v>0.02965</v>
      </c>
      <c r="L767" s="127">
        <f t="shared" si="123"/>
        <v>-0.162495927150278</v>
      </c>
      <c r="M767" t="str">
        <f>IFERROR(VLOOKUP(A767,[1]数据整理!A:Q,16,0),"")</f>
        <v>经济管理学院</v>
      </c>
      <c r="N767" t="s">
        <v>79</v>
      </c>
      <c r="O767">
        <v>528</v>
      </c>
      <c r="P767">
        <v>521</v>
      </c>
      <c r="Q767" s="14"/>
      <c r="R767" s="14" t="s">
        <v>55</v>
      </c>
      <c r="S767" s="14" t="s">
        <v>55</v>
      </c>
      <c r="T767" s="30">
        <f>VLOOKUP(A767,英语评价得分!O:T,6,0)</f>
        <v>0.927488893700693</v>
      </c>
      <c r="U767" s="41">
        <f t="shared" si="124"/>
        <v>0.932179624336829</v>
      </c>
      <c r="V767" s="14">
        <f t="shared" si="125"/>
        <v>0</v>
      </c>
      <c r="W767">
        <v>61</v>
      </c>
      <c r="X767">
        <v>2</v>
      </c>
      <c r="Y767" s="131">
        <v>0.0327868852459016</v>
      </c>
      <c r="Z767">
        <v>4.43</v>
      </c>
      <c r="AA767" s="41">
        <f t="shared" si="126"/>
        <v>0.574185298434328</v>
      </c>
      <c r="AB767" s="41">
        <f>VLOOKUP(A767,绩点百分制转换!$H:$M,6,0)</f>
        <v>2.4282473546032</v>
      </c>
      <c r="AC767" s="41">
        <f>L767*权重!$O$22+AA767*权重!$O$23+AB767*权重!$O$24</f>
        <v>0.234566464330224</v>
      </c>
      <c r="AD767" s="41">
        <f t="shared" si="127"/>
        <v>0.333636150869792</v>
      </c>
      <c r="AE767">
        <v>1</v>
      </c>
      <c r="AF767">
        <v>0</v>
      </c>
      <c r="AG767">
        <v>8</v>
      </c>
      <c r="AH767" s="41">
        <f>AE767*权重!$N$3+AF767*权重!$N$4+AG767*权重!$N$5</f>
        <v>1.31240093308485</v>
      </c>
      <c r="AI767" s="41">
        <f t="shared" si="128"/>
        <v>0.365916372897343</v>
      </c>
      <c r="AJ767">
        <v>0</v>
      </c>
      <c r="AK767">
        <v>0</v>
      </c>
      <c r="AL767">
        <v>2</v>
      </c>
      <c r="AM767" s="41">
        <f>AJ767*权重!$N$9+AK767*权重!$N$10+AL767*权重!$N$11</f>
        <v>0.300978828314143</v>
      </c>
      <c r="AN767" s="41">
        <f t="shared" si="129"/>
        <v>0.157257139949415</v>
      </c>
      <c r="AO767" s="41">
        <f>AI767*权重!$D$16+AN767*权重!$D$17</f>
        <v>0.236526782546333</v>
      </c>
      <c r="AP767" s="41">
        <f t="shared" si="130"/>
        <v>0.281712941762198</v>
      </c>
      <c r="AQ767" t="s">
        <v>55</v>
      </c>
      <c r="AR767" t="s">
        <v>55</v>
      </c>
      <c r="AS767" t="s">
        <v>55</v>
      </c>
      <c r="AT767" t="s">
        <v>55</v>
      </c>
      <c r="AU767" t="s">
        <v>55</v>
      </c>
      <c r="AV767" s="7" t="str">
        <f>IF(AU767="","未进复试",IFERROR(VLOOKUP(A767,录取名单!$E:$I,5,0),"未录取"))</f>
        <v>未进复试</v>
      </c>
      <c r="AW767" s="136" t="str">
        <f>VLOOKUP(A767,[1]数据整理!$A:$AC,29,0)</f>
        <v>putong</v>
      </c>
      <c r="AX767" t="str">
        <f t="shared" si="131"/>
        <v/>
      </c>
      <c r="AY767">
        <f>IFERROR(VLOOKUP(A767,跨学科资质筛选!$A:$H,8,0),1)</f>
        <v>1</v>
      </c>
    </row>
    <row r="768" spans="1:51">
      <c r="A768" s="8">
        <v>945</v>
      </c>
      <c r="B768" s="8" t="s">
        <v>1028</v>
      </c>
      <c r="C768">
        <v>2</v>
      </c>
      <c r="D768" t="s">
        <v>1029</v>
      </c>
      <c r="E768" t="str">
        <f>VLOOKUP(A768,[1]数据整理!A:J,10,0)</f>
        <v>艺术学</v>
      </c>
      <c r="F768" t="str">
        <f>VLOOKUP(A768,[1]数据整理!$A:$M,13,0)</f>
        <v>视觉传达设计</v>
      </c>
      <c r="G768" s="7" t="s">
        <v>53</v>
      </c>
      <c r="H768" s="7">
        <f t="shared" si="121"/>
        <v>0</v>
      </c>
      <c r="I768" s="7">
        <f t="shared" si="122"/>
        <v>1</v>
      </c>
      <c r="J768" s="7">
        <v>1</v>
      </c>
      <c r="K768" s="127">
        <f>VLOOKUP(G768,权重!$L$16:$N$18,3,0)</f>
        <v>0.02965</v>
      </c>
      <c r="L768" s="127">
        <f t="shared" si="123"/>
        <v>-0.162495927150278</v>
      </c>
      <c r="M768" t="str">
        <f>IFERROR(VLOOKUP(A768,[1]数据整理!A:Q,16,0),"")</f>
        <v>艺术设计学院</v>
      </c>
      <c r="N768" t="s">
        <v>205</v>
      </c>
      <c r="O768">
        <v>496</v>
      </c>
      <c r="P768">
        <v>433</v>
      </c>
      <c r="Q768" s="14"/>
      <c r="R768" s="14" t="s">
        <v>55</v>
      </c>
      <c r="S768" s="14" t="s">
        <v>55</v>
      </c>
      <c r="T768" s="30">
        <f>VLOOKUP(A768,英语评价得分!O:T,6,0)</f>
        <v>-0.682878548852467</v>
      </c>
      <c r="U768" s="41">
        <f t="shared" si="124"/>
        <v>-0.685651011398092</v>
      </c>
      <c r="V768" s="14">
        <f t="shared" si="125"/>
        <v>0</v>
      </c>
      <c r="W768">
        <v>33</v>
      </c>
      <c r="X768">
        <v>3</v>
      </c>
      <c r="Y768" s="131">
        <v>0.0909090909090909</v>
      </c>
      <c r="Z768">
        <v>3.83</v>
      </c>
      <c r="AA768" s="41">
        <f t="shared" si="126"/>
        <v>0.073094177807676</v>
      </c>
      <c r="AB768" s="41">
        <f>VLOOKUP(A768,绩点百分制转换!$H:$M,6,0)</f>
        <v>0.0634188895395354</v>
      </c>
      <c r="AC768" s="41">
        <f>L768*权重!$O$22+AA768*权重!$O$23+AB768*权重!$O$24</f>
        <v>-0.0628369651242163</v>
      </c>
      <c r="AD768" s="41">
        <f t="shared" si="127"/>
        <v>-0.0893182820737781</v>
      </c>
      <c r="AE768">
        <v>0</v>
      </c>
      <c r="AF768">
        <v>0</v>
      </c>
      <c r="AG768">
        <v>0</v>
      </c>
      <c r="AH768" s="41">
        <f>AE768*权重!$N$3+AF768*权重!$N$4+AG768*权重!$N$5</f>
        <v>0</v>
      </c>
      <c r="AI768" s="41">
        <f t="shared" si="128"/>
        <v>-0.885290647353986</v>
      </c>
      <c r="AJ768">
        <v>0</v>
      </c>
      <c r="AK768">
        <v>0</v>
      </c>
      <c r="AL768">
        <v>0</v>
      </c>
      <c r="AM768" s="41">
        <f>AJ768*权重!$N$9+AK768*权重!$N$10+AL768*权重!$N$11</f>
        <v>0</v>
      </c>
      <c r="AN768" s="41">
        <f t="shared" si="129"/>
        <v>-0.651047891978899</v>
      </c>
      <c r="AO768" s="41">
        <f>AI768*权重!$D$16+AN768*权重!$D$17</f>
        <v>-0.740036714745894</v>
      </c>
      <c r="AP768" s="41">
        <f t="shared" si="130"/>
        <v>-0.881413587411652</v>
      </c>
      <c r="AQ768" t="s">
        <v>55</v>
      </c>
      <c r="AR768" t="s">
        <v>55</v>
      </c>
      <c r="AS768" t="s">
        <v>55</v>
      </c>
      <c r="AT768" t="s">
        <v>55</v>
      </c>
      <c r="AU768" t="s">
        <v>55</v>
      </c>
      <c r="AV768" s="7" t="str">
        <f>IF(AU768="","未进复试",IFERROR(VLOOKUP(A768,录取名单!$E:$I,5,0),"未录取"))</f>
        <v>未进复试</v>
      </c>
      <c r="AW768" s="136" t="str">
        <f>VLOOKUP(A768,[1]数据整理!$A:$AC,29,0)</f>
        <v>putong</v>
      </c>
      <c r="AX768" t="str">
        <f t="shared" si="131"/>
        <v/>
      </c>
      <c r="AY768">
        <f>IFERROR(VLOOKUP(A768,跨学科资质筛选!$A:$H,8,0),1)</f>
        <v>1</v>
      </c>
    </row>
    <row r="769" spans="1:51">
      <c r="A769" s="8">
        <v>946</v>
      </c>
      <c r="B769" s="8" t="s">
        <v>1030</v>
      </c>
      <c r="C769">
        <v>1</v>
      </c>
      <c r="D769" t="s">
        <v>102</v>
      </c>
      <c r="E769" t="str">
        <f>VLOOKUP(A769,[1]数据整理!A:J,10,0)</f>
        <v>管理学</v>
      </c>
      <c r="F769" t="str">
        <f>VLOOKUP(A769,[1]数据整理!$A:$M,13,0)</f>
        <v>旅游管理</v>
      </c>
      <c r="G769" s="7">
        <v>211</v>
      </c>
      <c r="H769" s="7">
        <f t="shared" si="121"/>
        <v>0</v>
      </c>
      <c r="I769" s="7">
        <f t="shared" si="122"/>
        <v>1</v>
      </c>
      <c r="J769" s="7">
        <v>1</v>
      </c>
      <c r="K769" s="127">
        <f>VLOOKUP(G769,权重!$L$16:$N$18,3,0)</f>
        <v>0.03757</v>
      </c>
      <c r="L769" s="127">
        <f t="shared" si="123"/>
        <v>-0.0952406599627802</v>
      </c>
      <c r="M769" t="str">
        <f>IFERROR(VLOOKUP(A769,[1]数据整理!A:Q,16,0),"")</f>
        <v>园林学院</v>
      </c>
      <c r="N769" t="s">
        <v>127</v>
      </c>
      <c r="O769">
        <v>575</v>
      </c>
      <c r="P769">
        <v>602</v>
      </c>
      <c r="Q769" s="14"/>
      <c r="R769" s="14" t="s">
        <v>55</v>
      </c>
      <c r="S769" s="14" t="s">
        <v>55</v>
      </c>
      <c r="T769" s="30">
        <f>VLOOKUP(A769,英语评价得分!O:T,6,0)</f>
        <v>2.40975892605076</v>
      </c>
      <c r="U769" s="41">
        <f t="shared" si="124"/>
        <v>2.42131918677466</v>
      </c>
      <c r="V769" s="14">
        <f t="shared" si="125"/>
        <v>0</v>
      </c>
      <c r="W769">
        <v>53</v>
      </c>
      <c r="X769">
        <v>2</v>
      </c>
      <c r="Y769" s="131">
        <v>0.0377358490566038</v>
      </c>
      <c r="Z769">
        <v>90.62</v>
      </c>
      <c r="AA769" s="41">
        <f t="shared" si="126"/>
        <v>0.531518613755909</v>
      </c>
      <c r="AB769" s="41">
        <f>VLOOKUP(A769,绩点百分制转换!$H:$M,6,0)</f>
        <v>0.436799979833085</v>
      </c>
      <c r="AC769" s="41">
        <f>L769*权重!$O$22+AA769*权重!$O$23+AB769*权重!$O$24</f>
        <v>0.166762668324028</v>
      </c>
      <c r="AD769" s="41">
        <f t="shared" si="127"/>
        <v>0.237208493179935</v>
      </c>
      <c r="AE769">
        <v>0</v>
      </c>
      <c r="AF769">
        <v>0</v>
      </c>
      <c r="AG769">
        <v>0</v>
      </c>
      <c r="AH769" s="41">
        <f>AE769*权重!$N$3+AF769*权重!$N$4+AG769*权重!$N$5</f>
        <v>0</v>
      </c>
      <c r="AI769" s="41">
        <f t="shared" si="128"/>
        <v>-0.885290647353986</v>
      </c>
      <c r="AJ769">
        <v>0</v>
      </c>
      <c r="AK769">
        <v>0</v>
      </c>
      <c r="AL769">
        <v>1</v>
      </c>
      <c r="AM769" s="41">
        <f>AJ769*权重!$N$9+AK769*权重!$N$10+AL769*权重!$N$11</f>
        <v>0.150489414157071</v>
      </c>
      <c r="AN769" s="41">
        <f t="shared" si="129"/>
        <v>-0.246895376014742</v>
      </c>
      <c r="AO769" s="41">
        <f>AI769*权重!$D$16+AN769*权重!$D$17</f>
        <v>-0.489421739596521</v>
      </c>
      <c r="AP769" s="41">
        <f t="shared" si="130"/>
        <v>-0.582921039806984</v>
      </c>
      <c r="AQ769">
        <v>87</v>
      </c>
      <c r="AR769">
        <v>87</v>
      </c>
      <c r="AS769">
        <v>90</v>
      </c>
      <c r="AT769">
        <v>90</v>
      </c>
      <c r="AU769">
        <v>89</v>
      </c>
      <c r="AV769" s="7">
        <f>IF(AU769="","未进复试",IFERROR(VLOOKUP(A769,录取名单!$E:$I,5,0),"未录取"))</f>
        <v>89</v>
      </c>
      <c r="AW769" s="136" t="str">
        <f>VLOOKUP(A769,[1]数据整理!$A:$AC,29,0)</f>
        <v>putong</v>
      </c>
      <c r="AX769" t="str">
        <f t="shared" si="131"/>
        <v/>
      </c>
      <c r="AY769">
        <f>IFERROR(VLOOKUP(A769,跨学科资质筛选!$A:$H,8,0),1)</f>
        <v>1</v>
      </c>
    </row>
    <row r="770" spans="1:51">
      <c r="A770" s="8">
        <v>947</v>
      </c>
      <c r="B770" s="8" t="s">
        <v>1031</v>
      </c>
      <c r="C770">
        <v>2</v>
      </c>
      <c r="D770" t="s">
        <v>102</v>
      </c>
      <c r="E770" t="str">
        <f>VLOOKUP(A770,[1]数据整理!A:J,10,0)</f>
        <v>法学</v>
      </c>
      <c r="F770" t="str">
        <f>VLOOKUP(A770,[1]数据整理!$A:$M,13,0)</f>
        <v>法学</v>
      </c>
      <c r="G770" s="7">
        <v>211</v>
      </c>
      <c r="H770" s="7">
        <f t="shared" ref="H770:H833" si="132">IF(G770=985,1,0)</f>
        <v>0</v>
      </c>
      <c r="I770" s="7">
        <f t="shared" ref="I770:I833" si="133">IF(G770="其它",0,1)</f>
        <v>1</v>
      </c>
      <c r="J770" s="7">
        <v>1</v>
      </c>
      <c r="K770" s="127">
        <f>VLOOKUP(G770,权重!$L$16:$N$18,3,0)</f>
        <v>0.03757</v>
      </c>
      <c r="L770" s="127">
        <f t="shared" ref="L770:L833" si="134">(K770-AVERAGE($K$2:$K$978))/STDEV($K$2:$K$978)</f>
        <v>-0.0952406599627802</v>
      </c>
      <c r="M770" t="str">
        <f>IFERROR(VLOOKUP(A770,[1]数据整理!A:Q,16,0),"")</f>
        <v>人文社会科学学院</v>
      </c>
      <c r="N770" t="s">
        <v>120</v>
      </c>
      <c r="O770">
        <v>461</v>
      </c>
      <c r="Q770" s="14"/>
      <c r="R770" s="14" t="s">
        <v>55</v>
      </c>
      <c r="S770" s="14" t="s">
        <v>55</v>
      </c>
      <c r="T770" s="30">
        <f>VLOOKUP(A770,英语评价得分!O:T,6,0)</f>
        <v>-1.31178723035367</v>
      </c>
      <c r="U770" s="41">
        <f t="shared" ref="U770:U833" si="135">(T770-AVERAGE($T$2:$T$978))/STDEV($T$2:$T$978)</f>
        <v>-1.31747434880931</v>
      </c>
      <c r="V770" s="14">
        <f t="shared" ref="V770:V833" si="136">IF(SUM(O770:Q770)=0,1,0)</f>
        <v>0</v>
      </c>
      <c r="W770">
        <v>93</v>
      </c>
      <c r="X770">
        <v>28</v>
      </c>
      <c r="Y770" s="131">
        <v>0.301075268817204</v>
      </c>
      <c r="Z770">
        <v>87.9</v>
      </c>
      <c r="AA770" s="41">
        <f t="shared" ref="AA770:AA833" si="137">-(Y770-AVERAGE($Y$2:$Y$978))/STDEV($Y$2:$Y$978)</f>
        <v>-1.73881926223052</v>
      </c>
      <c r="AB770" s="41">
        <f>VLOOKUP(A770,绩点百分制转换!$H:$M,6,0)</f>
        <v>-0.262004996496127</v>
      </c>
      <c r="AC770" s="41">
        <f>L770*权重!$O$22+AA770*权重!$O$23+AB770*权重!$O$24</f>
        <v>-0.726608078391915</v>
      </c>
      <c r="AD770" s="41">
        <f t="shared" ref="AD770:AD833" si="138">(AC770-AVERAGE($AC$2:$AC$978))/STDEV($AC$2:$AC$978)</f>
        <v>-1.03330515986958</v>
      </c>
      <c r="AE770">
        <v>0</v>
      </c>
      <c r="AF770">
        <v>1</v>
      </c>
      <c r="AG770">
        <v>2</v>
      </c>
      <c r="AH770" s="41">
        <f>AE770*权重!$N$3+AF770*权重!$N$4+AG770*权重!$N$5</f>
        <v>0.645870025054549</v>
      </c>
      <c r="AI770" s="41">
        <f t="shared" ref="AI770:AI833" si="139">(AH770-AVERAGE($AH$2:$AH$978))/STDEV($AH$2:$AH$978)</f>
        <v>-0.26953589654118</v>
      </c>
      <c r="AJ770">
        <v>0</v>
      </c>
      <c r="AK770">
        <v>0</v>
      </c>
      <c r="AL770">
        <v>0</v>
      </c>
      <c r="AM770" s="41">
        <f>AJ770*权重!$N$9+AK770*权重!$N$10+AL770*权重!$N$11</f>
        <v>0</v>
      </c>
      <c r="AN770" s="41">
        <f t="shared" ref="AN770:AN833" si="140">(AM770-AVERAGE($AM$2:$AM$978))/STDEV($AM$2:$AM$978)</f>
        <v>-0.651047891978899</v>
      </c>
      <c r="AO770" s="41">
        <f>AI770*权重!$D$16+AN770*权重!$D$17</f>
        <v>-0.506111484912109</v>
      </c>
      <c r="AP770" s="41">
        <f t="shared" ref="AP770:AP833" si="141">(AO770-AVERAGE($AO$2:$AO$978))/STDEV($AO$2:$AO$978)</f>
        <v>-0.602799199901583</v>
      </c>
      <c r="AQ770">
        <v>33.6</v>
      </c>
      <c r="AR770">
        <v>8.03</v>
      </c>
      <c r="AS770">
        <v>8.13</v>
      </c>
      <c r="AT770">
        <v>33.12</v>
      </c>
      <c r="AU770">
        <v>82.88</v>
      </c>
      <c r="AV770" s="7">
        <f>IF(AU770="","未进复试",IFERROR(VLOOKUP(A770,录取名单!$E:$I,5,0),"未录取"))</f>
        <v>82.88</v>
      </c>
      <c r="AW770" s="136" t="str">
        <f>VLOOKUP(A770,[1]数据整理!$A:$AC,29,0)</f>
        <v>2jia</v>
      </c>
      <c r="AX770" t="str">
        <f t="shared" ref="AX770:AX833" si="142">IF(OR(M770="",AW770="techangsheng"),"删除","")</f>
        <v/>
      </c>
      <c r="AY770">
        <f>IFERROR(VLOOKUP(A770,跨学科资质筛选!$A:$H,8,0),1)</f>
        <v>1</v>
      </c>
    </row>
    <row r="771" spans="1:51">
      <c r="A771" s="8">
        <v>948</v>
      </c>
      <c r="B771" s="8" t="s">
        <v>1032</v>
      </c>
      <c r="C771">
        <v>1</v>
      </c>
      <c r="D771" t="s">
        <v>81</v>
      </c>
      <c r="E771" t="str">
        <f>VLOOKUP(A771,[1]数据整理!A:J,10,0)</f>
        <v>文学</v>
      </c>
      <c r="F771" t="str">
        <f>VLOOKUP(A771,[1]数据整理!$A:$M,13,0)</f>
        <v>英语</v>
      </c>
      <c r="G771" s="7" t="s">
        <v>53</v>
      </c>
      <c r="H771" s="7">
        <f t="shared" si="132"/>
        <v>0</v>
      </c>
      <c r="I771" s="7">
        <f t="shared" si="133"/>
        <v>1</v>
      </c>
      <c r="J771" s="7">
        <v>1</v>
      </c>
      <c r="K771" s="127">
        <f>VLOOKUP(G771,权重!$L$16:$N$18,3,0)</f>
        <v>0.02965</v>
      </c>
      <c r="L771" s="127">
        <f t="shared" si="134"/>
        <v>-0.162495927150278</v>
      </c>
      <c r="M771" t="str">
        <f>IFERROR(VLOOKUP(A771,[1]数据整理!A:Q,16,0),"")</f>
        <v>人文社会科学学院</v>
      </c>
      <c r="N771" t="s">
        <v>120</v>
      </c>
      <c r="O771">
        <v>572</v>
      </c>
      <c r="P771">
        <v>564</v>
      </c>
      <c r="Q771" s="14"/>
      <c r="R771" s="14" t="s">
        <v>55</v>
      </c>
      <c r="S771" s="14" t="s">
        <v>55</v>
      </c>
      <c r="T771" s="30">
        <f>VLOOKUP(A771,英语评价得分!O:T,6,0)</f>
        <v>1.71437298494826</v>
      </c>
      <c r="U771" s="41">
        <f t="shared" si="135"/>
        <v>1.72271050316185</v>
      </c>
      <c r="V771" s="14">
        <f t="shared" si="136"/>
        <v>0</v>
      </c>
      <c r="W771">
        <v>39</v>
      </c>
      <c r="X771">
        <v>2</v>
      </c>
      <c r="Y771" s="131">
        <v>0.0512820512820513</v>
      </c>
      <c r="Z771">
        <v>4.21</v>
      </c>
      <c r="AA771" s="41">
        <f t="shared" si="137"/>
        <v>0.414732239668187</v>
      </c>
      <c r="AB771" s="41">
        <f>VLOOKUP(A771,绩点百分制转换!$H:$M,6,0)</f>
        <v>1.87037783568493</v>
      </c>
      <c r="AC771" s="41">
        <f>L771*权重!$O$22+AA771*权重!$O$23+AB771*权重!$O$24</f>
        <v>0.148754254471816</v>
      </c>
      <c r="AD771" s="41">
        <f t="shared" si="138"/>
        <v>0.211597697490567</v>
      </c>
      <c r="AE771">
        <v>0</v>
      </c>
      <c r="AF771">
        <v>1</v>
      </c>
      <c r="AG771">
        <v>9</v>
      </c>
      <c r="AH771" s="41">
        <f>AE771*权重!$N$3+AF771*权重!$N$4+AG771*权重!$N$5</f>
        <v>1.39119188138519</v>
      </c>
      <c r="AI771" s="41">
        <f t="shared" si="139"/>
        <v>0.44103349995845</v>
      </c>
      <c r="AJ771">
        <v>1</v>
      </c>
      <c r="AK771">
        <v>1</v>
      </c>
      <c r="AL771">
        <v>0</v>
      </c>
      <c r="AM771" s="41">
        <f>AJ771*权重!$N$9+AK771*权重!$N$10+AL771*权重!$N$11</f>
        <v>0.825522828401554</v>
      </c>
      <c r="AN771" s="41">
        <f t="shared" si="140"/>
        <v>1.56596604187897</v>
      </c>
      <c r="AO771" s="41">
        <f>AI771*权重!$D$16+AN771*权重!$D$17</f>
        <v>1.13860416920336</v>
      </c>
      <c r="AP771" s="41">
        <f t="shared" si="141"/>
        <v>1.3561235076884</v>
      </c>
      <c r="AQ771" t="s">
        <v>55</v>
      </c>
      <c r="AR771" t="s">
        <v>55</v>
      </c>
      <c r="AS771" t="s">
        <v>55</v>
      </c>
      <c r="AT771" t="s">
        <v>55</v>
      </c>
      <c r="AU771" t="s">
        <v>55</v>
      </c>
      <c r="AV771" s="7" t="str">
        <f>IF(AU771="","未进复试",IFERROR(VLOOKUP(A771,录取名单!$E:$I,5,0),"未录取"))</f>
        <v>未进复试</v>
      </c>
      <c r="AW771" s="136" t="str">
        <f>VLOOKUP(A771,[1]数据整理!$A:$AC,29,0)</f>
        <v>putong</v>
      </c>
      <c r="AX771" t="str">
        <f t="shared" si="142"/>
        <v/>
      </c>
      <c r="AY771">
        <f>IFERROR(VLOOKUP(A771,跨学科资质筛选!$A:$H,8,0),1)</f>
        <v>1</v>
      </c>
    </row>
    <row r="772" spans="1:51">
      <c r="A772" s="8">
        <v>949</v>
      </c>
      <c r="B772" s="8" t="s">
        <v>1033</v>
      </c>
      <c r="C772">
        <v>1</v>
      </c>
      <c r="D772" t="s">
        <v>222</v>
      </c>
      <c r="E772" t="str">
        <f>VLOOKUP(A772,[1]数据整理!A:J,10,0)</f>
        <v>经济学</v>
      </c>
      <c r="F772" t="str">
        <f>VLOOKUP(A772,[1]数据整理!$A:$M,13,0)</f>
        <v>经济学</v>
      </c>
      <c r="G772" s="7" t="s">
        <v>53</v>
      </c>
      <c r="H772" s="7">
        <f t="shared" si="132"/>
        <v>0</v>
      </c>
      <c r="I772" s="7">
        <f t="shared" si="133"/>
        <v>1</v>
      </c>
      <c r="J772" s="7">
        <v>1</v>
      </c>
      <c r="K772" s="127">
        <f>VLOOKUP(G772,权重!$L$16:$N$18,3,0)</f>
        <v>0.02965</v>
      </c>
      <c r="L772" s="127">
        <f t="shared" si="134"/>
        <v>-0.162495927150278</v>
      </c>
      <c r="M772" t="str">
        <f>IFERROR(VLOOKUP(A772,[1]数据整理!A:Q,16,0),"")</f>
        <v>经济管理学院</v>
      </c>
      <c r="N772" t="s">
        <v>162</v>
      </c>
      <c r="O772">
        <v>509</v>
      </c>
      <c r="P772">
        <v>496</v>
      </c>
      <c r="Q772" s="14"/>
      <c r="R772" s="14" t="s">
        <v>55</v>
      </c>
      <c r="S772" s="14" t="s">
        <v>55</v>
      </c>
      <c r="T772" s="30">
        <f>VLOOKUP(A772,英语评价得分!O:T,6,0)</f>
        <v>0.469998142975364</v>
      </c>
      <c r="U772" s="41">
        <f t="shared" si="135"/>
        <v>0.472568648275772</v>
      </c>
      <c r="V772" s="14">
        <f t="shared" si="136"/>
        <v>0</v>
      </c>
      <c r="W772">
        <v>80</v>
      </c>
      <c r="X772">
        <v>4</v>
      </c>
      <c r="Y772" s="131">
        <v>0.05</v>
      </c>
      <c r="Z772">
        <v>3.74</v>
      </c>
      <c r="AA772" s="41">
        <f t="shared" si="137"/>
        <v>0.425785235787204</v>
      </c>
      <c r="AB772" s="41">
        <f>VLOOKUP(A772,绩点百分制转换!$H:$M,6,0)</f>
        <v>-0.321951501818486</v>
      </c>
      <c r="AC772" s="41">
        <f>L772*权重!$O$22+AA772*权重!$O$23+AB772*权重!$O$24</f>
        <v>0.0535517479756867</v>
      </c>
      <c r="AD772" s="41">
        <f t="shared" si="138"/>
        <v>0.0762047659976717</v>
      </c>
      <c r="AE772">
        <v>4</v>
      </c>
      <c r="AF772">
        <v>1</v>
      </c>
      <c r="AG772">
        <v>6</v>
      </c>
      <c r="AH772" s="41">
        <f>AE772*权重!$N$3+AF772*权重!$N$4+AG772*权重!$N$5</f>
        <v>2.91418633207137</v>
      </c>
      <c r="AI772" s="41">
        <f t="shared" si="139"/>
        <v>1.89301459846562</v>
      </c>
      <c r="AJ772">
        <v>0</v>
      </c>
      <c r="AK772">
        <v>0</v>
      </c>
      <c r="AL772">
        <v>0</v>
      </c>
      <c r="AM772" s="41">
        <f>AJ772*权重!$N$9+AK772*权重!$N$10+AL772*权重!$N$11</f>
        <v>0</v>
      </c>
      <c r="AN772" s="41">
        <f t="shared" si="140"/>
        <v>-0.651047891978899</v>
      </c>
      <c r="AO772" s="41">
        <f>AI772*权重!$D$16+AN772*权重!$D$17</f>
        <v>0.315441448140972</v>
      </c>
      <c r="AP772" s="41">
        <f t="shared" si="141"/>
        <v>0.375703492656751</v>
      </c>
      <c r="AQ772" t="s">
        <v>55</v>
      </c>
      <c r="AR772" t="s">
        <v>55</v>
      </c>
      <c r="AS772" t="s">
        <v>55</v>
      </c>
      <c r="AT772" t="s">
        <v>55</v>
      </c>
      <c r="AU772" t="s">
        <v>55</v>
      </c>
      <c r="AV772" s="7" t="str">
        <f>IF(AU772="","未进复试",IFERROR(VLOOKUP(A772,录取名单!$E:$I,5,0),"未录取"))</f>
        <v>未进复试</v>
      </c>
      <c r="AW772" s="136" t="str">
        <f>VLOOKUP(A772,[1]数据整理!$A:$AC,29,0)</f>
        <v>putong</v>
      </c>
      <c r="AX772" t="str">
        <f t="shared" si="142"/>
        <v/>
      </c>
      <c r="AY772">
        <f>IFERROR(VLOOKUP(A772,跨学科资质筛选!$A:$H,8,0),1)</f>
        <v>1</v>
      </c>
    </row>
    <row r="773" spans="1:51">
      <c r="A773" s="8">
        <v>950</v>
      </c>
      <c r="B773" s="8" t="s">
        <v>1034</v>
      </c>
      <c r="C773">
        <v>2</v>
      </c>
      <c r="D773" t="s">
        <v>102</v>
      </c>
      <c r="E773" t="str">
        <f>VLOOKUP(A773,[1]数据整理!A:J,10,0)</f>
        <v>管理学</v>
      </c>
      <c r="F773" t="str">
        <f>VLOOKUP(A773,[1]数据整理!$A:$M,13,0)</f>
        <v>旅游管理</v>
      </c>
      <c r="G773" s="7">
        <v>211</v>
      </c>
      <c r="H773" s="7">
        <f t="shared" si="132"/>
        <v>0</v>
      </c>
      <c r="I773" s="7">
        <f t="shared" si="133"/>
        <v>1</v>
      </c>
      <c r="J773" s="7">
        <v>1</v>
      </c>
      <c r="K773" s="127">
        <f>VLOOKUP(G773,权重!$L$16:$N$18,3,0)</f>
        <v>0.03757</v>
      </c>
      <c r="L773" s="127">
        <f t="shared" si="134"/>
        <v>-0.0952406599627802</v>
      </c>
      <c r="M773" t="str">
        <f>IFERROR(VLOOKUP(A773,[1]数据整理!A:Q,16,0),"")</f>
        <v>园林学院</v>
      </c>
      <c r="N773" t="s">
        <v>127</v>
      </c>
      <c r="O773">
        <v>555</v>
      </c>
      <c r="P773">
        <v>540</v>
      </c>
      <c r="Q773" s="14"/>
      <c r="R773" s="14" t="s">
        <v>55</v>
      </c>
      <c r="S773" s="14" t="s">
        <v>55</v>
      </c>
      <c r="T773" s="30">
        <f>VLOOKUP(A773,英语评价得分!O:T,6,0)</f>
        <v>1.27518186425194</v>
      </c>
      <c r="U773" s="41">
        <f t="shared" si="135"/>
        <v>1.28148396614323</v>
      </c>
      <c r="V773" s="14">
        <f t="shared" si="136"/>
        <v>0</v>
      </c>
      <c r="W773">
        <v>53</v>
      </c>
      <c r="X773">
        <v>7</v>
      </c>
      <c r="Y773" s="131">
        <v>0.132075471698113</v>
      </c>
      <c r="Z773">
        <v>88.38</v>
      </c>
      <c r="AA773" s="41">
        <f t="shared" si="137"/>
        <v>-0.28181506292644</v>
      </c>
      <c r="AB773" s="41">
        <f>VLOOKUP(A773,绩点百分制转换!$H:$M,6,0)</f>
        <v>-0.138686471261563</v>
      </c>
      <c r="AC773" s="41">
        <f>L773*权重!$O$22+AA773*权重!$O$23+AB773*权重!$O$24</f>
        <v>-0.168023196374123</v>
      </c>
      <c r="AD773" s="41">
        <f t="shared" si="138"/>
        <v>-0.238909639757133</v>
      </c>
      <c r="AE773">
        <v>0</v>
      </c>
      <c r="AF773">
        <v>0</v>
      </c>
      <c r="AG773">
        <v>0</v>
      </c>
      <c r="AH773" s="41">
        <f>AE773*权重!$N$3+AF773*权重!$N$4+AG773*权重!$N$5</f>
        <v>0</v>
      </c>
      <c r="AI773" s="41">
        <f t="shared" si="139"/>
        <v>-0.885290647353986</v>
      </c>
      <c r="AJ773">
        <v>0</v>
      </c>
      <c r="AK773">
        <v>0</v>
      </c>
      <c r="AL773">
        <v>0</v>
      </c>
      <c r="AM773" s="41">
        <f>AJ773*权重!$N$9+AK773*权重!$N$10+AL773*权重!$N$11</f>
        <v>0</v>
      </c>
      <c r="AN773" s="41">
        <f t="shared" si="140"/>
        <v>-0.651047891978899</v>
      </c>
      <c r="AO773" s="41">
        <f>AI773*权重!$D$16+AN773*权重!$D$17</f>
        <v>-0.740036714745894</v>
      </c>
      <c r="AP773" s="41">
        <f t="shared" si="141"/>
        <v>-0.881413587411652</v>
      </c>
      <c r="AQ773">
        <v>83</v>
      </c>
      <c r="AR773">
        <v>83</v>
      </c>
      <c r="AS773">
        <v>92</v>
      </c>
      <c r="AT773">
        <v>90</v>
      </c>
      <c r="AU773">
        <v>87</v>
      </c>
      <c r="AV773" s="7">
        <f>IF(AU773="","未进复试",IFERROR(VLOOKUP(A773,录取名单!$E:$I,5,0),"未录取"))</f>
        <v>87</v>
      </c>
      <c r="AW773" s="136" t="str">
        <f>VLOOKUP(A773,[1]数据整理!$A:$AC,29,0)</f>
        <v>putong</v>
      </c>
      <c r="AX773" t="str">
        <f t="shared" si="142"/>
        <v/>
      </c>
      <c r="AY773">
        <f>IFERROR(VLOOKUP(A773,跨学科资质筛选!$A:$H,8,0),1)</f>
        <v>1</v>
      </c>
    </row>
    <row r="774" spans="1:51">
      <c r="A774" s="8">
        <v>951</v>
      </c>
      <c r="B774" s="8" t="s">
        <v>1035</v>
      </c>
      <c r="C774">
        <v>1</v>
      </c>
      <c r="D774" t="s">
        <v>307</v>
      </c>
      <c r="E774" t="str">
        <f>VLOOKUP(A774,[1]数据整理!A:J,10,0)</f>
        <v>文学</v>
      </c>
      <c r="F774" t="str">
        <f>VLOOKUP(A774,[1]数据整理!$A:$M,13,0)</f>
        <v>英语</v>
      </c>
      <c r="G774" s="7">
        <v>211</v>
      </c>
      <c r="H774" s="7">
        <f t="shared" si="132"/>
        <v>0</v>
      </c>
      <c r="I774" s="7">
        <f t="shared" si="133"/>
        <v>1</v>
      </c>
      <c r="J774" s="7">
        <v>1</v>
      </c>
      <c r="K774" s="127">
        <f>VLOOKUP(G774,权重!$L$16:$N$18,3,0)</f>
        <v>0.03757</v>
      </c>
      <c r="L774" s="127">
        <f t="shared" si="134"/>
        <v>-0.0952406599627802</v>
      </c>
      <c r="M774" t="str">
        <f>IFERROR(VLOOKUP(A774,[1]数据整理!A:Q,16,0),"")</f>
        <v>外语学院</v>
      </c>
      <c r="N774" t="s">
        <v>362</v>
      </c>
      <c r="O774">
        <v>627</v>
      </c>
      <c r="P774">
        <v>606</v>
      </c>
      <c r="Q774" s="14"/>
      <c r="R774" s="14" t="s">
        <v>55</v>
      </c>
      <c r="S774" s="14" t="s">
        <v>55</v>
      </c>
      <c r="T774" s="30">
        <f>VLOOKUP(A774,英语评价得分!O:T,6,0)</f>
        <v>2.48295744616681</v>
      </c>
      <c r="U774" s="41">
        <f t="shared" si="135"/>
        <v>2.49485694294443</v>
      </c>
      <c r="V774" s="14">
        <f t="shared" si="136"/>
        <v>0</v>
      </c>
      <c r="W774">
        <v>149</v>
      </c>
      <c r="X774">
        <v>73</v>
      </c>
      <c r="Y774" s="131">
        <v>0.48993288590604</v>
      </c>
      <c r="Z774">
        <v>3.23</v>
      </c>
      <c r="AA774" s="41">
        <f t="shared" si="137"/>
        <v>-3.36702441903962</v>
      </c>
      <c r="AB774" s="41">
        <f>VLOOKUP(A774,绩点百分制转换!$H:$M,6,0)</f>
        <v>-1.70072112423274</v>
      </c>
      <c r="AC774" s="41">
        <f>L774*权重!$O$22+AA774*权重!$O$23+AB774*权重!$O$24</f>
        <v>-1.40980940045316</v>
      </c>
      <c r="AD774" s="41">
        <f t="shared" si="138"/>
        <v>-2.00492484928873</v>
      </c>
      <c r="AE774">
        <v>0</v>
      </c>
      <c r="AF774">
        <v>0</v>
      </c>
      <c r="AG774">
        <v>1</v>
      </c>
      <c r="AH774" s="41">
        <f>AE774*权重!$N$3+AF774*权重!$N$4+AG774*权重!$N$5</f>
        <v>0.106474550904377</v>
      </c>
      <c r="AI774" s="41">
        <f t="shared" si="139"/>
        <v>-0.783780733568324</v>
      </c>
      <c r="AJ774">
        <v>0</v>
      </c>
      <c r="AK774">
        <v>0</v>
      </c>
      <c r="AL774">
        <v>1</v>
      </c>
      <c r="AM774" s="41">
        <f>AJ774*权重!$N$9+AK774*权重!$N$10+AL774*权重!$N$11</f>
        <v>0.150489414157071</v>
      </c>
      <c r="AN774" s="41">
        <f t="shared" si="140"/>
        <v>-0.246895376014742</v>
      </c>
      <c r="AO774" s="41">
        <f>AI774*权重!$D$16+AN774*权重!$D$17</f>
        <v>-0.450858123349348</v>
      </c>
      <c r="AP774" s="41">
        <f t="shared" si="141"/>
        <v>-0.536990216831994</v>
      </c>
      <c r="AQ774" t="s">
        <v>55</v>
      </c>
      <c r="AR774" t="s">
        <v>55</v>
      </c>
      <c r="AS774" t="s">
        <v>55</v>
      </c>
      <c r="AT774" t="s">
        <v>55</v>
      </c>
      <c r="AU774" t="s">
        <v>55</v>
      </c>
      <c r="AV774" s="7" t="str">
        <f>IF(AU774="","未进复试",IFERROR(VLOOKUP(A774,录取名单!$E:$I,5,0),"未录取"))</f>
        <v>未进复试</v>
      </c>
      <c r="AW774" s="136" t="str">
        <f>VLOOKUP(A774,[1]数据整理!$A:$AC,29,0)</f>
        <v>putong</v>
      </c>
      <c r="AX774" t="str">
        <f t="shared" si="142"/>
        <v/>
      </c>
      <c r="AY774">
        <f>IFERROR(VLOOKUP(A774,跨学科资质筛选!$A:$H,8,0),1)</f>
        <v>1</v>
      </c>
    </row>
    <row r="775" spans="1:51">
      <c r="A775" s="8">
        <v>952</v>
      </c>
      <c r="B775" s="8" t="s">
        <v>1036</v>
      </c>
      <c r="C775">
        <v>1</v>
      </c>
      <c r="D775" t="s">
        <v>884</v>
      </c>
      <c r="E775" t="str">
        <f>VLOOKUP(A775,[1]数据整理!A:J,10,0)</f>
        <v>农学</v>
      </c>
      <c r="F775" t="str">
        <f>VLOOKUP(A775,[1]数据整理!$A:$M,13,0)</f>
        <v>园林</v>
      </c>
      <c r="G775" s="7" t="s">
        <v>53</v>
      </c>
      <c r="H775" s="7">
        <f t="shared" si="132"/>
        <v>0</v>
      </c>
      <c r="I775" s="7">
        <f t="shared" si="133"/>
        <v>1</v>
      </c>
      <c r="J775" s="7">
        <v>1</v>
      </c>
      <c r="K775" s="127">
        <f>VLOOKUP(G775,权重!$L$16:$N$18,3,0)</f>
        <v>0.02965</v>
      </c>
      <c r="L775" s="127">
        <f t="shared" si="134"/>
        <v>-0.162495927150278</v>
      </c>
      <c r="M775" t="str">
        <f>IFERROR(VLOOKUP(A775,[1]数据整理!A:Q,16,0),"")</f>
        <v>园林学院</v>
      </c>
      <c r="N775" t="s">
        <v>58</v>
      </c>
      <c r="O775">
        <v>440</v>
      </c>
      <c r="Q775" s="14"/>
      <c r="R775" s="14" t="s">
        <v>55</v>
      </c>
      <c r="S775" s="14" t="s">
        <v>55</v>
      </c>
      <c r="T775" s="30">
        <f>VLOOKUP(A775,英语评价得分!O:T,6,0)</f>
        <v>-1.64408973261461</v>
      </c>
      <c r="U775" s="41">
        <f t="shared" si="135"/>
        <v>-1.65131689572318</v>
      </c>
      <c r="V775" s="14">
        <f t="shared" si="136"/>
        <v>0</v>
      </c>
      <c r="W775">
        <v>60</v>
      </c>
      <c r="X775">
        <v>1</v>
      </c>
      <c r="Y775" s="131">
        <v>0.0166666666666667</v>
      </c>
      <c r="Z775">
        <v>87.01</v>
      </c>
      <c r="AA775" s="41">
        <f t="shared" si="137"/>
        <v>0.713163134881634</v>
      </c>
      <c r="AB775" s="41">
        <f>VLOOKUP(A775,绩点百分制转换!$H:$M,6,0)</f>
        <v>-0.490658095368554</v>
      </c>
      <c r="AC775" s="41">
        <f>L775*权重!$O$22+AA775*权重!$O$23+AB775*权重!$O$24</f>
        <v>0.154974673761322</v>
      </c>
      <c r="AD775" s="41">
        <f t="shared" si="138"/>
        <v>0.220444111663027</v>
      </c>
      <c r="AE775">
        <v>1</v>
      </c>
      <c r="AF775">
        <v>0</v>
      </c>
      <c r="AG775">
        <v>0</v>
      </c>
      <c r="AH775" s="41">
        <f>AE775*权重!$N$3+AF775*权重!$N$4+AG775*权重!$N$5</f>
        <v>0.460604525849828</v>
      </c>
      <c r="AI775" s="41">
        <f t="shared" si="139"/>
        <v>-0.446162937387948</v>
      </c>
      <c r="AJ775">
        <v>1</v>
      </c>
      <c r="AK775">
        <v>0</v>
      </c>
      <c r="AL775">
        <v>0</v>
      </c>
      <c r="AM775" s="41">
        <f>AJ775*权重!$N$9+AK775*权重!$N$10+AL775*权重!$N$11</f>
        <v>0.484022428139353</v>
      </c>
      <c r="AN775" s="41">
        <f t="shared" si="140"/>
        <v>0.64883677573218</v>
      </c>
      <c r="AO775" s="41">
        <f>AI775*权重!$D$16+AN775*权重!$D$17</f>
        <v>0.232846384717844</v>
      </c>
      <c r="AP775" s="41">
        <f t="shared" si="141"/>
        <v>0.277329439446067</v>
      </c>
      <c r="AQ775" t="s">
        <v>55</v>
      </c>
      <c r="AR775" t="s">
        <v>55</v>
      </c>
      <c r="AS775">
        <v>79.57</v>
      </c>
      <c r="AT775">
        <v>83.43</v>
      </c>
      <c r="AU775">
        <v>82.66</v>
      </c>
      <c r="AV775" s="7">
        <f>IF(AU775="","未进复试",IFERROR(VLOOKUP(A775,录取名单!$E:$I,5,0),"未录取"))</f>
        <v>82.66</v>
      </c>
      <c r="AW775" s="136" t="str">
        <f>VLOOKUP(A775,[1]数据整理!$A:$AC,29,0)</f>
        <v>putong</v>
      </c>
      <c r="AX775" t="str">
        <f t="shared" si="142"/>
        <v/>
      </c>
      <c r="AY775">
        <f>IFERROR(VLOOKUP(A775,跨学科资质筛选!$A:$H,8,0),1)</f>
        <v>1</v>
      </c>
    </row>
    <row r="776" spans="1:51">
      <c r="A776" s="8">
        <v>953</v>
      </c>
      <c r="B776" s="8" t="s">
        <v>1037</v>
      </c>
      <c r="C776">
        <v>1</v>
      </c>
      <c r="D776" t="s">
        <v>645</v>
      </c>
      <c r="E776" t="str">
        <f>VLOOKUP(A776,[1]数据整理!A:J,10,0)</f>
        <v>管理学</v>
      </c>
      <c r="F776" t="str">
        <f>VLOOKUP(A776,[1]数据整理!$A:$M,13,0)</f>
        <v>物流管理</v>
      </c>
      <c r="G776" s="7" t="s">
        <v>53</v>
      </c>
      <c r="H776" s="7">
        <f t="shared" si="132"/>
        <v>0</v>
      </c>
      <c r="I776" s="7">
        <f t="shared" si="133"/>
        <v>1</v>
      </c>
      <c r="J776" s="7">
        <v>1</v>
      </c>
      <c r="K776" s="127">
        <f>VLOOKUP(G776,权重!$L$16:$N$18,3,0)</f>
        <v>0.02965</v>
      </c>
      <c r="L776" s="127">
        <f t="shared" si="134"/>
        <v>-0.162495927150278</v>
      </c>
      <c r="M776" t="str">
        <f>IFERROR(VLOOKUP(A776,[1]数据整理!A:Q,16,0),"")</f>
        <v>经济管理学院</v>
      </c>
      <c r="N776" t="s">
        <v>79</v>
      </c>
      <c r="O776">
        <v>443</v>
      </c>
      <c r="P776">
        <v>438</v>
      </c>
      <c r="Q776" s="14"/>
      <c r="R776" s="14" t="s">
        <v>55</v>
      </c>
      <c r="S776" s="14" t="s">
        <v>55</v>
      </c>
      <c r="T776" s="30">
        <f>VLOOKUP(A776,英语评价得分!O:T,6,0)</f>
        <v>-0.591380398707402</v>
      </c>
      <c r="U776" s="41">
        <f t="shared" si="135"/>
        <v>-0.593728816185881</v>
      </c>
      <c r="V776" s="14">
        <f t="shared" si="136"/>
        <v>0</v>
      </c>
      <c r="W776">
        <v>58</v>
      </c>
      <c r="X776">
        <v>12</v>
      </c>
      <c r="Y776" s="131">
        <v>0.206896551724138</v>
      </c>
      <c r="Z776">
        <v>3.54</v>
      </c>
      <c r="AA776" s="41">
        <f t="shared" si="137"/>
        <v>-0.926872806502097</v>
      </c>
      <c r="AB776" s="41">
        <f>VLOOKUP(A776,绩点百分制转换!$H:$M,6,0)</f>
        <v>-0.90428898209283</v>
      </c>
      <c r="AC776" s="41">
        <f>L776*权重!$O$22+AA776*权重!$O$23+AB776*权重!$O$24</f>
        <v>-0.486240790191519</v>
      </c>
      <c r="AD776" s="41">
        <f t="shared" si="138"/>
        <v>-0.691465086722221</v>
      </c>
      <c r="AE776">
        <v>0</v>
      </c>
      <c r="AF776">
        <v>0</v>
      </c>
      <c r="AG776">
        <v>0</v>
      </c>
      <c r="AH776" s="41">
        <f>AE776*权重!$N$3+AF776*权重!$N$4+AG776*权重!$N$5</f>
        <v>0</v>
      </c>
      <c r="AI776" s="41">
        <f t="shared" si="139"/>
        <v>-0.885290647353986</v>
      </c>
      <c r="AJ776">
        <v>3</v>
      </c>
      <c r="AK776">
        <v>0</v>
      </c>
      <c r="AL776">
        <v>0</v>
      </c>
      <c r="AM776" s="41">
        <f>AJ776*权重!$N$9+AK776*权重!$N$10+AL776*权重!$N$11</f>
        <v>1.45206728441806</v>
      </c>
      <c r="AN776" s="41">
        <f t="shared" si="140"/>
        <v>3.24860611115434</v>
      </c>
      <c r="AO776" s="41">
        <f>AI776*权重!$D$16+AN776*权重!$D$17</f>
        <v>1.67813873259703</v>
      </c>
      <c r="AP776" s="41">
        <f t="shared" si="141"/>
        <v>1.99873094266772</v>
      </c>
      <c r="AQ776" t="s">
        <v>55</v>
      </c>
      <c r="AR776" t="s">
        <v>55</v>
      </c>
      <c r="AS776" t="s">
        <v>55</v>
      </c>
      <c r="AT776" t="s">
        <v>55</v>
      </c>
      <c r="AU776" t="s">
        <v>55</v>
      </c>
      <c r="AV776" s="7" t="str">
        <f>IF(AU776="","未进复试",IFERROR(VLOOKUP(A776,录取名单!$E:$I,5,0),"未录取"))</f>
        <v>未进复试</v>
      </c>
      <c r="AW776" s="136" t="str">
        <f>VLOOKUP(A776,[1]数据整理!$A:$AC,29,0)</f>
        <v>putong</v>
      </c>
      <c r="AX776" t="str">
        <f t="shared" si="142"/>
        <v/>
      </c>
      <c r="AY776">
        <f>IFERROR(VLOOKUP(A776,跨学科资质筛选!$A:$H,8,0),1)</f>
        <v>1</v>
      </c>
    </row>
    <row r="777" spans="1:51">
      <c r="A777" s="8">
        <v>954</v>
      </c>
      <c r="B777" s="8" t="s">
        <v>1038</v>
      </c>
      <c r="C777">
        <v>2</v>
      </c>
      <c r="D777" t="s">
        <v>102</v>
      </c>
      <c r="E777" t="str">
        <f>VLOOKUP(A777,[1]数据整理!A:J,10,0)</f>
        <v>农学</v>
      </c>
      <c r="F777" t="str">
        <f>VLOOKUP(A777,[1]数据整理!$A:$M,13,0)</f>
        <v>水土保持与荒漠化防治</v>
      </c>
      <c r="G777" s="7">
        <v>211</v>
      </c>
      <c r="H777" s="7">
        <f t="shared" si="132"/>
        <v>0</v>
      </c>
      <c r="I777" s="7">
        <f t="shared" si="133"/>
        <v>1</v>
      </c>
      <c r="J777" s="7">
        <v>1</v>
      </c>
      <c r="K777" s="127">
        <f>VLOOKUP(G777,权重!$L$16:$N$18,3,0)</f>
        <v>0.03757</v>
      </c>
      <c r="L777" s="127">
        <f t="shared" si="134"/>
        <v>-0.0952406599627802</v>
      </c>
      <c r="M777" t="str">
        <f>IFERROR(VLOOKUP(A777,[1]数据整理!A:Q,16,0),"")</f>
        <v>水土保持学院</v>
      </c>
      <c r="N777" t="s">
        <v>124</v>
      </c>
      <c r="O777">
        <v>482</v>
      </c>
      <c r="Q777" s="14"/>
      <c r="R777" s="14" t="s">
        <v>55</v>
      </c>
      <c r="S777" s="14" t="s">
        <v>55</v>
      </c>
      <c r="T777" s="30">
        <f>VLOOKUP(A777,英语评价得分!O:T,6,0)</f>
        <v>-0.979484728092737</v>
      </c>
      <c r="U777" s="41">
        <f t="shared" si="135"/>
        <v>-0.983631801895445</v>
      </c>
      <c r="V777" s="14">
        <f t="shared" si="136"/>
        <v>0</v>
      </c>
      <c r="W777">
        <v>66</v>
      </c>
      <c r="X777">
        <v>8</v>
      </c>
      <c r="Y777" s="131">
        <v>0.121212121212121</v>
      </c>
      <c r="Z777">
        <v>89</v>
      </c>
      <c r="AA777" s="41">
        <f t="shared" si="137"/>
        <v>-0.188158457732715</v>
      </c>
      <c r="AB777" s="41">
        <f>VLOOKUP(A777,绩点百分制转换!$H:$M,6,0)</f>
        <v>0.0205999571664207</v>
      </c>
      <c r="AC777" s="41">
        <f>L777*权重!$O$22+AA777*权重!$O$23+AB777*权重!$O$24</f>
        <v>-0.125254759190639</v>
      </c>
      <c r="AD777" s="41">
        <f t="shared" si="138"/>
        <v>-0.178086198245359</v>
      </c>
      <c r="AE777">
        <v>0</v>
      </c>
      <c r="AF777">
        <v>0</v>
      </c>
      <c r="AG777">
        <v>0</v>
      </c>
      <c r="AH777" s="41">
        <f>AE777*权重!$N$3+AF777*权重!$N$4+AG777*权重!$N$5</f>
        <v>0</v>
      </c>
      <c r="AI777" s="41">
        <f t="shared" si="139"/>
        <v>-0.885290647353986</v>
      </c>
      <c r="AJ777">
        <v>1</v>
      </c>
      <c r="AK777">
        <v>0</v>
      </c>
      <c r="AL777">
        <v>0</v>
      </c>
      <c r="AM777" s="41">
        <f>AJ777*权重!$N$9+AK777*权重!$N$10+AL777*权重!$N$11</f>
        <v>0.484022428139353</v>
      </c>
      <c r="AN777" s="41">
        <f t="shared" si="140"/>
        <v>0.64883677573218</v>
      </c>
      <c r="AO777" s="41">
        <f>AI777*权重!$D$16+AN777*权重!$D$17</f>
        <v>0.0660217677017459</v>
      </c>
      <c r="AP777" s="41">
        <f t="shared" si="141"/>
        <v>0.0786345892814732</v>
      </c>
      <c r="AQ777">
        <v>82</v>
      </c>
      <c r="AR777" t="s">
        <v>55</v>
      </c>
      <c r="AS777">
        <v>82.6</v>
      </c>
      <c r="AT777">
        <v>91.2</v>
      </c>
      <c r="AU777">
        <v>85.8</v>
      </c>
      <c r="AV777" s="7">
        <f>IF(AU777="","未进复试",IFERROR(VLOOKUP(A777,录取名单!$E:$I,5,0),"未录取"))</f>
        <v>85.8</v>
      </c>
      <c r="AW777" s="136" t="str">
        <f>VLOOKUP(A777,[1]数据整理!$A:$AC,29,0)</f>
        <v>putong</v>
      </c>
      <c r="AX777" t="str">
        <f t="shared" si="142"/>
        <v/>
      </c>
      <c r="AY777">
        <f>IFERROR(VLOOKUP(A777,跨学科资质筛选!$A:$H,8,0),1)</f>
        <v>1</v>
      </c>
    </row>
    <row r="778" spans="1:51">
      <c r="A778" s="8">
        <v>955</v>
      </c>
      <c r="B778" s="8" t="s">
        <v>1039</v>
      </c>
      <c r="C778">
        <v>2</v>
      </c>
      <c r="D778" t="s">
        <v>102</v>
      </c>
      <c r="E778" t="str">
        <f>VLOOKUP(A778,[1]数据整理!A:J,10,0)</f>
        <v>农学</v>
      </c>
      <c r="F778" t="str">
        <f>VLOOKUP(A778,[1]数据整理!$A:$M,13,0)</f>
        <v>林学</v>
      </c>
      <c r="G778" s="7">
        <v>211</v>
      </c>
      <c r="H778" s="7">
        <f t="shared" si="132"/>
        <v>0</v>
      </c>
      <c r="I778" s="7">
        <f t="shared" si="133"/>
        <v>1</v>
      </c>
      <c r="J778" s="7">
        <v>1</v>
      </c>
      <c r="K778" s="127">
        <f>VLOOKUP(G778,权重!$L$16:$N$18,3,0)</f>
        <v>0.03757</v>
      </c>
      <c r="L778" s="127">
        <f t="shared" si="134"/>
        <v>-0.0952406599627802</v>
      </c>
      <c r="M778" t="str">
        <f>IFERROR(VLOOKUP(A778,[1]数据整理!A:Q,16,0),"")</f>
        <v>林学院</v>
      </c>
      <c r="N778" t="s">
        <v>188</v>
      </c>
      <c r="O778">
        <v>460</v>
      </c>
      <c r="P778">
        <v>423</v>
      </c>
      <c r="Q778" s="14"/>
      <c r="R778" s="14" t="s">
        <v>55</v>
      </c>
      <c r="S778" s="14" t="s">
        <v>55</v>
      </c>
      <c r="T778" s="30">
        <f>VLOOKUP(A778,英语评价得分!O:T,6,0)</f>
        <v>-0.8658748491426</v>
      </c>
      <c r="U778" s="41">
        <f t="shared" si="135"/>
        <v>-0.869495401822516</v>
      </c>
      <c r="V778" s="14">
        <f t="shared" si="136"/>
        <v>0</v>
      </c>
      <c r="W778">
        <v>101</v>
      </c>
      <c r="X778">
        <v>13</v>
      </c>
      <c r="Y778" s="131">
        <v>0.128712871287129</v>
      </c>
      <c r="Z778">
        <v>88.86</v>
      </c>
      <c r="AA778" s="41">
        <f t="shared" si="137"/>
        <v>-0.252824951678356</v>
      </c>
      <c r="AB778" s="41">
        <f>VLOOKUP(A778,绩点百分制转换!$H:$M,6,0)</f>
        <v>-0.0153679460269948</v>
      </c>
      <c r="AC778" s="41">
        <f>L778*权重!$O$22+AA778*权重!$O$23+AB778*权重!$O$24</f>
        <v>-0.151429128101453</v>
      </c>
      <c r="AD778" s="41">
        <f t="shared" si="138"/>
        <v>-0.215310265838113</v>
      </c>
      <c r="AE778">
        <v>1</v>
      </c>
      <c r="AF778">
        <v>0</v>
      </c>
      <c r="AG778">
        <v>2</v>
      </c>
      <c r="AH778" s="41">
        <f>AE778*权重!$N$3+AF778*权重!$N$4+AG778*权重!$N$5</f>
        <v>0.673553627658583</v>
      </c>
      <c r="AI778" s="41">
        <f t="shared" si="139"/>
        <v>-0.243143109816625</v>
      </c>
      <c r="AJ778">
        <v>0</v>
      </c>
      <c r="AK778">
        <v>0</v>
      </c>
      <c r="AL778">
        <v>0</v>
      </c>
      <c r="AM778" s="41">
        <f>AJ778*权重!$N$9+AK778*权重!$N$10+AL778*权重!$N$11</f>
        <v>0</v>
      </c>
      <c r="AN778" s="41">
        <f t="shared" si="140"/>
        <v>-0.651047891978899</v>
      </c>
      <c r="AO778" s="41">
        <f>AI778*权重!$D$16+AN778*权重!$D$17</f>
        <v>-0.496084865235451</v>
      </c>
      <c r="AP778" s="41">
        <f t="shared" si="141"/>
        <v>-0.590857091297079</v>
      </c>
      <c r="AQ778">
        <v>88.8</v>
      </c>
      <c r="AR778">
        <v>87.9</v>
      </c>
      <c r="AS778">
        <v>87.2</v>
      </c>
      <c r="AT778">
        <v>88.6</v>
      </c>
      <c r="AU778">
        <v>88.06</v>
      </c>
      <c r="AV778" s="7">
        <f>IF(AU778="","未进复试",IFERROR(VLOOKUP(A778,录取名单!$E:$I,5,0),"未录取"))</f>
        <v>88.06</v>
      </c>
      <c r="AW778" s="136" t="str">
        <f>VLOOKUP(A778,[1]数据整理!$A:$AC,29,0)</f>
        <v>putong</v>
      </c>
      <c r="AX778" t="str">
        <f t="shared" si="142"/>
        <v/>
      </c>
      <c r="AY778">
        <f>IFERROR(VLOOKUP(A778,跨学科资质筛选!$A:$H,8,0),1)</f>
        <v>1</v>
      </c>
    </row>
    <row r="779" spans="1:51">
      <c r="A779" s="8">
        <v>956</v>
      </c>
      <c r="B779" s="8" t="s">
        <v>1040</v>
      </c>
      <c r="C779">
        <v>2</v>
      </c>
      <c r="D779" t="s">
        <v>102</v>
      </c>
      <c r="E779" t="str">
        <f>VLOOKUP(A779,[1]数据整理!A:J,10,0)</f>
        <v>工学</v>
      </c>
      <c r="F779" t="str">
        <f>VLOOKUP(A779,[1]数据整理!$A:$M,13,0)</f>
        <v>电子信息科学与技术</v>
      </c>
      <c r="G779" s="7">
        <v>211</v>
      </c>
      <c r="H779" s="7">
        <f t="shared" si="132"/>
        <v>0</v>
      </c>
      <c r="I779" s="7">
        <f t="shared" si="133"/>
        <v>1</v>
      </c>
      <c r="J779" s="7">
        <v>1</v>
      </c>
      <c r="K779" s="127">
        <f>VLOOKUP(G779,权重!$L$16:$N$18,3,0)</f>
        <v>0.03757</v>
      </c>
      <c r="L779" s="127">
        <f t="shared" si="134"/>
        <v>-0.0952406599627802</v>
      </c>
      <c r="M779" t="str">
        <f>IFERROR(VLOOKUP(A779,[1]数据整理!A:Q,16,0),"")</f>
        <v>信息学院</v>
      </c>
      <c r="N779" t="s">
        <v>93</v>
      </c>
      <c r="O779">
        <v>538</v>
      </c>
      <c r="P779">
        <v>505</v>
      </c>
      <c r="Q779" s="14"/>
      <c r="R779" s="14" t="s">
        <v>55</v>
      </c>
      <c r="S779" s="14" t="s">
        <v>55</v>
      </c>
      <c r="T779" s="30">
        <f>VLOOKUP(A779,英语评价得分!O:T,6,0)</f>
        <v>0.634694813236482</v>
      </c>
      <c r="U779" s="41">
        <f t="shared" si="135"/>
        <v>0.638028599657752</v>
      </c>
      <c r="V779" s="14">
        <f t="shared" si="136"/>
        <v>0</v>
      </c>
      <c r="W779">
        <v>59</v>
      </c>
      <c r="X779">
        <v>14</v>
      </c>
      <c r="Y779" s="131">
        <v>0.23728813559322</v>
      </c>
      <c r="Z779">
        <v>85.97</v>
      </c>
      <c r="AA779" s="41">
        <f t="shared" si="137"/>
        <v>-1.18888889217557</v>
      </c>
      <c r="AB779" s="41">
        <f>VLOOKUP(A779,绩点百分制转换!$H:$M,6,0)</f>
        <v>-0.757848233376784</v>
      </c>
      <c r="AC779" s="41">
        <f>L779*权重!$O$22+AA779*权重!$O$23+AB779*权重!$O$24</f>
        <v>-0.540367538768108</v>
      </c>
      <c r="AD779" s="41">
        <f t="shared" si="138"/>
        <v>-0.76844183273112</v>
      </c>
      <c r="AE779">
        <v>0</v>
      </c>
      <c r="AF779">
        <v>0</v>
      </c>
      <c r="AG779">
        <v>0</v>
      </c>
      <c r="AH779" s="41">
        <f>AE779*权重!$N$3+AF779*权重!$N$4+AG779*权重!$N$5</f>
        <v>0</v>
      </c>
      <c r="AI779" s="41">
        <f t="shared" si="139"/>
        <v>-0.885290647353986</v>
      </c>
      <c r="AJ779">
        <v>0</v>
      </c>
      <c r="AK779">
        <v>0</v>
      </c>
      <c r="AL779">
        <v>0</v>
      </c>
      <c r="AM779" s="41">
        <f>AJ779*权重!$N$9+AK779*权重!$N$10+AL779*权重!$N$11</f>
        <v>0</v>
      </c>
      <c r="AN779" s="41">
        <f t="shared" si="140"/>
        <v>-0.651047891978899</v>
      </c>
      <c r="AO779" s="41">
        <f>AI779*权重!$D$16+AN779*权重!$D$17</f>
        <v>-0.740036714745894</v>
      </c>
      <c r="AP779" s="41">
        <f t="shared" si="141"/>
        <v>-0.881413587411652</v>
      </c>
      <c r="AQ779" t="s">
        <v>55</v>
      </c>
      <c r="AR779">
        <v>23</v>
      </c>
      <c r="AS779">
        <v>26.4</v>
      </c>
      <c r="AT779">
        <v>37.33</v>
      </c>
      <c r="AU779">
        <v>86.73</v>
      </c>
      <c r="AV779" s="7">
        <f>IF(AU779="","未进复试",IFERROR(VLOOKUP(A779,录取名单!$E:$I,5,0),"未录取"))</f>
        <v>86.73</v>
      </c>
      <c r="AW779" s="136" t="str">
        <f>VLOOKUP(A779,[1]数据整理!$A:$AC,29,0)</f>
        <v>2jia</v>
      </c>
      <c r="AX779" t="str">
        <f t="shared" si="142"/>
        <v/>
      </c>
      <c r="AY779">
        <f>IFERROR(VLOOKUP(A779,跨学科资质筛选!$A:$H,8,0),1)</f>
        <v>1</v>
      </c>
    </row>
    <row r="780" spans="1:51">
      <c r="A780" s="8">
        <v>957</v>
      </c>
      <c r="B780" s="8" t="s">
        <v>1041</v>
      </c>
      <c r="C780">
        <v>1</v>
      </c>
      <c r="D780" t="s">
        <v>1042</v>
      </c>
      <c r="E780" t="str">
        <f>VLOOKUP(A780,[1]数据整理!A:J,10,0)</f>
        <v>经济学</v>
      </c>
      <c r="F780" t="str">
        <f>VLOOKUP(A780,[1]数据整理!$A:$M,13,0)</f>
        <v>经济学</v>
      </c>
      <c r="G780" s="7" t="s">
        <v>53</v>
      </c>
      <c r="H780" s="7">
        <f t="shared" si="132"/>
        <v>0</v>
      </c>
      <c r="I780" s="7">
        <f t="shared" si="133"/>
        <v>1</v>
      </c>
      <c r="J780" s="7">
        <v>1</v>
      </c>
      <c r="K780" s="127">
        <f>VLOOKUP(G780,权重!$L$16:$N$18,3,0)</f>
        <v>0.02965</v>
      </c>
      <c r="L780" s="127">
        <f t="shared" si="134"/>
        <v>-0.162495927150278</v>
      </c>
      <c r="M780" t="str">
        <f>IFERROR(VLOOKUP(A780,[1]数据整理!A:Q,16,0),"")</f>
        <v>经济管理学院</v>
      </c>
      <c r="N780" t="s">
        <v>61</v>
      </c>
      <c r="O780">
        <v>475</v>
      </c>
      <c r="P780">
        <v>432</v>
      </c>
      <c r="Q780" s="14"/>
      <c r="R780" s="14" t="s">
        <v>55</v>
      </c>
      <c r="S780" s="14" t="s">
        <v>55</v>
      </c>
      <c r="T780" s="30">
        <f>VLOOKUP(A780,英语评价得分!O:T,6,0)</f>
        <v>-0.701178178881481</v>
      </c>
      <c r="U780" s="41">
        <f t="shared" si="135"/>
        <v>-0.704035450440535</v>
      </c>
      <c r="V780" s="14">
        <f t="shared" si="136"/>
        <v>0</v>
      </c>
      <c r="W780">
        <v>205</v>
      </c>
      <c r="X780">
        <v>2</v>
      </c>
      <c r="Y780" s="131">
        <v>0.00975609756097561</v>
      </c>
      <c r="Z780">
        <v>3.86</v>
      </c>
      <c r="AA780" s="41">
        <f t="shared" si="137"/>
        <v>0.772741479815845</v>
      </c>
      <c r="AB780" s="41">
        <f>VLOOKUP(A780,绩点百分制转换!$H:$M,6,0)</f>
        <v>0.191875686658872</v>
      </c>
      <c r="AC780" s="41">
        <f>L780*权重!$O$22+AA780*权重!$O$23+AB780*权重!$O$24</f>
        <v>0.208532398546924</v>
      </c>
      <c r="AD780" s="41">
        <f t="shared" si="138"/>
        <v>0.296611616382109</v>
      </c>
      <c r="AE780">
        <v>0</v>
      </c>
      <c r="AF780">
        <v>2</v>
      </c>
      <c r="AG780">
        <v>3</v>
      </c>
      <c r="AH780" s="41">
        <f>AE780*权重!$N$3+AF780*权重!$N$4+AG780*权重!$N$5</f>
        <v>1.18526549920472</v>
      </c>
      <c r="AI780" s="41">
        <f t="shared" si="139"/>
        <v>0.244708940485964</v>
      </c>
      <c r="AJ780">
        <v>1</v>
      </c>
      <c r="AK780">
        <v>0</v>
      </c>
      <c r="AL780">
        <v>0</v>
      </c>
      <c r="AM780" s="41">
        <f>AJ780*权重!$N$9+AK780*权重!$N$10+AL780*权重!$N$11</f>
        <v>0.484022428139353</v>
      </c>
      <c r="AN780" s="41">
        <f t="shared" si="140"/>
        <v>0.64883677573218</v>
      </c>
      <c r="AO780" s="41">
        <f>AI780*权重!$D$16+AN780*权重!$D$17</f>
        <v>0.495308611122143</v>
      </c>
      <c r="AP780" s="41">
        <f t="shared" si="141"/>
        <v>0.589932541326622</v>
      </c>
      <c r="AQ780" t="s">
        <v>55</v>
      </c>
      <c r="AR780" t="s">
        <v>55</v>
      </c>
      <c r="AS780" t="s">
        <v>55</v>
      </c>
      <c r="AT780" t="s">
        <v>55</v>
      </c>
      <c r="AU780" t="s">
        <v>55</v>
      </c>
      <c r="AV780" s="7" t="str">
        <f>IF(AU780="","未进复试",IFERROR(VLOOKUP(A780,录取名单!$E:$I,5,0),"未录取"))</f>
        <v>未进复试</v>
      </c>
      <c r="AW780" s="136" t="str">
        <f>VLOOKUP(A780,[1]数据整理!$A:$AC,29,0)</f>
        <v>putong</v>
      </c>
      <c r="AX780" t="str">
        <f t="shared" si="142"/>
        <v/>
      </c>
      <c r="AY780">
        <f>IFERROR(VLOOKUP(A780,跨学科资质筛选!$A:$H,8,0),1)</f>
        <v>1</v>
      </c>
    </row>
    <row r="781" spans="1:51">
      <c r="A781" s="8">
        <v>958</v>
      </c>
      <c r="B781" s="8" t="s">
        <v>1043</v>
      </c>
      <c r="C781">
        <v>2</v>
      </c>
      <c r="D781" t="s">
        <v>102</v>
      </c>
      <c r="E781" t="str">
        <f>VLOOKUP(A781,[1]数据整理!A:J,10,0)</f>
        <v>农学</v>
      </c>
      <c r="F781" t="str">
        <f>VLOOKUP(A781,[1]数据整理!$A:$M,13,0)</f>
        <v>园林</v>
      </c>
      <c r="G781" s="7">
        <v>211</v>
      </c>
      <c r="H781" s="7">
        <f t="shared" si="132"/>
        <v>0</v>
      </c>
      <c r="I781" s="7">
        <f t="shared" si="133"/>
        <v>1</v>
      </c>
      <c r="J781" s="7">
        <v>1</v>
      </c>
      <c r="K781" s="127">
        <f>VLOOKUP(G781,权重!$L$16:$N$18,3,0)</f>
        <v>0.03757</v>
      </c>
      <c r="L781" s="127">
        <f t="shared" si="134"/>
        <v>-0.0952406599627802</v>
      </c>
      <c r="M781" t="str">
        <f>IFERROR(VLOOKUP(A781,[1]数据整理!A:Q,16,0),"")</f>
        <v>园林学院</v>
      </c>
      <c r="N781" t="s">
        <v>64</v>
      </c>
      <c r="O781">
        <v>588</v>
      </c>
      <c r="P781">
        <v>526</v>
      </c>
      <c r="Q781" s="14"/>
      <c r="R781" s="14" t="s">
        <v>55</v>
      </c>
      <c r="S781" s="14" t="s">
        <v>55</v>
      </c>
      <c r="T781" s="30">
        <f>VLOOKUP(A781,英语评价得分!O:T,6,0)</f>
        <v>1.01898704384576</v>
      </c>
      <c r="U781" s="41">
        <f t="shared" si="135"/>
        <v>1.02410181954904</v>
      </c>
      <c r="V781" s="14">
        <f t="shared" si="136"/>
        <v>0</v>
      </c>
      <c r="W781">
        <v>194</v>
      </c>
      <c r="X781">
        <v>30</v>
      </c>
      <c r="Y781" s="131">
        <v>0.154639175257732</v>
      </c>
      <c r="Z781">
        <v>88.12</v>
      </c>
      <c r="AA781" s="41">
        <f t="shared" si="137"/>
        <v>-0.476344354669023</v>
      </c>
      <c r="AB781" s="41">
        <f>VLOOKUP(A781,绩点百分制转换!$H:$M,6,0)</f>
        <v>-0.205484005763618</v>
      </c>
      <c r="AC781" s="41">
        <f>L781*权重!$O$22+AA781*权重!$O$23+AB781*权重!$O$24</f>
        <v>-0.244883683426196</v>
      </c>
      <c r="AD781" s="41">
        <f t="shared" si="138"/>
        <v>-0.348217335961276</v>
      </c>
      <c r="AE781">
        <v>0</v>
      </c>
      <c r="AF781">
        <v>0</v>
      </c>
      <c r="AG781">
        <v>7</v>
      </c>
      <c r="AH781" s="41">
        <f>AE781*权重!$N$3+AF781*权重!$N$4+AG781*权重!$N$5</f>
        <v>0.745321856330641</v>
      </c>
      <c r="AI781" s="41">
        <f t="shared" si="139"/>
        <v>-0.174721250854356</v>
      </c>
      <c r="AJ781">
        <v>0</v>
      </c>
      <c r="AK781">
        <v>0</v>
      </c>
      <c r="AL781">
        <v>0</v>
      </c>
      <c r="AM781" s="41">
        <f>AJ781*权重!$N$9+AK781*权重!$N$10+AL781*权重!$N$11</f>
        <v>0</v>
      </c>
      <c r="AN781" s="41">
        <f t="shared" si="140"/>
        <v>-0.651047891978899</v>
      </c>
      <c r="AO781" s="41">
        <f>AI781*权重!$D$16+AN781*权重!$D$17</f>
        <v>-0.470091401015685</v>
      </c>
      <c r="AP781" s="41">
        <f t="shared" si="141"/>
        <v>-0.559897826586723</v>
      </c>
      <c r="AQ781">
        <v>76</v>
      </c>
      <c r="AR781">
        <v>82</v>
      </c>
      <c r="AS781" t="s">
        <v>55</v>
      </c>
      <c r="AT781">
        <v>84.07</v>
      </c>
      <c r="AU781">
        <v>80.01</v>
      </c>
      <c r="AV781" s="7">
        <f>IF(AU781="","未进复试",IFERROR(VLOOKUP(A781,录取名单!$E:$I,5,0),"未录取"))</f>
        <v>80.01</v>
      </c>
      <c r="AW781" s="136" t="str">
        <f>VLOOKUP(A781,[1]数据整理!$A:$AC,29,0)</f>
        <v>putong</v>
      </c>
      <c r="AX781" t="str">
        <f t="shared" si="142"/>
        <v/>
      </c>
      <c r="AY781">
        <f>IFERROR(VLOOKUP(A781,跨学科资质筛选!$A:$H,8,0),1)</f>
        <v>1</v>
      </c>
    </row>
    <row r="782" spans="1:51">
      <c r="A782" s="8">
        <v>959</v>
      </c>
      <c r="B782" s="8" t="s">
        <v>1044</v>
      </c>
      <c r="C782">
        <v>1</v>
      </c>
      <c r="D782" t="s">
        <v>102</v>
      </c>
      <c r="E782" t="str">
        <f>VLOOKUP(A782,[1]数据整理!A:J,10,0)</f>
        <v>管理学</v>
      </c>
      <c r="F782" t="str">
        <f>VLOOKUP(A782,[1]数据整理!$A:$M,13,0)</f>
        <v>旅游管理</v>
      </c>
      <c r="G782" s="7">
        <v>211</v>
      </c>
      <c r="H782" s="7">
        <f t="shared" si="132"/>
        <v>0</v>
      </c>
      <c r="I782" s="7">
        <f t="shared" si="133"/>
        <v>1</v>
      </c>
      <c r="J782" s="7">
        <v>1</v>
      </c>
      <c r="K782" s="127">
        <f>VLOOKUP(G782,权重!$L$16:$N$18,3,0)</f>
        <v>0.03757</v>
      </c>
      <c r="L782" s="127">
        <f t="shared" si="134"/>
        <v>-0.0952406599627802</v>
      </c>
      <c r="M782" t="str">
        <f>IFERROR(VLOOKUP(A782,[1]数据整理!A:Q,16,0),"")</f>
        <v>园林学院</v>
      </c>
      <c r="N782" t="s">
        <v>127</v>
      </c>
      <c r="O782">
        <v>492</v>
      </c>
      <c r="Q782" s="14"/>
      <c r="R782" s="14" t="s">
        <v>55</v>
      </c>
      <c r="S782" s="14" t="s">
        <v>55</v>
      </c>
      <c r="T782" s="30">
        <f>VLOOKUP(A782,英语评价得分!O:T,6,0)</f>
        <v>-0.821245441301815</v>
      </c>
      <c r="U782" s="41">
        <f t="shared" si="135"/>
        <v>-0.82465916050789</v>
      </c>
      <c r="V782" s="14">
        <f t="shared" si="136"/>
        <v>0</v>
      </c>
      <c r="W782">
        <v>53</v>
      </c>
      <c r="X782">
        <v>11</v>
      </c>
      <c r="Y782" s="131">
        <v>0.207547169811321</v>
      </c>
      <c r="Z782">
        <v>87.47</v>
      </c>
      <c r="AA782" s="41">
        <f t="shared" si="137"/>
        <v>-0.93248200427232</v>
      </c>
      <c r="AB782" s="41">
        <f>VLOOKUP(A782,绩点百分制转换!$H:$M,6,0)</f>
        <v>-0.372477842018762</v>
      </c>
      <c r="AC782" s="41">
        <f>L782*权重!$O$22+AA782*权重!$O$23+AB782*权重!$O$24</f>
        <v>-0.425578216510601</v>
      </c>
      <c r="AD782" s="41">
        <f t="shared" si="138"/>
        <v>-0.605193369885677</v>
      </c>
      <c r="AE782">
        <v>0</v>
      </c>
      <c r="AF782">
        <v>0</v>
      </c>
      <c r="AG782">
        <v>0</v>
      </c>
      <c r="AH782" s="41">
        <f>AE782*权重!$N$3+AF782*权重!$N$4+AG782*权重!$N$5</f>
        <v>0</v>
      </c>
      <c r="AI782" s="41">
        <f t="shared" si="139"/>
        <v>-0.885290647353986</v>
      </c>
      <c r="AJ782">
        <v>0</v>
      </c>
      <c r="AK782">
        <v>0</v>
      </c>
      <c r="AL782">
        <v>0</v>
      </c>
      <c r="AM782" s="41">
        <f>AJ782*权重!$N$9+AK782*权重!$N$10+AL782*权重!$N$11</f>
        <v>0</v>
      </c>
      <c r="AN782" s="41">
        <f t="shared" si="140"/>
        <v>-0.651047891978899</v>
      </c>
      <c r="AO782" s="41">
        <f>AI782*权重!$D$16+AN782*权重!$D$17</f>
        <v>-0.740036714745894</v>
      </c>
      <c r="AP782" s="41">
        <f t="shared" si="141"/>
        <v>-0.881413587411652</v>
      </c>
      <c r="AQ782">
        <v>79</v>
      </c>
      <c r="AR782">
        <v>79</v>
      </c>
      <c r="AS782">
        <v>90</v>
      </c>
      <c r="AT782">
        <v>90</v>
      </c>
      <c r="AU782">
        <v>85</v>
      </c>
      <c r="AV782" s="7">
        <f>IF(AU782="","未进复试",IFERROR(VLOOKUP(A782,录取名单!$E:$I,5,0),"未录取"))</f>
        <v>85</v>
      </c>
      <c r="AW782" s="136" t="str">
        <f>VLOOKUP(A782,[1]数据整理!$A:$AC,29,0)</f>
        <v>putong</v>
      </c>
      <c r="AX782" t="str">
        <f t="shared" si="142"/>
        <v/>
      </c>
      <c r="AY782">
        <f>IFERROR(VLOOKUP(A782,跨学科资质筛选!$A:$H,8,0),1)</f>
        <v>1</v>
      </c>
    </row>
    <row r="783" spans="1:51">
      <c r="A783" s="8">
        <v>960</v>
      </c>
      <c r="B783" s="8" t="s">
        <v>1045</v>
      </c>
      <c r="C783">
        <v>1</v>
      </c>
      <c r="D783" t="s">
        <v>102</v>
      </c>
      <c r="E783" t="str">
        <f>VLOOKUP(A783,[1]数据整理!A:J,10,0)</f>
        <v>工学</v>
      </c>
      <c r="F783" t="str">
        <f>VLOOKUP(A783,[1]数据整理!$A:$M,13,0)</f>
        <v>风景园林</v>
      </c>
      <c r="G783" s="7">
        <v>211</v>
      </c>
      <c r="H783" s="7">
        <f t="shared" si="132"/>
        <v>0</v>
      </c>
      <c r="I783" s="7">
        <f t="shared" si="133"/>
        <v>1</v>
      </c>
      <c r="J783" s="7">
        <v>1</v>
      </c>
      <c r="K783" s="127">
        <f>VLOOKUP(G783,权重!$L$16:$N$18,3,0)</f>
        <v>0.03757</v>
      </c>
      <c r="L783" s="127">
        <f t="shared" si="134"/>
        <v>-0.0952406599627802</v>
      </c>
      <c r="M783" t="str">
        <f>IFERROR(VLOOKUP(A783,[1]数据整理!A:Q,16,0),"")</f>
        <v>园林学院</v>
      </c>
      <c r="N783" t="s">
        <v>64</v>
      </c>
      <c r="O783">
        <v>475</v>
      </c>
      <c r="Q783" s="14"/>
      <c r="R783" s="14" t="s">
        <v>55</v>
      </c>
      <c r="S783" s="14" t="s">
        <v>55</v>
      </c>
      <c r="T783" s="30">
        <f>VLOOKUP(A783,英语评价得分!O:T,6,0)</f>
        <v>-1.09025222884638</v>
      </c>
      <c r="U783" s="41">
        <f t="shared" si="135"/>
        <v>-1.09491265086673</v>
      </c>
      <c r="V783" s="14">
        <f t="shared" si="136"/>
        <v>0</v>
      </c>
      <c r="W783">
        <v>142</v>
      </c>
      <c r="X783">
        <v>24</v>
      </c>
      <c r="Y783" s="131">
        <v>0.169014084507042</v>
      </c>
      <c r="Z783">
        <v>88.6</v>
      </c>
      <c r="AA783" s="41">
        <f t="shared" si="137"/>
        <v>-0.600275291261219</v>
      </c>
      <c r="AB783" s="41">
        <f>VLOOKUP(A783,绩点百分制转换!$H:$M,6,0)</f>
        <v>-0.0821654805290533</v>
      </c>
      <c r="AC783" s="41">
        <f>L783*权重!$O$22+AA783*权重!$O$23+AB783*权重!$O$24</f>
        <v>-0.286329520957634</v>
      </c>
      <c r="AD783" s="41">
        <f t="shared" si="138"/>
        <v>-0.407159832835428</v>
      </c>
      <c r="AE783">
        <v>0</v>
      </c>
      <c r="AF783">
        <v>0</v>
      </c>
      <c r="AG783">
        <v>0</v>
      </c>
      <c r="AH783" s="41">
        <f>AE783*权重!$N$3+AF783*权重!$N$4+AG783*权重!$N$5</f>
        <v>0</v>
      </c>
      <c r="AI783" s="41">
        <f t="shared" si="139"/>
        <v>-0.885290647353986</v>
      </c>
      <c r="AJ783">
        <v>0</v>
      </c>
      <c r="AK783">
        <v>0</v>
      </c>
      <c r="AL783">
        <v>0</v>
      </c>
      <c r="AM783" s="41">
        <f>AJ783*权重!$N$9+AK783*权重!$N$10+AL783*权重!$N$11</f>
        <v>0</v>
      </c>
      <c r="AN783" s="41">
        <f t="shared" si="140"/>
        <v>-0.651047891978899</v>
      </c>
      <c r="AO783" s="41">
        <f>AI783*权重!$D$16+AN783*权重!$D$17</f>
        <v>-0.740036714745894</v>
      </c>
      <c r="AP783" s="41">
        <f t="shared" si="141"/>
        <v>-0.881413587411652</v>
      </c>
      <c r="AQ783">
        <v>69</v>
      </c>
      <c r="AR783">
        <v>78</v>
      </c>
      <c r="AS783" t="s">
        <v>55</v>
      </c>
      <c r="AT783">
        <v>86.5</v>
      </c>
      <c r="AU783">
        <v>76.1</v>
      </c>
      <c r="AV783" s="7">
        <f>IF(AU783="","未进复试",IFERROR(VLOOKUP(A783,录取名单!$E:$I,5,0),"未录取"))</f>
        <v>76.1</v>
      </c>
      <c r="AW783" s="136" t="str">
        <f>VLOOKUP(A783,[1]数据整理!$A:$AC,29,0)</f>
        <v>putong</v>
      </c>
      <c r="AX783" t="str">
        <f t="shared" si="142"/>
        <v/>
      </c>
      <c r="AY783">
        <f>IFERROR(VLOOKUP(A783,跨学科资质筛选!$A:$H,8,0),1)</f>
        <v>1</v>
      </c>
    </row>
    <row r="784" spans="1:51">
      <c r="A784" s="8">
        <v>961</v>
      </c>
      <c r="B784" s="8" t="s">
        <v>1046</v>
      </c>
      <c r="C784">
        <v>2</v>
      </c>
      <c r="D784" t="s">
        <v>102</v>
      </c>
      <c r="E784" t="str">
        <f>VLOOKUP(A784,[1]数据整理!A:J,10,0)</f>
        <v>工学</v>
      </c>
      <c r="F784" t="str">
        <f>VLOOKUP(A784,[1]数据整理!$A:$M,13,0)</f>
        <v>风景园林</v>
      </c>
      <c r="G784" s="7">
        <v>211</v>
      </c>
      <c r="H784" s="7">
        <f t="shared" si="132"/>
        <v>0</v>
      </c>
      <c r="I784" s="7">
        <f t="shared" si="133"/>
        <v>1</v>
      </c>
      <c r="J784" s="7">
        <v>1</v>
      </c>
      <c r="K784" s="127">
        <f>VLOOKUP(G784,权重!$L$16:$N$18,3,0)</f>
        <v>0.03757</v>
      </c>
      <c r="L784" s="127">
        <f t="shared" si="134"/>
        <v>-0.0952406599627802</v>
      </c>
      <c r="M784" t="str">
        <f>IFERROR(VLOOKUP(A784,[1]数据整理!A:Q,16,0),"")</f>
        <v>园林学院</v>
      </c>
      <c r="N784" t="s">
        <v>127</v>
      </c>
      <c r="O784">
        <v>480</v>
      </c>
      <c r="Q784" s="14"/>
      <c r="R784" s="14" t="s">
        <v>55</v>
      </c>
      <c r="S784" s="14" t="s">
        <v>55</v>
      </c>
      <c r="T784" s="30">
        <f>VLOOKUP(A784,英语评价得分!O:T,6,0)</f>
        <v>-1.01113258545092</v>
      </c>
      <c r="U784" s="41">
        <f t="shared" si="135"/>
        <v>-1.01542633017296</v>
      </c>
      <c r="V784" s="14">
        <f t="shared" si="136"/>
        <v>0</v>
      </c>
      <c r="W784">
        <v>142</v>
      </c>
      <c r="X784">
        <v>60</v>
      </c>
      <c r="Y784" s="131">
        <v>0.422535211267606</v>
      </c>
      <c r="Z784">
        <v>88.53</v>
      </c>
      <c r="AA784" s="41">
        <f t="shared" si="137"/>
        <v>-2.78596635479632</v>
      </c>
      <c r="AB784" s="41">
        <f>VLOOKUP(A784,绩点百分制转换!$H:$M,6,0)</f>
        <v>-0.100149432125759</v>
      </c>
      <c r="AC784" s="41">
        <f>L784*权重!$O$22+AA784*权重!$O$23+AB784*权重!$O$24</f>
        <v>-1.11670566988805</v>
      </c>
      <c r="AD784" s="41">
        <f t="shared" si="138"/>
        <v>-1.58808526414264</v>
      </c>
      <c r="AE784">
        <v>0</v>
      </c>
      <c r="AF784">
        <v>0</v>
      </c>
      <c r="AG784">
        <v>0</v>
      </c>
      <c r="AH784" s="41">
        <f>AE784*权重!$N$3+AF784*权重!$N$4+AG784*权重!$N$5</f>
        <v>0</v>
      </c>
      <c r="AI784" s="41">
        <f t="shared" si="139"/>
        <v>-0.885290647353986</v>
      </c>
      <c r="AJ784">
        <v>0</v>
      </c>
      <c r="AK784">
        <v>0</v>
      </c>
      <c r="AL784">
        <v>0</v>
      </c>
      <c r="AM784" s="41">
        <f>AJ784*权重!$N$9+AK784*权重!$N$10+AL784*权重!$N$11</f>
        <v>0</v>
      </c>
      <c r="AN784" s="41">
        <f t="shared" si="140"/>
        <v>-0.651047891978899</v>
      </c>
      <c r="AO784" s="41">
        <f>AI784*权重!$D$16+AN784*权重!$D$17</f>
        <v>-0.740036714745894</v>
      </c>
      <c r="AP784" s="41">
        <f t="shared" si="141"/>
        <v>-0.881413587411652</v>
      </c>
      <c r="AQ784">
        <v>72</v>
      </c>
      <c r="AR784">
        <v>90</v>
      </c>
      <c r="AS784" t="s">
        <v>55</v>
      </c>
      <c r="AT784">
        <v>86.36</v>
      </c>
      <c r="AU784">
        <v>82.07</v>
      </c>
      <c r="AV784" s="7">
        <f>IF(AU784="","未进复试",IFERROR(VLOOKUP(A784,录取名单!$E:$I,5,0),"未录取"))</f>
        <v>82.07</v>
      </c>
      <c r="AW784" s="136" t="str">
        <f>VLOOKUP(A784,[1]数据整理!$A:$AC,29,0)</f>
        <v>putong</v>
      </c>
      <c r="AX784" t="str">
        <f t="shared" si="142"/>
        <v/>
      </c>
      <c r="AY784">
        <f>IFERROR(VLOOKUP(A784,跨学科资质筛选!$A:$H,8,0),1)</f>
        <v>1</v>
      </c>
    </row>
    <row r="785" spans="1:51">
      <c r="A785" s="8">
        <v>962</v>
      </c>
      <c r="B785" s="8" t="s">
        <v>1047</v>
      </c>
      <c r="C785">
        <v>1</v>
      </c>
      <c r="D785" t="s">
        <v>102</v>
      </c>
      <c r="E785" t="str">
        <f>VLOOKUP(A785,[1]数据整理!A:J,10,0)</f>
        <v>农学</v>
      </c>
      <c r="F785" t="str">
        <f>VLOOKUP(A785,[1]数据整理!$A:$M,13,0)</f>
        <v>园林</v>
      </c>
      <c r="G785" s="7">
        <v>211</v>
      </c>
      <c r="H785" s="7">
        <f t="shared" si="132"/>
        <v>0</v>
      </c>
      <c r="I785" s="7">
        <f t="shared" si="133"/>
        <v>1</v>
      </c>
      <c r="J785" s="7">
        <v>1</v>
      </c>
      <c r="K785" s="127">
        <f>VLOOKUP(G785,权重!$L$16:$N$18,3,0)</f>
        <v>0.03757</v>
      </c>
      <c r="L785" s="127">
        <f t="shared" si="134"/>
        <v>-0.0952406599627802</v>
      </c>
      <c r="M785" t="str">
        <f>IFERROR(VLOOKUP(A785,[1]数据整理!A:Q,16,0),"")</f>
        <v>园林学院</v>
      </c>
      <c r="N785" t="s">
        <v>64</v>
      </c>
      <c r="O785">
        <v>575</v>
      </c>
      <c r="P785">
        <v>525</v>
      </c>
      <c r="Q785" s="14"/>
      <c r="R785" s="14" t="s">
        <v>55</v>
      </c>
      <c r="S785" s="14" t="s">
        <v>55</v>
      </c>
      <c r="T785" s="30">
        <f>VLOOKUP(A785,英语评价得分!O:T,6,0)</f>
        <v>1.00068741381675</v>
      </c>
      <c r="U785" s="41">
        <f t="shared" si="135"/>
        <v>1.0057173805066</v>
      </c>
      <c r="V785" s="14">
        <f t="shared" si="136"/>
        <v>0</v>
      </c>
      <c r="W785">
        <v>185</v>
      </c>
      <c r="X785">
        <v>19</v>
      </c>
      <c r="Y785" s="131">
        <v>0.102702702702703</v>
      </c>
      <c r="Z785">
        <v>88.92</v>
      </c>
      <c r="AA785" s="41">
        <f t="shared" si="137"/>
        <v>-0.0285825235918276</v>
      </c>
      <c r="AB785" s="41">
        <f>VLOOKUP(A785,绩点百分制转换!$H:$M,6,0)</f>
        <v>4.68696273266062e-5</v>
      </c>
      <c r="AC785" s="41">
        <f>L785*权重!$O$22+AA785*权重!$O$23+AB785*权重!$O$24</f>
        <v>-0.0656208992048354</v>
      </c>
      <c r="AD785" s="41">
        <f t="shared" si="138"/>
        <v>-0.0932774740124201</v>
      </c>
      <c r="AE785">
        <v>0</v>
      </c>
      <c r="AF785">
        <v>0</v>
      </c>
      <c r="AG785">
        <v>1</v>
      </c>
      <c r="AH785" s="41">
        <f>AE785*权重!$N$3+AF785*权重!$N$4+AG785*权重!$N$5</f>
        <v>0.106474550904377</v>
      </c>
      <c r="AI785" s="41">
        <f t="shared" si="139"/>
        <v>-0.783780733568324</v>
      </c>
      <c r="AJ785">
        <v>0</v>
      </c>
      <c r="AK785">
        <v>0</v>
      </c>
      <c r="AL785">
        <v>0</v>
      </c>
      <c r="AM785" s="41">
        <f>AJ785*权重!$N$9+AK785*权重!$N$10+AL785*权重!$N$11</f>
        <v>0</v>
      </c>
      <c r="AN785" s="41">
        <f t="shared" si="140"/>
        <v>-0.651047891978899</v>
      </c>
      <c r="AO785" s="41">
        <f>AI785*权重!$D$16+AN785*权重!$D$17</f>
        <v>-0.701473098498721</v>
      </c>
      <c r="AP785" s="41">
        <f t="shared" si="141"/>
        <v>-0.835482764436662</v>
      </c>
      <c r="AQ785">
        <v>71</v>
      </c>
      <c r="AR785">
        <v>79</v>
      </c>
      <c r="AS785" t="s">
        <v>55</v>
      </c>
      <c r="AT785">
        <v>89.29</v>
      </c>
      <c r="AU785">
        <v>77.86</v>
      </c>
      <c r="AV785" s="7">
        <f>IF(AU785="","未进复试",IFERROR(VLOOKUP(A785,录取名单!$E:$I,5,0),"未录取"))</f>
        <v>77.86</v>
      </c>
      <c r="AW785" s="136" t="str">
        <f>VLOOKUP(A785,[1]数据整理!$A:$AC,29,0)</f>
        <v>putong</v>
      </c>
      <c r="AX785" t="str">
        <f t="shared" si="142"/>
        <v/>
      </c>
      <c r="AY785">
        <f>IFERROR(VLOOKUP(A785,跨学科资质筛选!$A:$H,8,0),1)</f>
        <v>1</v>
      </c>
    </row>
    <row r="786" spans="1:51">
      <c r="A786" s="8">
        <v>963</v>
      </c>
      <c r="B786" s="8" t="s">
        <v>1048</v>
      </c>
      <c r="C786">
        <v>1</v>
      </c>
      <c r="D786" t="s">
        <v>102</v>
      </c>
      <c r="E786" t="str">
        <f>VLOOKUP(A786,[1]数据整理!A:J,10,0)</f>
        <v>工学</v>
      </c>
      <c r="F786" t="str">
        <f>VLOOKUP(A786,[1]数据整理!$A:$M,13,0)</f>
        <v>风景园林</v>
      </c>
      <c r="G786" s="7">
        <v>211</v>
      </c>
      <c r="H786" s="7">
        <f t="shared" si="132"/>
        <v>0</v>
      </c>
      <c r="I786" s="7">
        <f t="shared" si="133"/>
        <v>1</v>
      </c>
      <c r="J786" s="7">
        <v>1</v>
      </c>
      <c r="K786" s="127">
        <f>VLOOKUP(G786,权重!$L$16:$N$18,3,0)</f>
        <v>0.03757</v>
      </c>
      <c r="L786" s="127">
        <f t="shared" si="134"/>
        <v>-0.0952406599627802</v>
      </c>
      <c r="M786" t="str">
        <f>IFERROR(VLOOKUP(A786,[1]数据整理!A:Q,16,0),"")</f>
        <v>园林学院</v>
      </c>
      <c r="N786" t="s">
        <v>64</v>
      </c>
      <c r="O786">
        <v>590</v>
      </c>
      <c r="P786">
        <v>559</v>
      </c>
      <c r="Q786" s="14"/>
      <c r="R786" s="14" t="s">
        <v>55</v>
      </c>
      <c r="S786" s="14" t="s">
        <v>55</v>
      </c>
      <c r="T786" s="30">
        <f>VLOOKUP(A786,英语评价得分!O:T,6,0)</f>
        <v>1.62287483480319</v>
      </c>
      <c r="U786" s="41">
        <f t="shared" si="135"/>
        <v>1.63078830794964</v>
      </c>
      <c r="V786" s="14">
        <f t="shared" si="136"/>
        <v>0</v>
      </c>
      <c r="W786">
        <v>142</v>
      </c>
      <c r="X786">
        <v>16</v>
      </c>
      <c r="Y786" s="131">
        <v>0.112676056338028</v>
      </c>
      <c r="Z786">
        <v>89</v>
      </c>
      <c r="AA786" s="41">
        <f t="shared" si="137"/>
        <v>-0.114566166031196</v>
      </c>
      <c r="AB786" s="41">
        <f>VLOOKUP(A786,绩点百分制转换!$H:$M,6,0)</f>
        <v>0.0205999571664207</v>
      </c>
      <c r="AC786" s="41">
        <f>L786*权重!$O$22+AA786*权重!$O$23+AB786*权重!$O$24</f>
        <v>-0.0973234198584249</v>
      </c>
      <c r="AD786" s="41">
        <f t="shared" si="138"/>
        <v>-0.138363442491391</v>
      </c>
      <c r="AE786">
        <v>0</v>
      </c>
      <c r="AF786">
        <v>0</v>
      </c>
      <c r="AG786">
        <v>3</v>
      </c>
      <c r="AH786" s="41">
        <f>AE786*权重!$N$3+AF786*权重!$N$4+AG786*权重!$N$5</f>
        <v>0.319423652713132</v>
      </c>
      <c r="AI786" s="41">
        <f t="shared" si="139"/>
        <v>-0.580760905997001</v>
      </c>
      <c r="AJ786">
        <v>0</v>
      </c>
      <c r="AK786">
        <v>0</v>
      </c>
      <c r="AL786">
        <v>0</v>
      </c>
      <c r="AM786" s="41">
        <f>AJ786*权重!$N$9+AK786*权重!$N$10+AL786*权重!$N$11</f>
        <v>0</v>
      </c>
      <c r="AN786" s="41">
        <f t="shared" si="140"/>
        <v>-0.651047891978899</v>
      </c>
      <c r="AO786" s="41">
        <f>AI786*权重!$D$16+AN786*权重!$D$17</f>
        <v>-0.624345866004376</v>
      </c>
      <c r="AP786" s="41">
        <f t="shared" si="141"/>
        <v>-0.743621118486682</v>
      </c>
      <c r="AQ786">
        <v>52</v>
      </c>
      <c r="AR786">
        <v>70</v>
      </c>
      <c r="AS786" t="s">
        <v>55</v>
      </c>
      <c r="AT786">
        <v>83.79</v>
      </c>
      <c r="AU786">
        <v>65.56</v>
      </c>
      <c r="AV786" s="7">
        <f>IF(AU786="","未进复试",IFERROR(VLOOKUP(A786,录取名单!$E:$I,5,0),"未录取"))</f>
        <v>65.56</v>
      </c>
      <c r="AW786" s="136" t="str">
        <f>VLOOKUP(A786,[1]数据整理!$A:$AC,29,0)</f>
        <v>putong</v>
      </c>
      <c r="AX786" t="str">
        <f t="shared" si="142"/>
        <v/>
      </c>
      <c r="AY786">
        <f>IFERROR(VLOOKUP(A786,跨学科资质筛选!$A:$H,8,0),1)</f>
        <v>1</v>
      </c>
    </row>
    <row r="787" spans="1:51">
      <c r="A787" s="8">
        <v>964</v>
      </c>
      <c r="B787" s="8" t="s">
        <v>1049</v>
      </c>
      <c r="C787">
        <v>1</v>
      </c>
      <c r="D787" t="s">
        <v>102</v>
      </c>
      <c r="E787" t="str">
        <f>VLOOKUP(A787,[1]数据整理!A:J,10,0)</f>
        <v>工学</v>
      </c>
      <c r="F787" t="str">
        <f>VLOOKUP(A787,[1]数据整理!$A:$M,13,0)</f>
        <v>风景园林</v>
      </c>
      <c r="G787" s="7">
        <v>211</v>
      </c>
      <c r="H787" s="7">
        <f t="shared" si="132"/>
        <v>0</v>
      </c>
      <c r="I787" s="7">
        <f t="shared" si="133"/>
        <v>1</v>
      </c>
      <c r="J787" s="7">
        <v>1</v>
      </c>
      <c r="K787" s="127">
        <f>VLOOKUP(G787,权重!$L$16:$N$18,3,0)</f>
        <v>0.03757</v>
      </c>
      <c r="L787" s="127">
        <f t="shared" si="134"/>
        <v>-0.0952406599627802</v>
      </c>
      <c r="M787" t="str">
        <f>IFERROR(VLOOKUP(A787,[1]数据整理!A:Q,16,0),"")</f>
        <v>园林学院</v>
      </c>
      <c r="N787" t="s">
        <v>127</v>
      </c>
      <c r="O787">
        <v>616</v>
      </c>
      <c r="P787">
        <v>580</v>
      </c>
      <c r="Q787" s="14"/>
      <c r="R787" s="14" t="s">
        <v>55</v>
      </c>
      <c r="S787" s="14" t="s">
        <v>55</v>
      </c>
      <c r="T787" s="30">
        <f>VLOOKUP(A787,英语评价得分!O:T,6,0)</f>
        <v>2.00716706541247</v>
      </c>
      <c r="U787" s="41">
        <f t="shared" si="135"/>
        <v>2.01686152784092</v>
      </c>
      <c r="V787" s="14">
        <f t="shared" si="136"/>
        <v>0</v>
      </c>
      <c r="W787">
        <v>142</v>
      </c>
      <c r="X787">
        <v>2</v>
      </c>
      <c r="Y787" s="131">
        <v>0.0140845070422535</v>
      </c>
      <c r="Z787">
        <v>91.85</v>
      </c>
      <c r="AA787" s="41">
        <f t="shared" si="137"/>
        <v>0.735424803121343</v>
      </c>
      <c r="AB787" s="41">
        <f>VLOOKUP(A787,绩点百分制转换!$H:$M,6,0)</f>
        <v>0.752803700746661</v>
      </c>
      <c r="AC787" s="41">
        <f>L787*权重!$O$22+AA787*权重!$O$23+AB787*权重!$O$24</f>
        <v>0.258480787663142</v>
      </c>
      <c r="AD787" s="41">
        <f t="shared" si="138"/>
        <v>0.367646078337871</v>
      </c>
      <c r="AE787">
        <v>0</v>
      </c>
      <c r="AF787">
        <v>0</v>
      </c>
      <c r="AG787">
        <v>1</v>
      </c>
      <c r="AH787" s="41">
        <f>AE787*权重!$N$3+AF787*权重!$N$4+AG787*权重!$N$5</f>
        <v>0.106474550904377</v>
      </c>
      <c r="AI787" s="41">
        <f t="shared" si="139"/>
        <v>-0.783780733568324</v>
      </c>
      <c r="AJ787">
        <v>0</v>
      </c>
      <c r="AK787">
        <v>0</v>
      </c>
      <c r="AL787">
        <v>0</v>
      </c>
      <c r="AM787" s="41">
        <f>AJ787*权重!$N$9+AK787*权重!$N$10+AL787*权重!$N$11</f>
        <v>0</v>
      </c>
      <c r="AN787" s="41">
        <f t="shared" si="140"/>
        <v>-0.651047891978899</v>
      </c>
      <c r="AO787" s="41">
        <f>AI787*权重!$D$16+AN787*权重!$D$17</f>
        <v>-0.701473098498721</v>
      </c>
      <c r="AP787" s="41">
        <f t="shared" si="141"/>
        <v>-0.835482764436662</v>
      </c>
      <c r="AQ787">
        <v>79</v>
      </c>
      <c r="AR787">
        <v>90</v>
      </c>
      <c r="AS787" t="s">
        <v>55</v>
      </c>
      <c r="AT787">
        <v>91.71</v>
      </c>
      <c r="AU787">
        <v>85.94</v>
      </c>
      <c r="AV787" s="7">
        <f>IF(AU787="","未进复试",IFERROR(VLOOKUP(A787,录取名单!$E:$I,5,0),"未录取"))</f>
        <v>85.94</v>
      </c>
      <c r="AW787" s="136" t="str">
        <f>VLOOKUP(A787,[1]数据整理!$A:$AC,29,0)</f>
        <v>putong</v>
      </c>
      <c r="AX787" t="str">
        <f t="shared" si="142"/>
        <v/>
      </c>
      <c r="AY787">
        <f>IFERROR(VLOOKUP(A787,跨学科资质筛选!$A:$H,8,0),1)</f>
        <v>1</v>
      </c>
    </row>
    <row r="788" spans="1:51">
      <c r="A788" s="8">
        <v>965</v>
      </c>
      <c r="B788" s="8" t="s">
        <v>1050</v>
      </c>
      <c r="C788">
        <v>1</v>
      </c>
      <c r="D788" t="s">
        <v>102</v>
      </c>
      <c r="E788" t="str">
        <f>VLOOKUP(A788,[1]数据整理!A:J,10,0)</f>
        <v>工学</v>
      </c>
      <c r="F788" t="str">
        <f>VLOOKUP(A788,[1]数据整理!$A:$M,13,0)</f>
        <v>风景园林</v>
      </c>
      <c r="G788" s="7">
        <v>211</v>
      </c>
      <c r="H788" s="7">
        <f t="shared" si="132"/>
        <v>0</v>
      </c>
      <c r="I788" s="7">
        <f t="shared" si="133"/>
        <v>1</v>
      </c>
      <c r="J788" s="7">
        <v>1</v>
      </c>
      <c r="K788" s="127">
        <f>VLOOKUP(G788,权重!$L$16:$N$18,3,0)</f>
        <v>0.03757</v>
      </c>
      <c r="L788" s="127">
        <f t="shared" si="134"/>
        <v>-0.0952406599627802</v>
      </c>
      <c r="M788" t="str">
        <f>IFERROR(VLOOKUP(A788,[1]数据整理!A:Q,16,0),"")</f>
        <v>园林学院</v>
      </c>
      <c r="N788" t="s">
        <v>64</v>
      </c>
      <c r="O788">
        <v>506</v>
      </c>
      <c r="Q788" s="14"/>
      <c r="R788" s="14" t="s">
        <v>55</v>
      </c>
      <c r="S788" s="14" t="s">
        <v>55</v>
      </c>
      <c r="T788" s="30">
        <f>VLOOKUP(A788,英语评价得分!O:T,6,0)</f>
        <v>-0.599710439794524</v>
      </c>
      <c r="U788" s="41">
        <f t="shared" si="135"/>
        <v>-0.602097462565313</v>
      </c>
      <c r="V788" s="14">
        <f t="shared" si="136"/>
        <v>0</v>
      </c>
      <c r="W788">
        <v>142</v>
      </c>
      <c r="X788">
        <v>53</v>
      </c>
      <c r="Y788" s="131">
        <v>0.373239436619718</v>
      </c>
      <c r="Z788">
        <v>87.02</v>
      </c>
      <c r="AA788" s="41">
        <f t="shared" si="137"/>
        <v>-2.36097087022005</v>
      </c>
      <c r="AB788" s="41">
        <f>VLOOKUP(A788,绩点百分制转换!$H:$M,6,0)</f>
        <v>-0.488088959426169</v>
      </c>
      <c r="AC788" s="41">
        <f>L788*权重!$O$22+AA788*权重!$O$23+AB788*权重!$O$24</f>
        <v>-0.97299089743191</v>
      </c>
      <c r="AD788" s="41">
        <f t="shared" si="138"/>
        <v>-1.38370026360211</v>
      </c>
      <c r="AE788">
        <v>0</v>
      </c>
      <c r="AF788">
        <v>0</v>
      </c>
      <c r="AG788">
        <v>2</v>
      </c>
      <c r="AH788" s="41">
        <f>AE788*权重!$N$3+AF788*权重!$N$4+AG788*权重!$N$5</f>
        <v>0.212949101808755</v>
      </c>
      <c r="AI788" s="41">
        <f t="shared" si="139"/>
        <v>-0.682270819782663</v>
      </c>
      <c r="AJ788">
        <v>0</v>
      </c>
      <c r="AK788">
        <v>0</v>
      </c>
      <c r="AL788">
        <v>0</v>
      </c>
      <c r="AM788" s="41">
        <f>AJ788*权重!$N$9+AK788*权重!$N$10+AL788*权重!$N$11</f>
        <v>0</v>
      </c>
      <c r="AN788" s="41">
        <f t="shared" si="140"/>
        <v>-0.651047891978899</v>
      </c>
      <c r="AO788" s="41">
        <f>AI788*权重!$D$16+AN788*权重!$D$17</f>
        <v>-0.662909482251549</v>
      </c>
      <c r="AP788" s="41">
        <f t="shared" si="141"/>
        <v>-0.789551941461672</v>
      </c>
      <c r="AQ788">
        <v>64</v>
      </c>
      <c r="AR788">
        <v>79</v>
      </c>
      <c r="AS788" t="s">
        <v>55</v>
      </c>
      <c r="AT788">
        <v>84.57</v>
      </c>
      <c r="AU788">
        <v>74.11</v>
      </c>
      <c r="AV788" s="7">
        <f>IF(AU788="","未进复试",IFERROR(VLOOKUP(A788,录取名单!$E:$I,5,0),"未录取"))</f>
        <v>74.11</v>
      </c>
      <c r="AW788" s="136" t="str">
        <f>VLOOKUP(A788,[1]数据整理!$A:$AC,29,0)</f>
        <v>putong</v>
      </c>
      <c r="AX788" t="str">
        <f t="shared" si="142"/>
        <v/>
      </c>
      <c r="AY788">
        <f>IFERROR(VLOOKUP(A788,跨学科资质筛选!$A:$H,8,0),1)</f>
        <v>1</v>
      </c>
    </row>
    <row r="789" spans="1:51">
      <c r="A789" s="8">
        <v>966</v>
      </c>
      <c r="B789" s="8" t="s">
        <v>1051</v>
      </c>
      <c r="C789">
        <v>1</v>
      </c>
      <c r="D789" t="s">
        <v>102</v>
      </c>
      <c r="E789" t="str">
        <f>VLOOKUP(A789,[1]数据整理!A:J,10,0)</f>
        <v>工学</v>
      </c>
      <c r="F789" t="str">
        <f>VLOOKUP(A789,[1]数据整理!$A:$M,13,0)</f>
        <v>风景园林</v>
      </c>
      <c r="G789" s="7">
        <v>211</v>
      </c>
      <c r="H789" s="7">
        <f t="shared" si="132"/>
        <v>0</v>
      </c>
      <c r="I789" s="7">
        <f t="shared" si="133"/>
        <v>1</v>
      </c>
      <c r="J789" s="7">
        <v>1</v>
      </c>
      <c r="K789" s="127">
        <f>VLOOKUP(G789,权重!$L$16:$N$18,3,0)</f>
        <v>0.03757</v>
      </c>
      <c r="L789" s="127">
        <f t="shared" si="134"/>
        <v>-0.0952406599627802</v>
      </c>
      <c r="M789" t="str">
        <f>IFERROR(VLOOKUP(A789,[1]数据整理!A:Q,16,0),"")</f>
        <v>园林学院</v>
      </c>
      <c r="N789" t="s">
        <v>64</v>
      </c>
      <c r="O789">
        <v>602</v>
      </c>
      <c r="Q789" s="14"/>
      <c r="R789" s="14" t="s">
        <v>55</v>
      </c>
      <c r="S789" s="14" t="s">
        <v>55</v>
      </c>
      <c r="T789" s="30">
        <f>VLOOKUP(A789,英语评价得分!O:T,6,0)</f>
        <v>0.919386713398328</v>
      </c>
      <c r="U789" s="41">
        <f t="shared" si="135"/>
        <v>0.924039894755217</v>
      </c>
      <c r="V789" s="14">
        <f t="shared" si="136"/>
        <v>0</v>
      </c>
      <c r="W789">
        <v>142</v>
      </c>
      <c r="X789">
        <v>8</v>
      </c>
      <c r="Y789" s="131">
        <v>0.0563380281690141</v>
      </c>
      <c r="Z789">
        <v>90.66</v>
      </c>
      <c r="AA789" s="41">
        <f t="shared" si="137"/>
        <v>0.371142959198826</v>
      </c>
      <c r="AB789" s="41">
        <f>VLOOKUP(A789,绩点百分制转换!$H:$M,6,0)</f>
        <v>0.447076523602631</v>
      </c>
      <c r="AC789" s="41">
        <f>L789*权重!$O$22+AA789*权重!$O$23+AB789*权重!$O$24</f>
        <v>0.10635935498656</v>
      </c>
      <c r="AD789" s="41">
        <f t="shared" si="138"/>
        <v>0.151305485311376</v>
      </c>
      <c r="AE789">
        <v>0</v>
      </c>
      <c r="AF789">
        <v>0</v>
      </c>
      <c r="AG789">
        <v>0</v>
      </c>
      <c r="AH789" s="41">
        <f>AE789*权重!$N$3+AF789*权重!$N$4+AG789*权重!$N$5</f>
        <v>0</v>
      </c>
      <c r="AI789" s="41">
        <f t="shared" si="139"/>
        <v>-0.885290647353986</v>
      </c>
      <c r="AJ789">
        <v>0</v>
      </c>
      <c r="AK789">
        <v>0</v>
      </c>
      <c r="AL789">
        <v>0</v>
      </c>
      <c r="AM789" s="41">
        <f>AJ789*权重!$N$9+AK789*权重!$N$10+AL789*权重!$N$11</f>
        <v>0</v>
      </c>
      <c r="AN789" s="41">
        <f t="shared" si="140"/>
        <v>-0.651047891978899</v>
      </c>
      <c r="AO789" s="41">
        <f>AI789*权重!$D$16+AN789*权重!$D$17</f>
        <v>-0.740036714745894</v>
      </c>
      <c r="AP789" s="41">
        <f t="shared" si="141"/>
        <v>-0.881413587411652</v>
      </c>
      <c r="AQ789" t="s">
        <v>55</v>
      </c>
      <c r="AR789" t="s">
        <v>55</v>
      </c>
      <c r="AS789">
        <v>89.5</v>
      </c>
      <c r="AT789">
        <v>90.5</v>
      </c>
      <c r="AU789">
        <v>90.3</v>
      </c>
      <c r="AV789" s="7">
        <f>IF(AU789="","未进复试",IFERROR(VLOOKUP(A789,录取名单!$E:$I,5,0),"未录取"))</f>
        <v>90.3</v>
      </c>
      <c r="AW789" s="136" t="str">
        <f>VLOOKUP(A789,[1]数据整理!$A:$AC,29,0)</f>
        <v>putong</v>
      </c>
      <c r="AX789" t="str">
        <f t="shared" si="142"/>
        <v/>
      </c>
      <c r="AY789">
        <f>IFERROR(VLOOKUP(A789,跨学科资质筛选!$A:$H,8,0),1)</f>
        <v>1</v>
      </c>
    </row>
    <row r="790" spans="1:51">
      <c r="A790" s="8">
        <v>967</v>
      </c>
      <c r="B790" s="8" t="s">
        <v>1052</v>
      </c>
      <c r="C790">
        <v>1</v>
      </c>
      <c r="D790" t="s">
        <v>102</v>
      </c>
      <c r="E790" t="str">
        <f>VLOOKUP(A790,[1]数据整理!A:J,10,0)</f>
        <v>管理学</v>
      </c>
      <c r="F790" t="str">
        <f>VLOOKUP(A790,[1]数据整理!$A:$M,13,0)</f>
        <v>工商管理</v>
      </c>
      <c r="G790" s="7">
        <v>211</v>
      </c>
      <c r="H790" s="7">
        <f t="shared" si="132"/>
        <v>0</v>
      </c>
      <c r="I790" s="7">
        <f t="shared" si="133"/>
        <v>1</v>
      </c>
      <c r="J790" s="7">
        <v>1</v>
      </c>
      <c r="K790" s="127">
        <f>VLOOKUP(G790,权重!$L$16:$N$18,3,0)</f>
        <v>0.03757</v>
      </c>
      <c r="L790" s="127">
        <f t="shared" si="134"/>
        <v>-0.0952406599627802</v>
      </c>
      <c r="M790" t="str">
        <f>IFERROR(VLOOKUP(A790,[1]数据整理!A:Q,16,0),"")</f>
        <v>经济管理学院</v>
      </c>
      <c r="N790" t="s">
        <v>79</v>
      </c>
      <c r="O790">
        <v>491</v>
      </c>
      <c r="P790">
        <v>432</v>
      </c>
      <c r="Q790" s="14"/>
      <c r="R790" s="14" t="s">
        <v>55</v>
      </c>
      <c r="S790" s="14" t="s">
        <v>55</v>
      </c>
      <c r="T790" s="30">
        <f>VLOOKUP(A790,英语评价得分!O:T,6,0)</f>
        <v>-0.701178178881481</v>
      </c>
      <c r="U790" s="41">
        <f t="shared" si="135"/>
        <v>-0.704035450440535</v>
      </c>
      <c r="V790" s="14">
        <f t="shared" si="136"/>
        <v>0</v>
      </c>
      <c r="W790">
        <v>69</v>
      </c>
      <c r="X790">
        <v>15</v>
      </c>
      <c r="Y790" s="131">
        <v>0.217391304347826</v>
      </c>
      <c r="Z790">
        <v>86.38</v>
      </c>
      <c r="AA790" s="41">
        <f t="shared" si="137"/>
        <v>-1.01735160531743</v>
      </c>
      <c r="AB790" s="41">
        <f>VLOOKUP(A790,绩点百分制转换!$H:$M,6,0)</f>
        <v>-0.652513659738925</v>
      </c>
      <c r="AC790" s="41">
        <f>L790*权重!$O$22+AA790*权重!$O$23+AB790*权重!$O$24</f>
        <v>-0.470486251969418</v>
      </c>
      <c r="AD790" s="41">
        <f t="shared" si="138"/>
        <v>-0.669059656521768</v>
      </c>
      <c r="AE790">
        <v>0</v>
      </c>
      <c r="AF790">
        <v>1</v>
      </c>
      <c r="AG790">
        <v>4</v>
      </c>
      <c r="AH790" s="41">
        <f>AE790*权重!$N$3+AF790*权重!$N$4+AG790*权重!$N$5</f>
        <v>0.858819126863304</v>
      </c>
      <c r="AI790" s="41">
        <f t="shared" si="139"/>
        <v>-0.0665160689698573</v>
      </c>
      <c r="AJ790">
        <v>0</v>
      </c>
      <c r="AK790">
        <v>0</v>
      </c>
      <c r="AL790">
        <v>0</v>
      </c>
      <c r="AM790" s="41">
        <f>AJ790*权重!$N$9+AK790*权重!$N$10+AL790*权重!$N$11</f>
        <v>0</v>
      </c>
      <c r="AN790" s="41">
        <f t="shared" si="140"/>
        <v>-0.651047891978899</v>
      </c>
      <c r="AO790" s="41">
        <f>AI790*权重!$D$16+AN790*权重!$D$17</f>
        <v>-0.428984252417764</v>
      </c>
      <c r="AP790" s="41">
        <f t="shared" si="141"/>
        <v>-0.510937553951603</v>
      </c>
      <c r="AQ790" t="s">
        <v>55</v>
      </c>
      <c r="AR790" t="s">
        <v>55</v>
      </c>
      <c r="AS790" t="s">
        <v>55</v>
      </c>
      <c r="AT790">
        <v>84.38</v>
      </c>
      <c r="AU790">
        <v>84.38</v>
      </c>
      <c r="AV790" s="7">
        <f>IF(AU790="","未进复试",IFERROR(VLOOKUP(A790,录取名单!$E:$I,5,0),"未录取"))</f>
        <v>84.38</v>
      </c>
      <c r="AW790" s="136" t="str">
        <f>VLOOKUP(A790,[1]数据整理!$A:$AC,29,0)</f>
        <v>zhijiaotuan</v>
      </c>
      <c r="AX790" t="str">
        <f t="shared" si="142"/>
        <v/>
      </c>
      <c r="AY790">
        <f>IFERROR(VLOOKUP(A790,跨学科资质筛选!$A:$H,8,0),1)</f>
        <v>1</v>
      </c>
    </row>
    <row r="791" spans="1:51">
      <c r="A791" s="8">
        <v>968</v>
      </c>
      <c r="B791" s="8" t="s">
        <v>1053</v>
      </c>
      <c r="C791">
        <v>1</v>
      </c>
      <c r="D791" t="s">
        <v>102</v>
      </c>
      <c r="E791" t="str">
        <f>VLOOKUP(A791,[1]数据整理!A:J,10,0)</f>
        <v>农学</v>
      </c>
      <c r="F791" t="str">
        <f>VLOOKUP(A791,[1]数据整理!$A:$M,13,0)</f>
        <v>园林</v>
      </c>
      <c r="G791" s="7">
        <v>211</v>
      </c>
      <c r="H791" s="7">
        <f t="shared" si="132"/>
        <v>0</v>
      </c>
      <c r="I791" s="7">
        <f t="shared" si="133"/>
        <v>1</v>
      </c>
      <c r="J791" s="7">
        <v>1</v>
      </c>
      <c r="K791" s="127">
        <f>VLOOKUP(G791,权重!$L$16:$N$18,3,0)</f>
        <v>0.03757</v>
      </c>
      <c r="L791" s="127">
        <f t="shared" si="134"/>
        <v>-0.0952406599627802</v>
      </c>
      <c r="M791" t="str">
        <f>IFERROR(VLOOKUP(A791,[1]数据整理!A:Q,16,0),"")</f>
        <v>园林学院</v>
      </c>
      <c r="N791" t="s">
        <v>64</v>
      </c>
      <c r="O791">
        <v>460</v>
      </c>
      <c r="Q791" s="14"/>
      <c r="R791" s="14" t="s">
        <v>55</v>
      </c>
      <c r="S791" s="14" t="s">
        <v>55</v>
      </c>
      <c r="T791" s="30">
        <f>VLOOKUP(A791,英语评价得分!O:T,6,0)</f>
        <v>-1.32761115903277</v>
      </c>
      <c r="U791" s="41">
        <f t="shared" si="135"/>
        <v>-1.33337161294807</v>
      </c>
      <c r="V791" s="14">
        <f t="shared" si="136"/>
        <v>0</v>
      </c>
      <c r="W791">
        <v>185</v>
      </c>
      <c r="X791">
        <v>75</v>
      </c>
      <c r="Y791" s="131">
        <v>0.405405405405405</v>
      </c>
      <c r="Z791">
        <v>86.36</v>
      </c>
      <c r="AA791" s="41">
        <f t="shared" si="137"/>
        <v>-2.63828452617909</v>
      </c>
      <c r="AB791" s="41">
        <f>VLOOKUP(A791,绩点百分制转换!$H:$M,6,0)</f>
        <v>-0.657651931623698</v>
      </c>
      <c r="AC791" s="41">
        <f>L791*权重!$O$22+AA791*权重!$O$23+AB791*权重!$O$24</f>
        <v>-1.08593075963114</v>
      </c>
      <c r="AD791" s="41">
        <f t="shared" si="138"/>
        <v>-1.54431850348196</v>
      </c>
      <c r="AE791">
        <v>0</v>
      </c>
      <c r="AF791">
        <v>0</v>
      </c>
      <c r="AG791">
        <v>1</v>
      </c>
      <c r="AH791" s="41">
        <f>AE791*权重!$N$3+AF791*权重!$N$4+AG791*权重!$N$5</f>
        <v>0.106474550904377</v>
      </c>
      <c r="AI791" s="41">
        <f t="shared" si="139"/>
        <v>-0.783780733568324</v>
      </c>
      <c r="AJ791">
        <v>0</v>
      </c>
      <c r="AK791">
        <v>0</v>
      </c>
      <c r="AL791">
        <v>0</v>
      </c>
      <c r="AM791" s="41">
        <f>AJ791*权重!$N$9+AK791*权重!$N$10+AL791*权重!$N$11</f>
        <v>0</v>
      </c>
      <c r="AN791" s="41">
        <f t="shared" si="140"/>
        <v>-0.651047891978899</v>
      </c>
      <c r="AO791" s="41">
        <f>AI791*权重!$D$16+AN791*权重!$D$17</f>
        <v>-0.701473098498721</v>
      </c>
      <c r="AP791" s="41">
        <f t="shared" si="141"/>
        <v>-0.835482764436662</v>
      </c>
      <c r="AQ791">
        <v>60</v>
      </c>
      <c r="AR791">
        <v>81</v>
      </c>
      <c r="AS791" t="s">
        <v>55</v>
      </c>
      <c r="AT791">
        <v>84.93</v>
      </c>
      <c r="AU791">
        <v>73.39</v>
      </c>
      <c r="AV791" s="7">
        <f>IF(AU791="","未进复试",IFERROR(VLOOKUP(A791,录取名单!$E:$I,5,0),"未录取"))</f>
        <v>73.39</v>
      </c>
      <c r="AW791" s="136" t="str">
        <f>VLOOKUP(A791,[1]数据整理!$A:$AC,29,0)</f>
        <v>2jia</v>
      </c>
      <c r="AX791" t="str">
        <f t="shared" si="142"/>
        <v/>
      </c>
      <c r="AY791">
        <f>IFERROR(VLOOKUP(A791,跨学科资质筛选!$A:$H,8,0),1)</f>
        <v>1</v>
      </c>
    </row>
    <row r="792" spans="1:51">
      <c r="A792" s="8">
        <v>971</v>
      </c>
      <c r="B792" s="8" t="s">
        <v>1054</v>
      </c>
      <c r="C792">
        <v>1</v>
      </c>
      <c r="D792" t="s">
        <v>102</v>
      </c>
      <c r="E792" t="str">
        <f>VLOOKUP(A792,[1]数据整理!A:J,10,0)</f>
        <v>农学</v>
      </c>
      <c r="F792" t="str">
        <f>VLOOKUP(A792,[1]数据整理!$A:$M,13,0)</f>
        <v>园林</v>
      </c>
      <c r="G792" s="7">
        <v>211</v>
      </c>
      <c r="H792" s="7">
        <f t="shared" si="132"/>
        <v>0</v>
      </c>
      <c r="I792" s="7">
        <f t="shared" si="133"/>
        <v>1</v>
      </c>
      <c r="J792" s="7">
        <v>1</v>
      </c>
      <c r="K792" s="127">
        <f>VLOOKUP(G792,权重!$L$16:$N$18,3,0)</f>
        <v>0.03757</v>
      </c>
      <c r="L792" s="127">
        <f t="shared" si="134"/>
        <v>-0.0952406599627802</v>
      </c>
      <c r="M792" t="str">
        <f>IFERROR(VLOOKUP(A792,[1]数据整理!A:Q,16,0),"")</f>
        <v>园林学院</v>
      </c>
      <c r="N792" t="s">
        <v>58</v>
      </c>
      <c r="O792">
        <v>499</v>
      </c>
      <c r="Q792" s="14"/>
      <c r="R792" s="14" t="s">
        <v>55</v>
      </c>
      <c r="S792" s="14" t="s">
        <v>55</v>
      </c>
      <c r="T792" s="30">
        <f>VLOOKUP(A792,英语评价得分!O:T,6,0)</f>
        <v>-0.710477940548169</v>
      </c>
      <c r="U792" s="41">
        <f t="shared" si="135"/>
        <v>-0.713378311536601</v>
      </c>
      <c r="V792" s="14">
        <f t="shared" si="136"/>
        <v>0</v>
      </c>
      <c r="W792">
        <v>185</v>
      </c>
      <c r="X792">
        <v>66</v>
      </c>
      <c r="Y792" s="131">
        <v>0.356756756756757</v>
      </c>
      <c r="Z792">
        <v>86.61</v>
      </c>
      <c r="AA792" s="41">
        <f t="shared" si="137"/>
        <v>-2.21886813290613</v>
      </c>
      <c r="AB792" s="41">
        <f>VLOOKUP(A792,绩点百分制转换!$H:$M,6,0)</f>
        <v>-0.593423533064028</v>
      </c>
      <c r="AC792" s="41">
        <f>L792*权重!$O$22+AA792*权重!$O$23+AB792*权重!$O$24</f>
        <v>-0.923832734027791</v>
      </c>
      <c r="AD792" s="41">
        <f t="shared" si="138"/>
        <v>-1.31378962684424</v>
      </c>
      <c r="AE792">
        <v>0</v>
      </c>
      <c r="AF792">
        <v>0</v>
      </c>
      <c r="AG792">
        <v>3</v>
      </c>
      <c r="AH792" s="41">
        <f>AE792*权重!$N$3+AF792*权重!$N$4+AG792*权重!$N$5</f>
        <v>0.319423652713132</v>
      </c>
      <c r="AI792" s="41">
        <f t="shared" si="139"/>
        <v>-0.580760905997001</v>
      </c>
      <c r="AJ792">
        <v>0</v>
      </c>
      <c r="AK792">
        <v>0</v>
      </c>
      <c r="AL792">
        <v>0</v>
      </c>
      <c r="AM792" s="41">
        <f>AJ792*权重!$N$9+AK792*权重!$N$10+AL792*权重!$N$11</f>
        <v>0</v>
      </c>
      <c r="AN792" s="41">
        <f t="shared" si="140"/>
        <v>-0.651047891978899</v>
      </c>
      <c r="AO792" s="41">
        <f>AI792*权重!$D$16+AN792*权重!$D$17</f>
        <v>-0.624345866004376</v>
      </c>
      <c r="AP792" s="41">
        <f t="shared" si="141"/>
        <v>-0.743621118486682</v>
      </c>
      <c r="AQ792" t="s">
        <v>55</v>
      </c>
      <c r="AR792" t="s">
        <v>55</v>
      </c>
      <c r="AS792">
        <v>83.43</v>
      </c>
      <c r="AT792">
        <v>85.57</v>
      </c>
      <c r="AU792">
        <v>85.14</v>
      </c>
      <c r="AV792" s="7">
        <f>IF(AU792="","未进复试",IFERROR(VLOOKUP(A792,录取名单!$E:$I,5,0),"未录取"))</f>
        <v>85.14</v>
      </c>
      <c r="AW792" s="136" t="str">
        <f>VLOOKUP(A792,[1]数据整理!$A:$AC,29,0)</f>
        <v>putong</v>
      </c>
      <c r="AX792" t="str">
        <f t="shared" si="142"/>
        <v/>
      </c>
      <c r="AY792">
        <f>IFERROR(VLOOKUP(A792,跨学科资质筛选!$A:$H,8,0),1)</f>
        <v>1</v>
      </c>
    </row>
    <row r="793" spans="1:51">
      <c r="A793" s="8">
        <v>972</v>
      </c>
      <c r="B793" s="8" t="s">
        <v>1055</v>
      </c>
      <c r="C793">
        <v>1</v>
      </c>
      <c r="D793" t="s">
        <v>102</v>
      </c>
      <c r="E793" t="str">
        <f>VLOOKUP(A793,[1]数据整理!A:J,10,0)</f>
        <v>农学</v>
      </c>
      <c r="F793" t="str">
        <f>VLOOKUP(A793,[1]数据整理!$A:$M,13,0)</f>
        <v>园林</v>
      </c>
      <c r="G793" s="7">
        <v>211</v>
      </c>
      <c r="H793" s="7">
        <f t="shared" si="132"/>
        <v>0</v>
      </c>
      <c r="I793" s="7">
        <f t="shared" si="133"/>
        <v>1</v>
      </c>
      <c r="J793" s="7">
        <v>1</v>
      </c>
      <c r="K793" s="127">
        <f>VLOOKUP(G793,权重!$L$16:$N$18,3,0)</f>
        <v>0.03757</v>
      </c>
      <c r="L793" s="127">
        <f t="shared" si="134"/>
        <v>-0.0952406599627802</v>
      </c>
      <c r="M793" t="str">
        <f>IFERROR(VLOOKUP(A793,[1]数据整理!A:Q,16,0),"")</f>
        <v>园林学院</v>
      </c>
      <c r="N793" t="s">
        <v>58</v>
      </c>
      <c r="O793">
        <v>492</v>
      </c>
      <c r="Q793" s="14"/>
      <c r="R793" s="14" t="s">
        <v>55</v>
      </c>
      <c r="S793" s="14" t="s">
        <v>55</v>
      </c>
      <c r="T793" s="30">
        <f>VLOOKUP(A793,英语评价得分!O:T,6,0)</f>
        <v>-0.821245441301815</v>
      </c>
      <c r="U793" s="41">
        <f t="shared" si="135"/>
        <v>-0.82465916050789</v>
      </c>
      <c r="V793" s="14">
        <f t="shared" si="136"/>
        <v>0</v>
      </c>
      <c r="W793">
        <v>185</v>
      </c>
      <c r="X793">
        <v>93</v>
      </c>
      <c r="Y793" s="131">
        <v>0.502702702702703</v>
      </c>
      <c r="Z793">
        <v>85.57</v>
      </c>
      <c r="AA793" s="41">
        <f t="shared" si="137"/>
        <v>-3.47711731272499</v>
      </c>
      <c r="AB793" s="41">
        <f>VLOOKUP(A793,绩点百分制转换!$H:$M,6,0)</f>
        <v>-0.860613671072258</v>
      </c>
      <c r="AC793" s="41">
        <f>L793*权重!$O$22+AA793*权重!$O$23+AB793*权重!$O$24</f>
        <v>-1.41350477543013</v>
      </c>
      <c r="AD793" s="41">
        <f t="shared" si="138"/>
        <v>-2.01018025347409</v>
      </c>
      <c r="AE793">
        <v>0</v>
      </c>
      <c r="AF793">
        <v>0</v>
      </c>
      <c r="AG793">
        <v>0</v>
      </c>
      <c r="AH793" s="41">
        <f>AE793*权重!$N$3+AF793*权重!$N$4+AG793*权重!$N$5</f>
        <v>0</v>
      </c>
      <c r="AI793" s="41">
        <f t="shared" si="139"/>
        <v>-0.885290647353986</v>
      </c>
      <c r="AJ793">
        <v>0</v>
      </c>
      <c r="AK793">
        <v>0</v>
      </c>
      <c r="AL793">
        <v>1</v>
      </c>
      <c r="AM793" s="41">
        <f>AJ793*权重!$N$9+AK793*权重!$N$10+AL793*权重!$N$11</f>
        <v>0.150489414157071</v>
      </c>
      <c r="AN793" s="41">
        <f t="shared" si="140"/>
        <v>-0.246895376014742</v>
      </c>
      <c r="AO793" s="41">
        <f>AI793*权重!$D$16+AN793*权重!$D$17</f>
        <v>-0.489421739596521</v>
      </c>
      <c r="AP793" s="41">
        <f t="shared" si="141"/>
        <v>-0.582921039806984</v>
      </c>
      <c r="AQ793" t="s">
        <v>55</v>
      </c>
      <c r="AR793" t="s">
        <v>55</v>
      </c>
      <c r="AS793">
        <v>88.29</v>
      </c>
      <c r="AT793">
        <v>86.71</v>
      </c>
      <c r="AU793">
        <v>87.03</v>
      </c>
      <c r="AV793" s="7">
        <f>IF(AU793="","未进复试",IFERROR(VLOOKUP(A793,录取名单!$E:$I,5,0),"未录取"))</f>
        <v>87.03</v>
      </c>
      <c r="AW793" s="136" t="str">
        <f>VLOOKUP(A793,[1]数据整理!$A:$AC,29,0)</f>
        <v>putong</v>
      </c>
      <c r="AX793" t="str">
        <f t="shared" si="142"/>
        <v/>
      </c>
      <c r="AY793">
        <f>IFERROR(VLOOKUP(A793,跨学科资质筛选!$A:$H,8,0),1)</f>
        <v>1</v>
      </c>
    </row>
    <row r="794" spans="1:51">
      <c r="A794" s="8">
        <v>973</v>
      </c>
      <c r="B794" s="8" t="s">
        <v>1056</v>
      </c>
      <c r="C794">
        <v>1</v>
      </c>
      <c r="D794" t="s">
        <v>102</v>
      </c>
      <c r="E794" t="str">
        <f>VLOOKUP(A794,[1]数据整理!A:J,10,0)</f>
        <v>农学</v>
      </c>
      <c r="F794" t="str">
        <f>VLOOKUP(A794,[1]数据整理!$A:$M,13,0)</f>
        <v>园林</v>
      </c>
      <c r="G794" s="7">
        <v>211</v>
      </c>
      <c r="H794" s="7">
        <f t="shared" si="132"/>
        <v>0</v>
      </c>
      <c r="I794" s="7">
        <f t="shared" si="133"/>
        <v>1</v>
      </c>
      <c r="J794" s="7">
        <v>1</v>
      </c>
      <c r="K794" s="127">
        <f>VLOOKUP(G794,权重!$L$16:$N$18,3,0)</f>
        <v>0.03757</v>
      </c>
      <c r="L794" s="127">
        <f t="shared" si="134"/>
        <v>-0.0952406599627802</v>
      </c>
      <c r="M794" t="str">
        <f>IFERROR(VLOOKUP(A794,[1]数据整理!A:Q,16,0),"")</f>
        <v>园林学院</v>
      </c>
      <c r="N794" t="s">
        <v>64</v>
      </c>
      <c r="O794">
        <v>518</v>
      </c>
      <c r="Q794" s="14"/>
      <c r="R794" s="14" t="s">
        <v>55</v>
      </c>
      <c r="S794" s="14" t="s">
        <v>55</v>
      </c>
      <c r="T794" s="30">
        <f>VLOOKUP(A794,英语评价得分!O:T,6,0)</f>
        <v>-0.409823295645418</v>
      </c>
      <c r="U794" s="41">
        <f t="shared" si="135"/>
        <v>-0.411330292900246</v>
      </c>
      <c r="V794" s="14">
        <f t="shared" si="136"/>
        <v>0</v>
      </c>
      <c r="W794">
        <v>185</v>
      </c>
      <c r="X794">
        <v>30</v>
      </c>
      <c r="Y794" s="131">
        <v>0.162162162162162</v>
      </c>
      <c r="Z794">
        <v>88.12</v>
      </c>
      <c r="AA794" s="41">
        <f t="shared" si="137"/>
        <v>-0.541202559814325</v>
      </c>
      <c r="AB794" s="41">
        <f>VLOOKUP(A794,绩点百分制转换!$H:$M,6,0)</f>
        <v>-0.205484005763618</v>
      </c>
      <c r="AC794" s="41">
        <f>L794*权重!$O$22+AA794*权重!$O$23+AB794*权重!$O$24</f>
        <v>-0.269500073193474</v>
      </c>
      <c r="AD794" s="41">
        <f t="shared" si="138"/>
        <v>-0.38322571227434</v>
      </c>
      <c r="AE794">
        <v>0</v>
      </c>
      <c r="AF794">
        <v>0</v>
      </c>
      <c r="AG794">
        <v>2</v>
      </c>
      <c r="AH794" s="41">
        <f>AE794*权重!$N$3+AF794*权重!$N$4+AG794*权重!$N$5</f>
        <v>0.212949101808755</v>
      </c>
      <c r="AI794" s="41">
        <f t="shared" si="139"/>
        <v>-0.682270819782663</v>
      </c>
      <c r="AJ794">
        <v>0</v>
      </c>
      <c r="AK794">
        <v>1</v>
      </c>
      <c r="AL794">
        <v>0</v>
      </c>
      <c r="AM794" s="41">
        <f>AJ794*权重!$N$9+AK794*权重!$N$10+AL794*权重!$N$11</f>
        <v>0.341500400262201</v>
      </c>
      <c r="AN794" s="41">
        <f t="shared" si="140"/>
        <v>0.266081374167892</v>
      </c>
      <c r="AO794" s="41">
        <f>AI794*权重!$D$16+AN794*权重!$D$17</f>
        <v>-0.094197624313924</v>
      </c>
      <c r="AP794" s="41">
        <f t="shared" si="141"/>
        <v>-0.112193171389747</v>
      </c>
      <c r="AQ794">
        <v>73</v>
      </c>
      <c r="AR794">
        <v>79</v>
      </c>
      <c r="AS794" t="s">
        <v>55</v>
      </c>
      <c r="AT794">
        <v>88.79</v>
      </c>
      <c r="AU794">
        <v>78.56</v>
      </c>
      <c r="AV794" s="7">
        <f>IF(AU794="","未进复试",IFERROR(VLOOKUP(A794,录取名单!$E:$I,5,0),"未录取"))</f>
        <v>78.56</v>
      </c>
      <c r="AW794" s="136" t="str">
        <f>VLOOKUP(A794,[1]数据整理!$A:$AC,29,0)</f>
        <v>putong</v>
      </c>
      <c r="AX794" t="str">
        <f t="shared" si="142"/>
        <v/>
      </c>
      <c r="AY794">
        <f>IFERROR(VLOOKUP(A794,跨学科资质筛选!$A:$H,8,0),1)</f>
        <v>1</v>
      </c>
    </row>
    <row r="795" spans="1:51">
      <c r="A795" s="8">
        <v>974</v>
      </c>
      <c r="B795" s="8" t="s">
        <v>1057</v>
      </c>
      <c r="C795">
        <v>1</v>
      </c>
      <c r="D795" t="s">
        <v>102</v>
      </c>
      <c r="E795" t="str">
        <f>VLOOKUP(A795,[1]数据整理!A:J,10,0)</f>
        <v>管理学</v>
      </c>
      <c r="F795" t="str">
        <f>VLOOKUP(A795,[1]数据整理!$A:$M,13,0)</f>
        <v>农林经济管理</v>
      </c>
      <c r="G795" s="7">
        <v>211</v>
      </c>
      <c r="H795" s="7">
        <f t="shared" si="132"/>
        <v>0</v>
      </c>
      <c r="I795" s="7">
        <f t="shared" si="133"/>
        <v>1</v>
      </c>
      <c r="J795" s="7">
        <v>1</v>
      </c>
      <c r="K795" s="127">
        <f>VLOOKUP(G795,权重!$L$16:$N$18,3,0)</f>
        <v>0.03757</v>
      </c>
      <c r="L795" s="127">
        <f t="shared" si="134"/>
        <v>-0.0952406599627802</v>
      </c>
      <c r="M795" t="str">
        <f>IFERROR(VLOOKUP(A795,[1]数据整理!A:Q,16,0),"")</f>
        <v>经济管理学院</v>
      </c>
      <c r="N795" t="s">
        <v>74</v>
      </c>
      <c r="O795">
        <v>557</v>
      </c>
      <c r="P795">
        <v>586</v>
      </c>
      <c r="Q795" s="14"/>
      <c r="R795" s="14" t="s">
        <v>55</v>
      </c>
      <c r="S795" s="14" t="s">
        <v>55</v>
      </c>
      <c r="T795" s="30">
        <f>VLOOKUP(A795,英语评价得分!O:T,6,0)</f>
        <v>2.11696484558655</v>
      </c>
      <c r="U795" s="41">
        <f t="shared" si="135"/>
        <v>2.12716816209558</v>
      </c>
      <c r="V795" s="14">
        <f t="shared" si="136"/>
        <v>0</v>
      </c>
      <c r="W795">
        <v>26</v>
      </c>
      <c r="X795">
        <v>5</v>
      </c>
      <c r="Y795" s="131">
        <v>0.192307692307692</v>
      </c>
      <c r="Z795">
        <v>88.93</v>
      </c>
      <c r="AA795" s="41">
        <f t="shared" si="137"/>
        <v>-0.801097333423633</v>
      </c>
      <c r="AB795" s="41">
        <f>VLOOKUP(A795,绩点百分制转换!$H:$M,6,0)</f>
        <v>0.00261600556971473</v>
      </c>
      <c r="AC795" s="41">
        <f>L795*权重!$O$22+AA795*权重!$O$23+AB795*权重!$O$24</f>
        <v>-0.358705958123177</v>
      </c>
      <c r="AD795" s="41">
        <f t="shared" si="138"/>
        <v>-0.510090505141336</v>
      </c>
      <c r="AE795">
        <v>0</v>
      </c>
      <c r="AF795">
        <v>3</v>
      </c>
      <c r="AG795">
        <v>3</v>
      </c>
      <c r="AH795" s="41">
        <f>AE795*权重!$N$3+AF795*权重!$N$4+AG795*权重!$N$5</f>
        <v>1.61818642245052</v>
      </c>
      <c r="AI795" s="41">
        <f t="shared" si="139"/>
        <v>0.657443863727447</v>
      </c>
      <c r="AJ795">
        <v>1</v>
      </c>
      <c r="AK795">
        <v>1</v>
      </c>
      <c r="AL795">
        <v>1</v>
      </c>
      <c r="AM795" s="41">
        <f>AJ795*权重!$N$9+AK795*权重!$N$10+AL795*权重!$N$11</f>
        <v>0.976012242558625</v>
      </c>
      <c r="AN795" s="41">
        <f t="shared" si="140"/>
        <v>1.97011855784313</v>
      </c>
      <c r="AO795" s="41">
        <f>AI795*权重!$D$16+AN795*权重!$D$17</f>
        <v>1.47143344154858</v>
      </c>
      <c r="AP795" s="41">
        <f t="shared" si="141"/>
        <v>1.75253660056331</v>
      </c>
      <c r="AQ795" t="s">
        <v>55</v>
      </c>
      <c r="AR795" t="s">
        <v>55</v>
      </c>
      <c r="AS795" t="s">
        <v>55</v>
      </c>
      <c r="AT795" t="s">
        <v>55</v>
      </c>
      <c r="AU795" t="s">
        <v>55</v>
      </c>
      <c r="AV795" s="7" t="str">
        <f>IF(AU795="","未进复试",IFERROR(VLOOKUP(A795,录取名单!$E:$I,5,0),"未录取"))</f>
        <v>未进复试</v>
      </c>
      <c r="AW795" s="136" t="str">
        <f>VLOOKUP(A795,[1]数据整理!$A:$AC,29,0)</f>
        <v>putong</v>
      </c>
      <c r="AX795" t="str">
        <f t="shared" si="142"/>
        <v/>
      </c>
      <c r="AY795">
        <f>IFERROR(VLOOKUP(A795,跨学科资质筛选!$A:$H,8,0),1)</f>
        <v>1</v>
      </c>
    </row>
    <row r="796" spans="1:51">
      <c r="A796" s="8">
        <v>975</v>
      </c>
      <c r="B796" s="8" t="s">
        <v>1058</v>
      </c>
      <c r="C796">
        <v>1</v>
      </c>
      <c r="D796" t="s">
        <v>102</v>
      </c>
      <c r="E796" t="str">
        <f>VLOOKUP(A796,[1]数据整理!A:J,10,0)</f>
        <v>工学</v>
      </c>
      <c r="F796" t="str">
        <f>VLOOKUP(A796,[1]数据整理!$A:$M,13,0)</f>
        <v>风景园林</v>
      </c>
      <c r="G796" s="7">
        <v>211</v>
      </c>
      <c r="H796" s="7">
        <f t="shared" si="132"/>
        <v>0</v>
      </c>
      <c r="I796" s="7">
        <f t="shared" si="133"/>
        <v>1</v>
      </c>
      <c r="J796" s="7">
        <v>1</v>
      </c>
      <c r="K796" s="127">
        <f>VLOOKUP(G796,权重!$L$16:$N$18,3,0)</f>
        <v>0.03757</v>
      </c>
      <c r="L796" s="127">
        <f t="shared" si="134"/>
        <v>-0.0952406599627802</v>
      </c>
      <c r="M796" t="str">
        <f>IFERROR(VLOOKUP(A796,[1]数据整理!A:Q,16,0),"")</f>
        <v>园林学院</v>
      </c>
      <c r="N796" t="s">
        <v>64</v>
      </c>
      <c r="O796">
        <v>543</v>
      </c>
      <c r="P796">
        <v>526</v>
      </c>
      <c r="Q796" s="14"/>
      <c r="R796" s="14" t="s">
        <v>55</v>
      </c>
      <c r="S796" s="14" t="s">
        <v>55</v>
      </c>
      <c r="T796" s="30">
        <f>VLOOKUP(A796,英语评价得分!O:T,6,0)</f>
        <v>1.01898704384576</v>
      </c>
      <c r="U796" s="41">
        <f t="shared" si="135"/>
        <v>1.02410181954904</v>
      </c>
      <c r="V796" s="14">
        <f t="shared" si="136"/>
        <v>0</v>
      </c>
      <c r="W796">
        <v>142</v>
      </c>
      <c r="X796">
        <v>4</v>
      </c>
      <c r="Y796" s="131">
        <v>0.028169014084507</v>
      </c>
      <c r="Z796">
        <v>91.2</v>
      </c>
      <c r="AA796" s="41">
        <f t="shared" si="137"/>
        <v>0.613997521813838</v>
      </c>
      <c r="AB796" s="41">
        <f>VLOOKUP(A796,绩点百分制转换!$H:$M,6,0)</f>
        <v>0.58580986449152</v>
      </c>
      <c r="AC796" s="41">
        <f>L796*权重!$O$22+AA796*权重!$O$23+AB796*权重!$O$24</f>
        <v>0.204822777816771</v>
      </c>
      <c r="AD796" s="41">
        <f t="shared" si="138"/>
        <v>0.291335952496067</v>
      </c>
      <c r="AE796">
        <v>0</v>
      </c>
      <c r="AF796">
        <v>0</v>
      </c>
      <c r="AG796">
        <v>0</v>
      </c>
      <c r="AH796" s="41">
        <f>AE796*权重!$N$3+AF796*权重!$N$4+AG796*权重!$N$5</f>
        <v>0</v>
      </c>
      <c r="AI796" s="41">
        <f t="shared" si="139"/>
        <v>-0.885290647353986</v>
      </c>
      <c r="AJ796">
        <v>0</v>
      </c>
      <c r="AK796">
        <v>0</v>
      </c>
      <c r="AL796">
        <v>0</v>
      </c>
      <c r="AM796" s="41">
        <f>AJ796*权重!$N$9+AK796*权重!$N$10+AL796*权重!$N$11</f>
        <v>0</v>
      </c>
      <c r="AN796" s="41">
        <f t="shared" si="140"/>
        <v>-0.651047891978899</v>
      </c>
      <c r="AO796" s="41">
        <f>AI796*权重!$D$16+AN796*权重!$D$17</f>
        <v>-0.740036714745894</v>
      </c>
      <c r="AP796" s="41">
        <f t="shared" si="141"/>
        <v>-0.881413587411652</v>
      </c>
      <c r="AQ796">
        <v>76</v>
      </c>
      <c r="AR796">
        <v>80</v>
      </c>
      <c r="AS796" t="s">
        <v>55</v>
      </c>
      <c r="AT796">
        <v>87.29</v>
      </c>
      <c r="AU796">
        <v>79.86</v>
      </c>
      <c r="AV796" s="7">
        <f>IF(AU796="","未进复试",IFERROR(VLOOKUP(A796,录取名单!$E:$I,5,0),"未录取"))</f>
        <v>79.86</v>
      </c>
      <c r="AW796" s="136" t="str">
        <f>VLOOKUP(A796,[1]数据整理!$A:$AC,29,0)</f>
        <v>putong</v>
      </c>
      <c r="AX796" t="str">
        <f t="shared" si="142"/>
        <v/>
      </c>
      <c r="AY796">
        <f>IFERROR(VLOOKUP(A796,跨学科资质筛选!$A:$H,8,0),1)</f>
        <v>1</v>
      </c>
    </row>
    <row r="797" spans="1:51">
      <c r="A797" s="8">
        <v>976</v>
      </c>
      <c r="B797" s="8" t="s">
        <v>1059</v>
      </c>
      <c r="C797">
        <v>1</v>
      </c>
      <c r="D797" t="s">
        <v>102</v>
      </c>
      <c r="E797" t="str">
        <f>VLOOKUP(A797,[1]数据整理!A:J,10,0)</f>
        <v>农学</v>
      </c>
      <c r="F797" t="str">
        <f>VLOOKUP(A797,[1]数据整理!$A:$M,13,0)</f>
        <v>园林</v>
      </c>
      <c r="G797" s="7">
        <v>211</v>
      </c>
      <c r="H797" s="7">
        <f t="shared" si="132"/>
        <v>0</v>
      </c>
      <c r="I797" s="7">
        <f t="shared" si="133"/>
        <v>1</v>
      </c>
      <c r="J797" s="7">
        <v>1</v>
      </c>
      <c r="K797" s="127">
        <f>VLOOKUP(G797,权重!$L$16:$N$18,3,0)</f>
        <v>0.03757</v>
      </c>
      <c r="L797" s="127">
        <f t="shared" si="134"/>
        <v>-0.0952406599627802</v>
      </c>
      <c r="M797" t="str">
        <f>IFERROR(VLOOKUP(A797,[1]数据整理!A:Q,16,0),"")</f>
        <v>园林学院</v>
      </c>
      <c r="N797" t="s">
        <v>127</v>
      </c>
      <c r="O797">
        <v>518</v>
      </c>
      <c r="P797">
        <v>427</v>
      </c>
      <c r="Q797" s="14"/>
      <c r="R797" s="14">
        <v>90</v>
      </c>
      <c r="S797" s="14" t="s">
        <v>55</v>
      </c>
      <c r="T797" s="30">
        <f>VLOOKUP(A797,英语评价得分!O:T,6,0)</f>
        <v>-0.409823295645418</v>
      </c>
      <c r="U797" s="41">
        <f t="shared" si="135"/>
        <v>-0.411330292900246</v>
      </c>
      <c r="V797" s="14">
        <f t="shared" si="136"/>
        <v>0</v>
      </c>
      <c r="W797">
        <v>185</v>
      </c>
      <c r="X797">
        <v>14</v>
      </c>
      <c r="Y797" s="131">
        <v>0.0756756756756757</v>
      </c>
      <c r="Z797">
        <v>89.31</v>
      </c>
      <c r="AA797" s="41">
        <f t="shared" si="137"/>
        <v>0.204426583782035</v>
      </c>
      <c r="AB797" s="41">
        <f>VLOOKUP(A797,绩点百分制转换!$H:$M,6,0)</f>
        <v>0.100243171380412</v>
      </c>
      <c r="AC797" s="41">
        <f>L797*权重!$O$22+AA797*权重!$O$23+AB797*权重!$O$24</f>
        <v>0.0273585402983896</v>
      </c>
      <c r="AD797" s="41">
        <f t="shared" si="138"/>
        <v>0.0389539067172426</v>
      </c>
      <c r="AE797">
        <v>0</v>
      </c>
      <c r="AF797">
        <v>0</v>
      </c>
      <c r="AG797">
        <v>3</v>
      </c>
      <c r="AH797" s="41">
        <f>AE797*权重!$N$3+AF797*权重!$N$4+AG797*权重!$N$5</f>
        <v>0.319423652713132</v>
      </c>
      <c r="AI797" s="41">
        <f t="shared" si="139"/>
        <v>-0.580760905997001</v>
      </c>
      <c r="AJ797">
        <v>0</v>
      </c>
      <c r="AK797">
        <v>1</v>
      </c>
      <c r="AL797">
        <v>0</v>
      </c>
      <c r="AM797" s="41">
        <f>AJ797*权重!$N$9+AK797*权重!$N$10+AL797*权重!$N$11</f>
        <v>0.341500400262201</v>
      </c>
      <c r="AN797" s="41">
        <f t="shared" si="140"/>
        <v>0.266081374167892</v>
      </c>
      <c r="AO797" s="41">
        <f>AI797*权重!$D$16+AN797*权重!$D$17</f>
        <v>-0.0556340080667513</v>
      </c>
      <c r="AP797" s="41">
        <f t="shared" si="141"/>
        <v>-0.0662623484147568</v>
      </c>
      <c r="AQ797">
        <v>80</v>
      </c>
      <c r="AR797">
        <v>89</v>
      </c>
      <c r="AS797" t="s">
        <v>55</v>
      </c>
      <c r="AT797">
        <v>86.36</v>
      </c>
      <c r="AU797">
        <v>84.87</v>
      </c>
      <c r="AV797" s="7">
        <f>IF(AU797="","未进复试",IFERROR(VLOOKUP(A797,录取名单!$E:$I,5,0),"未录取"))</f>
        <v>84.87</v>
      </c>
      <c r="AW797" s="136" t="str">
        <f>VLOOKUP(A797,[1]数据整理!$A:$AC,29,0)</f>
        <v>putong</v>
      </c>
      <c r="AX797" t="str">
        <f t="shared" si="142"/>
        <v/>
      </c>
      <c r="AY797">
        <f>IFERROR(VLOOKUP(A797,跨学科资质筛选!$A:$H,8,0),1)</f>
        <v>1</v>
      </c>
    </row>
    <row r="798" spans="1:51">
      <c r="A798" s="8">
        <v>977</v>
      </c>
      <c r="B798" s="8" t="s">
        <v>1060</v>
      </c>
      <c r="C798">
        <v>2</v>
      </c>
      <c r="D798" t="s">
        <v>102</v>
      </c>
      <c r="E798" t="str">
        <f>VLOOKUP(A798,[1]数据整理!A:J,10,0)</f>
        <v>农学</v>
      </c>
      <c r="F798" t="str">
        <f>VLOOKUP(A798,[1]数据整理!$A:$M,13,0)</f>
        <v>园林</v>
      </c>
      <c r="G798" s="7">
        <v>211</v>
      </c>
      <c r="H798" s="7">
        <f t="shared" si="132"/>
        <v>0</v>
      </c>
      <c r="I798" s="7">
        <f t="shared" si="133"/>
        <v>1</v>
      </c>
      <c r="J798" s="7">
        <v>1</v>
      </c>
      <c r="K798" s="127">
        <f>VLOOKUP(G798,权重!$L$16:$N$18,3,0)</f>
        <v>0.03757</v>
      </c>
      <c r="L798" s="127">
        <f t="shared" si="134"/>
        <v>-0.0952406599627802</v>
      </c>
      <c r="M798" t="str">
        <f>IFERROR(VLOOKUP(A798,[1]数据整理!A:Q,16,0),"")</f>
        <v>园林学院</v>
      </c>
      <c r="N798" t="s">
        <v>64</v>
      </c>
      <c r="O798">
        <v>528</v>
      </c>
      <c r="Q798" s="14"/>
      <c r="R798" s="14" t="s">
        <v>55</v>
      </c>
      <c r="S798" s="14" t="s">
        <v>55</v>
      </c>
      <c r="T798" s="30">
        <f>VLOOKUP(A798,英语评价得分!O:T,6,0)</f>
        <v>-0.251584008854496</v>
      </c>
      <c r="U798" s="41">
        <f t="shared" si="135"/>
        <v>-0.252357651512691</v>
      </c>
      <c r="V798" s="14">
        <f t="shared" si="136"/>
        <v>0</v>
      </c>
      <c r="W798">
        <v>185</v>
      </c>
      <c r="X798">
        <v>42</v>
      </c>
      <c r="Y798" s="131">
        <v>0.227027027027027</v>
      </c>
      <c r="Z798">
        <v>87.63</v>
      </c>
      <c r="AA798" s="41">
        <f t="shared" si="137"/>
        <v>-1.10042441751159</v>
      </c>
      <c r="AB798" s="41">
        <f>VLOOKUP(A798,绩点百分制转换!$H:$M,6,0)</f>
        <v>-0.331371666940574</v>
      </c>
      <c r="AC798" s="41">
        <f>L798*权重!$O$22+AA798*权重!$O$23+AB798*权重!$O$24</f>
        <v>-0.48745565142136</v>
      </c>
      <c r="AD798" s="41">
        <f t="shared" si="138"/>
        <v>-0.693192810385377</v>
      </c>
      <c r="AE798">
        <v>0</v>
      </c>
      <c r="AF798">
        <v>0</v>
      </c>
      <c r="AG798">
        <v>2</v>
      </c>
      <c r="AH798" s="41">
        <f>AE798*权重!$N$3+AF798*权重!$N$4+AG798*权重!$N$5</f>
        <v>0.212949101808755</v>
      </c>
      <c r="AI798" s="41">
        <f t="shared" si="139"/>
        <v>-0.682270819782663</v>
      </c>
      <c r="AJ798">
        <v>0</v>
      </c>
      <c r="AK798">
        <v>1</v>
      </c>
      <c r="AL798">
        <v>0</v>
      </c>
      <c r="AM798" s="41">
        <f>AJ798*权重!$N$9+AK798*权重!$N$10+AL798*权重!$N$11</f>
        <v>0.341500400262201</v>
      </c>
      <c r="AN798" s="41">
        <f t="shared" si="140"/>
        <v>0.266081374167892</v>
      </c>
      <c r="AO798" s="41">
        <f>AI798*权重!$D$16+AN798*权重!$D$17</f>
        <v>-0.094197624313924</v>
      </c>
      <c r="AP798" s="41">
        <f t="shared" si="141"/>
        <v>-0.112193171389747</v>
      </c>
      <c r="AQ798">
        <v>75</v>
      </c>
      <c r="AR798">
        <v>82</v>
      </c>
      <c r="AS798" t="s">
        <v>55</v>
      </c>
      <c r="AT798">
        <v>88.07</v>
      </c>
      <c r="AU798">
        <v>80.41</v>
      </c>
      <c r="AV798" s="7">
        <f>IF(AU798="","未进复试",IFERROR(VLOOKUP(A798,录取名单!$E:$I,5,0),"未录取"))</f>
        <v>80.41</v>
      </c>
      <c r="AW798" s="136" t="str">
        <f>VLOOKUP(A798,[1]数据整理!$A:$AC,29,0)</f>
        <v>putong</v>
      </c>
      <c r="AX798" t="str">
        <f t="shared" si="142"/>
        <v/>
      </c>
      <c r="AY798">
        <f>IFERROR(VLOOKUP(A798,跨学科资质筛选!$A:$H,8,0),1)</f>
        <v>1</v>
      </c>
    </row>
    <row r="799" spans="1:51">
      <c r="A799" s="8">
        <v>978</v>
      </c>
      <c r="B799" s="8" t="s">
        <v>1061</v>
      </c>
      <c r="C799">
        <v>1</v>
      </c>
      <c r="D799" t="s">
        <v>102</v>
      </c>
      <c r="E799" t="str">
        <f>VLOOKUP(A799,[1]数据整理!A:J,10,0)</f>
        <v>农学</v>
      </c>
      <c r="F799" t="str">
        <f>VLOOKUP(A799,[1]数据整理!$A:$M,13,0)</f>
        <v>园林</v>
      </c>
      <c r="G799" s="7">
        <v>211</v>
      </c>
      <c r="H799" s="7">
        <f t="shared" si="132"/>
        <v>0</v>
      </c>
      <c r="I799" s="7">
        <f t="shared" si="133"/>
        <v>1</v>
      </c>
      <c r="J799" s="7">
        <v>1</v>
      </c>
      <c r="K799" s="127">
        <f>VLOOKUP(G799,权重!$L$16:$N$18,3,0)</f>
        <v>0.03757</v>
      </c>
      <c r="L799" s="127">
        <f t="shared" si="134"/>
        <v>-0.0952406599627802</v>
      </c>
      <c r="M799" t="str">
        <f>IFERROR(VLOOKUP(A799,[1]数据整理!A:Q,16,0),"")</f>
        <v>园林学院</v>
      </c>
      <c r="N799" t="s">
        <v>127</v>
      </c>
      <c r="O799">
        <v>543</v>
      </c>
      <c r="Q799" s="14"/>
      <c r="R799" s="14" t="s">
        <v>55</v>
      </c>
      <c r="S799" s="14" t="s">
        <v>55</v>
      </c>
      <c r="T799" s="30">
        <f>VLOOKUP(A799,英语评价得分!O:T,6,0)</f>
        <v>-0.0142250786681125</v>
      </c>
      <c r="U799" s="41">
        <f t="shared" si="135"/>
        <v>-0.0138986894313584</v>
      </c>
      <c r="V799" s="14">
        <f t="shared" si="136"/>
        <v>0</v>
      </c>
      <c r="W799">
        <v>185</v>
      </c>
      <c r="X799">
        <v>8</v>
      </c>
      <c r="Y799" s="131">
        <v>0.0432432432432432</v>
      </c>
      <c r="Z799">
        <v>90.11</v>
      </c>
      <c r="AA799" s="41">
        <f t="shared" si="137"/>
        <v>0.484037512630669</v>
      </c>
      <c r="AB799" s="41">
        <f>VLOOKUP(A799,绩点百分制转换!$H:$M,6,0)</f>
        <v>0.305774046771357</v>
      </c>
      <c r="AC799" s="41">
        <f>L799*权重!$O$22+AA799*权重!$O$23+AB799*权重!$O$24</f>
        <v>0.142801054752734</v>
      </c>
      <c r="AD799" s="41">
        <f t="shared" si="138"/>
        <v>0.203131311558154</v>
      </c>
      <c r="AE799">
        <v>0</v>
      </c>
      <c r="AF799">
        <v>0</v>
      </c>
      <c r="AG799">
        <v>2</v>
      </c>
      <c r="AH799" s="41">
        <f>AE799*权重!$N$3+AF799*权重!$N$4+AG799*权重!$N$5</f>
        <v>0.212949101808755</v>
      </c>
      <c r="AI799" s="41">
        <f t="shared" si="139"/>
        <v>-0.682270819782663</v>
      </c>
      <c r="AJ799">
        <v>0</v>
      </c>
      <c r="AK799">
        <v>0</v>
      </c>
      <c r="AL799">
        <v>0</v>
      </c>
      <c r="AM799" s="41">
        <f>AJ799*权重!$N$9+AK799*权重!$N$10+AL799*权重!$N$11</f>
        <v>0</v>
      </c>
      <c r="AN799" s="41">
        <f t="shared" si="140"/>
        <v>-0.651047891978899</v>
      </c>
      <c r="AO799" s="41">
        <f>AI799*权重!$D$16+AN799*权重!$D$17</f>
        <v>-0.662909482251549</v>
      </c>
      <c r="AP799" s="41">
        <f t="shared" si="141"/>
        <v>-0.789551941461672</v>
      </c>
      <c r="AQ799">
        <v>85</v>
      </c>
      <c r="AR799">
        <v>91</v>
      </c>
      <c r="AS799" t="s">
        <v>55</v>
      </c>
      <c r="AT799">
        <v>88.5</v>
      </c>
      <c r="AU799">
        <v>88.1</v>
      </c>
      <c r="AV799" s="7">
        <f>IF(AU799="","未进复试",IFERROR(VLOOKUP(A799,录取名单!$E:$I,5,0),"未录取"))</f>
        <v>88.1</v>
      </c>
      <c r="AW799" s="136" t="str">
        <f>VLOOKUP(A799,[1]数据整理!$A:$AC,29,0)</f>
        <v>putong</v>
      </c>
      <c r="AX799" t="str">
        <f t="shared" si="142"/>
        <v/>
      </c>
      <c r="AY799">
        <f>IFERROR(VLOOKUP(A799,跨学科资质筛选!$A:$H,8,0),1)</f>
        <v>1</v>
      </c>
    </row>
    <row r="800" spans="1:51">
      <c r="A800" s="8">
        <v>979</v>
      </c>
      <c r="B800" s="8" t="s">
        <v>1062</v>
      </c>
      <c r="C800">
        <v>1</v>
      </c>
      <c r="D800" t="s">
        <v>102</v>
      </c>
      <c r="E800" t="str">
        <f>VLOOKUP(A800,[1]数据整理!A:J,10,0)</f>
        <v>农学</v>
      </c>
      <c r="F800" t="str">
        <f>VLOOKUP(A800,[1]数据整理!$A:$M,13,0)</f>
        <v>园林</v>
      </c>
      <c r="G800" s="7">
        <v>211</v>
      </c>
      <c r="H800" s="7">
        <f t="shared" si="132"/>
        <v>0</v>
      </c>
      <c r="I800" s="7">
        <f t="shared" si="133"/>
        <v>1</v>
      </c>
      <c r="J800" s="7">
        <v>1</v>
      </c>
      <c r="K800" s="127">
        <f>VLOOKUP(G800,权重!$L$16:$N$18,3,0)</f>
        <v>0.03757</v>
      </c>
      <c r="L800" s="127">
        <f t="shared" si="134"/>
        <v>-0.0952406599627802</v>
      </c>
      <c r="M800" t="str">
        <f>IFERROR(VLOOKUP(A800,[1]数据整理!A:Q,16,0),"")</f>
        <v>园林学院</v>
      </c>
      <c r="N800" t="s">
        <v>58</v>
      </c>
      <c r="O800">
        <v>602</v>
      </c>
      <c r="Q800" s="14"/>
      <c r="R800" s="14" t="s">
        <v>55</v>
      </c>
      <c r="S800" s="14" t="s">
        <v>55</v>
      </c>
      <c r="T800" s="30">
        <f>VLOOKUP(A800,英语评价得分!O:T,6,0)</f>
        <v>0.919386713398328</v>
      </c>
      <c r="U800" s="41">
        <f t="shared" si="135"/>
        <v>0.924039894755217</v>
      </c>
      <c r="V800" s="14">
        <f t="shared" si="136"/>
        <v>0</v>
      </c>
      <c r="W800">
        <v>194</v>
      </c>
      <c r="X800">
        <v>53</v>
      </c>
      <c r="Y800" s="131">
        <v>0.27319587628866</v>
      </c>
      <c r="Z800">
        <v>87.15</v>
      </c>
      <c r="AA800" s="41">
        <f t="shared" si="137"/>
        <v>-1.49846162464406</v>
      </c>
      <c r="AB800" s="41">
        <f>VLOOKUP(A800,绩点百分制转换!$H:$M,6,0)</f>
        <v>-0.454690192175138</v>
      </c>
      <c r="AC800" s="41">
        <f>L800*权重!$O$22+AA800*权重!$O$23+AB800*权重!$O$24</f>
        <v>-0.644118460949198</v>
      </c>
      <c r="AD800" s="41">
        <f t="shared" si="138"/>
        <v>-0.915991955266602</v>
      </c>
      <c r="AE800">
        <v>0</v>
      </c>
      <c r="AF800">
        <v>0</v>
      </c>
      <c r="AG800">
        <v>0</v>
      </c>
      <c r="AH800" s="41">
        <f>AE800*权重!$N$3+AF800*权重!$N$4+AG800*权重!$N$5</f>
        <v>0</v>
      </c>
      <c r="AI800" s="41">
        <f t="shared" si="139"/>
        <v>-0.885290647353986</v>
      </c>
      <c r="AJ800">
        <v>0</v>
      </c>
      <c r="AK800">
        <v>0</v>
      </c>
      <c r="AL800">
        <v>0</v>
      </c>
      <c r="AM800" s="41">
        <f>AJ800*权重!$N$9+AK800*权重!$N$10+AL800*权重!$N$11</f>
        <v>0</v>
      </c>
      <c r="AN800" s="41">
        <f t="shared" si="140"/>
        <v>-0.651047891978899</v>
      </c>
      <c r="AO800" s="41">
        <f>AI800*权重!$D$16+AN800*权重!$D$17</f>
        <v>-0.740036714745894</v>
      </c>
      <c r="AP800" s="41">
        <f t="shared" si="141"/>
        <v>-0.881413587411652</v>
      </c>
      <c r="AQ800" t="s">
        <v>55</v>
      </c>
      <c r="AR800" t="s">
        <v>55</v>
      </c>
      <c r="AS800">
        <v>92.57</v>
      </c>
      <c r="AT800">
        <v>88.43</v>
      </c>
      <c r="AU800">
        <v>89.26</v>
      </c>
      <c r="AV800" s="7">
        <f>IF(AU800="","未进复试",IFERROR(VLOOKUP(A800,录取名单!$E:$I,5,0),"未录取"))</f>
        <v>89.26</v>
      </c>
      <c r="AW800" s="136" t="str">
        <f>VLOOKUP(A800,[1]数据整理!$A:$AC,29,0)</f>
        <v>putong</v>
      </c>
      <c r="AX800" t="str">
        <f t="shared" si="142"/>
        <v/>
      </c>
      <c r="AY800">
        <f>IFERROR(VLOOKUP(A800,跨学科资质筛选!$A:$H,8,0),1)</f>
        <v>1</v>
      </c>
    </row>
    <row r="801" spans="1:51">
      <c r="A801" s="8">
        <v>980</v>
      </c>
      <c r="B801" s="8" t="s">
        <v>1063</v>
      </c>
      <c r="C801">
        <v>1</v>
      </c>
      <c r="D801" t="s">
        <v>102</v>
      </c>
      <c r="E801" t="str">
        <f>VLOOKUP(A801,[1]数据整理!A:J,10,0)</f>
        <v>农学</v>
      </c>
      <c r="F801" t="str">
        <f>VLOOKUP(A801,[1]数据整理!$A:$M,13,0)</f>
        <v>园林</v>
      </c>
      <c r="G801" s="7">
        <v>211</v>
      </c>
      <c r="H801" s="7">
        <f t="shared" si="132"/>
        <v>0</v>
      </c>
      <c r="I801" s="7">
        <f t="shared" si="133"/>
        <v>1</v>
      </c>
      <c r="J801" s="7">
        <v>1</v>
      </c>
      <c r="K801" s="127">
        <f>VLOOKUP(G801,权重!$L$16:$N$18,3,0)</f>
        <v>0.03757</v>
      </c>
      <c r="L801" s="127">
        <f t="shared" si="134"/>
        <v>-0.0952406599627802</v>
      </c>
      <c r="M801" t="str">
        <f>IFERROR(VLOOKUP(A801,[1]数据整理!A:Q,16,0),"")</f>
        <v>园林学院</v>
      </c>
      <c r="N801" t="s">
        <v>127</v>
      </c>
      <c r="O801">
        <v>445</v>
      </c>
      <c r="Q801" s="14"/>
      <c r="R801" s="14" t="s">
        <v>55</v>
      </c>
      <c r="S801" s="14" t="s">
        <v>55</v>
      </c>
      <c r="T801" s="30">
        <f>VLOOKUP(A801,英语评价得分!O:T,6,0)</f>
        <v>-1.56497008921915</v>
      </c>
      <c r="U801" s="41">
        <f t="shared" si="135"/>
        <v>-1.5718305750294</v>
      </c>
      <c r="V801" s="14">
        <f t="shared" si="136"/>
        <v>0</v>
      </c>
      <c r="W801">
        <v>185</v>
      </c>
      <c r="X801">
        <v>28</v>
      </c>
      <c r="Y801" s="131">
        <v>0.151351351351351</v>
      </c>
      <c r="Z801">
        <v>88.28</v>
      </c>
      <c r="AA801" s="41">
        <f t="shared" si="137"/>
        <v>-0.44799891686478</v>
      </c>
      <c r="AB801" s="41">
        <f>VLOOKUP(A801,绩点百分制转换!$H:$M,6,0)</f>
        <v>-0.164377830685429</v>
      </c>
      <c r="AC801" s="41">
        <f>L801*权重!$O$22+AA801*权重!$O$23+AB801*权重!$O$24</f>
        <v>-0.232261704777118</v>
      </c>
      <c r="AD801" s="41">
        <f t="shared" si="138"/>
        <v>-0.330266897958796</v>
      </c>
      <c r="AE801">
        <v>0</v>
      </c>
      <c r="AF801">
        <v>0</v>
      </c>
      <c r="AG801">
        <v>0</v>
      </c>
      <c r="AH801" s="41">
        <f>AE801*权重!$N$3+AF801*权重!$N$4+AG801*权重!$N$5</f>
        <v>0</v>
      </c>
      <c r="AI801" s="41">
        <f t="shared" si="139"/>
        <v>-0.885290647353986</v>
      </c>
      <c r="AJ801">
        <v>0</v>
      </c>
      <c r="AK801">
        <v>0</v>
      </c>
      <c r="AL801">
        <v>0</v>
      </c>
      <c r="AM801" s="41">
        <f>AJ801*权重!$N$9+AK801*权重!$N$10+AL801*权重!$N$11</f>
        <v>0</v>
      </c>
      <c r="AN801" s="41">
        <f t="shared" si="140"/>
        <v>-0.651047891978899</v>
      </c>
      <c r="AO801" s="41">
        <f>AI801*权重!$D$16+AN801*权重!$D$17</f>
        <v>-0.740036714745894</v>
      </c>
      <c r="AP801" s="41">
        <f t="shared" si="141"/>
        <v>-0.881413587411652</v>
      </c>
      <c r="AQ801">
        <v>79</v>
      </c>
      <c r="AR801">
        <v>84</v>
      </c>
      <c r="AS801" t="s">
        <v>55</v>
      </c>
      <c r="AT801">
        <v>86.79</v>
      </c>
      <c r="AU801">
        <v>82.56</v>
      </c>
      <c r="AV801" s="7">
        <f>IF(AU801="","未进复试",IFERROR(VLOOKUP(A801,录取名单!$E:$I,5,0),"未录取"))</f>
        <v>82.56</v>
      </c>
      <c r="AW801" s="136" t="str">
        <f>VLOOKUP(A801,[1]数据整理!$A:$AC,29,0)</f>
        <v>putong</v>
      </c>
      <c r="AX801" t="str">
        <f t="shared" si="142"/>
        <v/>
      </c>
      <c r="AY801">
        <f>IFERROR(VLOOKUP(A801,跨学科资质筛选!$A:$H,8,0),1)</f>
        <v>1</v>
      </c>
    </row>
    <row r="802" spans="1:51">
      <c r="A802" s="8">
        <v>981</v>
      </c>
      <c r="B802" s="8" t="s">
        <v>1064</v>
      </c>
      <c r="C802">
        <v>1</v>
      </c>
      <c r="D802" t="s">
        <v>102</v>
      </c>
      <c r="E802" t="str">
        <f>VLOOKUP(A802,[1]数据整理!A:J,10,0)</f>
        <v>农学</v>
      </c>
      <c r="F802" t="str">
        <f>VLOOKUP(A802,[1]数据整理!$A:$M,13,0)</f>
        <v>园艺</v>
      </c>
      <c r="G802" s="7">
        <v>211</v>
      </c>
      <c r="H802" s="7">
        <f t="shared" si="132"/>
        <v>0</v>
      </c>
      <c r="I802" s="7">
        <f t="shared" si="133"/>
        <v>1</v>
      </c>
      <c r="J802" s="7">
        <v>1</v>
      </c>
      <c r="K802" s="127">
        <f>VLOOKUP(G802,权重!$L$16:$N$18,3,0)</f>
        <v>0.03757</v>
      </c>
      <c r="L802" s="127">
        <f t="shared" si="134"/>
        <v>-0.0952406599627802</v>
      </c>
      <c r="M802" t="str">
        <f>IFERROR(VLOOKUP(A802,[1]数据整理!A:Q,16,0),"")</f>
        <v>园林学院</v>
      </c>
      <c r="N802" t="s">
        <v>58</v>
      </c>
      <c r="O802">
        <v>492</v>
      </c>
      <c r="P802">
        <v>438</v>
      </c>
      <c r="Q802" s="14"/>
      <c r="R802" s="14" t="s">
        <v>55</v>
      </c>
      <c r="S802" s="14" t="s">
        <v>55</v>
      </c>
      <c r="T802" s="30">
        <f>VLOOKUP(A802,英语评价得分!O:T,6,0)</f>
        <v>-0.591380398707402</v>
      </c>
      <c r="U802" s="41">
        <f t="shared" si="135"/>
        <v>-0.593728816185881</v>
      </c>
      <c r="V802" s="14">
        <f t="shared" si="136"/>
        <v>0</v>
      </c>
      <c r="W802">
        <v>59</v>
      </c>
      <c r="X802">
        <v>8</v>
      </c>
      <c r="Y802" s="131">
        <v>0.135593220338983</v>
      </c>
      <c r="Z802">
        <v>89.19</v>
      </c>
      <c r="AA802" s="41">
        <f t="shared" si="137"/>
        <v>-0.312142759345104</v>
      </c>
      <c r="AB802" s="41">
        <f>VLOOKUP(A802,绩点百分制转换!$H:$M,6,0)</f>
        <v>0.0694135400717695</v>
      </c>
      <c r="AC802" s="41">
        <f>L802*权重!$O$22+AA802*权重!$O$23+AB802*权重!$O$24</f>
        <v>-0.170098815561821</v>
      </c>
      <c r="AD802" s="41">
        <f t="shared" si="138"/>
        <v>-0.241861496560365</v>
      </c>
      <c r="AE802">
        <v>0</v>
      </c>
      <c r="AF802">
        <v>0</v>
      </c>
      <c r="AG802">
        <v>1</v>
      </c>
      <c r="AH802" s="41">
        <f>AE802*权重!$N$3+AF802*权重!$N$4+AG802*权重!$N$5</f>
        <v>0.106474550904377</v>
      </c>
      <c r="AI802" s="41">
        <f t="shared" si="139"/>
        <v>-0.783780733568324</v>
      </c>
      <c r="AJ802">
        <v>0</v>
      </c>
      <c r="AK802">
        <v>0</v>
      </c>
      <c r="AL802">
        <v>0</v>
      </c>
      <c r="AM802" s="41">
        <f>AJ802*权重!$N$9+AK802*权重!$N$10+AL802*权重!$N$11</f>
        <v>0</v>
      </c>
      <c r="AN802" s="41">
        <f t="shared" si="140"/>
        <v>-0.651047891978899</v>
      </c>
      <c r="AO802" s="41">
        <f>AI802*权重!$D$16+AN802*权重!$D$17</f>
        <v>-0.701473098498721</v>
      </c>
      <c r="AP802" s="41">
        <f t="shared" si="141"/>
        <v>-0.835482764436662</v>
      </c>
      <c r="AQ802" t="s">
        <v>55</v>
      </c>
      <c r="AR802" t="s">
        <v>55</v>
      </c>
      <c r="AS802">
        <v>86.29</v>
      </c>
      <c r="AT802">
        <v>89</v>
      </c>
      <c r="AU802">
        <v>88.46</v>
      </c>
      <c r="AV802" s="7">
        <f>IF(AU802="","未进复试",IFERROR(VLOOKUP(A802,录取名单!$E:$I,5,0),"未录取"))</f>
        <v>88.46</v>
      </c>
      <c r="AW802" s="136" t="str">
        <f>VLOOKUP(A802,[1]数据整理!$A:$AC,29,0)</f>
        <v>putong</v>
      </c>
      <c r="AX802" t="str">
        <f t="shared" si="142"/>
        <v/>
      </c>
      <c r="AY802">
        <f>IFERROR(VLOOKUP(A802,跨学科资质筛选!$A:$H,8,0),1)</f>
        <v>1</v>
      </c>
    </row>
    <row r="803" spans="1:51">
      <c r="A803" s="8">
        <v>982</v>
      </c>
      <c r="B803" s="8" t="s">
        <v>1065</v>
      </c>
      <c r="C803">
        <v>1</v>
      </c>
      <c r="D803" t="s">
        <v>102</v>
      </c>
      <c r="E803" t="str">
        <f>VLOOKUP(A803,[1]数据整理!A:J,10,0)</f>
        <v>工学</v>
      </c>
      <c r="F803" t="str">
        <f>VLOOKUP(A803,[1]数据整理!$A:$M,13,0)</f>
        <v>风景园林</v>
      </c>
      <c r="G803" s="7">
        <v>211</v>
      </c>
      <c r="H803" s="7">
        <f t="shared" si="132"/>
        <v>0</v>
      </c>
      <c r="I803" s="7">
        <f t="shared" si="133"/>
        <v>1</v>
      </c>
      <c r="J803" s="7">
        <v>1</v>
      </c>
      <c r="K803" s="127">
        <f>VLOOKUP(G803,权重!$L$16:$N$18,3,0)</f>
        <v>0.03757</v>
      </c>
      <c r="L803" s="127">
        <f t="shared" si="134"/>
        <v>-0.0952406599627802</v>
      </c>
      <c r="M803" t="str">
        <f>IFERROR(VLOOKUP(A803,[1]数据整理!A:Q,16,0),"")</f>
        <v>园林学院</v>
      </c>
      <c r="N803" t="s">
        <v>64</v>
      </c>
      <c r="O803">
        <v>532</v>
      </c>
      <c r="Q803" s="14"/>
      <c r="R803" s="14" t="s">
        <v>55</v>
      </c>
      <c r="S803" s="14" t="s">
        <v>55</v>
      </c>
      <c r="T803" s="30">
        <f>VLOOKUP(A803,英语评价得分!O:T,6,0)</f>
        <v>-0.188288294138127</v>
      </c>
      <c r="U803" s="41">
        <f t="shared" si="135"/>
        <v>-0.188768594957669</v>
      </c>
      <c r="V803" s="14">
        <f t="shared" si="136"/>
        <v>0</v>
      </c>
      <c r="W803">
        <v>142</v>
      </c>
      <c r="X803">
        <v>21</v>
      </c>
      <c r="Y803" s="131">
        <v>0.147887323943662</v>
      </c>
      <c r="Z803">
        <v>88.65</v>
      </c>
      <c r="AA803" s="41">
        <f t="shared" si="137"/>
        <v>-0.418134369299961</v>
      </c>
      <c r="AB803" s="41">
        <f>VLOOKUP(A803,绩点百分制转换!$H:$M,6,0)</f>
        <v>-0.0693198008171163</v>
      </c>
      <c r="AC803" s="41">
        <f>L803*权重!$O$22+AA803*权重!$O$23+AB803*权重!$O$24</f>
        <v>-0.216617048422079</v>
      </c>
      <c r="AD803" s="41">
        <f t="shared" si="138"/>
        <v>-0.308017737048377</v>
      </c>
      <c r="AE803">
        <v>0</v>
      </c>
      <c r="AF803">
        <v>0</v>
      </c>
      <c r="AG803">
        <v>0</v>
      </c>
      <c r="AH803" s="41">
        <f>AE803*权重!$N$3+AF803*权重!$N$4+AG803*权重!$N$5</f>
        <v>0</v>
      </c>
      <c r="AI803" s="41">
        <f t="shared" si="139"/>
        <v>-0.885290647353986</v>
      </c>
      <c r="AJ803">
        <v>0</v>
      </c>
      <c r="AK803">
        <v>0</v>
      </c>
      <c r="AL803">
        <v>0</v>
      </c>
      <c r="AM803" s="41">
        <f>AJ803*权重!$N$9+AK803*权重!$N$10+AL803*权重!$N$11</f>
        <v>0</v>
      </c>
      <c r="AN803" s="41">
        <f t="shared" si="140"/>
        <v>-0.651047891978899</v>
      </c>
      <c r="AO803" s="41">
        <f>AI803*权重!$D$16+AN803*权重!$D$17</f>
        <v>-0.740036714745894</v>
      </c>
      <c r="AP803" s="41">
        <f t="shared" si="141"/>
        <v>-0.881413587411652</v>
      </c>
      <c r="AQ803">
        <v>69</v>
      </c>
      <c r="AR803">
        <v>79</v>
      </c>
      <c r="AS803" t="s">
        <v>55</v>
      </c>
      <c r="AT803">
        <v>88.29</v>
      </c>
      <c r="AU803">
        <v>76.86</v>
      </c>
      <c r="AV803" s="7">
        <f>IF(AU803="","未进复试",IFERROR(VLOOKUP(A803,录取名单!$E:$I,5,0),"未录取"))</f>
        <v>76.86</v>
      </c>
      <c r="AW803" s="136" t="str">
        <f>VLOOKUP(A803,[1]数据整理!$A:$AC,29,0)</f>
        <v>putong</v>
      </c>
      <c r="AX803" t="str">
        <f t="shared" si="142"/>
        <v/>
      </c>
      <c r="AY803">
        <f>IFERROR(VLOOKUP(A803,跨学科资质筛选!$A:$H,8,0),1)</f>
        <v>1</v>
      </c>
    </row>
    <row r="804" spans="1:51">
      <c r="A804" s="8">
        <v>983</v>
      </c>
      <c r="B804" s="8" t="s">
        <v>1066</v>
      </c>
      <c r="C804">
        <v>1</v>
      </c>
      <c r="D804" t="s">
        <v>102</v>
      </c>
      <c r="E804" t="str">
        <f>VLOOKUP(A804,[1]数据整理!A:J,10,0)</f>
        <v>工学</v>
      </c>
      <c r="F804" t="str">
        <f>VLOOKUP(A804,[1]数据整理!$A:$M,13,0)</f>
        <v>风景园林</v>
      </c>
      <c r="G804" s="7">
        <v>211</v>
      </c>
      <c r="H804" s="7">
        <f t="shared" si="132"/>
        <v>0</v>
      </c>
      <c r="I804" s="7">
        <f t="shared" si="133"/>
        <v>1</v>
      </c>
      <c r="J804" s="7">
        <v>1</v>
      </c>
      <c r="K804" s="127">
        <f>VLOOKUP(G804,权重!$L$16:$N$18,3,0)</f>
        <v>0.03757</v>
      </c>
      <c r="L804" s="127">
        <f t="shared" si="134"/>
        <v>-0.0952406599627802</v>
      </c>
      <c r="M804" t="str">
        <f>IFERROR(VLOOKUP(A804,[1]数据整理!A:Q,16,0),"")</f>
        <v>园林学院</v>
      </c>
      <c r="N804" t="s">
        <v>64</v>
      </c>
      <c r="O804">
        <v>543</v>
      </c>
      <c r="Q804" s="14"/>
      <c r="R804" s="14" t="s">
        <v>55</v>
      </c>
      <c r="S804" s="14" t="s">
        <v>55</v>
      </c>
      <c r="T804" s="30">
        <f>VLOOKUP(A804,英语评价得分!O:T,6,0)</f>
        <v>-0.0142250786681125</v>
      </c>
      <c r="U804" s="41">
        <f t="shared" si="135"/>
        <v>-0.0138986894313584</v>
      </c>
      <c r="V804" s="14">
        <f t="shared" si="136"/>
        <v>0</v>
      </c>
      <c r="W804">
        <v>142</v>
      </c>
      <c r="X804">
        <v>29</v>
      </c>
      <c r="Y804" s="131">
        <v>0.204225352112676</v>
      </c>
      <c r="Z804">
        <v>88.29</v>
      </c>
      <c r="AA804" s="41">
        <f t="shared" si="137"/>
        <v>-0.903843494529983</v>
      </c>
      <c r="AB804" s="41">
        <f>VLOOKUP(A804,绩点百分制转换!$H:$M,6,0)</f>
        <v>-0.161808694743041</v>
      </c>
      <c r="AC804" s="41">
        <f>L804*权重!$O$22+AA804*权重!$O$23+AB804*权重!$O$24</f>
        <v>-0.405157223370629</v>
      </c>
      <c r="AD804" s="41">
        <f t="shared" si="138"/>
        <v>-0.576151507155629</v>
      </c>
      <c r="AE804">
        <v>0</v>
      </c>
      <c r="AF804">
        <v>0</v>
      </c>
      <c r="AG804">
        <v>1</v>
      </c>
      <c r="AH804" s="41">
        <f>AE804*权重!$N$3+AF804*权重!$N$4+AG804*权重!$N$5</f>
        <v>0.106474550904377</v>
      </c>
      <c r="AI804" s="41">
        <f t="shared" si="139"/>
        <v>-0.783780733568324</v>
      </c>
      <c r="AJ804">
        <v>0</v>
      </c>
      <c r="AK804">
        <v>0</v>
      </c>
      <c r="AL804">
        <v>0</v>
      </c>
      <c r="AM804" s="41">
        <f>AJ804*权重!$N$9+AK804*权重!$N$10+AL804*权重!$N$11</f>
        <v>0</v>
      </c>
      <c r="AN804" s="41">
        <f t="shared" si="140"/>
        <v>-0.651047891978899</v>
      </c>
      <c r="AO804" s="41">
        <f>AI804*权重!$D$16+AN804*权重!$D$17</f>
        <v>-0.701473098498721</v>
      </c>
      <c r="AP804" s="41">
        <f t="shared" si="141"/>
        <v>-0.835482764436662</v>
      </c>
      <c r="AQ804">
        <v>59</v>
      </c>
      <c r="AR804">
        <v>86</v>
      </c>
      <c r="AS804" t="s">
        <v>55</v>
      </c>
      <c r="AT804">
        <v>85.29</v>
      </c>
      <c r="AU804">
        <v>75.06</v>
      </c>
      <c r="AV804" s="7">
        <f>IF(AU804="","未进复试",IFERROR(VLOOKUP(A804,录取名单!$E:$I,5,0),"未录取"))</f>
        <v>75.06</v>
      </c>
      <c r="AW804" s="136" t="str">
        <f>VLOOKUP(A804,[1]数据整理!$A:$AC,29,0)</f>
        <v>putong</v>
      </c>
      <c r="AX804" t="str">
        <f t="shared" si="142"/>
        <v/>
      </c>
      <c r="AY804">
        <f>IFERROR(VLOOKUP(A804,跨学科资质筛选!$A:$H,8,0),1)</f>
        <v>1</v>
      </c>
    </row>
    <row r="805" spans="1:51">
      <c r="A805" s="8">
        <v>984</v>
      </c>
      <c r="B805" s="8" t="s">
        <v>1067</v>
      </c>
      <c r="C805">
        <v>1</v>
      </c>
      <c r="D805" t="s">
        <v>102</v>
      </c>
      <c r="E805" t="str">
        <f>VLOOKUP(A805,[1]数据整理!A:J,10,0)</f>
        <v>农学</v>
      </c>
      <c r="F805" t="str">
        <f>VLOOKUP(A805,[1]数据整理!$A:$M,13,0)</f>
        <v>园艺</v>
      </c>
      <c r="G805" s="7">
        <v>211</v>
      </c>
      <c r="H805" s="7">
        <f t="shared" si="132"/>
        <v>0</v>
      </c>
      <c r="I805" s="7">
        <f t="shared" si="133"/>
        <v>1</v>
      </c>
      <c r="J805" s="7">
        <v>1</v>
      </c>
      <c r="K805" s="127">
        <f>VLOOKUP(G805,权重!$L$16:$N$18,3,0)</f>
        <v>0.03757</v>
      </c>
      <c r="L805" s="127">
        <f t="shared" si="134"/>
        <v>-0.0952406599627802</v>
      </c>
      <c r="M805" t="str">
        <f>IFERROR(VLOOKUP(A805,[1]数据整理!A:Q,16,0),"")</f>
        <v>园林学院</v>
      </c>
      <c r="N805" t="s">
        <v>58</v>
      </c>
      <c r="O805">
        <v>530</v>
      </c>
      <c r="P805">
        <v>427</v>
      </c>
      <c r="Q805" s="14"/>
      <c r="R805" s="14" t="s">
        <v>55</v>
      </c>
      <c r="S805" s="14" t="s">
        <v>55</v>
      </c>
      <c r="T805" s="30">
        <f>VLOOKUP(A805,英语评价得分!O:T,6,0)</f>
        <v>-0.219936151496311</v>
      </c>
      <c r="U805" s="41">
        <f t="shared" si="135"/>
        <v>-0.22056312323518</v>
      </c>
      <c r="V805" s="14">
        <f t="shared" si="136"/>
        <v>0</v>
      </c>
      <c r="W805">
        <v>59</v>
      </c>
      <c r="X805">
        <v>13</v>
      </c>
      <c r="Y805" s="131">
        <v>0.220338983050847</v>
      </c>
      <c r="Z805">
        <v>87.92</v>
      </c>
      <c r="AA805" s="41">
        <f t="shared" si="137"/>
        <v>-1.04276453670382</v>
      </c>
      <c r="AB805" s="41">
        <f>VLOOKUP(A805,绩点百分制转换!$H:$M,6,0)</f>
        <v>-0.256866724611355</v>
      </c>
      <c r="AC805" s="41">
        <f>L805*权重!$O$22+AA805*权重!$O$23+AB805*权重!$O$24</f>
        <v>-0.462193360910422</v>
      </c>
      <c r="AD805" s="41">
        <f t="shared" si="138"/>
        <v>-0.657265861669588</v>
      </c>
      <c r="AE805">
        <v>0</v>
      </c>
      <c r="AF805">
        <v>0</v>
      </c>
      <c r="AG805">
        <v>0</v>
      </c>
      <c r="AH805" s="41">
        <f>AE805*权重!$N$3+AF805*权重!$N$4+AG805*权重!$N$5</f>
        <v>0</v>
      </c>
      <c r="AI805" s="41">
        <f t="shared" si="139"/>
        <v>-0.885290647353986</v>
      </c>
      <c r="AJ805">
        <v>1</v>
      </c>
      <c r="AK805">
        <v>0</v>
      </c>
      <c r="AL805">
        <v>0</v>
      </c>
      <c r="AM805" s="41">
        <f>AJ805*权重!$N$9+AK805*权重!$N$10+AL805*权重!$N$11</f>
        <v>0.484022428139353</v>
      </c>
      <c r="AN805" s="41">
        <f t="shared" si="140"/>
        <v>0.64883677573218</v>
      </c>
      <c r="AO805" s="41">
        <f>AI805*权重!$D$16+AN805*权重!$D$17</f>
        <v>0.0660217677017459</v>
      </c>
      <c r="AP805" s="41">
        <f t="shared" si="141"/>
        <v>0.0786345892814732</v>
      </c>
      <c r="AQ805" t="s">
        <v>55</v>
      </c>
      <c r="AR805" t="s">
        <v>55</v>
      </c>
      <c r="AS805" t="s">
        <v>55</v>
      </c>
      <c r="AT805" t="s">
        <v>55</v>
      </c>
      <c r="AU805" t="s">
        <v>55</v>
      </c>
      <c r="AV805" s="7" t="str">
        <f>IF(AU805="","未进复试",IFERROR(VLOOKUP(A805,录取名单!$E:$I,5,0),"未录取"))</f>
        <v>未进复试</v>
      </c>
      <c r="AW805" s="136" t="str">
        <f>VLOOKUP(A805,[1]数据整理!$A:$AC,29,0)</f>
        <v>putong</v>
      </c>
      <c r="AX805" t="str">
        <f t="shared" si="142"/>
        <v/>
      </c>
      <c r="AY805">
        <f>IFERROR(VLOOKUP(A805,跨学科资质筛选!$A:$H,8,0),1)</f>
        <v>1</v>
      </c>
    </row>
    <row r="806" spans="1:51">
      <c r="A806" s="8">
        <v>985</v>
      </c>
      <c r="B806" s="8" t="s">
        <v>1068</v>
      </c>
      <c r="C806">
        <v>1</v>
      </c>
      <c r="D806" t="s">
        <v>102</v>
      </c>
      <c r="E806" t="str">
        <f>VLOOKUP(A806,[1]数据整理!A:J,10,0)</f>
        <v>工学</v>
      </c>
      <c r="F806" t="str">
        <f>VLOOKUP(A806,[1]数据整理!$A:$M,13,0)</f>
        <v>风景园林</v>
      </c>
      <c r="G806" s="7">
        <v>211</v>
      </c>
      <c r="H806" s="7">
        <f t="shared" si="132"/>
        <v>0</v>
      </c>
      <c r="I806" s="7">
        <f t="shared" si="133"/>
        <v>1</v>
      </c>
      <c r="J806" s="7">
        <v>1</v>
      </c>
      <c r="K806" s="127">
        <f>VLOOKUP(G806,权重!$L$16:$N$18,3,0)</f>
        <v>0.03757</v>
      </c>
      <c r="L806" s="127">
        <f t="shared" si="134"/>
        <v>-0.0952406599627802</v>
      </c>
      <c r="M806" t="str">
        <f>IFERROR(VLOOKUP(A806,[1]数据整理!A:Q,16,0),"")</f>
        <v>园林学院</v>
      </c>
      <c r="N806" t="s">
        <v>64</v>
      </c>
      <c r="O806">
        <v>517</v>
      </c>
      <c r="P806">
        <v>443</v>
      </c>
      <c r="Q806" s="14"/>
      <c r="R806" s="14" t="s">
        <v>55</v>
      </c>
      <c r="S806" s="14" t="s">
        <v>55</v>
      </c>
      <c r="T806" s="30">
        <f>VLOOKUP(A806,英语评价得分!O:T,6,0)</f>
        <v>-0.42564722432451</v>
      </c>
      <c r="U806" s="41">
        <f t="shared" si="135"/>
        <v>-0.427227557039002</v>
      </c>
      <c r="V806" s="14">
        <f t="shared" si="136"/>
        <v>0</v>
      </c>
      <c r="W806">
        <v>142</v>
      </c>
      <c r="X806">
        <v>13</v>
      </c>
      <c r="Y806" s="131">
        <v>0.0915492957746479</v>
      </c>
      <c r="Z806">
        <v>89.51</v>
      </c>
      <c r="AA806" s="41">
        <f t="shared" si="137"/>
        <v>0.0675747559300621</v>
      </c>
      <c r="AB806" s="41">
        <f>VLOOKUP(A806,绩点百分制转换!$H:$M,6,0)</f>
        <v>0.151625890228149</v>
      </c>
      <c r="AC806" s="41">
        <f>L806*权重!$O$22+AA806*权重!$O$23+AB806*权重!$O$24</f>
        <v>-0.0222527965902854</v>
      </c>
      <c r="AD806" s="41">
        <f t="shared" si="138"/>
        <v>-0.0316012139813115</v>
      </c>
      <c r="AE806">
        <v>0</v>
      </c>
      <c r="AF806">
        <v>0</v>
      </c>
      <c r="AG806">
        <v>0</v>
      </c>
      <c r="AH806" s="41">
        <f>AE806*权重!$N$3+AF806*权重!$N$4+AG806*权重!$N$5</f>
        <v>0</v>
      </c>
      <c r="AI806" s="41">
        <f t="shared" si="139"/>
        <v>-0.885290647353986</v>
      </c>
      <c r="AJ806">
        <v>0</v>
      </c>
      <c r="AK806">
        <v>0</v>
      </c>
      <c r="AL806">
        <v>0</v>
      </c>
      <c r="AM806" s="41">
        <f>AJ806*权重!$N$9+AK806*权重!$N$10+AL806*权重!$N$11</f>
        <v>0</v>
      </c>
      <c r="AN806" s="41">
        <f t="shared" si="140"/>
        <v>-0.651047891978899</v>
      </c>
      <c r="AO806" s="41">
        <f>AI806*权重!$D$16+AN806*权重!$D$17</f>
        <v>-0.740036714745894</v>
      </c>
      <c r="AP806" s="41">
        <f t="shared" si="141"/>
        <v>-0.881413587411652</v>
      </c>
      <c r="AQ806">
        <v>66</v>
      </c>
      <c r="AR806">
        <v>86</v>
      </c>
      <c r="AS806" t="s">
        <v>55</v>
      </c>
      <c r="AT806">
        <v>85.36</v>
      </c>
      <c r="AU806">
        <v>77.87</v>
      </c>
      <c r="AV806" s="7">
        <f>IF(AU806="","未进复试",IFERROR(VLOOKUP(A806,录取名单!$E:$I,5,0),"未录取"))</f>
        <v>77.87</v>
      </c>
      <c r="AW806" s="136" t="str">
        <f>VLOOKUP(A806,[1]数据整理!$A:$AC,29,0)</f>
        <v>putong</v>
      </c>
      <c r="AX806" t="str">
        <f t="shared" si="142"/>
        <v/>
      </c>
      <c r="AY806">
        <f>IFERROR(VLOOKUP(A806,跨学科资质筛选!$A:$H,8,0),1)</f>
        <v>1</v>
      </c>
    </row>
    <row r="807" spans="1:51">
      <c r="A807" s="8">
        <v>986</v>
      </c>
      <c r="B807" s="8" t="s">
        <v>1069</v>
      </c>
      <c r="C807">
        <v>2</v>
      </c>
      <c r="D807" t="s">
        <v>102</v>
      </c>
      <c r="E807" t="str">
        <f>VLOOKUP(A807,[1]数据整理!A:J,10,0)</f>
        <v>农学</v>
      </c>
      <c r="F807" t="str">
        <f>VLOOKUP(A807,[1]数据整理!$A:$M,13,0)</f>
        <v>园林</v>
      </c>
      <c r="G807" s="7">
        <v>211</v>
      </c>
      <c r="H807" s="7">
        <f t="shared" si="132"/>
        <v>0</v>
      </c>
      <c r="I807" s="7">
        <f t="shared" si="133"/>
        <v>1</v>
      </c>
      <c r="J807" s="7">
        <v>1</v>
      </c>
      <c r="K807" s="127">
        <f>VLOOKUP(G807,权重!$L$16:$N$18,3,0)</f>
        <v>0.03757</v>
      </c>
      <c r="L807" s="127">
        <f t="shared" si="134"/>
        <v>-0.0952406599627802</v>
      </c>
      <c r="M807" t="str">
        <f>IFERROR(VLOOKUP(A807,[1]数据整理!A:Q,16,0),"")</f>
        <v>园林学院</v>
      </c>
      <c r="N807" t="s">
        <v>64</v>
      </c>
      <c r="O807">
        <v>435</v>
      </c>
      <c r="Q807" s="14"/>
      <c r="R807" s="14" t="s">
        <v>55</v>
      </c>
      <c r="S807" s="14" t="s">
        <v>55</v>
      </c>
      <c r="T807" s="30">
        <f>VLOOKUP(A807,英语评价得分!O:T,6,0)</f>
        <v>-1.72320937601007</v>
      </c>
      <c r="U807" s="41">
        <f t="shared" si="135"/>
        <v>-1.73080321641695</v>
      </c>
      <c r="V807" s="14">
        <f t="shared" si="136"/>
        <v>0</v>
      </c>
      <c r="W807">
        <v>185</v>
      </c>
      <c r="X807">
        <v>41</v>
      </c>
      <c r="Y807" s="131">
        <v>0.221621621621622</v>
      </c>
      <c r="Z807">
        <v>87.69</v>
      </c>
      <c r="AA807" s="41">
        <f t="shared" si="137"/>
        <v>-1.05382259603682</v>
      </c>
      <c r="AB807" s="41">
        <f>VLOOKUP(A807,绩点百分制转换!$H:$M,6,0)</f>
        <v>-0.315956851286252</v>
      </c>
      <c r="AC807" s="41">
        <f>L807*权重!$O$22+AA807*权重!$O$23+AB807*权重!$O$24</f>
        <v>-0.469069430288512</v>
      </c>
      <c r="AD807" s="41">
        <f t="shared" si="138"/>
        <v>-0.667044713345998</v>
      </c>
      <c r="AE807">
        <v>0</v>
      </c>
      <c r="AF807">
        <v>0</v>
      </c>
      <c r="AG807">
        <v>2</v>
      </c>
      <c r="AH807" s="41">
        <f>AE807*权重!$N$3+AF807*权重!$N$4+AG807*权重!$N$5</f>
        <v>0.212949101808755</v>
      </c>
      <c r="AI807" s="41">
        <f t="shared" si="139"/>
        <v>-0.682270819782663</v>
      </c>
      <c r="AJ807">
        <v>0</v>
      </c>
      <c r="AK807">
        <v>0</v>
      </c>
      <c r="AL807">
        <v>0</v>
      </c>
      <c r="AM807" s="41">
        <f>AJ807*权重!$N$9+AK807*权重!$N$10+AL807*权重!$N$11</f>
        <v>0</v>
      </c>
      <c r="AN807" s="41">
        <f t="shared" si="140"/>
        <v>-0.651047891978899</v>
      </c>
      <c r="AO807" s="41">
        <f>AI807*权重!$D$16+AN807*权重!$D$17</f>
        <v>-0.662909482251549</v>
      </c>
      <c r="AP807" s="41">
        <f t="shared" si="141"/>
        <v>-0.789551941461672</v>
      </c>
      <c r="AQ807">
        <v>67</v>
      </c>
      <c r="AR807">
        <v>84</v>
      </c>
      <c r="AS807" t="s">
        <v>55</v>
      </c>
      <c r="AT807">
        <v>85.43</v>
      </c>
      <c r="AU807">
        <v>77.49</v>
      </c>
      <c r="AV807" s="7">
        <f>IF(AU807="","未进复试",IFERROR(VLOOKUP(A807,录取名单!$E:$I,5,0),"未录取"))</f>
        <v>77.49</v>
      </c>
      <c r="AW807" s="136" t="str">
        <f>VLOOKUP(A807,[1]数据整理!$A:$AC,29,0)</f>
        <v>putong</v>
      </c>
      <c r="AX807" t="str">
        <f t="shared" si="142"/>
        <v/>
      </c>
      <c r="AY807">
        <f>IFERROR(VLOOKUP(A807,跨学科资质筛选!$A:$H,8,0),1)</f>
        <v>1</v>
      </c>
    </row>
    <row r="808" spans="1:51">
      <c r="A808" s="8">
        <v>987</v>
      </c>
      <c r="B808" s="8" t="s">
        <v>1070</v>
      </c>
      <c r="C808">
        <v>2</v>
      </c>
      <c r="D808" t="s">
        <v>102</v>
      </c>
      <c r="E808" t="str">
        <f>VLOOKUP(A808,[1]数据整理!A:J,10,0)</f>
        <v>农学</v>
      </c>
      <c r="F808" t="str">
        <f>VLOOKUP(A808,[1]数据整理!$A:$M,13,0)</f>
        <v>园林</v>
      </c>
      <c r="G808" s="7">
        <v>211</v>
      </c>
      <c r="H808" s="7">
        <f t="shared" si="132"/>
        <v>0</v>
      </c>
      <c r="I808" s="7">
        <f t="shared" si="133"/>
        <v>1</v>
      </c>
      <c r="J808" s="7">
        <v>1</v>
      </c>
      <c r="K808" s="127">
        <f>VLOOKUP(G808,权重!$L$16:$N$18,3,0)</f>
        <v>0.03757</v>
      </c>
      <c r="L808" s="127">
        <f t="shared" si="134"/>
        <v>-0.0952406599627802</v>
      </c>
      <c r="M808" t="str">
        <f>IFERROR(VLOOKUP(A808,[1]数据整理!A:Q,16,0),"")</f>
        <v>园林学院</v>
      </c>
      <c r="N808" t="s">
        <v>64</v>
      </c>
      <c r="O808">
        <v>459</v>
      </c>
      <c r="Q808" s="14"/>
      <c r="R808" s="14" t="s">
        <v>55</v>
      </c>
      <c r="S808" s="14" t="s">
        <v>55</v>
      </c>
      <c r="T808" s="30">
        <f>VLOOKUP(A808,英语评价得分!O:T,6,0)</f>
        <v>-1.34343508771186</v>
      </c>
      <c r="U808" s="41">
        <f t="shared" si="135"/>
        <v>-1.34926887708682</v>
      </c>
      <c r="V808" s="14">
        <f t="shared" si="136"/>
        <v>0</v>
      </c>
      <c r="W808">
        <v>185</v>
      </c>
      <c r="X808">
        <v>87</v>
      </c>
      <c r="Y808" s="131">
        <v>0.47027027027027</v>
      </c>
      <c r="Z808">
        <v>85.83</v>
      </c>
      <c r="AA808" s="41">
        <f t="shared" si="137"/>
        <v>-3.19750638387635</v>
      </c>
      <c r="AB808" s="41">
        <f>VLOOKUP(A808,绩点百分制转换!$H:$M,6,0)</f>
        <v>-0.793816136570199</v>
      </c>
      <c r="AC808" s="41">
        <f>L808*权重!$O$22+AA808*权重!$O$23+AB808*权重!$O$24</f>
        <v>-1.30435226400969</v>
      </c>
      <c r="AD808" s="41">
        <f t="shared" si="138"/>
        <v>-1.85494822182978</v>
      </c>
      <c r="AE808">
        <v>0</v>
      </c>
      <c r="AF808">
        <v>1</v>
      </c>
      <c r="AG808">
        <v>2</v>
      </c>
      <c r="AH808" s="41">
        <f>AE808*权重!$N$3+AF808*权重!$N$4+AG808*权重!$N$5</f>
        <v>0.645870025054549</v>
      </c>
      <c r="AI808" s="41">
        <f t="shared" si="139"/>
        <v>-0.26953589654118</v>
      </c>
      <c r="AJ808">
        <v>0</v>
      </c>
      <c r="AK808">
        <v>0</v>
      </c>
      <c r="AL808">
        <v>0</v>
      </c>
      <c r="AM808" s="41">
        <f>AJ808*权重!$N$9+AK808*权重!$N$10+AL808*权重!$N$11</f>
        <v>0</v>
      </c>
      <c r="AN808" s="41">
        <f t="shared" si="140"/>
        <v>-0.651047891978899</v>
      </c>
      <c r="AO808" s="41">
        <f>AI808*权重!$D$16+AN808*权重!$D$17</f>
        <v>-0.506111484912109</v>
      </c>
      <c r="AP808" s="41">
        <f t="shared" si="141"/>
        <v>-0.602799199901583</v>
      </c>
      <c r="AQ808">
        <v>80</v>
      </c>
      <c r="AR808">
        <v>79</v>
      </c>
      <c r="AS808" t="s">
        <v>55</v>
      </c>
      <c r="AT808">
        <v>84</v>
      </c>
      <c r="AU808">
        <v>80.4</v>
      </c>
      <c r="AV808" s="7">
        <f>IF(AU808="","未进复试",IFERROR(VLOOKUP(A808,录取名单!$E:$I,5,0),"未录取"))</f>
        <v>80.4</v>
      </c>
      <c r="AW808" s="136" t="str">
        <f>VLOOKUP(A808,[1]数据整理!$A:$AC,29,0)</f>
        <v>2jia</v>
      </c>
      <c r="AX808" t="str">
        <f t="shared" si="142"/>
        <v/>
      </c>
      <c r="AY808">
        <f>IFERROR(VLOOKUP(A808,跨学科资质筛选!$A:$H,8,0),1)</f>
        <v>1</v>
      </c>
    </row>
    <row r="809" spans="1:51">
      <c r="A809" s="8">
        <v>988</v>
      </c>
      <c r="B809" s="8" t="s">
        <v>1071</v>
      </c>
      <c r="C809">
        <v>1</v>
      </c>
      <c r="D809" t="s">
        <v>102</v>
      </c>
      <c r="E809" t="str">
        <f>VLOOKUP(A809,[1]数据整理!A:J,10,0)</f>
        <v>农学</v>
      </c>
      <c r="F809" t="str">
        <f>VLOOKUP(A809,[1]数据整理!$A:$M,13,0)</f>
        <v>园艺</v>
      </c>
      <c r="G809" s="7">
        <v>211</v>
      </c>
      <c r="H809" s="7">
        <f t="shared" si="132"/>
        <v>0</v>
      </c>
      <c r="I809" s="7">
        <f t="shared" si="133"/>
        <v>1</v>
      </c>
      <c r="J809" s="7">
        <v>1</v>
      </c>
      <c r="K809" s="127">
        <f>VLOOKUP(G809,权重!$L$16:$N$18,3,0)</f>
        <v>0.03757</v>
      </c>
      <c r="L809" s="127">
        <f t="shared" si="134"/>
        <v>-0.0952406599627802</v>
      </c>
      <c r="M809" t="str">
        <f>IFERROR(VLOOKUP(A809,[1]数据整理!A:Q,16,0),"")</f>
        <v>园林学院</v>
      </c>
      <c r="N809" t="s">
        <v>64</v>
      </c>
      <c r="O809">
        <v>459</v>
      </c>
      <c r="Q809" s="14"/>
      <c r="R809" s="14" t="s">
        <v>55</v>
      </c>
      <c r="S809" s="14" t="s">
        <v>55</v>
      </c>
      <c r="T809" s="30">
        <f>VLOOKUP(A809,英语评价得分!O:T,6,0)</f>
        <v>-1.34343508771186</v>
      </c>
      <c r="U809" s="41">
        <f t="shared" si="135"/>
        <v>-1.34926887708682</v>
      </c>
      <c r="V809" s="14">
        <f t="shared" si="136"/>
        <v>0</v>
      </c>
      <c r="W809">
        <v>62</v>
      </c>
      <c r="X809">
        <v>11</v>
      </c>
      <c r="Y809" s="131">
        <v>0.17741935483871</v>
      </c>
      <c r="Z809">
        <v>88.86</v>
      </c>
      <c r="AA809" s="41">
        <f t="shared" si="137"/>
        <v>-0.672739959138279</v>
      </c>
      <c r="AB809" s="41">
        <f>VLOOKUP(A809,绩点百分制转换!$H:$M,6,0)</f>
        <v>-0.0153679460269948</v>
      </c>
      <c r="AC809" s="41">
        <f>L809*权重!$O$22+AA809*权重!$O$23+AB809*权重!$O$24</f>
        <v>-0.310804360111116</v>
      </c>
      <c r="AD809" s="41">
        <f t="shared" si="138"/>
        <v>-0.441966901921805</v>
      </c>
      <c r="AE809">
        <v>0</v>
      </c>
      <c r="AF809">
        <v>0</v>
      </c>
      <c r="AG809">
        <v>1</v>
      </c>
      <c r="AH809" s="41">
        <f>AE809*权重!$N$3+AF809*权重!$N$4+AG809*权重!$N$5</f>
        <v>0.106474550904377</v>
      </c>
      <c r="AI809" s="41">
        <f t="shared" si="139"/>
        <v>-0.783780733568324</v>
      </c>
      <c r="AJ809">
        <v>0</v>
      </c>
      <c r="AK809">
        <v>1</v>
      </c>
      <c r="AL809">
        <v>0</v>
      </c>
      <c r="AM809" s="41">
        <f>AJ809*权重!$N$9+AK809*权重!$N$10+AL809*权重!$N$11</f>
        <v>0.341500400262201</v>
      </c>
      <c r="AN809" s="41">
        <f t="shared" si="140"/>
        <v>0.266081374167892</v>
      </c>
      <c r="AO809" s="41">
        <f>AI809*权重!$D$16+AN809*权重!$D$17</f>
        <v>-0.132761240561097</v>
      </c>
      <c r="AP809" s="41">
        <f t="shared" si="141"/>
        <v>-0.158123994364737</v>
      </c>
      <c r="AQ809" t="s">
        <v>55</v>
      </c>
      <c r="AR809" t="s">
        <v>55</v>
      </c>
      <c r="AS809">
        <v>88</v>
      </c>
      <c r="AT809">
        <v>91.67</v>
      </c>
      <c r="AU809">
        <v>90.93</v>
      </c>
      <c r="AV809" s="7">
        <f>IF(AU809="","未进复试",IFERROR(VLOOKUP(A809,录取名单!$E:$I,5,0),"未录取"))</f>
        <v>90.93</v>
      </c>
      <c r="AW809" s="136" t="str">
        <f>VLOOKUP(A809,[1]数据整理!$A:$AC,29,0)</f>
        <v>putong</v>
      </c>
      <c r="AX809" t="str">
        <f t="shared" si="142"/>
        <v/>
      </c>
      <c r="AY809">
        <f>IFERROR(VLOOKUP(A809,跨学科资质筛选!$A:$H,8,0),1)</f>
        <v>1</v>
      </c>
    </row>
    <row r="810" spans="1:51">
      <c r="A810" s="8">
        <v>989</v>
      </c>
      <c r="B810" s="8" t="s">
        <v>1072</v>
      </c>
      <c r="C810">
        <v>2</v>
      </c>
      <c r="D810" t="s">
        <v>102</v>
      </c>
      <c r="E810" t="str">
        <f>VLOOKUP(A810,[1]数据整理!A:J,10,0)</f>
        <v>农学</v>
      </c>
      <c r="F810" t="str">
        <f>VLOOKUP(A810,[1]数据整理!$A:$M,13,0)</f>
        <v>园林</v>
      </c>
      <c r="G810" s="7">
        <v>211</v>
      </c>
      <c r="H810" s="7">
        <f t="shared" si="132"/>
        <v>0</v>
      </c>
      <c r="I810" s="7">
        <f t="shared" si="133"/>
        <v>1</v>
      </c>
      <c r="J810" s="7">
        <v>1</v>
      </c>
      <c r="K810" s="127">
        <f>VLOOKUP(G810,权重!$L$16:$N$18,3,0)</f>
        <v>0.03757</v>
      </c>
      <c r="L810" s="127">
        <f t="shared" si="134"/>
        <v>-0.0952406599627802</v>
      </c>
      <c r="M810" t="str">
        <f>IFERROR(VLOOKUP(A810,[1]数据整理!A:Q,16,0),"")</f>
        <v>园林学院</v>
      </c>
      <c r="N810" t="s">
        <v>64</v>
      </c>
      <c r="O810">
        <v>442</v>
      </c>
      <c r="P810">
        <v>438</v>
      </c>
      <c r="Q810" s="14"/>
      <c r="R810" s="14" t="s">
        <v>55</v>
      </c>
      <c r="S810" s="14" t="s">
        <v>55</v>
      </c>
      <c r="T810" s="30">
        <f>VLOOKUP(A810,英语评价得分!O:T,6,0)</f>
        <v>-0.591380398707402</v>
      </c>
      <c r="U810" s="41">
        <f t="shared" si="135"/>
        <v>-0.593728816185881</v>
      </c>
      <c r="V810" s="14">
        <f t="shared" si="136"/>
        <v>0</v>
      </c>
      <c r="W810">
        <v>185</v>
      </c>
      <c r="X810">
        <v>38</v>
      </c>
      <c r="Y810" s="131">
        <v>0.205405405405405</v>
      </c>
      <c r="Z810">
        <v>87.75</v>
      </c>
      <c r="AA810" s="41">
        <f t="shared" si="137"/>
        <v>-0.914017131612504</v>
      </c>
      <c r="AB810" s="41">
        <f>VLOOKUP(A810,绩点百分制转换!$H:$M,6,0)</f>
        <v>-0.300542035631931</v>
      </c>
      <c r="AC810" s="41">
        <f>L810*权重!$O$22+AA810*权重!$O$23+AB810*权重!$O$24</f>
        <v>-0.415308545341946</v>
      </c>
      <c r="AD810" s="41">
        <f t="shared" si="138"/>
        <v>-0.590588282938215</v>
      </c>
      <c r="AE810">
        <v>0</v>
      </c>
      <c r="AF810">
        <v>0</v>
      </c>
      <c r="AG810">
        <v>2</v>
      </c>
      <c r="AH810" s="41">
        <f>AE810*权重!$N$3+AF810*权重!$N$4+AG810*权重!$N$5</f>
        <v>0.212949101808755</v>
      </c>
      <c r="AI810" s="41">
        <f t="shared" si="139"/>
        <v>-0.682270819782663</v>
      </c>
      <c r="AJ810">
        <v>0</v>
      </c>
      <c r="AK810">
        <v>0</v>
      </c>
      <c r="AL810">
        <v>0</v>
      </c>
      <c r="AM810" s="41">
        <f>AJ810*权重!$N$9+AK810*权重!$N$10+AL810*权重!$N$11</f>
        <v>0</v>
      </c>
      <c r="AN810" s="41">
        <f t="shared" si="140"/>
        <v>-0.651047891978899</v>
      </c>
      <c r="AO810" s="41">
        <f>AI810*权重!$D$16+AN810*权重!$D$17</f>
        <v>-0.662909482251549</v>
      </c>
      <c r="AP810" s="41">
        <f t="shared" si="141"/>
        <v>-0.789551941461672</v>
      </c>
      <c r="AQ810">
        <v>78</v>
      </c>
      <c r="AR810">
        <v>80</v>
      </c>
      <c r="AS810" t="s">
        <v>55</v>
      </c>
      <c r="AT810">
        <v>88.57</v>
      </c>
      <c r="AU810">
        <v>80.91</v>
      </c>
      <c r="AV810" s="7">
        <f>IF(AU810="","未进复试",IFERROR(VLOOKUP(A810,录取名单!$E:$I,5,0),"未录取"))</f>
        <v>80.91</v>
      </c>
      <c r="AW810" s="136" t="str">
        <f>VLOOKUP(A810,[1]数据整理!$A:$AC,29,0)</f>
        <v>putong</v>
      </c>
      <c r="AX810" t="str">
        <f t="shared" si="142"/>
        <v/>
      </c>
      <c r="AY810">
        <f>IFERROR(VLOOKUP(A810,跨学科资质筛选!$A:$H,8,0),1)</f>
        <v>1</v>
      </c>
    </row>
    <row r="811" spans="1:51">
      <c r="A811" s="8">
        <v>990</v>
      </c>
      <c r="B811" s="8" t="s">
        <v>1073</v>
      </c>
      <c r="C811">
        <v>1</v>
      </c>
      <c r="D811" t="s">
        <v>102</v>
      </c>
      <c r="E811" t="str">
        <f>VLOOKUP(A811,[1]数据整理!A:J,10,0)</f>
        <v>农学</v>
      </c>
      <c r="F811" t="str">
        <f>VLOOKUP(A811,[1]数据整理!$A:$M,13,0)</f>
        <v>园林</v>
      </c>
      <c r="G811" s="7">
        <v>211</v>
      </c>
      <c r="H811" s="7">
        <f t="shared" si="132"/>
        <v>0</v>
      </c>
      <c r="I811" s="7">
        <f t="shared" si="133"/>
        <v>1</v>
      </c>
      <c r="J811" s="7">
        <v>1</v>
      </c>
      <c r="K811" s="127">
        <f>VLOOKUP(G811,权重!$L$16:$N$18,3,0)</f>
        <v>0.03757</v>
      </c>
      <c r="L811" s="127">
        <f t="shared" si="134"/>
        <v>-0.0952406599627802</v>
      </c>
      <c r="M811" t="str">
        <f>IFERROR(VLOOKUP(A811,[1]数据整理!A:Q,16,0),"")</f>
        <v>园林学院</v>
      </c>
      <c r="N811" t="s">
        <v>64</v>
      </c>
      <c r="O811">
        <v>434</v>
      </c>
      <c r="Q811" s="14"/>
      <c r="R811" s="14" t="s">
        <v>55</v>
      </c>
      <c r="S811" s="14" t="s">
        <v>55</v>
      </c>
      <c r="T811" s="30">
        <f>VLOOKUP(A811,英语评价得分!O:T,6,0)</f>
        <v>-1.73903330468916</v>
      </c>
      <c r="U811" s="41">
        <f t="shared" si="135"/>
        <v>-1.74670048055571</v>
      </c>
      <c r="V811" s="14">
        <f t="shared" si="136"/>
        <v>0</v>
      </c>
      <c r="W811">
        <v>185</v>
      </c>
      <c r="X811">
        <v>69</v>
      </c>
      <c r="Y811" s="131">
        <v>0.372972972972973</v>
      </c>
      <c r="Z811">
        <v>86.51</v>
      </c>
      <c r="AA811" s="41">
        <f t="shared" si="137"/>
        <v>-2.35867359733045</v>
      </c>
      <c r="AB811" s="41">
        <f>VLOOKUP(A811,绩点百分制转换!$H:$M,6,0)</f>
        <v>-0.619114892487894</v>
      </c>
      <c r="AC811" s="41">
        <f>L811*权重!$O$22+AA811*权重!$O$23+AB811*权重!$O$24</f>
        <v>-0.978059545125017</v>
      </c>
      <c r="AD811" s="41">
        <f t="shared" si="138"/>
        <v>-1.3909086774888</v>
      </c>
      <c r="AE811">
        <v>0</v>
      </c>
      <c r="AF811">
        <v>0</v>
      </c>
      <c r="AG811">
        <v>0</v>
      </c>
      <c r="AH811" s="41">
        <f>AE811*权重!$N$3+AF811*权重!$N$4+AG811*权重!$N$5</f>
        <v>0</v>
      </c>
      <c r="AI811" s="41">
        <f t="shared" si="139"/>
        <v>-0.885290647353986</v>
      </c>
      <c r="AJ811">
        <v>0</v>
      </c>
      <c r="AK811">
        <v>0</v>
      </c>
      <c r="AL811">
        <v>0</v>
      </c>
      <c r="AM811" s="41">
        <f>AJ811*权重!$N$9+AK811*权重!$N$10+AL811*权重!$N$11</f>
        <v>0</v>
      </c>
      <c r="AN811" s="41">
        <f t="shared" si="140"/>
        <v>-0.651047891978899</v>
      </c>
      <c r="AO811" s="41">
        <f>AI811*权重!$D$16+AN811*权重!$D$17</f>
        <v>-0.740036714745894</v>
      </c>
      <c r="AP811" s="41">
        <f t="shared" si="141"/>
        <v>-0.881413587411652</v>
      </c>
      <c r="AQ811">
        <v>60</v>
      </c>
      <c r="AR811">
        <v>86</v>
      </c>
      <c r="AS811" t="s">
        <v>55</v>
      </c>
      <c r="AT811">
        <v>81.5</v>
      </c>
      <c r="AU811">
        <v>74.7</v>
      </c>
      <c r="AV811" s="7">
        <f>IF(AU811="","未进复试",IFERROR(VLOOKUP(A811,录取名单!$E:$I,5,0),"未录取"))</f>
        <v>74.7</v>
      </c>
      <c r="AW811" s="136" t="str">
        <f>VLOOKUP(A811,[1]数据整理!$A:$AC,29,0)</f>
        <v>zhijiaotuan</v>
      </c>
      <c r="AX811" t="str">
        <f t="shared" si="142"/>
        <v/>
      </c>
      <c r="AY811">
        <f>IFERROR(VLOOKUP(A811,跨学科资质筛选!$A:$H,8,0),1)</f>
        <v>1</v>
      </c>
    </row>
    <row r="812" spans="1:51">
      <c r="A812" s="8">
        <v>991</v>
      </c>
      <c r="B812" s="8" t="s">
        <v>1074</v>
      </c>
      <c r="C812">
        <v>1</v>
      </c>
      <c r="D812" t="s">
        <v>577</v>
      </c>
      <c r="E812" t="str">
        <f>VLOOKUP(A812,[1]数据整理!A:J,10,0)</f>
        <v>经济学</v>
      </c>
      <c r="F812" t="str">
        <f>VLOOKUP(A812,[1]数据整理!$A:$M,13,0)</f>
        <v>金融学</v>
      </c>
      <c r="G812" s="7" t="s">
        <v>53</v>
      </c>
      <c r="H812" s="7">
        <f t="shared" si="132"/>
        <v>0</v>
      </c>
      <c r="I812" s="7">
        <f t="shared" si="133"/>
        <v>1</v>
      </c>
      <c r="J812" s="7">
        <v>1</v>
      </c>
      <c r="K812" s="127">
        <f>VLOOKUP(G812,权重!$L$16:$N$18,3,0)</f>
        <v>0.02965</v>
      </c>
      <c r="L812" s="127">
        <f t="shared" si="134"/>
        <v>-0.162495927150278</v>
      </c>
      <c r="M812" t="str">
        <f>IFERROR(VLOOKUP(A812,[1]数据整理!A:Q,16,0),"")</f>
        <v>经济管理学院</v>
      </c>
      <c r="N812" t="s">
        <v>61</v>
      </c>
      <c r="O812">
        <v>571</v>
      </c>
      <c r="P812">
        <v>528</v>
      </c>
      <c r="Q812" s="14"/>
      <c r="R812" s="14" t="s">
        <v>55</v>
      </c>
      <c r="S812" s="14" t="s">
        <v>55</v>
      </c>
      <c r="T812" s="30">
        <f>VLOOKUP(A812,英语评价得分!O:T,6,0)</f>
        <v>1.05558630390379</v>
      </c>
      <c r="U812" s="41">
        <f t="shared" si="135"/>
        <v>1.06087069763393</v>
      </c>
      <c r="V812" s="14">
        <f t="shared" si="136"/>
        <v>0</v>
      </c>
      <c r="W812">
        <v>101</v>
      </c>
      <c r="X812">
        <v>1</v>
      </c>
      <c r="Y812" s="131">
        <v>0.0099009900990099</v>
      </c>
      <c r="Z812">
        <v>4.29</v>
      </c>
      <c r="AA812" s="41">
        <f t="shared" si="137"/>
        <v>0.771492312420603</v>
      </c>
      <c r="AB812" s="41">
        <f>VLOOKUP(A812,绩点百分制转换!$H:$M,6,0)</f>
        <v>2.28143958646681</v>
      </c>
      <c r="AC812" s="41">
        <f>L812*权重!$O$22+AA812*权重!$O$23+AB812*权重!$O$24</f>
        <v>0.302796604801658</v>
      </c>
      <c r="AD812" s="41">
        <f t="shared" si="138"/>
        <v>0.430670137416933</v>
      </c>
      <c r="AE812">
        <v>0</v>
      </c>
      <c r="AF812">
        <v>0</v>
      </c>
      <c r="AG812">
        <v>10</v>
      </c>
      <c r="AH812" s="41">
        <f>AE812*权重!$N$3+AF812*权重!$N$4+AG812*权重!$N$5</f>
        <v>1.06474550904377</v>
      </c>
      <c r="AI812" s="41">
        <f t="shared" si="139"/>
        <v>0.129808490502628</v>
      </c>
      <c r="AJ812">
        <v>0</v>
      </c>
      <c r="AK812">
        <v>0</v>
      </c>
      <c r="AL812">
        <v>0</v>
      </c>
      <c r="AM812" s="41">
        <f>AJ812*权重!$N$9+AK812*权重!$N$10+AL812*权重!$N$11</f>
        <v>0</v>
      </c>
      <c r="AN812" s="41">
        <f t="shared" si="140"/>
        <v>-0.651047891978899</v>
      </c>
      <c r="AO812" s="41">
        <f>AI812*权重!$D$16+AN812*权重!$D$17</f>
        <v>-0.354400552274167</v>
      </c>
      <c r="AP812" s="41">
        <f t="shared" si="141"/>
        <v>-0.422105357661753</v>
      </c>
      <c r="AQ812" t="s">
        <v>55</v>
      </c>
      <c r="AR812" t="s">
        <v>55</v>
      </c>
      <c r="AS812" t="s">
        <v>55</v>
      </c>
      <c r="AT812" t="s">
        <v>55</v>
      </c>
      <c r="AU812" t="s">
        <v>55</v>
      </c>
      <c r="AV812" s="7" t="str">
        <f>IF(AU812="","未进复试",IFERROR(VLOOKUP(A812,录取名单!$E:$I,5,0),"未录取"))</f>
        <v>未进复试</v>
      </c>
      <c r="AW812" s="136" t="str">
        <f>VLOOKUP(A812,[1]数据整理!$A:$AC,29,0)</f>
        <v>putong</v>
      </c>
      <c r="AX812" t="str">
        <f t="shared" si="142"/>
        <v/>
      </c>
      <c r="AY812">
        <f>IFERROR(VLOOKUP(A812,跨学科资质筛选!$A:$H,8,0),1)</f>
        <v>1</v>
      </c>
    </row>
    <row r="813" spans="1:51">
      <c r="A813" s="8">
        <v>992</v>
      </c>
      <c r="B813" s="8" t="s">
        <v>1075</v>
      </c>
      <c r="C813">
        <v>1</v>
      </c>
      <c r="D813" t="s">
        <v>102</v>
      </c>
      <c r="E813" t="str">
        <f>VLOOKUP(A813,[1]数据整理!A:J,10,0)</f>
        <v>农学</v>
      </c>
      <c r="F813" t="str">
        <f>VLOOKUP(A813,[1]数据整理!$A:$M,13,0)</f>
        <v>园林</v>
      </c>
      <c r="G813" s="7">
        <v>211</v>
      </c>
      <c r="H813" s="7">
        <f t="shared" si="132"/>
        <v>0</v>
      </c>
      <c r="I813" s="7">
        <f t="shared" si="133"/>
        <v>1</v>
      </c>
      <c r="J813" s="7">
        <v>1</v>
      </c>
      <c r="K813" s="127">
        <f>VLOOKUP(G813,权重!$L$16:$N$18,3,0)</f>
        <v>0.03757</v>
      </c>
      <c r="L813" s="127">
        <f t="shared" si="134"/>
        <v>-0.0952406599627802</v>
      </c>
      <c r="M813" t="str">
        <f>IFERROR(VLOOKUP(A813,[1]数据整理!A:Q,16,0),"")</f>
        <v>园林学院</v>
      </c>
      <c r="N813" t="s">
        <v>127</v>
      </c>
      <c r="O813">
        <v>622</v>
      </c>
      <c r="P813">
        <v>565</v>
      </c>
      <c r="Q813" s="14"/>
      <c r="R813" s="14" t="s">
        <v>55</v>
      </c>
      <c r="S813" s="14" t="s">
        <v>55</v>
      </c>
      <c r="T813" s="30">
        <f>VLOOKUP(A813,英语评价得分!O:T,6,0)</f>
        <v>1.73267261497727</v>
      </c>
      <c r="U813" s="41">
        <f t="shared" si="135"/>
        <v>1.74109494220429</v>
      </c>
      <c r="V813" s="14">
        <f t="shared" si="136"/>
        <v>0</v>
      </c>
      <c r="W813">
        <v>185</v>
      </c>
      <c r="X813">
        <v>6</v>
      </c>
      <c r="Y813" s="131">
        <v>0.0324324324324324</v>
      </c>
      <c r="Z813">
        <v>90.41</v>
      </c>
      <c r="AA813" s="41">
        <f t="shared" si="137"/>
        <v>0.577241155580214</v>
      </c>
      <c r="AB813" s="41">
        <f>VLOOKUP(A813,绩点百分制转换!$H:$M,6,0)</f>
        <v>0.38284812504296</v>
      </c>
      <c r="AC813" s="41">
        <f>L813*权重!$O$22+AA813*权重!$O$23+AB813*权重!$O$24</f>
        <v>0.181670164696398</v>
      </c>
      <c r="AD813" s="41">
        <f t="shared" si="138"/>
        <v>0.258409296702445</v>
      </c>
      <c r="AE813">
        <v>0</v>
      </c>
      <c r="AF813">
        <v>0</v>
      </c>
      <c r="AG813">
        <v>0</v>
      </c>
      <c r="AH813" s="41">
        <f>AE813*权重!$N$3+AF813*权重!$N$4+AG813*权重!$N$5</f>
        <v>0</v>
      </c>
      <c r="AI813" s="41">
        <f t="shared" si="139"/>
        <v>-0.885290647353986</v>
      </c>
      <c r="AJ813">
        <v>0</v>
      </c>
      <c r="AK813">
        <v>0</v>
      </c>
      <c r="AL813">
        <v>0</v>
      </c>
      <c r="AM813" s="41">
        <f>AJ813*权重!$N$9+AK813*权重!$N$10+AL813*权重!$N$11</f>
        <v>0</v>
      </c>
      <c r="AN813" s="41">
        <f t="shared" si="140"/>
        <v>-0.651047891978899</v>
      </c>
      <c r="AO813" s="41">
        <f>AI813*权重!$D$16+AN813*权重!$D$17</f>
        <v>-0.740036714745894</v>
      </c>
      <c r="AP813" s="41">
        <f t="shared" si="141"/>
        <v>-0.881413587411652</v>
      </c>
      <c r="AQ813">
        <v>78</v>
      </c>
      <c r="AR813">
        <v>92</v>
      </c>
      <c r="AS813" t="s">
        <v>55</v>
      </c>
      <c r="AT813">
        <v>91.29</v>
      </c>
      <c r="AU813">
        <v>86.26</v>
      </c>
      <c r="AV813" s="7">
        <f>IF(AU813="","未进复试",IFERROR(VLOOKUP(A813,录取名单!$E:$I,5,0),"未录取"))</f>
        <v>86.26</v>
      </c>
      <c r="AW813" s="136" t="str">
        <f>VLOOKUP(A813,[1]数据整理!$A:$AC,29,0)</f>
        <v>putong</v>
      </c>
      <c r="AX813" t="str">
        <f t="shared" si="142"/>
        <v/>
      </c>
      <c r="AY813">
        <f>IFERROR(VLOOKUP(A813,跨学科资质筛选!$A:$H,8,0),1)</f>
        <v>1</v>
      </c>
    </row>
    <row r="814" spans="1:51">
      <c r="A814" s="8">
        <v>993</v>
      </c>
      <c r="B814" s="8" t="s">
        <v>1076</v>
      </c>
      <c r="C814">
        <v>1</v>
      </c>
      <c r="D814" t="s">
        <v>102</v>
      </c>
      <c r="E814" t="str">
        <f>VLOOKUP(A814,[1]数据整理!A:J,10,0)</f>
        <v>管理学</v>
      </c>
      <c r="F814" t="str">
        <f>VLOOKUP(A814,[1]数据整理!$A:$M,13,0)</f>
        <v>旅游管理</v>
      </c>
      <c r="G814" s="7">
        <v>211</v>
      </c>
      <c r="H814" s="7">
        <f t="shared" si="132"/>
        <v>0</v>
      </c>
      <c r="I814" s="7">
        <f t="shared" si="133"/>
        <v>1</v>
      </c>
      <c r="J814" s="7">
        <v>1</v>
      </c>
      <c r="K814" s="127">
        <f>VLOOKUP(G814,权重!$L$16:$N$18,3,0)</f>
        <v>0.03757</v>
      </c>
      <c r="L814" s="127">
        <f t="shared" si="134"/>
        <v>-0.0952406599627802</v>
      </c>
      <c r="M814" t="str">
        <f>IFERROR(VLOOKUP(A814,[1]数据整理!A:Q,16,0),"")</f>
        <v>园林学院</v>
      </c>
      <c r="N814" t="s">
        <v>127</v>
      </c>
      <c r="O814">
        <v>445</v>
      </c>
      <c r="Q814" s="14"/>
      <c r="R814" s="14" t="s">
        <v>55</v>
      </c>
      <c r="S814" s="14" t="s">
        <v>55</v>
      </c>
      <c r="T814" s="30">
        <f>VLOOKUP(A814,英语评价得分!O:T,6,0)</f>
        <v>-1.56497008921915</v>
      </c>
      <c r="U814" s="41">
        <f t="shared" si="135"/>
        <v>-1.5718305750294</v>
      </c>
      <c r="V814" s="14">
        <f t="shared" si="136"/>
        <v>0</v>
      </c>
      <c r="W814">
        <v>53</v>
      </c>
      <c r="X814">
        <v>14</v>
      </c>
      <c r="Y814" s="131">
        <v>0.264150943396226</v>
      </c>
      <c r="Z814">
        <v>86.6</v>
      </c>
      <c r="AA814" s="41">
        <f t="shared" si="137"/>
        <v>-1.42048221028173</v>
      </c>
      <c r="AB814" s="41">
        <f>VLOOKUP(A814,绩点百分制转换!$H:$M,6,0)</f>
        <v>-0.595992669006416</v>
      </c>
      <c r="AC814" s="41">
        <f>L814*权重!$O$22+AA814*权重!$O$23+AB814*权重!$O$24</f>
        <v>-0.620928510444176</v>
      </c>
      <c r="AD814" s="41">
        <f t="shared" si="138"/>
        <v>-0.883012199842015</v>
      </c>
      <c r="AE814">
        <v>0</v>
      </c>
      <c r="AF814">
        <v>0</v>
      </c>
      <c r="AG814">
        <v>1</v>
      </c>
      <c r="AH814" s="41">
        <f>AE814*权重!$N$3+AF814*权重!$N$4+AG814*权重!$N$5</f>
        <v>0.106474550904377</v>
      </c>
      <c r="AI814" s="41">
        <f t="shared" si="139"/>
        <v>-0.783780733568324</v>
      </c>
      <c r="AJ814">
        <v>0</v>
      </c>
      <c r="AK814">
        <v>0</v>
      </c>
      <c r="AL814">
        <v>0</v>
      </c>
      <c r="AM814" s="41">
        <f>AJ814*权重!$N$9+AK814*权重!$N$10+AL814*权重!$N$11</f>
        <v>0</v>
      </c>
      <c r="AN814" s="41">
        <f t="shared" si="140"/>
        <v>-0.651047891978899</v>
      </c>
      <c r="AO814" s="41">
        <f>AI814*权重!$D$16+AN814*权重!$D$17</f>
        <v>-0.701473098498721</v>
      </c>
      <c r="AP814" s="41">
        <f t="shared" si="141"/>
        <v>-0.835482764436662</v>
      </c>
      <c r="AQ814" t="s">
        <v>55</v>
      </c>
      <c r="AR814" t="s">
        <v>55</v>
      </c>
      <c r="AS814" t="s">
        <v>55</v>
      </c>
      <c r="AT814" t="s">
        <v>55</v>
      </c>
      <c r="AU814" t="s">
        <v>55</v>
      </c>
      <c r="AV814" s="7" t="str">
        <f>IF(AU814="","未进复试",IFERROR(VLOOKUP(A814,录取名单!$E:$I,5,0),"未录取"))</f>
        <v>未进复试</v>
      </c>
      <c r="AW814" s="136" t="str">
        <f>VLOOKUP(A814,[1]数据整理!$A:$AC,29,0)</f>
        <v>putong</v>
      </c>
      <c r="AX814" t="str">
        <f t="shared" si="142"/>
        <v/>
      </c>
      <c r="AY814">
        <f>IFERROR(VLOOKUP(A814,跨学科资质筛选!$A:$H,8,0),1)</f>
        <v>1</v>
      </c>
    </row>
    <row r="815" spans="1:51">
      <c r="A815" s="8">
        <v>994</v>
      </c>
      <c r="B815" s="8" t="s">
        <v>1077</v>
      </c>
      <c r="C815">
        <v>1</v>
      </c>
      <c r="D815" t="s">
        <v>266</v>
      </c>
      <c r="E815" t="str">
        <f>VLOOKUP(A815,[1]数据整理!A:J,10,0)</f>
        <v>工学</v>
      </c>
      <c r="F815" t="str">
        <f>VLOOKUP(A815,[1]数据整理!$A:$M,13,0)</f>
        <v>环境工程</v>
      </c>
      <c r="G815" s="7" t="s">
        <v>53</v>
      </c>
      <c r="H815" s="7">
        <f t="shared" si="132"/>
        <v>0</v>
      </c>
      <c r="I815" s="7">
        <f t="shared" si="133"/>
        <v>1</v>
      </c>
      <c r="J815" s="7">
        <v>1</v>
      </c>
      <c r="K815" s="127">
        <f>VLOOKUP(G815,权重!$L$16:$N$18,3,0)</f>
        <v>0.02965</v>
      </c>
      <c r="L815" s="127">
        <f t="shared" si="134"/>
        <v>-0.162495927150278</v>
      </c>
      <c r="M815" t="str">
        <f>IFERROR(VLOOKUP(A815,[1]数据整理!A:Q,16,0),"")</f>
        <v>环境科学与工程学院</v>
      </c>
      <c r="N815" t="s">
        <v>76</v>
      </c>
      <c r="O815">
        <v>515</v>
      </c>
      <c r="P815">
        <v>384</v>
      </c>
      <c r="Q815" s="14"/>
      <c r="R815" s="14" t="s">
        <v>55</v>
      </c>
      <c r="S815" s="14" t="s">
        <v>55</v>
      </c>
      <c r="T815" s="30">
        <f>VLOOKUP(A815,英语评价得分!O:T,6,0)</f>
        <v>-0.457295081682694</v>
      </c>
      <c r="U815" s="41">
        <f t="shared" si="135"/>
        <v>-0.459022085316513</v>
      </c>
      <c r="V815" s="14">
        <f t="shared" si="136"/>
        <v>0</v>
      </c>
      <c r="W815">
        <v>34</v>
      </c>
      <c r="X815">
        <v>2</v>
      </c>
      <c r="Y815" s="131">
        <v>0.0588235294117647</v>
      </c>
      <c r="Z815">
        <v>4.61</v>
      </c>
      <c r="AA815" s="41">
        <f t="shared" si="137"/>
        <v>0.349714615438678</v>
      </c>
      <c r="AB815" s="41">
        <f>VLOOKUP(A815,绩点百分制转换!$H:$M,6,0)</f>
        <v>2.56037434592595</v>
      </c>
      <c r="AC815" s="41">
        <f>L815*权重!$O$22+AA815*权重!$O$23+AB815*权重!$O$24</f>
        <v>0.155360971496189</v>
      </c>
      <c r="AD815" s="41">
        <f t="shared" si="138"/>
        <v>0.220993487773779</v>
      </c>
      <c r="AE815">
        <v>0</v>
      </c>
      <c r="AF815">
        <v>0</v>
      </c>
      <c r="AG815">
        <v>1</v>
      </c>
      <c r="AH815" s="41">
        <f>AE815*权重!$N$3+AF815*权重!$N$4+AG815*权重!$N$5</f>
        <v>0.106474550904377</v>
      </c>
      <c r="AI815" s="41">
        <f t="shared" si="139"/>
        <v>-0.783780733568324</v>
      </c>
      <c r="AJ815">
        <v>0</v>
      </c>
      <c r="AK815">
        <v>0</v>
      </c>
      <c r="AL815">
        <v>0</v>
      </c>
      <c r="AM815" s="41">
        <f>AJ815*权重!$N$9+AK815*权重!$N$10+AL815*权重!$N$11</f>
        <v>0</v>
      </c>
      <c r="AN815" s="41">
        <f t="shared" si="140"/>
        <v>-0.651047891978899</v>
      </c>
      <c r="AO815" s="41">
        <f>AI815*权重!$D$16+AN815*权重!$D$17</f>
        <v>-0.701473098498721</v>
      </c>
      <c r="AP815" s="41">
        <f t="shared" si="141"/>
        <v>-0.835482764436662</v>
      </c>
      <c r="AQ815">
        <v>87.2</v>
      </c>
      <c r="AR815">
        <v>87.8</v>
      </c>
      <c r="AS815">
        <v>88.6</v>
      </c>
      <c r="AT815">
        <v>90.2</v>
      </c>
      <c r="AU815">
        <v>88.45</v>
      </c>
      <c r="AV815" s="7" t="str">
        <f>IF(AU815="","未进复试",IFERROR(VLOOKUP(A815,录取名单!$E:$I,5,0),"未录取"))</f>
        <v>未录取</v>
      </c>
      <c r="AW815" s="136" t="str">
        <f>VLOOKUP(A815,[1]数据整理!$A:$AC,29,0)</f>
        <v>putong</v>
      </c>
      <c r="AX815" t="str">
        <f t="shared" si="142"/>
        <v/>
      </c>
      <c r="AY815">
        <f>IFERROR(VLOOKUP(A815,跨学科资质筛选!$A:$H,8,0),1)</f>
        <v>1</v>
      </c>
    </row>
    <row r="816" spans="1:51">
      <c r="A816" s="8">
        <v>995</v>
      </c>
      <c r="B816" s="8" t="s">
        <v>1078</v>
      </c>
      <c r="C816">
        <v>1</v>
      </c>
      <c r="D816" t="s">
        <v>102</v>
      </c>
      <c r="E816" t="str">
        <f>VLOOKUP(A816,[1]数据整理!A:J,10,0)</f>
        <v>工学</v>
      </c>
      <c r="F816" t="str">
        <f>VLOOKUP(A816,[1]数据整理!$A:$M,13,0)</f>
        <v>风景园林</v>
      </c>
      <c r="G816" s="7">
        <v>211</v>
      </c>
      <c r="H816" s="7">
        <f t="shared" si="132"/>
        <v>0</v>
      </c>
      <c r="I816" s="7">
        <f t="shared" si="133"/>
        <v>1</v>
      </c>
      <c r="J816" s="7">
        <v>1</v>
      </c>
      <c r="K816" s="127">
        <f>VLOOKUP(G816,权重!$L$16:$N$18,3,0)</f>
        <v>0.03757</v>
      </c>
      <c r="L816" s="127">
        <f t="shared" si="134"/>
        <v>-0.0952406599627802</v>
      </c>
      <c r="M816" t="str">
        <f>IFERROR(VLOOKUP(A816,[1]数据整理!A:Q,16,0),"")</f>
        <v>园林学院</v>
      </c>
      <c r="N816" t="s">
        <v>64</v>
      </c>
      <c r="O816">
        <v>487</v>
      </c>
      <c r="P816">
        <v>426</v>
      </c>
      <c r="Q816" s="14"/>
      <c r="R816" s="14" t="s">
        <v>55</v>
      </c>
      <c r="S816" s="14" t="s">
        <v>55</v>
      </c>
      <c r="T816" s="30">
        <f>VLOOKUP(A816,英语评价得分!O:T,6,0)</f>
        <v>-0.81097595905556</v>
      </c>
      <c r="U816" s="41">
        <f t="shared" si="135"/>
        <v>-0.814342084695189</v>
      </c>
      <c r="V816" s="14">
        <f t="shared" si="136"/>
        <v>0</v>
      </c>
      <c r="W816">
        <v>142</v>
      </c>
      <c r="X816">
        <v>35</v>
      </c>
      <c r="Y816" s="131">
        <v>0.246478873239437</v>
      </c>
      <c r="Z816">
        <v>87.82</v>
      </c>
      <c r="AA816" s="41">
        <f t="shared" si="137"/>
        <v>-1.2681253384525</v>
      </c>
      <c r="AB816" s="41">
        <f>VLOOKUP(A816,绩点百分制转换!$H:$M,6,0)</f>
        <v>-0.282558084035225</v>
      </c>
      <c r="AC816" s="41">
        <f>L816*权重!$O$22+AA816*权重!$O$23+AB816*权重!$O$24</f>
        <v>-0.548891985335339</v>
      </c>
      <c r="AD816" s="41">
        <f t="shared" si="138"/>
        <v>-0.780564935919993</v>
      </c>
      <c r="AE816">
        <v>0</v>
      </c>
      <c r="AF816">
        <v>0</v>
      </c>
      <c r="AG816">
        <v>0</v>
      </c>
      <c r="AH816" s="41">
        <f>AE816*权重!$N$3+AF816*权重!$N$4+AG816*权重!$N$5</f>
        <v>0</v>
      </c>
      <c r="AI816" s="41">
        <f t="shared" si="139"/>
        <v>-0.885290647353986</v>
      </c>
      <c r="AJ816">
        <v>0</v>
      </c>
      <c r="AK816">
        <v>0</v>
      </c>
      <c r="AL816">
        <v>0</v>
      </c>
      <c r="AM816" s="41">
        <f>AJ816*权重!$N$9+AK816*权重!$N$10+AL816*权重!$N$11</f>
        <v>0</v>
      </c>
      <c r="AN816" s="41">
        <f t="shared" si="140"/>
        <v>-0.651047891978899</v>
      </c>
      <c r="AO816" s="41">
        <f>AI816*权重!$D$16+AN816*权重!$D$17</f>
        <v>-0.740036714745894</v>
      </c>
      <c r="AP816" s="41">
        <f t="shared" si="141"/>
        <v>-0.881413587411652</v>
      </c>
      <c r="AQ816">
        <v>71</v>
      </c>
      <c r="AR816">
        <v>80</v>
      </c>
      <c r="AS816" t="s">
        <v>55</v>
      </c>
      <c r="AT816">
        <v>86</v>
      </c>
      <c r="AU816">
        <v>77.6</v>
      </c>
      <c r="AV816" s="7">
        <f>IF(AU816="","未进复试",IFERROR(VLOOKUP(A816,录取名单!$E:$I,5,0),"未录取"))</f>
        <v>77.6</v>
      </c>
      <c r="AW816" s="136" t="str">
        <f>VLOOKUP(A816,[1]数据整理!$A:$AC,29,0)</f>
        <v>2jia</v>
      </c>
      <c r="AX816" t="str">
        <f t="shared" si="142"/>
        <v/>
      </c>
      <c r="AY816">
        <f>IFERROR(VLOOKUP(A816,跨学科资质筛选!$A:$H,8,0),1)</f>
        <v>1</v>
      </c>
    </row>
    <row r="817" spans="1:51">
      <c r="A817" s="8">
        <v>996</v>
      </c>
      <c r="B817" s="8" t="s">
        <v>1079</v>
      </c>
      <c r="C817">
        <v>1</v>
      </c>
      <c r="D817" t="s">
        <v>102</v>
      </c>
      <c r="E817" t="str">
        <f>VLOOKUP(A817,[1]数据整理!A:J,10,0)</f>
        <v>农学</v>
      </c>
      <c r="F817" t="str">
        <f>VLOOKUP(A817,[1]数据整理!$A:$M,13,0)</f>
        <v>园艺</v>
      </c>
      <c r="G817" s="7">
        <v>211</v>
      </c>
      <c r="H817" s="7">
        <f t="shared" si="132"/>
        <v>0</v>
      </c>
      <c r="I817" s="7">
        <f t="shared" si="133"/>
        <v>1</v>
      </c>
      <c r="J817" s="7">
        <v>1</v>
      </c>
      <c r="K817" s="127">
        <f>VLOOKUP(G817,权重!$L$16:$N$18,3,0)</f>
        <v>0.03757</v>
      </c>
      <c r="L817" s="127">
        <f t="shared" si="134"/>
        <v>-0.0952406599627802</v>
      </c>
      <c r="M817" t="str">
        <f>IFERROR(VLOOKUP(A817,[1]数据整理!A:Q,16,0),"")</f>
        <v>园林学院</v>
      </c>
      <c r="N817" t="s">
        <v>58</v>
      </c>
      <c r="O817">
        <v>616</v>
      </c>
      <c r="P817">
        <v>542</v>
      </c>
      <c r="Q817" s="14"/>
      <c r="R817" s="14" t="s">
        <v>55</v>
      </c>
      <c r="S817" s="14" t="s">
        <v>55</v>
      </c>
      <c r="T817" s="30">
        <f>VLOOKUP(A817,英语评价得分!O:T,6,0)</f>
        <v>1.31178112430997</v>
      </c>
      <c r="U817" s="41">
        <f t="shared" si="135"/>
        <v>1.31825284422812</v>
      </c>
      <c r="V817" s="14">
        <f t="shared" si="136"/>
        <v>0</v>
      </c>
      <c r="W817">
        <v>62</v>
      </c>
      <c r="X817">
        <v>12</v>
      </c>
      <c r="Y817" s="131">
        <v>0.193548387096774</v>
      </c>
      <c r="Z817">
        <v>88.62</v>
      </c>
      <c r="AA817" s="41">
        <f t="shared" si="137"/>
        <v>-0.811793781280745</v>
      </c>
      <c r="AB817" s="41">
        <f>VLOOKUP(A817,绩点百分制转换!$H:$M,6,0)</f>
        <v>-0.077027208644277</v>
      </c>
      <c r="AC817" s="41">
        <f>L817*权重!$O$22+AA817*权重!$O$23+AB817*权重!$O$24</f>
        <v>-0.366376633188765</v>
      </c>
      <c r="AD817" s="41">
        <f t="shared" si="138"/>
        <v>-0.520999411029246</v>
      </c>
      <c r="AE817">
        <v>0</v>
      </c>
      <c r="AF817">
        <v>0</v>
      </c>
      <c r="AG817">
        <v>2</v>
      </c>
      <c r="AH817" s="41">
        <f>AE817*权重!$N$3+AF817*权重!$N$4+AG817*权重!$N$5</f>
        <v>0.212949101808755</v>
      </c>
      <c r="AI817" s="41">
        <f t="shared" si="139"/>
        <v>-0.682270819782663</v>
      </c>
      <c r="AJ817">
        <v>0</v>
      </c>
      <c r="AK817">
        <v>0</v>
      </c>
      <c r="AL817">
        <v>0</v>
      </c>
      <c r="AM817" s="41">
        <f>AJ817*权重!$N$9+AK817*权重!$N$10+AL817*权重!$N$11</f>
        <v>0</v>
      </c>
      <c r="AN817" s="41">
        <f t="shared" si="140"/>
        <v>-0.651047891978899</v>
      </c>
      <c r="AO817" s="41">
        <f>AI817*权重!$D$16+AN817*权重!$D$17</f>
        <v>-0.662909482251549</v>
      </c>
      <c r="AP817" s="41">
        <f t="shared" si="141"/>
        <v>-0.789551941461672</v>
      </c>
      <c r="AQ817" t="s">
        <v>55</v>
      </c>
      <c r="AR817" t="s">
        <v>55</v>
      </c>
      <c r="AS817">
        <v>92.57</v>
      </c>
      <c r="AT817">
        <v>93.14</v>
      </c>
      <c r="AU817">
        <v>93.03</v>
      </c>
      <c r="AV817" s="7">
        <f>IF(AU817="","未进复试",IFERROR(VLOOKUP(A817,录取名单!$E:$I,5,0),"未录取"))</f>
        <v>93.03</v>
      </c>
      <c r="AW817" s="136" t="str">
        <f>VLOOKUP(A817,[1]数据整理!$A:$AC,29,0)</f>
        <v>putong</v>
      </c>
      <c r="AX817" t="str">
        <f t="shared" si="142"/>
        <v/>
      </c>
      <c r="AY817">
        <f>IFERROR(VLOOKUP(A817,跨学科资质筛选!$A:$H,8,0),1)</f>
        <v>1</v>
      </c>
    </row>
    <row r="818" spans="1:51">
      <c r="A818" s="8">
        <v>997</v>
      </c>
      <c r="B818" s="8" t="s">
        <v>1080</v>
      </c>
      <c r="C818">
        <v>1</v>
      </c>
      <c r="D818" t="s">
        <v>102</v>
      </c>
      <c r="E818" t="str">
        <f>VLOOKUP(A818,[1]数据整理!A:J,10,0)</f>
        <v>农学</v>
      </c>
      <c r="F818" t="str">
        <f>VLOOKUP(A818,[1]数据整理!$A:$M,13,0)</f>
        <v>园林</v>
      </c>
      <c r="G818" s="7">
        <v>211</v>
      </c>
      <c r="H818" s="7">
        <f t="shared" si="132"/>
        <v>0</v>
      </c>
      <c r="I818" s="7">
        <f t="shared" si="133"/>
        <v>1</v>
      </c>
      <c r="J818" s="7">
        <v>1</v>
      </c>
      <c r="K818" s="127">
        <f>VLOOKUP(G818,权重!$L$16:$N$18,3,0)</f>
        <v>0.03757</v>
      </c>
      <c r="L818" s="127">
        <f t="shared" si="134"/>
        <v>-0.0952406599627802</v>
      </c>
      <c r="M818" t="str">
        <f>IFERROR(VLOOKUP(A818,[1]数据整理!A:Q,16,0),"")</f>
        <v>园林学院</v>
      </c>
      <c r="N818" t="s">
        <v>64</v>
      </c>
      <c r="O818">
        <v>561</v>
      </c>
      <c r="P818">
        <v>471</v>
      </c>
      <c r="Q818" s="14"/>
      <c r="R818" s="14" t="s">
        <v>55</v>
      </c>
      <c r="S818" s="14" t="s">
        <v>55</v>
      </c>
      <c r="T818" s="30">
        <f>VLOOKUP(A818,英语评价得分!O:T,6,0)</f>
        <v>0.270605637555547</v>
      </c>
      <c r="U818" s="41">
        <f t="shared" si="135"/>
        <v>0.272252065066241</v>
      </c>
      <c r="V818" s="14">
        <f t="shared" si="136"/>
        <v>0</v>
      </c>
      <c r="W818">
        <v>185</v>
      </c>
      <c r="X818">
        <v>89</v>
      </c>
      <c r="Y818" s="131">
        <v>0.481081081081081</v>
      </c>
      <c r="Z818">
        <v>85.78</v>
      </c>
      <c r="AA818" s="41">
        <f t="shared" si="137"/>
        <v>-3.2907100268259</v>
      </c>
      <c r="AB818" s="41">
        <f>VLOOKUP(A818,绩点百分制转换!$H:$M,6,0)</f>
        <v>-0.806661816282133</v>
      </c>
      <c r="AC818" s="41">
        <f>L818*权重!$O$22+AA818*权重!$O$23+AB818*权重!$O$24</f>
        <v>-1.34030933551173</v>
      </c>
      <c r="AD818" s="41">
        <f t="shared" si="138"/>
        <v>-1.90608483049417</v>
      </c>
      <c r="AE818">
        <v>1</v>
      </c>
      <c r="AF818">
        <v>1</v>
      </c>
      <c r="AG818">
        <v>1</v>
      </c>
      <c r="AH818" s="41">
        <f>AE818*权重!$N$3+AF818*权重!$N$4+AG818*权重!$N$5</f>
        <v>1</v>
      </c>
      <c r="AI818" s="41">
        <f t="shared" si="139"/>
        <v>0.0680818996391959</v>
      </c>
      <c r="AJ818">
        <v>0</v>
      </c>
      <c r="AK818">
        <v>0</v>
      </c>
      <c r="AL818">
        <v>0</v>
      </c>
      <c r="AM818" s="41">
        <f>AJ818*权重!$N$9+AK818*权重!$N$10+AL818*权重!$N$11</f>
        <v>0</v>
      </c>
      <c r="AN818" s="41">
        <f t="shared" si="140"/>
        <v>-0.651047891978899</v>
      </c>
      <c r="AO818" s="41">
        <f>AI818*权重!$D$16+AN818*权重!$D$17</f>
        <v>-0.377850484143185</v>
      </c>
      <c r="AP818" s="41">
        <f t="shared" si="141"/>
        <v>-0.450035172711979</v>
      </c>
      <c r="AQ818">
        <v>61</v>
      </c>
      <c r="AR818">
        <v>83</v>
      </c>
      <c r="AS818" t="s">
        <v>55</v>
      </c>
      <c r="AT818">
        <v>84.57</v>
      </c>
      <c r="AU818">
        <v>74.51</v>
      </c>
      <c r="AV818" s="7">
        <f>IF(AU818="","未进复试",IFERROR(VLOOKUP(A818,录取名单!$E:$I,5,0),"未录取"))</f>
        <v>74.51</v>
      </c>
      <c r="AW818" s="136" t="str">
        <f>VLOOKUP(A818,[1]数据整理!$A:$AC,29,0)</f>
        <v>zhijiaotuan</v>
      </c>
      <c r="AX818" t="str">
        <f t="shared" si="142"/>
        <v/>
      </c>
      <c r="AY818">
        <f>IFERROR(VLOOKUP(A818,跨学科资质筛选!$A:$H,8,0),1)</f>
        <v>1</v>
      </c>
    </row>
    <row r="819" spans="1:51">
      <c r="A819" s="8">
        <v>999</v>
      </c>
      <c r="B819" s="8" t="s">
        <v>1081</v>
      </c>
      <c r="C819">
        <v>2</v>
      </c>
      <c r="D819" t="s">
        <v>102</v>
      </c>
      <c r="E819" t="str">
        <f>VLOOKUP(A819,[1]数据整理!A:J,10,0)</f>
        <v>工学</v>
      </c>
      <c r="F819" t="str">
        <f>VLOOKUP(A819,[1]数据整理!$A:$M,13,0)</f>
        <v>木材科学与工程</v>
      </c>
      <c r="G819" s="7">
        <v>211</v>
      </c>
      <c r="H819" s="7">
        <f t="shared" si="132"/>
        <v>0</v>
      </c>
      <c r="I819" s="7">
        <f t="shared" si="133"/>
        <v>1</v>
      </c>
      <c r="J819" s="7">
        <v>1</v>
      </c>
      <c r="K819" s="127">
        <f>VLOOKUP(G819,权重!$L$16:$N$18,3,0)</f>
        <v>0.03757</v>
      </c>
      <c r="L819" s="127">
        <f t="shared" si="134"/>
        <v>-0.0952406599627802</v>
      </c>
      <c r="M819" t="str">
        <f>IFERROR(VLOOKUP(A819,[1]数据整理!A:Q,16,0),"")</f>
        <v>材料学院</v>
      </c>
      <c r="N819" t="s">
        <v>763</v>
      </c>
      <c r="O819">
        <v>522</v>
      </c>
      <c r="Q819" s="14"/>
      <c r="R819" s="14" t="s">
        <v>55</v>
      </c>
      <c r="S819" s="14" t="s">
        <v>55</v>
      </c>
      <c r="T819" s="30">
        <f>VLOOKUP(A819,英语评价得分!O:T,6,0)</f>
        <v>-0.346527580929049</v>
      </c>
      <c r="U819" s="41">
        <f t="shared" si="135"/>
        <v>-0.347741236345224</v>
      </c>
      <c r="V819" s="14">
        <f t="shared" si="136"/>
        <v>0</v>
      </c>
      <c r="W819">
        <v>59</v>
      </c>
      <c r="X819">
        <v>24</v>
      </c>
      <c r="Y819" s="131">
        <v>0.406779661016949</v>
      </c>
      <c r="Z819">
        <v>85.32</v>
      </c>
      <c r="AA819" s="41">
        <f t="shared" si="137"/>
        <v>-2.65013244689301</v>
      </c>
      <c r="AB819" s="41">
        <f>VLOOKUP(A819,绩点百分制转换!$H:$M,6,0)</f>
        <v>-0.924842069631928</v>
      </c>
      <c r="AC819" s="41">
        <f>L819*权重!$O$22+AA819*权重!$O$23+AB819*权重!$O$24</f>
        <v>-1.10254161884665</v>
      </c>
      <c r="AD819" s="41">
        <f t="shared" si="138"/>
        <v>-1.56794175676147</v>
      </c>
      <c r="AE819">
        <v>0</v>
      </c>
      <c r="AF819">
        <v>0</v>
      </c>
      <c r="AG819">
        <v>0</v>
      </c>
      <c r="AH819" s="41">
        <f>AE819*权重!$N$3+AF819*权重!$N$4+AG819*权重!$N$5</f>
        <v>0</v>
      </c>
      <c r="AI819" s="41">
        <f t="shared" si="139"/>
        <v>-0.885290647353986</v>
      </c>
      <c r="AJ819">
        <v>0</v>
      </c>
      <c r="AK819">
        <v>0</v>
      </c>
      <c r="AL819">
        <v>0</v>
      </c>
      <c r="AM819" s="41">
        <f>AJ819*权重!$N$9+AK819*权重!$N$10+AL819*权重!$N$11</f>
        <v>0</v>
      </c>
      <c r="AN819" s="41">
        <f t="shared" si="140"/>
        <v>-0.651047891978899</v>
      </c>
      <c r="AO819" s="41">
        <f>AI819*权重!$D$16+AN819*权重!$D$17</f>
        <v>-0.740036714745894</v>
      </c>
      <c r="AP819" s="41">
        <f t="shared" si="141"/>
        <v>-0.881413587411652</v>
      </c>
      <c r="AQ819" t="s">
        <v>55</v>
      </c>
      <c r="AR819" t="s">
        <v>55</v>
      </c>
      <c r="AS819" t="s">
        <v>55</v>
      </c>
      <c r="AT819">
        <v>87.9</v>
      </c>
      <c r="AU819">
        <v>87.9</v>
      </c>
      <c r="AV819" s="7">
        <f>IF(AU819="","未进复试",IFERROR(VLOOKUP(A819,录取名单!$E:$I,5,0),"未录取"))</f>
        <v>87.9</v>
      </c>
      <c r="AW819" s="136" t="str">
        <f>VLOOKUP(A819,[1]数据整理!$A:$AC,29,0)</f>
        <v>2jia</v>
      </c>
      <c r="AX819" t="str">
        <f t="shared" si="142"/>
        <v/>
      </c>
      <c r="AY819">
        <f>IFERROR(VLOOKUP(A819,跨学科资质筛选!$A:$H,8,0),1)</f>
        <v>1</v>
      </c>
    </row>
    <row r="820" spans="1:51">
      <c r="A820" s="8">
        <v>1000</v>
      </c>
      <c r="B820" s="8" t="s">
        <v>1082</v>
      </c>
      <c r="C820">
        <v>2</v>
      </c>
      <c r="D820" t="s">
        <v>102</v>
      </c>
      <c r="E820" t="str">
        <f>VLOOKUP(A820,[1]数据整理!A:J,10,0)</f>
        <v>工学</v>
      </c>
      <c r="F820" t="str">
        <f>VLOOKUP(A820,[1]数据整理!$A:$M,13,0)</f>
        <v>风景园林</v>
      </c>
      <c r="G820" s="7">
        <v>211</v>
      </c>
      <c r="H820" s="7">
        <f t="shared" si="132"/>
        <v>0</v>
      </c>
      <c r="I820" s="7">
        <f t="shared" si="133"/>
        <v>1</v>
      </c>
      <c r="J820" s="7">
        <v>1</v>
      </c>
      <c r="K820" s="127">
        <f>VLOOKUP(G820,权重!$L$16:$N$18,3,0)</f>
        <v>0.03757</v>
      </c>
      <c r="L820" s="127">
        <f t="shared" si="134"/>
        <v>-0.0952406599627802</v>
      </c>
      <c r="M820" t="str">
        <f>IFERROR(VLOOKUP(A820,[1]数据整理!A:Q,16,0),"")</f>
        <v>园林学院</v>
      </c>
      <c r="N820" t="s">
        <v>127</v>
      </c>
      <c r="O820">
        <v>573</v>
      </c>
      <c r="Q820" s="14"/>
      <c r="R820" s="14" t="s">
        <v>55</v>
      </c>
      <c r="S820" s="14" t="s">
        <v>55</v>
      </c>
      <c r="T820" s="30">
        <f>VLOOKUP(A820,英语评价得分!O:T,6,0)</f>
        <v>0.460492781704654</v>
      </c>
      <c r="U820" s="41">
        <f t="shared" si="135"/>
        <v>0.463019234731307</v>
      </c>
      <c r="V820" s="14">
        <f t="shared" si="136"/>
        <v>0</v>
      </c>
      <c r="W820">
        <v>142</v>
      </c>
      <c r="X820">
        <v>31</v>
      </c>
      <c r="Y820" s="131">
        <v>0.21830985915493</v>
      </c>
      <c r="Z820">
        <v>88.15</v>
      </c>
      <c r="AA820" s="41">
        <f t="shared" si="137"/>
        <v>-1.02527077583749</v>
      </c>
      <c r="AB820" s="41">
        <f>VLOOKUP(A820,绩点百分制转换!$H:$M,6,0)</f>
        <v>-0.197776597936457</v>
      </c>
      <c r="AC820" s="41">
        <f>L820*权重!$O$22+AA820*权重!$O$23+AB820*权重!$O$24</f>
        <v>-0.452874674796091</v>
      </c>
      <c r="AD820" s="41">
        <f t="shared" si="138"/>
        <v>-0.644013224978423</v>
      </c>
      <c r="AE820">
        <v>0</v>
      </c>
      <c r="AF820">
        <v>0</v>
      </c>
      <c r="AG820">
        <v>0</v>
      </c>
      <c r="AH820" s="41">
        <f>AE820*权重!$N$3+AF820*权重!$N$4+AG820*权重!$N$5</f>
        <v>0</v>
      </c>
      <c r="AI820" s="41">
        <f t="shared" si="139"/>
        <v>-0.885290647353986</v>
      </c>
      <c r="AJ820">
        <v>0</v>
      </c>
      <c r="AK820">
        <v>0</v>
      </c>
      <c r="AL820">
        <v>0</v>
      </c>
      <c r="AM820" s="41">
        <f>AJ820*权重!$N$9+AK820*权重!$N$10+AL820*权重!$N$11</f>
        <v>0</v>
      </c>
      <c r="AN820" s="41">
        <f t="shared" si="140"/>
        <v>-0.651047891978899</v>
      </c>
      <c r="AO820" s="41">
        <f>AI820*权重!$D$16+AN820*权重!$D$17</f>
        <v>-0.740036714745894</v>
      </c>
      <c r="AP820" s="41">
        <f t="shared" si="141"/>
        <v>-0.881413587411652</v>
      </c>
      <c r="AQ820">
        <v>75</v>
      </c>
      <c r="AR820">
        <v>90</v>
      </c>
      <c r="AS820" t="s">
        <v>55</v>
      </c>
      <c r="AT820">
        <v>88.86</v>
      </c>
      <c r="AU820">
        <v>83.77</v>
      </c>
      <c r="AV820" s="7">
        <f>IF(AU820="","未进复试",IFERROR(VLOOKUP(A820,录取名单!$E:$I,5,0),"未录取"))</f>
        <v>83.77</v>
      </c>
      <c r="AW820" s="136" t="str">
        <f>VLOOKUP(A820,[1]数据整理!$A:$AC,29,0)</f>
        <v>putong</v>
      </c>
      <c r="AX820" t="str">
        <f t="shared" si="142"/>
        <v/>
      </c>
      <c r="AY820">
        <f>IFERROR(VLOOKUP(A820,跨学科资质筛选!$A:$H,8,0),1)</f>
        <v>1</v>
      </c>
    </row>
    <row r="821" spans="1:51">
      <c r="A821" s="8">
        <v>1001</v>
      </c>
      <c r="B821" s="8" t="s">
        <v>1083</v>
      </c>
      <c r="C821">
        <v>1</v>
      </c>
      <c r="D821" t="s">
        <v>81</v>
      </c>
      <c r="E821" t="str">
        <f>VLOOKUP(A821,[1]数据整理!A:J,10,0)</f>
        <v>管理学</v>
      </c>
      <c r="F821" t="str">
        <f>VLOOKUP(A821,[1]数据整理!$A:$M,13,0)</f>
        <v>旅游管理</v>
      </c>
      <c r="G821" s="7" t="s">
        <v>53</v>
      </c>
      <c r="H821" s="7">
        <f t="shared" si="132"/>
        <v>0</v>
      </c>
      <c r="I821" s="7">
        <f t="shared" si="133"/>
        <v>1</v>
      </c>
      <c r="J821" s="7">
        <v>1</v>
      </c>
      <c r="K821" s="127">
        <f>VLOOKUP(G821,权重!$L$16:$N$18,3,0)</f>
        <v>0.02965</v>
      </c>
      <c r="L821" s="127">
        <f t="shared" si="134"/>
        <v>-0.162495927150278</v>
      </c>
      <c r="M821" t="str">
        <f>IFERROR(VLOOKUP(A821,[1]数据整理!A:Q,16,0),"")</f>
        <v>园林学院</v>
      </c>
      <c r="N821" t="s">
        <v>127</v>
      </c>
      <c r="O821">
        <v>547</v>
      </c>
      <c r="P821">
        <v>510</v>
      </c>
      <c r="Q821" s="14"/>
      <c r="R821" s="14" t="s">
        <v>55</v>
      </c>
      <c r="S821" s="14" t="s">
        <v>55</v>
      </c>
      <c r="T821" s="30">
        <f>VLOOKUP(A821,英语评价得分!O:T,6,0)</f>
        <v>0.726192963381547</v>
      </c>
      <c r="U821" s="41">
        <f t="shared" si="135"/>
        <v>0.729950794869964</v>
      </c>
      <c r="V821" s="14">
        <f t="shared" si="136"/>
        <v>0</v>
      </c>
      <c r="W821">
        <v>47</v>
      </c>
      <c r="X821">
        <v>1</v>
      </c>
      <c r="Y821" s="131">
        <v>0.0212765957446809</v>
      </c>
      <c r="Z821">
        <v>4.05</v>
      </c>
      <c r="AA821" s="41">
        <f t="shared" si="137"/>
        <v>0.673419382879213</v>
      </c>
      <c r="AB821" s="41">
        <f>VLOOKUP(A821,绩点百分制转换!$H:$M,6,0)</f>
        <v>1.04825433412115</v>
      </c>
      <c r="AC821" s="41">
        <f>L821*权重!$O$22+AA821*权重!$O$23+AB821*权重!$O$24</f>
        <v>0.209662705873656</v>
      </c>
      <c r="AD821" s="41">
        <f t="shared" si="138"/>
        <v>0.298219091101908</v>
      </c>
      <c r="AE821">
        <v>1</v>
      </c>
      <c r="AF821">
        <v>0</v>
      </c>
      <c r="AG821">
        <v>3</v>
      </c>
      <c r="AH821" s="41">
        <f>AE821*权重!$N$3+AF821*权重!$N$4+AG821*权重!$N$5</f>
        <v>0.78002817856296</v>
      </c>
      <c r="AI821" s="41">
        <f t="shared" si="139"/>
        <v>-0.141633196030964</v>
      </c>
      <c r="AJ821">
        <v>0</v>
      </c>
      <c r="AK821">
        <v>0</v>
      </c>
      <c r="AL821">
        <v>0</v>
      </c>
      <c r="AM821" s="41">
        <f>AJ821*权重!$N$9+AK821*权重!$N$10+AL821*权重!$N$11</f>
        <v>0</v>
      </c>
      <c r="AN821" s="41">
        <f t="shared" si="140"/>
        <v>-0.651047891978899</v>
      </c>
      <c r="AO821" s="41">
        <f>AI821*权重!$D$16+AN821*权重!$D$17</f>
        <v>-0.457521248988278</v>
      </c>
      <c r="AP821" s="41">
        <f t="shared" si="141"/>
        <v>-0.544926268322089</v>
      </c>
      <c r="AQ821" t="s">
        <v>55</v>
      </c>
      <c r="AR821" t="s">
        <v>55</v>
      </c>
      <c r="AS821" t="s">
        <v>55</v>
      </c>
      <c r="AT821" t="s">
        <v>55</v>
      </c>
      <c r="AU821" t="s">
        <v>55</v>
      </c>
      <c r="AV821" s="7" t="str">
        <f>IF(AU821="","未进复试",IFERROR(VLOOKUP(A821,录取名单!$E:$I,5,0),"未录取"))</f>
        <v>未进复试</v>
      </c>
      <c r="AW821" s="136" t="str">
        <f>VLOOKUP(A821,[1]数据整理!$A:$AC,29,0)</f>
        <v>putong</v>
      </c>
      <c r="AX821" t="str">
        <f t="shared" si="142"/>
        <v/>
      </c>
      <c r="AY821">
        <f>IFERROR(VLOOKUP(A821,跨学科资质筛选!$A:$H,8,0),1)</f>
        <v>1</v>
      </c>
    </row>
    <row r="822" spans="1:51">
      <c r="A822" s="8">
        <v>1002</v>
      </c>
      <c r="B822" s="8" t="s">
        <v>1084</v>
      </c>
      <c r="C822">
        <v>1</v>
      </c>
      <c r="D822" t="s">
        <v>102</v>
      </c>
      <c r="E822" t="str">
        <f>VLOOKUP(A822,[1]数据整理!A:J,10,0)</f>
        <v>工学</v>
      </c>
      <c r="F822" t="str">
        <f>VLOOKUP(A822,[1]数据整理!$A:$M,13,0)</f>
        <v>风景园林</v>
      </c>
      <c r="G822" s="7">
        <v>211</v>
      </c>
      <c r="H822" s="7">
        <f t="shared" si="132"/>
        <v>0</v>
      </c>
      <c r="I822" s="7">
        <f t="shared" si="133"/>
        <v>1</v>
      </c>
      <c r="J822" s="7">
        <v>1</v>
      </c>
      <c r="K822" s="127">
        <f>VLOOKUP(G822,权重!$L$16:$N$18,3,0)</f>
        <v>0.03757</v>
      </c>
      <c r="L822" s="127">
        <f t="shared" si="134"/>
        <v>-0.0952406599627802</v>
      </c>
      <c r="M822" t="str">
        <f>IFERROR(VLOOKUP(A822,[1]数据整理!A:Q,16,0),"")</f>
        <v>园林学院</v>
      </c>
      <c r="N822" t="s">
        <v>64</v>
      </c>
      <c r="O822">
        <v>533</v>
      </c>
      <c r="P822">
        <v>458</v>
      </c>
      <c r="Q822" s="14"/>
      <c r="R822" s="14" t="s">
        <v>55</v>
      </c>
      <c r="S822" s="14" t="s">
        <v>55</v>
      </c>
      <c r="T822" s="30">
        <f>VLOOKUP(A822,英语评价得分!O:T,6,0)</f>
        <v>-0.172464365459035</v>
      </c>
      <c r="U822" s="41">
        <f t="shared" si="135"/>
        <v>-0.172871330818914</v>
      </c>
      <c r="V822" s="14">
        <f t="shared" si="136"/>
        <v>0</v>
      </c>
      <c r="W822">
        <v>142</v>
      </c>
      <c r="X822">
        <v>28</v>
      </c>
      <c r="Y822" s="131">
        <v>0.197183098591549</v>
      </c>
      <c r="Z822">
        <v>88.31</v>
      </c>
      <c r="AA822" s="41">
        <f t="shared" si="137"/>
        <v>-0.843129853876231</v>
      </c>
      <c r="AB822" s="41">
        <f>VLOOKUP(A822,绩点百分制转换!$H:$M,6,0)</f>
        <v>-0.156670422858269</v>
      </c>
      <c r="AC822" s="41">
        <f>L822*权重!$O$22+AA822*权重!$O$23+AB822*权重!$O$24</f>
        <v>-0.381880905346222</v>
      </c>
      <c r="AD822" s="41">
        <f t="shared" si="138"/>
        <v>-0.543048923540213</v>
      </c>
      <c r="AE822">
        <v>0</v>
      </c>
      <c r="AF822">
        <v>0</v>
      </c>
      <c r="AG822">
        <v>3</v>
      </c>
      <c r="AH822" s="41">
        <f>AE822*权重!$N$3+AF822*权重!$N$4+AG822*权重!$N$5</f>
        <v>0.319423652713132</v>
      </c>
      <c r="AI822" s="41">
        <f t="shared" si="139"/>
        <v>-0.580760905997001</v>
      </c>
      <c r="AJ822">
        <v>0</v>
      </c>
      <c r="AK822">
        <v>0</v>
      </c>
      <c r="AL822">
        <v>0</v>
      </c>
      <c r="AM822" s="41">
        <f>AJ822*权重!$N$9+AK822*权重!$N$10+AL822*权重!$N$11</f>
        <v>0</v>
      </c>
      <c r="AN822" s="41">
        <f t="shared" si="140"/>
        <v>-0.651047891978899</v>
      </c>
      <c r="AO822" s="41">
        <f>AI822*权重!$D$16+AN822*权重!$D$17</f>
        <v>-0.624345866004376</v>
      </c>
      <c r="AP822" s="41">
        <f t="shared" si="141"/>
        <v>-0.743621118486682</v>
      </c>
      <c r="AQ822">
        <v>69</v>
      </c>
      <c r="AR822">
        <v>87</v>
      </c>
      <c r="AS822" t="s">
        <v>55</v>
      </c>
      <c r="AT822">
        <v>83.14</v>
      </c>
      <c r="AU822">
        <v>79.03</v>
      </c>
      <c r="AV822" s="7">
        <f>IF(AU822="","未进复试",IFERROR(VLOOKUP(A822,录取名单!$E:$I,5,0),"未录取"))</f>
        <v>79.03</v>
      </c>
      <c r="AW822" s="136" t="str">
        <f>VLOOKUP(A822,[1]数据整理!$A:$AC,29,0)</f>
        <v>putong</v>
      </c>
      <c r="AX822" t="str">
        <f t="shared" si="142"/>
        <v/>
      </c>
      <c r="AY822">
        <f>IFERROR(VLOOKUP(A822,跨学科资质筛选!$A:$H,8,0),1)</f>
        <v>1</v>
      </c>
    </row>
    <row r="823" spans="1:51">
      <c r="A823" s="8">
        <v>1003</v>
      </c>
      <c r="B823" s="8" t="s">
        <v>1085</v>
      </c>
      <c r="C823">
        <v>1</v>
      </c>
      <c r="D823" t="s">
        <v>102</v>
      </c>
      <c r="E823" t="str">
        <f>VLOOKUP(A823,[1]数据整理!A:J,10,0)</f>
        <v>工学</v>
      </c>
      <c r="F823" t="str">
        <f>VLOOKUP(A823,[1]数据整理!$A:$M,13,0)</f>
        <v>风景园林</v>
      </c>
      <c r="G823" s="7">
        <v>211</v>
      </c>
      <c r="H823" s="7">
        <f t="shared" si="132"/>
        <v>0</v>
      </c>
      <c r="I823" s="7">
        <f t="shared" si="133"/>
        <v>1</v>
      </c>
      <c r="J823" s="7">
        <v>1</v>
      </c>
      <c r="K823" s="127">
        <f>VLOOKUP(G823,权重!$L$16:$N$18,3,0)</f>
        <v>0.03757</v>
      </c>
      <c r="L823" s="127">
        <f t="shared" si="134"/>
        <v>-0.0952406599627802</v>
      </c>
      <c r="M823" t="str">
        <f>IFERROR(VLOOKUP(A823,[1]数据整理!A:Q,16,0),"")</f>
        <v>园林学院</v>
      </c>
      <c r="N823" t="s">
        <v>64</v>
      </c>
      <c r="O823">
        <v>469</v>
      </c>
      <c r="Q823" s="14"/>
      <c r="R823" s="14" t="s">
        <v>55</v>
      </c>
      <c r="S823" s="14" t="s">
        <v>55</v>
      </c>
      <c r="T823" s="30">
        <f>VLOOKUP(A823,英语评价得分!O:T,6,0)</f>
        <v>-1.18519580092094</v>
      </c>
      <c r="U823" s="41">
        <f t="shared" si="135"/>
        <v>-1.19029623569927</v>
      </c>
      <c r="V823" s="14">
        <f t="shared" si="136"/>
        <v>0</v>
      </c>
      <c r="W823">
        <v>142</v>
      </c>
      <c r="X823">
        <v>64</v>
      </c>
      <c r="Y823" s="131">
        <v>0.450704225352113</v>
      </c>
      <c r="Z823">
        <v>86.03</v>
      </c>
      <c r="AA823" s="41">
        <f t="shared" si="137"/>
        <v>-3.02882091741133</v>
      </c>
      <c r="AB823" s="41">
        <f>VLOOKUP(A823,绩点百分制转换!$H:$M,6,0)</f>
        <v>-0.742433417722462</v>
      </c>
      <c r="AC823" s="41">
        <f>L823*权重!$O$22+AA823*权重!$O$23+AB823*权重!$O$24</f>
        <v>-1.23799947410058</v>
      </c>
      <c r="AD823" s="41">
        <f t="shared" si="138"/>
        <v>-1.7605841229298</v>
      </c>
      <c r="AE823">
        <v>0</v>
      </c>
      <c r="AF823">
        <v>0</v>
      </c>
      <c r="AG823">
        <v>0</v>
      </c>
      <c r="AH823" s="41">
        <f>AE823*权重!$N$3+AF823*权重!$N$4+AG823*权重!$N$5</f>
        <v>0</v>
      </c>
      <c r="AI823" s="41">
        <f t="shared" si="139"/>
        <v>-0.885290647353986</v>
      </c>
      <c r="AJ823">
        <v>0</v>
      </c>
      <c r="AK823">
        <v>0</v>
      </c>
      <c r="AL823">
        <v>0</v>
      </c>
      <c r="AM823" s="41">
        <f>AJ823*权重!$N$9+AK823*权重!$N$10+AL823*权重!$N$11</f>
        <v>0</v>
      </c>
      <c r="AN823" s="41">
        <f t="shared" si="140"/>
        <v>-0.651047891978899</v>
      </c>
      <c r="AO823" s="41">
        <f>AI823*权重!$D$16+AN823*权重!$D$17</f>
        <v>-0.740036714745894</v>
      </c>
      <c r="AP823" s="41">
        <f t="shared" si="141"/>
        <v>-0.881413587411652</v>
      </c>
      <c r="AQ823" t="s">
        <v>55</v>
      </c>
      <c r="AR823" t="s">
        <v>55</v>
      </c>
      <c r="AS823">
        <v>86.17</v>
      </c>
      <c r="AT823">
        <v>88.33</v>
      </c>
      <c r="AU823">
        <v>87.9</v>
      </c>
      <c r="AV823" s="7">
        <f>IF(AU823="","未进复试",IFERROR(VLOOKUP(A823,录取名单!$E:$I,5,0),"未录取"))</f>
        <v>87.9</v>
      </c>
      <c r="AW823" s="136" t="str">
        <f>VLOOKUP(A823,[1]数据整理!$A:$AC,29,0)</f>
        <v>zhijiaotuan</v>
      </c>
      <c r="AX823" t="str">
        <f t="shared" si="142"/>
        <v/>
      </c>
      <c r="AY823">
        <f>IFERROR(VLOOKUP(A823,跨学科资质筛选!$A:$H,8,0),1)</f>
        <v>1</v>
      </c>
    </row>
    <row r="824" spans="1:51">
      <c r="A824" s="8">
        <v>1004</v>
      </c>
      <c r="B824" s="8" t="s">
        <v>1086</v>
      </c>
      <c r="C824">
        <v>1</v>
      </c>
      <c r="D824" t="s">
        <v>102</v>
      </c>
      <c r="E824" t="str">
        <f>VLOOKUP(A824,[1]数据整理!A:J,10,0)</f>
        <v>工学</v>
      </c>
      <c r="F824" t="str">
        <f>VLOOKUP(A824,[1]数据整理!$A:$M,13,0)</f>
        <v>风景园林</v>
      </c>
      <c r="G824" s="7">
        <v>211</v>
      </c>
      <c r="H824" s="7">
        <f t="shared" si="132"/>
        <v>0</v>
      </c>
      <c r="I824" s="7">
        <f t="shared" si="133"/>
        <v>1</v>
      </c>
      <c r="J824" s="7">
        <v>1</v>
      </c>
      <c r="K824" s="127">
        <f>VLOOKUP(G824,权重!$L$16:$N$18,3,0)</f>
        <v>0.03757</v>
      </c>
      <c r="L824" s="127">
        <f t="shared" si="134"/>
        <v>-0.0952406599627802</v>
      </c>
      <c r="M824" t="str">
        <f>IFERROR(VLOOKUP(A824,[1]数据整理!A:Q,16,0),"")</f>
        <v>园林学院</v>
      </c>
      <c r="N824" t="s">
        <v>64</v>
      </c>
      <c r="O824">
        <v>556</v>
      </c>
      <c r="P824">
        <v>569</v>
      </c>
      <c r="Q824" s="14"/>
      <c r="R824" s="14" t="s">
        <v>55</v>
      </c>
      <c r="S824" s="14" t="s">
        <v>55</v>
      </c>
      <c r="T824" s="30">
        <f>VLOOKUP(A824,英语评价得分!O:T,6,0)</f>
        <v>1.80587113509333</v>
      </c>
      <c r="U824" s="41">
        <f t="shared" si="135"/>
        <v>1.81463269837406</v>
      </c>
      <c r="V824" s="14">
        <f t="shared" si="136"/>
        <v>0</v>
      </c>
      <c r="W824">
        <v>142</v>
      </c>
      <c r="X824">
        <v>17</v>
      </c>
      <c r="Y824" s="131">
        <v>0.119718309859155</v>
      </c>
      <c r="Z824">
        <v>88.96</v>
      </c>
      <c r="AA824" s="41">
        <f t="shared" si="137"/>
        <v>-0.175279806684949</v>
      </c>
      <c r="AB824" s="41">
        <f>VLOOKUP(A824,绩点百分制转换!$H:$M,6,0)</f>
        <v>0.0103234133968718</v>
      </c>
      <c r="AC824" s="41">
        <f>L824*权重!$O$22+AA824*权重!$O$23+AB824*权重!$O$24</f>
        <v>-0.120832700958161</v>
      </c>
      <c r="AD824" s="41">
        <f t="shared" si="138"/>
        <v>-0.1717973362252</v>
      </c>
      <c r="AE824">
        <v>0</v>
      </c>
      <c r="AF824">
        <v>0</v>
      </c>
      <c r="AG824">
        <v>0</v>
      </c>
      <c r="AH824" s="41">
        <f>AE824*权重!$N$3+AF824*权重!$N$4+AG824*权重!$N$5</f>
        <v>0</v>
      </c>
      <c r="AI824" s="41">
        <f t="shared" si="139"/>
        <v>-0.885290647353986</v>
      </c>
      <c r="AJ824">
        <v>0</v>
      </c>
      <c r="AK824">
        <v>0</v>
      </c>
      <c r="AL824">
        <v>0</v>
      </c>
      <c r="AM824" s="41">
        <f>AJ824*权重!$N$9+AK824*权重!$N$10+AL824*权重!$N$11</f>
        <v>0</v>
      </c>
      <c r="AN824" s="41">
        <f t="shared" si="140"/>
        <v>-0.651047891978899</v>
      </c>
      <c r="AO824" s="41">
        <f>AI824*权重!$D$16+AN824*权重!$D$17</f>
        <v>-0.740036714745894</v>
      </c>
      <c r="AP824" s="41">
        <f t="shared" si="141"/>
        <v>-0.881413587411652</v>
      </c>
      <c r="AQ824">
        <v>66</v>
      </c>
      <c r="AR824">
        <v>79</v>
      </c>
      <c r="AS824" t="s">
        <v>55</v>
      </c>
      <c r="AT824">
        <v>85.86</v>
      </c>
      <c r="AU824">
        <v>75.17</v>
      </c>
      <c r="AV824" s="7">
        <f>IF(AU824="","未进复试",IFERROR(VLOOKUP(A824,录取名单!$E:$I,5,0),"未录取"))</f>
        <v>75.17</v>
      </c>
      <c r="AW824" s="136" t="str">
        <f>VLOOKUP(A824,[1]数据整理!$A:$AC,29,0)</f>
        <v>putong</v>
      </c>
      <c r="AX824" t="str">
        <f t="shared" si="142"/>
        <v/>
      </c>
      <c r="AY824">
        <f>IFERROR(VLOOKUP(A824,跨学科资质筛选!$A:$H,8,0),1)</f>
        <v>1</v>
      </c>
    </row>
    <row r="825" spans="1:51">
      <c r="A825" s="8">
        <v>1005</v>
      </c>
      <c r="B825" s="8" t="s">
        <v>1087</v>
      </c>
      <c r="C825">
        <v>1</v>
      </c>
      <c r="D825" t="s">
        <v>102</v>
      </c>
      <c r="E825" t="str">
        <f>VLOOKUP(A825,[1]数据整理!A:J,10,0)</f>
        <v>农学</v>
      </c>
      <c r="F825" t="str">
        <f>VLOOKUP(A825,[1]数据整理!$A:$M,13,0)</f>
        <v>园艺</v>
      </c>
      <c r="G825" s="7">
        <v>211</v>
      </c>
      <c r="H825" s="7">
        <f t="shared" si="132"/>
        <v>0</v>
      </c>
      <c r="I825" s="7">
        <f t="shared" si="133"/>
        <v>1</v>
      </c>
      <c r="J825" s="7">
        <v>1</v>
      </c>
      <c r="K825" s="127">
        <f>VLOOKUP(G825,权重!$L$16:$N$18,3,0)</f>
        <v>0.03757</v>
      </c>
      <c r="L825" s="127">
        <f t="shared" si="134"/>
        <v>-0.0952406599627802</v>
      </c>
      <c r="M825" t="str">
        <f>IFERROR(VLOOKUP(A825,[1]数据整理!A:Q,16,0),"")</f>
        <v>园林学院</v>
      </c>
      <c r="N825" t="s">
        <v>58</v>
      </c>
      <c r="O825">
        <v>567</v>
      </c>
      <c r="P825">
        <v>492</v>
      </c>
      <c r="Q825" s="14"/>
      <c r="R825" s="14" t="s">
        <v>55</v>
      </c>
      <c r="S825" s="14" t="s">
        <v>55</v>
      </c>
      <c r="T825" s="30">
        <f>VLOOKUP(A825,英语评价得分!O:T,6,0)</f>
        <v>0.396799622859311</v>
      </c>
      <c r="U825" s="41">
        <f t="shared" si="135"/>
        <v>0.399030892106003</v>
      </c>
      <c r="V825" s="14">
        <f t="shared" si="136"/>
        <v>0</v>
      </c>
      <c r="W825">
        <v>62</v>
      </c>
      <c r="X825">
        <v>3</v>
      </c>
      <c r="Y825" s="131">
        <v>0.0483870967741935</v>
      </c>
      <c r="Z825">
        <v>90.1</v>
      </c>
      <c r="AA825" s="41">
        <f t="shared" si="137"/>
        <v>0.439690618001451</v>
      </c>
      <c r="AB825" s="41">
        <f>VLOOKUP(A825,绩点百分制转换!$H:$M,6,0)</f>
        <v>0.303204910828968</v>
      </c>
      <c r="AC825" s="41">
        <f>L825*权重!$O$22+AA825*权重!$O$23+AB825*权重!$O$24</f>
        <v>0.125853079948864</v>
      </c>
      <c r="AD825" s="41">
        <f t="shared" si="138"/>
        <v>0.179028626912379</v>
      </c>
      <c r="AE825">
        <v>0</v>
      </c>
      <c r="AF825">
        <v>0</v>
      </c>
      <c r="AG825">
        <v>0</v>
      </c>
      <c r="AH825" s="41">
        <f>AE825*权重!$N$3+AF825*权重!$N$4+AG825*权重!$N$5</f>
        <v>0</v>
      </c>
      <c r="AI825" s="41">
        <f t="shared" si="139"/>
        <v>-0.885290647353986</v>
      </c>
      <c r="AJ825">
        <v>0</v>
      </c>
      <c r="AK825">
        <v>0</v>
      </c>
      <c r="AL825">
        <v>0</v>
      </c>
      <c r="AM825" s="41">
        <f>AJ825*权重!$N$9+AK825*权重!$N$10+AL825*权重!$N$11</f>
        <v>0</v>
      </c>
      <c r="AN825" s="41">
        <f t="shared" si="140"/>
        <v>-0.651047891978899</v>
      </c>
      <c r="AO825" s="41">
        <f>AI825*权重!$D$16+AN825*权重!$D$17</f>
        <v>-0.740036714745894</v>
      </c>
      <c r="AP825" s="41">
        <f t="shared" si="141"/>
        <v>-0.881413587411652</v>
      </c>
      <c r="AQ825" t="s">
        <v>55</v>
      </c>
      <c r="AR825" t="s">
        <v>55</v>
      </c>
      <c r="AS825">
        <v>89.29</v>
      </c>
      <c r="AT825">
        <v>91</v>
      </c>
      <c r="AU825">
        <v>90.66</v>
      </c>
      <c r="AV825" s="7">
        <f>IF(AU825="","未进复试",IFERROR(VLOOKUP(A825,录取名单!$E:$I,5,0),"未录取"))</f>
        <v>90.66</v>
      </c>
      <c r="AW825" s="136" t="str">
        <f>VLOOKUP(A825,[1]数据整理!$A:$AC,29,0)</f>
        <v>putong</v>
      </c>
      <c r="AX825" t="str">
        <f t="shared" si="142"/>
        <v/>
      </c>
      <c r="AY825">
        <f>IFERROR(VLOOKUP(A825,跨学科资质筛选!$A:$H,8,0),1)</f>
        <v>1</v>
      </c>
    </row>
    <row r="826" spans="1:51">
      <c r="A826" s="8">
        <v>1006</v>
      </c>
      <c r="B826" s="8" t="s">
        <v>1088</v>
      </c>
      <c r="C826">
        <v>1</v>
      </c>
      <c r="D826" t="s">
        <v>941</v>
      </c>
      <c r="E826" t="str">
        <f>VLOOKUP(A826,[1]数据整理!A:J,10,0)</f>
        <v>管理学</v>
      </c>
      <c r="F826" t="str">
        <f>VLOOKUP(A826,[1]数据整理!$A:$M,13,0)</f>
        <v>电子商务</v>
      </c>
      <c r="G826" s="7" t="s">
        <v>53</v>
      </c>
      <c r="H826" s="7">
        <f t="shared" si="132"/>
        <v>0</v>
      </c>
      <c r="I826" s="7">
        <f t="shared" si="133"/>
        <v>1</v>
      </c>
      <c r="J826" s="7">
        <v>1</v>
      </c>
      <c r="K826" s="127">
        <f>VLOOKUP(G826,权重!$L$16:$N$18,3,0)</f>
        <v>0.02965</v>
      </c>
      <c r="L826" s="127">
        <f t="shared" si="134"/>
        <v>-0.162495927150278</v>
      </c>
      <c r="M826" t="str">
        <f>IFERROR(VLOOKUP(A826,[1]数据整理!A:Q,16,0),"")</f>
        <v>经济管理学院</v>
      </c>
      <c r="N826" t="s">
        <v>79</v>
      </c>
      <c r="O826">
        <v>512</v>
      </c>
      <c r="P826">
        <v>453</v>
      </c>
      <c r="Q826" s="14"/>
      <c r="R826" s="14" t="s">
        <v>55</v>
      </c>
      <c r="S826" s="14" t="s">
        <v>55</v>
      </c>
      <c r="T826" s="30">
        <f>VLOOKUP(A826,英语评价得分!O:T,6,0)</f>
        <v>-0.316885948272204</v>
      </c>
      <c r="U826" s="41">
        <f t="shared" si="135"/>
        <v>-0.317962230549246</v>
      </c>
      <c r="V826" s="14">
        <f t="shared" si="136"/>
        <v>0</v>
      </c>
      <c r="W826">
        <v>57</v>
      </c>
      <c r="X826">
        <v>1</v>
      </c>
      <c r="Y826" s="131">
        <v>0.0175438596491228</v>
      </c>
      <c r="Z826">
        <v>4.67</v>
      </c>
      <c r="AA826" s="41">
        <f t="shared" si="137"/>
        <v>0.705600558589675</v>
      </c>
      <c r="AB826" s="41">
        <f>VLOOKUP(A826,绩点百分制转换!$H:$M,6,0)</f>
        <v>2.60441667636687</v>
      </c>
      <c r="AC826" s="41">
        <f>L826*权重!$O$22+AA826*权重!$O$23+AB826*权重!$O$24</f>
        <v>0.292431333574172</v>
      </c>
      <c r="AD826" s="41">
        <f t="shared" si="138"/>
        <v>0.415929092156057</v>
      </c>
      <c r="AE826">
        <v>0</v>
      </c>
      <c r="AF826">
        <v>0</v>
      </c>
      <c r="AG826">
        <v>0</v>
      </c>
      <c r="AH826" s="41">
        <f>AE826*权重!$N$3+AF826*权重!$N$4+AG826*权重!$N$5</f>
        <v>0</v>
      </c>
      <c r="AI826" s="41">
        <f t="shared" si="139"/>
        <v>-0.885290647353986</v>
      </c>
      <c r="AJ826">
        <v>0</v>
      </c>
      <c r="AK826">
        <v>0</v>
      </c>
      <c r="AL826">
        <v>0</v>
      </c>
      <c r="AM826" s="41">
        <f>AJ826*权重!$N$9+AK826*权重!$N$10+AL826*权重!$N$11</f>
        <v>0</v>
      </c>
      <c r="AN826" s="41">
        <f t="shared" si="140"/>
        <v>-0.651047891978899</v>
      </c>
      <c r="AO826" s="41">
        <f>AI826*权重!$D$16+AN826*权重!$D$17</f>
        <v>-0.740036714745894</v>
      </c>
      <c r="AP826" s="41">
        <f t="shared" si="141"/>
        <v>-0.881413587411652</v>
      </c>
      <c r="AQ826" t="s">
        <v>55</v>
      </c>
      <c r="AR826" t="s">
        <v>55</v>
      </c>
      <c r="AS826" t="s">
        <v>55</v>
      </c>
      <c r="AT826" t="s">
        <v>55</v>
      </c>
      <c r="AU826" t="s">
        <v>55</v>
      </c>
      <c r="AV826" s="7" t="str">
        <f>IF(AU826="","未进复试",IFERROR(VLOOKUP(A826,录取名单!$E:$I,5,0),"未录取"))</f>
        <v>未进复试</v>
      </c>
      <c r="AW826" s="136" t="str">
        <f>VLOOKUP(A826,[1]数据整理!$A:$AC,29,0)</f>
        <v>putong</v>
      </c>
      <c r="AX826" t="str">
        <f t="shared" si="142"/>
        <v/>
      </c>
      <c r="AY826">
        <f>IFERROR(VLOOKUP(A826,跨学科资质筛选!$A:$H,8,0),1)</f>
        <v>1</v>
      </c>
    </row>
    <row r="827" spans="1:51">
      <c r="A827" s="8">
        <v>1007</v>
      </c>
      <c r="B827" s="8" t="s">
        <v>1089</v>
      </c>
      <c r="C827">
        <v>2</v>
      </c>
      <c r="D827" t="s">
        <v>102</v>
      </c>
      <c r="E827" t="str">
        <f>VLOOKUP(A827,[1]数据整理!A:J,10,0)</f>
        <v>工学</v>
      </c>
      <c r="F827" t="str">
        <f>VLOOKUP(A827,[1]数据整理!$A:$M,13,0)</f>
        <v>风景园林</v>
      </c>
      <c r="G827" s="7">
        <v>211</v>
      </c>
      <c r="H827" s="7">
        <f t="shared" si="132"/>
        <v>0</v>
      </c>
      <c r="I827" s="7">
        <f t="shared" si="133"/>
        <v>1</v>
      </c>
      <c r="J827" s="7">
        <v>1</v>
      </c>
      <c r="K827" s="127">
        <f>VLOOKUP(G827,权重!$L$16:$N$18,3,0)</f>
        <v>0.03757</v>
      </c>
      <c r="L827" s="127">
        <f t="shared" si="134"/>
        <v>-0.0952406599627802</v>
      </c>
      <c r="M827" t="str">
        <f>IFERROR(VLOOKUP(A827,[1]数据整理!A:Q,16,0),"")</f>
        <v>园林学院</v>
      </c>
      <c r="N827" t="s">
        <v>127</v>
      </c>
      <c r="O827">
        <v>518</v>
      </c>
      <c r="Q827" s="14"/>
      <c r="R827" s="14" t="s">
        <v>55</v>
      </c>
      <c r="S827" s="14" t="s">
        <v>55</v>
      </c>
      <c r="T827" s="30">
        <f>VLOOKUP(A827,英语评价得分!O:T,6,0)</f>
        <v>-0.409823295645418</v>
      </c>
      <c r="U827" s="41">
        <f t="shared" si="135"/>
        <v>-0.411330292900246</v>
      </c>
      <c r="V827" s="14">
        <f t="shared" si="136"/>
        <v>0</v>
      </c>
      <c r="W827">
        <v>142</v>
      </c>
      <c r="X827">
        <v>49</v>
      </c>
      <c r="Y827" s="131">
        <v>0.345070422535211</v>
      </c>
      <c r="Z827">
        <v>87.11</v>
      </c>
      <c r="AA827" s="41">
        <f t="shared" si="137"/>
        <v>-2.11811630760504</v>
      </c>
      <c r="AB827" s="41">
        <f>VLOOKUP(A827,绩点百分制转换!$H:$M,6,0)</f>
        <v>-0.464966735944687</v>
      </c>
      <c r="AC827" s="41">
        <f>L827*权重!$O$22+AA827*权重!$O$23+AB827*权重!$O$24</f>
        <v>-0.879769143796619</v>
      </c>
      <c r="AD827" s="41">
        <f t="shared" si="138"/>
        <v>-1.25112427408125</v>
      </c>
      <c r="AE827">
        <v>0</v>
      </c>
      <c r="AF827">
        <v>0</v>
      </c>
      <c r="AG827">
        <v>0</v>
      </c>
      <c r="AH827" s="41">
        <f>AE827*权重!$N$3+AF827*权重!$N$4+AG827*权重!$N$5</f>
        <v>0</v>
      </c>
      <c r="AI827" s="41">
        <f t="shared" si="139"/>
        <v>-0.885290647353986</v>
      </c>
      <c r="AJ827">
        <v>0</v>
      </c>
      <c r="AK827">
        <v>0</v>
      </c>
      <c r="AL827">
        <v>0</v>
      </c>
      <c r="AM827" s="41">
        <f>AJ827*权重!$N$9+AK827*权重!$N$10+AL827*权重!$N$11</f>
        <v>0</v>
      </c>
      <c r="AN827" s="41">
        <f t="shared" si="140"/>
        <v>-0.651047891978899</v>
      </c>
      <c r="AO827" s="41">
        <f>AI827*权重!$D$16+AN827*权重!$D$17</f>
        <v>-0.740036714745894</v>
      </c>
      <c r="AP827" s="41">
        <f t="shared" si="141"/>
        <v>-0.881413587411652</v>
      </c>
      <c r="AQ827">
        <v>75</v>
      </c>
      <c r="AR827">
        <v>91</v>
      </c>
      <c r="AS827" t="s">
        <v>55</v>
      </c>
      <c r="AT827">
        <v>85.64</v>
      </c>
      <c r="AU827">
        <v>83.53</v>
      </c>
      <c r="AV827" s="7">
        <f>IF(AU827="","未进复试",IFERROR(VLOOKUP(A827,录取名单!$E:$I,5,0),"未录取"))</f>
        <v>83.53</v>
      </c>
      <c r="AW827" s="136" t="str">
        <f>VLOOKUP(A827,[1]数据整理!$A:$AC,29,0)</f>
        <v>putong</v>
      </c>
      <c r="AX827" t="str">
        <f t="shared" si="142"/>
        <v/>
      </c>
      <c r="AY827">
        <f>IFERROR(VLOOKUP(A827,跨学科资质筛选!$A:$H,8,0),1)</f>
        <v>1</v>
      </c>
    </row>
    <row r="828" spans="1:51">
      <c r="A828" s="8">
        <v>1008</v>
      </c>
      <c r="B828" s="8" t="s">
        <v>1090</v>
      </c>
      <c r="C828">
        <v>1</v>
      </c>
      <c r="D828" t="s">
        <v>102</v>
      </c>
      <c r="E828" t="str">
        <f>VLOOKUP(A828,[1]数据整理!A:J,10,0)</f>
        <v>艺术学</v>
      </c>
      <c r="F828" t="str">
        <f>VLOOKUP(A828,[1]数据整理!$A:$M,13,0)</f>
        <v>视觉传达设计</v>
      </c>
      <c r="G828" s="7">
        <v>211</v>
      </c>
      <c r="H828" s="7">
        <f t="shared" si="132"/>
        <v>0</v>
      </c>
      <c r="I828" s="7">
        <f t="shared" si="133"/>
        <v>1</v>
      </c>
      <c r="J828" s="7">
        <v>1</v>
      </c>
      <c r="K828" s="127">
        <f>VLOOKUP(G828,权重!$L$16:$N$18,3,0)</f>
        <v>0.03757</v>
      </c>
      <c r="L828" s="127">
        <f t="shared" si="134"/>
        <v>-0.0952406599627802</v>
      </c>
      <c r="M828" t="str">
        <f>IFERROR(VLOOKUP(A828,[1]数据整理!A:Q,16,0),"")</f>
        <v>艺术设计学院</v>
      </c>
      <c r="N828" t="s">
        <v>205</v>
      </c>
      <c r="O828">
        <v>476</v>
      </c>
      <c r="P828">
        <v>440</v>
      </c>
      <c r="Q828" s="14"/>
      <c r="R828" s="14" t="s">
        <v>55</v>
      </c>
      <c r="S828" s="14" t="s">
        <v>55</v>
      </c>
      <c r="T828" s="30">
        <f>VLOOKUP(A828,英语评价得分!O:T,6,0)</f>
        <v>-0.554781138649375</v>
      </c>
      <c r="U828" s="41">
        <f t="shared" si="135"/>
        <v>-0.556959938100997</v>
      </c>
      <c r="V828" s="14">
        <f t="shared" si="136"/>
        <v>0</v>
      </c>
      <c r="W828">
        <v>33</v>
      </c>
      <c r="X828">
        <v>11</v>
      </c>
      <c r="Y828" s="131">
        <v>0.333333333333333</v>
      </c>
      <c r="Z828">
        <v>84.42</v>
      </c>
      <c r="AA828" s="41">
        <f t="shared" si="137"/>
        <v>-2.01692690651545</v>
      </c>
      <c r="AB828" s="41">
        <f>VLOOKUP(A828,绩点百分制转换!$H:$M,6,0)</f>
        <v>-1.15606430444674</v>
      </c>
      <c r="AC828" s="41">
        <f>L828*权重!$O$22+AA828*权重!$O$23+AB828*权重!$O$24</f>
        <v>-0.87269708584668</v>
      </c>
      <c r="AD828" s="41">
        <f t="shared" si="138"/>
        <v>-1.24106669584334</v>
      </c>
      <c r="AE828">
        <v>0</v>
      </c>
      <c r="AF828">
        <v>1</v>
      </c>
      <c r="AG828">
        <v>4</v>
      </c>
      <c r="AH828" s="41">
        <f>AE828*权重!$N$3+AF828*权重!$N$4+AG828*权重!$N$5</f>
        <v>0.858819126863304</v>
      </c>
      <c r="AI828" s="41">
        <f t="shared" si="139"/>
        <v>-0.0665160689698573</v>
      </c>
      <c r="AJ828">
        <v>0</v>
      </c>
      <c r="AK828">
        <v>0</v>
      </c>
      <c r="AL828">
        <v>0</v>
      </c>
      <c r="AM828" s="41">
        <f>AJ828*权重!$N$9+AK828*权重!$N$10+AL828*权重!$N$11</f>
        <v>0</v>
      </c>
      <c r="AN828" s="41">
        <f t="shared" si="140"/>
        <v>-0.651047891978899</v>
      </c>
      <c r="AO828" s="41">
        <f>AI828*权重!$D$16+AN828*权重!$D$17</f>
        <v>-0.428984252417764</v>
      </c>
      <c r="AP828" s="41">
        <f t="shared" si="141"/>
        <v>-0.510937553951603</v>
      </c>
      <c r="AQ828">
        <v>91</v>
      </c>
      <c r="AR828" t="s">
        <v>55</v>
      </c>
      <c r="AS828">
        <v>83.75</v>
      </c>
      <c r="AT828">
        <v>88.3</v>
      </c>
      <c r="AU828">
        <v>88.45</v>
      </c>
      <c r="AV828" s="7">
        <f>IF(AU828="","未进复试",IFERROR(VLOOKUP(A828,录取名单!$E:$I,5,0),"未录取"))</f>
        <v>88.45</v>
      </c>
      <c r="AW828" s="136" t="str">
        <f>VLOOKUP(A828,[1]数据整理!$A:$AC,29,0)</f>
        <v>zhijiaotuan</v>
      </c>
      <c r="AX828" t="str">
        <f t="shared" si="142"/>
        <v/>
      </c>
      <c r="AY828">
        <f>IFERROR(VLOOKUP(A828,跨学科资质筛选!$A:$H,8,0),1)</f>
        <v>1</v>
      </c>
    </row>
    <row r="829" spans="1:51">
      <c r="A829" s="8">
        <v>1009</v>
      </c>
      <c r="B829" s="8" t="s">
        <v>1091</v>
      </c>
      <c r="C829">
        <v>1</v>
      </c>
      <c r="D829" t="s">
        <v>102</v>
      </c>
      <c r="E829" t="str">
        <f>VLOOKUP(A829,[1]数据整理!A:J,10,0)</f>
        <v>农学</v>
      </c>
      <c r="F829" t="str">
        <f>VLOOKUP(A829,[1]数据整理!$A:$M,13,0)</f>
        <v>园林</v>
      </c>
      <c r="G829" s="7">
        <v>211</v>
      </c>
      <c r="H829" s="7">
        <f t="shared" si="132"/>
        <v>0</v>
      </c>
      <c r="I829" s="7">
        <f t="shared" si="133"/>
        <v>1</v>
      </c>
      <c r="J829" s="7">
        <v>1</v>
      </c>
      <c r="K829" s="127">
        <f>VLOOKUP(G829,权重!$L$16:$N$18,3,0)</f>
        <v>0.03757</v>
      </c>
      <c r="L829" s="127">
        <f t="shared" si="134"/>
        <v>-0.0952406599627802</v>
      </c>
      <c r="M829" t="str">
        <f>IFERROR(VLOOKUP(A829,[1]数据整理!A:Q,16,0),"")</f>
        <v>园林学院</v>
      </c>
      <c r="N829" t="s">
        <v>127</v>
      </c>
      <c r="O829">
        <v>556</v>
      </c>
      <c r="P829">
        <v>529</v>
      </c>
      <c r="Q829" s="14"/>
      <c r="R829" s="14" t="s">
        <v>55</v>
      </c>
      <c r="S829" s="14" t="s">
        <v>55</v>
      </c>
      <c r="T829" s="30">
        <f>VLOOKUP(A829,英语评价得分!O:T,6,0)</f>
        <v>1.0738859339328</v>
      </c>
      <c r="U829" s="41">
        <f t="shared" si="135"/>
        <v>1.07925513667637</v>
      </c>
      <c r="V829" s="14">
        <f t="shared" si="136"/>
        <v>0</v>
      </c>
      <c r="W829">
        <v>185</v>
      </c>
      <c r="X829">
        <v>71</v>
      </c>
      <c r="Y829" s="131">
        <v>0.383783783783784</v>
      </c>
      <c r="Z829">
        <v>86.49</v>
      </c>
      <c r="AA829" s="41">
        <f t="shared" si="137"/>
        <v>-2.45187724028</v>
      </c>
      <c r="AB829" s="41">
        <f>VLOOKUP(A829,绩点百分制转换!$H:$M,6,0)</f>
        <v>-0.62425316437267</v>
      </c>
      <c r="AC829" s="41">
        <f>L829*权重!$O$22+AA829*权重!$O$23+AB829*权重!$O$24</f>
        <v>-1.01366717201406</v>
      </c>
      <c r="AD829" s="41">
        <f t="shared" si="138"/>
        <v>-1.4415483209756</v>
      </c>
      <c r="AE829">
        <v>0</v>
      </c>
      <c r="AF829">
        <v>0</v>
      </c>
      <c r="AG829">
        <v>1</v>
      </c>
      <c r="AH829" s="41">
        <f>AE829*权重!$N$3+AF829*权重!$N$4+AG829*权重!$N$5</f>
        <v>0.106474550904377</v>
      </c>
      <c r="AI829" s="41">
        <f t="shared" si="139"/>
        <v>-0.783780733568324</v>
      </c>
      <c r="AJ829">
        <v>0</v>
      </c>
      <c r="AK829">
        <v>0</v>
      </c>
      <c r="AL829">
        <v>0</v>
      </c>
      <c r="AM829" s="41">
        <f>AJ829*权重!$N$9+AK829*权重!$N$10+AL829*权重!$N$11</f>
        <v>0</v>
      </c>
      <c r="AN829" s="41">
        <f t="shared" si="140"/>
        <v>-0.651047891978899</v>
      </c>
      <c r="AO829" s="41">
        <f>AI829*权重!$D$16+AN829*权重!$D$17</f>
        <v>-0.701473098498721</v>
      </c>
      <c r="AP829" s="41">
        <f t="shared" si="141"/>
        <v>-0.835482764436662</v>
      </c>
      <c r="AQ829">
        <v>86</v>
      </c>
      <c r="AR829">
        <v>82</v>
      </c>
      <c r="AS829" t="s">
        <v>55</v>
      </c>
      <c r="AT829">
        <v>88.79</v>
      </c>
      <c r="AU829">
        <v>84.96</v>
      </c>
      <c r="AV829" s="7">
        <f>IF(AU829="","未进复试",IFERROR(VLOOKUP(A829,录取名单!$E:$I,5,0),"未录取"))</f>
        <v>84.96</v>
      </c>
      <c r="AW829" s="136" t="str">
        <f>VLOOKUP(A829,[1]数据整理!$A:$AC,29,0)</f>
        <v>zhijiaotuan</v>
      </c>
      <c r="AX829" t="str">
        <f t="shared" si="142"/>
        <v/>
      </c>
      <c r="AY829">
        <f>IFERROR(VLOOKUP(A829,跨学科资质筛选!$A:$H,8,0),1)</f>
        <v>1</v>
      </c>
    </row>
    <row r="830" spans="1:51">
      <c r="A830" s="8">
        <v>1010</v>
      </c>
      <c r="B830" s="8" t="s">
        <v>1092</v>
      </c>
      <c r="C830">
        <v>1</v>
      </c>
      <c r="D830" t="s">
        <v>102</v>
      </c>
      <c r="E830" t="str">
        <f>VLOOKUP(A830,[1]数据整理!A:J,10,0)</f>
        <v>农学</v>
      </c>
      <c r="F830" t="str">
        <f>VLOOKUP(A830,[1]数据整理!$A:$M,13,0)</f>
        <v>园林</v>
      </c>
      <c r="G830" s="7">
        <v>211</v>
      </c>
      <c r="H830" s="7">
        <f t="shared" si="132"/>
        <v>0</v>
      </c>
      <c r="I830" s="7">
        <f t="shared" si="133"/>
        <v>1</v>
      </c>
      <c r="J830" s="7">
        <v>1</v>
      </c>
      <c r="K830" s="127">
        <f>VLOOKUP(G830,权重!$L$16:$N$18,3,0)</f>
        <v>0.03757</v>
      </c>
      <c r="L830" s="127">
        <f t="shared" si="134"/>
        <v>-0.0952406599627802</v>
      </c>
      <c r="M830" t="str">
        <f>IFERROR(VLOOKUP(A830,[1]数据整理!A:Q,16,0),"")</f>
        <v>园林学院</v>
      </c>
      <c r="N830" t="s">
        <v>64</v>
      </c>
      <c r="O830">
        <v>492</v>
      </c>
      <c r="P830">
        <v>528</v>
      </c>
      <c r="Q830" s="14"/>
      <c r="R830" s="14" t="s">
        <v>55</v>
      </c>
      <c r="S830" s="14" t="s">
        <v>55</v>
      </c>
      <c r="T830" s="30">
        <f>VLOOKUP(A830,英语评价得分!O:T,6,0)</f>
        <v>1.05558630390379</v>
      </c>
      <c r="U830" s="41">
        <f t="shared" si="135"/>
        <v>1.06087069763393</v>
      </c>
      <c r="V830" s="14">
        <f t="shared" si="136"/>
        <v>0</v>
      </c>
      <c r="W830">
        <v>183</v>
      </c>
      <c r="X830">
        <v>4</v>
      </c>
      <c r="Y830" s="131">
        <v>0.0218579234972678</v>
      </c>
      <c r="Z830">
        <v>89.25</v>
      </c>
      <c r="AA830" s="41">
        <f t="shared" si="137"/>
        <v>0.668407560432501</v>
      </c>
      <c r="AB830" s="41">
        <f>VLOOKUP(A830,绩点百分制转换!$H:$M,6,0)</f>
        <v>0.084828355726091</v>
      </c>
      <c r="AC830" s="41">
        <f>L830*权重!$O$22+AA830*权重!$O$23+AB830*权重!$O$24</f>
        <v>0.202759753445607</v>
      </c>
      <c r="AD830" s="41">
        <f t="shared" si="138"/>
        <v>0.28840200750204</v>
      </c>
      <c r="AE830">
        <v>0</v>
      </c>
      <c r="AF830">
        <v>0</v>
      </c>
      <c r="AG830">
        <v>4</v>
      </c>
      <c r="AH830" s="41">
        <f>AE830*权重!$N$3+AF830*权重!$N$4+AG830*权重!$N$5</f>
        <v>0.425898203617509</v>
      </c>
      <c r="AI830" s="41">
        <f t="shared" si="139"/>
        <v>-0.47925099221134</v>
      </c>
      <c r="AJ830">
        <v>0</v>
      </c>
      <c r="AK830">
        <v>0</v>
      </c>
      <c r="AL830">
        <v>0</v>
      </c>
      <c r="AM830" s="41">
        <f>AJ830*权重!$N$9+AK830*权重!$N$10+AL830*权重!$N$11</f>
        <v>0</v>
      </c>
      <c r="AN830" s="41">
        <f t="shared" si="140"/>
        <v>-0.651047891978899</v>
      </c>
      <c r="AO830" s="41">
        <f>AI830*权重!$D$16+AN830*权重!$D$17</f>
        <v>-0.585782249757203</v>
      </c>
      <c r="AP830" s="41">
        <f t="shared" si="141"/>
        <v>-0.697690295511692</v>
      </c>
      <c r="AQ830">
        <v>73</v>
      </c>
      <c r="AR830">
        <v>87</v>
      </c>
      <c r="AS830" t="s">
        <v>55</v>
      </c>
      <c r="AT830">
        <v>88.57</v>
      </c>
      <c r="AU830">
        <v>81.71</v>
      </c>
      <c r="AV830" s="7">
        <f>IF(AU830="","未进复试",IFERROR(VLOOKUP(A830,录取名单!$E:$I,5,0),"未录取"))</f>
        <v>81.71</v>
      </c>
      <c r="AW830" s="136" t="str">
        <f>VLOOKUP(A830,[1]数据整理!$A:$AC,29,0)</f>
        <v>putong</v>
      </c>
      <c r="AX830" t="str">
        <f t="shared" si="142"/>
        <v/>
      </c>
      <c r="AY830">
        <f>IFERROR(VLOOKUP(A830,跨学科资质筛选!$A:$H,8,0),1)</f>
        <v>1</v>
      </c>
    </row>
    <row r="831" spans="1:51">
      <c r="A831" s="8">
        <v>1011</v>
      </c>
      <c r="B831" s="8" t="s">
        <v>1093</v>
      </c>
      <c r="C831">
        <v>1</v>
      </c>
      <c r="D831" t="s">
        <v>102</v>
      </c>
      <c r="E831" t="str">
        <f>VLOOKUP(A831,[1]数据整理!A:J,10,0)</f>
        <v>农学</v>
      </c>
      <c r="F831" t="str">
        <f>VLOOKUP(A831,[1]数据整理!$A:$M,13,0)</f>
        <v>园林</v>
      </c>
      <c r="G831" s="7">
        <v>211</v>
      </c>
      <c r="H831" s="7">
        <f t="shared" si="132"/>
        <v>0</v>
      </c>
      <c r="I831" s="7">
        <f t="shared" si="133"/>
        <v>1</v>
      </c>
      <c r="J831" s="7">
        <v>1</v>
      </c>
      <c r="K831" s="127">
        <f>VLOOKUP(G831,权重!$L$16:$N$18,3,0)</f>
        <v>0.03757</v>
      </c>
      <c r="L831" s="127">
        <f t="shared" si="134"/>
        <v>-0.0952406599627802</v>
      </c>
      <c r="M831" t="str">
        <f>IFERROR(VLOOKUP(A831,[1]数据整理!A:Q,16,0),"")</f>
        <v>园林学院</v>
      </c>
      <c r="N831" t="s">
        <v>127</v>
      </c>
      <c r="O831">
        <v>463</v>
      </c>
      <c r="P831">
        <v>479</v>
      </c>
      <c r="Q831" s="14"/>
      <c r="R831" s="14" t="s">
        <v>55</v>
      </c>
      <c r="S831" s="14" t="s">
        <v>55</v>
      </c>
      <c r="T831" s="30">
        <f>VLOOKUP(A831,英语评价得分!O:T,6,0)</f>
        <v>0.15890443248214</v>
      </c>
      <c r="U831" s="41">
        <f t="shared" si="135"/>
        <v>0.160033184554254</v>
      </c>
      <c r="V831" s="14">
        <f t="shared" si="136"/>
        <v>0</v>
      </c>
      <c r="W831">
        <v>195</v>
      </c>
      <c r="X831">
        <v>24</v>
      </c>
      <c r="Y831" s="131">
        <v>0.123076923076923</v>
      </c>
      <c r="Z831">
        <v>88.56</v>
      </c>
      <c r="AA831" s="41">
        <f t="shared" si="137"/>
        <v>-0.204235542996739</v>
      </c>
      <c r="AB831" s="41">
        <f>VLOOKUP(A831,绩点百分制转换!$H:$M,6,0)</f>
        <v>-0.0924420242985985</v>
      </c>
      <c r="AC831" s="41">
        <f>L831*权重!$O$22+AA831*权重!$O$23+AB831*权重!$O$24</f>
        <v>-0.136481870209701</v>
      </c>
      <c r="AD831" s="41">
        <f t="shared" si="138"/>
        <v>-0.194052915183938</v>
      </c>
      <c r="AE831">
        <v>0</v>
      </c>
      <c r="AF831">
        <v>0</v>
      </c>
      <c r="AG831">
        <v>0</v>
      </c>
      <c r="AH831" s="41">
        <f>AE831*权重!$N$3+AF831*权重!$N$4+AG831*权重!$N$5</f>
        <v>0</v>
      </c>
      <c r="AI831" s="41">
        <f t="shared" si="139"/>
        <v>-0.885290647353986</v>
      </c>
      <c r="AJ831">
        <v>0</v>
      </c>
      <c r="AK831">
        <v>0</v>
      </c>
      <c r="AL831">
        <v>0</v>
      </c>
      <c r="AM831" s="41">
        <f>AJ831*权重!$N$9+AK831*权重!$N$10+AL831*权重!$N$11</f>
        <v>0</v>
      </c>
      <c r="AN831" s="41">
        <f t="shared" si="140"/>
        <v>-0.651047891978899</v>
      </c>
      <c r="AO831" s="41">
        <f>AI831*权重!$D$16+AN831*权重!$D$17</f>
        <v>-0.740036714745894</v>
      </c>
      <c r="AP831" s="41">
        <f t="shared" si="141"/>
        <v>-0.881413587411652</v>
      </c>
      <c r="AQ831">
        <v>88</v>
      </c>
      <c r="AR831">
        <v>79</v>
      </c>
      <c r="AS831" t="s">
        <v>55</v>
      </c>
      <c r="AT831">
        <v>87.79</v>
      </c>
      <c r="AU831">
        <v>84.36</v>
      </c>
      <c r="AV831" s="7">
        <f>IF(AU831="","未进复试",IFERROR(VLOOKUP(A831,录取名单!$E:$I,5,0),"未录取"))</f>
        <v>84.36</v>
      </c>
      <c r="AW831" s="136" t="str">
        <f>VLOOKUP(A831,[1]数据整理!$A:$AC,29,0)</f>
        <v>putong</v>
      </c>
      <c r="AX831" t="str">
        <f t="shared" si="142"/>
        <v/>
      </c>
      <c r="AY831">
        <f>IFERROR(VLOOKUP(A831,跨学科资质筛选!$A:$H,8,0),1)</f>
        <v>1</v>
      </c>
    </row>
    <row r="832" spans="1:51">
      <c r="A832" s="8">
        <v>1012</v>
      </c>
      <c r="B832" s="8" t="s">
        <v>1094</v>
      </c>
      <c r="C832">
        <v>1</v>
      </c>
      <c r="D832" t="s">
        <v>102</v>
      </c>
      <c r="E832" t="str">
        <f>VLOOKUP(A832,[1]数据整理!A:J,10,0)</f>
        <v>农学</v>
      </c>
      <c r="F832" t="str">
        <f>VLOOKUP(A832,[1]数据整理!$A:$M,13,0)</f>
        <v>园林</v>
      </c>
      <c r="G832" s="7">
        <v>211</v>
      </c>
      <c r="H832" s="7">
        <f t="shared" si="132"/>
        <v>0</v>
      </c>
      <c r="I832" s="7">
        <f t="shared" si="133"/>
        <v>1</v>
      </c>
      <c r="J832" s="7">
        <v>1</v>
      </c>
      <c r="K832" s="127">
        <f>VLOOKUP(G832,权重!$L$16:$N$18,3,0)</f>
        <v>0.03757</v>
      </c>
      <c r="L832" s="127">
        <f t="shared" si="134"/>
        <v>-0.0952406599627802</v>
      </c>
      <c r="M832" t="str">
        <f>IFERROR(VLOOKUP(A832,[1]数据整理!A:Q,16,0),"")</f>
        <v>园林学院</v>
      </c>
      <c r="N832" t="s">
        <v>64</v>
      </c>
      <c r="O832">
        <v>480</v>
      </c>
      <c r="P832">
        <v>520</v>
      </c>
      <c r="Q832" s="14"/>
      <c r="R832" s="14" t="s">
        <v>55</v>
      </c>
      <c r="S832" s="14" t="s">
        <v>55</v>
      </c>
      <c r="T832" s="30">
        <f>VLOOKUP(A832,英语评价得分!O:T,6,0)</f>
        <v>0.90918926367168</v>
      </c>
      <c r="U832" s="41">
        <f t="shared" si="135"/>
        <v>0.913795185294387</v>
      </c>
      <c r="V832" s="14">
        <f t="shared" si="136"/>
        <v>0</v>
      </c>
      <c r="W832">
        <v>185</v>
      </c>
      <c r="X832">
        <v>25</v>
      </c>
      <c r="Y832" s="131">
        <v>0.135135135135135</v>
      </c>
      <c r="Z832">
        <v>88.44</v>
      </c>
      <c r="AA832" s="41">
        <f t="shared" si="137"/>
        <v>-0.308193452440462</v>
      </c>
      <c r="AB832" s="41">
        <f>VLOOKUP(A832,绩点百分制转换!$H:$M,6,0)</f>
        <v>-0.123271655607241</v>
      </c>
      <c r="AC832" s="41">
        <f>L832*权重!$O$22+AA832*权重!$O$23+AB832*权重!$O$24</f>
        <v>-0.177336004453903</v>
      </c>
      <c r="AD832" s="41">
        <f t="shared" si="138"/>
        <v>-0.252153916959051</v>
      </c>
      <c r="AE832">
        <v>0</v>
      </c>
      <c r="AF832">
        <v>0</v>
      </c>
      <c r="AG832">
        <v>3</v>
      </c>
      <c r="AH832" s="41">
        <f>AE832*权重!$N$3+AF832*权重!$N$4+AG832*权重!$N$5</f>
        <v>0.319423652713132</v>
      </c>
      <c r="AI832" s="41">
        <f t="shared" si="139"/>
        <v>-0.580760905997001</v>
      </c>
      <c r="AJ832">
        <v>0</v>
      </c>
      <c r="AK832">
        <v>0</v>
      </c>
      <c r="AL832">
        <v>0</v>
      </c>
      <c r="AM832" s="41">
        <f>AJ832*权重!$N$9+AK832*权重!$N$10+AL832*权重!$N$11</f>
        <v>0</v>
      </c>
      <c r="AN832" s="41">
        <f t="shared" si="140"/>
        <v>-0.651047891978899</v>
      </c>
      <c r="AO832" s="41">
        <f>AI832*权重!$D$16+AN832*权重!$D$17</f>
        <v>-0.624345866004376</v>
      </c>
      <c r="AP832" s="41">
        <f t="shared" si="141"/>
        <v>-0.743621118486682</v>
      </c>
      <c r="AQ832">
        <v>71</v>
      </c>
      <c r="AR832">
        <v>83</v>
      </c>
      <c r="AS832" t="s">
        <v>55</v>
      </c>
      <c r="AT832" t="s">
        <v>55</v>
      </c>
      <c r="AU832">
        <v>61.6</v>
      </c>
      <c r="AV832" s="7" t="str">
        <f>IF(AU832="","未进复试",IFERROR(VLOOKUP(A832,录取名单!$E:$I,5,0),"未录取"))</f>
        <v>未录取</v>
      </c>
      <c r="AW832" s="136" t="str">
        <f>VLOOKUP(A832,[1]数据整理!$A:$AC,29,0)</f>
        <v>putong</v>
      </c>
      <c r="AX832" t="str">
        <f t="shared" si="142"/>
        <v/>
      </c>
      <c r="AY832">
        <f>IFERROR(VLOOKUP(A832,跨学科资质筛选!$A:$H,8,0),1)</f>
        <v>1</v>
      </c>
    </row>
    <row r="833" spans="1:51">
      <c r="A833" s="8">
        <v>1014</v>
      </c>
      <c r="B833" s="8" t="s">
        <v>1095</v>
      </c>
      <c r="C833">
        <v>1</v>
      </c>
      <c r="D833" t="s">
        <v>102</v>
      </c>
      <c r="E833" t="str">
        <f>VLOOKUP(A833,[1]数据整理!A:J,10,0)</f>
        <v>农学</v>
      </c>
      <c r="F833" t="str">
        <f>VLOOKUP(A833,[1]数据整理!$A:$M,13,0)</f>
        <v>园林</v>
      </c>
      <c r="G833" s="7">
        <v>211</v>
      </c>
      <c r="H833" s="7">
        <f t="shared" si="132"/>
        <v>0</v>
      </c>
      <c r="I833" s="7">
        <f t="shared" si="133"/>
        <v>1</v>
      </c>
      <c r="J833" s="7">
        <v>1</v>
      </c>
      <c r="K833" s="127">
        <f>VLOOKUP(G833,权重!$L$16:$N$18,3,0)</f>
        <v>0.03757</v>
      </c>
      <c r="L833" s="127">
        <f t="shared" si="134"/>
        <v>-0.0952406599627802</v>
      </c>
      <c r="M833" t="str">
        <f>IFERROR(VLOOKUP(A833,[1]数据整理!A:Q,16,0),"")</f>
        <v>园林学院</v>
      </c>
      <c r="N833" t="s">
        <v>127</v>
      </c>
      <c r="O833">
        <v>468</v>
      </c>
      <c r="Q833" s="14"/>
      <c r="R833" s="14" t="s">
        <v>55</v>
      </c>
      <c r="S833" s="14" t="s">
        <v>55</v>
      </c>
      <c r="T833" s="30">
        <f>VLOOKUP(A833,英语评价得分!O:T,6,0)</f>
        <v>-1.20101972960003</v>
      </c>
      <c r="U833" s="41">
        <f t="shared" si="135"/>
        <v>-1.20619349983802</v>
      </c>
      <c r="V833" s="14">
        <f t="shared" si="136"/>
        <v>0</v>
      </c>
      <c r="W833">
        <v>185</v>
      </c>
      <c r="X833">
        <v>25</v>
      </c>
      <c r="Y833" s="131">
        <v>0.135135135135135</v>
      </c>
      <c r="Z833">
        <v>88.51</v>
      </c>
      <c r="AA833" s="41">
        <f t="shared" si="137"/>
        <v>-0.308193452440462</v>
      </c>
      <c r="AB833" s="41">
        <f>VLOOKUP(A833,绩点百分制转换!$H:$M,6,0)</f>
        <v>-0.105287704010532</v>
      </c>
      <c r="AC833" s="41">
        <f>L833*权重!$O$22+AA833*权重!$O$23+AB833*权重!$O$24</f>
        <v>-0.176520633690249</v>
      </c>
      <c r="AD833" s="41">
        <f t="shared" si="138"/>
        <v>-0.250994331544677</v>
      </c>
      <c r="AE833">
        <v>0</v>
      </c>
      <c r="AF833">
        <v>0</v>
      </c>
      <c r="AG833">
        <v>0</v>
      </c>
      <c r="AH833" s="41">
        <f>AE833*权重!$N$3+AF833*权重!$N$4+AG833*权重!$N$5</f>
        <v>0</v>
      </c>
      <c r="AI833" s="41">
        <f t="shared" si="139"/>
        <v>-0.885290647353986</v>
      </c>
      <c r="AJ833">
        <v>0</v>
      </c>
      <c r="AK833">
        <v>0</v>
      </c>
      <c r="AL833">
        <v>0</v>
      </c>
      <c r="AM833" s="41">
        <f>AJ833*权重!$N$9+AK833*权重!$N$10+AL833*权重!$N$11</f>
        <v>0</v>
      </c>
      <c r="AN833" s="41">
        <f t="shared" si="140"/>
        <v>-0.651047891978899</v>
      </c>
      <c r="AO833" s="41">
        <f>AI833*权重!$D$16+AN833*权重!$D$17</f>
        <v>-0.740036714745894</v>
      </c>
      <c r="AP833" s="41">
        <f t="shared" si="141"/>
        <v>-0.881413587411652</v>
      </c>
      <c r="AQ833">
        <v>75</v>
      </c>
      <c r="AR833">
        <v>90</v>
      </c>
      <c r="AS833" t="s">
        <v>55</v>
      </c>
      <c r="AT833">
        <v>89.64</v>
      </c>
      <c r="AU833">
        <v>83.93</v>
      </c>
      <c r="AV833" s="7">
        <f>IF(AU833="","未进复试",IFERROR(VLOOKUP(A833,录取名单!$E:$I,5,0),"未录取"))</f>
        <v>83.93</v>
      </c>
      <c r="AW833" s="136" t="str">
        <f>VLOOKUP(A833,[1]数据整理!$A:$AC,29,0)</f>
        <v>putong</v>
      </c>
      <c r="AX833" t="str">
        <f t="shared" si="142"/>
        <v/>
      </c>
      <c r="AY833">
        <f>IFERROR(VLOOKUP(A833,跨学科资质筛选!$A:$H,8,0),1)</f>
        <v>1</v>
      </c>
    </row>
    <row r="834" spans="1:51">
      <c r="A834" s="8">
        <v>1015</v>
      </c>
      <c r="B834" s="8" t="s">
        <v>1096</v>
      </c>
      <c r="C834">
        <v>1</v>
      </c>
      <c r="D834" t="s">
        <v>102</v>
      </c>
      <c r="E834" t="str">
        <f>VLOOKUP(A834,[1]数据整理!A:J,10,0)</f>
        <v>农学</v>
      </c>
      <c r="F834" t="str">
        <f>VLOOKUP(A834,[1]数据整理!$A:$M,13,0)</f>
        <v>园林</v>
      </c>
      <c r="G834" s="7">
        <v>211</v>
      </c>
      <c r="H834" s="7">
        <f t="shared" ref="H834:H897" si="143">IF(G834=985,1,0)</f>
        <v>0</v>
      </c>
      <c r="I834" s="7">
        <f t="shared" ref="I834:I897" si="144">IF(G834="其它",0,1)</f>
        <v>1</v>
      </c>
      <c r="J834" s="7">
        <v>1</v>
      </c>
      <c r="K834" s="127">
        <f>VLOOKUP(G834,权重!$L$16:$N$18,3,0)</f>
        <v>0.03757</v>
      </c>
      <c r="L834" s="127">
        <f t="shared" ref="L834:L897" si="145">(K834-AVERAGE($K$2:$K$978))/STDEV($K$2:$K$978)</f>
        <v>-0.0952406599627802</v>
      </c>
      <c r="M834" t="str">
        <f>IFERROR(VLOOKUP(A834,[1]数据整理!A:Q,16,0),"")</f>
        <v>园林学院</v>
      </c>
      <c r="N834" t="s">
        <v>64</v>
      </c>
      <c r="O834">
        <v>542</v>
      </c>
      <c r="Q834" s="14"/>
      <c r="R834" s="14" t="s">
        <v>55</v>
      </c>
      <c r="S834" s="14" t="s">
        <v>55</v>
      </c>
      <c r="T834" s="30">
        <f>VLOOKUP(A834,英语评价得分!O:T,6,0)</f>
        <v>-0.0300490073472047</v>
      </c>
      <c r="U834" s="41">
        <f t="shared" ref="U834:U897" si="146">(T834-AVERAGE($T$2:$T$978))/STDEV($T$2:$T$978)</f>
        <v>-0.0297959535701139</v>
      </c>
      <c r="V834" s="14">
        <f t="shared" ref="V834:V897" si="147">IF(SUM(O834:Q834)=0,1,0)</f>
        <v>0</v>
      </c>
      <c r="W834">
        <v>185</v>
      </c>
      <c r="X834">
        <v>13</v>
      </c>
      <c r="Y834" s="131">
        <v>0.0702702702702703</v>
      </c>
      <c r="Z834">
        <v>89.37</v>
      </c>
      <c r="AA834" s="41">
        <f t="shared" ref="AA834:AA897" si="148">-(Y834-AVERAGE($Y$2:$Y$978))/STDEV($Y$2:$Y$978)</f>
        <v>0.251028405256807</v>
      </c>
      <c r="AB834" s="41">
        <f>VLOOKUP(A834,绩点百分制转换!$H:$M,6,0)</f>
        <v>0.115657987034734</v>
      </c>
      <c r="AC834" s="41">
        <f>L834*权重!$O$22+AA834*权重!$O$23+AB834*权重!$O$24</f>
        <v>0.0457447614312378</v>
      </c>
      <c r="AD834" s="41">
        <f t="shared" ref="AD834:AD897" si="149">(AC834-AVERAGE($AC$2:$AC$978))/STDEV($AC$2:$AC$978)</f>
        <v>0.0651020037566219</v>
      </c>
      <c r="AE834">
        <v>0</v>
      </c>
      <c r="AF834">
        <v>0</v>
      </c>
      <c r="AG834">
        <v>0</v>
      </c>
      <c r="AH834" s="41">
        <f>AE834*权重!$N$3+AF834*权重!$N$4+AG834*权重!$N$5</f>
        <v>0</v>
      </c>
      <c r="AI834" s="41">
        <f t="shared" ref="AI834:AI897" si="150">(AH834-AVERAGE($AH$2:$AH$978))/STDEV($AH$2:$AH$978)</f>
        <v>-0.885290647353986</v>
      </c>
      <c r="AJ834">
        <v>0</v>
      </c>
      <c r="AK834">
        <v>0</v>
      </c>
      <c r="AL834">
        <v>0</v>
      </c>
      <c r="AM834" s="41">
        <f>AJ834*权重!$N$9+AK834*权重!$N$10+AL834*权重!$N$11</f>
        <v>0</v>
      </c>
      <c r="AN834" s="41">
        <f t="shared" ref="AN834:AN897" si="151">(AM834-AVERAGE($AM$2:$AM$978))/STDEV($AM$2:$AM$978)</f>
        <v>-0.651047891978899</v>
      </c>
      <c r="AO834" s="41">
        <f>AI834*权重!$D$16+AN834*权重!$D$17</f>
        <v>-0.740036714745894</v>
      </c>
      <c r="AP834" s="41">
        <f t="shared" ref="AP834:AP897" si="152">(AO834-AVERAGE($AO$2:$AO$978))/STDEV($AO$2:$AO$978)</f>
        <v>-0.881413587411652</v>
      </c>
      <c r="AQ834">
        <v>72</v>
      </c>
      <c r="AR834">
        <v>83</v>
      </c>
      <c r="AS834" t="s">
        <v>55</v>
      </c>
      <c r="AT834">
        <v>89.21</v>
      </c>
      <c r="AU834">
        <v>79.84</v>
      </c>
      <c r="AV834" s="7">
        <f>IF(AU834="","未进复试",IFERROR(VLOOKUP(A834,录取名单!$E:$I,5,0),"未录取"))</f>
        <v>79.84</v>
      </c>
      <c r="AW834" s="136" t="str">
        <f>VLOOKUP(A834,[1]数据整理!$A:$AC,29,0)</f>
        <v>putong</v>
      </c>
      <c r="AX834" t="str">
        <f t="shared" ref="AX834:AX897" si="153">IF(OR(M834="",AW834="techangsheng"),"删除","")</f>
        <v/>
      </c>
      <c r="AY834">
        <f>IFERROR(VLOOKUP(A834,跨学科资质筛选!$A:$H,8,0),1)</f>
        <v>1</v>
      </c>
    </row>
    <row r="835" spans="1:51">
      <c r="A835" s="8">
        <v>1016</v>
      </c>
      <c r="B835" s="8" t="s">
        <v>1097</v>
      </c>
      <c r="C835">
        <v>1</v>
      </c>
      <c r="D835" t="s">
        <v>102</v>
      </c>
      <c r="E835" t="str">
        <f>VLOOKUP(A835,[1]数据整理!A:J,10,0)</f>
        <v>农学</v>
      </c>
      <c r="F835" t="str">
        <f>VLOOKUP(A835,[1]数据整理!$A:$M,13,0)</f>
        <v>园林</v>
      </c>
      <c r="G835" s="7">
        <v>211</v>
      </c>
      <c r="H835" s="7">
        <f t="shared" si="143"/>
        <v>0</v>
      </c>
      <c r="I835" s="7">
        <f t="shared" si="144"/>
        <v>1</v>
      </c>
      <c r="J835" s="7">
        <v>1</v>
      </c>
      <c r="K835" s="127">
        <f>VLOOKUP(G835,权重!$L$16:$N$18,3,0)</f>
        <v>0.03757</v>
      </c>
      <c r="L835" s="127">
        <f t="shared" si="145"/>
        <v>-0.0952406599627802</v>
      </c>
      <c r="M835" t="str">
        <f>IFERROR(VLOOKUP(A835,[1]数据整理!A:Q,16,0),"")</f>
        <v>园林学院</v>
      </c>
      <c r="N835" t="s">
        <v>127</v>
      </c>
      <c r="O835">
        <v>497</v>
      </c>
      <c r="Q835" s="14"/>
      <c r="R835" s="14" t="s">
        <v>55</v>
      </c>
      <c r="S835" s="14" t="s">
        <v>55</v>
      </c>
      <c r="T835" s="30">
        <f>VLOOKUP(A835,英语评价得分!O:T,6,0)</f>
        <v>-0.742125797906354</v>
      </c>
      <c r="U835" s="41">
        <f t="shared" si="146"/>
        <v>-0.745172839814113</v>
      </c>
      <c r="V835" s="14">
        <f t="shared" si="147"/>
        <v>0</v>
      </c>
      <c r="W835">
        <v>194</v>
      </c>
      <c r="X835">
        <v>19</v>
      </c>
      <c r="Y835" s="131">
        <v>0.0979381443298969</v>
      </c>
      <c r="Z835">
        <v>88.87</v>
      </c>
      <c r="AA835" s="41">
        <f t="shared" si="148"/>
        <v>0.0124943396668636</v>
      </c>
      <c r="AB835" s="41">
        <f>VLOOKUP(A835,绩点百分制转换!$H:$M,6,0)</f>
        <v>-0.0127988100846067</v>
      </c>
      <c r="AC835" s="41">
        <f>L835*权重!$O$22+AA835*权重!$O$23+AB835*权重!$O$24</f>
        <v>-0.0506129267072172</v>
      </c>
      <c r="AD835" s="41">
        <f t="shared" si="149"/>
        <v>-0.0719337776434607</v>
      </c>
      <c r="AE835">
        <v>0</v>
      </c>
      <c r="AF835">
        <v>0</v>
      </c>
      <c r="AG835">
        <v>0</v>
      </c>
      <c r="AH835" s="41">
        <f>AE835*权重!$N$3+AF835*权重!$N$4+AG835*权重!$N$5</f>
        <v>0</v>
      </c>
      <c r="AI835" s="41">
        <f t="shared" si="150"/>
        <v>-0.885290647353986</v>
      </c>
      <c r="AJ835">
        <v>0</v>
      </c>
      <c r="AK835">
        <v>0</v>
      </c>
      <c r="AL835">
        <v>0</v>
      </c>
      <c r="AM835" s="41">
        <f>AJ835*权重!$N$9+AK835*权重!$N$10+AL835*权重!$N$11</f>
        <v>0</v>
      </c>
      <c r="AN835" s="41">
        <f t="shared" si="151"/>
        <v>-0.651047891978899</v>
      </c>
      <c r="AO835" s="41">
        <f>AI835*权重!$D$16+AN835*权重!$D$17</f>
        <v>-0.740036714745894</v>
      </c>
      <c r="AP835" s="41">
        <f t="shared" si="152"/>
        <v>-0.881413587411652</v>
      </c>
      <c r="AQ835">
        <v>84</v>
      </c>
      <c r="AR835">
        <v>87</v>
      </c>
      <c r="AS835" t="s">
        <v>55</v>
      </c>
      <c r="AT835">
        <v>87.07</v>
      </c>
      <c r="AU835">
        <v>85.81</v>
      </c>
      <c r="AV835" s="7">
        <f>IF(AU835="","未进复试",IFERROR(VLOOKUP(A835,录取名单!$E:$I,5,0),"未录取"))</f>
        <v>85.81</v>
      </c>
      <c r="AW835" s="136" t="str">
        <f>VLOOKUP(A835,[1]数据整理!$A:$AC,29,0)</f>
        <v>putong</v>
      </c>
      <c r="AX835" t="str">
        <f t="shared" si="153"/>
        <v/>
      </c>
      <c r="AY835">
        <f>IFERROR(VLOOKUP(A835,跨学科资质筛选!$A:$H,8,0),1)</f>
        <v>1</v>
      </c>
    </row>
    <row r="836" spans="1:51">
      <c r="A836" s="8">
        <v>1017</v>
      </c>
      <c r="B836" s="8" t="s">
        <v>1098</v>
      </c>
      <c r="C836">
        <v>1</v>
      </c>
      <c r="D836" t="s">
        <v>1099</v>
      </c>
      <c r="E836" t="str">
        <f>VLOOKUP(A836,[1]数据整理!A:J,10,0)</f>
        <v>工学</v>
      </c>
      <c r="F836" t="str">
        <f>VLOOKUP(A836,[1]数据整理!$A:$M,13,0)</f>
        <v>工业设计</v>
      </c>
      <c r="G836" s="7">
        <v>211</v>
      </c>
      <c r="H836" s="7">
        <f t="shared" si="143"/>
        <v>0</v>
      </c>
      <c r="I836" s="7">
        <f t="shared" si="144"/>
        <v>1</v>
      </c>
      <c r="J836" s="7">
        <v>1</v>
      </c>
      <c r="K836" s="127">
        <f>VLOOKUP(G836,权重!$L$16:$N$18,3,0)</f>
        <v>0.03757</v>
      </c>
      <c r="L836" s="127">
        <f t="shared" si="145"/>
        <v>-0.0952406599627802</v>
      </c>
      <c r="M836" t="str">
        <f>IFERROR(VLOOKUP(A836,[1]数据整理!A:Q,16,0),"")</f>
        <v>艺术设计学院</v>
      </c>
      <c r="N836" t="s">
        <v>86</v>
      </c>
      <c r="O836">
        <v>451</v>
      </c>
      <c r="Q836" s="14"/>
      <c r="R836" s="14" t="s">
        <v>55</v>
      </c>
      <c r="S836" s="14" t="s">
        <v>55</v>
      </c>
      <c r="T836" s="30">
        <f>VLOOKUP(A836,英语评价得分!O:T,6,0)</f>
        <v>-1.4700265171446</v>
      </c>
      <c r="U836" s="41">
        <f t="shared" si="146"/>
        <v>-1.47644699019687</v>
      </c>
      <c r="V836" s="14">
        <f t="shared" si="147"/>
        <v>0</v>
      </c>
      <c r="W836">
        <v>40</v>
      </c>
      <c r="X836">
        <v>5</v>
      </c>
      <c r="Y836" s="131">
        <v>0.125</v>
      </c>
      <c r="Z836">
        <v>3.58</v>
      </c>
      <c r="AA836" s="41">
        <f t="shared" si="148"/>
        <v>-0.220815037175264</v>
      </c>
      <c r="AB836" s="41">
        <f>VLOOKUP(A836,绩点百分制转换!$H:$M,6,0)</f>
        <v>-0.80152354439736</v>
      </c>
      <c r="AC836" s="41">
        <f>L836*权重!$O$22+AA836*权重!$O$23+AB836*权重!$O$24</f>
        <v>-0.174923383072073</v>
      </c>
      <c r="AD836" s="41">
        <f t="shared" si="149"/>
        <v>-0.248722790053987</v>
      </c>
      <c r="AE836">
        <v>0</v>
      </c>
      <c r="AF836">
        <v>3</v>
      </c>
      <c r="AG836">
        <v>4</v>
      </c>
      <c r="AH836" s="41">
        <f>AE836*权重!$N$3+AF836*权重!$N$4+AG836*权重!$N$5</f>
        <v>1.72466097335489</v>
      </c>
      <c r="AI836" s="41">
        <f t="shared" si="150"/>
        <v>0.758953777513108</v>
      </c>
      <c r="AJ836">
        <v>0</v>
      </c>
      <c r="AK836">
        <v>1</v>
      </c>
      <c r="AL836">
        <v>1</v>
      </c>
      <c r="AM836" s="41">
        <f>AJ836*权重!$N$9+AK836*权重!$N$10+AL836*权重!$N$11</f>
        <v>0.491989814419273</v>
      </c>
      <c r="AN836" s="41">
        <f t="shared" si="151"/>
        <v>0.670233890132048</v>
      </c>
      <c r="AO836" s="41">
        <f>AI836*权重!$D$16+AN836*权重!$D$17</f>
        <v>0.703938575348113</v>
      </c>
      <c r="AP836" s="41">
        <f t="shared" si="152"/>
        <v>0.838419246845171</v>
      </c>
      <c r="AQ836" t="s">
        <v>55</v>
      </c>
      <c r="AR836" t="s">
        <v>55</v>
      </c>
      <c r="AS836" t="s">
        <v>55</v>
      </c>
      <c r="AT836" t="s">
        <v>55</v>
      </c>
      <c r="AU836" t="s">
        <v>55</v>
      </c>
      <c r="AV836" s="7" t="str">
        <f>IF(AU836="","未进复试",IFERROR(VLOOKUP(A836,录取名单!$E:$I,5,0),"未录取"))</f>
        <v>未进复试</v>
      </c>
      <c r="AW836" s="136" t="str">
        <f>VLOOKUP(A836,[1]数据整理!$A:$AC,29,0)</f>
        <v>putong</v>
      </c>
      <c r="AX836" t="str">
        <f t="shared" si="153"/>
        <v/>
      </c>
      <c r="AY836">
        <f>IFERROR(VLOOKUP(A836,跨学科资质筛选!$A:$H,8,0),1)</f>
        <v>1</v>
      </c>
    </row>
    <row r="837" spans="1:51">
      <c r="A837" s="8">
        <v>1018</v>
      </c>
      <c r="B837" s="8" t="s">
        <v>1100</v>
      </c>
      <c r="C837">
        <v>1</v>
      </c>
      <c r="D837" t="s">
        <v>150</v>
      </c>
      <c r="E837" t="str">
        <f>VLOOKUP(A837,[1]数据整理!A:J,10,0)</f>
        <v>管理学</v>
      </c>
      <c r="F837" t="str">
        <f>VLOOKUP(A837,[1]数据整理!$A:$M,13,0)</f>
        <v>劳动与社会保障</v>
      </c>
      <c r="G837" s="7" t="s">
        <v>53</v>
      </c>
      <c r="H837" s="7">
        <f t="shared" si="143"/>
        <v>0</v>
      </c>
      <c r="I837" s="7">
        <f t="shared" si="144"/>
        <v>1</v>
      </c>
      <c r="J837" s="7">
        <v>1</v>
      </c>
      <c r="K837" s="127">
        <f>VLOOKUP(G837,权重!$L$16:$N$18,3,0)</f>
        <v>0.02965</v>
      </c>
      <c r="L837" s="127">
        <f t="shared" si="145"/>
        <v>-0.162495927150278</v>
      </c>
      <c r="M837" t="str">
        <f>IFERROR(VLOOKUP(A837,[1]数据整理!A:Q,16,0),"")</f>
        <v>经济管理学院</v>
      </c>
      <c r="N837" t="s">
        <v>79</v>
      </c>
      <c r="O837">
        <v>456</v>
      </c>
      <c r="P837">
        <v>468</v>
      </c>
      <c r="Q837" s="14"/>
      <c r="R837" s="14" t="s">
        <v>55</v>
      </c>
      <c r="S837" s="14" t="s">
        <v>55</v>
      </c>
      <c r="T837" s="30">
        <f>VLOOKUP(A837,英语评价得分!O:T,6,0)</f>
        <v>-0.0423914978370054</v>
      </c>
      <c r="U837" s="41">
        <f t="shared" si="146"/>
        <v>-0.0421956449126116</v>
      </c>
      <c r="V837" s="14">
        <f t="shared" si="147"/>
        <v>0</v>
      </c>
      <c r="W837">
        <v>51</v>
      </c>
      <c r="X837">
        <v>1</v>
      </c>
      <c r="Y837" s="131">
        <v>0.0196078431372549</v>
      </c>
      <c r="Z837">
        <v>4.42</v>
      </c>
      <c r="AA837" s="41">
        <f t="shared" si="148"/>
        <v>0.687806261432126</v>
      </c>
      <c r="AB837" s="41">
        <f>VLOOKUP(A837,绩点百分制转换!$H:$M,6,0)</f>
        <v>2.42090696619638</v>
      </c>
      <c r="AC837" s="41">
        <f>L837*权重!$O$22+AA837*权重!$O$23+AB837*权重!$O$24</f>
        <v>0.277357546955065</v>
      </c>
      <c r="AD837" s="41">
        <f t="shared" si="149"/>
        <v>0.394491797759377</v>
      </c>
      <c r="AE837">
        <v>2</v>
      </c>
      <c r="AF837">
        <v>1</v>
      </c>
      <c r="AG837">
        <v>2</v>
      </c>
      <c r="AH837" s="41">
        <f>AE837*权重!$N$3+AF837*权重!$N$4+AG837*权重!$N$5</f>
        <v>1.56707907675421</v>
      </c>
      <c r="AI837" s="41">
        <f t="shared" si="150"/>
        <v>0.608719523390895</v>
      </c>
      <c r="AJ837">
        <v>0</v>
      </c>
      <c r="AK837">
        <v>0</v>
      </c>
      <c r="AL837">
        <v>2</v>
      </c>
      <c r="AM837" s="41">
        <f>AJ837*权重!$N$9+AK837*权重!$N$10+AL837*权重!$N$11</f>
        <v>0.300978828314143</v>
      </c>
      <c r="AN837" s="41">
        <f t="shared" si="151"/>
        <v>0.157257139949415</v>
      </c>
      <c r="AO837" s="41">
        <f>AI837*权重!$D$16+AN837*权重!$D$17</f>
        <v>0.328767699418833</v>
      </c>
      <c r="AP837" s="41">
        <f t="shared" si="152"/>
        <v>0.391575595636941</v>
      </c>
      <c r="AQ837" t="s">
        <v>55</v>
      </c>
      <c r="AR837" t="s">
        <v>55</v>
      </c>
      <c r="AS837" t="s">
        <v>55</v>
      </c>
      <c r="AT837" t="s">
        <v>55</v>
      </c>
      <c r="AU837" t="s">
        <v>55</v>
      </c>
      <c r="AV837" s="7" t="str">
        <f>IF(AU837="","未进复试",IFERROR(VLOOKUP(A837,录取名单!$E:$I,5,0),"未录取"))</f>
        <v>未进复试</v>
      </c>
      <c r="AW837" s="136" t="str">
        <f>VLOOKUP(A837,[1]数据整理!$A:$AC,29,0)</f>
        <v>putong</v>
      </c>
      <c r="AX837" t="str">
        <f t="shared" si="153"/>
        <v/>
      </c>
      <c r="AY837">
        <f>IFERROR(VLOOKUP(A837,跨学科资质筛选!$A:$H,8,0),1)</f>
        <v>1</v>
      </c>
    </row>
    <row r="838" spans="1:51">
      <c r="A838" s="8">
        <v>1019</v>
      </c>
      <c r="B838" s="8" t="s">
        <v>1101</v>
      </c>
      <c r="C838">
        <v>1</v>
      </c>
      <c r="D838" t="s">
        <v>102</v>
      </c>
      <c r="E838" t="str">
        <f>VLOOKUP(A838,[1]数据整理!A:J,10,0)</f>
        <v>农学</v>
      </c>
      <c r="F838" t="str">
        <f>VLOOKUP(A838,[1]数据整理!$A:$M,13,0)</f>
        <v>园林</v>
      </c>
      <c r="G838" s="7">
        <v>211</v>
      </c>
      <c r="H838" s="7">
        <f t="shared" si="143"/>
        <v>0</v>
      </c>
      <c r="I838" s="7">
        <f t="shared" si="144"/>
        <v>1</v>
      </c>
      <c r="J838" s="7">
        <v>1</v>
      </c>
      <c r="K838" s="127">
        <f>VLOOKUP(G838,权重!$L$16:$N$18,3,0)</f>
        <v>0.03757</v>
      </c>
      <c r="L838" s="127">
        <f t="shared" si="145"/>
        <v>-0.0952406599627802</v>
      </c>
      <c r="M838" t="str">
        <f>IFERROR(VLOOKUP(A838,[1]数据整理!A:Q,16,0),"")</f>
        <v>园林学院</v>
      </c>
      <c r="N838" t="s">
        <v>64</v>
      </c>
      <c r="O838">
        <v>615</v>
      </c>
      <c r="P838">
        <v>594</v>
      </c>
      <c r="Q838" s="14"/>
      <c r="R838" s="14" t="s">
        <v>55</v>
      </c>
      <c r="S838" s="14" t="s">
        <v>55</v>
      </c>
      <c r="T838" s="30">
        <f>VLOOKUP(A838,英语评价得分!O:T,6,0)</f>
        <v>2.26336188581866</v>
      </c>
      <c r="U838" s="41">
        <f t="shared" si="146"/>
        <v>2.27424367443512</v>
      </c>
      <c r="V838" s="14">
        <f t="shared" si="147"/>
        <v>0</v>
      </c>
      <c r="W838">
        <v>185</v>
      </c>
      <c r="X838">
        <v>8</v>
      </c>
      <c r="Y838" s="131">
        <v>0.0432432432432432</v>
      </c>
      <c r="Z838">
        <v>89.79</v>
      </c>
      <c r="AA838" s="41">
        <f t="shared" si="148"/>
        <v>0.484037512630669</v>
      </c>
      <c r="AB838" s="41">
        <f>VLOOKUP(A838,绩点百分制转换!$H:$M,6,0)</f>
        <v>0.22356169661498</v>
      </c>
      <c r="AC838" s="41">
        <f>L838*权重!$O$22+AA838*权重!$O$23+AB838*权重!$O$24</f>
        <v>0.139073645547457</v>
      </c>
      <c r="AD838" s="41">
        <f t="shared" si="149"/>
        <v>0.197830349663874</v>
      </c>
      <c r="AE838">
        <v>0</v>
      </c>
      <c r="AF838">
        <v>0</v>
      </c>
      <c r="AG838">
        <v>0</v>
      </c>
      <c r="AH838" s="41">
        <f>AE838*权重!$N$3+AF838*权重!$N$4+AG838*权重!$N$5</f>
        <v>0</v>
      </c>
      <c r="AI838" s="41">
        <f t="shared" si="150"/>
        <v>-0.885290647353986</v>
      </c>
      <c r="AJ838">
        <v>0</v>
      </c>
      <c r="AK838">
        <v>0</v>
      </c>
      <c r="AL838">
        <v>0</v>
      </c>
      <c r="AM838" s="41">
        <f>AJ838*权重!$N$9+AK838*权重!$N$10+AL838*权重!$N$11</f>
        <v>0</v>
      </c>
      <c r="AN838" s="41">
        <f t="shared" si="151"/>
        <v>-0.651047891978899</v>
      </c>
      <c r="AO838" s="41">
        <f>AI838*权重!$D$16+AN838*权重!$D$17</f>
        <v>-0.740036714745894</v>
      </c>
      <c r="AP838" s="41">
        <f t="shared" si="152"/>
        <v>-0.881413587411652</v>
      </c>
      <c r="AQ838">
        <v>69</v>
      </c>
      <c r="AR838">
        <v>82</v>
      </c>
      <c r="AS838" t="s">
        <v>55</v>
      </c>
      <c r="AT838">
        <v>90.93</v>
      </c>
      <c r="AU838">
        <v>78.59</v>
      </c>
      <c r="AV838" s="7">
        <f>IF(AU838="","未进复试",IFERROR(VLOOKUP(A838,录取名单!$E:$I,5,0),"未录取"))</f>
        <v>78.59</v>
      </c>
      <c r="AW838" s="136" t="str">
        <f>VLOOKUP(A838,[1]数据整理!$A:$AC,29,0)</f>
        <v>putong</v>
      </c>
      <c r="AX838" t="str">
        <f t="shared" si="153"/>
        <v/>
      </c>
      <c r="AY838">
        <f>IFERROR(VLOOKUP(A838,跨学科资质筛选!$A:$H,8,0),1)</f>
        <v>1</v>
      </c>
    </row>
    <row r="839" spans="1:51">
      <c r="A839" s="8">
        <v>1020</v>
      </c>
      <c r="B839" s="8" t="s">
        <v>1102</v>
      </c>
      <c r="C839">
        <v>1</v>
      </c>
      <c r="D839" t="s">
        <v>102</v>
      </c>
      <c r="E839" t="str">
        <f>VLOOKUP(A839,[1]数据整理!A:J,10,0)</f>
        <v>工学</v>
      </c>
      <c r="F839" t="str">
        <f>VLOOKUP(A839,[1]数据整理!$A:$M,13,0)</f>
        <v>风景园林</v>
      </c>
      <c r="G839" s="7">
        <v>211</v>
      </c>
      <c r="H839" s="7">
        <f t="shared" si="143"/>
        <v>0</v>
      </c>
      <c r="I839" s="7">
        <f t="shared" si="144"/>
        <v>1</v>
      </c>
      <c r="J839" s="7">
        <v>1</v>
      </c>
      <c r="K839" s="127">
        <f>VLOOKUP(G839,权重!$L$16:$N$18,3,0)</f>
        <v>0.03757</v>
      </c>
      <c r="L839" s="127">
        <f t="shared" si="145"/>
        <v>-0.0952406599627802</v>
      </c>
      <c r="M839" t="str">
        <f>IFERROR(VLOOKUP(A839,[1]数据整理!A:Q,16,0),"")</f>
        <v>园林学院</v>
      </c>
      <c r="N839" t="s">
        <v>127</v>
      </c>
      <c r="O839">
        <v>608</v>
      </c>
      <c r="P839">
        <v>561</v>
      </c>
      <c r="Q839" s="14"/>
      <c r="R839" s="14" t="s">
        <v>55</v>
      </c>
      <c r="S839" s="14" t="s">
        <v>55</v>
      </c>
      <c r="T839" s="30">
        <f>VLOOKUP(A839,英语评价得分!O:T,6,0)</f>
        <v>1.65947409486122</v>
      </c>
      <c r="U839" s="41">
        <f t="shared" si="146"/>
        <v>1.66755718603452</v>
      </c>
      <c r="V839" s="14">
        <f t="shared" si="147"/>
        <v>0</v>
      </c>
      <c r="W839">
        <v>112</v>
      </c>
      <c r="X839">
        <v>8</v>
      </c>
      <c r="Y839" s="131">
        <v>0.0714285714285714</v>
      </c>
      <c r="Z839">
        <v>90.36</v>
      </c>
      <c r="AA839" s="41">
        <f t="shared" si="148"/>
        <v>0.24104230065507</v>
      </c>
      <c r="AB839" s="41">
        <f>VLOOKUP(A839,绩点百分制转换!$H:$M,6,0)</f>
        <v>0.370002445331027</v>
      </c>
      <c r="AC839" s="41">
        <f>L839*权重!$O$22+AA839*权重!$O$23+AB839*权重!$O$24</f>
        <v>0.053486291108592</v>
      </c>
      <c r="AD839" s="41">
        <f t="shared" si="149"/>
        <v>0.0761116760418662</v>
      </c>
      <c r="AE839">
        <v>1</v>
      </c>
      <c r="AF839">
        <v>0</v>
      </c>
      <c r="AG839">
        <v>2</v>
      </c>
      <c r="AH839" s="41">
        <f>AE839*权重!$N$3+AF839*权重!$N$4+AG839*权重!$N$5</f>
        <v>0.673553627658583</v>
      </c>
      <c r="AI839" s="41">
        <f t="shared" si="150"/>
        <v>-0.243143109816625</v>
      </c>
      <c r="AJ839">
        <v>0</v>
      </c>
      <c r="AK839">
        <v>0</v>
      </c>
      <c r="AL839">
        <v>1</v>
      </c>
      <c r="AM839" s="41">
        <f>AJ839*权重!$N$9+AK839*权重!$N$10+AL839*权重!$N$11</f>
        <v>0.150489414157071</v>
      </c>
      <c r="AN839" s="41">
        <f t="shared" si="151"/>
        <v>-0.246895376014742</v>
      </c>
      <c r="AO839" s="41">
        <f>AI839*权重!$D$16+AN839*权重!$D$17</f>
        <v>-0.245469890086078</v>
      </c>
      <c r="AP839" s="41">
        <f t="shared" si="152"/>
        <v>-0.29236454369241</v>
      </c>
      <c r="AQ839">
        <v>88</v>
      </c>
      <c r="AR839">
        <v>86</v>
      </c>
      <c r="AS839" t="s">
        <v>55</v>
      </c>
      <c r="AT839">
        <v>91.86</v>
      </c>
      <c r="AU839">
        <v>87.97</v>
      </c>
      <c r="AV839" s="7">
        <f>IF(AU839="","未进复试",IFERROR(VLOOKUP(A839,录取名单!$E:$I,5,0),"未录取"))</f>
        <v>87.97</v>
      </c>
      <c r="AW839" s="136" t="str">
        <f>VLOOKUP(A839,[1]数据整理!$A:$AC,29,0)</f>
        <v>putong</v>
      </c>
      <c r="AX839" t="str">
        <f t="shared" si="153"/>
        <v/>
      </c>
      <c r="AY839">
        <f>IFERROR(VLOOKUP(A839,跨学科资质筛选!$A:$H,8,0),1)</f>
        <v>1</v>
      </c>
    </row>
    <row r="840" spans="1:51">
      <c r="A840" s="8">
        <v>1021</v>
      </c>
      <c r="B840" s="8" t="s">
        <v>1103</v>
      </c>
      <c r="C840">
        <v>1</v>
      </c>
      <c r="D840" t="s">
        <v>102</v>
      </c>
      <c r="E840" t="str">
        <f>VLOOKUP(A840,[1]数据整理!A:J,10,0)</f>
        <v>管理学</v>
      </c>
      <c r="F840" t="str">
        <f>VLOOKUP(A840,[1]数据整理!$A:$M,13,0)</f>
        <v>农林经济管理</v>
      </c>
      <c r="G840" s="7">
        <v>211</v>
      </c>
      <c r="H840" s="7">
        <f t="shared" si="143"/>
        <v>0</v>
      </c>
      <c r="I840" s="7">
        <f t="shared" si="144"/>
        <v>1</v>
      </c>
      <c r="J840" s="7">
        <v>1</v>
      </c>
      <c r="K840" s="127">
        <f>VLOOKUP(G840,权重!$L$16:$N$18,3,0)</f>
        <v>0.03757</v>
      </c>
      <c r="L840" s="127">
        <f t="shared" si="145"/>
        <v>-0.0952406599627802</v>
      </c>
      <c r="M840" t="str">
        <f>IFERROR(VLOOKUP(A840,[1]数据整理!A:Q,16,0),"")</f>
        <v>经济管理学院</v>
      </c>
      <c r="N840" t="s">
        <v>61</v>
      </c>
      <c r="O840">
        <v>489</v>
      </c>
      <c r="P840">
        <v>521</v>
      </c>
      <c r="Q840" s="14"/>
      <c r="R840" s="14" t="s">
        <v>55</v>
      </c>
      <c r="S840" s="14" t="s">
        <v>55</v>
      </c>
      <c r="T840" s="30">
        <f>VLOOKUP(A840,英语评价得分!O:T,6,0)</f>
        <v>0.927488893700693</v>
      </c>
      <c r="U840" s="41">
        <f t="shared" si="146"/>
        <v>0.932179624336829</v>
      </c>
      <c r="V840" s="14">
        <f t="shared" si="147"/>
        <v>0</v>
      </c>
      <c r="W840">
        <v>33</v>
      </c>
      <c r="X840">
        <v>4</v>
      </c>
      <c r="Y840" s="131">
        <v>0.121212121212121</v>
      </c>
      <c r="Z840">
        <v>89.15</v>
      </c>
      <c r="AA840" s="41">
        <f t="shared" si="148"/>
        <v>-0.188158457732715</v>
      </c>
      <c r="AB840" s="41">
        <f>VLOOKUP(A840,绩点百分制转换!$H:$M,6,0)</f>
        <v>0.0591369963022243</v>
      </c>
      <c r="AC840" s="41">
        <f>L840*权重!$O$22+AA840*权重!$O$23+AB840*权重!$O$24</f>
        <v>-0.123507536125666</v>
      </c>
      <c r="AD840" s="41">
        <f t="shared" si="149"/>
        <v>-0.175601372357415</v>
      </c>
      <c r="AE840">
        <v>0</v>
      </c>
      <c r="AF840">
        <v>1</v>
      </c>
      <c r="AG840">
        <v>2</v>
      </c>
      <c r="AH840" s="41">
        <f>AE840*权重!$N$3+AF840*权重!$N$4+AG840*权重!$N$5</f>
        <v>0.645870025054549</v>
      </c>
      <c r="AI840" s="41">
        <f t="shared" si="150"/>
        <v>-0.26953589654118</v>
      </c>
      <c r="AJ840">
        <v>1</v>
      </c>
      <c r="AK840">
        <v>0</v>
      </c>
      <c r="AL840">
        <v>0</v>
      </c>
      <c r="AM840" s="41">
        <f>AJ840*权重!$N$9+AK840*权重!$N$10+AL840*权重!$N$11</f>
        <v>0.484022428139353</v>
      </c>
      <c r="AN840" s="41">
        <f t="shared" si="151"/>
        <v>0.64883677573218</v>
      </c>
      <c r="AO840" s="41">
        <f>AI840*权重!$D$16+AN840*权重!$D$17</f>
        <v>0.299946997535531</v>
      </c>
      <c r="AP840" s="41">
        <f t="shared" si="152"/>
        <v>0.357248976791543</v>
      </c>
      <c r="AQ840" t="s">
        <v>55</v>
      </c>
      <c r="AR840" t="s">
        <v>55</v>
      </c>
      <c r="AS840" t="s">
        <v>55</v>
      </c>
      <c r="AT840" t="s">
        <v>55</v>
      </c>
      <c r="AU840" t="s">
        <v>55</v>
      </c>
      <c r="AV840" s="7" t="str">
        <f>IF(AU840="","未进复试",IFERROR(VLOOKUP(A840,录取名单!$E:$I,5,0),"未录取"))</f>
        <v>未进复试</v>
      </c>
      <c r="AW840" s="136" t="str">
        <f>VLOOKUP(A840,[1]数据整理!$A:$AC,29,0)</f>
        <v>putong</v>
      </c>
      <c r="AX840" t="str">
        <f t="shared" si="153"/>
        <v/>
      </c>
      <c r="AY840">
        <f>IFERROR(VLOOKUP(A840,跨学科资质筛选!$A:$H,8,0),1)</f>
        <v>1</v>
      </c>
    </row>
    <row r="841" spans="1:51">
      <c r="A841" s="8">
        <v>1022</v>
      </c>
      <c r="B841" s="8" t="s">
        <v>1104</v>
      </c>
      <c r="C841">
        <v>1</v>
      </c>
      <c r="D841" t="s">
        <v>102</v>
      </c>
      <c r="E841" t="str">
        <f>VLOOKUP(A841,[1]数据整理!A:J,10,0)</f>
        <v>工学</v>
      </c>
      <c r="F841" t="str">
        <f>VLOOKUP(A841,[1]数据整理!$A:$M,13,0)</f>
        <v>风景园林</v>
      </c>
      <c r="G841" s="7">
        <v>211</v>
      </c>
      <c r="H841" s="7">
        <f t="shared" si="143"/>
        <v>0</v>
      </c>
      <c r="I841" s="7">
        <f t="shared" si="144"/>
        <v>1</v>
      </c>
      <c r="J841" s="7">
        <v>1</v>
      </c>
      <c r="K841" s="127">
        <f>VLOOKUP(G841,权重!$L$16:$N$18,3,0)</f>
        <v>0.03757</v>
      </c>
      <c r="L841" s="127">
        <f t="shared" si="145"/>
        <v>-0.0952406599627802</v>
      </c>
      <c r="M841" t="str">
        <f>IFERROR(VLOOKUP(A841,[1]数据整理!A:Q,16,0),"")</f>
        <v>园林学院</v>
      </c>
      <c r="N841" t="s">
        <v>127</v>
      </c>
      <c r="O841">
        <v>645</v>
      </c>
      <c r="P841">
        <v>521</v>
      </c>
      <c r="Q841" s="14"/>
      <c r="R841" s="14" t="s">
        <v>55</v>
      </c>
      <c r="S841" s="14" t="s">
        <v>55</v>
      </c>
      <c r="T841" s="30">
        <f>VLOOKUP(A841,英语评价得分!O:T,6,0)</f>
        <v>1.59981564659929</v>
      </c>
      <c r="U841" s="41">
        <f t="shared" si="146"/>
        <v>1.6076222527217</v>
      </c>
      <c r="V841" s="14">
        <f t="shared" si="147"/>
        <v>0</v>
      </c>
      <c r="W841">
        <v>142</v>
      </c>
      <c r="X841">
        <v>6</v>
      </c>
      <c r="Y841" s="131">
        <v>0.0422535211267606</v>
      </c>
      <c r="Z841">
        <v>90.78</v>
      </c>
      <c r="AA841" s="41">
        <f t="shared" si="148"/>
        <v>0.492570240506332</v>
      </c>
      <c r="AB841" s="41">
        <f>VLOOKUP(A841,绩点百分制转换!$H:$M,6,0)</f>
        <v>0.477906154911273</v>
      </c>
      <c r="AC841" s="41">
        <f>L841*权重!$O$22+AA841*权重!$O$23+AB841*权重!$O$24</f>
        <v>0.153843843336692</v>
      </c>
      <c r="AD841" s="41">
        <f t="shared" si="149"/>
        <v>0.218835893015777</v>
      </c>
      <c r="AE841">
        <v>1</v>
      </c>
      <c r="AF841">
        <v>0</v>
      </c>
      <c r="AG841">
        <v>4</v>
      </c>
      <c r="AH841" s="41">
        <f>AE841*权重!$N$3+AF841*权重!$N$4+AG841*权重!$N$5</f>
        <v>0.886502729467338</v>
      </c>
      <c r="AI841" s="41">
        <f t="shared" si="150"/>
        <v>-0.0401232822453026</v>
      </c>
      <c r="AJ841">
        <v>0</v>
      </c>
      <c r="AK841">
        <v>0</v>
      </c>
      <c r="AL841">
        <v>0</v>
      </c>
      <c r="AM841" s="41">
        <f>AJ841*权重!$N$9+AK841*权重!$N$10+AL841*权重!$N$11</f>
        <v>0</v>
      </c>
      <c r="AN841" s="41">
        <f t="shared" si="151"/>
        <v>-0.651047891978899</v>
      </c>
      <c r="AO841" s="41">
        <f>AI841*权重!$D$16+AN841*权重!$D$17</f>
        <v>-0.418957632741106</v>
      </c>
      <c r="AP841" s="41">
        <f t="shared" si="152"/>
        <v>-0.498995445347099</v>
      </c>
      <c r="AQ841">
        <v>72</v>
      </c>
      <c r="AR841">
        <v>88</v>
      </c>
      <c r="AS841" t="s">
        <v>55</v>
      </c>
      <c r="AT841">
        <v>93.43</v>
      </c>
      <c r="AU841">
        <v>82.69</v>
      </c>
      <c r="AV841" s="7" t="str">
        <f>IF(AU841="","未进复试",IFERROR(VLOOKUP(A841,录取名单!$E:$I,5,0),"未录取"))</f>
        <v>未录取</v>
      </c>
      <c r="AW841" s="136" t="str">
        <f>VLOOKUP(A841,[1]数据整理!$A:$AC,29,0)</f>
        <v>putong</v>
      </c>
      <c r="AX841" t="str">
        <f t="shared" si="153"/>
        <v/>
      </c>
      <c r="AY841">
        <f>IFERROR(VLOOKUP(A841,跨学科资质筛选!$A:$H,8,0),1)</f>
        <v>1</v>
      </c>
    </row>
    <row r="842" spans="1:51">
      <c r="A842" s="8">
        <v>1023</v>
      </c>
      <c r="B842" s="8" t="s">
        <v>1105</v>
      </c>
      <c r="C842">
        <v>1</v>
      </c>
      <c r="D842" t="s">
        <v>102</v>
      </c>
      <c r="E842" t="str">
        <f>VLOOKUP(A842,[1]数据整理!A:J,10,0)</f>
        <v>工学</v>
      </c>
      <c r="F842" t="str">
        <f>VLOOKUP(A842,[1]数据整理!$A:$M,13,0)</f>
        <v>城乡规划</v>
      </c>
      <c r="G842" s="7">
        <v>211</v>
      </c>
      <c r="H842" s="7">
        <f t="shared" si="143"/>
        <v>0</v>
      </c>
      <c r="I842" s="7">
        <f t="shared" si="144"/>
        <v>1</v>
      </c>
      <c r="J842" s="7">
        <v>1</v>
      </c>
      <c r="K842" s="127">
        <f>VLOOKUP(G842,权重!$L$16:$N$18,3,0)</f>
        <v>0.03757</v>
      </c>
      <c r="L842" s="127">
        <f t="shared" si="145"/>
        <v>-0.0952406599627802</v>
      </c>
      <c r="M842" t="str">
        <f>IFERROR(VLOOKUP(A842,[1]数据整理!A:Q,16,0),"")</f>
        <v>园林学院</v>
      </c>
      <c r="N842" t="s">
        <v>339</v>
      </c>
      <c r="O842">
        <v>537</v>
      </c>
      <c r="P842">
        <v>495</v>
      </c>
      <c r="Q842" s="14"/>
      <c r="R842" s="14" t="s">
        <v>55</v>
      </c>
      <c r="S842" s="14" t="s">
        <v>55</v>
      </c>
      <c r="T842" s="30">
        <f>VLOOKUP(A842,英语评价得分!O:T,6,0)</f>
        <v>0.451698512946351</v>
      </c>
      <c r="U842" s="41">
        <f t="shared" si="146"/>
        <v>0.454184209233331</v>
      </c>
      <c r="V842" s="14">
        <f t="shared" si="147"/>
        <v>0</v>
      </c>
      <c r="W842">
        <v>57</v>
      </c>
      <c r="X842">
        <v>14</v>
      </c>
      <c r="Y842" s="131">
        <v>0.245614035087719</v>
      </c>
      <c r="Z842">
        <v>87.52</v>
      </c>
      <c r="AA842" s="41">
        <f t="shared" si="148"/>
        <v>-1.26066927731958</v>
      </c>
      <c r="AB842" s="41">
        <f>VLOOKUP(A842,绩点百分制转换!$H:$M,6,0)</f>
        <v>-0.359632162306829</v>
      </c>
      <c r="AC842" s="41">
        <f>L842*权重!$O$22+AA842*权重!$O$23+AB842*权重!$O$24</f>
        <v>-0.549556545769785</v>
      </c>
      <c r="AD842" s="41">
        <f t="shared" si="149"/>
        <v>-0.781510045336598</v>
      </c>
      <c r="AE842">
        <v>0</v>
      </c>
      <c r="AF842">
        <v>0</v>
      </c>
      <c r="AG842">
        <v>11</v>
      </c>
      <c r="AH842" s="41">
        <f>AE842*权重!$N$3+AF842*权重!$N$4+AG842*权重!$N$5</f>
        <v>1.17122005994815</v>
      </c>
      <c r="AI842" s="41">
        <f t="shared" si="150"/>
        <v>0.23131840428829</v>
      </c>
      <c r="AJ842">
        <v>0</v>
      </c>
      <c r="AK842">
        <v>0</v>
      </c>
      <c r="AL842">
        <v>1</v>
      </c>
      <c r="AM842" s="41">
        <f>AJ842*权重!$N$9+AK842*权重!$N$10+AL842*权重!$N$11</f>
        <v>0.150489414157071</v>
      </c>
      <c r="AN842" s="41">
        <f t="shared" si="151"/>
        <v>-0.246895376014742</v>
      </c>
      <c r="AO842" s="41">
        <f>AI842*权重!$D$16+AN842*权重!$D$17</f>
        <v>-0.0652219608776203</v>
      </c>
      <c r="AP842" s="41">
        <f t="shared" si="152"/>
        <v>-0.0776819870820944</v>
      </c>
      <c r="AQ842" t="s">
        <v>55</v>
      </c>
      <c r="AR842">
        <v>90</v>
      </c>
      <c r="AS842" t="s">
        <v>55</v>
      </c>
      <c r="AT842">
        <v>88.2</v>
      </c>
      <c r="AU842">
        <v>89.1</v>
      </c>
      <c r="AV842" s="7">
        <f>IF(AU842="","未进复试",IFERROR(VLOOKUP(A842,录取名单!$E:$I,5,0),"未录取"))</f>
        <v>89.1</v>
      </c>
      <c r="AW842" s="136" t="str">
        <f>VLOOKUP(A842,[1]数据整理!$A:$AC,29,0)</f>
        <v>putong</v>
      </c>
      <c r="AX842" t="str">
        <f t="shared" si="153"/>
        <v/>
      </c>
      <c r="AY842">
        <f>IFERROR(VLOOKUP(A842,跨学科资质筛选!$A:$H,8,0),1)</f>
        <v>1</v>
      </c>
    </row>
    <row r="843" spans="1:51">
      <c r="A843" s="8">
        <v>1024</v>
      </c>
      <c r="B843" s="8" t="s">
        <v>1106</v>
      </c>
      <c r="C843">
        <v>1</v>
      </c>
      <c r="D843" t="s">
        <v>102</v>
      </c>
      <c r="E843" t="str">
        <f>VLOOKUP(A843,[1]数据整理!A:J,10,0)</f>
        <v>农学</v>
      </c>
      <c r="F843" t="str">
        <f>VLOOKUP(A843,[1]数据整理!$A:$M,13,0)</f>
        <v>园林</v>
      </c>
      <c r="G843" s="7">
        <v>211</v>
      </c>
      <c r="H843" s="7">
        <f t="shared" si="143"/>
        <v>0</v>
      </c>
      <c r="I843" s="7">
        <f t="shared" si="144"/>
        <v>1</v>
      </c>
      <c r="J843" s="7">
        <v>1</v>
      </c>
      <c r="K843" s="127">
        <f>VLOOKUP(G843,权重!$L$16:$N$18,3,0)</f>
        <v>0.03757</v>
      </c>
      <c r="L843" s="127">
        <f t="shared" si="145"/>
        <v>-0.0952406599627802</v>
      </c>
      <c r="M843" t="str">
        <f>IFERROR(VLOOKUP(A843,[1]数据整理!A:Q,16,0),"")</f>
        <v>园林学院</v>
      </c>
      <c r="N843" t="s">
        <v>64</v>
      </c>
      <c r="O843">
        <v>483</v>
      </c>
      <c r="Q843" s="14"/>
      <c r="R843" s="14" t="s">
        <v>55</v>
      </c>
      <c r="S843" s="14" t="s">
        <v>55</v>
      </c>
      <c r="T843" s="30">
        <f>VLOOKUP(A843,英语评价得分!O:T,6,0)</f>
        <v>-0.963660799413645</v>
      </c>
      <c r="U843" s="41">
        <f t="shared" si="146"/>
        <v>-0.96773453775669</v>
      </c>
      <c r="V843" s="14">
        <f t="shared" si="147"/>
        <v>0</v>
      </c>
      <c r="W843">
        <v>185</v>
      </c>
      <c r="X843">
        <v>37</v>
      </c>
      <c r="Y843" s="131">
        <v>0.2</v>
      </c>
      <c r="Z843">
        <v>87.86</v>
      </c>
      <c r="AA843" s="41">
        <f t="shared" si="148"/>
        <v>-0.867415310137732</v>
      </c>
      <c r="AB843" s="41">
        <f>VLOOKUP(A843,绩点百分制转换!$H:$M,6,0)</f>
        <v>-0.272281540265676</v>
      </c>
      <c r="AC843" s="41">
        <f>L843*权重!$O$22+AA843*权重!$O$23+AB843*权重!$O$24</f>
        <v>-0.396339916520773</v>
      </c>
      <c r="AD843" s="41">
        <f t="shared" si="149"/>
        <v>-0.563611910602855</v>
      </c>
      <c r="AE843">
        <v>0</v>
      </c>
      <c r="AF843">
        <v>0</v>
      </c>
      <c r="AG843">
        <v>0</v>
      </c>
      <c r="AH843" s="41">
        <f>AE843*权重!$N$3+AF843*权重!$N$4+AG843*权重!$N$5</f>
        <v>0</v>
      </c>
      <c r="AI843" s="41">
        <f t="shared" si="150"/>
        <v>-0.885290647353986</v>
      </c>
      <c r="AJ843">
        <v>0</v>
      </c>
      <c r="AK843">
        <v>0</v>
      </c>
      <c r="AL843">
        <v>0</v>
      </c>
      <c r="AM843" s="41">
        <f>AJ843*权重!$N$9+AK843*权重!$N$10+AL843*权重!$N$11</f>
        <v>0</v>
      </c>
      <c r="AN843" s="41">
        <f t="shared" si="151"/>
        <v>-0.651047891978899</v>
      </c>
      <c r="AO843" s="41">
        <f>AI843*权重!$D$16+AN843*权重!$D$17</f>
        <v>-0.740036714745894</v>
      </c>
      <c r="AP843" s="41">
        <f t="shared" si="152"/>
        <v>-0.881413587411652</v>
      </c>
      <c r="AQ843">
        <v>70</v>
      </c>
      <c r="AR843">
        <v>83</v>
      </c>
      <c r="AS843" t="s">
        <v>55</v>
      </c>
      <c r="AT843">
        <v>83.93</v>
      </c>
      <c r="AU843">
        <v>77.99</v>
      </c>
      <c r="AV843" s="7">
        <f>IF(AU843="","未进复试",IFERROR(VLOOKUP(A843,录取名单!$E:$I,5,0),"未录取"))</f>
        <v>77.99</v>
      </c>
      <c r="AW843" s="136" t="str">
        <f>VLOOKUP(A843,[1]数据整理!$A:$AC,29,0)</f>
        <v>putong</v>
      </c>
      <c r="AX843" t="str">
        <f t="shared" si="153"/>
        <v/>
      </c>
      <c r="AY843">
        <f>IFERROR(VLOOKUP(A843,跨学科资质筛选!$A:$H,8,0),1)</f>
        <v>1</v>
      </c>
    </row>
    <row r="844" spans="1:51">
      <c r="A844" s="8">
        <v>1025</v>
      </c>
      <c r="B844" s="8" t="s">
        <v>1107</v>
      </c>
      <c r="C844">
        <v>1</v>
      </c>
      <c r="D844" t="s">
        <v>97</v>
      </c>
      <c r="E844" t="str">
        <f>VLOOKUP(A844,[1]数据整理!A:J,10,0)</f>
        <v>管理学</v>
      </c>
      <c r="F844" t="str">
        <f>VLOOKUP(A844,[1]数据整理!$A:$M,13,0)</f>
        <v>会计学</v>
      </c>
      <c r="G844" s="7" t="s">
        <v>53</v>
      </c>
      <c r="H844" s="7">
        <f t="shared" si="143"/>
        <v>0</v>
      </c>
      <c r="I844" s="7">
        <f t="shared" si="144"/>
        <v>1</v>
      </c>
      <c r="J844" s="7">
        <v>1</v>
      </c>
      <c r="K844" s="127">
        <f>VLOOKUP(G844,权重!$L$16:$N$18,3,0)</f>
        <v>0.02965</v>
      </c>
      <c r="L844" s="127">
        <f t="shared" si="145"/>
        <v>-0.162495927150278</v>
      </c>
      <c r="M844" t="str">
        <f>IFERROR(VLOOKUP(A844,[1]数据整理!A:Q,16,0),"")</f>
        <v>经济管理学院</v>
      </c>
      <c r="N844" t="s">
        <v>54</v>
      </c>
      <c r="O844">
        <v>542</v>
      </c>
      <c r="P844">
        <v>519</v>
      </c>
      <c r="Q844" s="14"/>
      <c r="R844" s="14" t="s">
        <v>55</v>
      </c>
      <c r="S844" s="14" t="s">
        <v>55</v>
      </c>
      <c r="T844" s="30">
        <f>VLOOKUP(A844,英语评价得分!O:T,6,0)</f>
        <v>0.890889633642667</v>
      </c>
      <c r="U844" s="41">
        <f t="shared" si="146"/>
        <v>0.895410746251945</v>
      </c>
      <c r="V844" s="14">
        <f t="shared" si="147"/>
        <v>0</v>
      </c>
      <c r="W844">
        <v>209</v>
      </c>
      <c r="X844">
        <v>14</v>
      </c>
      <c r="Y844" s="131">
        <v>0.0669856459330144</v>
      </c>
      <c r="Z844">
        <v>4.32</v>
      </c>
      <c r="AA844" s="41">
        <f t="shared" si="148"/>
        <v>0.279346258497458</v>
      </c>
      <c r="AB844" s="41">
        <f>VLOOKUP(A844,绩点百分制转换!$H:$M,6,0)</f>
        <v>2.34750308212819</v>
      </c>
      <c r="AC844" s="41">
        <f>L844*权重!$O$22+AA844*权重!$O$23+AB844*权重!$O$24</f>
        <v>0.119001922254517</v>
      </c>
      <c r="AD844" s="41">
        <f t="shared" si="149"/>
        <v>0.169285203566738</v>
      </c>
      <c r="AE844">
        <v>2</v>
      </c>
      <c r="AF844">
        <v>3</v>
      </c>
      <c r="AG844">
        <v>5</v>
      </c>
      <c r="AH844" s="41">
        <f>AE844*权重!$N$3+AF844*权重!$N$4+AG844*权重!$N$5</f>
        <v>2.75234457595893</v>
      </c>
      <c r="AI844" s="41">
        <f t="shared" si="150"/>
        <v>1.73871911123084</v>
      </c>
      <c r="AJ844">
        <v>1</v>
      </c>
      <c r="AK844">
        <v>0</v>
      </c>
      <c r="AL844">
        <v>0</v>
      </c>
      <c r="AM844" s="41">
        <f>AJ844*权重!$N$9+AK844*权重!$N$10+AL844*权重!$N$11</f>
        <v>0.484022428139353</v>
      </c>
      <c r="AN844" s="41">
        <f t="shared" si="151"/>
        <v>0.64883677573218</v>
      </c>
      <c r="AO844" s="41">
        <f>AI844*权重!$D$16+AN844*权重!$D$17</f>
        <v>1.06288307498812</v>
      </c>
      <c r="AP844" s="41">
        <f t="shared" si="152"/>
        <v>1.26593662916588</v>
      </c>
      <c r="AQ844" t="s">
        <v>55</v>
      </c>
      <c r="AR844" t="s">
        <v>55</v>
      </c>
      <c r="AS844" t="s">
        <v>55</v>
      </c>
      <c r="AT844" t="s">
        <v>55</v>
      </c>
      <c r="AU844" t="s">
        <v>55</v>
      </c>
      <c r="AV844" s="7" t="str">
        <f>IF(AU844="","未进复试",IFERROR(VLOOKUP(A844,录取名单!$E:$I,5,0),"未录取"))</f>
        <v>未进复试</v>
      </c>
      <c r="AW844" s="136" t="str">
        <f>VLOOKUP(A844,[1]数据整理!$A:$AC,29,0)</f>
        <v>putong</v>
      </c>
      <c r="AX844" t="str">
        <f t="shared" si="153"/>
        <v/>
      </c>
      <c r="AY844">
        <f>IFERROR(VLOOKUP(A844,跨学科资质筛选!$A:$H,8,0),1)</f>
        <v>1</v>
      </c>
    </row>
    <row r="845" spans="1:51">
      <c r="A845" s="8">
        <v>1026</v>
      </c>
      <c r="B845" s="8" t="s">
        <v>1108</v>
      </c>
      <c r="C845">
        <v>1</v>
      </c>
      <c r="D845" t="s">
        <v>102</v>
      </c>
      <c r="E845" t="str">
        <f>VLOOKUP(A845,[1]数据整理!A:J,10,0)</f>
        <v>农学</v>
      </c>
      <c r="F845" t="str">
        <f>VLOOKUP(A845,[1]数据整理!$A:$M,13,0)</f>
        <v>园艺</v>
      </c>
      <c r="G845" s="7">
        <v>211</v>
      </c>
      <c r="H845" s="7">
        <f t="shared" si="143"/>
        <v>0</v>
      </c>
      <c r="I845" s="7">
        <f t="shared" si="144"/>
        <v>1</v>
      </c>
      <c r="J845" s="7">
        <v>1</v>
      </c>
      <c r="K845" s="127">
        <f>VLOOKUP(G845,权重!$L$16:$N$18,3,0)</f>
        <v>0.03757</v>
      </c>
      <c r="L845" s="127">
        <f t="shared" si="145"/>
        <v>-0.0952406599627802</v>
      </c>
      <c r="M845" t="str">
        <f>IFERROR(VLOOKUP(A845,[1]数据整理!A:Q,16,0),"")</f>
        <v>园林学院</v>
      </c>
      <c r="N845" t="s">
        <v>58</v>
      </c>
      <c r="O845">
        <v>576</v>
      </c>
      <c r="P845">
        <v>539</v>
      </c>
      <c r="Q845" s="14"/>
      <c r="R845" s="14" t="s">
        <v>55</v>
      </c>
      <c r="S845" s="14" t="s">
        <v>55</v>
      </c>
      <c r="T845" s="30">
        <f>VLOOKUP(A845,英语评价得分!O:T,6,0)</f>
        <v>1.25688223422293</v>
      </c>
      <c r="U845" s="41">
        <f t="shared" si="146"/>
        <v>1.26309952710079</v>
      </c>
      <c r="V845" s="14">
        <f t="shared" si="147"/>
        <v>0</v>
      </c>
      <c r="W845">
        <v>62</v>
      </c>
      <c r="X845">
        <v>6</v>
      </c>
      <c r="Y845" s="131">
        <v>0.0967741935483871</v>
      </c>
      <c r="Z845">
        <v>89.73</v>
      </c>
      <c r="AA845" s="41">
        <f t="shared" si="148"/>
        <v>0.0225291515740519</v>
      </c>
      <c r="AB845" s="41">
        <f>VLOOKUP(A845,绩点百分制转换!$H:$M,6,0)</f>
        <v>0.208146880960659</v>
      </c>
      <c r="AC845" s="41">
        <f>L845*权重!$O$22+AA845*权重!$O$23+AB845*权重!$O$24</f>
        <v>-0.0367868854658116</v>
      </c>
      <c r="AD845" s="41">
        <f t="shared" si="149"/>
        <v>-0.0522709733380754</v>
      </c>
      <c r="AE845">
        <v>0</v>
      </c>
      <c r="AF845">
        <v>0</v>
      </c>
      <c r="AG845">
        <v>0</v>
      </c>
      <c r="AH845" s="41">
        <f>AE845*权重!$N$3+AF845*权重!$N$4+AG845*权重!$N$5</f>
        <v>0</v>
      </c>
      <c r="AI845" s="41">
        <f t="shared" si="150"/>
        <v>-0.885290647353986</v>
      </c>
      <c r="AJ845">
        <v>1</v>
      </c>
      <c r="AK845">
        <v>0</v>
      </c>
      <c r="AL845">
        <v>0</v>
      </c>
      <c r="AM845" s="41">
        <f>AJ845*权重!$N$9+AK845*权重!$N$10+AL845*权重!$N$11</f>
        <v>0.484022428139353</v>
      </c>
      <c r="AN845" s="41">
        <f t="shared" si="151"/>
        <v>0.64883677573218</v>
      </c>
      <c r="AO845" s="41">
        <f>AI845*权重!$D$16+AN845*权重!$D$17</f>
        <v>0.0660217677017459</v>
      </c>
      <c r="AP845" s="41">
        <f t="shared" si="152"/>
        <v>0.0786345892814732</v>
      </c>
      <c r="AQ845" t="s">
        <v>55</v>
      </c>
      <c r="AR845" t="s">
        <v>55</v>
      </c>
      <c r="AS845">
        <v>89.29</v>
      </c>
      <c r="AT845">
        <v>89.57</v>
      </c>
      <c r="AU845">
        <v>89.51</v>
      </c>
      <c r="AV845" s="7">
        <f>IF(AU845="","未进复试",IFERROR(VLOOKUP(A845,录取名单!$E:$I,5,0),"未录取"))</f>
        <v>89.51</v>
      </c>
      <c r="AW845" s="136" t="str">
        <f>VLOOKUP(A845,[1]数据整理!$A:$AC,29,0)</f>
        <v>putong</v>
      </c>
      <c r="AX845" t="str">
        <f t="shared" si="153"/>
        <v/>
      </c>
      <c r="AY845">
        <f>IFERROR(VLOOKUP(A845,跨学科资质筛选!$A:$H,8,0),1)</f>
        <v>1</v>
      </c>
    </row>
    <row r="846" spans="1:51">
      <c r="A846" s="8">
        <v>1027</v>
      </c>
      <c r="B846" s="8" t="s">
        <v>1109</v>
      </c>
      <c r="C846">
        <v>1</v>
      </c>
      <c r="D846" t="s">
        <v>102</v>
      </c>
      <c r="E846" t="str">
        <f>VLOOKUP(A846,[1]数据整理!A:J,10,0)</f>
        <v>工学</v>
      </c>
      <c r="F846" t="str">
        <f>VLOOKUP(A846,[1]数据整理!$A:$M,13,0)</f>
        <v>风景园林</v>
      </c>
      <c r="G846" s="7">
        <v>211</v>
      </c>
      <c r="H846" s="7">
        <f t="shared" si="143"/>
        <v>0</v>
      </c>
      <c r="I846" s="7">
        <f t="shared" si="144"/>
        <v>1</v>
      </c>
      <c r="J846" s="7">
        <v>1</v>
      </c>
      <c r="K846" s="127">
        <f>VLOOKUP(G846,权重!$L$16:$N$18,3,0)</f>
        <v>0.03757</v>
      </c>
      <c r="L846" s="127">
        <f t="shared" si="145"/>
        <v>-0.0952406599627802</v>
      </c>
      <c r="M846" t="str">
        <f>IFERROR(VLOOKUP(A846,[1]数据整理!A:Q,16,0),"")</f>
        <v>园林学院</v>
      </c>
      <c r="N846" t="s">
        <v>64</v>
      </c>
      <c r="O846">
        <v>550</v>
      </c>
      <c r="P846">
        <v>500</v>
      </c>
      <c r="Q846" s="14"/>
      <c r="R846" s="14" t="s">
        <v>55</v>
      </c>
      <c r="S846" s="14" t="s">
        <v>55</v>
      </c>
      <c r="T846" s="30">
        <f>VLOOKUP(A846,英语评价得分!O:T,6,0)</f>
        <v>0.543196663091416</v>
      </c>
      <c r="U846" s="41">
        <f t="shared" si="146"/>
        <v>0.546106404445541</v>
      </c>
      <c r="V846" s="14">
        <f t="shared" si="147"/>
        <v>0</v>
      </c>
      <c r="W846">
        <v>142</v>
      </c>
      <c r="X846">
        <v>61</v>
      </c>
      <c r="Y846" s="131">
        <v>0.429577464788732</v>
      </c>
      <c r="Z846">
        <v>86.57</v>
      </c>
      <c r="AA846" s="41">
        <f t="shared" si="148"/>
        <v>-2.84667999545007</v>
      </c>
      <c r="AB846" s="41">
        <f>VLOOKUP(A846,绩点百分制转换!$H:$M,6,0)</f>
        <v>-0.603700076833576</v>
      </c>
      <c r="AC846" s="41">
        <f>L846*权重!$O$22+AA846*权重!$O$23+AB846*权重!$O$24</f>
        <v>-1.16257940621944</v>
      </c>
      <c r="AD846" s="41">
        <f t="shared" si="149"/>
        <v>-1.65332492924213</v>
      </c>
      <c r="AE846">
        <v>0</v>
      </c>
      <c r="AF846">
        <v>0</v>
      </c>
      <c r="AG846">
        <v>0</v>
      </c>
      <c r="AH846" s="41">
        <f>AE846*权重!$N$3+AF846*权重!$N$4+AG846*权重!$N$5</f>
        <v>0</v>
      </c>
      <c r="AI846" s="41">
        <f t="shared" si="150"/>
        <v>-0.885290647353986</v>
      </c>
      <c r="AJ846">
        <v>0</v>
      </c>
      <c r="AK846">
        <v>0</v>
      </c>
      <c r="AL846">
        <v>0</v>
      </c>
      <c r="AM846" s="41">
        <f>AJ846*权重!$N$9+AK846*权重!$N$10+AL846*权重!$N$11</f>
        <v>0</v>
      </c>
      <c r="AN846" s="41">
        <f t="shared" si="151"/>
        <v>-0.651047891978899</v>
      </c>
      <c r="AO846" s="41">
        <f>AI846*权重!$D$16+AN846*权重!$D$17</f>
        <v>-0.740036714745894</v>
      </c>
      <c r="AP846" s="41">
        <f t="shared" si="152"/>
        <v>-0.881413587411652</v>
      </c>
      <c r="AQ846">
        <v>78</v>
      </c>
      <c r="AR846">
        <v>74</v>
      </c>
      <c r="AS846" t="s">
        <v>55</v>
      </c>
      <c r="AT846">
        <v>86.36</v>
      </c>
      <c r="AU846">
        <v>78.07</v>
      </c>
      <c r="AV846" s="7">
        <f>IF(AU846="","未进复试",IFERROR(VLOOKUP(A846,录取名单!$E:$I,5,0),"未录取"))</f>
        <v>78.07</v>
      </c>
      <c r="AW846" s="136" t="str">
        <f>VLOOKUP(A846,[1]数据整理!$A:$AC,29,0)</f>
        <v>2jia</v>
      </c>
      <c r="AX846" t="str">
        <f t="shared" si="153"/>
        <v/>
      </c>
      <c r="AY846">
        <f>IFERROR(VLOOKUP(A846,跨学科资质筛选!$A:$H,8,0),1)</f>
        <v>1</v>
      </c>
    </row>
    <row r="847" spans="1:51">
      <c r="A847" s="8">
        <v>1028</v>
      </c>
      <c r="B847" s="8" t="s">
        <v>1110</v>
      </c>
      <c r="C847">
        <v>1</v>
      </c>
      <c r="D847" t="s">
        <v>199</v>
      </c>
      <c r="E847" t="str">
        <f>VLOOKUP(A847,[1]数据整理!A:J,10,0)</f>
        <v>管理学</v>
      </c>
      <c r="F847" t="str">
        <f>VLOOKUP(A847,[1]数据整理!$A:$M,13,0)</f>
        <v>旅游管理</v>
      </c>
      <c r="G847" s="7" t="s">
        <v>53</v>
      </c>
      <c r="H847" s="7">
        <f t="shared" si="143"/>
        <v>0</v>
      </c>
      <c r="I847" s="7">
        <f t="shared" si="144"/>
        <v>1</v>
      </c>
      <c r="J847" s="7">
        <v>1</v>
      </c>
      <c r="K847" s="127">
        <f>VLOOKUP(G847,权重!$L$16:$N$18,3,0)</f>
        <v>0.02965</v>
      </c>
      <c r="L847" s="127">
        <f t="shared" si="145"/>
        <v>-0.162495927150278</v>
      </c>
      <c r="M847" t="str">
        <f>IFERROR(VLOOKUP(A847,[1]数据整理!A:Q,16,0),"")</f>
        <v>园林学院</v>
      </c>
      <c r="N847" t="s">
        <v>127</v>
      </c>
      <c r="O847">
        <v>569</v>
      </c>
      <c r="P847">
        <v>561</v>
      </c>
      <c r="Q847" s="14"/>
      <c r="R847" s="14" t="s">
        <v>55</v>
      </c>
      <c r="S847" s="14" t="s">
        <v>55</v>
      </c>
      <c r="T847" s="30">
        <f>VLOOKUP(A847,英语评价得分!O:T,6,0)</f>
        <v>1.65947409486122</v>
      </c>
      <c r="U847" s="41">
        <f t="shared" si="146"/>
        <v>1.66755718603452</v>
      </c>
      <c r="V847" s="14">
        <f t="shared" si="147"/>
        <v>0</v>
      </c>
      <c r="W847">
        <v>65</v>
      </c>
      <c r="X847">
        <v>1</v>
      </c>
      <c r="Y847" s="131">
        <v>0.0153846153846154</v>
      </c>
      <c r="Z847">
        <v>4.41</v>
      </c>
      <c r="AA847" s="41">
        <f t="shared" si="148"/>
        <v>0.724216131000651</v>
      </c>
      <c r="AB847" s="41">
        <f>VLOOKUP(A847,绩点百分制转换!$H:$M,6,0)</f>
        <v>2.41356657778957</v>
      </c>
      <c r="AC847" s="41">
        <f>L847*权重!$O$22+AA847*权重!$O$23+AB847*权重!$O$24</f>
        <v>0.290843804292888</v>
      </c>
      <c r="AD847" s="41">
        <f t="shared" si="149"/>
        <v>0.413671375934765</v>
      </c>
      <c r="AE847">
        <v>3</v>
      </c>
      <c r="AF847">
        <v>3</v>
      </c>
      <c r="AG847">
        <v>0</v>
      </c>
      <c r="AH847" s="41">
        <f>AE847*权重!$N$3+AF847*权重!$N$4+AG847*权重!$N$5</f>
        <v>2.68057634728687</v>
      </c>
      <c r="AI847" s="41">
        <f t="shared" si="150"/>
        <v>1.67029725226857</v>
      </c>
      <c r="AJ847">
        <v>0</v>
      </c>
      <c r="AK847">
        <v>0</v>
      </c>
      <c r="AL847">
        <v>0</v>
      </c>
      <c r="AM847" s="41">
        <f>AJ847*权重!$N$9+AK847*权重!$N$10+AL847*权重!$N$11</f>
        <v>0</v>
      </c>
      <c r="AN847" s="41">
        <f t="shared" si="151"/>
        <v>-0.651047891978899</v>
      </c>
      <c r="AO847" s="41">
        <f>AI847*权重!$D$16+AN847*权重!$D$17</f>
        <v>0.230831128320716</v>
      </c>
      <c r="AP847" s="41">
        <f t="shared" si="152"/>
        <v>0.274929187762397</v>
      </c>
      <c r="AQ847" t="s">
        <v>55</v>
      </c>
      <c r="AR847" t="s">
        <v>55</v>
      </c>
      <c r="AS847" t="s">
        <v>55</v>
      </c>
      <c r="AT847" t="s">
        <v>55</v>
      </c>
      <c r="AU847" t="s">
        <v>55</v>
      </c>
      <c r="AV847" s="7" t="str">
        <f>IF(AU847="","未进复试",IFERROR(VLOOKUP(A847,录取名单!$E:$I,5,0),"未录取"))</f>
        <v>未进复试</v>
      </c>
      <c r="AW847" s="136" t="str">
        <f>VLOOKUP(A847,[1]数据整理!$A:$AC,29,0)</f>
        <v>putong</v>
      </c>
      <c r="AX847" t="str">
        <f t="shared" si="153"/>
        <v/>
      </c>
      <c r="AY847">
        <f>IFERROR(VLOOKUP(A847,跨学科资质筛选!$A:$H,8,0),1)</f>
        <v>1</v>
      </c>
    </row>
    <row r="848" spans="1:51">
      <c r="A848" s="8">
        <v>1029</v>
      </c>
      <c r="B848" s="8" t="s">
        <v>1111</v>
      </c>
      <c r="C848">
        <v>2</v>
      </c>
      <c r="D848" t="s">
        <v>172</v>
      </c>
      <c r="E848" t="str">
        <f>VLOOKUP(A848,[1]数据整理!A:J,10,0)</f>
        <v>农学</v>
      </c>
      <c r="F848" t="str">
        <f>VLOOKUP(A848,[1]数据整理!$A:$M,13,0)</f>
        <v>林学</v>
      </c>
      <c r="G848" s="7" t="s">
        <v>53</v>
      </c>
      <c r="H848" s="7">
        <f t="shared" si="143"/>
        <v>0</v>
      </c>
      <c r="I848" s="7">
        <f t="shared" si="144"/>
        <v>1</v>
      </c>
      <c r="J848" s="7">
        <v>1</v>
      </c>
      <c r="K848" s="127">
        <f>VLOOKUP(G848,权重!$L$16:$N$18,3,0)</f>
        <v>0.02965</v>
      </c>
      <c r="L848" s="127">
        <f t="shared" si="145"/>
        <v>-0.162495927150278</v>
      </c>
      <c r="M848" t="str">
        <f>IFERROR(VLOOKUP(A848,[1]数据整理!A:Q,16,0),"")</f>
        <v>生物科学与技术学院</v>
      </c>
      <c r="N848" t="s">
        <v>103</v>
      </c>
      <c r="O848">
        <v>474</v>
      </c>
      <c r="Q848" s="14"/>
      <c r="R848" s="14" t="s">
        <v>55</v>
      </c>
      <c r="S848" s="14" t="s">
        <v>55</v>
      </c>
      <c r="T848" s="30">
        <f>VLOOKUP(A848,英语评价得分!O:T,6,0)</f>
        <v>-1.10607615752547</v>
      </c>
      <c r="U848" s="41">
        <f t="shared" si="146"/>
        <v>-1.11080991500549</v>
      </c>
      <c r="V848" s="14">
        <f t="shared" si="147"/>
        <v>0</v>
      </c>
      <c r="W848">
        <v>156</v>
      </c>
      <c r="X848">
        <v>47</v>
      </c>
      <c r="Y848" s="131">
        <v>0.301282051282051</v>
      </c>
      <c r="Z848">
        <v>3.23</v>
      </c>
      <c r="AA848" s="41">
        <f t="shared" si="148"/>
        <v>-1.74060200354004</v>
      </c>
      <c r="AB848" s="41">
        <f>VLOOKUP(A848,绩点百分制转换!$H:$M,6,0)</f>
        <v>-1.70072112423274</v>
      </c>
      <c r="AC848" s="41">
        <f>L848*权重!$O$22+AA848*权重!$O$23+AB848*权重!$O$24</f>
        <v>-0.831194183574601</v>
      </c>
      <c r="AD848" s="41">
        <f t="shared" si="149"/>
        <v>-1.18204304393657</v>
      </c>
      <c r="AE848">
        <v>3</v>
      </c>
      <c r="AF848">
        <v>1</v>
      </c>
      <c r="AG848">
        <v>3</v>
      </c>
      <c r="AH848" s="41">
        <f>AE848*权重!$N$3+AF848*权重!$N$4+AG848*权重!$N$5</f>
        <v>2.13415815350841</v>
      </c>
      <c r="AI848" s="41">
        <f t="shared" si="150"/>
        <v>1.14935714714259</v>
      </c>
      <c r="AJ848">
        <v>1</v>
      </c>
      <c r="AK848">
        <v>0</v>
      </c>
      <c r="AL848">
        <v>0</v>
      </c>
      <c r="AM848" s="41">
        <f>AJ848*权重!$N$9+AK848*权重!$N$10+AL848*权重!$N$11</f>
        <v>0.484022428139353</v>
      </c>
      <c r="AN848" s="41">
        <f t="shared" si="151"/>
        <v>0.64883677573218</v>
      </c>
      <c r="AO848" s="41">
        <f>AI848*权重!$D$16+AN848*权重!$D$17</f>
        <v>0.838984464830996</v>
      </c>
      <c r="AP848" s="41">
        <f t="shared" si="152"/>
        <v>0.999264350260313</v>
      </c>
      <c r="AQ848">
        <v>38</v>
      </c>
      <c r="AR848" t="s">
        <v>55</v>
      </c>
      <c r="AS848">
        <v>18.3</v>
      </c>
      <c r="AT848">
        <v>36.7</v>
      </c>
      <c r="AU848">
        <v>93</v>
      </c>
      <c r="AV848" s="7">
        <f>IF(AU848="","未进复试",IFERROR(VLOOKUP(A848,录取名单!$E:$I,5,0),"未录取"))</f>
        <v>93</v>
      </c>
      <c r="AW848" s="136" t="str">
        <f>VLOOKUP(A848,[1]数据整理!$A:$AC,29,0)</f>
        <v>putong</v>
      </c>
      <c r="AX848" t="str">
        <f t="shared" si="153"/>
        <v/>
      </c>
      <c r="AY848">
        <f>IFERROR(VLOOKUP(A848,跨学科资质筛选!$A:$H,8,0),1)</f>
        <v>1</v>
      </c>
    </row>
    <row r="849" spans="1:51">
      <c r="A849" s="8">
        <v>1031</v>
      </c>
      <c r="B849" s="8" t="s">
        <v>1112</v>
      </c>
      <c r="C849">
        <v>1</v>
      </c>
      <c r="D849" t="s">
        <v>97</v>
      </c>
      <c r="E849" t="str">
        <f>VLOOKUP(A849,[1]数据整理!A:J,10,0)</f>
        <v>管理学</v>
      </c>
      <c r="F849" t="str">
        <f>VLOOKUP(A849,[1]数据整理!$A:$M,13,0)</f>
        <v>物流管理</v>
      </c>
      <c r="G849" s="7" t="s">
        <v>53</v>
      </c>
      <c r="H849" s="7">
        <f t="shared" si="143"/>
        <v>0</v>
      </c>
      <c r="I849" s="7">
        <f t="shared" si="144"/>
        <v>1</v>
      </c>
      <c r="J849" s="7">
        <v>1</v>
      </c>
      <c r="K849" s="127">
        <f>VLOOKUP(G849,权重!$L$16:$N$18,3,0)</f>
        <v>0.02965</v>
      </c>
      <c r="L849" s="127">
        <f t="shared" si="145"/>
        <v>-0.162495927150278</v>
      </c>
      <c r="M849" t="str">
        <f>IFERROR(VLOOKUP(A849,[1]数据整理!A:Q,16,0),"")</f>
        <v>经济管理学院</v>
      </c>
      <c r="N849" t="s">
        <v>61</v>
      </c>
      <c r="O849">
        <v>483</v>
      </c>
      <c r="P849">
        <v>502</v>
      </c>
      <c r="Q849" s="14"/>
      <c r="R849" s="14" t="s">
        <v>55</v>
      </c>
      <c r="S849" s="14" t="s">
        <v>55</v>
      </c>
      <c r="T849" s="30">
        <f>VLOOKUP(A849,英语评价得分!O:T,6,0)</f>
        <v>0.579795923149442</v>
      </c>
      <c r="U849" s="41">
        <f t="shared" si="146"/>
        <v>0.582875282530425</v>
      </c>
      <c r="V849" s="14">
        <f t="shared" si="147"/>
        <v>0</v>
      </c>
      <c r="W849">
        <v>68</v>
      </c>
      <c r="X849">
        <v>2</v>
      </c>
      <c r="Y849" s="131">
        <v>0.0294117647058824</v>
      </c>
      <c r="Z849">
        <v>90.98</v>
      </c>
      <c r="AA849" s="41">
        <f t="shared" si="148"/>
        <v>0.603283349933764</v>
      </c>
      <c r="AB849" s="41">
        <f>VLOOKUP(A849,绩点百分制转换!$H:$M,6,0)</f>
        <v>0.52928887375901</v>
      </c>
      <c r="AC849" s="41">
        <f>L849*权重!$O$22+AA849*权重!$O$23+AB849*权重!$O$24</f>
        <v>0.159513890061346</v>
      </c>
      <c r="AD849" s="41">
        <f t="shared" si="149"/>
        <v>0.226899590874234</v>
      </c>
      <c r="AE849">
        <v>4</v>
      </c>
      <c r="AF849">
        <v>2</v>
      </c>
      <c r="AG849">
        <v>3</v>
      </c>
      <c r="AH849" s="41">
        <f>AE849*权重!$N$3+AF849*权重!$N$4+AG849*权重!$N$5</f>
        <v>3.02768360260403</v>
      </c>
      <c r="AI849" s="41">
        <f t="shared" si="150"/>
        <v>2.00121978035011</v>
      </c>
      <c r="AJ849">
        <v>0</v>
      </c>
      <c r="AK849">
        <v>0</v>
      </c>
      <c r="AL849">
        <v>0</v>
      </c>
      <c r="AM849" s="41">
        <f>AJ849*权重!$N$9+AK849*权重!$N$10+AL849*权重!$N$11</f>
        <v>0</v>
      </c>
      <c r="AN849" s="41">
        <f t="shared" si="151"/>
        <v>-0.651047891978899</v>
      </c>
      <c r="AO849" s="41">
        <f>AI849*权重!$D$16+AN849*权重!$D$17</f>
        <v>0.356548596738893</v>
      </c>
      <c r="AP849" s="41">
        <f t="shared" si="152"/>
        <v>0.424663765291871</v>
      </c>
      <c r="AQ849" t="s">
        <v>55</v>
      </c>
      <c r="AR849" t="s">
        <v>55</v>
      </c>
      <c r="AS849" t="s">
        <v>55</v>
      </c>
      <c r="AT849" t="s">
        <v>55</v>
      </c>
      <c r="AU849" t="s">
        <v>55</v>
      </c>
      <c r="AV849" s="7" t="str">
        <f>IF(AU849="","未进复试",IFERROR(VLOOKUP(A849,录取名单!$E:$I,5,0),"未录取"))</f>
        <v>未进复试</v>
      </c>
      <c r="AW849" s="136" t="str">
        <f>VLOOKUP(A849,[1]数据整理!$A:$AC,29,0)</f>
        <v>putong</v>
      </c>
      <c r="AX849" t="str">
        <f t="shared" si="153"/>
        <v/>
      </c>
      <c r="AY849">
        <f>IFERROR(VLOOKUP(A849,跨学科资质筛选!$A:$H,8,0),1)</f>
        <v>1</v>
      </c>
    </row>
    <row r="850" spans="1:51">
      <c r="A850" s="8">
        <v>1033</v>
      </c>
      <c r="B850" s="8" t="s">
        <v>1113</v>
      </c>
      <c r="C850">
        <v>1</v>
      </c>
      <c r="D850" t="s">
        <v>102</v>
      </c>
      <c r="E850" t="str">
        <f>VLOOKUP(A850,[1]数据整理!A:J,10,0)</f>
        <v>农学</v>
      </c>
      <c r="F850" t="str">
        <f>VLOOKUP(A850,[1]数据整理!$A:$M,13,0)</f>
        <v>园林</v>
      </c>
      <c r="G850" s="7">
        <v>211</v>
      </c>
      <c r="H850" s="7">
        <f t="shared" si="143"/>
        <v>0</v>
      </c>
      <c r="I850" s="7">
        <f t="shared" si="144"/>
        <v>1</v>
      </c>
      <c r="J850" s="7">
        <v>1</v>
      </c>
      <c r="K850" s="127">
        <f>VLOOKUP(G850,权重!$L$16:$N$18,3,0)</f>
        <v>0.03757</v>
      </c>
      <c r="L850" s="127">
        <f t="shared" si="145"/>
        <v>-0.0952406599627802</v>
      </c>
      <c r="M850" t="str">
        <f>IFERROR(VLOOKUP(A850,[1]数据整理!A:Q,16,0),"")</f>
        <v>园林学院</v>
      </c>
      <c r="N850" t="s">
        <v>127</v>
      </c>
      <c r="O850">
        <v>452</v>
      </c>
      <c r="Q850" s="14"/>
      <c r="R850" s="14" t="s">
        <v>55</v>
      </c>
      <c r="S850" s="14" t="s">
        <v>55</v>
      </c>
      <c r="T850" s="30">
        <f>VLOOKUP(A850,英语评价得分!O:T,6,0)</f>
        <v>-1.4542025884655</v>
      </c>
      <c r="U850" s="41">
        <f t="shared" si="146"/>
        <v>-1.46054972605811</v>
      </c>
      <c r="V850" s="14">
        <f t="shared" si="147"/>
        <v>0</v>
      </c>
      <c r="W850">
        <v>185</v>
      </c>
      <c r="X850">
        <v>59</v>
      </c>
      <c r="Y850" s="131">
        <v>0.318918918918919</v>
      </c>
      <c r="Z850">
        <v>86.86</v>
      </c>
      <c r="AA850" s="41">
        <f t="shared" si="148"/>
        <v>-1.89265538258273</v>
      </c>
      <c r="AB850" s="41">
        <f>VLOOKUP(A850,绩点百分制转换!$H:$M,6,0)</f>
        <v>-0.529195134504357</v>
      </c>
      <c r="AC850" s="41">
        <f>L850*权重!$O$22+AA850*权重!$O$23+AB850*权重!$O$24</f>
        <v>-0.797109372238157</v>
      </c>
      <c r="AD850" s="41">
        <f t="shared" si="149"/>
        <v>-1.13356908357492</v>
      </c>
      <c r="AE850">
        <v>0</v>
      </c>
      <c r="AF850">
        <v>0</v>
      </c>
      <c r="AG850">
        <v>0</v>
      </c>
      <c r="AH850" s="41">
        <f>AE850*权重!$N$3+AF850*权重!$N$4+AG850*权重!$N$5</f>
        <v>0</v>
      </c>
      <c r="AI850" s="41">
        <f t="shared" si="150"/>
        <v>-0.885290647353986</v>
      </c>
      <c r="AJ850">
        <v>0</v>
      </c>
      <c r="AK850">
        <v>0</v>
      </c>
      <c r="AL850">
        <v>0</v>
      </c>
      <c r="AM850" s="41">
        <f>AJ850*权重!$N$9+AK850*权重!$N$10+AL850*权重!$N$11</f>
        <v>0</v>
      </c>
      <c r="AN850" s="41">
        <f t="shared" si="151"/>
        <v>-0.651047891978899</v>
      </c>
      <c r="AO850" s="41">
        <f>AI850*权重!$D$16+AN850*权重!$D$17</f>
        <v>-0.740036714745894</v>
      </c>
      <c r="AP850" s="41">
        <f t="shared" si="152"/>
        <v>-0.881413587411652</v>
      </c>
      <c r="AQ850">
        <v>74</v>
      </c>
      <c r="AR850">
        <v>86</v>
      </c>
      <c r="AS850" t="s">
        <v>55</v>
      </c>
      <c r="AT850">
        <v>89.64</v>
      </c>
      <c r="AU850">
        <v>81.93</v>
      </c>
      <c r="AV850" s="7">
        <f>IF(AU850="","未进复试",IFERROR(VLOOKUP(A850,录取名单!$E:$I,5,0),"未录取"))</f>
        <v>81.93</v>
      </c>
      <c r="AW850" s="136" t="str">
        <f>VLOOKUP(A850,[1]数据整理!$A:$AC,29,0)</f>
        <v>putong</v>
      </c>
      <c r="AX850" t="str">
        <f t="shared" si="153"/>
        <v/>
      </c>
      <c r="AY850">
        <f>IFERROR(VLOOKUP(A850,跨学科资质筛选!$A:$H,8,0),1)</f>
        <v>1</v>
      </c>
    </row>
    <row r="851" spans="1:51">
      <c r="A851" s="8">
        <v>1034</v>
      </c>
      <c r="B851" s="8" t="s">
        <v>1114</v>
      </c>
      <c r="C851">
        <v>1</v>
      </c>
      <c r="D851" t="s">
        <v>102</v>
      </c>
      <c r="E851" t="str">
        <f>VLOOKUP(A851,[1]数据整理!A:J,10,0)</f>
        <v>管理学</v>
      </c>
      <c r="F851" t="str">
        <f>VLOOKUP(A851,[1]数据整理!$A:$M,13,0)</f>
        <v>人力资源管理</v>
      </c>
      <c r="G851" s="7">
        <v>211</v>
      </c>
      <c r="H851" s="7">
        <f t="shared" si="143"/>
        <v>0</v>
      </c>
      <c r="I851" s="7">
        <f t="shared" si="144"/>
        <v>1</v>
      </c>
      <c r="J851" s="7">
        <v>1</v>
      </c>
      <c r="K851" s="127">
        <f>VLOOKUP(G851,权重!$L$16:$N$18,3,0)</f>
        <v>0.03757</v>
      </c>
      <c r="L851" s="127">
        <f t="shared" si="145"/>
        <v>-0.0952406599627802</v>
      </c>
      <c r="M851" t="str">
        <f>IFERROR(VLOOKUP(A851,[1]数据整理!A:Q,16,0),"")</f>
        <v>经济管理学院</v>
      </c>
      <c r="N851" t="s">
        <v>67</v>
      </c>
      <c r="O851">
        <v>510</v>
      </c>
      <c r="P851">
        <v>465</v>
      </c>
      <c r="Q851" s="14"/>
      <c r="R851" s="14" t="s">
        <v>55</v>
      </c>
      <c r="S851" s="14" t="s">
        <v>55</v>
      </c>
      <c r="T851" s="30">
        <f>VLOOKUP(A851,英语评价得分!O:T,6,0)</f>
        <v>-0.0972903879240454</v>
      </c>
      <c r="U851" s="41">
        <f t="shared" si="146"/>
        <v>-0.0973489620399389</v>
      </c>
      <c r="V851" s="14">
        <f t="shared" si="147"/>
        <v>0</v>
      </c>
      <c r="W851">
        <v>70</v>
      </c>
      <c r="X851">
        <v>11</v>
      </c>
      <c r="Y851" s="131">
        <v>0.157142857142857</v>
      </c>
      <c r="Z851">
        <v>89.28</v>
      </c>
      <c r="AA851" s="41">
        <f t="shared" si="148"/>
        <v>-0.497929439873464</v>
      </c>
      <c r="AB851" s="41">
        <f>VLOOKUP(A851,绩点百分制转换!$H:$M,6,0)</f>
        <v>0.0925357635532517</v>
      </c>
      <c r="AC851" s="41">
        <f>L851*权重!$O$22+AA851*权重!$O$23+AB851*权重!$O$24</f>
        <v>-0.239564263767978</v>
      </c>
      <c r="AD851" s="41">
        <f t="shared" si="149"/>
        <v>-0.3406522849151</v>
      </c>
      <c r="AE851">
        <v>0</v>
      </c>
      <c r="AF851">
        <v>0</v>
      </c>
      <c r="AG851">
        <v>3</v>
      </c>
      <c r="AH851" s="41">
        <f>AE851*权重!$N$3+AF851*权重!$N$4+AG851*权重!$N$5</f>
        <v>0.319423652713132</v>
      </c>
      <c r="AI851" s="41">
        <f t="shared" si="150"/>
        <v>-0.580760905997001</v>
      </c>
      <c r="AJ851">
        <v>1</v>
      </c>
      <c r="AK851">
        <v>0</v>
      </c>
      <c r="AL851">
        <v>0</v>
      </c>
      <c r="AM851" s="41">
        <f>AJ851*权重!$N$9+AK851*权重!$N$10+AL851*权重!$N$11</f>
        <v>0.484022428139353</v>
      </c>
      <c r="AN851" s="41">
        <f t="shared" si="151"/>
        <v>0.64883677573218</v>
      </c>
      <c r="AO851" s="41">
        <f>AI851*权重!$D$16+AN851*权重!$D$17</f>
        <v>0.181712616443264</v>
      </c>
      <c r="AP851" s="41">
        <f t="shared" si="152"/>
        <v>0.216427058206443</v>
      </c>
      <c r="AQ851" t="s">
        <v>55</v>
      </c>
      <c r="AR851" t="s">
        <v>55</v>
      </c>
      <c r="AS851" t="s">
        <v>55</v>
      </c>
      <c r="AT851">
        <v>87.2</v>
      </c>
      <c r="AU851">
        <v>87.2</v>
      </c>
      <c r="AV851" s="7">
        <f>IF(AU851="","未进复试",IFERROR(VLOOKUP(A851,录取名单!$E:$I,5,0),"未录取"))</f>
        <v>87.2</v>
      </c>
      <c r="AW851" s="136" t="str">
        <f>VLOOKUP(A851,[1]数据整理!$A:$AC,29,0)</f>
        <v>putong</v>
      </c>
      <c r="AX851" t="str">
        <f t="shared" si="153"/>
        <v/>
      </c>
      <c r="AY851">
        <f>IFERROR(VLOOKUP(A851,跨学科资质筛选!$A:$H,8,0),1)</f>
        <v>1</v>
      </c>
    </row>
    <row r="852" spans="1:51">
      <c r="A852" s="8">
        <v>1035</v>
      </c>
      <c r="B852" s="8" t="s">
        <v>1115</v>
      </c>
      <c r="C852">
        <v>1</v>
      </c>
      <c r="D852" t="s">
        <v>102</v>
      </c>
      <c r="E852" t="str">
        <f>VLOOKUP(A852,[1]数据整理!A:J,10,0)</f>
        <v>工学</v>
      </c>
      <c r="F852" t="str">
        <f>VLOOKUP(A852,[1]数据整理!$A:$M,13,0)</f>
        <v>城乡规划</v>
      </c>
      <c r="G852" s="7">
        <v>211</v>
      </c>
      <c r="H852" s="7">
        <f t="shared" si="143"/>
        <v>0</v>
      </c>
      <c r="I852" s="7">
        <f t="shared" si="144"/>
        <v>1</v>
      </c>
      <c r="J852" s="7">
        <v>1</v>
      </c>
      <c r="K852" s="127">
        <f>VLOOKUP(G852,权重!$L$16:$N$18,3,0)</f>
        <v>0.03757</v>
      </c>
      <c r="L852" s="127">
        <f t="shared" si="145"/>
        <v>-0.0952406599627802</v>
      </c>
      <c r="M852" t="str">
        <f>IFERROR(VLOOKUP(A852,[1]数据整理!A:Q,16,0),"")</f>
        <v>园林学院</v>
      </c>
      <c r="N852" t="s">
        <v>339</v>
      </c>
      <c r="O852">
        <v>448</v>
      </c>
      <c r="P852">
        <v>510</v>
      </c>
      <c r="Q852" s="14"/>
      <c r="R852" s="14" t="s">
        <v>55</v>
      </c>
      <c r="S852" s="14" t="s">
        <v>55</v>
      </c>
      <c r="T852" s="30">
        <f>VLOOKUP(A852,英语评价得分!O:T,6,0)</f>
        <v>0.726192963381547</v>
      </c>
      <c r="U852" s="41">
        <f t="shared" si="146"/>
        <v>0.729950794869964</v>
      </c>
      <c r="V852" s="14">
        <f t="shared" si="147"/>
        <v>0</v>
      </c>
      <c r="W852">
        <v>57</v>
      </c>
      <c r="X852">
        <v>20</v>
      </c>
      <c r="Y852" s="131">
        <v>0.350877192982456</v>
      </c>
      <c r="Z852">
        <v>86.13</v>
      </c>
      <c r="AA852" s="41">
        <f t="shared" si="148"/>
        <v>-2.16817843235463</v>
      </c>
      <c r="AB852" s="41">
        <f>VLOOKUP(A852,绩点百分制转换!$H:$M,6,0)</f>
        <v>-0.716742058298595</v>
      </c>
      <c r="AC852" s="41">
        <f>L852*权重!$O$22+AA852*权重!$O$23+AB852*权重!$O$24</f>
        <v>-0.91018499558614</v>
      </c>
      <c r="AD852" s="41">
        <f t="shared" si="149"/>
        <v>-1.29438039715196</v>
      </c>
      <c r="AE852">
        <v>0</v>
      </c>
      <c r="AF852">
        <v>0</v>
      </c>
      <c r="AG852">
        <v>2</v>
      </c>
      <c r="AH852" s="41">
        <f>AE852*权重!$N$3+AF852*权重!$N$4+AG852*权重!$N$5</f>
        <v>0.212949101808755</v>
      </c>
      <c r="AI852" s="41">
        <f t="shared" si="150"/>
        <v>-0.682270819782663</v>
      </c>
      <c r="AJ852">
        <v>0</v>
      </c>
      <c r="AK852">
        <v>0</v>
      </c>
      <c r="AL852">
        <v>3</v>
      </c>
      <c r="AM852" s="41">
        <f>AJ852*权重!$N$9+AK852*权重!$N$10+AL852*权重!$N$11</f>
        <v>0.451468242471214</v>
      </c>
      <c r="AN852" s="41">
        <f t="shared" si="151"/>
        <v>0.561409655913572</v>
      </c>
      <c r="AO852" s="41">
        <f>AI852*权重!$D$16+AN852*权重!$D$17</f>
        <v>0.0889354431965722</v>
      </c>
      <c r="AP852" s="41">
        <f t="shared" si="152"/>
        <v>0.105925701352333</v>
      </c>
      <c r="AQ852" t="s">
        <v>55</v>
      </c>
      <c r="AR852">
        <v>89</v>
      </c>
      <c r="AS852" t="s">
        <v>55</v>
      </c>
      <c r="AT852">
        <v>85.9</v>
      </c>
      <c r="AU852">
        <v>87.45</v>
      </c>
      <c r="AV852" s="7">
        <f>IF(AU852="","未进复试",IFERROR(VLOOKUP(A852,录取名单!$E:$I,5,0),"未录取"))</f>
        <v>87.45</v>
      </c>
      <c r="AW852" s="136" t="str">
        <f>VLOOKUP(A852,[1]数据整理!$A:$AC,29,0)</f>
        <v>putong</v>
      </c>
      <c r="AX852" t="str">
        <f t="shared" si="153"/>
        <v/>
      </c>
      <c r="AY852">
        <f>IFERROR(VLOOKUP(A852,跨学科资质筛选!$A:$H,8,0),1)</f>
        <v>1</v>
      </c>
    </row>
    <row r="853" spans="1:51">
      <c r="A853" s="8">
        <v>1036</v>
      </c>
      <c r="B853" s="8" t="s">
        <v>1116</v>
      </c>
      <c r="C853">
        <v>1</v>
      </c>
      <c r="D853" t="s">
        <v>102</v>
      </c>
      <c r="E853" t="str">
        <f>VLOOKUP(A853,[1]数据整理!A:J,10,0)</f>
        <v>农学</v>
      </c>
      <c r="F853" t="str">
        <f>VLOOKUP(A853,[1]数据整理!$A:$M,13,0)</f>
        <v>园林</v>
      </c>
      <c r="G853" s="7">
        <v>211</v>
      </c>
      <c r="H853" s="7">
        <f t="shared" si="143"/>
        <v>0</v>
      </c>
      <c r="I853" s="7">
        <f t="shared" si="144"/>
        <v>1</v>
      </c>
      <c r="J853" s="7">
        <v>1</v>
      </c>
      <c r="K853" s="127">
        <f>VLOOKUP(G853,权重!$L$16:$N$18,3,0)</f>
        <v>0.03757</v>
      </c>
      <c r="L853" s="127">
        <f t="shared" si="145"/>
        <v>-0.0952406599627802</v>
      </c>
      <c r="M853" t="str">
        <f>IFERROR(VLOOKUP(A853,[1]数据整理!A:Q,16,0),"")</f>
        <v>园林学院</v>
      </c>
      <c r="N853" t="s">
        <v>64</v>
      </c>
      <c r="O853">
        <v>525</v>
      </c>
      <c r="P853">
        <v>459</v>
      </c>
      <c r="Q853" s="14"/>
      <c r="R853" s="14" t="s">
        <v>55</v>
      </c>
      <c r="S853" s="14" t="s">
        <v>55</v>
      </c>
      <c r="T853" s="30">
        <f>VLOOKUP(A853,英语评价得分!O:T,6,0)</f>
        <v>-0.207088168098125</v>
      </c>
      <c r="U853" s="41">
        <f t="shared" si="146"/>
        <v>-0.207655596294594</v>
      </c>
      <c r="V853" s="14">
        <f t="shared" si="147"/>
        <v>0</v>
      </c>
      <c r="W853">
        <v>185</v>
      </c>
      <c r="X853">
        <v>26</v>
      </c>
      <c r="Y853" s="131">
        <v>0.140540540540541</v>
      </c>
      <c r="Z853">
        <v>88.49</v>
      </c>
      <c r="AA853" s="41">
        <f t="shared" si="148"/>
        <v>-0.354795273915235</v>
      </c>
      <c r="AB853" s="41">
        <f>VLOOKUP(A853,绩点百分制转换!$H:$M,6,0)</f>
        <v>-0.110425975895308</v>
      </c>
      <c r="AC853" s="41">
        <f>L853*权重!$O$22+AA853*权重!$O$23+AB853*权重!$O$24</f>
        <v>-0.194440928672438</v>
      </c>
      <c r="AD853" s="41">
        <f t="shared" si="149"/>
        <v>-0.276479808347271</v>
      </c>
      <c r="AE853">
        <v>0</v>
      </c>
      <c r="AF853">
        <v>0</v>
      </c>
      <c r="AG853">
        <v>0</v>
      </c>
      <c r="AH853" s="41">
        <f>AE853*权重!$N$3+AF853*权重!$N$4+AG853*权重!$N$5</f>
        <v>0</v>
      </c>
      <c r="AI853" s="41">
        <f t="shared" si="150"/>
        <v>-0.885290647353986</v>
      </c>
      <c r="AJ853">
        <v>0</v>
      </c>
      <c r="AK853">
        <v>0</v>
      </c>
      <c r="AL853">
        <v>0</v>
      </c>
      <c r="AM853" s="41">
        <f>AJ853*权重!$N$9+AK853*权重!$N$10+AL853*权重!$N$11</f>
        <v>0</v>
      </c>
      <c r="AN853" s="41">
        <f t="shared" si="151"/>
        <v>-0.651047891978899</v>
      </c>
      <c r="AO853" s="41">
        <f>AI853*权重!$D$16+AN853*权重!$D$17</f>
        <v>-0.740036714745894</v>
      </c>
      <c r="AP853" s="41">
        <f t="shared" si="152"/>
        <v>-0.881413587411652</v>
      </c>
      <c r="AQ853">
        <v>68</v>
      </c>
      <c r="AR853">
        <v>85</v>
      </c>
      <c r="AS853" t="s">
        <v>55</v>
      </c>
      <c r="AT853">
        <v>87.57</v>
      </c>
      <c r="AU853">
        <v>78.71</v>
      </c>
      <c r="AV853" s="7">
        <f>IF(AU853="","未进复试",IFERROR(VLOOKUP(A853,录取名单!$E:$I,5,0),"未录取"))</f>
        <v>78.71</v>
      </c>
      <c r="AW853" s="136" t="str">
        <f>VLOOKUP(A853,[1]数据整理!$A:$AC,29,0)</f>
        <v>putong</v>
      </c>
      <c r="AX853" t="str">
        <f t="shared" si="153"/>
        <v/>
      </c>
      <c r="AY853">
        <f>IFERROR(VLOOKUP(A853,跨学科资质筛选!$A:$H,8,0),1)</f>
        <v>1</v>
      </c>
    </row>
    <row r="854" spans="1:51">
      <c r="A854" s="8">
        <v>1037</v>
      </c>
      <c r="B854" s="8" t="s">
        <v>1117</v>
      </c>
      <c r="C854">
        <v>1</v>
      </c>
      <c r="D854" t="s">
        <v>1118</v>
      </c>
      <c r="E854" t="str">
        <f>VLOOKUP(A854,[1]数据整理!A:J,10,0)</f>
        <v>文学</v>
      </c>
      <c r="F854" t="str">
        <f>VLOOKUP(A854,[1]数据整理!$A:$M,13,0)</f>
        <v>英语</v>
      </c>
      <c r="G854" s="7">
        <v>211</v>
      </c>
      <c r="H854" s="7">
        <f t="shared" si="143"/>
        <v>0</v>
      </c>
      <c r="I854" s="7">
        <f t="shared" si="144"/>
        <v>1</v>
      </c>
      <c r="J854" s="7">
        <v>1</v>
      </c>
      <c r="K854" s="127">
        <f>VLOOKUP(G854,权重!$L$16:$N$18,3,0)</f>
        <v>0.03757</v>
      </c>
      <c r="L854" s="127">
        <f t="shared" si="145"/>
        <v>-0.0952406599627802</v>
      </c>
      <c r="M854" t="str">
        <f>IFERROR(VLOOKUP(A854,[1]数据整理!A:Q,16,0),"")</f>
        <v>外语学院</v>
      </c>
      <c r="N854" t="s">
        <v>362</v>
      </c>
      <c r="P854">
        <v>557</v>
      </c>
      <c r="Q854" s="14"/>
      <c r="R854" s="14" t="s">
        <v>55</v>
      </c>
      <c r="S854" s="14" t="s">
        <v>55</v>
      </c>
      <c r="T854" s="30">
        <f>VLOOKUP(A854,英语评价得分!O:T,6,0)</f>
        <v>1.58627557474517</v>
      </c>
      <c r="U854" s="41">
        <f t="shared" si="146"/>
        <v>1.59401942986475</v>
      </c>
      <c r="V854" s="14">
        <f t="shared" si="147"/>
        <v>0</v>
      </c>
      <c r="W854">
        <v>114</v>
      </c>
      <c r="X854">
        <v>1</v>
      </c>
      <c r="Y854" s="131">
        <v>0.0087719298245614</v>
      </c>
      <c r="Z854">
        <v>4.17</v>
      </c>
      <c r="AA854" s="41">
        <f t="shared" si="148"/>
        <v>0.781226321509262</v>
      </c>
      <c r="AB854" s="41">
        <f>VLOOKUP(A854,绩点百分制转换!$H:$M,6,0)</f>
        <v>1.66484696029398</v>
      </c>
      <c r="AC854" s="41">
        <f>L854*权重!$O$22+AA854*权重!$O$23+AB854*权重!$O$24</f>
        <v>0.317215317092253</v>
      </c>
      <c r="AD854" s="41">
        <f t="shared" si="149"/>
        <v>0.451175813131002</v>
      </c>
      <c r="AE854">
        <v>0</v>
      </c>
      <c r="AF854">
        <v>0</v>
      </c>
      <c r="AG854">
        <v>7</v>
      </c>
      <c r="AH854" s="41">
        <f>AE854*权重!$N$3+AF854*权重!$N$4+AG854*权重!$N$5</f>
        <v>0.745321856330641</v>
      </c>
      <c r="AI854" s="41">
        <f t="shared" si="150"/>
        <v>-0.174721250854356</v>
      </c>
      <c r="AJ854">
        <v>0</v>
      </c>
      <c r="AK854">
        <v>0</v>
      </c>
      <c r="AL854">
        <v>0</v>
      </c>
      <c r="AM854" s="41">
        <f>AJ854*权重!$N$9+AK854*权重!$N$10+AL854*权重!$N$11</f>
        <v>0</v>
      </c>
      <c r="AN854" s="41">
        <f t="shared" si="151"/>
        <v>-0.651047891978899</v>
      </c>
      <c r="AO854" s="41">
        <f>AI854*权重!$D$16+AN854*权重!$D$17</f>
        <v>-0.470091401015685</v>
      </c>
      <c r="AP854" s="41">
        <f t="shared" si="152"/>
        <v>-0.559897826586723</v>
      </c>
      <c r="AQ854" t="s">
        <v>55</v>
      </c>
      <c r="AR854" t="s">
        <v>55</v>
      </c>
      <c r="AS854" t="s">
        <v>55</v>
      </c>
      <c r="AT854" t="s">
        <v>55</v>
      </c>
      <c r="AU854" t="s">
        <v>55</v>
      </c>
      <c r="AV854" s="7" t="str">
        <f>IF(AU854="","未进复试",IFERROR(VLOOKUP(A854,录取名单!$E:$I,5,0),"未录取"))</f>
        <v>未进复试</v>
      </c>
      <c r="AW854" s="136" t="str">
        <f>VLOOKUP(A854,[1]数据整理!$A:$AC,29,0)</f>
        <v>putong</v>
      </c>
      <c r="AX854" t="str">
        <f t="shared" si="153"/>
        <v/>
      </c>
      <c r="AY854">
        <f>IFERROR(VLOOKUP(A854,跨学科资质筛选!$A:$H,8,0),1)</f>
        <v>1</v>
      </c>
    </row>
    <row r="855" spans="1:51">
      <c r="A855" s="8">
        <v>1038</v>
      </c>
      <c r="B855" s="8" t="s">
        <v>1119</v>
      </c>
      <c r="C855">
        <v>1</v>
      </c>
      <c r="D855" t="s">
        <v>102</v>
      </c>
      <c r="E855" t="str">
        <f>VLOOKUP(A855,[1]数据整理!A:J,10,0)</f>
        <v>工学</v>
      </c>
      <c r="F855" t="str">
        <f>VLOOKUP(A855,[1]数据整理!$A:$M,13,0)</f>
        <v>风景园林</v>
      </c>
      <c r="G855" s="7">
        <v>211</v>
      </c>
      <c r="H855" s="7">
        <f t="shared" si="143"/>
        <v>0</v>
      </c>
      <c r="I855" s="7">
        <f t="shared" si="144"/>
        <v>1</v>
      </c>
      <c r="J855" s="7">
        <v>1</v>
      </c>
      <c r="K855" s="127">
        <f>VLOOKUP(G855,权重!$L$16:$N$18,3,0)</f>
        <v>0.03757</v>
      </c>
      <c r="L855" s="127">
        <f t="shared" si="145"/>
        <v>-0.0952406599627802</v>
      </c>
      <c r="M855" t="str">
        <f>IFERROR(VLOOKUP(A855,[1]数据整理!A:Q,16,0),"")</f>
        <v>园林学院</v>
      </c>
      <c r="N855" t="s">
        <v>64</v>
      </c>
      <c r="O855">
        <v>540</v>
      </c>
      <c r="P855">
        <v>494</v>
      </c>
      <c r="Q855" s="14"/>
      <c r="R855" s="14" t="s">
        <v>55</v>
      </c>
      <c r="S855" s="14" t="s">
        <v>55</v>
      </c>
      <c r="T855" s="30">
        <f>VLOOKUP(A855,英语评价得分!O:T,6,0)</f>
        <v>0.433398882917336</v>
      </c>
      <c r="U855" s="41">
        <f t="shared" si="146"/>
        <v>0.435799770190887</v>
      </c>
      <c r="V855" s="14">
        <f t="shared" si="147"/>
        <v>0</v>
      </c>
      <c r="W855">
        <v>142</v>
      </c>
      <c r="X855">
        <v>57</v>
      </c>
      <c r="Y855" s="131">
        <v>0.401408450704225</v>
      </c>
      <c r="Z855">
        <v>86.83</v>
      </c>
      <c r="AA855" s="41">
        <f t="shared" si="148"/>
        <v>-2.60382543283506</v>
      </c>
      <c r="AB855" s="41">
        <f>VLOOKUP(A855,绩点百分制转换!$H:$M,6,0)</f>
        <v>-0.536902542331518</v>
      </c>
      <c r="AC855" s="41">
        <f>L855*权重!$O$22+AA855*权重!$O$23+AB855*权重!$O$24</f>
        <v>-1.06737746644385</v>
      </c>
      <c r="AD855" s="41">
        <f t="shared" si="149"/>
        <v>-1.51793280371494</v>
      </c>
      <c r="AE855">
        <v>0</v>
      </c>
      <c r="AF855">
        <v>0</v>
      </c>
      <c r="AG855">
        <v>3</v>
      </c>
      <c r="AH855" s="41">
        <f>AE855*权重!$N$3+AF855*权重!$N$4+AG855*权重!$N$5</f>
        <v>0.319423652713132</v>
      </c>
      <c r="AI855" s="41">
        <f t="shared" si="150"/>
        <v>-0.580760905997001</v>
      </c>
      <c r="AJ855">
        <v>0</v>
      </c>
      <c r="AK855">
        <v>0</v>
      </c>
      <c r="AL855">
        <v>0</v>
      </c>
      <c r="AM855" s="41">
        <f>AJ855*权重!$N$9+AK855*权重!$N$10+AL855*权重!$N$11</f>
        <v>0</v>
      </c>
      <c r="AN855" s="41">
        <f t="shared" si="151"/>
        <v>-0.651047891978899</v>
      </c>
      <c r="AO855" s="41">
        <f>AI855*权重!$D$16+AN855*权重!$D$17</f>
        <v>-0.624345866004376</v>
      </c>
      <c r="AP855" s="41">
        <f t="shared" si="152"/>
        <v>-0.743621118486682</v>
      </c>
      <c r="AQ855">
        <v>78</v>
      </c>
      <c r="AR855">
        <v>80</v>
      </c>
      <c r="AS855" t="s">
        <v>55</v>
      </c>
      <c r="AT855">
        <v>83.5</v>
      </c>
      <c r="AU855">
        <v>79.9</v>
      </c>
      <c r="AV855" s="7">
        <f>IF(AU855="","未进复试",IFERROR(VLOOKUP(A855,录取名单!$E:$I,5,0),"未录取"))</f>
        <v>79.9</v>
      </c>
      <c r="AW855" s="136" t="str">
        <f>VLOOKUP(A855,[1]数据整理!$A:$AC,29,0)</f>
        <v>zhijiaotuan</v>
      </c>
      <c r="AX855" t="str">
        <f t="shared" si="153"/>
        <v/>
      </c>
      <c r="AY855">
        <f>IFERROR(VLOOKUP(A855,跨学科资质筛选!$A:$H,8,0),1)</f>
        <v>1</v>
      </c>
    </row>
    <row r="856" spans="1:51">
      <c r="A856" s="8">
        <v>1039</v>
      </c>
      <c r="B856" s="8" t="s">
        <v>1120</v>
      </c>
      <c r="C856">
        <v>1</v>
      </c>
      <c r="D856" t="s">
        <v>102</v>
      </c>
      <c r="E856" t="str">
        <f>VLOOKUP(A856,[1]数据整理!A:J,10,0)</f>
        <v>管理学</v>
      </c>
      <c r="F856" t="str">
        <f>VLOOKUP(A856,[1]数据整理!$A:$M,13,0)</f>
        <v>旅游管理</v>
      </c>
      <c r="G856" s="7">
        <v>211</v>
      </c>
      <c r="H856" s="7">
        <f t="shared" si="143"/>
        <v>0</v>
      </c>
      <c r="I856" s="7">
        <f t="shared" si="144"/>
        <v>1</v>
      </c>
      <c r="J856" s="7">
        <v>1</v>
      </c>
      <c r="K856" s="127">
        <f>VLOOKUP(G856,权重!$L$16:$N$18,3,0)</f>
        <v>0.03757</v>
      </c>
      <c r="L856" s="127">
        <f t="shared" si="145"/>
        <v>-0.0952406599627802</v>
      </c>
      <c r="M856" t="str">
        <f>IFERROR(VLOOKUP(A856,[1]数据整理!A:Q,16,0),"")</f>
        <v>园林学院</v>
      </c>
      <c r="N856" t="s">
        <v>64</v>
      </c>
      <c r="O856">
        <v>477</v>
      </c>
      <c r="Q856" s="14"/>
      <c r="R856" s="14" t="s">
        <v>55</v>
      </c>
      <c r="S856" s="14" t="s">
        <v>55</v>
      </c>
      <c r="T856" s="30">
        <f>VLOOKUP(A856,英语评价得分!O:T,6,0)</f>
        <v>-1.0586043714882</v>
      </c>
      <c r="U856" s="41">
        <f t="shared" si="146"/>
        <v>-1.06311812258922</v>
      </c>
      <c r="V856" s="14">
        <f t="shared" si="147"/>
        <v>0</v>
      </c>
      <c r="W856">
        <v>53</v>
      </c>
      <c r="X856">
        <v>16</v>
      </c>
      <c r="Y856" s="131">
        <v>0.30188679245283</v>
      </c>
      <c r="Z856">
        <v>86.24</v>
      </c>
      <c r="AA856" s="41">
        <f t="shared" si="148"/>
        <v>-1.74581568095467</v>
      </c>
      <c r="AB856" s="41">
        <f>VLOOKUP(A856,绩点百分制转换!$H:$M,6,0)</f>
        <v>-0.688481562932341</v>
      </c>
      <c r="AC856" s="41">
        <f>L856*权重!$O$22+AA856*权重!$O$23+AB856*权重!$O$24</f>
        <v>-0.748599445904598</v>
      </c>
      <c r="AD856" s="41">
        <f t="shared" si="149"/>
        <v>-1.06458034184392</v>
      </c>
      <c r="AE856">
        <v>0</v>
      </c>
      <c r="AF856">
        <v>0</v>
      </c>
      <c r="AG856">
        <v>2</v>
      </c>
      <c r="AH856" s="41">
        <f>AE856*权重!$N$3+AF856*权重!$N$4+AG856*权重!$N$5</f>
        <v>0.212949101808755</v>
      </c>
      <c r="AI856" s="41">
        <f t="shared" si="150"/>
        <v>-0.682270819782663</v>
      </c>
      <c r="AJ856">
        <v>0</v>
      </c>
      <c r="AK856">
        <v>0</v>
      </c>
      <c r="AL856">
        <v>0</v>
      </c>
      <c r="AM856" s="41">
        <f>AJ856*权重!$N$9+AK856*权重!$N$10+AL856*权重!$N$11</f>
        <v>0</v>
      </c>
      <c r="AN856" s="41">
        <f t="shared" si="151"/>
        <v>-0.651047891978899</v>
      </c>
      <c r="AO856" s="41">
        <f>AI856*权重!$D$16+AN856*权重!$D$17</f>
        <v>-0.662909482251549</v>
      </c>
      <c r="AP856" s="41">
        <f t="shared" si="152"/>
        <v>-0.789551941461672</v>
      </c>
      <c r="AQ856">
        <v>56</v>
      </c>
      <c r="AR856">
        <v>70</v>
      </c>
      <c r="AS856" t="s">
        <v>55</v>
      </c>
      <c r="AT856">
        <v>84.21</v>
      </c>
      <c r="AU856">
        <v>67.24</v>
      </c>
      <c r="AV856" s="7">
        <f>IF(AU856="","未进复试",IFERROR(VLOOKUP(A856,录取名单!$E:$I,5,0),"未录取"))</f>
        <v>67.24</v>
      </c>
      <c r="AW856" s="136" t="str">
        <f>VLOOKUP(A856,[1]数据整理!$A:$AC,29,0)</f>
        <v>2jia</v>
      </c>
      <c r="AX856" t="str">
        <f t="shared" si="153"/>
        <v/>
      </c>
      <c r="AY856">
        <f>IFERROR(VLOOKUP(A856,跨学科资质筛选!$A:$H,8,0),1)</f>
        <v>1</v>
      </c>
    </row>
    <row r="857" spans="1:51">
      <c r="A857" s="8">
        <v>1040</v>
      </c>
      <c r="B857" s="8" t="s">
        <v>1121</v>
      </c>
      <c r="C857">
        <v>1</v>
      </c>
      <c r="D857" t="s">
        <v>213</v>
      </c>
      <c r="E857" t="str">
        <f>VLOOKUP(A857,[1]数据整理!A:J,10,0)</f>
        <v>理学</v>
      </c>
      <c r="F857" t="str">
        <f>VLOOKUP(A857,[1]数据整理!$A:$M,13,0)</f>
        <v>数学与应用数学</v>
      </c>
      <c r="G857" s="7" t="s">
        <v>53</v>
      </c>
      <c r="H857" s="7">
        <f t="shared" si="143"/>
        <v>0</v>
      </c>
      <c r="I857" s="7">
        <f t="shared" si="144"/>
        <v>1</v>
      </c>
      <c r="J857" s="7">
        <v>1</v>
      </c>
      <c r="K857" s="127">
        <f>VLOOKUP(G857,权重!$L$16:$N$18,3,0)</f>
        <v>0.02965</v>
      </c>
      <c r="L857" s="127">
        <f t="shared" si="145"/>
        <v>-0.162495927150278</v>
      </c>
      <c r="M857" t="str">
        <f>IFERROR(VLOOKUP(A857,[1]数据整理!A:Q,16,0),"")</f>
        <v>理学院</v>
      </c>
      <c r="N857" t="s">
        <v>889</v>
      </c>
      <c r="O857">
        <v>442</v>
      </c>
      <c r="Q857" s="14"/>
      <c r="R857" s="14" t="s">
        <v>55</v>
      </c>
      <c r="S857" s="14" t="s">
        <v>55</v>
      </c>
      <c r="T857" s="30">
        <f>VLOOKUP(A857,英语评价得分!O:T,6,0)</f>
        <v>-1.61244187525643</v>
      </c>
      <c r="U857" s="41">
        <f t="shared" si="146"/>
        <v>-1.61952236744567</v>
      </c>
      <c r="V857" s="14">
        <f t="shared" si="147"/>
        <v>0</v>
      </c>
      <c r="W857">
        <v>119</v>
      </c>
      <c r="X857">
        <v>2</v>
      </c>
      <c r="Y857" s="131">
        <v>0.0168067226890756</v>
      </c>
      <c r="Z857">
        <v>3.3</v>
      </c>
      <c r="AA857" s="41">
        <f t="shared" si="148"/>
        <v>0.711955664717372</v>
      </c>
      <c r="AB857" s="41">
        <f>VLOOKUP(A857,绩点百分制转换!$H:$M,6,0)</f>
        <v>-1.52088160826567</v>
      </c>
      <c r="AC857" s="41">
        <f>L857*权重!$O$22+AA857*权重!$O$23+AB857*权重!$O$24</f>
        <v>0.10780729194723</v>
      </c>
      <c r="AD857" s="41">
        <f t="shared" si="149"/>
        <v>0.153364679306756</v>
      </c>
      <c r="AE857">
        <v>0</v>
      </c>
      <c r="AF857">
        <v>0</v>
      </c>
      <c r="AG857">
        <v>1</v>
      </c>
      <c r="AH857" s="41">
        <f>AE857*权重!$N$3+AF857*权重!$N$4+AG857*权重!$N$5</f>
        <v>0.106474550904377</v>
      </c>
      <c r="AI857" s="41">
        <f t="shared" si="150"/>
        <v>-0.783780733568324</v>
      </c>
      <c r="AJ857">
        <v>0</v>
      </c>
      <c r="AK857">
        <v>0</v>
      </c>
      <c r="AL857">
        <v>0</v>
      </c>
      <c r="AM857" s="41">
        <f>AJ857*权重!$N$9+AK857*权重!$N$10+AL857*权重!$N$11</f>
        <v>0</v>
      </c>
      <c r="AN857" s="41">
        <f t="shared" si="151"/>
        <v>-0.651047891978899</v>
      </c>
      <c r="AO857" s="41">
        <f>AI857*权重!$D$16+AN857*权重!$D$17</f>
        <v>-0.701473098498721</v>
      </c>
      <c r="AP857" s="41">
        <f t="shared" si="152"/>
        <v>-0.835482764436662</v>
      </c>
      <c r="AQ857" t="s">
        <v>55</v>
      </c>
      <c r="AR857" t="s">
        <v>55</v>
      </c>
      <c r="AS857" t="s">
        <v>55</v>
      </c>
      <c r="AT857" t="s">
        <v>55</v>
      </c>
      <c r="AU857" t="s">
        <v>55</v>
      </c>
      <c r="AV857" s="7" t="str">
        <f>IF(AU857="","未进复试",IFERROR(VLOOKUP(A857,录取名单!$E:$I,5,0),"未录取"))</f>
        <v>未进复试</v>
      </c>
      <c r="AW857" s="136" t="str">
        <f>VLOOKUP(A857,[1]数据整理!$A:$AC,29,0)</f>
        <v>putong</v>
      </c>
      <c r="AX857" t="str">
        <f t="shared" si="153"/>
        <v/>
      </c>
      <c r="AY857">
        <f>IFERROR(VLOOKUP(A857,跨学科资质筛选!$A:$H,8,0),1)</f>
        <v>1</v>
      </c>
    </row>
    <row r="858" spans="1:51">
      <c r="A858" s="8">
        <v>1042</v>
      </c>
      <c r="B858" s="8" t="s">
        <v>1122</v>
      </c>
      <c r="C858">
        <v>1</v>
      </c>
      <c r="D858" t="s">
        <v>102</v>
      </c>
      <c r="E858" t="str">
        <f>VLOOKUP(A858,[1]数据整理!A:J,10,0)</f>
        <v>农学</v>
      </c>
      <c r="F858" t="str">
        <f>VLOOKUP(A858,[1]数据整理!$A:$M,13,0)</f>
        <v>园林</v>
      </c>
      <c r="G858" s="7">
        <v>211</v>
      </c>
      <c r="H858" s="7">
        <f t="shared" si="143"/>
        <v>0</v>
      </c>
      <c r="I858" s="7">
        <f t="shared" si="144"/>
        <v>1</v>
      </c>
      <c r="J858" s="7">
        <v>1</v>
      </c>
      <c r="K858" s="127">
        <f>VLOOKUP(G858,权重!$L$16:$N$18,3,0)</f>
        <v>0.03757</v>
      </c>
      <c r="L858" s="127">
        <f t="shared" si="145"/>
        <v>-0.0952406599627802</v>
      </c>
      <c r="M858" t="str">
        <f>IFERROR(VLOOKUP(A858,[1]数据整理!A:Q,16,0),"")</f>
        <v>园林学院</v>
      </c>
      <c r="N858" t="s">
        <v>58</v>
      </c>
      <c r="O858">
        <v>564</v>
      </c>
      <c r="Q858" s="14"/>
      <c r="R858" s="14" t="s">
        <v>55</v>
      </c>
      <c r="S858" s="14" t="s">
        <v>55</v>
      </c>
      <c r="T858" s="30">
        <f>VLOOKUP(A858,英语评价得分!O:T,6,0)</f>
        <v>0.318077423592824</v>
      </c>
      <c r="U858" s="41">
        <f t="shared" si="146"/>
        <v>0.319943857482508</v>
      </c>
      <c r="V858" s="14">
        <f t="shared" si="147"/>
        <v>0</v>
      </c>
      <c r="W858">
        <v>185</v>
      </c>
      <c r="X858">
        <v>23</v>
      </c>
      <c r="Y858" s="131">
        <v>0.124324324324324</v>
      </c>
      <c r="Z858">
        <v>88.61</v>
      </c>
      <c r="AA858" s="41">
        <f t="shared" si="148"/>
        <v>-0.214989809490917</v>
      </c>
      <c r="AB858" s="41">
        <f>VLOOKUP(A858,绩点百分制转换!$H:$M,6,0)</f>
        <v>-0.0795963445866651</v>
      </c>
      <c r="AC858" s="41">
        <f>L858*权重!$O$22+AA858*权重!$O$23+AB858*权重!$O$24</f>
        <v>-0.139981154499882</v>
      </c>
      <c r="AD858" s="41">
        <f t="shared" si="149"/>
        <v>-0.199029447584311</v>
      </c>
      <c r="AE858">
        <v>0</v>
      </c>
      <c r="AF858">
        <v>0</v>
      </c>
      <c r="AG858">
        <v>0</v>
      </c>
      <c r="AH858" s="41">
        <f>AE858*权重!$N$3+AF858*权重!$N$4+AG858*权重!$N$5</f>
        <v>0</v>
      </c>
      <c r="AI858" s="41">
        <f t="shared" si="150"/>
        <v>-0.885290647353986</v>
      </c>
      <c r="AJ858">
        <v>0</v>
      </c>
      <c r="AK858">
        <v>0</v>
      </c>
      <c r="AL858">
        <v>0</v>
      </c>
      <c r="AM858" s="41">
        <f>AJ858*权重!$N$9+AK858*权重!$N$10+AL858*权重!$N$11</f>
        <v>0</v>
      </c>
      <c r="AN858" s="41">
        <f t="shared" si="151"/>
        <v>-0.651047891978899</v>
      </c>
      <c r="AO858" s="41">
        <f>AI858*权重!$D$16+AN858*权重!$D$17</f>
        <v>-0.740036714745894</v>
      </c>
      <c r="AP858" s="41">
        <f t="shared" si="152"/>
        <v>-0.881413587411652</v>
      </c>
      <c r="AQ858" t="s">
        <v>55</v>
      </c>
      <c r="AR858" t="s">
        <v>55</v>
      </c>
      <c r="AS858">
        <v>91.57</v>
      </c>
      <c r="AT858">
        <v>89.71</v>
      </c>
      <c r="AU858">
        <v>90.09</v>
      </c>
      <c r="AV858" s="7">
        <f>IF(AU858="","未进复试",IFERROR(VLOOKUP(A858,录取名单!$E:$I,5,0),"未录取"))</f>
        <v>90.09</v>
      </c>
      <c r="AW858" s="136" t="str">
        <f>VLOOKUP(A858,[1]数据整理!$A:$AC,29,0)</f>
        <v>putong</v>
      </c>
      <c r="AX858" t="str">
        <f t="shared" si="153"/>
        <v/>
      </c>
      <c r="AY858">
        <f>IFERROR(VLOOKUP(A858,跨学科资质筛选!$A:$H,8,0),1)</f>
        <v>1</v>
      </c>
    </row>
    <row r="859" spans="1:51">
      <c r="A859" s="8">
        <v>1043</v>
      </c>
      <c r="B859" s="8" t="s">
        <v>1123</v>
      </c>
      <c r="C859">
        <v>1</v>
      </c>
      <c r="D859" t="s">
        <v>174</v>
      </c>
      <c r="E859" t="str">
        <f>VLOOKUP(A859,[1]数据整理!A:J,10,0)</f>
        <v>管理学</v>
      </c>
      <c r="F859" t="str">
        <f>VLOOKUP(A859,[1]数据整理!$A:$M,13,0)</f>
        <v>工商管理</v>
      </c>
      <c r="G859" s="7" t="s">
        <v>53</v>
      </c>
      <c r="H859" s="7">
        <f t="shared" si="143"/>
        <v>0</v>
      </c>
      <c r="I859" s="7">
        <f t="shared" si="144"/>
        <v>1</v>
      </c>
      <c r="J859" s="7">
        <v>1</v>
      </c>
      <c r="K859" s="127">
        <f>VLOOKUP(G859,权重!$L$16:$N$18,3,0)</f>
        <v>0.02965</v>
      </c>
      <c r="L859" s="127">
        <f t="shared" si="145"/>
        <v>-0.162495927150278</v>
      </c>
      <c r="M859" t="str">
        <f>IFERROR(VLOOKUP(A859,[1]数据整理!A:Q,16,0),"")</f>
        <v>经济管理学院</v>
      </c>
      <c r="N859" t="s">
        <v>79</v>
      </c>
      <c r="O859">
        <v>476</v>
      </c>
      <c r="P859">
        <v>437</v>
      </c>
      <c r="Q859" s="14"/>
      <c r="R859" s="14" t="s">
        <v>55</v>
      </c>
      <c r="S859" s="14" t="s">
        <v>55</v>
      </c>
      <c r="T859" s="30">
        <f>VLOOKUP(A859,英语评价得分!O:T,6,0)</f>
        <v>-0.609680028736414</v>
      </c>
      <c r="U859" s="41">
        <f t="shared" si="146"/>
        <v>-0.612113255228323</v>
      </c>
      <c r="V859" s="14">
        <f t="shared" si="147"/>
        <v>0</v>
      </c>
      <c r="W859">
        <v>45</v>
      </c>
      <c r="X859">
        <v>2</v>
      </c>
      <c r="Y859" s="131">
        <v>0.0444444444444444</v>
      </c>
      <c r="Z859">
        <v>87.66</v>
      </c>
      <c r="AA859" s="41">
        <f t="shared" si="148"/>
        <v>0.473681552302942</v>
      </c>
      <c r="AB859" s="41">
        <f>VLOOKUP(A859,绩点百分制转换!$H:$M,6,0)</f>
        <v>-0.323664259113413</v>
      </c>
      <c r="AC859" s="41">
        <f>L859*权重!$O$22+AA859*权重!$O$23+AB859*权重!$O$24</f>
        <v>0.0716527402992927</v>
      </c>
      <c r="AD859" s="41">
        <f t="shared" si="149"/>
        <v>0.101947222828081</v>
      </c>
      <c r="AE859">
        <v>0</v>
      </c>
      <c r="AF859">
        <v>1</v>
      </c>
      <c r="AG859">
        <v>6</v>
      </c>
      <c r="AH859" s="41">
        <f>AE859*权重!$N$3+AF859*权重!$N$4+AG859*权重!$N$5</f>
        <v>1.07176822867206</v>
      </c>
      <c r="AI859" s="41">
        <f t="shared" si="150"/>
        <v>0.136503758601466</v>
      </c>
      <c r="AJ859">
        <v>0</v>
      </c>
      <c r="AK859">
        <v>1</v>
      </c>
      <c r="AL859">
        <v>1</v>
      </c>
      <c r="AM859" s="41">
        <f>AJ859*权重!$N$9+AK859*权重!$N$10+AL859*权重!$N$11</f>
        <v>0.491989814419273</v>
      </c>
      <c r="AN859" s="41">
        <f t="shared" si="151"/>
        <v>0.670233890132048</v>
      </c>
      <c r="AO859" s="41">
        <f>AI859*权重!$D$16+AN859*权重!$D$17</f>
        <v>0.46746981316358</v>
      </c>
      <c r="AP859" s="41">
        <f t="shared" si="152"/>
        <v>0.556775409674971</v>
      </c>
      <c r="AQ859" t="s">
        <v>55</v>
      </c>
      <c r="AR859" t="s">
        <v>55</v>
      </c>
      <c r="AS859" t="s">
        <v>55</v>
      </c>
      <c r="AT859">
        <v>86.63</v>
      </c>
      <c r="AU859">
        <v>86.63</v>
      </c>
      <c r="AV859" s="7">
        <f>IF(AU859="","未进复试",IFERROR(VLOOKUP(A859,录取名单!$E:$I,5,0),"未录取"))</f>
        <v>86.63</v>
      </c>
      <c r="AW859" s="136" t="str">
        <f>VLOOKUP(A859,[1]数据整理!$A:$AC,29,0)</f>
        <v>putong</v>
      </c>
      <c r="AX859" t="str">
        <f t="shared" si="153"/>
        <v/>
      </c>
      <c r="AY859">
        <f>IFERROR(VLOOKUP(A859,跨学科资质筛选!$A:$H,8,0),1)</f>
        <v>1</v>
      </c>
    </row>
    <row r="860" spans="1:51">
      <c r="A860" s="8">
        <v>1044</v>
      </c>
      <c r="B860" s="8" t="s">
        <v>1124</v>
      </c>
      <c r="C860">
        <v>2</v>
      </c>
      <c r="D860" t="s">
        <v>102</v>
      </c>
      <c r="E860" t="str">
        <f>VLOOKUP(A860,[1]数据整理!A:J,10,0)</f>
        <v>农学</v>
      </c>
      <c r="F860" t="str">
        <f>VLOOKUP(A860,[1]数据整理!$A:$M,13,0)</f>
        <v>园艺</v>
      </c>
      <c r="G860" s="7">
        <v>211</v>
      </c>
      <c r="H860" s="7">
        <f t="shared" si="143"/>
        <v>0</v>
      </c>
      <c r="I860" s="7">
        <f t="shared" si="144"/>
        <v>1</v>
      </c>
      <c r="J860" s="7">
        <v>1</v>
      </c>
      <c r="K860" s="127">
        <f>VLOOKUP(G860,权重!$L$16:$N$18,3,0)</f>
        <v>0.03757</v>
      </c>
      <c r="L860" s="127">
        <f t="shared" si="145"/>
        <v>-0.0952406599627802</v>
      </c>
      <c r="M860" t="str">
        <f>IFERROR(VLOOKUP(A860,[1]数据整理!A:Q,16,0),"")</f>
        <v>园林学院</v>
      </c>
      <c r="N860" t="s">
        <v>64</v>
      </c>
      <c r="O860">
        <v>432</v>
      </c>
      <c r="Q860" s="14"/>
      <c r="R860" s="14" t="s">
        <v>55</v>
      </c>
      <c r="S860" s="14" t="s">
        <v>55</v>
      </c>
      <c r="T860" s="30">
        <f>VLOOKUP(A860,英语评价得分!O:T,6,0)</f>
        <v>-1.77068116204735</v>
      </c>
      <c r="U860" s="41">
        <f t="shared" si="146"/>
        <v>-1.77849500883322</v>
      </c>
      <c r="V860" s="14">
        <f t="shared" si="147"/>
        <v>0</v>
      </c>
      <c r="W860">
        <v>52</v>
      </c>
      <c r="X860">
        <v>26</v>
      </c>
      <c r="Y860" s="131">
        <v>0.5</v>
      </c>
      <c r="Z860">
        <v>84.04</v>
      </c>
      <c r="AA860" s="41">
        <f t="shared" si="148"/>
        <v>-3.4538164019876</v>
      </c>
      <c r="AB860" s="41">
        <f>VLOOKUP(A860,绩点百分制转换!$H:$M,6,0)</f>
        <v>-1.25369147025744</v>
      </c>
      <c r="AC860" s="41">
        <f>L860*权重!$O$22+AA860*权重!$O$23+AB860*权重!$O$24</f>
        <v>-1.42248278473943</v>
      </c>
      <c r="AD860" s="41">
        <f t="shared" si="149"/>
        <v>-2.02294839418902</v>
      </c>
      <c r="AE860">
        <v>0</v>
      </c>
      <c r="AF860">
        <v>0</v>
      </c>
      <c r="AG860">
        <v>3</v>
      </c>
      <c r="AH860" s="41">
        <f>AE860*权重!$N$3+AF860*权重!$N$4+AG860*权重!$N$5</f>
        <v>0.319423652713132</v>
      </c>
      <c r="AI860" s="41">
        <f t="shared" si="150"/>
        <v>-0.580760905997001</v>
      </c>
      <c r="AJ860">
        <v>0</v>
      </c>
      <c r="AK860">
        <v>0</v>
      </c>
      <c r="AL860">
        <v>0</v>
      </c>
      <c r="AM860" s="41">
        <f>AJ860*权重!$N$9+AK860*权重!$N$10+AL860*权重!$N$11</f>
        <v>0</v>
      </c>
      <c r="AN860" s="41">
        <f t="shared" si="151"/>
        <v>-0.651047891978899</v>
      </c>
      <c r="AO860" s="41">
        <f>AI860*权重!$D$16+AN860*权重!$D$17</f>
        <v>-0.624345866004376</v>
      </c>
      <c r="AP860" s="41">
        <f t="shared" si="152"/>
        <v>-0.743621118486682</v>
      </c>
      <c r="AQ860">
        <v>82</v>
      </c>
      <c r="AR860">
        <v>72</v>
      </c>
      <c r="AS860" t="s">
        <v>55</v>
      </c>
      <c r="AT860">
        <v>84.36</v>
      </c>
      <c r="AU860">
        <v>78.47</v>
      </c>
      <c r="AV860" s="7">
        <f>IF(AU860="","未进复试",IFERROR(VLOOKUP(A860,录取名单!$E:$I,5,0),"未录取"))</f>
        <v>78.47</v>
      </c>
      <c r="AW860" s="136" t="str">
        <f>VLOOKUP(A860,[1]数据整理!$A:$AC,29,0)</f>
        <v>2jia</v>
      </c>
      <c r="AX860" t="str">
        <f t="shared" si="153"/>
        <v/>
      </c>
      <c r="AY860">
        <f>IFERROR(VLOOKUP(A860,跨学科资质筛选!$A:$H,8,0),1)</f>
        <v>1</v>
      </c>
    </row>
    <row r="861" spans="1:51">
      <c r="A861" s="8">
        <v>1045</v>
      </c>
      <c r="B861" s="8" t="s">
        <v>1125</v>
      </c>
      <c r="C861">
        <v>1</v>
      </c>
      <c r="D861" t="s">
        <v>102</v>
      </c>
      <c r="E861" t="str">
        <f>VLOOKUP(A861,[1]数据整理!A:J,10,0)</f>
        <v>农学</v>
      </c>
      <c r="F861" t="str">
        <f>VLOOKUP(A861,[1]数据整理!$A:$M,13,0)</f>
        <v>园林</v>
      </c>
      <c r="G861" s="7">
        <v>211</v>
      </c>
      <c r="H861" s="7">
        <f t="shared" si="143"/>
        <v>0</v>
      </c>
      <c r="I861" s="7">
        <f t="shared" si="144"/>
        <v>1</v>
      </c>
      <c r="J861" s="7">
        <v>1</v>
      </c>
      <c r="K861" s="127">
        <f>VLOOKUP(G861,权重!$L$16:$N$18,3,0)</f>
        <v>0.03757</v>
      </c>
      <c r="L861" s="127">
        <f t="shared" si="145"/>
        <v>-0.0952406599627802</v>
      </c>
      <c r="M861" t="str">
        <f>IFERROR(VLOOKUP(A861,[1]数据整理!A:Q,16,0),"")</f>
        <v>园林学院</v>
      </c>
      <c r="N861" t="s">
        <v>127</v>
      </c>
      <c r="O861">
        <v>504</v>
      </c>
      <c r="P861">
        <v>521</v>
      </c>
      <c r="Q861" s="14"/>
      <c r="R861" s="14" t="s">
        <v>55</v>
      </c>
      <c r="S861" s="14" t="s">
        <v>55</v>
      </c>
      <c r="T861" s="30">
        <f>VLOOKUP(A861,英语评价得分!O:T,6,0)</f>
        <v>0.927488893700693</v>
      </c>
      <c r="U861" s="41">
        <f t="shared" si="146"/>
        <v>0.932179624336829</v>
      </c>
      <c r="V861" s="14">
        <f t="shared" si="147"/>
        <v>0</v>
      </c>
      <c r="W861">
        <v>185</v>
      </c>
      <c r="X861">
        <v>35</v>
      </c>
      <c r="Y861" s="131">
        <v>0.189189189189189</v>
      </c>
      <c r="Z861">
        <v>87.92</v>
      </c>
      <c r="AA861" s="41">
        <f t="shared" si="148"/>
        <v>-0.774211667188187</v>
      </c>
      <c r="AB861" s="41">
        <f>VLOOKUP(A861,绩点百分制转换!$H:$M,6,0)</f>
        <v>-0.256866724611355</v>
      </c>
      <c r="AC861" s="41">
        <f>L861*权重!$O$22+AA861*权重!$O$23+AB861*权重!$O$24</f>
        <v>-0.360266363481066</v>
      </c>
      <c r="AD861" s="41">
        <f t="shared" si="149"/>
        <v>-0.512309646879273</v>
      </c>
      <c r="AE861">
        <v>0</v>
      </c>
      <c r="AF861">
        <v>0</v>
      </c>
      <c r="AG861">
        <v>0</v>
      </c>
      <c r="AH861" s="41">
        <f>AE861*权重!$N$3+AF861*权重!$N$4+AG861*权重!$N$5</f>
        <v>0</v>
      </c>
      <c r="AI861" s="41">
        <f t="shared" si="150"/>
        <v>-0.885290647353986</v>
      </c>
      <c r="AJ861">
        <v>0</v>
      </c>
      <c r="AK861">
        <v>0</v>
      </c>
      <c r="AL861">
        <v>0</v>
      </c>
      <c r="AM861" s="41">
        <f>AJ861*权重!$N$9+AK861*权重!$N$10+AL861*权重!$N$11</f>
        <v>0</v>
      </c>
      <c r="AN861" s="41">
        <f t="shared" si="151"/>
        <v>-0.651047891978899</v>
      </c>
      <c r="AO861" s="41">
        <f>AI861*权重!$D$16+AN861*权重!$D$17</f>
        <v>-0.740036714745894</v>
      </c>
      <c r="AP861" s="41">
        <f t="shared" si="152"/>
        <v>-0.881413587411652</v>
      </c>
      <c r="AQ861" t="s">
        <v>55</v>
      </c>
      <c r="AR861" t="s">
        <v>55</v>
      </c>
      <c r="AS861" t="s">
        <v>55</v>
      </c>
      <c r="AT861" t="s">
        <v>55</v>
      </c>
      <c r="AU861" t="s">
        <v>55</v>
      </c>
      <c r="AV861" s="7" t="str">
        <f>IF(AU861="","未进复试",IFERROR(VLOOKUP(A861,录取名单!$E:$I,5,0),"未录取"))</f>
        <v>未进复试</v>
      </c>
      <c r="AW861" s="136" t="str">
        <f>VLOOKUP(A861,[1]数据整理!$A:$AC,29,0)</f>
        <v>putong</v>
      </c>
      <c r="AX861" t="str">
        <f t="shared" si="153"/>
        <v/>
      </c>
      <c r="AY861">
        <f>IFERROR(VLOOKUP(A861,跨学科资质筛选!$A:$H,8,0),1)</f>
        <v>1</v>
      </c>
    </row>
    <row r="862" spans="1:51">
      <c r="A862" s="8">
        <v>1046</v>
      </c>
      <c r="B862" s="8" t="s">
        <v>1126</v>
      </c>
      <c r="C862">
        <v>1</v>
      </c>
      <c r="D862" t="s">
        <v>102</v>
      </c>
      <c r="E862" t="str">
        <f>VLOOKUP(A862,[1]数据整理!A:J,10,0)</f>
        <v>农学</v>
      </c>
      <c r="F862" t="str">
        <f>VLOOKUP(A862,[1]数据整理!$A:$M,13,0)</f>
        <v>林学</v>
      </c>
      <c r="G862" s="7">
        <v>211</v>
      </c>
      <c r="H862" s="7">
        <f t="shared" si="143"/>
        <v>0</v>
      </c>
      <c r="I862" s="7">
        <f t="shared" si="144"/>
        <v>1</v>
      </c>
      <c r="J862" s="7">
        <v>1</v>
      </c>
      <c r="K862" s="127">
        <f>VLOOKUP(G862,权重!$L$16:$N$18,3,0)</f>
        <v>0.03757</v>
      </c>
      <c r="L862" s="127">
        <f t="shared" si="145"/>
        <v>-0.0952406599627802</v>
      </c>
      <c r="M862" t="str">
        <f>IFERROR(VLOOKUP(A862,[1]数据整理!A:Q,16,0),"")</f>
        <v>林学院</v>
      </c>
      <c r="N862" t="s">
        <v>188</v>
      </c>
      <c r="O862">
        <v>540</v>
      </c>
      <c r="P862">
        <v>475</v>
      </c>
      <c r="Q862" s="14"/>
      <c r="R862" s="14" t="s">
        <v>55</v>
      </c>
      <c r="S862" s="14" t="s">
        <v>55</v>
      </c>
      <c r="T862" s="30">
        <f>VLOOKUP(A862,英语评价得分!O:T,6,0)</f>
        <v>0.0857059123660873</v>
      </c>
      <c r="U862" s="41">
        <f t="shared" si="146"/>
        <v>0.0864954283844849</v>
      </c>
      <c r="V862" s="14">
        <f t="shared" si="147"/>
        <v>0</v>
      </c>
      <c r="W862">
        <v>101</v>
      </c>
      <c r="X862">
        <v>3</v>
      </c>
      <c r="Y862" s="131">
        <v>0.0297029702970297</v>
      </c>
      <c r="Z862">
        <v>91.27</v>
      </c>
      <c r="AA862" s="41">
        <f t="shared" si="148"/>
        <v>0.600772768404109</v>
      </c>
      <c r="AB862" s="41">
        <f>VLOOKUP(A862,绩点百分制转换!$H:$M,6,0)</f>
        <v>0.603793816088226</v>
      </c>
      <c r="AC862" s="41">
        <f>L862*权重!$O$22+AA862*权重!$O$23+AB862*权重!$O$24</f>
        <v>0.200618803938052</v>
      </c>
      <c r="AD862" s="41">
        <f t="shared" si="149"/>
        <v>0.28535724071307</v>
      </c>
      <c r="AE862">
        <v>0</v>
      </c>
      <c r="AF862">
        <v>0</v>
      </c>
      <c r="AG862">
        <v>4</v>
      </c>
      <c r="AH862" s="41">
        <f>AE862*权重!$N$3+AF862*权重!$N$4+AG862*权重!$N$5</f>
        <v>0.425898203617509</v>
      </c>
      <c r="AI862" s="41">
        <f t="shared" si="150"/>
        <v>-0.47925099221134</v>
      </c>
      <c r="AJ862">
        <v>0</v>
      </c>
      <c r="AK862">
        <v>0</v>
      </c>
      <c r="AL862">
        <v>1</v>
      </c>
      <c r="AM862" s="41">
        <f>AJ862*权重!$N$9+AK862*权重!$N$10+AL862*权重!$N$11</f>
        <v>0.150489414157071</v>
      </c>
      <c r="AN862" s="41">
        <f t="shared" si="151"/>
        <v>-0.246895376014742</v>
      </c>
      <c r="AO862" s="41">
        <f>AI862*权重!$D$16+AN862*权重!$D$17</f>
        <v>-0.33516727460783</v>
      </c>
      <c r="AP862" s="41">
        <f t="shared" si="152"/>
        <v>-0.399197747907024</v>
      </c>
      <c r="AQ862" t="s">
        <v>55</v>
      </c>
      <c r="AR862" t="s">
        <v>55</v>
      </c>
      <c r="AS862" t="s">
        <v>55</v>
      </c>
      <c r="AT862" t="s">
        <v>55</v>
      </c>
      <c r="AU862" t="s">
        <v>55</v>
      </c>
      <c r="AV862" s="7" t="str">
        <f>IF(AU862="","未进复试",IFERROR(VLOOKUP(A862,录取名单!$E:$I,5,0),"未录取"))</f>
        <v>未进复试</v>
      </c>
      <c r="AW862" s="136" t="str">
        <f>VLOOKUP(A862,[1]数据整理!$A:$AC,29,0)</f>
        <v>putong</v>
      </c>
      <c r="AX862" t="str">
        <f t="shared" si="153"/>
        <v/>
      </c>
      <c r="AY862">
        <f>IFERROR(VLOOKUP(A862,跨学科资质筛选!$A:$H,8,0),1)</f>
        <v>1</v>
      </c>
    </row>
    <row r="863" spans="1:51">
      <c r="A863" s="8">
        <v>1047</v>
      </c>
      <c r="B863" s="8" t="s">
        <v>1127</v>
      </c>
      <c r="C863">
        <v>2</v>
      </c>
      <c r="D863" t="s">
        <v>102</v>
      </c>
      <c r="E863" t="str">
        <f>VLOOKUP(A863,[1]数据整理!A:J,10,0)</f>
        <v>农学</v>
      </c>
      <c r="F863" t="str">
        <f>VLOOKUP(A863,[1]数据整理!$A:$M,13,0)</f>
        <v>园林</v>
      </c>
      <c r="G863" s="7">
        <v>211</v>
      </c>
      <c r="H863" s="7">
        <f t="shared" si="143"/>
        <v>0</v>
      </c>
      <c r="I863" s="7">
        <f t="shared" si="144"/>
        <v>1</v>
      </c>
      <c r="J863" s="7">
        <v>1</v>
      </c>
      <c r="K863" s="127">
        <f>VLOOKUP(G863,权重!$L$16:$N$18,3,0)</f>
        <v>0.03757</v>
      </c>
      <c r="L863" s="127">
        <f t="shared" si="145"/>
        <v>-0.0952406599627802</v>
      </c>
      <c r="M863" t="str">
        <f>IFERROR(VLOOKUP(A863,[1]数据整理!A:Q,16,0),"")</f>
        <v>园林学院</v>
      </c>
      <c r="N863" t="s">
        <v>64</v>
      </c>
      <c r="O863">
        <v>454</v>
      </c>
      <c r="Q863" s="14"/>
      <c r="R863" s="14" t="s">
        <v>55</v>
      </c>
      <c r="S863" s="14" t="s">
        <v>55</v>
      </c>
      <c r="T863" s="30">
        <f>VLOOKUP(A863,英语评价得分!O:T,6,0)</f>
        <v>-1.42255473110732</v>
      </c>
      <c r="U863" s="41">
        <f t="shared" si="146"/>
        <v>-1.4287551977806</v>
      </c>
      <c r="V863" s="14">
        <f t="shared" si="147"/>
        <v>0</v>
      </c>
      <c r="W863">
        <v>185</v>
      </c>
      <c r="X863">
        <v>48</v>
      </c>
      <c r="Y863" s="131">
        <v>0.259459459459459</v>
      </c>
      <c r="Z863">
        <v>87.3</v>
      </c>
      <c r="AA863" s="41">
        <f t="shared" si="148"/>
        <v>-1.38003534636023</v>
      </c>
      <c r="AB863" s="41">
        <f>VLOOKUP(A863,绩点百分制转换!$H:$M,6,0)</f>
        <v>-0.416153153039338</v>
      </c>
      <c r="AC863" s="41">
        <f>L863*权重!$O$22+AA863*权重!$O$23+AB863*权重!$O$24</f>
        <v>-0.597423533605454</v>
      </c>
      <c r="AD863" s="41">
        <f t="shared" si="149"/>
        <v>-0.849584427444064</v>
      </c>
      <c r="AE863">
        <v>0</v>
      </c>
      <c r="AF863">
        <v>0</v>
      </c>
      <c r="AG863">
        <v>0</v>
      </c>
      <c r="AH863" s="41">
        <f>AE863*权重!$N$3+AF863*权重!$N$4+AG863*权重!$N$5</f>
        <v>0</v>
      </c>
      <c r="AI863" s="41">
        <f t="shared" si="150"/>
        <v>-0.885290647353986</v>
      </c>
      <c r="AJ863">
        <v>0</v>
      </c>
      <c r="AK863">
        <v>0</v>
      </c>
      <c r="AL863">
        <v>0</v>
      </c>
      <c r="AM863" s="41">
        <f>AJ863*权重!$N$9+AK863*权重!$N$10+AL863*权重!$N$11</f>
        <v>0</v>
      </c>
      <c r="AN863" s="41">
        <f t="shared" si="151"/>
        <v>-0.651047891978899</v>
      </c>
      <c r="AO863" s="41">
        <f>AI863*权重!$D$16+AN863*权重!$D$17</f>
        <v>-0.740036714745894</v>
      </c>
      <c r="AP863" s="41">
        <f t="shared" si="152"/>
        <v>-0.881413587411652</v>
      </c>
      <c r="AQ863">
        <v>74</v>
      </c>
      <c r="AR863">
        <v>80</v>
      </c>
      <c r="AS863" t="s">
        <v>55</v>
      </c>
      <c r="AT863">
        <v>85.5</v>
      </c>
      <c r="AU863">
        <v>78.7</v>
      </c>
      <c r="AV863" s="7">
        <f>IF(AU863="","未进复试",IFERROR(VLOOKUP(A863,录取名单!$E:$I,5,0),"未录取"))</f>
        <v>78.7</v>
      </c>
      <c r="AW863" s="136" t="str">
        <f>VLOOKUP(A863,[1]数据整理!$A:$AC,29,0)</f>
        <v>2jia</v>
      </c>
      <c r="AX863" t="str">
        <f t="shared" si="153"/>
        <v/>
      </c>
      <c r="AY863">
        <f>IFERROR(VLOOKUP(A863,跨学科资质筛选!$A:$H,8,0),1)</f>
        <v>1</v>
      </c>
    </row>
    <row r="864" spans="1:51">
      <c r="A864" s="8">
        <v>1048</v>
      </c>
      <c r="B864" s="8" t="s">
        <v>1128</v>
      </c>
      <c r="C864">
        <v>1</v>
      </c>
      <c r="D864" t="s">
        <v>102</v>
      </c>
      <c r="E864" t="str">
        <f>VLOOKUP(A864,[1]数据整理!A:J,10,0)</f>
        <v>农学</v>
      </c>
      <c r="F864" t="str">
        <f>VLOOKUP(A864,[1]数据整理!$A:$M,13,0)</f>
        <v>林学</v>
      </c>
      <c r="G864" s="7">
        <v>211</v>
      </c>
      <c r="H864" s="7">
        <f t="shared" si="143"/>
        <v>0</v>
      </c>
      <c r="I864" s="7">
        <f t="shared" si="144"/>
        <v>1</v>
      </c>
      <c r="J864" s="7">
        <v>1</v>
      </c>
      <c r="K864" s="127">
        <f>VLOOKUP(G864,权重!$L$16:$N$18,3,0)</f>
        <v>0.03757</v>
      </c>
      <c r="L864" s="127">
        <f t="shared" si="145"/>
        <v>-0.0952406599627802</v>
      </c>
      <c r="M864" t="str">
        <f>IFERROR(VLOOKUP(A864,[1]数据整理!A:Q,16,0),"")</f>
        <v>林学院</v>
      </c>
      <c r="N864" t="s">
        <v>151</v>
      </c>
      <c r="O864">
        <v>602</v>
      </c>
      <c r="P864">
        <v>559</v>
      </c>
      <c r="Q864" s="14"/>
      <c r="R864" s="14" t="s">
        <v>55</v>
      </c>
      <c r="S864" s="14" t="s">
        <v>55</v>
      </c>
      <c r="T864" s="30">
        <f>VLOOKUP(A864,英语评价得分!O:T,6,0)</f>
        <v>1.62287483480319</v>
      </c>
      <c r="U864" s="41">
        <f t="shared" si="146"/>
        <v>1.63078830794964</v>
      </c>
      <c r="V864" s="14">
        <f t="shared" si="147"/>
        <v>0</v>
      </c>
      <c r="W864">
        <v>101</v>
      </c>
      <c r="X864">
        <v>14</v>
      </c>
      <c r="Y864" s="131">
        <v>0.138613861386139</v>
      </c>
      <c r="Z864">
        <v>88.47</v>
      </c>
      <c r="AA864" s="41">
        <f t="shared" si="148"/>
        <v>-0.338184723686603</v>
      </c>
      <c r="AB864" s="41">
        <f>VLOOKUP(A864,绩点百分制转换!$H:$M,6,0)</f>
        <v>-0.115564247780081</v>
      </c>
      <c r="AC864" s="41">
        <f>L864*权重!$O$22+AA864*权重!$O$23+AB864*权重!$O$24</f>
        <v>-0.18836949621661</v>
      </c>
      <c r="AD864" s="41">
        <f t="shared" si="149"/>
        <v>-0.267845276875255</v>
      </c>
      <c r="AE864">
        <v>0</v>
      </c>
      <c r="AF864">
        <v>0</v>
      </c>
      <c r="AG864">
        <v>0</v>
      </c>
      <c r="AH864" s="41">
        <f>AE864*权重!$N$3+AF864*权重!$N$4+AG864*权重!$N$5</f>
        <v>0</v>
      </c>
      <c r="AI864" s="41">
        <f t="shared" si="150"/>
        <v>-0.885290647353986</v>
      </c>
      <c r="AJ864">
        <v>0</v>
      </c>
      <c r="AK864">
        <v>0</v>
      </c>
      <c r="AL864">
        <v>0</v>
      </c>
      <c r="AM864" s="41">
        <f>AJ864*权重!$N$9+AK864*权重!$N$10+AL864*权重!$N$11</f>
        <v>0</v>
      </c>
      <c r="AN864" s="41">
        <f t="shared" si="151"/>
        <v>-0.651047891978899</v>
      </c>
      <c r="AO864" s="41">
        <f>AI864*权重!$D$16+AN864*权重!$D$17</f>
        <v>-0.740036714745894</v>
      </c>
      <c r="AP864" s="41">
        <f t="shared" si="152"/>
        <v>-0.881413587411652</v>
      </c>
      <c r="AQ864">
        <v>35.56</v>
      </c>
      <c r="AR864">
        <v>17.53</v>
      </c>
      <c r="AS864">
        <v>16.44</v>
      </c>
      <c r="AT864">
        <v>18.5</v>
      </c>
      <c r="AU864">
        <v>88.03</v>
      </c>
      <c r="AV864" s="7">
        <f>IF(AU864="","未进复试",IFERROR(VLOOKUP(A864,录取名单!$E:$I,5,0),"未录取"))</f>
        <v>88.03</v>
      </c>
      <c r="AW864" s="136" t="str">
        <f>VLOOKUP(A864,[1]数据整理!$A:$AC,29,0)</f>
        <v>putong</v>
      </c>
      <c r="AX864" t="str">
        <f t="shared" si="153"/>
        <v/>
      </c>
      <c r="AY864">
        <f>IFERROR(VLOOKUP(A864,跨学科资质筛选!$A:$H,8,0),1)</f>
        <v>1</v>
      </c>
    </row>
    <row r="865" spans="1:51">
      <c r="A865" s="8">
        <v>1049</v>
      </c>
      <c r="B865" s="8" t="s">
        <v>1129</v>
      </c>
      <c r="C865">
        <v>1</v>
      </c>
      <c r="D865" t="s">
        <v>102</v>
      </c>
      <c r="E865" t="str">
        <f>VLOOKUP(A865,[1]数据整理!A:J,10,0)</f>
        <v>农学</v>
      </c>
      <c r="F865" t="str">
        <f>VLOOKUP(A865,[1]数据整理!$A:$M,13,0)</f>
        <v>园林</v>
      </c>
      <c r="G865" s="7">
        <v>211</v>
      </c>
      <c r="H865" s="7">
        <f t="shared" si="143"/>
        <v>0</v>
      </c>
      <c r="I865" s="7">
        <f t="shared" si="144"/>
        <v>1</v>
      </c>
      <c r="J865" s="7">
        <v>1</v>
      </c>
      <c r="K865" s="127">
        <f>VLOOKUP(G865,权重!$L$16:$N$18,3,0)</f>
        <v>0.03757</v>
      </c>
      <c r="L865" s="127">
        <f t="shared" si="145"/>
        <v>-0.0952406599627802</v>
      </c>
      <c r="M865" t="str">
        <f>IFERROR(VLOOKUP(A865,[1]数据整理!A:Q,16,0),"")</f>
        <v>园林学院</v>
      </c>
      <c r="N865" t="s">
        <v>58</v>
      </c>
      <c r="O865">
        <v>526</v>
      </c>
      <c r="Q865" s="14"/>
      <c r="R865" s="14" t="s">
        <v>55</v>
      </c>
      <c r="S865" s="14" t="s">
        <v>55</v>
      </c>
      <c r="T865" s="30">
        <f>VLOOKUP(A865,英语评价得分!O:T,6,0)</f>
        <v>-0.28323186621268</v>
      </c>
      <c r="U865" s="41">
        <f t="shared" si="146"/>
        <v>-0.284152179790202</v>
      </c>
      <c r="V865" s="14">
        <f t="shared" si="147"/>
        <v>0</v>
      </c>
      <c r="W865">
        <v>185</v>
      </c>
      <c r="X865">
        <v>57</v>
      </c>
      <c r="Y865" s="131">
        <v>0.308108108108108</v>
      </c>
      <c r="Z865">
        <v>86.9</v>
      </c>
      <c r="AA865" s="41">
        <f t="shared" si="148"/>
        <v>-1.79945173963318</v>
      </c>
      <c r="AB865" s="41">
        <f>VLOOKUP(A865,绩点百分制转换!$H:$M,6,0)</f>
        <v>-0.518918590734808</v>
      </c>
      <c r="AC865" s="41">
        <f>L865*权重!$O$22+AA865*权重!$O$23+AB865*权重!$O$24</f>
        <v>-0.761268782273779</v>
      </c>
      <c r="AD865" s="41">
        <f t="shared" si="149"/>
        <v>-1.08259812996973</v>
      </c>
      <c r="AE865">
        <v>0</v>
      </c>
      <c r="AF865">
        <v>0</v>
      </c>
      <c r="AG865">
        <v>0</v>
      </c>
      <c r="AH865" s="41">
        <f>AE865*权重!$N$3+AF865*权重!$N$4+AG865*权重!$N$5</f>
        <v>0</v>
      </c>
      <c r="AI865" s="41">
        <f t="shared" si="150"/>
        <v>-0.885290647353986</v>
      </c>
      <c r="AJ865">
        <v>0</v>
      </c>
      <c r="AK865">
        <v>0</v>
      </c>
      <c r="AL865">
        <v>0</v>
      </c>
      <c r="AM865" s="41">
        <f>AJ865*权重!$N$9+AK865*权重!$N$10+AL865*权重!$N$11</f>
        <v>0</v>
      </c>
      <c r="AN865" s="41">
        <f t="shared" si="151"/>
        <v>-0.651047891978899</v>
      </c>
      <c r="AO865" s="41">
        <f>AI865*权重!$D$16+AN865*权重!$D$17</f>
        <v>-0.740036714745894</v>
      </c>
      <c r="AP865" s="41">
        <f t="shared" si="152"/>
        <v>-0.881413587411652</v>
      </c>
      <c r="AQ865" t="s">
        <v>55</v>
      </c>
      <c r="AR865" t="s">
        <v>55</v>
      </c>
      <c r="AS865">
        <v>89.29</v>
      </c>
      <c r="AT865">
        <v>89.29</v>
      </c>
      <c r="AU865">
        <v>89.29</v>
      </c>
      <c r="AV865" s="7">
        <f>IF(AU865="","未进复试",IFERROR(VLOOKUP(A865,录取名单!$E:$I,5,0),"未录取"))</f>
        <v>89.29</v>
      </c>
      <c r="AW865" s="136" t="str">
        <f>VLOOKUP(A865,[1]数据整理!$A:$AC,29,0)</f>
        <v>putong</v>
      </c>
      <c r="AX865" t="str">
        <f t="shared" si="153"/>
        <v/>
      </c>
      <c r="AY865">
        <f>IFERROR(VLOOKUP(A865,跨学科资质筛选!$A:$H,8,0),1)</f>
        <v>1</v>
      </c>
    </row>
    <row r="866" spans="1:51">
      <c r="A866" s="8">
        <v>1050</v>
      </c>
      <c r="B866" s="8" t="s">
        <v>1130</v>
      </c>
      <c r="C866">
        <v>1</v>
      </c>
      <c r="D866" t="s">
        <v>102</v>
      </c>
      <c r="E866" t="str">
        <f>VLOOKUP(A866,[1]数据整理!A:J,10,0)</f>
        <v>农学</v>
      </c>
      <c r="F866" t="str">
        <f>VLOOKUP(A866,[1]数据整理!$A:$M,13,0)</f>
        <v>园林</v>
      </c>
      <c r="G866" s="7">
        <v>211</v>
      </c>
      <c r="H866" s="7">
        <f t="shared" si="143"/>
        <v>0</v>
      </c>
      <c r="I866" s="7">
        <f t="shared" si="144"/>
        <v>1</v>
      </c>
      <c r="J866" s="7">
        <v>1</v>
      </c>
      <c r="K866" s="127">
        <f>VLOOKUP(G866,权重!$L$16:$N$18,3,0)</f>
        <v>0.03757</v>
      </c>
      <c r="L866" s="127">
        <f t="shared" si="145"/>
        <v>-0.0952406599627802</v>
      </c>
      <c r="M866" t="str">
        <f>IFERROR(VLOOKUP(A866,[1]数据整理!A:Q,16,0),"")</f>
        <v>园林学院</v>
      </c>
      <c r="N866" t="s">
        <v>127</v>
      </c>
      <c r="O866">
        <v>539</v>
      </c>
      <c r="Q866" s="14"/>
      <c r="R866" s="14" t="s">
        <v>55</v>
      </c>
      <c r="S866" s="14" t="s">
        <v>55</v>
      </c>
      <c r="T866" s="30">
        <f>VLOOKUP(A866,英语评价得分!O:T,6,0)</f>
        <v>-0.0775207933844813</v>
      </c>
      <c r="U866" s="41">
        <f t="shared" si="146"/>
        <v>-0.0774877459863805</v>
      </c>
      <c r="V866" s="14">
        <f t="shared" si="147"/>
        <v>0</v>
      </c>
      <c r="W866">
        <v>185</v>
      </c>
      <c r="X866">
        <v>55</v>
      </c>
      <c r="Y866" s="131">
        <v>0.297297297297297</v>
      </c>
      <c r="Z866">
        <v>87.11</v>
      </c>
      <c r="AA866" s="41">
        <f t="shared" si="148"/>
        <v>-1.70624809668364</v>
      </c>
      <c r="AB866" s="41">
        <f>VLOOKUP(A866,绩点百分制转换!$H:$M,6,0)</f>
        <v>-0.464966735944687</v>
      </c>
      <c r="AC866" s="41">
        <f>L866*权重!$O$22+AA866*权重!$O$23+AB866*权重!$O$24</f>
        <v>-0.723448006169099</v>
      </c>
      <c r="AD866" s="41">
        <f t="shared" si="149"/>
        <v>-1.0288110403582</v>
      </c>
      <c r="AE866">
        <v>0</v>
      </c>
      <c r="AF866">
        <v>0</v>
      </c>
      <c r="AG866">
        <v>0</v>
      </c>
      <c r="AH866" s="41">
        <f>AE866*权重!$N$3+AF866*权重!$N$4+AG866*权重!$N$5</f>
        <v>0</v>
      </c>
      <c r="AI866" s="41">
        <f t="shared" si="150"/>
        <v>-0.885290647353986</v>
      </c>
      <c r="AJ866">
        <v>0</v>
      </c>
      <c r="AK866">
        <v>0</v>
      </c>
      <c r="AL866">
        <v>0</v>
      </c>
      <c r="AM866" s="41">
        <f>AJ866*权重!$N$9+AK866*权重!$N$10+AL866*权重!$N$11</f>
        <v>0</v>
      </c>
      <c r="AN866" s="41">
        <f t="shared" si="151"/>
        <v>-0.651047891978899</v>
      </c>
      <c r="AO866" s="41">
        <f>AI866*权重!$D$16+AN866*权重!$D$17</f>
        <v>-0.740036714745894</v>
      </c>
      <c r="AP866" s="41">
        <f t="shared" si="152"/>
        <v>-0.881413587411652</v>
      </c>
      <c r="AQ866">
        <v>80</v>
      </c>
      <c r="AR866">
        <v>84</v>
      </c>
      <c r="AS866" t="s">
        <v>55</v>
      </c>
      <c r="AT866">
        <v>87.5</v>
      </c>
      <c r="AU866">
        <v>83.1</v>
      </c>
      <c r="AV866" s="7">
        <f>IF(AU866="","未进复试",IFERROR(VLOOKUP(A866,录取名单!$E:$I,5,0),"未录取"))</f>
        <v>83.1</v>
      </c>
      <c r="AW866" s="136" t="str">
        <f>VLOOKUP(A866,[1]数据整理!$A:$AC,29,0)</f>
        <v>putong</v>
      </c>
      <c r="AX866" t="str">
        <f t="shared" si="153"/>
        <v/>
      </c>
      <c r="AY866">
        <f>IFERROR(VLOOKUP(A866,跨学科资质筛选!$A:$H,8,0),1)</f>
        <v>1</v>
      </c>
    </row>
    <row r="867" spans="1:51">
      <c r="A867" s="8">
        <v>1051</v>
      </c>
      <c r="B867" s="8" t="s">
        <v>1131</v>
      </c>
      <c r="C867">
        <v>1</v>
      </c>
      <c r="D867" t="s">
        <v>102</v>
      </c>
      <c r="E867" t="str">
        <f>VLOOKUP(A867,[1]数据整理!A:J,10,0)</f>
        <v>工学</v>
      </c>
      <c r="F867" t="str">
        <f>VLOOKUP(A867,[1]数据整理!$A:$M,13,0)</f>
        <v>木材科学与工程</v>
      </c>
      <c r="G867" s="7">
        <v>211</v>
      </c>
      <c r="H867" s="7">
        <f t="shared" si="143"/>
        <v>0</v>
      </c>
      <c r="I867" s="7">
        <f t="shared" si="144"/>
        <v>1</v>
      </c>
      <c r="J867" s="7">
        <v>1</v>
      </c>
      <c r="K867" s="127">
        <f>VLOOKUP(G867,权重!$L$16:$N$18,3,0)</f>
        <v>0.03757</v>
      </c>
      <c r="L867" s="127">
        <f t="shared" si="145"/>
        <v>-0.0952406599627802</v>
      </c>
      <c r="M867" t="str">
        <f>IFERROR(VLOOKUP(A867,[1]数据整理!A:Q,16,0),"")</f>
        <v>材料学院</v>
      </c>
      <c r="N867" t="s">
        <v>186</v>
      </c>
      <c r="O867">
        <v>444</v>
      </c>
      <c r="P867">
        <v>461</v>
      </c>
      <c r="Q867" s="14"/>
      <c r="R867" s="14" t="s">
        <v>55</v>
      </c>
      <c r="S867" s="14" t="s">
        <v>55</v>
      </c>
      <c r="T867" s="30">
        <f>VLOOKUP(A867,英语评价得分!O:T,6,0)</f>
        <v>-0.170488908040098</v>
      </c>
      <c r="U867" s="41">
        <f t="shared" si="146"/>
        <v>-0.170886718209708</v>
      </c>
      <c r="V867" s="14">
        <f t="shared" si="147"/>
        <v>0</v>
      </c>
      <c r="W867">
        <v>59</v>
      </c>
      <c r="X867">
        <v>7</v>
      </c>
      <c r="Y867" s="131">
        <v>0.11864406779661</v>
      </c>
      <c r="Z867">
        <v>88.26</v>
      </c>
      <c r="AA867" s="41">
        <f t="shared" si="148"/>
        <v>-0.16601840387336</v>
      </c>
      <c r="AB867" s="41">
        <f>VLOOKUP(A867,绩点百分制转换!$H:$M,6,0)</f>
        <v>-0.169516102570202</v>
      </c>
      <c r="AC867" s="41">
        <f>L867*权重!$O$22+AA867*权重!$O$23+AB867*权重!$O$24</f>
        <v>-0.125471320551624</v>
      </c>
      <c r="AD867" s="41">
        <f t="shared" si="149"/>
        <v>-0.178394182547358</v>
      </c>
      <c r="AE867">
        <v>2</v>
      </c>
      <c r="AF867">
        <v>1</v>
      </c>
      <c r="AG867">
        <v>4</v>
      </c>
      <c r="AH867" s="41">
        <f>AE867*权重!$N$3+AF867*权重!$N$4+AG867*权重!$N$5</f>
        <v>1.78002817856296</v>
      </c>
      <c r="AI867" s="41">
        <f t="shared" si="150"/>
        <v>0.811739350962218</v>
      </c>
      <c r="AJ867">
        <v>0</v>
      </c>
      <c r="AK867">
        <v>1</v>
      </c>
      <c r="AL867">
        <v>1</v>
      </c>
      <c r="AM867" s="41">
        <f>AJ867*权重!$N$9+AK867*权重!$N$10+AL867*权重!$N$11</f>
        <v>0.491989814419273</v>
      </c>
      <c r="AN867" s="41">
        <f t="shared" si="151"/>
        <v>0.670233890132048</v>
      </c>
      <c r="AO867" s="41">
        <f>AI867*权重!$D$16+AN867*权重!$D$17</f>
        <v>0.72399181470143</v>
      </c>
      <c r="AP867" s="41">
        <f t="shared" si="152"/>
        <v>0.862303464054178</v>
      </c>
      <c r="AQ867" t="s">
        <v>55</v>
      </c>
      <c r="AR867" t="s">
        <v>55</v>
      </c>
      <c r="AS867" t="s">
        <v>55</v>
      </c>
      <c r="AT867">
        <v>91</v>
      </c>
      <c r="AU867">
        <v>91</v>
      </c>
      <c r="AV867" s="7" t="str">
        <f>IF(AU867="","未进复试",IFERROR(VLOOKUP(A867,录取名单!$E:$I,5,0),"未录取"))</f>
        <v>未录取</v>
      </c>
      <c r="AW867" s="136" t="str">
        <f>VLOOKUP(A867,[1]数据整理!$A:$AC,29,0)</f>
        <v>putong</v>
      </c>
      <c r="AX867" t="str">
        <f t="shared" si="153"/>
        <v/>
      </c>
      <c r="AY867">
        <f>IFERROR(VLOOKUP(A867,跨学科资质筛选!$A:$H,8,0),1)</f>
        <v>1</v>
      </c>
    </row>
    <row r="868" spans="1:51">
      <c r="A868" s="8">
        <v>1052</v>
      </c>
      <c r="B868" s="8" t="s">
        <v>1132</v>
      </c>
      <c r="C868">
        <v>1</v>
      </c>
      <c r="D868" t="s">
        <v>102</v>
      </c>
      <c r="E868" t="str">
        <f>VLOOKUP(A868,[1]数据整理!A:J,10,0)</f>
        <v>农学</v>
      </c>
      <c r="F868" t="str">
        <f>VLOOKUP(A868,[1]数据整理!$A:$M,13,0)</f>
        <v>园艺</v>
      </c>
      <c r="G868" s="7">
        <v>211</v>
      </c>
      <c r="H868" s="7">
        <f t="shared" si="143"/>
        <v>0</v>
      </c>
      <c r="I868" s="7">
        <f t="shared" si="144"/>
        <v>1</v>
      </c>
      <c r="J868" s="7">
        <v>1</v>
      </c>
      <c r="K868" s="127">
        <f>VLOOKUP(G868,权重!$L$16:$N$18,3,0)</f>
        <v>0.03757</v>
      </c>
      <c r="L868" s="127">
        <f t="shared" si="145"/>
        <v>-0.0952406599627802</v>
      </c>
      <c r="M868" t="str">
        <f>IFERROR(VLOOKUP(A868,[1]数据整理!A:Q,16,0),"")</f>
        <v>园林学院</v>
      </c>
      <c r="N868" t="s">
        <v>64</v>
      </c>
      <c r="O868">
        <v>566</v>
      </c>
      <c r="P868">
        <v>547</v>
      </c>
      <c r="Q868" s="14"/>
      <c r="R868" s="14" t="s">
        <v>55</v>
      </c>
      <c r="S868" s="14" t="s">
        <v>55</v>
      </c>
      <c r="T868" s="30">
        <f>VLOOKUP(A868,英语评价得分!O:T,6,0)</f>
        <v>1.40327927445504</v>
      </c>
      <c r="U868" s="41">
        <f t="shared" si="146"/>
        <v>1.41017503944033</v>
      </c>
      <c r="V868" s="14">
        <f t="shared" si="147"/>
        <v>0</v>
      </c>
      <c r="W868">
        <v>62</v>
      </c>
      <c r="X868">
        <v>14</v>
      </c>
      <c r="Y868" s="131">
        <v>0.225806451612903</v>
      </c>
      <c r="Z868">
        <v>87.9</v>
      </c>
      <c r="AA868" s="41">
        <f t="shared" si="148"/>
        <v>-1.08990142556568</v>
      </c>
      <c r="AB868" s="41">
        <f>VLOOKUP(A868,绩点百分制转换!$H:$M,6,0)</f>
        <v>-0.262004996496127</v>
      </c>
      <c r="AC868" s="41">
        <f>L868*权重!$O$22+AA868*权重!$O$23+AB868*权重!$O$24</f>
        <v>-0.48031673624802</v>
      </c>
      <c r="AD868" s="41">
        <f t="shared" si="149"/>
        <v>-0.683040150664838</v>
      </c>
      <c r="AE868">
        <v>0</v>
      </c>
      <c r="AF868">
        <v>0</v>
      </c>
      <c r="AG868">
        <v>0</v>
      </c>
      <c r="AH868" s="41">
        <f>AE868*权重!$N$3+AF868*权重!$N$4+AG868*权重!$N$5</f>
        <v>0</v>
      </c>
      <c r="AI868" s="41">
        <f t="shared" si="150"/>
        <v>-0.885290647353986</v>
      </c>
      <c r="AJ868">
        <v>0</v>
      </c>
      <c r="AK868">
        <v>1</v>
      </c>
      <c r="AL868">
        <v>0</v>
      </c>
      <c r="AM868" s="41">
        <f>AJ868*权重!$N$9+AK868*权重!$N$10+AL868*权重!$N$11</f>
        <v>0.341500400262201</v>
      </c>
      <c r="AN868" s="41">
        <f t="shared" si="151"/>
        <v>0.266081374167892</v>
      </c>
      <c r="AO868" s="41">
        <f>AI868*权重!$D$16+AN868*权重!$D$17</f>
        <v>-0.17132485680827</v>
      </c>
      <c r="AP868" s="41">
        <f t="shared" si="152"/>
        <v>-0.204054817339727</v>
      </c>
      <c r="AQ868" t="s">
        <v>55</v>
      </c>
      <c r="AR868" t="s">
        <v>55</v>
      </c>
      <c r="AS868">
        <v>87.67</v>
      </c>
      <c r="AT868">
        <v>89.17</v>
      </c>
      <c r="AU868">
        <v>88.87</v>
      </c>
      <c r="AV868" s="7">
        <f>IF(AU868="","未进复试",IFERROR(VLOOKUP(A868,录取名单!$E:$I,5,0),"未录取"))</f>
        <v>88.87</v>
      </c>
      <c r="AW868" s="136" t="str">
        <f>VLOOKUP(A868,[1]数据整理!$A:$AC,29,0)</f>
        <v>putong</v>
      </c>
      <c r="AX868" t="str">
        <f t="shared" si="153"/>
        <v/>
      </c>
      <c r="AY868">
        <f>IFERROR(VLOOKUP(A868,跨学科资质筛选!$A:$H,8,0),1)</f>
        <v>1</v>
      </c>
    </row>
    <row r="869" spans="1:51">
      <c r="A869" s="8">
        <v>1053</v>
      </c>
      <c r="B869" s="8" t="s">
        <v>1133</v>
      </c>
      <c r="C869">
        <v>1</v>
      </c>
      <c r="D869" t="s">
        <v>102</v>
      </c>
      <c r="E869" t="str">
        <f>VLOOKUP(A869,[1]数据整理!A:J,10,0)</f>
        <v>农学</v>
      </c>
      <c r="F869" t="str">
        <f>VLOOKUP(A869,[1]数据整理!$A:$M,13,0)</f>
        <v>园艺</v>
      </c>
      <c r="G869" s="7">
        <v>211</v>
      </c>
      <c r="H869" s="7">
        <f t="shared" si="143"/>
        <v>0</v>
      </c>
      <c r="I869" s="7">
        <f t="shared" si="144"/>
        <v>1</v>
      </c>
      <c r="J869" s="7">
        <v>1</v>
      </c>
      <c r="K869" s="127">
        <f>VLOOKUP(G869,权重!$L$16:$N$18,3,0)</f>
        <v>0.03757</v>
      </c>
      <c r="L869" s="127">
        <f t="shared" si="145"/>
        <v>-0.0952406599627802</v>
      </c>
      <c r="M869" t="str">
        <f>IFERROR(VLOOKUP(A869,[1]数据整理!A:Q,16,0),"")</f>
        <v>园林学院</v>
      </c>
      <c r="N869" t="s">
        <v>58</v>
      </c>
      <c r="O869">
        <v>517</v>
      </c>
      <c r="Q869" s="14"/>
      <c r="R869" s="14" t="s">
        <v>55</v>
      </c>
      <c r="S869" s="14" t="s">
        <v>55</v>
      </c>
      <c r="T869" s="30">
        <f>VLOOKUP(A869,英语评价得分!O:T,6,0)</f>
        <v>-0.42564722432451</v>
      </c>
      <c r="U869" s="41">
        <f t="shared" si="146"/>
        <v>-0.427227557039002</v>
      </c>
      <c r="V869" s="14">
        <f t="shared" si="147"/>
        <v>0</v>
      </c>
      <c r="W869">
        <v>62</v>
      </c>
      <c r="X869">
        <v>4</v>
      </c>
      <c r="Y869" s="131">
        <v>0.0645161290322581</v>
      </c>
      <c r="Z869">
        <v>90.09</v>
      </c>
      <c r="AA869" s="41">
        <f t="shared" si="148"/>
        <v>0.300636795858984</v>
      </c>
      <c r="AB869" s="41">
        <f>VLOOKUP(A869,绩点百分制转换!$H:$M,6,0)</f>
        <v>0.300635774886584</v>
      </c>
      <c r="AC869" s="41">
        <f>L869*权重!$O$22+AA869*权重!$O$23+AB869*权重!$O$24</f>
        <v>0.0729598822375079</v>
      </c>
      <c r="AD869" s="41">
        <f t="shared" si="149"/>
        <v>0.103806184166452</v>
      </c>
      <c r="AE869">
        <v>0</v>
      </c>
      <c r="AF869">
        <v>0</v>
      </c>
      <c r="AG869">
        <v>0</v>
      </c>
      <c r="AH869" s="41">
        <f>AE869*权重!$N$3+AF869*权重!$N$4+AG869*权重!$N$5</f>
        <v>0</v>
      </c>
      <c r="AI869" s="41">
        <f t="shared" si="150"/>
        <v>-0.885290647353986</v>
      </c>
      <c r="AJ869">
        <v>0</v>
      </c>
      <c r="AK869">
        <v>0</v>
      </c>
      <c r="AL869">
        <v>0</v>
      </c>
      <c r="AM869" s="41">
        <f>AJ869*权重!$N$9+AK869*权重!$N$10+AL869*权重!$N$11</f>
        <v>0</v>
      </c>
      <c r="AN869" s="41">
        <f t="shared" si="151"/>
        <v>-0.651047891978899</v>
      </c>
      <c r="AO869" s="41">
        <f>AI869*权重!$D$16+AN869*权重!$D$17</f>
        <v>-0.740036714745894</v>
      </c>
      <c r="AP869" s="41">
        <f t="shared" si="152"/>
        <v>-0.881413587411652</v>
      </c>
      <c r="AQ869" t="s">
        <v>55</v>
      </c>
      <c r="AR869" t="s">
        <v>55</v>
      </c>
      <c r="AS869">
        <v>88.71</v>
      </c>
      <c r="AT869">
        <v>90.71</v>
      </c>
      <c r="AU869">
        <v>90.31</v>
      </c>
      <c r="AV869" s="7">
        <f>IF(AU869="","未进复试",IFERROR(VLOOKUP(A869,录取名单!$E:$I,5,0),"未录取"))</f>
        <v>90.31</v>
      </c>
      <c r="AW869" s="136" t="str">
        <f>VLOOKUP(A869,[1]数据整理!$A:$AC,29,0)</f>
        <v>putong</v>
      </c>
      <c r="AX869" t="str">
        <f t="shared" si="153"/>
        <v/>
      </c>
      <c r="AY869">
        <f>IFERROR(VLOOKUP(A869,跨学科资质筛选!$A:$H,8,0),1)</f>
        <v>1</v>
      </c>
    </row>
    <row r="870" spans="1:51">
      <c r="A870" s="8">
        <v>1054</v>
      </c>
      <c r="B870" s="8" t="s">
        <v>1134</v>
      </c>
      <c r="C870">
        <v>1</v>
      </c>
      <c r="D870" t="s">
        <v>102</v>
      </c>
      <c r="E870" t="str">
        <f>VLOOKUP(A870,[1]数据整理!A:J,10,0)</f>
        <v>管理学</v>
      </c>
      <c r="F870" t="str">
        <f>VLOOKUP(A870,[1]数据整理!$A:$M,13,0)</f>
        <v>电子商务</v>
      </c>
      <c r="G870" s="7">
        <v>211</v>
      </c>
      <c r="H870" s="7">
        <f t="shared" si="143"/>
        <v>0</v>
      </c>
      <c r="I870" s="7">
        <f t="shared" si="144"/>
        <v>1</v>
      </c>
      <c r="J870" s="7">
        <v>1</v>
      </c>
      <c r="K870" s="127">
        <f>VLOOKUP(G870,权重!$L$16:$N$18,3,0)</f>
        <v>0.03757</v>
      </c>
      <c r="L870" s="127">
        <f t="shared" si="145"/>
        <v>-0.0952406599627802</v>
      </c>
      <c r="M870" t="str">
        <f>IFERROR(VLOOKUP(A870,[1]数据整理!A:Q,16,0),"")</f>
        <v>经济管理学院</v>
      </c>
      <c r="N870" t="s">
        <v>67</v>
      </c>
      <c r="O870">
        <v>427</v>
      </c>
      <c r="P870">
        <v>427</v>
      </c>
      <c r="Q870" s="14"/>
      <c r="R870" s="14" t="s">
        <v>55</v>
      </c>
      <c r="S870" s="14" t="s">
        <v>55</v>
      </c>
      <c r="T870" s="30">
        <f>VLOOKUP(A870,英语评价得分!O:T,6,0)</f>
        <v>-0.792676329026546</v>
      </c>
      <c r="U870" s="41">
        <f t="shared" si="146"/>
        <v>-0.795957645652746</v>
      </c>
      <c r="V870" s="14">
        <f t="shared" si="147"/>
        <v>0</v>
      </c>
      <c r="W870">
        <v>26</v>
      </c>
      <c r="X870">
        <v>2</v>
      </c>
      <c r="Y870" s="131">
        <v>0.0769230769230769</v>
      </c>
      <c r="Z870">
        <v>87.76</v>
      </c>
      <c r="AA870" s="41">
        <f t="shared" si="148"/>
        <v>0.193672317287856</v>
      </c>
      <c r="AB870" s="41">
        <f>VLOOKUP(A870,绩点百分制转换!$H:$M,6,0)</f>
        <v>-0.297972899689543</v>
      </c>
      <c r="AC870" s="41">
        <f>L870*权重!$O$22+AA870*权重!$O$23+AB870*权重!$O$24</f>
        <v>0.00522220998182597</v>
      </c>
      <c r="AD870" s="41">
        <f t="shared" si="149"/>
        <v>0.00747256484546706</v>
      </c>
      <c r="AE870">
        <v>0</v>
      </c>
      <c r="AF870">
        <v>1</v>
      </c>
      <c r="AG870">
        <v>5</v>
      </c>
      <c r="AH870" s="41">
        <f>AE870*权重!$N$3+AF870*权重!$N$4+AG870*权重!$N$5</f>
        <v>0.965293677767681</v>
      </c>
      <c r="AI870" s="41">
        <f t="shared" si="150"/>
        <v>0.0349938448158042</v>
      </c>
      <c r="AJ870">
        <v>0</v>
      </c>
      <c r="AK870">
        <v>3</v>
      </c>
      <c r="AL870">
        <v>0</v>
      </c>
      <c r="AM870" s="41">
        <f>AJ870*权重!$N$9+AK870*权重!$N$10+AL870*权重!$N$11</f>
        <v>1.0245012007866</v>
      </c>
      <c r="AN870" s="41">
        <f t="shared" si="151"/>
        <v>2.10033990646147</v>
      </c>
      <c r="AO870" s="41">
        <f>AI870*权重!$D$16+AN870*权重!$D$17</f>
        <v>1.31571493764228</v>
      </c>
      <c r="AP870" s="41">
        <f t="shared" si="152"/>
        <v>1.56706957923916</v>
      </c>
      <c r="AQ870" t="s">
        <v>55</v>
      </c>
      <c r="AR870" t="s">
        <v>55</v>
      </c>
      <c r="AS870" t="s">
        <v>55</v>
      </c>
      <c r="AT870">
        <v>87.58</v>
      </c>
      <c r="AU870">
        <v>87.58</v>
      </c>
      <c r="AV870" s="7" t="str">
        <f>IF(AU870="","未进复试",IFERROR(VLOOKUP(A870,录取名单!$E:$I,5,0),"未录取"))</f>
        <v>未录取</v>
      </c>
      <c r="AW870" s="136" t="str">
        <f>VLOOKUP(A870,[1]数据整理!$A:$AC,29,0)</f>
        <v>putong</v>
      </c>
      <c r="AX870" t="str">
        <f t="shared" si="153"/>
        <v/>
      </c>
      <c r="AY870">
        <f>IFERROR(VLOOKUP(A870,跨学科资质筛选!$A:$H,8,0),1)</f>
        <v>1</v>
      </c>
    </row>
    <row r="871" spans="1:51">
      <c r="A871" s="8">
        <v>1055</v>
      </c>
      <c r="B871" s="8" t="s">
        <v>1135</v>
      </c>
      <c r="C871">
        <v>1</v>
      </c>
      <c r="D871" t="s">
        <v>102</v>
      </c>
      <c r="E871" t="str">
        <f>VLOOKUP(A871,[1]数据整理!A:J,10,0)</f>
        <v>农学</v>
      </c>
      <c r="F871" t="str">
        <f>VLOOKUP(A871,[1]数据整理!$A:$M,13,0)</f>
        <v>园林</v>
      </c>
      <c r="G871" s="7">
        <v>211</v>
      </c>
      <c r="H871" s="7">
        <f t="shared" si="143"/>
        <v>0</v>
      </c>
      <c r="I871" s="7">
        <f t="shared" si="144"/>
        <v>1</v>
      </c>
      <c r="J871" s="7">
        <v>1</v>
      </c>
      <c r="K871" s="127">
        <f>VLOOKUP(G871,权重!$L$16:$N$18,3,0)</f>
        <v>0.03757</v>
      </c>
      <c r="L871" s="127">
        <f t="shared" si="145"/>
        <v>-0.0952406599627802</v>
      </c>
      <c r="M871" t="str">
        <f>IFERROR(VLOOKUP(A871,[1]数据整理!A:Q,16,0),"")</f>
        <v>园林学院</v>
      </c>
      <c r="N871" t="s">
        <v>64</v>
      </c>
      <c r="O871">
        <v>603</v>
      </c>
      <c r="Q871" s="14"/>
      <c r="R871" s="14" t="s">
        <v>55</v>
      </c>
      <c r="S871" s="14" t="s">
        <v>55</v>
      </c>
      <c r="T871" s="30">
        <f>VLOOKUP(A871,英语评价得分!O:T,6,0)</f>
        <v>0.93521064207742</v>
      </c>
      <c r="U871" s="41">
        <f t="shared" si="146"/>
        <v>0.939937158893973</v>
      </c>
      <c r="V871" s="14">
        <f t="shared" si="147"/>
        <v>0</v>
      </c>
      <c r="W871">
        <v>185</v>
      </c>
      <c r="X871">
        <v>38</v>
      </c>
      <c r="Y871" s="131">
        <v>0.205405405405405</v>
      </c>
      <c r="Z871">
        <v>87.8</v>
      </c>
      <c r="AA871" s="41">
        <f t="shared" si="148"/>
        <v>-0.914017131612504</v>
      </c>
      <c r="AB871" s="41">
        <f>VLOOKUP(A871,绩点百分制转换!$H:$M,6,0)</f>
        <v>-0.287696355919997</v>
      </c>
      <c r="AC871" s="41">
        <f>L871*权重!$O$22+AA871*权重!$O$23+AB871*权重!$O$24</f>
        <v>-0.414726137653621</v>
      </c>
      <c r="AD871" s="41">
        <f t="shared" si="149"/>
        <v>-0.589760007642234</v>
      </c>
      <c r="AE871">
        <v>0</v>
      </c>
      <c r="AF871">
        <v>0</v>
      </c>
      <c r="AG871">
        <v>0</v>
      </c>
      <c r="AH871" s="41">
        <f>AE871*权重!$N$3+AF871*权重!$N$4+AG871*权重!$N$5</f>
        <v>0</v>
      </c>
      <c r="AI871" s="41">
        <f t="shared" si="150"/>
        <v>-0.885290647353986</v>
      </c>
      <c r="AJ871">
        <v>0</v>
      </c>
      <c r="AK871">
        <v>0</v>
      </c>
      <c r="AL871">
        <v>0</v>
      </c>
      <c r="AM871" s="41">
        <f>AJ871*权重!$N$9+AK871*权重!$N$10+AL871*权重!$N$11</f>
        <v>0</v>
      </c>
      <c r="AN871" s="41">
        <f t="shared" si="151"/>
        <v>-0.651047891978899</v>
      </c>
      <c r="AO871" s="41">
        <f>AI871*权重!$D$16+AN871*权重!$D$17</f>
        <v>-0.740036714745894</v>
      </c>
      <c r="AP871" s="41">
        <f t="shared" si="152"/>
        <v>-0.881413587411652</v>
      </c>
      <c r="AQ871">
        <v>70</v>
      </c>
      <c r="AR871">
        <v>88</v>
      </c>
      <c r="AS871" t="s">
        <v>55</v>
      </c>
      <c r="AT871">
        <v>88.29</v>
      </c>
      <c r="AU871">
        <v>80.86</v>
      </c>
      <c r="AV871" s="7">
        <f>IF(AU871="","未进复试",IFERROR(VLOOKUP(A871,录取名单!$E:$I,5,0),"未录取"))</f>
        <v>80.86</v>
      </c>
      <c r="AW871" s="136" t="str">
        <f>VLOOKUP(A871,[1]数据整理!$A:$AC,29,0)</f>
        <v>putong</v>
      </c>
      <c r="AX871" t="str">
        <f t="shared" si="153"/>
        <v/>
      </c>
      <c r="AY871">
        <f>IFERROR(VLOOKUP(A871,跨学科资质筛选!$A:$H,8,0),1)</f>
        <v>1</v>
      </c>
    </row>
    <row r="872" spans="1:51">
      <c r="A872" s="8">
        <v>1057</v>
      </c>
      <c r="B872" s="8" t="s">
        <v>1136</v>
      </c>
      <c r="C872">
        <v>1</v>
      </c>
      <c r="D872" t="s">
        <v>172</v>
      </c>
      <c r="E872" t="str">
        <f>VLOOKUP(A872,[1]数据整理!A:J,10,0)</f>
        <v>管理学</v>
      </c>
      <c r="F872" t="str">
        <f>VLOOKUP(A872,[1]数据整理!$A:$M,13,0)</f>
        <v>会计学</v>
      </c>
      <c r="G872" s="7" t="s">
        <v>53</v>
      </c>
      <c r="H872" s="7">
        <f t="shared" si="143"/>
        <v>0</v>
      </c>
      <c r="I872" s="7">
        <f t="shared" si="144"/>
        <v>1</v>
      </c>
      <c r="J872" s="7">
        <v>1</v>
      </c>
      <c r="K872" s="127">
        <f>VLOOKUP(G872,权重!$L$16:$N$18,3,0)</f>
        <v>0.02965</v>
      </c>
      <c r="L872" s="127">
        <f t="shared" si="145"/>
        <v>-0.162495927150278</v>
      </c>
      <c r="M872" t="str">
        <f>IFERROR(VLOOKUP(A872,[1]数据整理!A:Q,16,0),"")</f>
        <v>经济管理学院</v>
      </c>
      <c r="N872" t="s">
        <v>162</v>
      </c>
      <c r="O872">
        <v>536</v>
      </c>
      <c r="P872">
        <v>464</v>
      </c>
      <c r="Q872" s="14"/>
      <c r="R872" s="14" t="s">
        <v>55</v>
      </c>
      <c r="S872" s="14" t="s">
        <v>55</v>
      </c>
      <c r="T872" s="30">
        <f>VLOOKUP(A872,英语评价得分!O:T,6,0)</f>
        <v>-0.115590017953058</v>
      </c>
      <c r="U872" s="41">
        <f t="shared" si="146"/>
        <v>-0.115733401082381</v>
      </c>
      <c r="V872" s="14">
        <f t="shared" si="147"/>
        <v>0</v>
      </c>
      <c r="W872">
        <v>256</v>
      </c>
      <c r="X872">
        <v>41</v>
      </c>
      <c r="Y872" s="131">
        <v>0.16015625</v>
      </c>
      <c r="Z872">
        <v>3.57</v>
      </c>
      <c r="AA872" s="41">
        <f t="shared" si="148"/>
        <v>-0.523908915126421</v>
      </c>
      <c r="AB872" s="41">
        <f>VLOOKUP(A872,绩点百分制转换!$H:$M,6,0)</f>
        <v>-0.827214903821227</v>
      </c>
      <c r="AC872" s="41">
        <f>L872*权重!$O$22+AA872*权重!$O$23+AB872*权重!$O$24</f>
        <v>-0.329804766507585</v>
      </c>
      <c r="AD872" s="41">
        <f t="shared" si="149"/>
        <v>-0.468988466965147</v>
      </c>
      <c r="AE872">
        <v>1</v>
      </c>
      <c r="AF872">
        <v>4</v>
      </c>
      <c r="AG872">
        <v>0</v>
      </c>
      <c r="AH872" s="41">
        <f>AE872*权重!$N$3+AF872*权重!$N$4+AG872*权重!$N$5</f>
        <v>2.19228821883301</v>
      </c>
      <c r="AI872" s="41">
        <f t="shared" si="150"/>
        <v>1.20477675557798</v>
      </c>
      <c r="AJ872">
        <v>0</v>
      </c>
      <c r="AK872">
        <v>2</v>
      </c>
      <c r="AL872">
        <v>0</v>
      </c>
      <c r="AM872" s="41">
        <f>AJ872*权重!$N$9+AK872*权重!$N$10+AL872*权重!$N$11</f>
        <v>0.683000800524403</v>
      </c>
      <c r="AN872" s="41">
        <f t="shared" si="151"/>
        <v>1.18321064031468</v>
      </c>
      <c r="AO872" s="41">
        <f>AI872*权重!$D$16+AN872*权重!$D$17</f>
        <v>1.19140360750321</v>
      </c>
      <c r="AP872" s="41">
        <f t="shared" si="152"/>
        <v>1.41900976913715</v>
      </c>
      <c r="AQ872" t="s">
        <v>55</v>
      </c>
      <c r="AR872" t="s">
        <v>55</v>
      </c>
      <c r="AS872" t="s">
        <v>55</v>
      </c>
      <c r="AT872">
        <v>94</v>
      </c>
      <c r="AU872">
        <v>94</v>
      </c>
      <c r="AV872" s="7">
        <f>IF(AU872="","未进复试",IFERROR(VLOOKUP(A872,录取名单!$E:$I,5,0),"未录取"))</f>
        <v>94</v>
      </c>
      <c r="AW872" s="136" t="str">
        <f>VLOOKUP(A872,[1]数据整理!$A:$AC,29,0)</f>
        <v>putong</v>
      </c>
      <c r="AX872" t="str">
        <f t="shared" si="153"/>
        <v/>
      </c>
      <c r="AY872">
        <f>IFERROR(VLOOKUP(A872,跨学科资质筛选!$A:$H,8,0),1)</f>
        <v>1</v>
      </c>
    </row>
    <row r="873" spans="1:51">
      <c r="A873" s="8">
        <v>1058</v>
      </c>
      <c r="B873" s="8" t="s">
        <v>1137</v>
      </c>
      <c r="C873">
        <v>1</v>
      </c>
      <c r="D873" t="s">
        <v>102</v>
      </c>
      <c r="E873" t="str">
        <f>VLOOKUP(A873,[1]数据整理!A:J,10,0)</f>
        <v>管理学</v>
      </c>
      <c r="F873" t="str">
        <f>VLOOKUP(A873,[1]数据整理!$A:$M,13,0)</f>
        <v>会计学</v>
      </c>
      <c r="G873" s="7">
        <v>211</v>
      </c>
      <c r="H873" s="7">
        <f t="shared" si="143"/>
        <v>0</v>
      </c>
      <c r="I873" s="7">
        <f t="shared" si="144"/>
        <v>1</v>
      </c>
      <c r="J873" s="7">
        <v>1</v>
      </c>
      <c r="K873" s="127">
        <f>VLOOKUP(G873,权重!$L$16:$N$18,3,0)</f>
        <v>0.03757</v>
      </c>
      <c r="L873" s="127">
        <f t="shared" si="145"/>
        <v>-0.0952406599627802</v>
      </c>
      <c r="M873" t="str">
        <f>IFERROR(VLOOKUP(A873,[1]数据整理!A:Q,16,0),"")</f>
        <v>经济管理学院</v>
      </c>
      <c r="N873" t="s">
        <v>79</v>
      </c>
      <c r="O873">
        <v>541</v>
      </c>
      <c r="P873">
        <v>464</v>
      </c>
      <c r="Q873" s="14"/>
      <c r="R873" s="14" t="s">
        <v>55</v>
      </c>
      <c r="S873" s="14" t="s">
        <v>55</v>
      </c>
      <c r="T873" s="30">
        <f>VLOOKUP(A873,英语评价得分!O:T,6,0)</f>
        <v>-0.0458729360262969</v>
      </c>
      <c r="U873" s="41">
        <f t="shared" si="146"/>
        <v>-0.0456932177088694</v>
      </c>
      <c r="V873" s="14">
        <f t="shared" si="147"/>
        <v>0</v>
      </c>
      <c r="W873">
        <v>96</v>
      </c>
      <c r="X873">
        <v>12</v>
      </c>
      <c r="Y873" s="131">
        <v>0.125</v>
      </c>
      <c r="Z873">
        <v>91.46</v>
      </c>
      <c r="AA873" s="41">
        <f t="shared" si="148"/>
        <v>-0.220815037175264</v>
      </c>
      <c r="AB873" s="41">
        <f>VLOOKUP(A873,绩点百分制转换!$H:$M,6,0)</f>
        <v>0.652607398993575</v>
      </c>
      <c r="AC873" s="41">
        <f>L873*权重!$O$22+AA873*权重!$O$23+AB873*权重!$O$24</f>
        <v>-0.108994832753747</v>
      </c>
      <c r="AD873" s="41">
        <f t="shared" si="149"/>
        <v>-0.1549620265489</v>
      </c>
      <c r="AE873">
        <v>0</v>
      </c>
      <c r="AF873">
        <v>1</v>
      </c>
      <c r="AG873">
        <v>11</v>
      </c>
      <c r="AH873" s="41">
        <f>AE873*权重!$N$3+AF873*权重!$N$4+AG873*权重!$N$5</f>
        <v>1.60414098319395</v>
      </c>
      <c r="AI873" s="41">
        <f t="shared" si="150"/>
        <v>0.644053327529773</v>
      </c>
      <c r="AJ873">
        <v>0</v>
      </c>
      <c r="AK873">
        <v>0</v>
      </c>
      <c r="AL873">
        <v>0</v>
      </c>
      <c r="AM873" s="41">
        <f>AJ873*权重!$N$9+AK873*权重!$N$10+AL873*权重!$N$11</f>
        <v>0</v>
      </c>
      <c r="AN873" s="41">
        <f t="shared" si="151"/>
        <v>-0.651047891978899</v>
      </c>
      <c r="AO873" s="41">
        <f>AI873*权重!$D$16+AN873*权重!$D$17</f>
        <v>-0.159038938687555</v>
      </c>
      <c r="AP873" s="41">
        <f t="shared" si="152"/>
        <v>-0.189421793126673</v>
      </c>
      <c r="AQ873">
        <v>88.375</v>
      </c>
      <c r="AR873" t="s">
        <v>55</v>
      </c>
      <c r="AS873" t="s">
        <v>55</v>
      </c>
      <c r="AT873" t="s">
        <v>55</v>
      </c>
      <c r="AU873" t="s">
        <v>55</v>
      </c>
      <c r="AV873" s="7" t="str">
        <f>IF(AU873="","未进复试",IFERROR(VLOOKUP(A873,录取名单!$E:$I,5,0),"未录取"))</f>
        <v>未进复试</v>
      </c>
      <c r="AW873" s="136" t="str">
        <f>VLOOKUP(A873,[1]数据整理!$A:$AC,29,0)</f>
        <v>putong</v>
      </c>
      <c r="AX873" t="str">
        <f t="shared" si="153"/>
        <v/>
      </c>
      <c r="AY873">
        <f>IFERROR(VLOOKUP(A873,跨学科资质筛选!$A:$H,8,0),1)</f>
        <v>1</v>
      </c>
    </row>
    <row r="874" spans="1:51">
      <c r="A874" s="8">
        <v>1059</v>
      </c>
      <c r="B874" s="8" t="s">
        <v>1138</v>
      </c>
      <c r="C874">
        <v>1</v>
      </c>
      <c r="D874" t="s">
        <v>69</v>
      </c>
      <c r="E874" t="str">
        <f>VLOOKUP(A874,[1]数据整理!A:J,10,0)</f>
        <v>管理学</v>
      </c>
      <c r="F874" t="str">
        <f>VLOOKUP(A874,[1]数据整理!$A:$M,13,0)</f>
        <v>财务管理</v>
      </c>
      <c r="G874" s="7" t="s">
        <v>53</v>
      </c>
      <c r="H874" s="7">
        <f t="shared" si="143"/>
        <v>0</v>
      </c>
      <c r="I874" s="7">
        <f t="shared" si="144"/>
        <v>1</v>
      </c>
      <c r="J874" s="7">
        <v>1</v>
      </c>
      <c r="K874" s="127">
        <f>VLOOKUP(G874,权重!$L$16:$N$18,3,0)</f>
        <v>0.02965</v>
      </c>
      <c r="L874" s="127">
        <f t="shared" si="145"/>
        <v>-0.162495927150278</v>
      </c>
      <c r="M874" t="str">
        <f>IFERROR(VLOOKUP(A874,[1]数据整理!A:Q,16,0),"")</f>
        <v>经济管理学院</v>
      </c>
      <c r="N874" t="s">
        <v>79</v>
      </c>
      <c r="O874">
        <v>461</v>
      </c>
      <c r="P874">
        <v>453</v>
      </c>
      <c r="Q874" s="14"/>
      <c r="R874" s="14" t="s">
        <v>55</v>
      </c>
      <c r="S874" s="14" t="s">
        <v>55</v>
      </c>
      <c r="T874" s="30">
        <f>VLOOKUP(A874,英语评价得分!O:T,6,0)</f>
        <v>-0.316885948272204</v>
      </c>
      <c r="U874" s="41">
        <f t="shared" si="146"/>
        <v>-0.317962230549246</v>
      </c>
      <c r="V874" s="14">
        <f t="shared" si="147"/>
        <v>0</v>
      </c>
      <c r="W874">
        <v>30</v>
      </c>
      <c r="X874">
        <v>1</v>
      </c>
      <c r="Y874" s="131">
        <v>0.0333333333333333</v>
      </c>
      <c r="Z874">
        <v>89.47</v>
      </c>
      <c r="AA874" s="41">
        <f t="shared" si="148"/>
        <v>0.569474185334419</v>
      </c>
      <c r="AB874" s="41">
        <f>VLOOKUP(A874,绩点百分制转换!$H:$M,6,0)</f>
        <v>0.141349346458601</v>
      </c>
      <c r="AC874" s="41">
        <f>L874*权重!$O$22+AA874*权重!$O$23+AB874*权重!$O$24</f>
        <v>0.129093191980736</v>
      </c>
      <c r="AD874" s="41">
        <f t="shared" si="149"/>
        <v>0.183636575615687</v>
      </c>
      <c r="AE874">
        <v>0</v>
      </c>
      <c r="AF874">
        <v>0</v>
      </c>
      <c r="AG874">
        <v>4</v>
      </c>
      <c r="AH874" s="41">
        <f>AE874*权重!$N$3+AF874*权重!$N$4+AG874*权重!$N$5</f>
        <v>0.425898203617509</v>
      </c>
      <c r="AI874" s="41">
        <f t="shared" si="150"/>
        <v>-0.47925099221134</v>
      </c>
      <c r="AJ874">
        <v>0</v>
      </c>
      <c r="AK874">
        <v>0</v>
      </c>
      <c r="AL874">
        <v>0</v>
      </c>
      <c r="AM874" s="41">
        <f>AJ874*权重!$N$9+AK874*权重!$N$10+AL874*权重!$N$11</f>
        <v>0</v>
      </c>
      <c r="AN874" s="41">
        <f t="shared" si="151"/>
        <v>-0.651047891978899</v>
      </c>
      <c r="AO874" s="41">
        <f>AI874*权重!$D$16+AN874*权重!$D$17</f>
        <v>-0.585782249757203</v>
      </c>
      <c r="AP874" s="41">
        <f t="shared" si="152"/>
        <v>-0.697690295511692</v>
      </c>
      <c r="AQ874" t="s">
        <v>55</v>
      </c>
      <c r="AR874" t="s">
        <v>55</v>
      </c>
      <c r="AS874" t="s">
        <v>55</v>
      </c>
      <c r="AT874" t="s">
        <v>55</v>
      </c>
      <c r="AU874" t="s">
        <v>55</v>
      </c>
      <c r="AV874" s="7" t="str">
        <f>IF(AU874="","未进复试",IFERROR(VLOOKUP(A874,录取名单!$E:$I,5,0),"未录取"))</f>
        <v>未进复试</v>
      </c>
      <c r="AW874" s="136" t="str">
        <f>VLOOKUP(A874,[1]数据整理!$A:$AC,29,0)</f>
        <v>putong</v>
      </c>
      <c r="AX874" t="str">
        <f t="shared" si="153"/>
        <v/>
      </c>
      <c r="AY874">
        <f>IFERROR(VLOOKUP(A874,跨学科资质筛选!$A:$H,8,0),1)</f>
        <v>1</v>
      </c>
    </row>
    <row r="875" spans="1:51">
      <c r="A875" s="8">
        <v>1060</v>
      </c>
      <c r="B875" s="8" t="s">
        <v>1139</v>
      </c>
      <c r="C875">
        <v>1</v>
      </c>
      <c r="D875" t="s">
        <v>102</v>
      </c>
      <c r="E875" t="str">
        <f>VLOOKUP(A875,[1]数据整理!A:J,10,0)</f>
        <v>艺术学</v>
      </c>
      <c r="F875" t="str">
        <f>VLOOKUP(A875,[1]数据整理!$A:$M,13,0)</f>
        <v>数字媒体艺术</v>
      </c>
      <c r="G875" s="7">
        <v>211</v>
      </c>
      <c r="H875" s="7">
        <f t="shared" si="143"/>
        <v>0</v>
      </c>
      <c r="I875" s="7">
        <f t="shared" si="144"/>
        <v>1</v>
      </c>
      <c r="J875" s="7">
        <v>1</v>
      </c>
      <c r="K875" s="127">
        <f>VLOOKUP(G875,权重!$L$16:$N$18,3,0)</f>
        <v>0.03757</v>
      </c>
      <c r="L875" s="127">
        <f t="shared" si="145"/>
        <v>-0.0952406599627802</v>
      </c>
      <c r="M875" t="str">
        <f>IFERROR(VLOOKUP(A875,[1]数据整理!A:Q,16,0),"")</f>
        <v>艺术设计学院</v>
      </c>
      <c r="N875" t="s">
        <v>232</v>
      </c>
      <c r="O875">
        <v>475</v>
      </c>
      <c r="Q875" s="14"/>
      <c r="R875" s="14" t="s">
        <v>55</v>
      </c>
      <c r="S875" s="14" t="s">
        <v>55</v>
      </c>
      <c r="T875" s="30">
        <f>VLOOKUP(A875,英语评价得分!O:T,6,0)</f>
        <v>-1.09025222884638</v>
      </c>
      <c r="U875" s="41">
        <f t="shared" si="146"/>
        <v>-1.09491265086673</v>
      </c>
      <c r="V875" s="14">
        <f t="shared" si="147"/>
        <v>0</v>
      </c>
      <c r="W875">
        <v>29</v>
      </c>
      <c r="X875">
        <v>7</v>
      </c>
      <c r="Y875" s="131">
        <v>0.241379310344828</v>
      </c>
      <c r="Z875">
        <v>85.66</v>
      </c>
      <c r="AA875" s="41">
        <f t="shared" si="148"/>
        <v>-1.22416028832392</v>
      </c>
      <c r="AB875" s="41">
        <f>VLOOKUP(A875,绩点百分制转换!$H:$M,6,0)</f>
        <v>-0.837491447590775</v>
      </c>
      <c r="AC875" s="41">
        <f>L875*权重!$O$22+AA875*权重!$O$23+AB875*权重!$O$24</f>
        <v>-0.557365430094037</v>
      </c>
      <c r="AD875" s="41">
        <f t="shared" si="149"/>
        <v>-0.792615506518887</v>
      </c>
      <c r="AE875">
        <v>0</v>
      </c>
      <c r="AF875">
        <v>0</v>
      </c>
      <c r="AG875">
        <v>3</v>
      </c>
      <c r="AH875" s="41">
        <f>AE875*权重!$N$3+AF875*权重!$N$4+AG875*权重!$N$5</f>
        <v>0.319423652713132</v>
      </c>
      <c r="AI875" s="41">
        <f t="shared" si="150"/>
        <v>-0.580760905997001</v>
      </c>
      <c r="AJ875">
        <v>0</v>
      </c>
      <c r="AK875">
        <v>0</v>
      </c>
      <c r="AL875">
        <v>0</v>
      </c>
      <c r="AM875" s="41">
        <f>AJ875*权重!$N$9+AK875*权重!$N$10+AL875*权重!$N$11</f>
        <v>0</v>
      </c>
      <c r="AN875" s="41">
        <f t="shared" si="151"/>
        <v>-0.651047891978899</v>
      </c>
      <c r="AO875" s="41">
        <f>AI875*权重!$D$16+AN875*权重!$D$17</f>
        <v>-0.624345866004376</v>
      </c>
      <c r="AP875" s="41">
        <f t="shared" si="152"/>
        <v>-0.743621118486682</v>
      </c>
      <c r="AQ875">
        <v>85</v>
      </c>
      <c r="AR875" t="s">
        <v>55</v>
      </c>
      <c r="AS875">
        <v>72.75</v>
      </c>
      <c r="AT875">
        <v>87.4</v>
      </c>
      <c r="AU875">
        <v>83.51</v>
      </c>
      <c r="AV875" s="7">
        <f>IF(AU875="","未进复试",IFERROR(VLOOKUP(A875,录取名单!$E:$I,5,0),"未录取"))</f>
        <v>83.51</v>
      </c>
      <c r="AW875" s="136" t="str">
        <f>VLOOKUP(A875,[1]数据整理!$A:$AC,29,0)</f>
        <v>2jia</v>
      </c>
      <c r="AX875" t="str">
        <f t="shared" si="153"/>
        <v/>
      </c>
      <c r="AY875">
        <f>IFERROR(VLOOKUP(A875,跨学科资质筛选!$A:$H,8,0),1)</f>
        <v>1</v>
      </c>
    </row>
    <row r="876" spans="1:51">
      <c r="A876" s="8">
        <v>1061</v>
      </c>
      <c r="B876" s="8" t="s">
        <v>1140</v>
      </c>
      <c r="C876">
        <v>1</v>
      </c>
      <c r="D876" t="s">
        <v>102</v>
      </c>
      <c r="E876" t="str">
        <f>VLOOKUP(A876,[1]数据整理!A:J,10,0)</f>
        <v>工学</v>
      </c>
      <c r="F876" t="str">
        <f>VLOOKUP(A876,[1]数据整理!$A:$M,13,0)</f>
        <v>车辆工程</v>
      </c>
      <c r="G876" s="7">
        <v>211</v>
      </c>
      <c r="H876" s="7">
        <f t="shared" si="143"/>
        <v>0</v>
      </c>
      <c r="I876" s="7">
        <f t="shared" si="144"/>
        <v>1</v>
      </c>
      <c r="J876" s="7">
        <v>1</v>
      </c>
      <c r="K876" s="127">
        <f>VLOOKUP(G876,权重!$L$16:$N$18,3,0)</f>
        <v>0.03757</v>
      </c>
      <c r="L876" s="127">
        <f t="shared" si="145"/>
        <v>-0.0952406599627802</v>
      </c>
      <c r="M876" t="str">
        <f>IFERROR(VLOOKUP(A876,[1]数据整理!A:Q,16,0),"")</f>
        <v>工学院</v>
      </c>
      <c r="N876" t="s">
        <v>1141</v>
      </c>
      <c r="O876">
        <v>511</v>
      </c>
      <c r="P876">
        <v>447</v>
      </c>
      <c r="Q876" s="14"/>
      <c r="R876" s="14" t="s">
        <v>55</v>
      </c>
      <c r="S876" s="14" t="s">
        <v>55</v>
      </c>
      <c r="T876" s="30">
        <f>VLOOKUP(A876,英语评价得分!O:T,6,0)</f>
        <v>-0.426683728446284</v>
      </c>
      <c r="U876" s="41">
        <f t="shared" si="146"/>
        <v>-0.428268864803901</v>
      </c>
      <c r="V876" s="14">
        <f t="shared" si="147"/>
        <v>0</v>
      </c>
      <c r="W876">
        <v>88</v>
      </c>
      <c r="X876">
        <v>16</v>
      </c>
      <c r="Y876" s="131">
        <v>0.181818181818182</v>
      </c>
      <c r="Z876">
        <v>86.61</v>
      </c>
      <c r="AA876" s="41">
        <f t="shared" si="148"/>
        <v>-0.710663728813497</v>
      </c>
      <c r="AB876" s="41">
        <f>VLOOKUP(A876,绩点百分制转换!$H:$M,6,0)</f>
        <v>-0.593423533064028</v>
      </c>
      <c r="AC876" s="41">
        <f>L876*权重!$O$22+AA876*权重!$O$23+AB876*权重!$O$24</f>
        <v>-0.351406355951268</v>
      </c>
      <c r="AD876" s="41">
        <f t="shared" si="149"/>
        <v>-0.499709323246437</v>
      </c>
      <c r="AE876">
        <v>0</v>
      </c>
      <c r="AF876">
        <v>1</v>
      </c>
      <c r="AG876">
        <v>6</v>
      </c>
      <c r="AH876" s="41">
        <f>AE876*权重!$N$3+AF876*权重!$N$4+AG876*权重!$N$5</f>
        <v>1.07176822867206</v>
      </c>
      <c r="AI876" s="41">
        <f t="shared" si="150"/>
        <v>0.136503758601466</v>
      </c>
      <c r="AJ876">
        <v>0</v>
      </c>
      <c r="AK876">
        <v>1</v>
      </c>
      <c r="AL876">
        <v>0</v>
      </c>
      <c r="AM876" s="41">
        <f>AJ876*权重!$N$9+AK876*权重!$N$10+AL876*权重!$N$11</f>
        <v>0.341500400262201</v>
      </c>
      <c r="AN876" s="41">
        <f t="shared" si="151"/>
        <v>0.266081374167892</v>
      </c>
      <c r="AO876" s="41">
        <f>AI876*权重!$D$16+AN876*权重!$D$17</f>
        <v>0.216854838014206</v>
      </c>
      <c r="AP876" s="41">
        <f t="shared" si="152"/>
        <v>0.258282862070303</v>
      </c>
      <c r="AQ876">
        <v>23.2</v>
      </c>
      <c r="AR876">
        <v>23</v>
      </c>
      <c r="AS876">
        <v>24.1</v>
      </c>
      <c r="AT876">
        <v>23</v>
      </c>
      <c r="AU876">
        <v>93.3</v>
      </c>
      <c r="AV876" s="7">
        <f>IF(AU876="","未进复试",IFERROR(VLOOKUP(A876,录取名单!$E:$I,5,0),"未录取"))</f>
        <v>93.3</v>
      </c>
      <c r="AW876" s="136" t="str">
        <f>VLOOKUP(A876,[1]数据整理!$A:$AC,29,0)</f>
        <v>zhijiaotuan</v>
      </c>
      <c r="AX876" t="str">
        <f t="shared" si="153"/>
        <v/>
      </c>
      <c r="AY876">
        <f>IFERROR(VLOOKUP(A876,跨学科资质筛选!$A:$H,8,0),1)</f>
        <v>1</v>
      </c>
    </row>
    <row r="877" spans="1:51">
      <c r="A877" s="8">
        <v>1062</v>
      </c>
      <c r="B877" s="8" t="s">
        <v>1142</v>
      </c>
      <c r="C877">
        <v>1</v>
      </c>
      <c r="D877" t="s">
        <v>407</v>
      </c>
      <c r="E877" t="str">
        <f>VLOOKUP(A877,[1]数据整理!A:J,10,0)</f>
        <v>文学</v>
      </c>
      <c r="F877" t="str">
        <f>VLOOKUP(A877,[1]数据整理!$A:$M,13,0)</f>
        <v>英语</v>
      </c>
      <c r="G877" s="7" t="s">
        <v>53</v>
      </c>
      <c r="H877" s="7">
        <f t="shared" si="143"/>
        <v>0</v>
      </c>
      <c r="I877" s="7">
        <f t="shared" si="144"/>
        <v>1</v>
      </c>
      <c r="J877" s="7">
        <v>1</v>
      </c>
      <c r="K877" s="127">
        <f>VLOOKUP(G877,权重!$L$16:$N$18,3,0)</f>
        <v>0.02965</v>
      </c>
      <c r="L877" s="127">
        <f t="shared" si="145"/>
        <v>-0.162495927150278</v>
      </c>
      <c r="M877" t="str">
        <f>IFERROR(VLOOKUP(A877,[1]数据整理!A:Q,16,0),"")</f>
        <v>外语学院</v>
      </c>
      <c r="N877" t="s">
        <v>362</v>
      </c>
      <c r="O877">
        <v>595</v>
      </c>
      <c r="P877">
        <v>629</v>
      </c>
      <c r="Q877" s="14"/>
      <c r="R877" s="14" t="s">
        <v>55</v>
      </c>
      <c r="S877" s="14" t="s">
        <v>55</v>
      </c>
      <c r="T877" s="30">
        <f>VLOOKUP(A877,英语评价得分!O:T,6,0)</f>
        <v>2.90384893683412</v>
      </c>
      <c r="U877" s="41">
        <f t="shared" si="146"/>
        <v>2.9176990409206</v>
      </c>
      <c r="V877" s="14">
        <f t="shared" si="147"/>
        <v>0</v>
      </c>
      <c r="W877">
        <v>56</v>
      </c>
      <c r="X877">
        <v>3</v>
      </c>
      <c r="Y877" s="131">
        <v>0.0535714285714286</v>
      </c>
      <c r="Z877">
        <v>9.2</v>
      </c>
      <c r="AA877" s="41">
        <f t="shared" si="148"/>
        <v>0.394994746598515</v>
      </c>
      <c r="AB877" s="41">
        <f>VLOOKUP(A877,绩点百分制转换!$H:$M,6,0)</f>
        <v>0.791340739882464</v>
      </c>
      <c r="AC877" s="41">
        <f>L877*权重!$O$22+AA877*权重!$O$23+AB877*权重!$O$24</f>
        <v>0.0923408080967734</v>
      </c>
      <c r="AD877" s="41">
        <f t="shared" si="149"/>
        <v>0.13136890770923</v>
      </c>
      <c r="AE877">
        <v>0</v>
      </c>
      <c r="AF877">
        <v>1</v>
      </c>
      <c r="AG877">
        <v>5</v>
      </c>
      <c r="AH877" s="41">
        <f>AE877*权重!$N$3+AF877*权重!$N$4+AG877*权重!$N$5</f>
        <v>0.965293677767681</v>
      </c>
      <c r="AI877" s="41">
        <f t="shared" si="150"/>
        <v>0.0349938448158042</v>
      </c>
      <c r="AJ877">
        <v>0</v>
      </c>
      <c r="AK877">
        <v>0</v>
      </c>
      <c r="AL877">
        <v>0</v>
      </c>
      <c r="AM877" s="41">
        <f>AJ877*权重!$N$9+AK877*权重!$N$10+AL877*权重!$N$11</f>
        <v>0</v>
      </c>
      <c r="AN877" s="41">
        <f t="shared" si="151"/>
        <v>-0.651047891978899</v>
      </c>
      <c r="AO877" s="41">
        <f>AI877*权重!$D$16+AN877*权重!$D$17</f>
        <v>-0.390420636170591</v>
      </c>
      <c r="AP877" s="41">
        <f t="shared" si="152"/>
        <v>-0.465006730976613</v>
      </c>
      <c r="AQ877" t="s">
        <v>55</v>
      </c>
      <c r="AR877">
        <v>66</v>
      </c>
      <c r="AS877" t="s">
        <v>55</v>
      </c>
      <c r="AT877">
        <v>91</v>
      </c>
      <c r="AU877">
        <v>78.5</v>
      </c>
      <c r="AV877" s="7">
        <f>IF(AU877="","未进复试",IFERROR(VLOOKUP(A877,录取名单!$E:$I,5,0),"未录取"))</f>
        <v>78.5</v>
      </c>
      <c r="AW877" s="136" t="str">
        <f>VLOOKUP(A877,[1]数据整理!$A:$AC,29,0)</f>
        <v>putong</v>
      </c>
      <c r="AX877" t="str">
        <f t="shared" si="153"/>
        <v/>
      </c>
      <c r="AY877">
        <f>IFERROR(VLOOKUP(A877,跨学科资质筛选!$A:$H,8,0),1)</f>
        <v>1</v>
      </c>
    </row>
    <row r="878" spans="1:51">
      <c r="A878" s="8">
        <v>1063</v>
      </c>
      <c r="B878" s="8" t="s">
        <v>1143</v>
      </c>
      <c r="C878">
        <v>1</v>
      </c>
      <c r="D878" t="s">
        <v>266</v>
      </c>
      <c r="E878" t="str">
        <f>VLOOKUP(A878,[1]数据整理!A:J,10,0)</f>
        <v>经济学</v>
      </c>
      <c r="F878" t="str">
        <f>VLOOKUP(A878,[1]数据整理!$A:$M,13,0)</f>
        <v>经济学</v>
      </c>
      <c r="G878" s="7" t="s">
        <v>53</v>
      </c>
      <c r="H878" s="7">
        <f t="shared" si="143"/>
        <v>0</v>
      </c>
      <c r="I878" s="7">
        <f t="shared" si="144"/>
        <v>1</v>
      </c>
      <c r="J878" s="7">
        <v>1</v>
      </c>
      <c r="K878" s="127">
        <f>VLOOKUP(G878,权重!$L$16:$N$18,3,0)</f>
        <v>0.02965</v>
      </c>
      <c r="L878" s="127">
        <f t="shared" si="145"/>
        <v>-0.162495927150278</v>
      </c>
      <c r="M878" t="str">
        <f>IFERROR(VLOOKUP(A878,[1]数据整理!A:Q,16,0),"")</f>
        <v>经济管理学院</v>
      </c>
      <c r="N878" t="s">
        <v>61</v>
      </c>
      <c r="O878">
        <v>427</v>
      </c>
      <c r="Q878" s="14"/>
      <c r="R878" s="14" t="s">
        <v>55</v>
      </c>
      <c r="S878" s="14" t="s">
        <v>55</v>
      </c>
      <c r="T878" s="30">
        <f>VLOOKUP(A878,英语评价得分!O:T,6,0)</f>
        <v>-1.84980080544281</v>
      </c>
      <c r="U878" s="41">
        <f t="shared" si="146"/>
        <v>-1.857981329527</v>
      </c>
      <c r="V878" s="14">
        <f t="shared" si="147"/>
        <v>0</v>
      </c>
      <c r="W878">
        <v>28</v>
      </c>
      <c r="X878">
        <v>1</v>
      </c>
      <c r="Y878" s="131">
        <v>0.0357142857142857</v>
      </c>
      <c r="Z878">
        <v>4.52</v>
      </c>
      <c r="AA878" s="41">
        <f t="shared" si="148"/>
        <v>0.54894719254196</v>
      </c>
      <c r="AB878" s="41">
        <f>VLOOKUP(A878,绩点百分制转换!$H:$M,6,0)</f>
        <v>2.49431085026458</v>
      </c>
      <c r="AC878" s="41">
        <f>L878*权重!$O$22+AA878*权重!$O$23+AB878*权重!$O$24</f>
        <v>0.227982791684087</v>
      </c>
      <c r="AD878" s="41">
        <f t="shared" si="149"/>
        <v>0.324273133315351</v>
      </c>
      <c r="AE878">
        <v>0</v>
      </c>
      <c r="AF878">
        <v>0</v>
      </c>
      <c r="AG878">
        <v>3</v>
      </c>
      <c r="AH878" s="41">
        <f>AE878*权重!$N$3+AF878*权重!$N$4+AG878*权重!$N$5</f>
        <v>0.319423652713132</v>
      </c>
      <c r="AI878" s="41">
        <f t="shared" si="150"/>
        <v>-0.580760905997001</v>
      </c>
      <c r="AJ878">
        <v>0</v>
      </c>
      <c r="AK878">
        <v>0</v>
      </c>
      <c r="AL878">
        <v>0</v>
      </c>
      <c r="AM878" s="41">
        <f>AJ878*权重!$N$9+AK878*权重!$N$10+AL878*权重!$N$11</f>
        <v>0</v>
      </c>
      <c r="AN878" s="41">
        <f t="shared" si="151"/>
        <v>-0.651047891978899</v>
      </c>
      <c r="AO878" s="41">
        <f>AI878*权重!$D$16+AN878*权重!$D$17</f>
        <v>-0.624345866004376</v>
      </c>
      <c r="AP878" s="41">
        <f t="shared" si="152"/>
        <v>-0.743621118486682</v>
      </c>
      <c r="AQ878" t="s">
        <v>55</v>
      </c>
      <c r="AR878" t="s">
        <v>55</v>
      </c>
      <c r="AS878" t="s">
        <v>55</v>
      </c>
      <c r="AT878" t="s">
        <v>55</v>
      </c>
      <c r="AU878" t="s">
        <v>55</v>
      </c>
      <c r="AV878" s="7" t="str">
        <f>IF(AU878="","未进复试",IFERROR(VLOOKUP(A878,录取名单!$E:$I,5,0),"未录取"))</f>
        <v>未进复试</v>
      </c>
      <c r="AW878" s="136" t="str">
        <f>VLOOKUP(A878,[1]数据整理!$A:$AC,29,0)</f>
        <v>putong</v>
      </c>
      <c r="AX878" t="str">
        <f t="shared" si="153"/>
        <v/>
      </c>
      <c r="AY878">
        <f>IFERROR(VLOOKUP(A878,跨学科资质筛选!$A:$H,8,0),1)</f>
        <v>1</v>
      </c>
    </row>
    <row r="879" spans="1:51">
      <c r="A879" s="8">
        <v>1064</v>
      </c>
      <c r="B879" s="8" t="s">
        <v>1144</v>
      </c>
      <c r="C879">
        <v>1</v>
      </c>
      <c r="D879" t="s">
        <v>102</v>
      </c>
      <c r="E879" t="str">
        <f>VLOOKUP(A879,[1]数据整理!A:J,10,0)</f>
        <v>农学</v>
      </c>
      <c r="F879" t="str">
        <f>VLOOKUP(A879,[1]数据整理!$A:$M,13,0)</f>
        <v>园林</v>
      </c>
      <c r="G879" s="7">
        <v>211</v>
      </c>
      <c r="H879" s="7">
        <f t="shared" si="143"/>
        <v>0</v>
      </c>
      <c r="I879" s="7">
        <f t="shared" si="144"/>
        <v>1</v>
      </c>
      <c r="J879" s="7">
        <v>1</v>
      </c>
      <c r="K879" s="127">
        <f>VLOOKUP(G879,权重!$L$16:$N$18,3,0)</f>
        <v>0.03757</v>
      </c>
      <c r="L879" s="127">
        <f t="shared" si="145"/>
        <v>-0.0952406599627802</v>
      </c>
      <c r="M879" t="str">
        <f>IFERROR(VLOOKUP(A879,[1]数据整理!A:Q,16,0),"")</f>
        <v>园林学院</v>
      </c>
      <c r="N879" t="s">
        <v>64</v>
      </c>
      <c r="O879">
        <v>434</v>
      </c>
      <c r="Q879" s="14"/>
      <c r="R879" s="14" t="s">
        <v>55</v>
      </c>
      <c r="S879" s="14" t="s">
        <v>55</v>
      </c>
      <c r="T879" s="30">
        <f>VLOOKUP(A879,英语评价得分!O:T,6,0)</f>
        <v>-1.73903330468916</v>
      </c>
      <c r="U879" s="41">
        <f t="shared" si="146"/>
        <v>-1.74670048055571</v>
      </c>
      <c r="V879" s="14">
        <f t="shared" si="147"/>
        <v>0</v>
      </c>
      <c r="W879">
        <v>185</v>
      </c>
      <c r="X879">
        <v>121</v>
      </c>
      <c r="Y879" s="131">
        <v>0.654054054054054</v>
      </c>
      <c r="Z879">
        <v>83.89</v>
      </c>
      <c r="AA879" s="41">
        <f t="shared" si="148"/>
        <v>-4.78196831401862</v>
      </c>
      <c r="AB879" s="41">
        <f>VLOOKUP(A879,绩点百分制转换!$H:$M,6,0)</f>
        <v>-1.29222850939324</v>
      </c>
      <c r="AC879" s="41">
        <f>L879*权重!$O$22+AA879*权重!$O$23+AB879*权重!$O$24</f>
        <v>-1.92831896714988</v>
      </c>
      <c r="AD879" s="41">
        <f t="shared" si="149"/>
        <v>-2.74232697057671</v>
      </c>
      <c r="AE879">
        <v>1</v>
      </c>
      <c r="AF879">
        <v>0</v>
      </c>
      <c r="AG879">
        <v>1</v>
      </c>
      <c r="AH879" s="41">
        <f>AE879*权重!$N$3+AF879*权重!$N$4+AG879*权重!$N$5</f>
        <v>0.567079076754205</v>
      </c>
      <c r="AI879" s="41">
        <f t="shared" si="150"/>
        <v>-0.344653023602287</v>
      </c>
      <c r="AJ879">
        <v>0</v>
      </c>
      <c r="AK879">
        <v>0</v>
      </c>
      <c r="AL879">
        <v>0</v>
      </c>
      <c r="AM879" s="41">
        <f>AJ879*权重!$N$9+AK879*权重!$N$10+AL879*权重!$N$11</f>
        <v>0</v>
      </c>
      <c r="AN879" s="41">
        <f t="shared" si="151"/>
        <v>-0.651047891978899</v>
      </c>
      <c r="AO879" s="41">
        <f>AI879*权重!$D$16+AN879*权重!$D$17</f>
        <v>-0.534648481482624</v>
      </c>
      <c r="AP879" s="41">
        <f t="shared" si="152"/>
        <v>-0.636787914272069</v>
      </c>
      <c r="AQ879">
        <v>64</v>
      </c>
      <c r="AR879">
        <v>78</v>
      </c>
      <c r="AS879" t="s">
        <v>55</v>
      </c>
      <c r="AT879">
        <v>83.21</v>
      </c>
      <c r="AU879">
        <v>73.44</v>
      </c>
      <c r="AV879" s="7">
        <f>IF(AU879="","未进复试",IFERROR(VLOOKUP(A879,录取名单!$E:$I,5,0),"未录取"))</f>
        <v>73.44</v>
      </c>
      <c r="AW879" s="136" t="str">
        <f>VLOOKUP(A879,[1]数据整理!$A:$AC,29,0)</f>
        <v>zhijiaotuan</v>
      </c>
      <c r="AX879" t="str">
        <f t="shared" si="153"/>
        <v/>
      </c>
      <c r="AY879">
        <f>IFERROR(VLOOKUP(A879,跨学科资质筛选!$A:$H,8,0),1)</f>
        <v>1</v>
      </c>
    </row>
    <row r="880" spans="1:51">
      <c r="A880" s="8">
        <v>1065</v>
      </c>
      <c r="B880" s="8" t="s">
        <v>1145</v>
      </c>
      <c r="C880">
        <v>2</v>
      </c>
      <c r="D880" t="s">
        <v>102</v>
      </c>
      <c r="E880" t="str">
        <f>VLOOKUP(A880,[1]数据整理!A:J,10,0)</f>
        <v>工学</v>
      </c>
      <c r="F880" t="str">
        <f>VLOOKUP(A880,[1]数据整理!$A:$M,13,0)</f>
        <v>车辆工程</v>
      </c>
      <c r="G880" s="7">
        <v>211</v>
      </c>
      <c r="H880" s="7">
        <f t="shared" si="143"/>
        <v>0</v>
      </c>
      <c r="I880" s="7">
        <f t="shared" si="144"/>
        <v>1</v>
      </c>
      <c r="J880" s="7">
        <v>1</v>
      </c>
      <c r="K880" s="127">
        <f>VLOOKUP(G880,权重!$L$16:$N$18,3,0)</f>
        <v>0.03757</v>
      </c>
      <c r="L880" s="127">
        <f t="shared" si="145"/>
        <v>-0.0952406599627802</v>
      </c>
      <c r="M880" t="str">
        <f>IFERROR(VLOOKUP(A880,[1]数据整理!A:Q,16,0),"")</f>
        <v>工学院</v>
      </c>
      <c r="N880" t="s">
        <v>1141</v>
      </c>
      <c r="O880">
        <v>487</v>
      </c>
      <c r="P880">
        <v>468</v>
      </c>
      <c r="Q880" s="14"/>
      <c r="R880" s="14" t="s">
        <v>55</v>
      </c>
      <c r="S880" s="14" t="s">
        <v>55</v>
      </c>
      <c r="T880" s="30">
        <f>VLOOKUP(A880,英语评价得分!O:T,6,0)</f>
        <v>-0.0423914978370054</v>
      </c>
      <c r="U880" s="41">
        <f t="shared" si="146"/>
        <v>-0.0421956449126116</v>
      </c>
      <c r="V880" s="14">
        <f t="shared" si="147"/>
        <v>0</v>
      </c>
      <c r="W880">
        <v>80</v>
      </c>
      <c r="X880">
        <v>22</v>
      </c>
      <c r="Y880" s="131">
        <v>0.275</v>
      </c>
      <c r="Z880">
        <v>3.45</v>
      </c>
      <c r="AA880" s="41">
        <f t="shared" si="148"/>
        <v>-1.5140155831002</v>
      </c>
      <c r="AB880" s="41">
        <f>VLOOKUP(A880,绩点百分制转换!$H:$M,6,0)</f>
        <v>-1.13551121690764</v>
      </c>
      <c r="AC880" s="41">
        <f>L880*权重!$O$22+AA880*权重!$O$23+AB880*权重!$O$24</f>
        <v>-0.680889443383842</v>
      </c>
      <c r="AD880" s="41">
        <f t="shared" si="149"/>
        <v>-0.968286073236098</v>
      </c>
      <c r="AE880">
        <v>0</v>
      </c>
      <c r="AF880">
        <v>0</v>
      </c>
      <c r="AG880">
        <v>7</v>
      </c>
      <c r="AH880" s="41">
        <f>AE880*权重!$N$3+AF880*权重!$N$4+AG880*权重!$N$5</f>
        <v>0.745321856330641</v>
      </c>
      <c r="AI880" s="41">
        <f t="shared" si="150"/>
        <v>-0.174721250854356</v>
      </c>
      <c r="AJ880">
        <v>0</v>
      </c>
      <c r="AK880">
        <v>0</v>
      </c>
      <c r="AL880">
        <v>0</v>
      </c>
      <c r="AM880" s="41">
        <f>AJ880*权重!$N$9+AK880*权重!$N$10+AL880*权重!$N$11</f>
        <v>0</v>
      </c>
      <c r="AN880" s="41">
        <f t="shared" si="151"/>
        <v>-0.651047891978899</v>
      </c>
      <c r="AO880" s="41">
        <f>AI880*权重!$D$16+AN880*权重!$D$17</f>
        <v>-0.470091401015685</v>
      </c>
      <c r="AP880" s="41">
        <f t="shared" si="152"/>
        <v>-0.559897826586723</v>
      </c>
      <c r="AQ880">
        <v>23</v>
      </c>
      <c r="AR880">
        <v>22</v>
      </c>
      <c r="AS880">
        <v>21</v>
      </c>
      <c r="AT880">
        <v>23</v>
      </c>
      <c r="AU880">
        <v>89</v>
      </c>
      <c r="AV880" s="7">
        <f>IF(AU880="","未进复试",IFERROR(VLOOKUP(A880,录取名单!$E:$I,5,0),"未录取"))</f>
        <v>89</v>
      </c>
      <c r="AW880" s="136" t="str">
        <f>VLOOKUP(A880,[1]数据整理!$A:$AC,29,0)</f>
        <v>zhijiaotuan</v>
      </c>
      <c r="AX880" t="str">
        <f t="shared" si="153"/>
        <v/>
      </c>
      <c r="AY880">
        <f>IFERROR(VLOOKUP(A880,跨学科资质筛选!$A:$H,8,0),1)</f>
        <v>1</v>
      </c>
    </row>
    <row r="881" spans="1:51">
      <c r="A881" s="8">
        <v>1066</v>
      </c>
      <c r="B881" s="8" t="s">
        <v>1146</v>
      </c>
      <c r="C881">
        <v>1</v>
      </c>
      <c r="D881" t="s">
        <v>652</v>
      </c>
      <c r="E881" t="str">
        <f>VLOOKUP(A881,[1]数据整理!A:J,10,0)</f>
        <v>管理学</v>
      </c>
      <c r="F881" t="str">
        <f>VLOOKUP(A881,[1]数据整理!$A:$M,13,0)</f>
        <v>农林经济管理</v>
      </c>
      <c r="G881" s="7" t="s">
        <v>53</v>
      </c>
      <c r="H881" s="7">
        <f t="shared" si="143"/>
        <v>0</v>
      </c>
      <c r="I881" s="7">
        <f t="shared" si="144"/>
        <v>1</v>
      </c>
      <c r="J881" s="7">
        <v>1</v>
      </c>
      <c r="K881" s="127">
        <f>VLOOKUP(G881,权重!$L$16:$N$18,3,0)</f>
        <v>0.02965</v>
      </c>
      <c r="L881" s="127">
        <f t="shared" si="145"/>
        <v>-0.162495927150278</v>
      </c>
      <c r="M881" t="str">
        <f>IFERROR(VLOOKUP(A881,[1]数据整理!A:Q,16,0),"")</f>
        <v>经济管理学院</v>
      </c>
      <c r="N881" t="s">
        <v>74</v>
      </c>
      <c r="O881">
        <v>451</v>
      </c>
      <c r="P881">
        <v>436</v>
      </c>
      <c r="Q881" s="14"/>
      <c r="R881" s="14" t="s">
        <v>55</v>
      </c>
      <c r="S881" s="14" t="s">
        <v>55</v>
      </c>
      <c r="T881" s="30">
        <f>VLOOKUP(A881,英语评价得分!O:T,6,0)</f>
        <v>-0.627979658765428</v>
      </c>
      <c r="U881" s="41">
        <f t="shared" si="146"/>
        <v>-0.630497694270766</v>
      </c>
      <c r="V881" s="14">
        <f t="shared" si="147"/>
        <v>0</v>
      </c>
      <c r="W881">
        <v>98</v>
      </c>
      <c r="X881">
        <v>1</v>
      </c>
      <c r="Y881" s="131">
        <v>0.0102040816326531</v>
      </c>
      <c r="Z881">
        <v>3.8</v>
      </c>
      <c r="AA881" s="41">
        <f t="shared" si="148"/>
        <v>0.768879258175452</v>
      </c>
      <c r="AB881" s="41">
        <f>VLOOKUP(A881,绩点百分制转换!$H:$M,6,0)</f>
        <v>-0.0650379075798088</v>
      </c>
      <c r="AC881" s="41">
        <f>L881*权重!$O$22+AA881*权重!$O$23+AB881*权重!$O$24</f>
        <v>0.195418370831958</v>
      </c>
      <c r="AD881" s="41">
        <f t="shared" si="149"/>
        <v>0.277961407250477</v>
      </c>
      <c r="AE881">
        <v>1</v>
      </c>
      <c r="AF881">
        <v>1</v>
      </c>
      <c r="AG881">
        <v>6</v>
      </c>
      <c r="AH881" s="41">
        <f>AE881*权重!$N$3+AF881*权重!$N$4+AG881*权重!$N$5</f>
        <v>1.53237275452189</v>
      </c>
      <c r="AI881" s="41">
        <f t="shared" si="150"/>
        <v>0.575631468567503</v>
      </c>
      <c r="AJ881">
        <v>0</v>
      </c>
      <c r="AK881">
        <v>3</v>
      </c>
      <c r="AL881">
        <v>0</v>
      </c>
      <c r="AM881" s="41">
        <f>AJ881*权重!$N$9+AK881*权重!$N$10+AL881*权重!$N$11</f>
        <v>1.0245012007866</v>
      </c>
      <c r="AN881" s="41">
        <f t="shared" si="151"/>
        <v>2.10033990646147</v>
      </c>
      <c r="AO881" s="41">
        <f>AI881*权重!$D$16+AN881*权重!$D$17</f>
        <v>1.52110317090555</v>
      </c>
      <c r="AP881" s="41">
        <f t="shared" si="152"/>
        <v>1.81169525237875</v>
      </c>
      <c r="AQ881" t="s">
        <v>55</v>
      </c>
      <c r="AR881" t="s">
        <v>55</v>
      </c>
      <c r="AS881" t="s">
        <v>55</v>
      </c>
      <c r="AT881" t="s">
        <v>55</v>
      </c>
      <c r="AU881" t="s">
        <v>55</v>
      </c>
      <c r="AV881" s="7" t="str">
        <f>IF(AU881="","未进复试",IFERROR(VLOOKUP(A881,录取名单!$E:$I,5,0),"未录取"))</f>
        <v>未进复试</v>
      </c>
      <c r="AW881" s="136" t="str">
        <f>VLOOKUP(A881,[1]数据整理!$A:$AC,29,0)</f>
        <v>putong</v>
      </c>
      <c r="AX881" t="str">
        <f t="shared" si="153"/>
        <v/>
      </c>
      <c r="AY881">
        <f>IFERROR(VLOOKUP(A881,跨学科资质筛选!$A:$H,8,0),1)</f>
        <v>1</v>
      </c>
    </row>
    <row r="882" spans="1:51">
      <c r="A882" s="8">
        <v>1068</v>
      </c>
      <c r="B882" s="8" t="s">
        <v>1147</v>
      </c>
      <c r="C882">
        <v>1</v>
      </c>
      <c r="D882" t="s">
        <v>102</v>
      </c>
      <c r="E882" t="str">
        <f>VLOOKUP(A882,[1]数据整理!A:J,10,0)</f>
        <v>农学</v>
      </c>
      <c r="F882" t="str">
        <f>VLOOKUP(A882,[1]数据整理!$A:$M,13,0)</f>
        <v>园艺</v>
      </c>
      <c r="G882" s="7">
        <v>211</v>
      </c>
      <c r="H882" s="7">
        <f t="shared" si="143"/>
        <v>0</v>
      </c>
      <c r="I882" s="7">
        <f t="shared" si="144"/>
        <v>1</v>
      </c>
      <c r="J882" s="7">
        <v>1</v>
      </c>
      <c r="K882" s="127">
        <f>VLOOKUP(G882,权重!$L$16:$N$18,3,0)</f>
        <v>0.03757</v>
      </c>
      <c r="L882" s="127">
        <f t="shared" si="145"/>
        <v>-0.0952406599627802</v>
      </c>
      <c r="M882" t="str">
        <f>IFERROR(VLOOKUP(A882,[1]数据整理!A:Q,16,0),"")</f>
        <v>园林学院</v>
      </c>
      <c r="N882" t="s">
        <v>58</v>
      </c>
      <c r="O882">
        <v>572</v>
      </c>
      <c r="P882">
        <v>531</v>
      </c>
      <c r="Q882" s="14"/>
      <c r="R882" s="14" t="s">
        <v>55</v>
      </c>
      <c r="S882" s="14" t="s">
        <v>55</v>
      </c>
      <c r="T882" s="30">
        <f>VLOOKUP(A882,英语评价得分!O:T,6,0)</f>
        <v>1.11048519399083</v>
      </c>
      <c r="U882" s="41">
        <f t="shared" si="146"/>
        <v>1.11602401476125</v>
      </c>
      <c r="V882" s="14">
        <f t="shared" si="147"/>
        <v>0</v>
      </c>
      <c r="W882">
        <v>62</v>
      </c>
      <c r="X882">
        <v>7</v>
      </c>
      <c r="Y882" s="131">
        <v>0.112903225806452</v>
      </c>
      <c r="Z882">
        <v>89.67</v>
      </c>
      <c r="AA882" s="41">
        <f t="shared" si="148"/>
        <v>-0.116524670568414</v>
      </c>
      <c r="AB882" s="41">
        <f>VLOOKUP(A882,绩点百分制转换!$H:$M,6,0)</f>
        <v>0.192732065306337</v>
      </c>
      <c r="AC882" s="41">
        <f>L882*权重!$O$22+AA882*权重!$O$23+AB882*权重!$O$24</f>
        <v>-0.0902624908654927</v>
      </c>
      <c r="AD882" s="41">
        <f t="shared" si="149"/>
        <v>-0.128321691379984</v>
      </c>
      <c r="AE882">
        <v>0</v>
      </c>
      <c r="AF882">
        <v>0</v>
      </c>
      <c r="AG882">
        <v>0</v>
      </c>
      <c r="AH882" s="41">
        <f>AE882*权重!$N$3+AF882*权重!$N$4+AG882*权重!$N$5</f>
        <v>0</v>
      </c>
      <c r="AI882" s="41">
        <f t="shared" si="150"/>
        <v>-0.885290647353986</v>
      </c>
      <c r="AJ882">
        <v>0</v>
      </c>
      <c r="AK882">
        <v>0</v>
      </c>
      <c r="AL882">
        <v>0</v>
      </c>
      <c r="AM882" s="41">
        <f>AJ882*权重!$N$9+AK882*权重!$N$10+AL882*权重!$N$11</f>
        <v>0</v>
      </c>
      <c r="AN882" s="41">
        <f t="shared" si="151"/>
        <v>-0.651047891978899</v>
      </c>
      <c r="AO882" s="41">
        <f>AI882*权重!$D$16+AN882*权重!$D$17</f>
        <v>-0.740036714745894</v>
      </c>
      <c r="AP882" s="41">
        <f t="shared" si="152"/>
        <v>-0.881413587411652</v>
      </c>
      <c r="AQ882" t="s">
        <v>55</v>
      </c>
      <c r="AR882" t="s">
        <v>55</v>
      </c>
      <c r="AS882">
        <v>89.57</v>
      </c>
      <c r="AT882">
        <v>89.14</v>
      </c>
      <c r="AU882">
        <v>89.23</v>
      </c>
      <c r="AV882" s="7">
        <f>IF(AU882="","未进复试",IFERROR(VLOOKUP(A882,录取名单!$E:$I,5,0),"未录取"))</f>
        <v>89.23</v>
      </c>
      <c r="AW882" s="136" t="str">
        <f>VLOOKUP(A882,[1]数据整理!$A:$AC,29,0)</f>
        <v>putong</v>
      </c>
      <c r="AX882" t="str">
        <f t="shared" si="153"/>
        <v/>
      </c>
      <c r="AY882">
        <f>IFERROR(VLOOKUP(A882,跨学科资质筛选!$A:$H,8,0),1)</f>
        <v>1</v>
      </c>
    </row>
    <row r="883" spans="1:51">
      <c r="A883" s="8">
        <v>1070</v>
      </c>
      <c r="B883" s="8" t="s">
        <v>1148</v>
      </c>
      <c r="C883">
        <v>1</v>
      </c>
      <c r="D883" t="s">
        <v>174</v>
      </c>
      <c r="E883" t="str">
        <f>VLOOKUP(A883,[1]数据整理!A:J,10,0)</f>
        <v>艺术学</v>
      </c>
      <c r="F883" t="str">
        <f>VLOOKUP(A883,[1]数据整理!$A:$M,13,0)</f>
        <v>视觉传达设计</v>
      </c>
      <c r="G883" s="7" t="s">
        <v>53</v>
      </c>
      <c r="H883" s="7">
        <f t="shared" si="143"/>
        <v>0</v>
      </c>
      <c r="I883" s="7">
        <f t="shared" si="144"/>
        <v>1</v>
      </c>
      <c r="J883" s="7">
        <v>1</v>
      </c>
      <c r="K883" s="127">
        <f>VLOOKUP(G883,权重!$L$16:$N$18,3,0)</f>
        <v>0.02965</v>
      </c>
      <c r="L883" s="127">
        <f t="shared" si="145"/>
        <v>-0.162495927150278</v>
      </c>
      <c r="M883" t="str">
        <f>IFERROR(VLOOKUP(A883,[1]数据整理!A:Q,16,0),"")</f>
        <v>艺术设计学院</v>
      </c>
      <c r="N883" t="s">
        <v>205</v>
      </c>
      <c r="O883">
        <v>583</v>
      </c>
      <c r="P883">
        <v>452</v>
      </c>
      <c r="Q883" s="14"/>
      <c r="R883" s="14" t="s">
        <v>55</v>
      </c>
      <c r="S883" s="14" t="s">
        <v>55</v>
      </c>
      <c r="T883" s="30">
        <f>VLOOKUP(A883,英语评价得分!O:T,6,0)</f>
        <v>0.618732068495576</v>
      </c>
      <c r="U883" s="41">
        <f t="shared" si="146"/>
        <v>0.621991876118863</v>
      </c>
      <c r="V883" s="14">
        <f t="shared" si="147"/>
        <v>0</v>
      </c>
      <c r="W883">
        <v>61</v>
      </c>
      <c r="X883">
        <v>1</v>
      </c>
      <c r="Y883" s="131">
        <v>0.0163934426229508</v>
      </c>
      <c r="Z883">
        <v>89.75</v>
      </c>
      <c r="AA883" s="41">
        <f t="shared" si="148"/>
        <v>0.715518691431588</v>
      </c>
      <c r="AB883" s="41">
        <f>VLOOKUP(A883,绩点百分制转换!$H:$M,6,0)</f>
        <v>0.213285152845432</v>
      </c>
      <c r="AC883" s="41">
        <f>L883*权重!$O$22+AA883*权重!$O$23+AB883*权重!$O$24</f>
        <v>0.187784646885537</v>
      </c>
      <c r="AD883" s="41">
        <f t="shared" si="149"/>
        <v>0.26710505166329</v>
      </c>
      <c r="AE883">
        <v>3</v>
      </c>
      <c r="AF883">
        <v>2</v>
      </c>
      <c r="AG883">
        <v>2</v>
      </c>
      <c r="AH883" s="41">
        <f>AE883*权重!$N$3+AF883*权重!$N$4+AG883*权重!$N$5</f>
        <v>2.46060452584983</v>
      </c>
      <c r="AI883" s="41">
        <f t="shared" si="150"/>
        <v>1.46058215659841</v>
      </c>
      <c r="AJ883">
        <v>0</v>
      </c>
      <c r="AK883">
        <v>0</v>
      </c>
      <c r="AL883">
        <v>5</v>
      </c>
      <c r="AM883" s="41">
        <f>AJ883*权重!$N$9+AK883*权重!$N$10+AL883*权重!$N$11</f>
        <v>0.752447070785357</v>
      </c>
      <c r="AN883" s="41">
        <f t="shared" si="151"/>
        <v>1.36971468784189</v>
      </c>
      <c r="AO883" s="41">
        <f>AI883*权重!$D$16+AN883*权重!$D$17</f>
        <v>1.40423523922249</v>
      </c>
      <c r="AP883" s="41">
        <f t="shared" si="152"/>
        <v>1.67250083017563</v>
      </c>
      <c r="AQ883" t="s">
        <v>55</v>
      </c>
      <c r="AR883" t="s">
        <v>55</v>
      </c>
      <c r="AS883" t="s">
        <v>55</v>
      </c>
      <c r="AT883" t="s">
        <v>55</v>
      </c>
      <c r="AU883" t="s">
        <v>55</v>
      </c>
      <c r="AV883" s="7" t="str">
        <f>IF(AU883="","未进复试",IFERROR(VLOOKUP(A883,录取名单!$E:$I,5,0),"未录取"))</f>
        <v>未进复试</v>
      </c>
      <c r="AW883" s="136" t="str">
        <f>VLOOKUP(A883,[1]数据整理!$A:$AC,29,0)</f>
        <v>putong</v>
      </c>
      <c r="AX883" t="str">
        <f t="shared" si="153"/>
        <v/>
      </c>
      <c r="AY883">
        <f>IFERROR(VLOOKUP(A883,跨学科资质筛选!$A:$H,8,0),1)</f>
        <v>1</v>
      </c>
    </row>
    <row r="884" spans="1:51">
      <c r="A884" s="8">
        <v>1072</v>
      </c>
      <c r="B884" s="8" t="s">
        <v>1149</v>
      </c>
      <c r="C884">
        <v>2</v>
      </c>
      <c r="D884" t="s">
        <v>190</v>
      </c>
      <c r="E884" t="str">
        <f>VLOOKUP(A884,[1]数据整理!A:J,10,0)</f>
        <v>艺术学</v>
      </c>
      <c r="F884" t="str">
        <f>VLOOKUP(A884,[1]数据整理!$A:$M,13,0)</f>
        <v>视觉传达设计</v>
      </c>
      <c r="G884" s="7" t="s">
        <v>53</v>
      </c>
      <c r="H884" s="7">
        <f t="shared" si="143"/>
        <v>0</v>
      </c>
      <c r="I884" s="7">
        <f t="shared" si="144"/>
        <v>1</v>
      </c>
      <c r="J884" s="7">
        <v>1</v>
      </c>
      <c r="K884" s="127">
        <f>VLOOKUP(G884,权重!$L$16:$N$18,3,0)</f>
        <v>0.02965</v>
      </c>
      <c r="L884" s="127">
        <f t="shared" si="145"/>
        <v>-0.162495927150278</v>
      </c>
      <c r="M884" t="str">
        <f>IFERROR(VLOOKUP(A884,[1]数据整理!A:Q,16,0),"")</f>
        <v>艺术设计学院</v>
      </c>
      <c r="N884" t="s">
        <v>205</v>
      </c>
      <c r="O884">
        <v>529</v>
      </c>
      <c r="P884">
        <v>456</v>
      </c>
      <c r="Q884" s="14"/>
      <c r="R884" s="14" t="s">
        <v>55</v>
      </c>
      <c r="S884" s="14" t="s">
        <v>55</v>
      </c>
      <c r="T884" s="30">
        <f>VLOOKUP(A884,英语评价得分!O:T,6,0)</f>
        <v>-0.235760080175403</v>
      </c>
      <c r="U884" s="41">
        <f t="shared" si="146"/>
        <v>-0.236460387373936</v>
      </c>
      <c r="V884" s="14">
        <f t="shared" si="147"/>
        <v>0</v>
      </c>
      <c r="W884">
        <v>86</v>
      </c>
      <c r="X884">
        <v>1</v>
      </c>
      <c r="Y884" s="131">
        <v>0.0116279069767442</v>
      </c>
      <c r="Z884">
        <v>4.02</v>
      </c>
      <c r="AA884" s="41">
        <f t="shared" si="148"/>
        <v>0.756603980093583</v>
      </c>
      <c r="AB884" s="41">
        <f>VLOOKUP(A884,绩点百分制转换!$H:$M,6,0)</f>
        <v>0.894106177577935</v>
      </c>
      <c r="AC884" s="41">
        <f>L884*权重!$O$22+AA884*权重!$O$23+AB884*权重!$O$24</f>
        <v>0.234245832344091</v>
      </c>
      <c r="AD884" s="41">
        <f t="shared" si="149"/>
        <v>0.333180161777375</v>
      </c>
      <c r="AE884">
        <v>11</v>
      </c>
      <c r="AF884">
        <v>2</v>
      </c>
      <c r="AG884">
        <v>8</v>
      </c>
      <c r="AH884" s="41">
        <f>AE884*权重!$N$3+AF884*权重!$N$4+AG884*权重!$N$5</f>
        <v>6.78428803807472</v>
      </c>
      <c r="AI884" s="41">
        <f t="shared" si="150"/>
        <v>5.58266331904068</v>
      </c>
      <c r="AJ884">
        <v>0</v>
      </c>
      <c r="AK884">
        <v>1</v>
      </c>
      <c r="AL884">
        <v>0</v>
      </c>
      <c r="AM884" s="41">
        <f>AJ884*权重!$N$9+AK884*权重!$N$10+AL884*权重!$N$11</f>
        <v>0.341500400262201</v>
      </c>
      <c r="AN884" s="41">
        <f t="shared" si="151"/>
        <v>0.266081374167892</v>
      </c>
      <c r="AO884" s="41">
        <f>AI884*权重!$D$16+AN884*权重!$D$17</f>
        <v>2.28585085502506</v>
      </c>
      <c r="AP884" s="41">
        <f t="shared" si="152"/>
        <v>2.7225406013909</v>
      </c>
      <c r="AQ884" t="s">
        <v>55</v>
      </c>
      <c r="AR884" t="s">
        <v>55</v>
      </c>
      <c r="AS884" t="s">
        <v>55</v>
      </c>
      <c r="AT884" t="s">
        <v>55</v>
      </c>
      <c r="AU884" t="s">
        <v>55</v>
      </c>
      <c r="AV884" s="7" t="str">
        <f>IF(AU884="","未进复试",IFERROR(VLOOKUP(A884,录取名单!$E:$I,5,0),"未录取"))</f>
        <v>未进复试</v>
      </c>
      <c r="AW884" s="136" t="str">
        <f>VLOOKUP(A884,[1]数据整理!$A:$AC,29,0)</f>
        <v>putong</v>
      </c>
      <c r="AX884" t="str">
        <f t="shared" si="153"/>
        <v/>
      </c>
      <c r="AY884">
        <f>IFERROR(VLOOKUP(A884,跨学科资质筛选!$A:$H,8,0),1)</f>
        <v>1</v>
      </c>
    </row>
    <row r="885" spans="1:51">
      <c r="A885" s="8">
        <v>1073</v>
      </c>
      <c r="B885" s="8" t="s">
        <v>1150</v>
      </c>
      <c r="C885">
        <v>1</v>
      </c>
      <c r="D885" t="s">
        <v>336</v>
      </c>
      <c r="E885" t="str">
        <f>VLOOKUP(A885,[1]数据整理!A:J,10,0)</f>
        <v>艺术学</v>
      </c>
      <c r="F885" t="str">
        <f>VLOOKUP(A885,[1]数据整理!$A:$M,13,0)</f>
        <v>环境设计</v>
      </c>
      <c r="G885" s="7">
        <v>985</v>
      </c>
      <c r="H885" s="7">
        <f t="shared" si="143"/>
        <v>1</v>
      </c>
      <c r="I885" s="7">
        <f t="shared" si="144"/>
        <v>1</v>
      </c>
      <c r="J885" s="7">
        <v>1</v>
      </c>
      <c r="K885" s="127">
        <f>VLOOKUP(G885,权重!$L$16:$N$18,3,0)</f>
        <v>0.93278</v>
      </c>
      <c r="L885" s="127">
        <f t="shared" si="145"/>
        <v>7.50672748889076</v>
      </c>
      <c r="M885" t="str">
        <f>IFERROR(VLOOKUP(A885,[1]数据整理!A:Q,16,0),"")</f>
        <v>园林学院</v>
      </c>
      <c r="N885" t="s">
        <v>64</v>
      </c>
      <c r="O885">
        <v>470</v>
      </c>
      <c r="Q885" s="14"/>
      <c r="R885" s="14" t="s">
        <v>55</v>
      </c>
      <c r="S885" s="14" t="s">
        <v>55</v>
      </c>
      <c r="T885" s="30">
        <f>VLOOKUP(A885,英语评价得分!O:T,6,0)</f>
        <v>-1.16937187224184</v>
      </c>
      <c r="U885" s="41">
        <f t="shared" si="146"/>
        <v>-1.17439897156051</v>
      </c>
      <c r="V885" s="14">
        <f t="shared" si="147"/>
        <v>0</v>
      </c>
      <c r="W885">
        <v>39</v>
      </c>
      <c r="X885">
        <v>6</v>
      </c>
      <c r="Y885" s="131">
        <v>0.153846153846154</v>
      </c>
      <c r="Z885">
        <v>3.59</v>
      </c>
      <c r="AA885" s="41">
        <f t="shared" si="148"/>
        <v>-0.469507449853136</v>
      </c>
      <c r="AB885" s="41">
        <f>VLOOKUP(A885,绩点百分制转换!$H:$M,6,0)</f>
        <v>-0.775832184973493</v>
      </c>
      <c r="AC885" s="41">
        <f>L885*权重!$O$22+AA885*权重!$O$23+AB885*权重!$O$24</f>
        <v>4.1038928654149</v>
      </c>
      <c r="AD885" s="41">
        <f t="shared" si="149"/>
        <v>5.83642660909166</v>
      </c>
      <c r="AE885">
        <v>0</v>
      </c>
      <c r="AF885">
        <v>0</v>
      </c>
      <c r="AG885">
        <v>0</v>
      </c>
      <c r="AH885" s="41">
        <f>AE885*权重!$N$3+AF885*权重!$N$4+AG885*权重!$N$5</f>
        <v>0</v>
      </c>
      <c r="AI885" s="41">
        <f t="shared" si="150"/>
        <v>-0.885290647353986</v>
      </c>
      <c r="AJ885">
        <v>0</v>
      </c>
      <c r="AK885">
        <v>0</v>
      </c>
      <c r="AL885">
        <v>0</v>
      </c>
      <c r="AM885" s="41">
        <f>AJ885*权重!$N$9+AK885*权重!$N$10+AL885*权重!$N$11</f>
        <v>0</v>
      </c>
      <c r="AN885" s="41">
        <f t="shared" si="151"/>
        <v>-0.651047891978899</v>
      </c>
      <c r="AO885" s="41">
        <f>AI885*权重!$D$16+AN885*权重!$D$17</f>
        <v>-0.740036714745894</v>
      </c>
      <c r="AP885" s="41">
        <f t="shared" si="152"/>
        <v>-0.881413587411652</v>
      </c>
      <c r="AQ885" t="s">
        <v>55</v>
      </c>
      <c r="AR885" t="s">
        <v>55</v>
      </c>
      <c r="AS885" t="s">
        <v>55</v>
      </c>
      <c r="AT885" t="s">
        <v>55</v>
      </c>
      <c r="AU885" t="s">
        <v>55</v>
      </c>
      <c r="AV885" s="7" t="str">
        <f>IF(AU885="","未进复试",IFERROR(VLOOKUP(A885,录取名单!$E:$I,5,0),"未录取"))</f>
        <v>未进复试</v>
      </c>
      <c r="AW885" s="136" t="str">
        <f>VLOOKUP(A885,[1]数据整理!$A:$AC,29,0)</f>
        <v>putong</v>
      </c>
      <c r="AX885" t="str">
        <f t="shared" si="153"/>
        <v/>
      </c>
      <c r="AY885">
        <f>IFERROR(VLOOKUP(A885,跨学科资质筛选!$A:$H,8,0),1)</f>
        <v>1</v>
      </c>
    </row>
    <row r="886" spans="1:51">
      <c r="A886" s="8">
        <v>1074</v>
      </c>
      <c r="B886" s="8" t="s">
        <v>1151</v>
      </c>
      <c r="C886">
        <v>1</v>
      </c>
      <c r="D886" t="s">
        <v>140</v>
      </c>
      <c r="E886" t="str">
        <f>VLOOKUP(A886,[1]数据整理!A:J,10,0)</f>
        <v>管理学</v>
      </c>
      <c r="F886" t="str">
        <f>VLOOKUP(A886,[1]数据整理!$A:$M,13,0)</f>
        <v>财务管理</v>
      </c>
      <c r="G886" s="7" t="s">
        <v>53</v>
      </c>
      <c r="H886" s="7">
        <f t="shared" si="143"/>
        <v>0</v>
      </c>
      <c r="I886" s="7">
        <f t="shared" si="144"/>
        <v>1</v>
      </c>
      <c r="J886" s="7">
        <v>1</v>
      </c>
      <c r="K886" s="127">
        <f>VLOOKUP(G886,权重!$L$16:$N$18,3,0)</f>
        <v>0.02965</v>
      </c>
      <c r="L886" s="127">
        <f t="shared" si="145"/>
        <v>-0.162495927150278</v>
      </c>
      <c r="M886" t="str">
        <f>IFERROR(VLOOKUP(A886,[1]数据整理!A:Q,16,0),"")</f>
        <v>经济管理学院</v>
      </c>
      <c r="N886" t="s">
        <v>79</v>
      </c>
      <c r="O886">
        <v>446</v>
      </c>
      <c r="Q886" s="14"/>
      <c r="R886" s="14" t="s">
        <v>55</v>
      </c>
      <c r="S886" s="14">
        <v>5</v>
      </c>
      <c r="T886" s="30">
        <f>VLOOKUP(A886,英语评价得分!O:T,6,0)</f>
        <v>-1.54914616054006</v>
      </c>
      <c r="U886" s="41">
        <f t="shared" si="146"/>
        <v>-1.55593331089064</v>
      </c>
      <c r="V886" s="14">
        <f t="shared" si="147"/>
        <v>0</v>
      </c>
      <c r="W886">
        <v>70</v>
      </c>
      <c r="X886">
        <v>1</v>
      </c>
      <c r="Y886" s="131">
        <v>0.0142857142857143</v>
      </c>
      <c r="Z886">
        <v>4</v>
      </c>
      <c r="AA886" s="41">
        <f t="shared" si="148"/>
        <v>0.733690127674093</v>
      </c>
      <c r="AB886" s="41">
        <f>VLOOKUP(A886,绩点百分制转换!$H:$M,6,0)</f>
        <v>0.791340739882464</v>
      </c>
      <c r="AC886" s="41">
        <f>L886*权重!$O$22+AA886*权重!$O$23+AB886*权重!$O$24</f>
        <v>0.220889809634123</v>
      </c>
      <c r="AD886" s="41">
        <f t="shared" si="149"/>
        <v>0.314185797717625</v>
      </c>
      <c r="AE886">
        <v>0</v>
      </c>
      <c r="AF886">
        <v>0</v>
      </c>
      <c r="AG886">
        <v>6</v>
      </c>
      <c r="AH886" s="41">
        <f>AE886*权重!$N$3+AF886*权重!$N$4+AG886*权重!$N$5</f>
        <v>0.638847305426264</v>
      </c>
      <c r="AI886" s="41">
        <f t="shared" si="150"/>
        <v>-0.276231164640017</v>
      </c>
      <c r="AJ886">
        <v>0</v>
      </c>
      <c r="AK886">
        <v>0</v>
      </c>
      <c r="AL886">
        <v>0</v>
      </c>
      <c r="AM886" s="41">
        <f>AJ886*权重!$N$9+AK886*权重!$N$10+AL886*权重!$N$11</f>
        <v>0</v>
      </c>
      <c r="AN886" s="41">
        <f t="shared" si="151"/>
        <v>-0.651047891978899</v>
      </c>
      <c r="AO886" s="41">
        <f>AI886*权重!$D$16+AN886*权重!$D$17</f>
        <v>-0.508655017262858</v>
      </c>
      <c r="AP886" s="41">
        <f t="shared" si="152"/>
        <v>-0.605828649561713</v>
      </c>
      <c r="AQ886" t="s">
        <v>55</v>
      </c>
      <c r="AR886" t="s">
        <v>55</v>
      </c>
      <c r="AS886" t="s">
        <v>55</v>
      </c>
      <c r="AT886" t="s">
        <v>55</v>
      </c>
      <c r="AU886" t="s">
        <v>55</v>
      </c>
      <c r="AV886" s="7" t="str">
        <f>IF(AU886="","未进复试",IFERROR(VLOOKUP(A886,录取名单!$E:$I,5,0),"未录取"))</f>
        <v>未进复试</v>
      </c>
      <c r="AW886" s="136" t="str">
        <f>VLOOKUP(A886,[1]数据整理!$A:$AC,29,0)</f>
        <v>putong</v>
      </c>
      <c r="AX886" t="str">
        <f t="shared" si="153"/>
        <v/>
      </c>
      <c r="AY886">
        <f>IFERROR(VLOOKUP(A886,跨学科资质筛选!$A:$H,8,0),1)</f>
        <v>1</v>
      </c>
    </row>
    <row r="887" spans="1:51">
      <c r="A887" s="8">
        <v>1075</v>
      </c>
      <c r="B887" s="8" t="s">
        <v>1152</v>
      </c>
      <c r="C887">
        <v>2</v>
      </c>
      <c r="D887" t="s">
        <v>218</v>
      </c>
      <c r="E887" t="str">
        <f>VLOOKUP(A887,[1]数据整理!A:J,10,0)</f>
        <v>艺术学</v>
      </c>
      <c r="F887" t="str">
        <f>VLOOKUP(A887,[1]数据整理!$A:$M,13,0)</f>
        <v>数字媒体艺术</v>
      </c>
      <c r="G887" s="7" t="s">
        <v>53</v>
      </c>
      <c r="H887" s="7">
        <f t="shared" si="143"/>
        <v>0</v>
      </c>
      <c r="I887" s="7">
        <f t="shared" si="144"/>
        <v>1</v>
      </c>
      <c r="J887" s="7">
        <v>1</v>
      </c>
      <c r="K887" s="127">
        <f>VLOOKUP(G887,权重!$L$16:$N$18,3,0)</f>
        <v>0.02965</v>
      </c>
      <c r="L887" s="127">
        <f t="shared" si="145"/>
        <v>-0.162495927150278</v>
      </c>
      <c r="M887" t="str">
        <f>IFERROR(VLOOKUP(A887,[1]数据整理!A:Q,16,0),"")</f>
        <v>艺术设计学院</v>
      </c>
      <c r="N887" t="s">
        <v>232</v>
      </c>
      <c r="O887">
        <v>447</v>
      </c>
      <c r="Q887" s="14"/>
      <c r="R887" s="14" t="s">
        <v>55</v>
      </c>
      <c r="S887" s="14" t="s">
        <v>55</v>
      </c>
      <c r="T887" s="30">
        <f>VLOOKUP(A887,英语评价得分!O:T,6,0)</f>
        <v>-1.53332223186096</v>
      </c>
      <c r="U887" s="41">
        <f t="shared" si="146"/>
        <v>-1.54003604675189</v>
      </c>
      <c r="V887" s="14">
        <f t="shared" si="147"/>
        <v>0</v>
      </c>
      <c r="W887">
        <v>62</v>
      </c>
      <c r="X887">
        <v>1</v>
      </c>
      <c r="Y887" s="131">
        <v>0.0161290322580645</v>
      </c>
      <c r="Z887">
        <v>3.55</v>
      </c>
      <c r="AA887" s="41">
        <f t="shared" si="148"/>
        <v>0.717798262286383</v>
      </c>
      <c r="AB887" s="41">
        <f>VLOOKUP(A887,绩点百分制转换!$H:$M,6,0)</f>
        <v>-0.878597622668964</v>
      </c>
      <c r="AC887" s="41">
        <f>L887*权重!$O$22+AA887*权重!$O$23+AB887*权重!$O$24</f>
        <v>0.13914518544638</v>
      </c>
      <c r="AD887" s="41">
        <f t="shared" si="149"/>
        <v>0.197932090647282</v>
      </c>
      <c r="AE887">
        <v>0</v>
      </c>
      <c r="AF887">
        <v>0</v>
      </c>
      <c r="AG887">
        <v>1</v>
      </c>
      <c r="AH887" s="41">
        <f>AE887*权重!$N$3+AF887*权重!$N$4+AG887*权重!$N$5</f>
        <v>0.106474550904377</v>
      </c>
      <c r="AI887" s="41">
        <f t="shared" si="150"/>
        <v>-0.783780733568324</v>
      </c>
      <c r="AJ887">
        <v>0</v>
      </c>
      <c r="AK887">
        <v>0</v>
      </c>
      <c r="AL887">
        <v>0</v>
      </c>
      <c r="AM887" s="41">
        <f>AJ887*权重!$N$9+AK887*权重!$N$10+AL887*权重!$N$11</f>
        <v>0</v>
      </c>
      <c r="AN887" s="41">
        <f t="shared" si="151"/>
        <v>-0.651047891978899</v>
      </c>
      <c r="AO887" s="41">
        <f>AI887*权重!$D$16+AN887*权重!$D$17</f>
        <v>-0.701473098498721</v>
      </c>
      <c r="AP887" s="41">
        <f t="shared" si="152"/>
        <v>-0.835482764436662</v>
      </c>
      <c r="AQ887" t="s">
        <v>55</v>
      </c>
      <c r="AR887" t="s">
        <v>55</v>
      </c>
      <c r="AS887" t="s">
        <v>55</v>
      </c>
      <c r="AT887" t="s">
        <v>55</v>
      </c>
      <c r="AU887" t="s">
        <v>55</v>
      </c>
      <c r="AV887" s="7" t="str">
        <f>IF(AU887="","未进复试",IFERROR(VLOOKUP(A887,录取名单!$E:$I,5,0),"未录取"))</f>
        <v>未进复试</v>
      </c>
      <c r="AW887" s="136" t="str">
        <f>VLOOKUP(A887,[1]数据整理!$A:$AC,29,0)</f>
        <v>putong</v>
      </c>
      <c r="AX887" t="str">
        <f t="shared" si="153"/>
        <v/>
      </c>
      <c r="AY887">
        <f>IFERROR(VLOOKUP(A887,跨学科资质筛选!$A:$H,8,0),1)</f>
        <v>1</v>
      </c>
    </row>
    <row r="888" spans="1:51">
      <c r="A888" s="8">
        <v>1076</v>
      </c>
      <c r="B888" s="8" t="s">
        <v>1153</v>
      </c>
      <c r="C888">
        <v>1</v>
      </c>
      <c r="D888" t="s">
        <v>102</v>
      </c>
      <c r="E888" t="str">
        <f>VLOOKUP(A888,[1]数据整理!A:J,10,0)</f>
        <v>文学</v>
      </c>
      <c r="F888" t="str">
        <f>VLOOKUP(A888,[1]数据整理!$A:$M,13,0)</f>
        <v>商务英语</v>
      </c>
      <c r="G888" s="7">
        <v>211</v>
      </c>
      <c r="H888" s="7">
        <f t="shared" si="143"/>
        <v>0</v>
      </c>
      <c r="I888" s="7">
        <f t="shared" si="144"/>
        <v>1</v>
      </c>
      <c r="J888" s="7">
        <v>1</v>
      </c>
      <c r="K888" s="127">
        <f>VLOOKUP(G888,权重!$L$16:$N$18,3,0)</f>
        <v>0.03757</v>
      </c>
      <c r="L888" s="127">
        <f t="shared" si="145"/>
        <v>-0.0952406599627802</v>
      </c>
      <c r="M888" t="str">
        <f>IFERROR(VLOOKUP(A888,[1]数据整理!A:Q,16,0),"")</f>
        <v>外语学院</v>
      </c>
      <c r="N888" t="s">
        <v>135</v>
      </c>
      <c r="O888">
        <v>580</v>
      </c>
      <c r="Q888" s="14"/>
      <c r="R888" s="14" t="s">
        <v>55</v>
      </c>
      <c r="S888" s="14" t="s">
        <v>55</v>
      </c>
      <c r="T888" s="30">
        <f>VLOOKUP(A888,英语评价得分!O:T,6,0)</f>
        <v>0.571260282458299</v>
      </c>
      <c r="U888" s="41">
        <f t="shared" si="146"/>
        <v>0.574300083702596</v>
      </c>
      <c r="V888" s="14">
        <f t="shared" si="147"/>
        <v>0</v>
      </c>
      <c r="W888">
        <v>51</v>
      </c>
      <c r="X888">
        <v>9</v>
      </c>
      <c r="Y888" s="131">
        <v>0.176470588235294</v>
      </c>
      <c r="Z888">
        <v>88.54</v>
      </c>
      <c r="AA888" s="41">
        <f t="shared" si="148"/>
        <v>-0.664560322541664</v>
      </c>
      <c r="AB888" s="41">
        <f>VLOOKUP(A888,绩点百分制转换!$H:$M,6,0)</f>
        <v>-0.0975802961833711</v>
      </c>
      <c r="AC888" s="41">
        <f>L888*权重!$O$22+AA888*权重!$O$23+AB888*权重!$O$24</f>
        <v>-0.311427256600293</v>
      </c>
      <c r="AD888" s="41">
        <f t="shared" si="149"/>
        <v>-0.442852758658042</v>
      </c>
      <c r="AE888">
        <v>1</v>
      </c>
      <c r="AF888">
        <v>1</v>
      </c>
      <c r="AG888">
        <v>0</v>
      </c>
      <c r="AH888" s="41">
        <f>AE888*权重!$N$3+AF888*权重!$N$4+AG888*权重!$N$5</f>
        <v>0.893525449095623</v>
      </c>
      <c r="AI888" s="41">
        <f t="shared" si="150"/>
        <v>-0.0334280141464654</v>
      </c>
      <c r="AJ888">
        <v>1</v>
      </c>
      <c r="AK888">
        <v>0</v>
      </c>
      <c r="AL888">
        <v>0</v>
      </c>
      <c r="AM888" s="41">
        <f>AJ888*权重!$N$9+AK888*权重!$N$10+AL888*权重!$N$11</f>
        <v>0.484022428139353</v>
      </c>
      <c r="AN888" s="41">
        <f t="shared" si="151"/>
        <v>0.64883677573218</v>
      </c>
      <c r="AO888" s="41">
        <f>AI888*权重!$D$16+AN888*权重!$D$17</f>
        <v>0.389644382057283</v>
      </c>
      <c r="AP888" s="41">
        <f t="shared" si="152"/>
        <v>0.464082181006156</v>
      </c>
      <c r="AQ888">
        <v>55</v>
      </c>
      <c r="AR888" t="s">
        <v>55</v>
      </c>
      <c r="AS888">
        <v>68.3</v>
      </c>
      <c r="AT888">
        <v>88</v>
      </c>
      <c r="AU888">
        <v>70.83</v>
      </c>
      <c r="AV888" s="7" t="str">
        <f>IF(AU888="","未进复试",IFERROR(VLOOKUP(A888,录取名单!$E:$I,5,0),"未录取"))</f>
        <v>未录取</v>
      </c>
      <c r="AW888" s="136" t="str">
        <f>VLOOKUP(A888,[1]数据整理!$A:$AC,29,0)</f>
        <v>putong</v>
      </c>
      <c r="AX888" t="str">
        <f t="shared" si="153"/>
        <v/>
      </c>
      <c r="AY888">
        <f>IFERROR(VLOOKUP(A888,跨学科资质筛选!$A:$H,8,0),1)</f>
        <v>1</v>
      </c>
    </row>
    <row r="889" spans="1:51">
      <c r="A889" s="8">
        <v>1077</v>
      </c>
      <c r="B889" s="8" t="s">
        <v>1154</v>
      </c>
      <c r="C889">
        <v>1</v>
      </c>
      <c r="D889" t="s">
        <v>405</v>
      </c>
      <c r="E889" t="str">
        <f>VLOOKUP(A889,[1]数据整理!A:J,10,0)</f>
        <v>管理学</v>
      </c>
      <c r="F889" t="str">
        <f>VLOOKUP(A889,[1]数据整理!$A:$M,13,0)</f>
        <v>财务管理</v>
      </c>
      <c r="G889" s="7" t="s">
        <v>53</v>
      </c>
      <c r="H889" s="7">
        <f t="shared" si="143"/>
        <v>0</v>
      </c>
      <c r="I889" s="7">
        <f t="shared" si="144"/>
        <v>1</v>
      </c>
      <c r="J889" s="7">
        <v>1</v>
      </c>
      <c r="K889" s="127">
        <f>VLOOKUP(G889,权重!$L$16:$N$18,3,0)</f>
        <v>0.02965</v>
      </c>
      <c r="L889" s="127">
        <f t="shared" si="145"/>
        <v>-0.162495927150278</v>
      </c>
      <c r="M889" t="str">
        <f>IFERROR(VLOOKUP(A889,[1]数据整理!A:Q,16,0),"")</f>
        <v>经济管理学院</v>
      </c>
      <c r="N889" t="s">
        <v>79</v>
      </c>
      <c r="O889">
        <v>476</v>
      </c>
      <c r="P889">
        <v>478</v>
      </c>
      <c r="Q889" s="14"/>
      <c r="R889" s="14" t="s">
        <v>55</v>
      </c>
      <c r="S889" s="14" t="s">
        <v>55</v>
      </c>
      <c r="T889" s="30">
        <f>VLOOKUP(A889,英语评价得分!O:T,6,0)</f>
        <v>0.140604802453125</v>
      </c>
      <c r="U889" s="41">
        <f t="shared" si="146"/>
        <v>0.14164874551181</v>
      </c>
      <c r="V889" s="14">
        <f t="shared" si="147"/>
        <v>0</v>
      </c>
      <c r="W889">
        <v>133</v>
      </c>
      <c r="X889">
        <v>4</v>
      </c>
      <c r="Y889" s="131">
        <v>0.0300751879699248</v>
      </c>
      <c r="Z889">
        <v>3.89</v>
      </c>
      <c r="AA889" s="41">
        <f t="shared" si="148"/>
        <v>0.597563754418837</v>
      </c>
      <c r="AB889" s="41">
        <f>VLOOKUP(A889,绩点百分制转换!$H:$M,6,0)</f>
        <v>0.320332483778217</v>
      </c>
      <c r="AC889" s="41">
        <f>L889*权重!$O$22+AA889*权重!$O$23+AB889*权重!$O$24</f>
        <v>0.147869233650086</v>
      </c>
      <c r="AD889" s="41">
        <f t="shared" si="149"/>
        <v>0.21033905874358</v>
      </c>
      <c r="AE889">
        <v>3</v>
      </c>
      <c r="AF889">
        <v>0</v>
      </c>
      <c r="AG889">
        <v>0</v>
      </c>
      <c r="AH889" s="41">
        <f>AE889*权重!$N$3+AF889*权重!$N$4+AG889*权重!$N$5</f>
        <v>1.38181357754948</v>
      </c>
      <c r="AI889" s="41">
        <f t="shared" si="150"/>
        <v>0.432092482544127</v>
      </c>
      <c r="AJ889">
        <v>0</v>
      </c>
      <c r="AK889">
        <v>1</v>
      </c>
      <c r="AL889">
        <v>0</v>
      </c>
      <c r="AM889" s="41">
        <f>AJ889*权重!$N$9+AK889*权重!$N$10+AL889*权重!$N$11</f>
        <v>0.341500400262201</v>
      </c>
      <c r="AN889" s="41">
        <f t="shared" si="151"/>
        <v>0.266081374167892</v>
      </c>
      <c r="AO889" s="41">
        <f>AI889*权重!$D$16+AN889*权重!$D$17</f>
        <v>0.329148994240023</v>
      </c>
      <c r="AP889" s="41">
        <f t="shared" si="152"/>
        <v>0.392029733154054</v>
      </c>
      <c r="AQ889" t="s">
        <v>55</v>
      </c>
      <c r="AR889" t="s">
        <v>55</v>
      </c>
      <c r="AS889" t="s">
        <v>55</v>
      </c>
      <c r="AT889" t="s">
        <v>55</v>
      </c>
      <c r="AU889" t="s">
        <v>55</v>
      </c>
      <c r="AV889" s="7" t="str">
        <f>IF(AU889="","未进复试",IFERROR(VLOOKUP(A889,录取名单!$E:$I,5,0),"未录取"))</f>
        <v>未进复试</v>
      </c>
      <c r="AW889" s="136" t="str">
        <f>VLOOKUP(A889,[1]数据整理!$A:$AC,29,0)</f>
        <v>putong</v>
      </c>
      <c r="AX889" t="str">
        <f t="shared" si="153"/>
        <v/>
      </c>
      <c r="AY889">
        <f>IFERROR(VLOOKUP(A889,跨学科资质筛选!$A:$H,8,0),1)</f>
        <v>1</v>
      </c>
    </row>
    <row r="890" spans="1:51">
      <c r="A890" s="8">
        <v>1078</v>
      </c>
      <c r="B890" s="8" t="s">
        <v>1155</v>
      </c>
      <c r="C890">
        <v>2</v>
      </c>
      <c r="D890" t="s">
        <v>102</v>
      </c>
      <c r="E890" t="str">
        <f>VLOOKUP(A890,[1]数据整理!A:J,10,0)</f>
        <v>工学</v>
      </c>
      <c r="F890" t="str">
        <f>VLOOKUP(A890,[1]数据整理!$A:$M,13,0)</f>
        <v>车辆工程</v>
      </c>
      <c r="G890" s="7">
        <v>211</v>
      </c>
      <c r="H890" s="7">
        <f t="shared" si="143"/>
        <v>0</v>
      </c>
      <c r="I890" s="7">
        <f t="shared" si="144"/>
        <v>1</v>
      </c>
      <c r="J890" s="7">
        <v>1</v>
      </c>
      <c r="K890" s="127">
        <f>VLOOKUP(G890,权重!$L$16:$N$18,3,0)</f>
        <v>0.03757</v>
      </c>
      <c r="L890" s="127">
        <f t="shared" si="145"/>
        <v>-0.0952406599627802</v>
      </c>
      <c r="M890" t="str">
        <f>IFERROR(VLOOKUP(A890,[1]数据整理!A:Q,16,0),"")</f>
        <v>工学院</v>
      </c>
      <c r="N890" t="s">
        <v>1141</v>
      </c>
      <c r="O890">
        <v>457</v>
      </c>
      <c r="Q890" s="14"/>
      <c r="R890" s="14" t="s">
        <v>55</v>
      </c>
      <c r="S890" s="14" t="s">
        <v>55</v>
      </c>
      <c r="T890" s="30">
        <f>VLOOKUP(A890,英语评价得分!O:T,6,0)</f>
        <v>-1.37508294507004</v>
      </c>
      <c r="U890" s="41">
        <f t="shared" si="146"/>
        <v>-1.38106340536433</v>
      </c>
      <c r="V890" s="14">
        <f t="shared" si="147"/>
        <v>0</v>
      </c>
      <c r="W890">
        <v>88</v>
      </c>
      <c r="X890">
        <v>46</v>
      </c>
      <c r="Y890" s="131">
        <v>0.522727272727273</v>
      </c>
      <c r="Z890">
        <v>80.57</v>
      </c>
      <c r="AA890" s="41">
        <f t="shared" si="148"/>
        <v>-3.6497558786429</v>
      </c>
      <c r="AB890" s="41">
        <f>VLOOKUP(A890,绩点百分制转换!$H:$M,6,0)</f>
        <v>-2.14518164226566</v>
      </c>
      <c r="AC890" s="41">
        <f>L890*权重!$O$22+AA890*权重!$O$23+AB890*权重!$O$24</f>
        <v>-1.53726906928116</v>
      </c>
      <c r="AD890" s="41">
        <f t="shared" si="149"/>
        <v>-2.18619253692506</v>
      </c>
      <c r="AE890">
        <v>1</v>
      </c>
      <c r="AF890">
        <v>1</v>
      </c>
      <c r="AG890">
        <v>3</v>
      </c>
      <c r="AH890" s="41">
        <f>AE890*权重!$N$3+AF890*权重!$N$4+AG890*权重!$N$5</f>
        <v>1.21294910180875</v>
      </c>
      <c r="AI890" s="41">
        <f t="shared" si="150"/>
        <v>0.271101727210519</v>
      </c>
      <c r="AJ890">
        <v>0</v>
      </c>
      <c r="AK890">
        <v>0</v>
      </c>
      <c r="AL890">
        <v>0</v>
      </c>
      <c r="AM890" s="41">
        <f>AJ890*权重!$N$9+AK890*权重!$N$10+AL890*权重!$N$11</f>
        <v>0</v>
      </c>
      <c r="AN890" s="41">
        <f t="shared" si="151"/>
        <v>-0.651047891978899</v>
      </c>
      <c r="AO890" s="41">
        <f>AI890*权重!$D$16+AN890*权重!$D$17</f>
        <v>-0.300723251648839</v>
      </c>
      <c r="AP890" s="41">
        <f t="shared" si="152"/>
        <v>-0.358173526761999</v>
      </c>
      <c r="AQ890">
        <v>21.7</v>
      </c>
      <c r="AR890">
        <v>24</v>
      </c>
      <c r="AS890">
        <v>23</v>
      </c>
      <c r="AT890">
        <v>22</v>
      </c>
      <c r="AU890">
        <v>90.7</v>
      </c>
      <c r="AV890" s="7">
        <f>IF(AU890="","未进复试",IFERROR(VLOOKUP(A890,录取名单!$E:$I,5,0),"未录取"))</f>
        <v>90.7</v>
      </c>
      <c r="AW890" s="136" t="str">
        <f>VLOOKUP(A890,[1]数据整理!$A:$AC,29,0)</f>
        <v>zhijiaotuan</v>
      </c>
      <c r="AX890" t="str">
        <f t="shared" si="153"/>
        <v/>
      </c>
      <c r="AY890">
        <f>IFERROR(VLOOKUP(A890,跨学科资质筛选!$A:$H,8,0),1)</f>
        <v>1</v>
      </c>
    </row>
    <row r="891" spans="1:51">
      <c r="A891" s="8">
        <v>1080</v>
      </c>
      <c r="B891" s="8" t="s">
        <v>1156</v>
      </c>
      <c r="C891">
        <v>1</v>
      </c>
      <c r="D891" t="s">
        <v>102</v>
      </c>
      <c r="E891" t="str">
        <f>VLOOKUP(A891,[1]数据整理!A:J,10,0)</f>
        <v>工学</v>
      </c>
      <c r="F891" t="str">
        <f>VLOOKUP(A891,[1]数据整理!$A:$M,13,0)</f>
        <v>风景园林</v>
      </c>
      <c r="G891" s="7">
        <v>211</v>
      </c>
      <c r="H891" s="7">
        <f t="shared" si="143"/>
        <v>0</v>
      </c>
      <c r="I891" s="7">
        <f t="shared" si="144"/>
        <v>1</v>
      </c>
      <c r="J891" s="7">
        <v>1</v>
      </c>
      <c r="K891" s="127">
        <f>VLOOKUP(G891,权重!$L$16:$N$18,3,0)</f>
        <v>0.03757</v>
      </c>
      <c r="L891" s="127">
        <f t="shared" si="145"/>
        <v>-0.0952406599627802</v>
      </c>
      <c r="M891" t="str">
        <f>IFERROR(VLOOKUP(A891,[1]数据整理!A:Q,16,0),"")</f>
        <v>园林学院</v>
      </c>
      <c r="N891" t="s">
        <v>64</v>
      </c>
      <c r="O891">
        <v>556</v>
      </c>
      <c r="P891">
        <v>577</v>
      </c>
      <c r="Q891" s="14"/>
      <c r="R891" s="14" t="s">
        <v>55</v>
      </c>
      <c r="S891" s="14" t="s">
        <v>55</v>
      </c>
      <c r="T891" s="30">
        <f>VLOOKUP(A891,英语评价得分!O:T,6,0)</f>
        <v>1.95226817532543</v>
      </c>
      <c r="U891" s="41">
        <f t="shared" si="146"/>
        <v>1.9617082107136</v>
      </c>
      <c r="V891" s="14">
        <f t="shared" si="147"/>
        <v>0</v>
      </c>
      <c r="W891">
        <v>145</v>
      </c>
      <c r="X891">
        <v>25</v>
      </c>
      <c r="Y891" s="131">
        <v>0.172413793103448</v>
      </c>
      <c r="Z891">
        <v>88.51</v>
      </c>
      <c r="AA891" s="41">
        <f t="shared" si="148"/>
        <v>-0.629585324680272</v>
      </c>
      <c r="AB891" s="41">
        <f>VLOOKUP(A891,绩点百分制转换!$H:$M,6,0)</f>
        <v>-0.105287704010532</v>
      </c>
      <c r="AC891" s="41">
        <f>L891*权重!$O$22+AA891*权重!$O$23+AB891*权重!$O$24</f>
        <v>-0.298502233047896</v>
      </c>
      <c r="AD891" s="41">
        <f t="shared" si="149"/>
        <v>-0.424471343159861</v>
      </c>
      <c r="AE891">
        <v>0</v>
      </c>
      <c r="AF891">
        <v>0</v>
      </c>
      <c r="AG891">
        <v>0</v>
      </c>
      <c r="AH891" s="41">
        <f>AE891*权重!$N$3+AF891*权重!$N$4+AG891*权重!$N$5</f>
        <v>0</v>
      </c>
      <c r="AI891" s="41">
        <f t="shared" si="150"/>
        <v>-0.885290647353986</v>
      </c>
      <c r="AJ891">
        <v>0</v>
      </c>
      <c r="AK891">
        <v>0</v>
      </c>
      <c r="AL891">
        <v>0</v>
      </c>
      <c r="AM891" s="41">
        <f>AJ891*权重!$N$9+AK891*权重!$N$10+AL891*权重!$N$11</f>
        <v>0</v>
      </c>
      <c r="AN891" s="41">
        <f t="shared" si="151"/>
        <v>-0.651047891978899</v>
      </c>
      <c r="AO891" s="41">
        <f>AI891*权重!$D$16+AN891*权重!$D$17</f>
        <v>-0.740036714745894</v>
      </c>
      <c r="AP891" s="41">
        <f t="shared" si="152"/>
        <v>-0.881413587411652</v>
      </c>
      <c r="AQ891">
        <v>76</v>
      </c>
      <c r="AR891">
        <v>83</v>
      </c>
      <c r="AS891" t="s">
        <v>55</v>
      </c>
      <c r="AT891">
        <v>86.79</v>
      </c>
      <c r="AU891">
        <v>80.96</v>
      </c>
      <c r="AV891" s="7">
        <f>IF(AU891="","未进复试",IFERROR(VLOOKUP(A891,录取名单!$E:$I,5,0),"未录取"))</f>
        <v>80.96</v>
      </c>
      <c r="AW891" s="136" t="str">
        <f>VLOOKUP(A891,[1]数据整理!$A:$AC,29,0)</f>
        <v>zhijiaotuan</v>
      </c>
      <c r="AX891" t="str">
        <f t="shared" si="153"/>
        <v/>
      </c>
      <c r="AY891">
        <f>IFERROR(VLOOKUP(A891,跨学科资质筛选!$A:$H,8,0),1)</f>
        <v>1</v>
      </c>
    </row>
    <row r="892" spans="1:51">
      <c r="A892" s="8">
        <v>1082</v>
      </c>
      <c r="B892" s="8" t="s">
        <v>1157</v>
      </c>
      <c r="C892">
        <v>1</v>
      </c>
      <c r="D892" t="s">
        <v>1158</v>
      </c>
      <c r="E892" t="str">
        <f>VLOOKUP(A892,[1]数据整理!A:J,10,0)</f>
        <v>文学</v>
      </c>
      <c r="F892" t="str">
        <f>VLOOKUP(A892,[1]数据整理!$A:$M,13,0)</f>
        <v>英语</v>
      </c>
      <c r="G892" s="7">
        <v>211</v>
      </c>
      <c r="H892" s="7">
        <f t="shared" si="143"/>
        <v>0</v>
      </c>
      <c r="I892" s="7">
        <f t="shared" si="144"/>
        <v>1</v>
      </c>
      <c r="J892" s="7">
        <v>1</v>
      </c>
      <c r="K892" s="127">
        <f>VLOOKUP(G892,权重!$L$16:$N$18,3,0)</f>
        <v>0.03757</v>
      </c>
      <c r="L892" s="127">
        <f t="shared" si="145"/>
        <v>-0.0952406599627802</v>
      </c>
      <c r="M892" t="str">
        <f>IFERROR(VLOOKUP(A892,[1]数据整理!A:Q,16,0),"")</f>
        <v>外语学院</v>
      </c>
      <c r="N892" t="s">
        <v>362</v>
      </c>
      <c r="Q892" s="14"/>
      <c r="R892" s="14" t="s">
        <v>55</v>
      </c>
      <c r="S892" s="14" t="s">
        <v>55</v>
      </c>
      <c r="T892" s="30">
        <f>VLOOKUP(A892,英语评价得分!O:T,6,0)</f>
        <v>-0.0423914978370054</v>
      </c>
      <c r="U892" s="41">
        <f t="shared" si="146"/>
        <v>-0.0421956449126116</v>
      </c>
      <c r="V892" s="14">
        <f t="shared" si="147"/>
        <v>1</v>
      </c>
      <c r="W892">
        <v>28</v>
      </c>
      <c r="X892">
        <v>4</v>
      </c>
      <c r="Y892" s="131">
        <v>0.142857142857143</v>
      </c>
      <c r="Z892">
        <v>3.55</v>
      </c>
      <c r="AA892" s="41">
        <f t="shared" si="148"/>
        <v>-0.374767483118709</v>
      </c>
      <c r="AB892" s="41">
        <f>VLOOKUP(A892,绩点百分制转换!$H:$M,6,0)</f>
        <v>-0.878597622668964</v>
      </c>
      <c r="AC892" s="41">
        <f>L892*权重!$O$22+AA892*权重!$O$23+AB892*权重!$O$24</f>
        <v>-0.236849193537179</v>
      </c>
      <c r="AD892" s="41">
        <f t="shared" si="149"/>
        <v>-0.336791028197327</v>
      </c>
      <c r="AE892">
        <v>0</v>
      </c>
      <c r="AF892">
        <v>0</v>
      </c>
      <c r="AG892">
        <v>0</v>
      </c>
      <c r="AH892" s="41">
        <f>AE892*权重!$N$3+AF892*权重!$N$4+AG892*权重!$N$5</f>
        <v>0</v>
      </c>
      <c r="AI892" s="41">
        <f t="shared" si="150"/>
        <v>-0.885290647353986</v>
      </c>
      <c r="AJ892">
        <v>0</v>
      </c>
      <c r="AK892">
        <v>0</v>
      </c>
      <c r="AL892">
        <v>0</v>
      </c>
      <c r="AM892" s="41">
        <f>AJ892*权重!$N$9+AK892*权重!$N$10+AL892*权重!$N$11</f>
        <v>0</v>
      </c>
      <c r="AN892" s="41">
        <f t="shared" si="151"/>
        <v>-0.651047891978899</v>
      </c>
      <c r="AO892" s="41">
        <f>AI892*权重!$D$16+AN892*权重!$D$17</f>
        <v>-0.740036714745894</v>
      </c>
      <c r="AP892" s="41">
        <f t="shared" si="152"/>
        <v>-0.881413587411652</v>
      </c>
      <c r="AQ892" t="s">
        <v>55</v>
      </c>
      <c r="AR892" t="s">
        <v>55</v>
      </c>
      <c r="AS892" t="s">
        <v>55</v>
      </c>
      <c r="AT892" t="s">
        <v>55</v>
      </c>
      <c r="AU892" t="s">
        <v>55</v>
      </c>
      <c r="AV892" s="7" t="str">
        <f>IF(AU892="","未进复试",IFERROR(VLOOKUP(A892,录取名单!$E:$I,5,0),"未录取"))</f>
        <v>未进复试</v>
      </c>
      <c r="AW892" s="136" t="str">
        <f>VLOOKUP(A892,[1]数据整理!$A:$AC,29,0)</f>
        <v>putong</v>
      </c>
      <c r="AX892" t="str">
        <f t="shared" si="153"/>
        <v/>
      </c>
      <c r="AY892">
        <f>IFERROR(VLOOKUP(A892,跨学科资质筛选!$A:$H,8,0),1)</f>
        <v>1</v>
      </c>
    </row>
    <row r="893" spans="1:51">
      <c r="A893" s="8">
        <v>1083</v>
      </c>
      <c r="B893" s="8" t="s">
        <v>1159</v>
      </c>
      <c r="C893">
        <v>1</v>
      </c>
      <c r="D893" t="s">
        <v>992</v>
      </c>
      <c r="E893" t="str">
        <f>VLOOKUP(A893,[1]数据整理!A:J,10,0)</f>
        <v>理学</v>
      </c>
      <c r="F893" t="str">
        <f>VLOOKUP(A893,[1]数据整理!$A:$M,13,0)</f>
        <v>应用心理学</v>
      </c>
      <c r="G893" s="7" t="s">
        <v>53</v>
      </c>
      <c r="H893" s="7">
        <f t="shared" si="143"/>
        <v>0</v>
      </c>
      <c r="I893" s="7">
        <f t="shared" si="144"/>
        <v>1</v>
      </c>
      <c r="J893" s="7">
        <v>1</v>
      </c>
      <c r="K893" s="127">
        <f>VLOOKUP(G893,权重!$L$16:$N$18,3,0)</f>
        <v>0.02965</v>
      </c>
      <c r="L893" s="127">
        <f t="shared" si="145"/>
        <v>-0.162495927150278</v>
      </c>
      <c r="M893" t="str">
        <f>IFERROR(VLOOKUP(A893,[1]数据整理!A:Q,16,0),"")</f>
        <v>人文社会科学学院</v>
      </c>
      <c r="N893" t="s">
        <v>197</v>
      </c>
      <c r="O893">
        <v>498</v>
      </c>
      <c r="Q893" s="14"/>
      <c r="R893" s="14" t="s">
        <v>55</v>
      </c>
      <c r="S893" s="14" t="s">
        <v>55</v>
      </c>
      <c r="T893" s="30">
        <f>VLOOKUP(A893,英语评价得分!O:T,6,0)</f>
        <v>-0.726301869227262</v>
      </c>
      <c r="U893" s="41">
        <f t="shared" si="146"/>
        <v>-0.729275575675357</v>
      </c>
      <c r="V893" s="14">
        <f t="shared" si="147"/>
        <v>0</v>
      </c>
      <c r="W893">
        <v>56</v>
      </c>
      <c r="X893">
        <v>5</v>
      </c>
      <c r="Y893" s="131">
        <v>0.0892857142857143</v>
      </c>
      <c r="Z893">
        <v>3.5</v>
      </c>
      <c r="AA893" s="41">
        <f t="shared" si="148"/>
        <v>0.0870898547116255</v>
      </c>
      <c r="AB893" s="41">
        <f>VLOOKUP(A893,绩点百分制转换!$H:$M,6,0)</f>
        <v>-1.0070544197883</v>
      </c>
      <c r="AC893" s="41">
        <f>L893*权重!$O$22+AA893*权重!$O$23+AB893*权重!$O$24</f>
        <v>-0.106058996938966</v>
      </c>
      <c r="AD893" s="41">
        <f t="shared" si="149"/>
        <v>-0.15078680646306</v>
      </c>
      <c r="AE893">
        <v>0</v>
      </c>
      <c r="AF893">
        <v>0</v>
      </c>
      <c r="AG893">
        <v>3</v>
      </c>
      <c r="AH893" s="41">
        <f>AE893*权重!$N$3+AF893*权重!$N$4+AG893*权重!$N$5</f>
        <v>0.319423652713132</v>
      </c>
      <c r="AI893" s="41">
        <f t="shared" si="150"/>
        <v>-0.580760905997001</v>
      </c>
      <c r="AJ893">
        <v>0</v>
      </c>
      <c r="AK893">
        <v>0</v>
      </c>
      <c r="AL893">
        <v>1</v>
      </c>
      <c r="AM893" s="41">
        <f>AJ893*权重!$N$9+AK893*权重!$N$10+AL893*权重!$N$11</f>
        <v>0.150489414157071</v>
      </c>
      <c r="AN893" s="41">
        <f t="shared" si="151"/>
        <v>-0.246895376014742</v>
      </c>
      <c r="AO893" s="41">
        <f>AI893*权重!$D$16+AN893*权重!$D$17</f>
        <v>-0.373730890855002</v>
      </c>
      <c r="AP893" s="41">
        <f t="shared" si="152"/>
        <v>-0.445128570882014</v>
      </c>
      <c r="AQ893">
        <v>31.2</v>
      </c>
      <c r="AR893">
        <v>6</v>
      </c>
      <c r="AS893">
        <v>7</v>
      </c>
      <c r="AT893">
        <v>37.25</v>
      </c>
      <c r="AU893">
        <v>81.45</v>
      </c>
      <c r="AV893" s="7" t="str">
        <f>IF(AU893="","未进复试",IFERROR(VLOOKUP(A893,录取名单!$E:$I,5,0),"未录取"))</f>
        <v>未录取</v>
      </c>
      <c r="AW893" s="136" t="str">
        <f>VLOOKUP(A893,[1]数据整理!$A:$AC,29,0)</f>
        <v>putong</v>
      </c>
      <c r="AX893" t="str">
        <f t="shared" si="153"/>
        <v/>
      </c>
      <c r="AY893">
        <f>IFERROR(VLOOKUP(A893,跨学科资质筛选!$A:$H,8,0),1)</f>
        <v>1</v>
      </c>
    </row>
    <row r="894" spans="1:51">
      <c r="A894" s="8">
        <v>1084</v>
      </c>
      <c r="B894" s="8" t="s">
        <v>1160</v>
      </c>
      <c r="C894">
        <v>1</v>
      </c>
      <c r="D894" t="s">
        <v>558</v>
      </c>
      <c r="E894" t="str">
        <f>VLOOKUP(A894,[1]数据整理!A:J,10,0)</f>
        <v>管理学</v>
      </c>
      <c r="F894" t="str">
        <f>VLOOKUP(A894,[1]数据整理!$A:$M,13,0)</f>
        <v>财务管理</v>
      </c>
      <c r="G894" s="7" t="s">
        <v>53</v>
      </c>
      <c r="H894" s="7">
        <f t="shared" si="143"/>
        <v>0</v>
      </c>
      <c r="I894" s="7">
        <f t="shared" si="144"/>
        <v>1</v>
      </c>
      <c r="J894" s="7">
        <v>1</v>
      </c>
      <c r="K894" s="127">
        <f>VLOOKUP(G894,权重!$L$16:$N$18,3,0)</f>
        <v>0.02965</v>
      </c>
      <c r="L894" s="127">
        <f t="shared" si="145"/>
        <v>-0.162495927150278</v>
      </c>
      <c r="M894" t="str">
        <f>IFERROR(VLOOKUP(A894,[1]数据整理!A:Q,16,0),"")</f>
        <v>经济管理学院</v>
      </c>
      <c r="N894" t="s">
        <v>79</v>
      </c>
      <c r="O894">
        <v>543</v>
      </c>
      <c r="P894">
        <v>453</v>
      </c>
      <c r="Q894" s="14"/>
      <c r="R894" s="14" t="s">
        <v>55</v>
      </c>
      <c r="S894" s="14" t="s">
        <v>55</v>
      </c>
      <c r="T894" s="30">
        <f>VLOOKUP(A894,英语评价得分!O:T,6,0)</f>
        <v>-0.0142250786681125</v>
      </c>
      <c r="U894" s="41">
        <f t="shared" si="146"/>
        <v>-0.0138986894313584</v>
      </c>
      <c r="V894" s="14">
        <f t="shared" si="147"/>
        <v>0</v>
      </c>
      <c r="W894">
        <v>114</v>
      </c>
      <c r="X894">
        <v>2</v>
      </c>
      <c r="Y894" s="131">
        <v>0.0175438596491228</v>
      </c>
      <c r="Z894">
        <v>4.13</v>
      </c>
      <c r="AA894" s="41">
        <f t="shared" si="148"/>
        <v>0.705600558589675</v>
      </c>
      <c r="AB894" s="41">
        <f>VLOOKUP(A894,绩点百分制转换!$H:$M,6,0)</f>
        <v>1.45931608490303</v>
      </c>
      <c r="AC894" s="41">
        <f>L894*权重!$O$22+AA894*权重!$O$23+AB894*权重!$O$24</f>
        <v>0.240513848214965</v>
      </c>
      <c r="AD894" s="41">
        <f t="shared" si="149"/>
        <v>0.342094265771435</v>
      </c>
      <c r="AE894">
        <v>0</v>
      </c>
      <c r="AF894">
        <v>0</v>
      </c>
      <c r="AG894">
        <v>0</v>
      </c>
      <c r="AH894" s="41">
        <f>AE894*权重!$N$3+AF894*权重!$N$4+AG894*权重!$N$5</f>
        <v>0</v>
      </c>
      <c r="AI894" s="41">
        <f t="shared" si="150"/>
        <v>-0.885290647353986</v>
      </c>
      <c r="AJ894">
        <v>0</v>
      </c>
      <c r="AK894">
        <v>0</v>
      </c>
      <c r="AL894">
        <v>0</v>
      </c>
      <c r="AM894" s="41">
        <f>AJ894*权重!$N$9+AK894*权重!$N$10+AL894*权重!$N$11</f>
        <v>0</v>
      </c>
      <c r="AN894" s="41">
        <f t="shared" si="151"/>
        <v>-0.651047891978899</v>
      </c>
      <c r="AO894" s="41">
        <f>AI894*权重!$D$16+AN894*权重!$D$17</f>
        <v>-0.740036714745894</v>
      </c>
      <c r="AP894" s="41">
        <f t="shared" si="152"/>
        <v>-0.881413587411652</v>
      </c>
      <c r="AQ894" t="s">
        <v>55</v>
      </c>
      <c r="AR894" t="s">
        <v>55</v>
      </c>
      <c r="AS894" t="s">
        <v>55</v>
      </c>
      <c r="AT894" t="s">
        <v>55</v>
      </c>
      <c r="AU894" t="s">
        <v>55</v>
      </c>
      <c r="AV894" s="7" t="str">
        <f>IF(AU894="","未进复试",IFERROR(VLOOKUP(A894,录取名单!$E:$I,5,0),"未录取"))</f>
        <v>未进复试</v>
      </c>
      <c r="AW894" s="136" t="str">
        <f>VLOOKUP(A894,[1]数据整理!$A:$AC,29,0)</f>
        <v>putong</v>
      </c>
      <c r="AX894" t="str">
        <f t="shared" si="153"/>
        <v/>
      </c>
      <c r="AY894">
        <f>IFERROR(VLOOKUP(A894,跨学科资质筛选!$A:$H,8,0),1)</f>
        <v>1</v>
      </c>
    </row>
    <row r="895" spans="1:51">
      <c r="A895" s="8">
        <v>1086</v>
      </c>
      <c r="B895" s="8" t="s">
        <v>1161</v>
      </c>
      <c r="C895">
        <v>1</v>
      </c>
      <c r="D895" t="s">
        <v>524</v>
      </c>
      <c r="E895" t="str">
        <f>VLOOKUP(A895,[1]数据整理!A:J,10,0)</f>
        <v>经济学</v>
      </c>
      <c r="F895" t="str">
        <f>VLOOKUP(A895,[1]数据整理!$A:$M,13,0)</f>
        <v>保险学</v>
      </c>
      <c r="G895" s="7">
        <v>211</v>
      </c>
      <c r="H895" s="7">
        <f t="shared" si="143"/>
        <v>0</v>
      </c>
      <c r="I895" s="7">
        <f t="shared" si="144"/>
        <v>1</v>
      </c>
      <c r="J895" s="7">
        <v>1</v>
      </c>
      <c r="K895" s="127">
        <f>VLOOKUP(G895,权重!$L$16:$N$18,3,0)</f>
        <v>0.03757</v>
      </c>
      <c r="L895" s="127">
        <f t="shared" si="145"/>
        <v>-0.0952406599627802</v>
      </c>
      <c r="M895" t="str">
        <f>IFERROR(VLOOKUP(A895,[1]数据整理!A:Q,16,0),"")</f>
        <v>经济管理学院</v>
      </c>
      <c r="N895" t="s">
        <v>61</v>
      </c>
      <c r="O895">
        <v>561</v>
      </c>
      <c r="P895">
        <v>507</v>
      </c>
      <c r="Q895" s="14"/>
      <c r="R895" s="14" t="s">
        <v>55</v>
      </c>
      <c r="S895" s="14" t="s">
        <v>55</v>
      </c>
      <c r="T895" s="30">
        <f>VLOOKUP(A895,英语评价得分!O:T,6,0)</f>
        <v>0.671294073294509</v>
      </c>
      <c r="U895" s="41">
        <f t="shared" si="146"/>
        <v>0.674797477742638</v>
      </c>
      <c r="V895" s="14">
        <f t="shared" si="147"/>
        <v>0</v>
      </c>
      <c r="W895">
        <v>53</v>
      </c>
      <c r="X895">
        <v>8</v>
      </c>
      <c r="Y895" s="131">
        <v>0.150943396226415</v>
      </c>
      <c r="Z895">
        <v>87.23</v>
      </c>
      <c r="AA895" s="41">
        <f t="shared" si="148"/>
        <v>-0.44448179826291</v>
      </c>
      <c r="AB895" s="41">
        <f>VLOOKUP(A895,绩点百分制转换!$H:$M,6,0)</f>
        <v>-0.434137104636044</v>
      </c>
      <c r="AC895" s="41">
        <f>L895*权重!$O$22+AA895*权重!$O$23+AB895*权重!$O$24</f>
        <v>-0.243157373257829</v>
      </c>
      <c r="AD895" s="41">
        <f t="shared" si="149"/>
        <v>-0.345762251500125</v>
      </c>
      <c r="AE895">
        <v>0</v>
      </c>
      <c r="AF895">
        <v>1</v>
      </c>
      <c r="AG895">
        <v>5</v>
      </c>
      <c r="AH895" s="41">
        <f>AE895*权重!$N$3+AF895*权重!$N$4+AG895*权重!$N$5</f>
        <v>0.965293677767681</v>
      </c>
      <c r="AI895" s="41">
        <f t="shared" si="150"/>
        <v>0.0349938448158042</v>
      </c>
      <c r="AJ895">
        <v>0</v>
      </c>
      <c r="AK895">
        <v>1</v>
      </c>
      <c r="AL895">
        <v>0</v>
      </c>
      <c r="AM895" s="41">
        <f>AJ895*权重!$N$9+AK895*权重!$N$10+AL895*权重!$N$11</f>
        <v>0.341500400262201</v>
      </c>
      <c r="AN895" s="41">
        <f t="shared" si="151"/>
        <v>0.266081374167892</v>
      </c>
      <c r="AO895" s="41">
        <f>AI895*权重!$D$16+AN895*权重!$D$17</f>
        <v>0.178291221767034</v>
      </c>
      <c r="AP895" s="41">
        <f t="shared" si="152"/>
        <v>0.212352039095313</v>
      </c>
      <c r="AQ895" t="s">
        <v>55</v>
      </c>
      <c r="AR895" t="s">
        <v>55</v>
      </c>
      <c r="AS895" t="s">
        <v>55</v>
      </c>
      <c r="AT895" t="s">
        <v>55</v>
      </c>
      <c r="AU895" t="s">
        <v>55</v>
      </c>
      <c r="AV895" s="7" t="str">
        <f>IF(AU895="","未进复试",IFERROR(VLOOKUP(A895,录取名单!$E:$I,5,0),"未录取"))</f>
        <v>未进复试</v>
      </c>
      <c r="AW895" s="136" t="str">
        <f>VLOOKUP(A895,[1]数据整理!$A:$AC,29,0)</f>
        <v>putong</v>
      </c>
      <c r="AX895" t="str">
        <f t="shared" si="153"/>
        <v/>
      </c>
      <c r="AY895">
        <f>IFERROR(VLOOKUP(A895,跨学科资质筛选!$A:$H,8,0),1)</f>
        <v>1</v>
      </c>
    </row>
    <row r="896" spans="1:51">
      <c r="A896" s="8">
        <v>1087</v>
      </c>
      <c r="B896" s="8" t="s">
        <v>1162</v>
      </c>
      <c r="C896">
        <v>1</v>
      </c>
      <c r="D896" t="s">
        <v>102</v>
      </c>
      <c r="E896" t="str">
        <f>VLOOKUP(A896,[1]数据整理!A:J,10,0)</f>
        <v>农学</v>
      </c>
      <c r="F896" t="str">
        <f>VLOOKUP(A896,[1]数据整理!$A:$M,13,0)</f>
        <v>园林</v>
      </c>
      <c r="G896" s="7">
        <v>211</v>
      </c>
      <c r="H896" s="7">
        <f t="shared" si="143"/>
        <v>0</v>
      </c>
      <c r="I896" s="7">
        <f t="shared" si="144"/>
        <v>1</v>
      </c>
      <c r="J896" s="7">
        <v>1</v>
      </c>
      <c r="K896" s="127">
        <f>VLOOKUP(G896,权重!$L$16:$N$18,3,0)</f>
        <v>0.03757</v>
      </c>
      <c r="L896" s="127">
        <f t="shared" si="145"/>
        <v>-0.0952406599627802</v>
      </c>
      <c r="M896" t="str">
        <f>IFERROR(VLOOKUP(A896,[1]数据整理!A:Q,16,0),"")</f>
        <v>园林学院</v>
      </c>
      <c r="N896" t="s">
        <v>58</v>
      </c>
      <c r="O896">
        <v>572</v>
      </c>
      <c r="Q896" s="14"/>
      <c r="R896" s="14" t="s">
        <v>55</v>
      </c>
      <c r="S896" s="14" t="s">
        <v>55</v>
      </c>
      <c r="T896" s="30">
        <f>VLOOKUP(A896,英语评价得分!O:T,6,0)</f>
        <v>0.444668853025561</v>
      </c>
      <c r="U896" s="41">
        <f t="shared" si="146"/>
        <v>0.447121970592552</v>
      </c>
      <c r="V896" s="14">
        <f t="shared" si="147"/>
        <v>0</v>
      </c>
      <c r="W896">
        <v>185</v>
      </c>
      <c r="X896">
        <v>21</v>
      </c>
      <c r="Y896" s="131">
        <v>0.113513513513514</v>
      </c>
      <c r="Z896">
        <v>88.77</v>
      </c>
      <c r="AA896" s="41">
        <f t="shared" si="148"/>
        <v>-0.121786166541373</v>
      </c>
      <c r="AB896" s="41">
        <f>VLOOKUP(A896,绩点百分制转换!$H:$M,6,0)</f>
        <v>-0.038490169508477</v>
      </c>
      <c r="AC896" s="41">
        <f>L896*权重!$O$22+AA896*权重!$O$23+AB896*权重!$O$24</f>
        <v>-0.102742786083526</v>
      </c>
      <c r="AD896" s="41">
        <f t="shared" si="149"/>
        <v>-0.146070633268768</v>
      </c>
      <c r="AE896">
        <v>0</v>
      </c>
      <c r="AF896">
        <v>0</v>
      </c>
      <c r="AG896">
        <v>0</v>
      </c>
      <c r="AH896" s="41">
        <f>AE896*权重!$N$3+AF896*权重!$N$4+AG896*权重!$N$5</f>
        <v>0</v>
      </c>
      <c r="AI896" s="41">
        <f t="shared" si="150"/>
        <v>-0.885290647353986</v>
      </c>
      <c r="AJ896">
        <v>0</v>
      </c>
      <c r="AK896">
        <v>0</v>
      </c>
      <c r="AL896">
        <v>0</v>
      </c>
      <c r="AM896" s="41">
        <f>AJ896*权重!$N$9+AK896*权重!$N$10+AL896*权重!$N$11</f>
        <v>0</v>
      </c>
      <c r="AN896" s="41">
        <f t="shared" si="151"/>
        <v>-0.651047891978899</v>
      </c>
      <c r="AO896" s="41">
        <f>AI896*权重!$D$16+AN896*权重!$D$17</f>
        <v>-0.740036714745894</v>
      </c>
      <c r="AP896" s="41">
        <f t="shared" si="152"/>
        <v>-0.881413587411652</v>
      </c>
      <c r="AQ896" t="s">
        <v>55</v>
      </c>
      <c r="AR896" t="s">
        <v>55</v>
      </c>
      <c r="AS896" t="s">
        <v>55</v>
      </c>
      <c r="AT896" t="s">
        <v>55</v>
      </c>
      <c r="AU896" t="s">
        <v>55</v>
      </c>
      <c r="AV896" s="7" t="str">
        <f>IF(AU896="","未进复试",IFERROR(VLOOKUP(A896,录取名单!$E:$I,5,0),"未录取"))</f>
        <v>未进复试</v>
      </c>
      <c r="AW896" s="136" t="str">
        <f>VLOOKUP(A896,[1]数据整理!$A:$AC,29,0)</f>
        <v>putong</v>
      </c>
      <c r="AX896" t="str">
        <f t="shared" si="153"/>
        <v/>
      </c>
      <c r="AY896">
        <f>IFERROR(VLOOKUP(A896,跨学科资质筛选!$A:$H,8,0),1)</f>
        <v>1</v>
      </c>
    </row>
    <row r="897" spans="1:51">
      <c r="A897" s="8">
        <v>1088</v>
      </c>
      <c r="B897" s="8" t="s">
        <v>1163</v>
      </c>
      <c r="C897">
        <v>1</v>
      </c>
      <c r="D897" t="s">
        <v>157</v>
      </c>
      <c r="E897" t="str">
        <f>VLOOKUP(A897,[1]数据整理!A:J,10,0)</f>
        <v>管理学</v>
      </c>
      <c r="F897" t="str">
        <f>VLOOKUP(A897,[1]数据整理!$A:$M,13,0)</f>
        <v>会计学</v>
      </c>
      <c r="G897" s="7" t="s">
        <v>53</v>
      </c>
      <c r="H897" s="7">
        <f t="shared" si="143"/>
        <v>0</v>
      </c>
      <c r="I897" s="7">
        <f t="shared" si="144"/>
        <v>1</v>
      </c>
      <c r="J897" s="7">
        <v>1</v>
      </c>
      <c r="K897" s="127">
        <f>VLOOKUP(G897,权重!$L$16:$N$18,3,0)</f>
        <v>0.02965</v>
      </c>
      <c r="L897" s="127">
        <f t="shared" si="145"/>
        <v>-0.162495927150278</v>
      </c>
      <c r="M897" t="str">
        <f>IFERROR(VLOOKUP(A897,[1]数据整理!A:Q,16,0),"")</f>
        <v>经济管理学院</v>
      </c>
      <c r="N897" t="s">
        <v>54</v>
      </c>
      <c r="O897">
        <v>500</v>
      </c>
      <c r="P897">
        <v>433</v>
      </c>
      <c r="Q897" s="14"/>
      <c r="R897" s="14" t="s">
        <v>55</v>
      </c>
      <c r="S897" s="14" t="s">
        <v>55</v>
      </c>
      <c r="T897" s="30">
        <f>VLOOKUP(A897,英语评价得分!O:T,6,0)</f>
        <v>-0.682878548852467</v>
      </c>
      <c r="U897" s="41">
        <f t="shared" si="146"/>
        <v>-0.685651011398092</v>
      </c>
      <c r="V897" s="14">
        <f t="shared" si="147"/>
        <v>0</v>
      </c>
      <c r="W897">
        <v>314</v>
      </c>
      <c r="X897">
        <v>10</v>
      </c>
      <c r="Y897" s="131">
        <v>0.0318471337579618</v>
      </c>
      <c r="Z897">
        <v>3.84</v>
      </c>
      <c r="AA897" s="41">
        <f t="shared" si="148"/>
        <v>0.582287212682578</v>
      </c>
      <c r="AB897" s="41">
        <f>VLOOKUP(A897,绩点百分制转换!$H:$M,6,0)</f>
        <v>0.106237821912647</v>
      </c>
      <c r="AC897" s="41">
        <f>L897*权重!$O$22+AA897*权重!$O$23+AB897*权重!$O$24</f>
        <v>0.132364355088994</v>
      </c>
      <c r="AD897" s="41">
        <f t="shared" si="149"/>
        <v>0.188288683831308</v>
      </c>
      <c r="AE897">
        <v>0</v>
      </c>
      <c r="AF897">
        <v>0</v>
      </c>
      <c r="AG897">
        <v>0</v>
      </c>
      <c r="AH897" s="41">
        <f>AE897*权重!$N$3+AF897*权重!$N$4+AG897*权重!$N$5</f>
        <v>0</v>
      </c>
      <c r="AI897" s="41">
        <f t="shared" si="150"/>
        <v>-0.885290647353986</v>
      </c>
      <c r="AJ897">
        <v>0</v>
      </c>
      <c r="AK897">
        <v>0</v>
      </c>
      <c r="AL897">
        <v>0</v>
      </c>
      <c r="AM897" s="41">
        <f>AJ897*权重!$N$9+AK897*权重!$N$10+AL897*权重!$N$11</f>
        <v>0</v>
      </c>
      <c r="AN897" s="41">
        <f t="shared" si="151"/>
        <v>-0.651047891978899</v>
      </c>
      <c r="AO897" s="41">
        <f>AI897*权重!$D$16+AN897*权重!$D$17</f>
        <v>-0.740036714745894</v>
      </c>
      <c r="AP897" s="41">
        <f t="shared" si="152"/>
        <v>-0.881413587411652</v>
      </c>
      <c r="AQ897" t="s">
        <v>55</v>
      </c>
      <c r="AR897" t="s">
        <v>55</v>
      </c>
      <c r="AS897" t="s">
        <v>55</v>
      </c>
      <c r="AT897" t="s">
        <v>55</v>
      </c>
      <c r="AU897" t="s">
        <v>55</v>
      </c>
      <c r="AV897" s="7" t="str">
        <f>IF(AU897="","未进复试",IFERROR(VLOOKUP(A897,录取名单!$E:$I,5,0),"未录取"))</f>
        <v>未进复试</v>
      </c>
      <c r="AW897" s="136" t="str">
        <f>VLOOKUP(A897,[1]数据整理!$A:$AC,29,0)</f>
        <v>putong</v>
      </c>
      <c r="AX897" t="str">
        <f t="shared" si="153"/>
        <v/>
      </c>
      <c r="AY897">
        <f>IFERROR(VLOOKUP(A897,跨学科资质筛选!$A:$H,8,0),1)</f>
        <v>1</v>
      </c>
    </row>
    <row r="898" spans="1:51">
      <c r="A898" s="8">
        <v>1089</v>
      </c>
      <c r="B898" s="8" t="s">
        <v>1164</v>
      </c>
      <c r="C898">
        <v>1</v>
      </c>
      <c r="D898" t="s">
        <v>102</v>
      </c>
      <c r="E898" t="str">
        <f>VLOOKUP(A898,[1]数据整理!A:J,10,0)</f>
        <v>管理学</v>
      </c>
      <c r="F898" t="str">
        <f>VLOOKUP(A898,[1]数据整理!$A:$M,13,0)</f>
        <v>农林经济管理</v>
      </c>
      <c r="G898" s="7">
        <v>211</v>
      </c>
      <c r="H898" s="7">
        <f t="shared" ref="H898:H961" si="154">IF(G898=985,1,0)</f>
        <v>0</v>
      </c>
      <c r="I898" s="7">
        <f t="shared" ref="I898:I961" si="155">IF(G898="其它",0,1)</f>
        <v>1</v>
      </c>
      <c r="J898" s="7">
        <v>1</v>
      </c>
      <c r="K898" s="127">
        <f>VLOOKUP(G898,权重!$L$16:$N$18,3,0)</f>
        <v>0.03757</v>
      </c>
      <c r="L898" s="127">
        <f t="shared" ref="L898:L961" si="156">(K898-AVERAGE($K$2:$K$978))/STDEV($K$2:$K$978)</f>
        <v>-0.0952406599627802</v>
      </c>
      <c r="M898" t="str">
        <f>IFERROR(VLOOKUP(A898,[1]数据整理!A:Q,16,0),"")</f>
        <v>经济管理学院</v>
      </c>
      <c r="N898" t="s">
        <v>74</v>
      </c>
      <c r="O898">
        <v>438</v>
      </c>
      <c r="Q898" s="14"/>
      <c r="R898" s="14" t="s">
        <v>55</v>
      </c>
      <c r="S898" s="14" t="s">
        <v>55</v>
      </c>
      <c r="T898" s="30">
        <f>VLOOKUP(A898,英语评价得分!O:T,6,0)</f>
        <v>-1.67573758997279</v>
      </c>
      <c r="U898" s="41">
        <f t="shared" ref="U898:U961" si="157">(T898-AVERAGE($T$2:$T$978))/STDEV($T$2:$T$978)</f>
        <v>-1.68311142400069</v>
      </c>
      <c r="V898" s="14">
        <f t="shared" ref="V898:V961" si="158">IF(SUM(O898:Q898)=0,1,0)</f>
        <v>0</v>
      </c>
      <c r="W898">
        <v>33</v>
      </c>
      <c r="X898">
        <v>12</v>
      </c>
      <c r="Y898" s="131">
        <v>0.363636363636364</v>
      </c>
      <c r="Z898">
        <v>84.46</v>
      </c>
      <c r="AA898" s="41">
        <f t="shared" ref="AA898:AA961" si="159">-(Y898-AVERAGE($Y$2:$Y$978))/STDEV($Y$2:$Y$978)</f>
        <v>-2.27817954205584</v>
      </c>
      <c r="AB898" s="41">
        <f>VLOOKUP(A898,绩点百分制转换!$H:$M,6,0)</f>
        <v>-1.14578776067719</v>
      </c>
      <c r="AC898" s="41">
        <f>L898*权重!$O$22+AA898*权重!$O$23+AB898*权重!$O$24</f>
        <v>-0.971387414325381</v>
      </c>
      <c r="AD898" s="41">
        <f t="shared" ref="AD898:AD961" si="160">(AC898-AVERAGE($AC$2:$AC$978))/STDEV($AC$2:$AC$978)</f>
        <v>-1.38141985853314</v>
      </c>
      <c r="AE898">
        <v>0</v>
      </c>
      <c r="AF898">
        <v>0</v>
      </c>
      <c r="AG898">
        <v>1</v>
      </c>
      <c r="AH898" s="41">
        <f>AE898*权重!$N$3+AF898*权重!$N$4+AG898*权重!$N$5</f>
        <v>0.106474550904377</v>
      </c>
      <c r="AI898" s="41">
        <f t="shared" ref="AI898:AI961" si="161">(AH898-AVERAGE($AH$2:$AH$978))/STDEV($AH$2:$AH$978)</f>
        <v>-0.783780733568324</v>
      </c>
      <c r="AJ898">
        <v>1</v>
      </c>
      <c r="AK898">
        <v>0</v>
      </c>
      <c r="AL898">
        <v>0</v>
      </c>
      <c r="AM898" s="41">
        <f>AJ898*权重!$N$9+AK898*权重!$N$10+AL898*权重!$N$11</f>
        <v>0.484022428139353</v>
      </c>
      <c r="AN898" s="41">
        <f t="shared" ref="AN898:AN961" si="162">(AM898-AVERAGE($AM$2:$AM$978))/STDEV($AM$2:$AM$978)</f>
        <v>0.64883677573218</v>
      </c>
      <c r="AO898" s="41">
        <f>AI898*权重!$D$16+AN898*权重!$D$17</f>
        <v>0.104585383948919</v>
      </c>
      <c r="AP898" s="41">
        <f t="shared" ref="AP898:AP961" si="163">(AO898-AVERAGE($AO$2:$AO$978))/STDEV($AO$2:$AO$978)</f>
        <v>0.124565412256463</v>
      </c>
      <c r="AQ898" t="s">
        <v>55</v>
      </c>
      <c r="AR898" t="s">
        <v>55</v>
      </c>
      <c r="AS898" t="s">
        <v>55</v>
      </c>
      <c r="AT898">
        <v>89.57</v>
      </c>
      <c r="AU898">
        <v>89.57</v>
      </c>
      <c r="AV898" s="7">
        <f>IF(AU898="","未进复试",IFERROR(VLOOKUP(A898,录取名单!$E:$I,5,0),"未录取"))</f>
        <v>89.57</v>
      </c>
      <c r="AW898" s="136" t="str">
        <f>VLOOKUP(A898,[1]数据整理!$A:$AC,29,0)</f>
        <v>zhijiaotuan</v>
      </c>
      <c r="AX898" t="str">
        <f t="shared" ref="AX898:AX961" si="164">IF(OR(M898="",AW898="techangsheng"),"删除","")</f>
        <v/>
      </c>
      <c r="AY898">
        <f>IFERROR(VLOOKUP(A898,跨学科资质筛选!$A:$H,8,0),1)</f>
        <v>1</v>
      </c>
    </row>
    <row r="899" spans="1:51">
      <c r="A899" s="8">
        <v>1090</v>
      </c>
      <c r="B899" s="8" t="s">
        <v>1165</v>
      </c>
      <c r="C899">
        <v>1</v>
      </c>
      <c r="D899" t="s">
        <v>1166</v>
      </c>
      <c r="E899" t="str">
        <f>VLOOKUP(A899,[1]数据整理!A:J,10,0)</f>
        <v>艺术学</v>
      </c>
      <c r="F899" t="str">
        <f>VLOOKUP(A899,[1]数据整理!$A:$M,13,0)</f>
        <v>环境设计</v>
      </c>
      <c r="G899" s="7" t="s">
        <v>53</v>
      </c>
      <c r="H899" s="7">
        <f t="shared" si="154"/>
        <v>0</v>
      </c>
      <c r="I899" s="7">
        <f t="shared" si="155"/>
        <v>1</v>
      </c>
      <c r="J899" s="7">
        <v>1</v>
      </c>
      <c r="K899" s="127">
        <f>VLOOKUP(G899,权重!$L$16:$N$18,3,0)</f>
        <v>0.02965</v>
      </c>
      <c r="L899" s="127">
        <f t="shared" si="156"/>
        <v>-0.162495927150278</v>
      </c>
      <c r="M899" t="str">
        <f>IFERROR(VLOOKUP(A899,[1]数据整理!A:Q,16,0),"")</f>
        <v>艺术设计学院</v>
      </c>
      <c r="N899" t="s">
        <v>205</v>
      </c>
      <c r="O899">
        <v>437</v>
      </c>
      <c r="P899">
        <v>426</v>
      </c>
      <c r="Q899" s="14"/>
      <c r="R899" s="14" t="s">
        <v>55</v>
      </c>
      <c r="S899" s="14" t="s">
        <v>55</v>
      </c>
      <c r="T899" s="30">
        <f>VLOOKUP(A899,英语评价得分!O:T,6,0)</f>
        <v>-0.81097595905556</v>
      </c>
      <c r="U899" s="41">
        <f t="shared" si="157"/>
        <v>-0.814342084695189</v>
      </c>
      <c r="V899" s="14">
        <f t="shared" si="158"/>
        <v>0</v>
      </c>
      <c r="W899">
        <v>73</v>
      </c>
      <c r="X899">
        <v>9</v>
      </c>
      <c r="Y899" s="131">
        <v>0.123287671232877</v>
      </c>
      <c r="Z899">
        <v>3.79</v>
      </c>
      <c r="AA899" s="41">
        <f t="shared" si="159"/>
        <v>-0.206052473865618</v>
      </c>
      <c r="AB899" s="41">
        <f>VLOOKUP(A899,绩点百分制转换!$H:$M,6,0)</f>
        <v>-0.10785683995292</v>
      </c>
      <c r="AC899" s="41">
        <f>L899*权重!$O$22+AA899*权重!$O$23+AB899*权重!$O$24</f>
        <v>-0.176550179887585</v>
      </c>
      <c r="AD899" s="41">
        <f t="shared" si="160"/>
        <v>-0.251036350882392</v>
      </c>
      <c r="AE899">
        <v>1</v>
      </c>
      <c r="AF899">
        <v>0</v>
      </c>
      <c r="AG899">
        <v>0</v>
      </c>
      <c r="AH899" s="41">
        <f>AE899*权重!$N$3+AF899*权重!$N$4+AG899*权重!$N$5</f>
        <v>0.460604525849828</v>
      </c>
      <c r="AI899" s="41">
        <f t="shared" si="161"/>
        <v>-0.446162937387948</v>
      </c>
      <c r="AJ899">
        <v>0</v>
      </c>
      <c r="AK899">
        <v>0</v>
      </c>
      <c r="AL899">
        <v>0</v>
      </c>
      <c r="AM899" s="41">
        <f>AJ899*权重!$N$9+AK899*权重!$N$10+AL899*权重!$N$11</f>
        <v>0</v>
      </c>
      <c r="AN899" s="41">
        <f t="shared" si="162"/>
        <v>-0.651047891978899</v>
      </c>
      <c r="AO899" s="41">
        <f>AI899*权重!$D$16+AN899*权重!$D$17</f>
        <v>-0.573212097729797</v>
      </c>
      <c r="AP899" s="41">
        <f t="shared" si="163"/>
        <v>-0.682718737247059</v>
      </c>
      <c r="AQ899" t="s">
        <v>55</v>
      </c>
      <c r="AR899" t="s">
        <v>55</v>
      </c>
      <c r="AS899" t="s">
        <v>55</v>
      </c>
      <c r="AT899" t="s">
        <v>55</v>
      </c>
      <c r="AU899" t="s">
        <v>55</v>
      </c>
      <c r="AV899" s="7" t="str">
        <f>IF(AU899="","未进复试",IFERROR(VLOOKUP(A899,录取名单!$E:$I,5,0),"未录取"))</f>
        <v>未进复试</v>
      </c>
      <c r="AW899" s="136" t="str">
        <f>VLOOKUP(A899,[1]数据整理!$A:$AC,29,0)</f>
        <v>putong</v>
      </c>
      <c r="AX899" t="str">
        <f t="shared" si="164"/>
        <v/>
      </c>
      <c r="AY899">
        <f>IFERROR(VLOOKUP(A899,跨学科资质筛选!$A:$H,8,0),1)</f>
        <v>1</v>
      </c>
    </row>
    <row r="900" spans="1:51">
      <c r="A900" s="8">
        <v>1091</v>
      </c>
      <c r="B900" s="8" t="s">
        <v>1167</v>
      </c>
      <c r="C900">
        <v>1</v>
      </c>
      <c r="D900" t="s">
        <v>129</v>
      </c>
      <c r="E900" t="str">
        <f>VLOOKUP(A900,[1]数据整理!A:J,10,0)</f>
        <v>工学</v>
      </c>
      <c r="F900" t="str">
        <f>VLOOKUP(A900,[1]数据整理!$A:$M,13,0)</f>
        <v>风景园林</v>
      </c>
      <c r="G900" s="7" t="s">
        <v>53</v>
      </c>
      <c r="H900" s="7">
        <f t="shared" si="154"/>
        <v>0</v>
      </c>
      <c r="I900" s="7">
        <f t="shared" si="155"/>
        <v>1</v>
      </c>
      <c r="J900" s="7">
        <v>1</v>
      </c>
      <c r="K900" s="127">
        <f>VLOOKUP(G900,权重!$L$16:$N$18,3,0)</f>
        <v>0.02965</v>
      </c>
      <c r="L900" s="127">
        <f t="shared" si="156"/>
        <v>-0.162495927150278</v>
      </c>
      <c r="M900" t="str">
        <f>IFERROR(VLOOKUP(A900,[1]数据整理!A:Q,16,0),"")</f>
        <v>园林学院</v>
      </c>
      <c r="N900" t="s">
        <v>64</v>
      </c>
      <c r="O900">
        <v>545</v>
      </c>
      <c r="P900">
        <v>551</v>
      </c>
      <c r="Q900" s="14"/>
      <c r="R900" s="14" t="s">
        <v>55</v>
      </c>
      <c r="S900" s="14" t="s">
        <v>55</v>
      </c>
      <c r="T900" s="30">
        <f>VLOOKUP(A900,英语评价得分!O:T,6,0)</f>
        <v>1.47647779457109</v>
      </c>
      <c r="U900" s="41">
        <f t="shared" si="157"/>
        <v>1.4837127956101</v>
      </c>
      <c r="V900" s="14">
        <f t="shared" si="158"/>
        <v>0</v>
      </c>
      <c r="W900">
        <v>82</v>
      </c>
      <c r="X900">
        <v>1</v>
      </c>
      <c r="Y900" s="131">
        <v>0.0121951219512195</v>
      </c>
      <c r="Z900">
        <v>4.11</v>
      </c>
      <c r="AA900" s="41">
        <f t="shared" si="159"/>
        <v>0.751713828662594</v>
      </c>
      <c r="AB900" s="41">
        <f>VLOOKUP(A900,绩点百分制转换!$H:$M,6,0)</f>
        <v>1.35655064720756</v>
      </c>
      <c r="AC900" s="41">
        <f>L900*权重!$O$22+AA900*权重!$O$23+AB900*权重!$O$24</f>
        <v>0.253356493013295</v>
      </c>
      <c r="AD900" s="41">
        <f t="shared" si="160"/>
        <v>0.360358525730164</v>
      </c>
      <c r="AE900">
        <v>3</v>
      </c>
      <c r="AF900">
        <v>1</v>
      </c>
      <c r="AG900">
        <v>4</v>
      </c>
      <c r="AH900" s="41">
        <f>AE900*权重!$N$3+AF900*权重!$N$4+AG900*权重!$N$5</f>
        <v>2.24063270441279</v>
      </c>
      <c r="AI900" s="41">
        <f t="shared" si="161"/>
        <v>1.25086706092825</v>
      </c>
      <c r="AJ900">
        <v>0</v>
      </c>
      <c r="AK900">
        <v>1</v>
      </c>
      <c r="AL900">
        <v>1</v>
      </c>
      <c r="AM900" s="41">
        <f>AJ900*权重!$N$9+AK900*权重!$N$10+AL900*权重!$N$11</f>
        <v>0.491989814419273</v>
      </c>
      <c r="AN900" s="41">
        <f t="shared" si="162"/>
        <v>0.670233890132048</v>
      </c>
      <c r="AO900" s="41">
        <f>AI900*权重!$D$16+AN900*权重!$D$17</f>
        <v>0.890816431717527</v>
      </c>
      <c r="AP900" s="41">
        <f t="shared" si="163"/>
        <v>1.06099831421877</v>
      </c>
      <c r="AQ900" t="s">
        <v>55</v>
      </c>
      <c r="AR900" t="s">
        <v>55</v>
      </c>
      <c r="AS900" t="s">
        <v>55</v>
      </c>
      <c r="AT900" t="s">
        <v>55</v>
      </c>
      <c r="AU900" t="s">
        <v>55</v>
      </c>
      <c r="AV900" s="7" t="str">
        <f>IF(AU900="","未进复试",IFERROR(VLOOKUP(A900,录取名单!$E:$I,5,0),"未录取"))</f>
        <v>未进复试</v>
      </c>
      <c r="AW900" s="136" t="str">
        <f>VLOOKUP(A900,[1]数据整理!$A:$AC,29,0)</f>
        <v>putong</v>
      </c>
      <c r="AX900" t="str">
        <f t="shared" si="164"/>
        <v/>
      </c>
      <c r="AY900">
        <f>IFERROR(VLOOKUP(A900,跨学科资质筛选!$A:$H,8,0),1)</f>
        <v>1</v>
      </c>
    </row>
    <row r="901" spans="1:51">
      <c r="A901" s="8">
        <v>1092</v>
      </c>
      <c r="B901" s="8" t="s">
        <v>1168</v>
      </c>
      <c r="C901">
        <v>1</v>
      </c>
      <c r="D901" t="s">
        <v>102</v>
      </c>
      <c r="E901" t="str">
        <f>VLOOKUP(A901,[1]数据整理!A:J,10,0)</f>
        <v>工学</v>
      </c>
      <c r="F901" t="str">
        <f>VLOOKUP(A901,[1]数据整理!$A:$M,13,0)</f>
        <v>风景园林</v>
      </c>
      <c r="G901" s="7">
        <v>211</v>
      </c>
      <c r="H901" s="7">
        <f t="shared" si="154"/>
        <v>0</v>
      </c>
      <c r="I901" s="7">
        <f t="shared" si="155"/>
        <v>1</v>
      </c>
      <c r="J901" s="7">
        <v>1</v>
      </c>
      <c r="K901" s="127">
        <f>VLOOKUP(G901,权重!$L$16:$N$18,3,0)</f>
        <v>0.03757</v>
      </c>
      <c r="L901" s="127">
        <f t="shared" si="156"/>
        <v>-0.0952406599627802</v>
      </c>
      <c r="M901" t="str">
        <f>IFERROR(VLOOKUP(A901,[1]数据整理!A:Q,16,0),"")</f>
        <v>园林学院</v>
      </c>
      <c r="N901" t="s">
        <v>64</v>
      </c>
      <c r="O901">
        <v>544</v>
      </c>
      <c r="P901">
        <v>539</v>
      </c>
      <c r="Q901" s="14"/>
      <c r="R901" s="14" t="s">
        <v>55</v>
      </c>
      <c r="S901" s="14" t="s">
        <v>55</v>
      </c>
      <c r="T901" s="30">
        <f>VLOOKUP(A901,英语评价得分!O:T,6,0)</f>
        <v>1.25688223422293</v>
      </c>
      <c r="U901" s="41">
        <f t="shared" si="157"/>
        <v>1.26309952710079</v>
      </c>
      <c r="V901" s="14">
        <f t="shared" si="158"/>
        <v>0</v>
      </c>
      <c r="W901">
        <v>145</v>
      </c>
      <c r="X901">
        <v>23</v>
      </c>
      <c r="Y901" s="131">
        <v>0.158620689655172</v>
      </c>
      <c r="Z901">
        <v>88.62</v>
      </c>
      <c r="AA901" s="41">
        <f t="shared" si="159"/>
        <v>-0.510670331951543</v>
      </c>
      <c r="AB901" s="41">
        <f>VLOOKUP(A901,绩点百分制转换!$H:$M,6,0)</f>
        <v>-0.077027208644277</v>
      </c>
      <c r="AC901" s="41">
        <f>L901*权重!$O$22+AA901*权重!$O$23+AB901*权重!$O$24</f>
        <v>-0.252087744371253</v>
      </c>
      <c r="AD901" s="41">
        <f t="shared" si="160"/>
        <v>-0.358462643211084</v>
      </c>
      <c r="AE901">
        <v>0</v>
      </c>
      <c r="AF901">
        <v>0</v>
      </c>
      <c r="AG901">
        <v>0</v>
      </c>
      <c r="AH901" s="41">
        <f>AE901*权重!$N$3+AF901*权重!$N$4+AG901*权重!$N$5</f>
        <v>0</v>
      </c>
      <c r="AI901" s="41">
        <f t="shared" si="161"/>
        <v>-0.885290647353986</v>
      </c>
      <c r="AJ901">
        <v>0</v>
      </c>
      <c r="AK901">
        <v>0</v>
      </c>
      <c r="AL901">
        <v>0</v>
      </c>
      <c r="AM901" s="41">
        <f>AJ901*权重!$N$9+AK901*权重!$N$10+AL901*权重!$N$11</f>
        <v>0</v>
      </c>
      <c r="AN901" s="41">
        <f t="shared" si="162"/>
        <v>-0.651047891978899</v>
      </c>
      <c r="AO901" s="41">
        <f>AI901*权重!$D$16+AN901*权重!$D$17</f>
        <v>-0.740036714745894</v>
      </c>
      <c r="AP901" s="41">
        <f t="shared" si="163"/>
        <v>-0.881413587411652</v>
      </c>
      <c r="AQ901">
        <v>64</v>
      </c>
      <c r="AR901">
        <v>84</v>
      </c>
      <c r="AS901" t="s">
        <v>55</v>
      </c>
      <c r="AT901">
        <v>90.21</v>
      </c>
      <c r="AU901">
        <v>77.24</v>
      </c>
      <c r="AV901" s="7">
        <f>IF(AU901="","未进复试",IFERROR(VLOOKUP(A901,录取名单!$E:$I,5,0),"未录取"))</f>
        <v>77.24</v>
      </c>
      <c r="AW901" s="136" t="str">
        <f>VLOOKUP(A901,[1]数据整理!$A:$AC,29,0)</f>
        <v>putong</v>
      </c>
      <c r="AX901" t="str">
        <f t="shared" si="164"/>
        <v/>
      </c>
      <c r="AY901">
        <f>IFERROR(VLOOKUP(A901,跨学科资质筛选!$A:$H,8,0),1)</f>
        <v>1</v>
      </c>
    </row>
    <row r="902" spans="1:51">
      <c r="A902" s="8">
        <v>1093</v>
      </c>
      <c r="B902" s="8" t="s">
        <v>1169</v>
      </c>
      <c r="C902">
        <v>1</v>
      </c>
      <c r="D902" t="s">
        <v>102</v>
      </c>
      <c r="E902" t="str">
        <f>VLOOKUP(A902,[1]数据整理!A:J,10,0)</f>
        <v>工学</v>
      </c>
      <c r="F902" t="str">
        <f>VLOOKUP(A902,[1]数据整理!$A:$M,13,0)</f>
        <v>风景园林</v>
      </c>
      <c r="G902" s="7">
        <v>211</v>
      </c>
      <c r="H902" s="7">
        <f t="shared" si="154"/>
        <v>0</v>
      </c>
      <c r="I902" s="7">
        <f t="shared" si="155"/>
        <v>1</v>
      </c>
      <c r="J902" s="7">
        <v>1</v>
      </c>
      <c r="K902" s="127">
        <f>VLOOKUP(G902,权重!$L$16:$N$18,3,0)</f>
        <v>0.03757</v>
      </c>
      <c r="L902" s="127">
        <f t="shared" si="156"/>
        <v>-0.0952406599627802</v>
      </c>
      <c r="M902" t="str">
        <f>IFERROR(VLOOKUP(A902,[1]数据整理!A:Q,16,0),"")</f>
        <v>园林学院</v>
      </c>
      <c r="N902" t="s">
        <v>64</v>
      </c>
      <c r="O902">
        <v>457</v>
      </c>
      <c r="Q902" s="14"/>
      <c r="R902" s="14" t="s">
        <v>55</v>
      </c>
      <c r="S902" s="14" t="s">
        <v>55</v>
      </c>
      <c r="T902" s="30">
        <f>VLOOKUP(A902,英语评价得分!O:T,6,0)</f>
        <v>-1.37508294507004</v>
      </c>
      <c r="U902" s="41">
        <f t="shared" si="157"/>
        <v>-1.38106340536433</v>
      </c>
      <c r="V902" s="14">
        <f t="shared" si="158"/>
        <v>0</v>
      </c>
      <c r="W902">
        <v>145</v>
      </c>
      <c r="X902">
        <v>19</v>
      </c>
      <c r="Y902" s="131">
        <v>0.131034482758621</v>
      </c>
      <c r="Z902">
        <v>88.81</v>
      </c>
      <c r="AA902" s="41">
        <f t="shared" si="159"/>
        <v>-0.272840346494083</v>
      </c>
      <c r="AB902" s="41">
        <f>VLOOKUP(A902,绩点百分制转换!$H:$M,6,0)</f>
        <v>-0.0282136257389282</v>
      </c>
      <c r="AC902" s="41">
        <f>L902*权重!$O$22+AA902*权重!$O$23+AB902*权重!$O$24</f>
        <v>-0.159608211630961</v>
      </c>
      <c r="AD902" s="41">
        <f t="shared" si="160"/>
        <v>-0.226942208491119</v>
      </c>
      <c r="AE902">
        <v>0</v>
      </c>
      <c r="AF902">
        <v>0</v>
      </c>
      <c r="AG902">
        <v>0</v>
      </c>
      <c r="AH902" s="41">
        <f>AE902*权重!$N$3+AF902*权重!$N$4+AG902*权重!$N$5</f>
        <v>0</v>
      </c>
      <c r="AI902" s="41">
        <f t="shared" si="161"/>
        <v>-0.885290647353986</v>
      </c>
      <c r="AJ902">
        <v>0</v>
      </c>
      <c r="AK902">
        <v>0</v>
      </c>
      <c r="AL902">
        <v>0</v>
      </c>
      <c r="AM902" s="41">
        <f>AJ902*权重!$N$9+AK902*权重!$N$10+AL902*权重!$N$11</f>
        <v>0</v>
      </c>
      <c r="AN902" s="41">
        <f t="shared" si="162"/>
        <v>-0.651047891978899</v>
      </c>
      <c r="AO902" s="41">
        <f>AI902*权重!$D$16+AN902*权重!$D$17</f>
        <v>-0.740036714745894</v>
      </c>
      <c r="AP902" s="41">
        <f t="shared" si="163"/>
        <v>-0.881413587411652</v>
      </c>
      <c r="AQ902">
        <v>70</v>
      </c>
      <c r="AR902">
        <v>85</v>
      </c>
      <c r="AS902" t="s">
        <v>55</v>
      </c>
      <c r="AT902">
        <v>87.57</v>
      </c>
      <c r="AU902">
        <v>79.51</v>
      </c>
      <c r="AV902" s="7">
        <f>IF(AU902="","未进复试",IFERROR(VLOOKUP(A902,录取名单!$E:$I,5,0),"未录取"))</f>
        <v>79.51</v>
      </c>
      <c r="AW902" s="136" t="str">
        <f>VLOOKUP(A902,[1]数据整理!$A:$AC,29,0)</f>
        <v>putong</v>
      </c>
      <c r="AX902" t="str">
        <f t="shared" si="164"/>
        <v/>
      </c>
      <c r="AY902">
        <f>IFERROR(VLOOKUP(A902,跨学科资质筛选!$A:$H,8,0),1)</f>
        <v>1</v>
      </c>
    </row>
    <row r="903" spans="1:51">
      <c r="A903" s="8">
        <v>1094</v>
      </c>
      <c r="B903" s="8" t="s">
        <v>730</v>
      </c>
      <c r="C903">
        <v>1</v>
      </c>
      <c r="D903" t="s">
        <v>102</v>
      </c>
      <c r="E903" t="str">
        <f>VLOOKUP(A903,[1]数据整理!A:J,10,0)</f>
        <v>工学</v>
      </c>
      <c r="F903" t="str">
        <f>VLOOKUP(A903,[1]数据整理!$A:$M,13,0)</f>
        <v>车辆工程</v>
      </c>
      <c r="G903" s="7">
        <v>211</v>
      </c>
      <c r="H903" s="7">
        <f t="shared" si="154"/>
        <v>0</v>
      </c>
      <c r="I903" s="7">
        <f t="shared" si="155"/>
        <v>1</v>
      </c>
      <c r="J903" s="7">
        <v>1</v>
      </c>
      <c r="K903" s="127">
        <f>VLOOKUP(G903,权重!$L$16:$N$18,3,0)</f>
        <v>0.03757</v>
      </c>
      <c r="L903" s="127">
        <f t="shared" si="156"/>
        <v>-0.0952406599627802</v>
      </c>
      <c r="M903" t="str">
        <f>IFERROR(VLOOKUP(A903,[1]数据整理!A:Q,16,0),"")</f>
        <v>工学院</v>
      </c>
      <c r="N903" t="s">
        <v>1141</v>
      </c>
      <c r="O903">
        <v>469</v>
      </c>
      <c r="Q903" s="14"/>
      <c r="R903" s="14" t="s">
        <v>55</v>
      </c>
      <c r="S903" s="14" t="s">
        <v>55</v>
      </c>
      <c r="T903" s="30">
        <f>VLOOKUP(A903,英语评价得分!O:T,6,0)</f>
        <v>-1.18519580092094</v>
      </c>
      <c r="U903" s="41">
        <f t="shared" si="157"/>
        <v>-1.19029623569927</v>
      </c>
      <c r="V903" s="14">
        <f t="shared" si="158"/>
        <v>0</v>
      </c>
      <c r="W903">
        <v>88</v>
      </c>
      <c r="X903">
        <v>19</v>
      </c>
      <c r="Y903" s="131">
        <v>0.215909090909091</v>
      </c>
      <c r="Z903">
        <v>85.75</v>
      </c>
      <c r="AA903" s="41">
        <f t="shared" si="159"/>
        <v>-1.00457294379644</v>
      </c>
      <c r="AB903" s="41">
        <f>VLOOKUP(A903,绩点百分制转换!$H:$M,6,0)</f>
        <v>-0.814369224109293</v>
      </c>
      <c r="AC903" s="41">
        <f>L903*权重!$O$22+AA903*权重!$O$23+AB903*权重!$O$24</f>
        <v>-0.472974554648479</v>
      </c>
      <c r="AD903" s="41">
        <f t="shared" si="160"/>
        <v>-0.672598414129724</v>
      </c>
      <c r="AE903">
        <v>1</v>
      </c>
      <c r="AF903">
        <v>1</v>
      </c>
      <c r="AG903">
        <v>5</v>
      </c>
      <c r="AH903" s="41">
        <f>AE903*权重!$N$3+AF903*权重!$N$4+AG903*权重!$N$5</f>
        <v>1.42589820361751</v>
      </c>
      <c r="AI903" s="41">
        <f t="shared" si="161"/>
        <v>0.474121554781841</v>
      </c>
      <c r="AJ903">
        <v>0</v>
      </c>
      <c r="AK903">
        <v>0</v>
      </c>
      <c r="AL903">
        <v>0</v>
      </c>
      <c r="AM903" s="41">
        <f>AJ903*权重!$N$9+AK903*权重!$N$10+AL903*权重!$N$11</f>
        <v>0</v>
      </c>
      <c r="AN903" s="41">
        <f t="shared" si="162"/>
        <v>-0.651047891978899</v>
      </c>
      <c r="AO903" s="41">
        <f>AI903*权重!$D$16+AN903*权重!$D$17</f>
        <v>-0.223596019154494</v>
      </c>
      <c r="AP903" s="41">
        <f t="shared" si="163"/>
        <v>-0.266311880812019</v>
      </c>
      <c r="AQ903">
        <v>23.1</v>
      </c>
      <c r="AR903">
        <v>22.2</v>
      </c>
      <c r="AS903">
        <v>24</v>
      </c>
      <c r="AT903">
        <v>23.4</v>
      </c>
      <c r="AU903">
        <v>92.7</v>
      </c>
      <c r="AV903" s="7">
        <f>IF(AU903="","未进复试",IFERROR(VLOOKUP(A903,录取名单!$E:$I,5,0),"未录取"))</f>
        <v>92.7</v>
      </c>
      <c r="AW903" s="136" t="str">
        <f>VLOOKUP(A903,[1]数据整理!$A:$AC,29,0)</f>
        <v>2jia</v>
      </c>
      <c r="AX903" t="str">
        <f t="shared" si="164"/>
        <v/>
      </c>
      <c r="AY903">
        <f>IFERROR(VLOOKUP(A903,跨学科资质筛选!$A:$H,8,0),1)</f>
        <v>1</v>
      </c>
    </row>
    <row r="904" spans="1:51">
      <c r="A904" s="8">
        <v>1095</v>
      </c>
      <c r="B904" s="8" t="s">
        <v>1170</v>
      </c>
      <c r="C904">
        <v>2</v>
      </c>
      <c r="D904" t="s">
        <v>102</v>
      </c>
      <c r="E904" t="str">
        <f>VLOOKUP(A904,[1]数据整理!A:J,10,0)</f>
        <v>农学</v>
      </c>
      <c r="F904" t="str">
        <f>VLOOKUP(A904,[1]数据整理!$A:$M,13,0)</f>
        <v>水土保持与荒漠化防治</v>
      </c>
      <c r="G904" s="7">
        <v>211</v>
      </c>
      <c r="H904" s="7">
        <f t="shared" si="154"/>
        <v>0</v>
      </c>
      <c r="I904" s="7">
        <f t="shared" si="155"/>
        <v>1</v>
      </c>
      <c r="J904" s="7">
        <v>1</v>
      </c>
      <c r="K904" s="127">
        <f>VLOOKUP(G904,权重!$L$16:$N$18,3,0)</f>
        <v>0.03757</v>
      </c>
      <c r="L904" s="127">
        <f t="shared" si="156"/>
        <v>-0.0952406599627802</v>
      </c>
      <c r="M904" t="str">
        <f>IFERROR(VLOOKUP(A904,[1]数据整理!A:Q,16,0),"")</f>
        <v>水土保持学院</v>
      </c>
      <c r="N904" t="s">
        <v>124</v>
      </c>
      <c r="O904">
        <v>541</v>
      </c>
      <c r="Q904" s="14"/>
      <c r="R904" s="14" t="s">
        <v>55</v>
      </c>
      <c r="S904" s="14" t="s">
        <v>55</v>
      </c>
      <c r="T904" s="30">
        <f>VLOOKUP(A904,英语评价得分!O:T,6,0)</f>
        <v>-0.0458729360262969</v>
      </c>
      <c r="U904" s="41">
        <f t="shared" si="157"/>
        <v>-0.0456932177088694</v>
      </c>
      <c r="V904" s="14">
        <f t="shared" si="158"/>
        <v>0</v>
      </c>
      <c r="W904">
        <v>18</v>
      </c>
      <c r="X904">
        <v>8</v>
      </c>
      <c r="Y904" s="131">
        <v>0.444444444444444</v>
      </c>
      <c r="Z904">
        <v>86.97</v>
      </c>
      <c r="AA904" s="41">
        <f t="shared" si="159"/>
        <v>-2.97485323683022</v>
      </c>
      <c r="AB904" s="41">
        <f>VLOOKUP(A904,绩点百分制转换!$H:$M,6,0)</f>
        <v>-0.500934639138102</v>
      </c>
      <c r="AC904" s="41">
        <f>L904*权重!$O$22+AA904*权重!$O$23+AB904*权重!$O$24</f>
        <v>-1.20656722738312</v>
      </c>
      <c r="AD904" s="41">
        <f t="shared" si="160"/>
        <v>-1.71588252647911</v>
      </c>
      <c r="AE904">
        <v>0</v>
      </c>
      <c r="AF904">
        <v>0</v>
      </c>
      <c r="AG904">
        <v>0</v>
      </c>
      <c r="AH904" s="41">
        <f>AE904*权重!$N$3+AF904*权重!$N$4+AG904*权重!$N$5</f>
        <v>0</v>
      </c>
      <c r="AI904" s="41">
        <f t="shared" si="161"/>
        <v>-0.885290647353986</v>
      </c>
      <c r="AJ904">
        <v>1</v>
      </c>
      <c r="AK904">
        <v>0</v>
      </c>
      <c r="AL904">
        <v>0</v>
      </c>
      <c r="AM904" s="41">
        <f>AJ904*权重!$N$9+AK904*权重!$N$10+AL904*权重!$N$11</f>
        <v>0.484022428139353</v>
      </c>
      <c r="AN904" s="41">
        <f t="shared" si="162"/>
        <v>0.64883677573218</v>
      </c>
      <c r="AO904" s="41">
        <f>AI904*权重!$D$16+AN904*权重!$D$17</f>
        <v>0.0660217677017459</v>
      </c>
      <c r="AP904" s="41">
        <f t="shared" si="163"/>
        <v>0.0786345892814732</v>
      </c>
      <c r="AQ904">
        <v>78</v>
      </c>
      <c r="AR904" t="s">
        <v>55</v>
      </c>
      <c r="AS904">
        <v>89.8</v>
      </c>
      <c r="AT904">
        <v>93</v>
      </c>
      <c r="AU904">
        <v>86.36</v>
      </c>
      <c r="AV904" s="7">
        <f>IF(AU904="","未进复试",IFERROR(VLOOKUP(A904,录取名单!$E:$I,5,0),"未录取"))</f>
        <v>86.36</v>
      </c>
      <c r="AW904" s="136" t="str">
        <f>VLOOKUP(A904,[1]数据整理!$A:$AC,29,0)</f>
        <v>putong</v>
      </c>
      <c r="AX904" t="str">
        <f t="shared" si="164"/>
        <v/>
      </c>
      <c r="AY904">
        <f>IFERROR(VLOOKUP(A904,跨学科资质筛选!$A:$H,8,0),1)</f>
        <v>1</v>
      </c>
    </row>
    <row r="905" spans="1:51">
      <c r="A905" s="8">
        <v>1096</v>
      </c>
      <c r="B905" s="8" t="s">
        <v>1171</v>
      </c>
      <c r="C905">
        <v>1</v>
      </c>
      <c r="D905" t="s">
        <v>102</v>
      </c>
      <c r="E905" t="str">
        <f>VLOOKUP(A905,[1]数据整理!A:J,10,0)</f>
        <v>农学</v>
      </c>
      <c r="F905" t="str">
        <f>VLOOKUP(A905,[1]数据整理!$A:$M,13,0)</f>
        <v>园林</v>
      </c>
      <c r="G905" s="7">
        <v>211</v>
      </c>
      <c r="H905" s="7">
        <f t="shared" si="154"/>
        <v>0</v>
      </c>
      <c r="I905" s="7">
        <f t="shared" si="155"/>
        <v>1</v>
      </c>
      <c r="J905" s="7">
        <v>1</v>
      </c>
      <c r="K905" s="127">
        <f>VLOOKUP(G905,权重!$L$16:$N$18,3,0)</f>
        <v>0.03757</v>
      </c>
      <c r="L905" s="127">
        <f t="shared" si="156"/>
        <v>-0.0952406599627802</v>
      </c>
      <c r="M905" t="str">
        <f>IFERROR(VLOOKUP(A905,[1]数据整理!A:Q,16,0),"")</f>
        <v>园林学院</v>
      </c>
      <c r="N905" t="s">
        <v>127</v>
      </c>
      <c r="O905">
        <v>583</v>
      </c>
      <c r="P905">
        <v>541</v>
      </c>
      <c r="Q905" s="14"/>
      <c r="R905" s="14" t="s">
        <v>55</v>
      </c>
      <c r="S905" s="14" t="s">
        <v>55</v>
      </c>
      <c r="T905" s="30">
        <f>VLOOKUP(A905,英语评价得分!O:T,6,0)</f>
        <v>1.29348149428096</v>
      </c>
      <c r="U905" s="41">
        <f t="shared" si="157"/>
        <v>1.29986840518567</v>
      </c>
      <c r="V905" s="14">
        <f t="shared" si="158"/>
        <v>0</v>
      </c>
      <c r="W905">
        <v>194</v>
      </c>
      <c r="X905">
        <v>3</v>
      </c>
      <c r="Y905" s="131">
        <v>0.0154639175257732</v>
      </c>
      <c r="Z905">
        <v>91.59</v>
      </c>
      <c r="AA905" s="41">
        <f t="shared" si="159"/>
        <v>0.723532440519062</v>
      </c>
      <c r="AB905" s="41">
        <f>VLOOKUP(A905,绩点百分制转换!$H:$M,6,0)</f>
        <v>0.686006166244606</v>
      </c>
      <c r="AC905" s="41">
        <f>L905*权重!$O$22+AA905*权重!$O$23+AB905*权重!$O$24</f>
        <v>0.250938620838159</v>
      </c>
      <c r="AD905" s="41">
        <f t="shared" si="160"/>
        <v>0.356919931371516</v>
      </c>
      <c r="AE905">
        <v>0</v>
      </c>
      <c r="AF905">
        <v>0</v>
      </c>
      <c r="AG905">
        <v>0</v>
      </c>
      <c r="AH905" s="41">
        <f>AE905*权重!$N$3+AF905*权重!$N$4+AG905*权重!$N$5</f>
        <v>0</v>
      </c>
      <c r="AI905" s="41">
        <f t="shared" si="161"/>
        <v>-0.885290647353986</v>
      </c>
      <c r="AJ905">
        <v>0</v>
      </c>
      <c r="AK905">
        <v>0</v>
      </c>
      <c r="AL905">
        <v>0</v>
      </c>
      <c r="AM905" s="41">
        <f>AJ905*权重!$N$9+AK905*权重!$N$10+AL905*权重!$N$11</f>
        <v>0</v>
      </c>
      <c r="AN905" s="41">
        <f t="shared" si="162"/>
        <v>-0.651047891978899</v>
      </c>
      <c r="AO905" s="41">
        <f>AI905*权重!$D$16+AN905*权重!$D$17</f>
        <v>-0.740036714745894</v>
      </c>
      <c r="AP905" s="41">
        <f t="shared" si="163"/>
        <v>-0.881413587411652</v>
      </c>
      <c r="AQ905">
        <v>78</v>
      </c>
      <c r="AR905">
        <v>91</v>
      </c>
      <c r="AS905" t="s">
        <v>55</v>
      </c>
      <c r="AT905">
        <v>92.86</v>
      </c>
      <c r="AU905">
        <v>86.17</v>
      </c>
      <c r="AV905" s="7">
        <f>IF(AU905="","未进复试",IFERROR(VLOOKUP(A905,录取名单!$E:$I,5,0),"未录取"))</f>
        <v>86.17</v>
      </c>
      <c r="AW905" s="136" t="str">
        <f>VLOOKUP(A905,[1]数据整理!$A:$AC,29,0)</f>
        <v>putong</v>
      </c>
      <c r="AX905" t="str">
        <f t="shared" si="164"/>
        <v/>
      </c>
      <c r="AY905">
        <f>IFERROR(VLOOKUP(A905,跨学科资质筛选!$A:$H,8,0),1)</f>
        <v>1</v>
      </c>
    </row>
    <row r="906" spans="1:51">
      <c r="A906" s="8">
        <v>1097</v>
      </c>
      <c r="B906" s="8" t="s">
        <v>1172</v>
      </c>
      <c r="C906">
        <v>1</v>
      </c>
      <c r="D906" t="s">
        <v>129</v>
      </c>
      <c r="E906" t="str">
        <f>VLOOKUP(A906,[1]数据整理!A:J,10,0)</f>
        <v>农学</v>
      </c>
      <c r="F906" t="str">
        <f>VLOOKUP(A906,[1]数据整理!$A:$M,13,0)</f>
        <v>园艺</v>
      </c>
      <c r="G906" s="7" t="s">
        <v>53</v>
      </c>
      <c r="H906" s="7">
        <f t="shared" si="154"/>
        <v>0</v>
      </c>
      <c r="I906" s="7">
        <f t="shared" si="155"/>
        <v>1</v>
      </c>
      <c r="J906" s="7">
        <v>1</v>
      </c>
      <c r="K906" s="127">
        <f>VLOOKUP(G906,权重!$L$16:$N$18,3,0)</f>
        <v>0.02965</v>
      </c>
      <c r="L906" s="127">
        <f t="shared" si="156"/>
        <v>-0.162495927150278</v>
      </c>
      <c r="M906" t="str">
        <f>IFERROR(VLOOKUP(A906,[1]数据整理!A:Q,16,0),"")</f>
        <v>园林学院</v>
      </c>
      <c r="N906" t="s">
        <v>64</v>
      </c>
      <c r="O906">
        <v>500</v>
      </c>
      <c r="P906">
        <v>453</v>
      </c>
      <c r="Q906" s="14"/>
      <c r="R906" s="14" t="s">
        <v>55</v>
      </c>
      <c r="S906" s="14" t="s">
        <v>55</v>
      </c>
      <c r="T906" s="30">
        <f>VLOOKUP(A906,英语评价得分!O:T,6,0)</f>
        <v>-0.316885948272204</v>
      </c>
      <c r="U906" s="41">
        <f t="shared" si="157"/>
        <v>-0.317962230549246</v>
      </c>
      <c r="V906" s="14">
        <f t="shared" si="158"/>
        <v>0</v>
      </c>
      <c r="W906">
        <v>245</v>
      </c>
      <c r="X906">
        <v>17</v>
      </c>
      <c r="Y906" s="131">
        <v>0.0693877551020408</v>
      </c>
      <c r="Z906">
        <v>3.85</v>
      </c>
      <c r="AA906" s="41">
        <f t="shared" si="159"/>
        <v>0.25863686590575</v>
      </c>
      <c r="AB906" s="41">
        <f>VLOOKUP(A906,绩点百分制转换!$H:$M,6,0)</f>
        <v>0.149056754285761</v>
      </c>
      <c r="AC906" s="41">
        <f>L906*权重!$O$22+AA906*权重!$O$23+AB906*权重!$O$24</f>
        <v>0.0114669295551249</v>
      </c>
      <c r="AD906" s="41">
        <f t="shared" si="160"/>
        <v>0.016353537841849</v>
      </c>
      <c r="AE906">
        <v>0</v>
      </c>
      <c r="AF906">
        <v>0</v>
      </c>
      <c r="AG906">
        <v>2</v>
      </c>
      <c r="AH906" s="41">
        <f>AE906*权重!$N$3+AF906*权重!$N$4+AG906*权重!$N$5</f>
        <v>0.212949101808755</v>
      </c>
      <c r="AI906" s="41">
        <f t="shared" si="161"/>
        <v>-0.682270819782663</v>
      </c>
      <c r="AJ906">
        <v>0</v>
      </c>
      <c r="AK906">
        <v>0</v>
      </c>
      <c r="AL906">
        <v>1</v>
      </c>
      <c r="AM906" s="41">
        <f>AJ906*权重!$N$9+AK906*权重!$N$10+AL906*权重!$N$11</f>
        <v>0.150489414157071</v>
      </c>
      <c r="AN906" s="41">
        <f t="shared" si="162"/>
        <v>-0.246895376014742</v>
      </c>
      <c r="AO906" s="41">
        <f>AI906*权重!$D$16+AN906*权重!$D$17</f>
        <v>-0.412294507102175</v>
      </c>
      <c r="AP906" s="41">
        <f t="shared" si="163"/>
        <v>-0.491059393857004</v>
      </c>
      <c r="AQ906" t="s">
        <v>55</v>
      </c>
      <c r="AR906" t="s">
        <v>55</v>
      </c>
      <c r="AS906" t="s">
        <v>55</v>
      </c>
      <c r="AT906" t="s">
        <v>55</v>
      </c>
      <c r="AU906" t="s">
        <v>55</v>
      </c>
      <c r="AV906" s="7" t="str">
        <f>IF(AU906="","未进复试",IFERROR(VLOOKUP(A906,录取名单!$E:$I,5,0),"未录取"))</f>
        <v>未进复试</v>
      </c>
      <c r="AW906" s="136" t="str">
        <f>VLOOKUP(A906,[1]数据整理!$A:$AC,29,0)</f>
        <v>putong</v>
      </c>
      <c r="AX906" t="str">
        <f t="shared" si="164"/>
        <v/>
      </c>
      <c r="AY906">
        <f>IFERROR(VLOOKUP(A906,跨学科资质筛选!$A:$H,8,0),1)</f>
        <v>1</v>
      </c>
    </row>
    <row r="907" spans="1:51">
      <c r="A907" s="8">
        <v>1098</v>
      </c>
      <c r="B907" s="8" t="s">
        <v>1173</v>
      </c>
      <c r="C907">
        <v>1</v>
      </c>
      <c r="D907" t="s">
        <v>102</v>
      </c>
      <c r="E907" t="str">
        <f>VLOOKUP(A907,[1]数据整理!A:J,10,0)</f>
        <v>工学</v>
      </c>
      <c r="F907" t="str">
        <f>VLOOKUP(A907,[1]数据整理!$A:$M,13,0)</f>
        <v>风景园林</v>
      </c>
      <c r="G907" s="7">
        <v>211</v>
      </c>
      <c r="H907" s="7">
        <f t="shared" si="154"/>
        <v>0</v>
      </c>
      <c r="I907" s="7">
        <f t="shared" si="155"/>
        <v>1</v>
      </c>
      <c r="J907" s="7">
        <v>1</v>
      </c>
      <c r="K907" s="127">
        <f>VLOOKUP(G907,权重!$L$16:$N$18,3,0)</f>
        <v>0.03757</v>
      </c>
      <c r="L907" s="127">
        <f t="shared" si="156"/>
        <v>-0.0952406599627802</v>
      </c>
      <c r="M907" t="str">
        <f>IFERROR(VLOOKUP(A907,[1]数据整理!A:Q,16,0),"")</f>
        <v>园林学院</v>
      </c>
      <c r="N907" t="s">
        <v>64</v>
      </c>
      <c r="O907">
        <v>590</v>
      </c>
      <c r="Q907" s="14"/>
      <c r="R907" s="14" t="s">
        <v>55</v>
      </c>
      <c r="S907" s="14" t="s">
        <v>55</v>
      </c>
      <c r="T907" s="30">
        <f>VLOOKUP(A907,英语评价得分!O:T,6,0)</f>
        <v>0.729499569249221</v>
      </c>
      <c r="U907" s="41">
        <f t="shared" si="157"/>
        <v>0.733272725090151</v>
      </c>
      <c r="V907" s="14">
        <f t="shared" si="158"/>
        <v>0</v>
      </c>
      <c r="W907">
        <v>145</v>
      </c>
      <c r="X907">
        <v>14</v>
      </c>
      <c r="Y907" s="131">
        <v>0.096551724137931</v>
      </c>
      <c r="Z907">
        <v>89.06</v>
      </c>
      <c r="AA907" s="41">
        <f t="shared" si="159"/>
        <v>0.0244471353277411</v>
      </c>
      <c r="AB907" s="41">
        <f>VLOOKUP(A907,绩点百分制转换!$H:$M,6,0)</f>
        <v>0.0360147728207421</v>
      </c>
      <c r="AC907" s="41">
        <f>L907*权重!$O$22+AA907*权重!$O$23+AB907*权重!$O$24</f>
        <v>-0.0438631937835151</v>
      </c>
      <c r="AD907" s="41">
        <f t="shared" si="160"/>
        <v>-0.062334596267167</v>
      </c>
      <c r="AE907">
        <v>0</v>
      </c>
      <c r="AF907">
        <v>0</v>
      </c>
      <c r="AG907">
        <v>0</v>
      </c>
      <c r="AH907" s="41">
        <f>AE907*权重!$N$3+AF907*权重!$N$4+AG907*权重!$N$5</f>
        <v>0</v>
      </c>
      <c r="AI907" s="41">
        <f t="shared" si="161"/>
        <v>-0.885290647353986</v>
      </c>
      <c r="AJ907">
        <v>0</v>
      </c>
      <c r="AK907">
        <v>0</v>
      </c>
      <c r="AL907">
        <v>0</v>
      </c>
      <c r="AM907" s="41">
        <f>AJ907*权重!$N$9+AK907*权重!$N$10+AL907*权重!$N$11</f>
        <v>0</v>
      </c>
      <c r="AN907" s="41">
        <f t="shared" si="162"/>
        <v>-0.651047891978899</v>
      </c>
      <c r="AO907" s="41">
        <f>AI907*权重!$D$16+AN907*权重!$D$17</f>
        <v>-0.740036714745894</v>
      </c>
      <c r="AP907" s="41">
        <f t="shared" si="163"/>
        <v>-0.881413587411652</v>
      </c>
      <c r="AQ907">
        <v>67</v>
      </c>
      <c r="AR907">
        <v>89</v>
      </c>
      <c r="AS907" t="s">
        <v>55</v>
      </c>
      <c r="AT907">
        <v>85.5</v>
      </c>
      <c r="AU907">
        <v>79.5</v>
      </c>
      <c r="AV907" s="7">
        <f>IF(AU907="","未进复试",IFERROR(VLOOKUP(A907,录取名单!$E:$I,5,0),"未录取"))</f>
        <v>79.5</v>
      </c>
      <c r="AW907" s="136" t="str">
        <f>VLOOKUP(A907,[1]数据整理!$A:$AC,29,0)</f>
        <v>putong</v>
      </c>
      <c r="AX907" t="str">
        <f t="shared" si="164"/>
        <v/>
      </c>
      <c r="AY907">
        <f>IFERROR(VLOOKUP(A907,跨学科资质筛选!$A:$H,8,0),1)</f>
        <v>1</v>
      </c>
    </row>
    <row r="908" spans="1:51">
      <c r="A908" s="8">
        <v>1099</v>
      </c>
      <c r="B908" s="8" t="s">
        <v>1174</v>
      </c>
      <c r="C908">
        <v>1</v>
      </c>
      <c r="D908" t="s">
        <v>1175</v>
      </c>
      <c r="E908" t="str">
        <f>VLOOKUP(A908,[1]数据整理!A:J,10,0)</f>
        <v>农学</v>
      </c>
      <c r="F908" t="str">
        <f>VLOOKUP(A908,[1]数据整理!$A:$M,13,0)</f>
        <v>动物科学</v>
      </c>
      <c r="G908" s="7">
        <v>985</v>
      </c>
      <c r="H908" s="7">
        <f t="shared" si="154"/>
        <v>1</v>
      </c>
      <c r="I908" s="7">
        <f t="shared" si="155"/>
        <v>1</v>
      </c>
      <c r="J908" s="7">
        <v>1</v>
      </c>
      <c r="K908" s="127">
        <f>VLOOKUP(G908,权重!$L$16:$N$18,3,0)</f>
        <v>0.93278</v>
      </c>
      <c r="L908" s="127">
        <f t="shared" si="156"/>
        <v>7.50672748889076</v>
      </c>
      <c r="M908" t="str">
        <f>IFERROR(VLOOKUP(A908,[1]数据整理!A:Q,16,0),"")</f>
        <v>自然保护区学院</v>
      </c>
      <c r="N908" t="s">
        <v>548</v>
      </c>
      <c r="O908">
        <v>610</v>
      </c>
      <c r="P908">
        <v>501</v>
      </c>
      <c r="Q908" s="14"/>
      <c r="R908" s="14" t="s">
        <v>55</v>
      </c>
      <c r="S908" s="14" t="s">
        <v>55</v>
      </c>
      <c r="T908" s="30">
        <f>VLOOKUP(A908,英语评价得分!O:T,6,0)</f>
        <v>1.04597814283107</v>
      </c>
      <c r="U908" s="41">
        <f t="shared" si="157"/>
        <v>1.05121800786526</v>
      </c>
      <c r="V908" s="14">
        <f t="shared" si="158"/>
        <v>0</v>
      </c>
      <c r="W908">
        <v>93</v>
      </c>
      <c r="X908">
        <v>10</v>
      </c>
      <c r="Y908" s="131">
        <v>0.10752688172043</v>
      </c>
      <c r="Z908">
        <v>3.68</v>
      </c>
      <c r="AA908" s="41">
        <f t="shared" si="159"/>
        <v>-0.0701733965209256</v>
      </c>
      <c r="AB908" s="41">
        <f>VLOOKUP(A908,绩点百分制转换!$H:$M,6,0)</f>
        <v>-0.544609950158679</v>
      </c>
      <c r="AC908" s="41">
        <f>L908*权重!$O$22+AA908*权重!$O$23+AB908*权重!$O$24</f>
        <v>4.26594010666252</v>
      </c>
      <c r="AD908" s="41">
        <f t="shared" si="160"/>
        <v>6.06688326239147</v>
      </c>
      <c r="AE908">
        <v>0</v>
      </c>
      <c r="AF908">
        <v>0</v>
      </c>
      <c r="AG908">
        <v>0</v>
      </c>
      <c r="AH908" s="41">
        <f>AE908*权重!$N$3+AF908*权重!$N$4+AG908*权重!$N$5</f>
        <v>0</v>
      </c>
      <c r="AI908" s="41">
        <f t="shared" si="161"/>
        <v>-0.885290647353986</v>
      </c>
      <c r="AJ908">
        <v>0</v>
      </c>
      <c r="AK908">
        <v>0</v>
      </c>
      <c r="AL908">
        <v>0</v>
      </c>
      <c r="AM908" s="41">
        <f>AJ908*权重!$N$9+AK908*权重!$N$10+AL908*权重!$N$11</f>
        <v>0</v>
      </c>
      <c r="AN908" s="41">
        <f t="shared" si="162"/>
        <v>-0.651047891978899</v>
      </c>
      <c r="AO908" s="41">
        <f>AI908*权重!$D$16+AN908*权重!$D$17</f>
        <v>-0.740036714745894</v>
      </c>
      <c r="AP908" s="41">
        <f t="shared" si="163"/>
        <v>-0.881413587411652</v>
      </c>
      <c r="AQ908" t="s">
        <v>55</v>
      </c>
      <c r="AR908" t="s">
        <v>55</v>
      </c>
      <c r="AS908" t="s">
        <v>55</v>
      </c>
      <c r="AT908" t="s">
        <v>55</v>
      </c>
      <c r="AU908" t="s">
        <v>55</v>
      </c>
      <c r="AV908" s="7" t="str">
        <f>IF(AU908="","未进复试",IFERROR(VLOOKUP(A908,录取名单!$E:$I,5,0),"未录取"))</f>
        <v>未进复试</v>
      </c>
      <c r="AW908" s="136" t="str">
        <f>VLOOKUP(A908,[1]数据整理!$A:$AC,29,0)</f>
        <v>putong</v>
      </c>
      <c r="AX908" t="str">
        <f t="shared" si="164"/>
        <v/>
      </c>
      <c r="AY908">
        <f>IFERROR(VLOOKUP(A908,跨学科资质筛选!$A:$H,8,0),1)</f>
        <v>1</v>
      </c>
    </row>
    <row r="909" spans="1:51">
      <c r="A909" s="8">
        <v>1100</v>
      </c>
      <c r="B909" s="8" t="s">
        <v>1176</v>
      </c>
      <c r="C909">
        <v>1</v>
      </c>
      <c r="D909" t="s">
        <v>524</v>
      </c>
      <c r="E909" t="str">
        <f>VLOOKUP(A909,[1]数据整理!A:J,10,0)</f>
        <v>经济学</v>
      </c>
      <c r="F909" t="str">
        <f>VLOOKUP(A909,[1]数据整理!$A:$M,13,0)</f>
        <v>经济统计学</v>
      </c>
      <c r="G909" s="7">
        <v>211</v>
      </c>
      <c r="H909" s="7">
        <f t="shared" si="154"/>
        <v>0</v>
      </c>
      <c r="I909" s="7">
        <f t="shared" si="155"/>
        <v>1</v>
      </c>
      <c r="J909" s="7">
        <v>1</v>
      </c>
      <c r="K909" s="127">
        <f>VLOOKUP(G909,权重!$L$16:$N$18,3,0)</f>
        <v>0.03757</v>
      </c>
      <c r="L909" s="127">
        <f t="shared" si="156"/>
        <v>-0.0952406599627802</v>
      </c>
      <c r="M909" t="str">
        <f>IFERROR(VLOOKUP(A909,[1]数据整理!A:Q,16,0),"")</f>
        <v>经济管理学院</v>
      </c>
      <c r="N909" t="s">
        <v>61</v>
      </c>
      <c r="O909">
        <v>530</v>
      </c>
      <c r="P909">
        <v>517</v>
      </c>
      <c r="Q909" s="14"/>
      <c r="R909" s="14" t="s">
        <v>55</v>
      </c>
      <c r="S909" s="14" t="s">
        <v>55</v>
      </c>
      <c r="T909" s="30">
        <f>VLOOKUP(A909,英语评价得分!O:T,6,0)</f>
        <v>0.85429037358464</v>
      </c>
      <c r="U909" s="41">
        <f t="shared" si="157"/>
        <v>0.85864186816706</v>
      </c>
      <c r="V909" s="14">
        <f t="shared" si="158"/>
        <v>0</v>
      </c>
      <c r="W909">
        <v>46</v>
      </c>
      <c r="X909">
        <v>8</v>
      </c>
      <c r="Y909" s="131">
        <v>0.173913043478261</v>
      </c>
      <c r="Z909">
        <v>88.41</v>
      </c>
      <c r="AA909" s="41">
        <f t="shared" si="159"/>
        <v>-0.642510867368178</v>
      </c>
      <c r="AB909" s="41">
        <f>VLOOKUP(A909,绩点百分制转换!$H:$M,6,0)</f>
        <v>-0.130979063434402</v>
      </c>
      <c r="AC909" s="41">
        <f>L909*权重!$O$22+AA909*权重!$O$23+AB909*权重!$O$24</f>
        <v>-0.304572830137842</v>
      </c>
      <c r="AD909" s="41">
        <f t="shared" si="160"/>
        <v>-0.43310468661026</v>
      </c>
      <c r="AE909">
        <v>1</v>
      </c>
      <c r="AF909">
        <v>0</v>
      </c>
      <c r="AG909">
        <v>2</v>
      </c>
      <c r="AH909" s="41">
        <f>AE909*权重!$N$3+AF909*权重!$N$4+AG909*权重!$N$5</f>
        <v>0.673553627658583</v>
      </c>
      <c r="AI909" s="41">
        <f t="shared" si="161"/>
        <v>-0.243143109816625</v>
      </c>
      <c r="AJ909">
        <v>0</v>
      </c>
      <c r="AK909">
        <v>0</v>
      </c>
      <c r="AL909">
        <v>1</v>
      </c>
      <c r="AM909" s="41">
        <f>AJ909*权重!$N$9+AK909*权重!$N$10+AL909*权重!$N$11</f>
        <v>0.150489414157071</v>
      </c>
      <c r="AN909" s="41">
        <f t="shared" si="162"/>
        <v>-0.246895376014742</v>
      </c>
      <c r="AO909" s="41">
        <f>AI909*权重!$D$16+AN909*权重!$D$17</f>
        <v>-0.245469890086078</v>
      </c>
      <c r="AP909" s="41">
        <f t="shared" si="163"/>
        <v>-0.29236454369241</v>
      </c>
      <c r="AQ909" t="s">
        <v>55</v>
      </c>
      <c r="AR909" t="s">
        <v>55</v>
      </c>
      <c r="AS909">
        <v>84</v>
      </c>
      <c r="AT909">
        <v>84</v>
      </c>
      <c r="AU909">
        <v>84</v>
      </c>
      <c r="AV909" s="7">
        <f>IF(AU909="","未进复试",IFERROR(VLOOKUP(A909,录取名单!$E:$I,5,0),"未录取"))</f>
        <v>84</v>
      </c>
      <c r="AW909" s="136" t="str">
        <f>VLOOKUP(A909,[1]数据整理!$A:$AC,29,0)</f>
        <v>putong</v>
      </c>
      <c r="AX909" t="str">
        <f t="shared" si="164"/>
        <v/>
      </c>
      <c r="AY909">
        <f>IFERROR(VLOOKUP(A909,跨学科资质筛选!$A:$H,8,0),1)</f>
        <v>1</v>
      </c>
    </row>
    <row r="910" spans="1:51">
      <c r="A910" s="8">
        <v>1101</v>
      </c>
      <c r="B910" s="8" t="s">
        <v>1177</v>
      </c>
      <c r="C910">
        <v>1</v>
      </c>
      <c r="D910" t="s">
        <v>102</v>
      </c>
      <c r="E910" t="str">
        <f>VLOOKUP(A910,[1]数据整理!A:J,10,0)</f>
        <v>管理学</v>
      </c>
      <c r="F910" t="str">
        <f>VLOOKUP(A910,[1]数据整理!$A:$M,13,0)</f>
        <v>信息管理与信息系统</v>
      </c>
      <c r="G910" s="7">
        <v>211</v>
      </c>
      <c r="H910" s="7">
        <f t="shared" si="154"/>
        <v>0</v>
      </c>
      <c r="I910" s="7">
        <f t="shared" si="155"/>
        <v>1</v>
      </c>
      <c r="J910" s="7">
        <v>1</v>
      </c>
      <c r="K910" s="127">
        <f>VLOOKUP(G910,权重!$L$16:$N$18,3,0)</f>
        <v>0.03757</v>
      </c>
      <c r="L910" s="127">
        <f t="shared" si="156"/>
        <v>-0.0952406599627802</v>
      </c>
      <c r="M910" t="str">
        <f>IFERROR(VLOOKUP(A910,[1]数据整理!A:Q,16,0),"")</f>
        <v>经济管理学院</v>
      </c>
      <c r="N910" t="s">
        <v>79</v>
      </c>
      <c r="O910">
        <v>448</v>
      </c>
      <c r="P910">
        <v>431</v>
      </c>
      <c r="Q910" s="14"/>
      <c r="R910" s="14" t="s">
        <v>55</v>
      </c>
      <c r="S910" s="14" t="s">
        <v>55</v>
      </c>
      <c r="T910" s="30">
        <f>VLOOKUP(A910,英语评价得分!O:T,6,0)</f>
        <v>-0.719477808910494</v>
      </c>
      <c r="U910" s="41">
        <f t="shared" si="157"/>
        <v>-0.722419889482977</v>
      </c>
      <c r="V910" s="14">
        <f t="shared" si="158"/>
        <v>0</v>
      </c>
      <c r="W910">
        <v>30</v>
      </c>
      <c r="X910">
        <v>6</v>
      </c>
      <c r="Y910" s="131">
        <v>0.2</v>
      </c>
      <c r="Z910">
        <v>86.25</v>
      </c>
      <c r="AA910" s="41">
        <f t="shared" si="159"/>
        <v>-0.867415310137732</v>
      </c>
      <c r="AB910" s="41">
        <f>VLOOKUP(A910,绩点百分制转换!$H:$M,6,0)</f>
        <v>-0.685912426989953</v>
      </c>
      <c r="AC910" s="41">
        <f>L910*权重!$O$22+AA910*权重!$O$23+AB910*权重!$O$24</f>
        <v>-0.41509344408482</v>
      </c>
      <c r="AD910" s="41">
        <f t="shared" si="160"/>
        <v>-0.590282375133453</v>
      </c>
      <c r="AE910">
        <v>3</v>
      </c>
      <c r="AF910">
        <v>0</v>
      </c>
      <c r="AG910">
        <v>3</v>
      </c>
      <c r="AH910" s="41">
        <f>AE910*权重!$N$3+AF910*权重!$N$4+AG910*权重!$N$5</f>
        <v>1.70123723026262</v>
      </c>
      <c r="AI910" s="41">
        <f t="shared" si="161"/>
        <v>0.736622223901111</v>
      </c>
      <c r="AJ910">
        <v>0</v>
      </c>
      <c r="AK910">
        <v>0</v>
      </c>
      <c r="AL910">
        <v>0</v>
      </c>
      <c r="AM910" s="41">
        <f>AJ910*权重!$N$9+AK910*权重!$N$10+AL910*权重!$N$11</f>
        <v>0</v>
      </c>
      <c r="AN910" s="41">
        <f t="shared" si="162"/>
        <v>-0.651047891978899</v>
      </c>
      <c r="AO910" s="41">
        <f>AI910*权重!$D$16+AN910*权重!$D$17</f>
        <v>-0.123872014956083</v>
      </c>
      <c r="AP910" s="41">
        <f t="shared" si="163"/>
        <v>-0.147536567992902</v>
      </c>
      <c r="AQ910" t="s">
        <v>55</v>
      </c>
      <c r="AR910" t="s">
        <v>55</v>
      </c>
      <c r="AS910" t="s">
        <v>55</v>
      </c>
      <c r="AT910">
        <v>87.38</v>
      </c>
      <c r="AU910">
        <v>87.38</v>
      </c>
      <c r="AV910" s="7">
        <f>IF(AU910="","未进复试",IFERROR(VLOOKUP(A910,录取名单!$E:$I,5,0),"未录取"))</f>
        <v>87.38</v>
      </c>
      <c r="AW910" s="136" t="str">
        <f>VLOOKUP(A910,[1]数据整理!$A:$AC,29,0)</f>
        <v>putong</v>
      </c>
      <c r="AX910" t="str">
        <f t="shared" si="164"/>
        <v/>
      </c>
      <c r="AY910">
        <f>IFERROR(VLOOKUP(A910,跨学科资质筛选!$A:$H,8,0),1)</f>
        <v>1</v>
      </c>
    </row>
    <row r="911" spans="1:51">
      <c r="A911" s="8">
        <v>1102</v>
      </c>
      <c r="B911" s="8" t="s">
        <v>1178</v>
      </c>
      <c r="C911">
        <v>1</v>
      </c>
      <c r="D911" t="s">
        <v>102</v>
      </c>
      <c r="E911" t="str">
        <f>VLOOKUP(A911,[1]数据整理!A:J,10,0)</f>
        <v>工学</v>
      </c>
      <c r="F911" t="str">
        <f>VLOOKUP(A911,[1]数据整理!$A:$M,13,0)</f>
        <v>风景园林</v>
      </c>
      <c r="G911" s="7">
        <v>211</v>
      </c>
      <c r="H911" s="7">
        <f t="shared" si="154"/>
        <v>0</v>
      </c>
      <c r="I911" s="7">
        <f t="shared" si="155"/>
        <v>1</v>
      </c>
      <c r="J911" s="7">
        <v>1</v>
      </c>
      <c r="K911" s="127">
        <f>VLOOKUP(G911,权重!$L$16:$N$18,3,0)</f>
        <v>0.03757</v>
      </c>
      <c r="L911" s="127">
        <f t="shared" si="156"/>
        <v>-0.0952406599627802</v>
      </c>
      <c r="M911" t="str">
        <f>IFERROR(VLOOKUP(A911,[1]数据整理!A:Q,16,0),"")</f>
        <v>园林学院</v>
      </c>
      <c r="N911" t="s">
        <v>64</v>
      </c>
      <c r="O911">
        <v>608</v>
      </c>
      <c r="P911">
        <v>539</v>
      </c>
      <c r="Q911" s="14"/>
      <c r="R911" s="14" t="s">
        <v>55</v>
      </c>
      <c r="S911" s="14" t="s">
        <v>55</v>
      </c>
      <c r="T911" s="30">
        <f>VLOOKUP(A911,英语评价得分!O:T,6,0)</f>
        <v>1.25688223422293</v>
      </c>
      <c r="U911" s="41">
        <f t="shared" si="157"/>
        <v>1.26309952710079</v>
      </c>
      <c r="V911" s="14">
        <f t="shared" si="158"/>
        <v>0</v>
      </c>
      <c r="W911">
        <v>142</v>
      </c>
      <c r="X911">
        <v>29</v>
      </c>
      <c r="Y911" s="131">
        <v>0.204225352112676</v>
      </c>
      <c r="Z911">
        <v>88.29</v>
      </c>
      <c r="AA911" s="41">
        <f t="shared" si="159"/>
        <v>-0.903843494529983</v>
      </c>
      <c r="AB911" s="41">
        <f>VLOOKUP(A911,绩点百分制转换!$H:$M,6,0)</f>
        <v>-0.161808694743041</v>
      </c>
      <c r="AC911" s="41">
        <f>L911*权重!$O$22+AA911*权重!$O$23+AB911*权重!$O$24</f>
        <v>-0.405157223370629</v>
      </c>
      <c r="AD911" s="41">
        <f t="shared" si="160"/>
        <v>-0.576151507155629</v>
      </c>
      <c r="AE911">
        <v>0</v>
      </c>
      <c r="AF911">
        <v>0</v>
      </c>
      <c r="AG911">
        <v>0</v>
      </c>
      <c r="AH911" s="41">
        <f>AE911*权重!$N$3+AF911*权重!$N$4+AG911*权重!$N$5</f>
        <v>0</v>
      </c>
      <c r="AI911" s="41">
        <f t="shared" si="161"/>
        <v>-0.885290647353986</v>
      </c>
      <c r="AJ911">
        <v>0</v>
      </c>
      <c r="AK911">
        <v>0</v>
      </c>
      <c r="AL911">
        <v>0</v>
      </c>
      <c r="AM911" s="41">
        <f>AJ911*权重!$N$9+AK911*权重!$N$10+AL911*权重!$N$11</f>
        <v>0</v>
      </c>
      <c r="AN911" s="41">
        <f t="shared" si="162"/>
        <v>-0.651047891978899</v>
      </c>
      <c r="AO911" s="41">
        <f>AI911*权重!$D$16+AN911*权重!$D$17</f>
        <v>-0.740036714745894</v>
      </c>
      <c r="AP911" s="41">
        <f t="shared" si="163"/>
        <v>-0.881413587411652</v>
      </c>
      <c r="AQ911">
        <v>73</v>
      </c>
      <c r="AR911">
        <v>81</v>
      </c>
      <c r="AS911" t="s">
        <v>55</v>
      </c>
      <c r="AT911">
        <v>89.21</v>
      </c>
      <c r="AU911">
        <v>79.44</v>
      </c>
      <c r="AV911" s="7">
        <f>IF(AU911="","未进复试",IFERROR(VLOOKUP(A911,录取名单!$E:$I,5,0),"未录取"))</f>
        <v>79.44</v>
      </c>
      <c r="AW911" s="136" t="str">
        <f>VLOOKUP(A911,[1]数据整理!$A:$AC,29,0)</f>
        <v>putong</v>
      </c>
      <c r="AX911" t="str">
        <f t="shared" si="164"/>
        <v/>
      </c>
      <c r="AY911">
        <f>IFERROR(VLOOKUP(A911,跨学科资质筛选!$A:$H,8,0),1)</f>
        <v>1</v>
      </c>
    </row>
    <row r="912" spans="1:51">
      <c r="A912" s="8">
        <v>1103</v>
      </c>
      <c r="B912" s="8" t="s">
        <v>1179</v>
      </c>
      <c r="C912">
        <v>1</v>
      </c>
      <c r="D912" t="s">
        <v>102</v>
      </c>
      <c r="E912" t="str">
        <f>VLOOKUP(A912,[1]数据整理!A:J,10,0)</f>
        <v>法学</v>
      </c>
      <c r="F912" t="str">
        <f>VLOOKUP(A912,[1]数据整理!$A:$M,13,0)</f>
        <v>法学</v>
      </c>
      <c r="G912" s="7">
        <v>211</v>
      </c>
      <c r="H912" s="7">
        <f t="shared" si="154"/>
        <v>0</v>
      </c>
      <c r="I912" s="7">
        <f t="shared" si="155"/>
        <v>1</v>
      </c>
      <c r="J912" s="7">
        <v>1</v>
      </c>
      <c r="K912" s="127">
        <f>VLOOKUP(G912,权重!$L$16:$N$18,3,0)</f>
        <v>0.03757</v>
      </c>
      <c r="L912" s="127">
        <f t="shared" si="156"/>
        <v>-0.0952406599627802</v>
      </c>
      <c r="M912" t="str">
        <f>IFERROR(VLOOKUP(A912,[1]数据整理!A:Q,16,0),"")</f>
        <v>人文社会科学学院</v>
      </c>
      <c r="N912" t="s">
        <v>120</v>
      </c>
      <c r="O912">
        <v>543</v>
      </c>
      <c r="P912">
        <v>459</v>
      </c>
      <c r="Q912" s="14"/>
      <c r="R912" s="14" t="s">
        <v>55</v>
      </c>
      <c r="S912" s="14" t="s">
        <v>55</v>
      </c>
      <c r="T912" s="30">
        <f>VLOOKUP(A912,英语评价得分!O:T,6,0)</f>
        <v>-0.0142250786681125</v>
      </c>
      <c r="U912" s="41">
        <f t="shared" si="157"/>
        <v>-0.0138986894313584</v>
      </c>
      <c r="V912" s="14">
        <f t="shared" si="158"/>
        <v>0</v>
      </c>
      <c r="W912">
        <v>93</v>
      </c>
      <c r="X912">
        <v>3</v>
      </c>
      <c r="Y912" s="131">
        <v>0.032258064516129</v>
      </c>
      <c r="Z912">
        <v>92.93</v>
      </c>
      <c r="AA912" s="41">
        <f t="shared" si="159"/>
        <v>0.578744440143917</v>
      </c>
      <c r="AB912" s="41">
        <f>VLOOKUP(A912,绩点百分制转换!$H:$M,6,0)</f>
        <v>1.03027038252444</v>
      </c>
      <c r="AC912" s="41">
        <f>L912*权重!$O$22+AA912*权重!$O$23+AB912*权重!$O$24</f>
        <v>0.21159407128172</v>
      </c>
      <c r="AD912" s="41">
        <f t="shared" si="160"/>
        <v>0.300965796351653</v>
      </c>
      <c r="AE912">
        <v>0</v>
      </c>
      <c r="AF912">
        <v>0</v>
      </c>
      <c r="AG912">
        <v>0</v>
      </c>
      <c r="AH912" s="41">
        <f>AE912*权重!$N$3+AF912*权重!$N$4+AG912*权重!$N$5</f>
        <v>0</v>
      </c>
      <c r="AI912" s="41">
        <f t="shared" si="161"/>
        <v>-0.885290647353986</v>
      </c>
      <c r="AJ912">
        <v>0</v>
      </c>
      <c r="AK912">
        <v>0</v>
      </c>
      <c r="AL912">
        <v>0</v>
      </c>
      <c r="AM912" s="41">
        <f>AJ912*权重!$N$9+AK912*权重!$N$10+AL912*权重!$N$11</f>
        <v>0</v>
      </c>
      <c r="AN912" s="41">
        <f t="shared" si="162"/>
        <v>-0.651047891978899</v>
      </c>
      <c r="AO912" s="41">
        <f>AI912*权重!$D$16+AN912*权重!$D$17</f>
        <v>-0.740036714745894</v>
      </c>
      <c r="AP912" s="41">
        <f t="shared" si="163"/>
        <v>-0.881413587411652</v>
      </c>
      <c r="AQ912" t="s">
        <v>55</v>
      </c>
      <c r="AR912" t="s">
        <v>55</v>
      </c>
      <c r="AS912" t="s">
        <v>55</v>
      </c>
      <c r="AT912" t="s">
        <v>55</v>
      </c>
      <c r="AU912" t="s">
        <v>55</v>
      </c>
      <c r="AV912" s="7" t="str">
        <f>IF(AU912="","未进复试",IFERROR(VLOOKUP(A912,录取名单!$E:$I,5,0),"未录取"))</f>
        <v>未进复试</v>
      </c>
      <c r="AW912" s="136" t="str">
        <f>VLOOKUP(A912,[1]数据整理!$A:$AC,29,0)</f>
        <v>putong</v>
      </c>
      <c r="AX912" t="str">
        <f t="shared" si="164"/>
        <v/>
      </c>
      <c r="AY912">
        <f>IFERROR(VLOOKUP(A912,跨学科资质筛选!$A:$H,8,0),1)</f>
        <v>1</v>
      </c>
    </row>
    <row r="913" spans="1:51">
      <c r="A913" s="8">
        <v>1104</v>
      </c>
      <c r="B913" s="8" t="s">
        <v>1180</v>
      </c>
      <c r="C913">
        <v>1</v>
      </c>
      <c r="D913" t="s">
        <v>102</v>
      </c>
      <c r="E913" t="str">
        <f>VLOOKUP(A913,[1]数据整理!A:J,10,0)</f>
        <v>管理学</v>
      </c>
      <c r="F913" t="str">
        <f>VLOOKUP(A913,[1]数据整理!$A:$M,13,0)</f>
        <v>管理科学</v>
      </c>
      <c r="G913" s="7">
        <v>211</v>
      </c>
      <c r="H913" s="7">
        <f t="shared" si="154"/>
        <v>0</v>
      </c>
      <c r="I913" s="7">
        <f t="shared" si="155"/>
        <v>1</v>
      </c>
      <c r="J913" s="7">
        <v>1</v>
      </c>
      <c r="K913" s="127">
        <f>VLOOKUP(G913,权重!$L$16:$N$18,3,0)</f>
        <v>0.03757</v>
      </c>
      <c r="L913" s="127">
        <f t="shared" si="156"/>
        <v>-0.0952406599627802</v>
      </c>
      <c r="M913" t="str">
        <f>IFERROR(VLOOKUP(A913,[1]数据整理!A:Q,16,0),"")</f>
        <v>经济管理学院</v>
      </c>
      <c r="N913" t="s">
        <v>79</v>
      </c>
      <c r="O913">
        <v>496</v>
      </c>
      <c r="P913">
        <v>447</v>
      </c>
      <c r="Q913" s="14"/>
      <c r="R913" s="14" t="s">
        <v>55</v>
      </c>
      <c r="S913" s="14" t="s">
        <v>55</v>
      </c>
      <c r="T913" s="30">
        <f>VLOOKUP(A913,英语评价得分!O:T,6,0)</f>
        <v>-0.426683728446284</v>
      </c>
      <c r="U913" s="41">
        <f t="shared" si="157"/>
        <v>-0.428268864803901</v>
      </c>
      <c r="V913" s="14">
        <f t="shared" si="158"/>
        <v>0</v>
      </c>
      <c r="W913">
        <v>26</v>
      </c>
      <c r="X913">
        <v>2</v>
      </c>
      <c r="Y913" s="131">
        <v>0.0769230769230769</v>
      </c>
      <c r="Z913">
        <v>89.09</v>
      </c>
      <c r="AA913" s="41">
        <f t="shared" si="159"/>
        <v>0.193672317287856</v>
      </c>
      <c r="AB913" s="41">
        <f>VLOOKUP(A913,绩点百分制转换!$H:$M,6,0)</f>
        <v>0.0437221806479028</v>
      </c>
      <c r="AC913" s="41">
        <f>L913*权重!$O$22+AA913*权重!$O$23+AB913*权重!$O$24</f>
        <v>0.0207142544912561</v>
      </c>
      <c r="AD913" s="41">
        <f t="shared" si="160"/>
        <v>0.0295046877185705</v>
      </c>
      <c r="AE913">
        <v>0</v>
      </c>
      <c r="AF913">
        <v>1</v>
      </c>
      <c r="AG913">
        <v>7</v>
      </c>
      <c r="AH913" s="41">
        <f>AE913*权重!$N$3+AF913*权重!$N$4+AG913*权重!$N$5</f>
        <v>1.17824277957644</v>
      </c>
      <c r="AI913" s="41">
        <f t="shared" si="161"/>
        <v>0.238013672387127</v>
      </c>
      <c r="AJ913">
        <v>1</v>
      </c>
      <c r="AK913">
        <v>1</v>
      </c>
      <c r="AL913">
        <v>0</v>
      </c>
      <c r="AM913" s="41">
        <f>AJ913*权重!$N$9+AK913*权重!$N$10+AL913*权重!$N$11</f>
        <v>0.825522828401554</v>
      </c>
      <c r="AN913" s="41">
        <f t="shared" si="162"/>
        <v>1.56596604187897</v>
      </c>
      <c r="AO913" s="41">
        <f>AI913*权重!$D$16+AN913*权重!$D$17</f>
        <v>1.06147693670902</v>
      </c>
      <c r="AP913" s="41">
        <f t="shared" si="163"/>
        <v>1.26426186173842</v>
      </c>
      <c r="AQ913" t="s">
        <v>55</v>
      </c>
      <c r="AR913" t="s">
        <v>55</v>
      </c>
      <c r="AS913" t="s">
        <v>55</v>
      </c>
      <c r="AT913" t="s">
        <v>55</v>
      </c>
      <c r="AU913" t="s">
        <v>55</v>
      </c>
      <c r="AV913" s="7" t="str">
        <f>IF(AU913="","未进复试",IFERROR(VLOOKUP(A913,录取名单!$E:$I,5,0),"未录取"))</f>
        <v>未进复试</v>
      </c>
      <c r="AW913" s="136" t="str">
        <f>VLOOKUP(A913,[1]数据整理!$A:$AC,29,0)</f>
        <v>putong</v>
      </c>
      <c r="AX913" t="str">
        <f t="shared" si="164"/>
        <v/>
      </c>
      <c r="AY913">
        <f>IFERROR(VLOOKUP(A913,跨学科资质筛选!$A:$H,8,0),1)</f>
        <v>1</v>
      </c>
    </row>
    <row r="914" spans="1:51">
      <c r="A914" s="8">
        <v>1105</v>
      </c>
      <c r="B914" s="8" t="s">
        <v>1181</v>
      </c>
      <c r="C914">
        <v>1</v>
      </c>
      <c r="D914" t="s">
        <v>102</v>
      </c>
      <c r="E914" t="str">
        <f>VLOOKUP(A914,[1]数据整理!A:J,10,0)</f>
        <v>理学</v>
      </c>
      <c r="F914" t="str">
        <f>VLOOKUP(A914,[1]数据整理!$A:$M,13,0)</f>
        <v>应用心理学</v>
      </c>
      <c r="G914" s="7">
        <v>211</v>
      </c>
      <c r="H914" s="7">
        <f t="shared" si="154"/>
        <v>0</v>
      </c>
      <c r="I914" s="7">
        <f t="shared" si="155"/>
        <v>1</v>
      </c>
      <c r="J914" s="7">
        <v>1</v>
      </c>
      <c r="K914" s="127">
        <f>VLOOKUP(G914,权重!$L$16:$N$18,3,0)</f>
        <v>0.03757</v>
      </c>
      <c r="L914" s="127">
        <f t="shared" si="156"/>
        <v>-0.0952406599627802</v>
      </c>
      <c r="M914" t="str">
        <f>IFERROR(VLOOKUP(A914,[1]数据整理!A:Q,16,0),"")</f>
        <v>人文社会科学学院</v>
      </c>
      <c r="N914" t="s">
        <v>197</v>
      </c>
      <c r="O914">
        <v>596</v>
      </c>
      <c r="P914">
        <v>541</v>
      </c>
      <c r="Q914" s="14"/>
      <c r="R914" s="14" t="s">
        <v>55</v>
      </c>
      <c r="S914" s="14" t="s">
        <v>55</v>
      </c>
      <c r="T914" s="30">
        <f>VLOOKUP(A914,英语评价得分!O:T,6,0)</f>
        <v>1.29348149428096</v>
      </c>
      <c r="U914" s="41">
        <f t="shared" si="157"/>
        <v>1.29986840518567</v>
      </c>
      <c r="V914" s="14">
        <f t="shared" si="158"/>
        <v>0</v>
      </c>
      <c r="W914">
        <v>74</v>
      </c>
      <c r="X914">
        <v>9</v>
      </c>
      <c r="Y914" s="131">
        <v>0.121621621621622</v>
      </c>
      <c r="Z914">
        <v>90.21</v>
      </c>
      <c r="AA914" s="41">
        <f t="shared" si="159"/>
        <v>-0.191688898753531</v>
      </c>
      <c r="AB914" s="41">
        <f>VLOOKUP(A914,绩点百分制转换!$H:$M,6,0)</f>
        <v>0.331465406195223</v>
      </c>
      <c r="AC914" s="41">
        <f>L914*权重!$O$22+AA914*权重!$O$23+AB914*权重!$O$24</f>
        <v>-0.112500442520071</v>
      </c>
      <c r="AD914" s="41">
        <f t="shared" si="160"/>
        <v>-0.159947554770808</v>
      </c>
      <c r="AE914">
        <v>0</v>
      </c>
      <c r="AF914">
        <v>2</v>
      </c>
      <c r="AG914">
        <v>7</v>
      </c>
      <c r="AH914" s="41">
        <f>AE914*权重!$N$3+AF914*权重!$N$4+AG914*权重!$N$5</f>
        <v>1.61116370282223</v>
      </c>
      <c r="AI914" s="41">
        <f t="shared" si="161"/>
        <v>0.65074859562861</v>
      </c>
      <c r="AJ914">
        <v>0</v>
      </c>
      <c r="AK914">
        <v>0</v>
      </c>
      <c r="AL914">
        <v>0</v>
      </c>
      <c r="AM914" s="41">
        <f>AJ914*权重!$N$9+AK914*权重!$N$10+AL914*权重!$N$11</f>
        <v>0</v>
      </c>
      <c r="AN914" s="41">
        <f t="shared" si="162"/>
        <v>-0.651047891978899</v>
      </c>
      <c r="AO914" s="41">
        <f>AI914*权重!$D$16+AN914*权重!$D$17</f>
        <v>-0.156495406336806</v>
      </c>
      <c r="AP914" s="41">
        <f t="shared" si="163"/>
        <v>-0.186392343466543</v>
      </c>
      <c r="AQ914">
        <v>32</v>
      </c>
      <c r="AR914">
        <v>9</v>
      </c>
      <c r="AS914">
        <v>9</v>
      </c>
      <c r="AT914">
        <v>29</v>
      </c>
      <c r="AU914">
        <v>79</v>
      </c>
      <c r="AV914" s="7" t="str">
        <f>IF(AU914="","未进复试",IFERROR(VLOOKUP(A914,录取名单!$E:$I,5,0),"未录取"))</f>
        <v>未录取</v>
      </c>
      <c r="AW914" s="136" t="str">
        <f>VLOOKUP(A914,[1]数据整理!$A:$AC,29,0)</f>
        <v>putong</v>
      </c>
      <c r="AX914" t="str">
        <f t="shared" si="164"/>
        <v/>
      </c>
      <c r="AY914">
        <f>IFERROR(VLOOKUP(A914,跨学科资质筛选!$A:$H,8,0),1)</f>
        <v>1</v>
      </c>
    </row>
    <row r="915" spans="1:51">
      <c r="A915" s="8">
        <v>1107</v>
      </c>
      <c r="B915" s="8" t="s">
        <v>1182</v>
      </c>
      <c r="C915">
        <v>1</v>
      </c>
      <c r="D915" t="s">
        <v>437</v>
      </c>
      <c r="E915" t="str">
        <f>VLOOKUP(A915,[1]数据整理!A:J,10,0)</f>
        <v>理学</v>
      </c>
      <c r="F915" t="str">
        <f>VLOOKUP(A915,[1]数据整理!$A:$M,13,0)</f>
        <v>地理科学</v>
      </c>
      <c r="G915" s="7" t="s">
        <v>53</v>
      </c>
      <c r="H915" s="7">
        <f t="shared" si="154"/>
        <v>0</v>
      </c>
      <c r="I915" s="7">
        <f t="shared" si="155"/>
        <v>1</v>
      </c>
      <c r="J915" s="7">
        <v>1</v>
      </c>
      <c r="K915" s="127">
        <f>VLOOKUP(G915,权重!$L$16:$N$18,3,0)</f>
        <v>0.02965</v>
      </c>
      <c r="L915" s="127">
        <f t="shared" si="156"/>
        <v>-0.162495927150278</v>
      </c>
      <c r="M915" t="str">
        <f>IFERROR(VLOOKUP(A915,[1]数据整理!A:Q,16,0),"")</f>
        <v>水土保持学院</v>
      </c>
      <c r="N915" t="s">
        <v>195</v>
      </c>
      <c r="O915">
        <v>432</v>
      </c>
      <c r="P915">
        <v>504</v>
      </c>
      <c r="Q915" s="14"/>
      <c r="R915" s="14" t="s">
        <v>55</v>
      </c>
      <c r="S915" s="14" t="s">
        <v>55</v>
      </c>
      <c r="T915" s="30">
        <f>VLOOKUP(A915,英语评价得分!O:T,6,0)</f>
        <v>0.616395183207469</v>
      </c>
      <c r="U915" s="41">
        <f t="shared" si="157"/>
        <v>0.619644160615311</v>
      </c>
      <c r="V915" s="14">
        <f t="shared" si="158"/>
        <v>0</v>
      </c>
      <c r="W915">
        <v>61</v>
      </c>
      <c r="X915">
        <v>4</v>
      </c>
      <c r="Y915" s="131">
        <v>0.0655737704918033</v>
      </c>
      <c r="Z915">
        <v>3.93</v>
      </c>
      <c r="AA915" s="41">
        <f t="shared" si="159"/>
        <v>0.291518512439806</v>
      </c>
      <c r="AB915" s="41">
        <f>VLOOKUP(A915,绩点百分制转换!$H:$M,6,0)</f>
        <v>0.491608213270668</v>
      </c>
      <c r="AC915" s="41">
        <f>L915*权重!$O$22+AA915*权重!$O$23+AB915*权重!$O$24</f>
        <v>0.0394777554062274</v>
      </c>
      <c r="AD915" s="41">
        <f t="shared" si="160"/>
        <v>0.0561893359221434</v>
      </c>
      <c r="AE915">
        <v>1</v>
      </c>
      <c r="AF915">
        <v>0</v>
      </c>
      <c r="AG915">
        <v>1</v>
      </c>
      <c r="AH915" s="41">
        <f>AE915*权重!$N$3+AF915*权重!$N$4+AG915*权重!$N$5</f>
        <v>0.567079076754205</v>
      </c>
      <c r="AI915" s="41">
        <f t="shared" si="161"/>
        <v>-0.344653023602287</v>
      </c>
      <c r="AJ915">
        <v>0</v>
      </c>
      <c r="AK915">
        <v>0</v>
      </c>
      <c r="AL915">
        <v>0</v>
      </c>
      <c r="AM915" s="41">
        <f>AJ915*权重!$N$9+AK915*权重!$N$10+AL915*权重!$N$11</f>
        <v>0</v>
      </c>
      <c r="AN915" s="41">
        <f t="shared" si="162"/>
        <v>-0.651047891978899</v>
      </c>
      <c r="AO915" s="41">
        <f>AI915*权重!$D$16+AN915*权重!$D$17</f>
        <v>-0.534648481482624</v>
      </c>
      <c r="AP915" s="41">
        <f t="shared" si="163"/>
        <v>-0.636787914272069</v>
      </c>
      <c r="AQ915" t="s">
        <v>55</v>
      </c>
      <c r="AR915" t="s">
        <v>55</v>
      </c>
      <c r="AS915" t="s">
        <v>55</v>
      </c>
      <c r="AT915" t="s">
        <v>55</v>
      </c>
      <c r="AU915" t="s">
        <v>55</v>
      </c>
      <c r="AV915" s="7" t="str">
        <f>IF(AU915="","未进复试",IFERROR(VLOOKUP(A915,录取名单!$E:$I,5,0),"未录取"))</f>
        <v>未进复试</v>
      </c>
      <c r="AW915" s="136" t="str">
        <f>VLOOKUP(A915,[1]数据整理!$A:$AC,29,0)</f>
        <v>putong</v>
      </c>
      <c r="AX915" t="str">
        <f t="shared" si="164"/>
        <v/>
      </c>
      <c r="AY915">
        <f>IFERROR(VLOOKUP(A915,跨学科资质筛选!$A:$H,8,0),1)</f>
        <v>1</v>
      </c>
    </row>
    <row r="916" spans="1:51">
      <c r="A916" s="8">
        <v>1108</v>
      </c>
      <c r="B916" s="8" t="s">
        <v>212</v>
      </c>
      <c r="C916">
        <v>1</v>
      </c>
      <c r="D916" t="s">
        <v>157</v>
      </c>
      <c r="E916" t="str">
        <f>VLOOKUP(A916,[1]数据整理!A:J,10,0)</f>
        <v>经济学</v>
      </c>
      <c r="F916" t="str">
        <f>VLOOKUP(A916,[1]数据整理!$A:$M,13,0)</f>
        <v>国际经济与贸易</v>
      </c>
      <c r="G916" s="7" t="s">
        <v>53</v>
      </c>
      <c r="H916" s="7">
        <f t="shared" si="154"/>
        <v>0</v>
      </c>
      <c r="I916" s="7">
        <f t="shared" si="155"/>
        <v>1</v>
      </c>
      <c r="J916" s="7">
        <v>1</v>
      </c>
      <c r="K916" s="127">
        <f>VLOOKUP(G916,权重!$L$16:$N$18,3,0)</f>
        <v>0.02965</v>
      </c>
      <c r="L916" s="127">
        <f t="shared" si="156"/>
        <v>-0.162495927150278</v>
      </c>
      <c r="M916" t="str">
        <f>IFERROR(VLOOKUP(A916,[1]数据整理!A:Q,16,0),"")</f>
        <v>经济管理学院</v>
      </c>
      <c r="N916" t="s">
        <v>162</v>
      </c>
      <c r="O916">
        <v>465</v>
      </c>
      <c r="P916">
        <v>455</v>
      </c>
      <c r="Q916" s="14"/>
      <c r="R916" s="14" t="s">
        <v>55</v>
      </c>
      <c r="S916" s="14" t="s">
        <v>55</v>
      </c>
      <c r="T916" s="30">
        <f>VLOOKUP(A916,英语评价得分!O:T,6,0)</f>
        <v>-0.280286688214178</v>
      </c>
      <c r="U916" s="41">
        <f t="shared" si="157"/>
        <v>-0.281193352464363</v>
      </c>
      <c r="V916" s="14">
        <f t="shared" si="158"/>
        <v>0</v>
      </c>
      <c r="W916">
        <v>98</v>
      </c>
      <c r="X916">
        <v>3</v>
      </c>
      <c r="Y916" s="131">
        <v>0.0306122448979592</v>
      </c>
      <c r="Z916">
        <v>3.69</v>
      </c>
      <c r="AA916" s="41">
        <f t="shared" si="159"/>
        <v>0.592933605668658</v>
      </c>
      <c r="AB916" s="41">
        <f>VLOOKUP(A916,绩点百分制转换!$H:$M,6,0)</f>
        <v>-0.518918590734812</v>
      </c>
      <c r="AC916" s="41">
        <f>L916*权重!$O$22+AA916*权重!$O$23+AB916*权重!$O$24</f>
        <v>0.10806126374717</v>
      </c>
      <c r="AD916" s="41">
        <f t="shared" si="160"/>
        <v>0.153725867134429</v>
      </c>
      <c r="AE916">
        <v>0</v>
      </c>
      <c r="AF916">
        <v>0</v>
      </c>
      <c r="AG916">
        <v>0</v>
      </c>
      <c r="AH916" s="41">
        <f>AE916*权重!$N$3+AF916*权重!$N$4+AG916*权重!$N$5</f>
        <v>0</v>
      </c>
      <c r="AI916" s="41">
        <f t="shared" si="161"/>
        <v>-0.885290647353986</v>
      </c>
      <c r="AJ916">
        <v>0</v>
      </c>
      <c r="AK916">
        <v>0</v>
      </c>
      <c r="AL916">
        <v>1</v>
      </c>
      <c r="AM916" s="41">
        <f>AJ916*权重!$N$9+AK916*权重!$N$10+AL916*权重!$N$11</f>
        <v>0.150489414157071</v>
      </c>
      <c r="AN916" s="41">
        <f t="shared" si="162"/>
        <v>-0.246895376014742</v>
      </c>
      <c r="AO916" s="41">
        <f>AI916*权重!$D$16+AN916*权重!$D$17</f>
        <v>-0.489421739596521</v>
      </c>
      <c r="AP916" s="41">
        <f t="shared" si="163"/>
        <v>-0.582921039806984</v>
      </c>
      <c r="AQ916" t="s">
        <v>55</v>
      </c>
      <c r="AR916" t="s">
        <v>55</v>
      </c>
      <c r="AS916" t="s">
        <v>55</v>
      </c>
      <c r="AT916" t="s">
        <v>55</v>
      </c>
      <c r="AU916" t="s">
        <v>55</v>
      </c>
      <c r="AV916" s="7" t="str">
        <f>IF(AU916="","未进复试",IFERROR(VLOOKUP(A916,录取名单!$E:$I,5,0),"未录取"))</f>
        <v>未进复试</v>
      </c>
      <c r="AW916" s="136" t="str">
        <f>VLOOKUP(A916,[1]数据整理!$A:$AC,29,0)</f>
        <v>putong</v>
      </c>
      <c r="AX916" t="str">
        <f t="shared" si="164"/>
        <v/>
      </c>
      <c r="AY916">
        <f>IFERROR(VLOOKUP(A916,跨学科资质筛选!$A:$H,8,0),1)</f>
        <v>1</v>
      </c>
    </row>
    <row r="917" spans="1:51">
      <c r="A917" s="8">
        <v>1109</v>
      </c>
      <c r="B917" s="8" t="s">
        <v>1183</v>
      </c>
      <c r="C917">
        <v>1</v>
      </c>
      <c r="D917" t="s">
        <v>102</v>
      </c>
      <c r="E917" t="str">
        <f>VLOOKUP(A917,[1]数据整理!A:J,10,0)</f>
        <v>经济学</v>
      </c>
      <c r="F917" t="str">
        <f>VLOOKUP(A917,[1]数据整理!$A:$M,13,0)</f>
        <v>金融学</v>
      </c>
      <c r="G917" s="7">
        <v>211</v>
      </c>
      <c r="H917" s="7">
        <f t="shared" si="154"/>
        <v>0</v>
      </c>
      <c r="I917" s="7">
        <f t="shared" si="155"/>
        <v>1</v>
      </c>
      <c r="J917" s="7">
        <v>1</v>
      </c>
      <c r="K917" s="127">
        <f>VLOOKUP(G917,权重!$L$16:$N$18,3,0)</f>
        <v>0.03757</v>
      </c>
      <c r="L917" s="127">
        <f t="shared" si="156"/>
        <v>-0.0952406599627802</v>
      </c>
      <c r="M917" t="str">
        <f>IFERROR(VLOOKUP(A917,[1]数据整理!A:Q,16,0),"")</f>
        <v>经济管理学院</v>
      </c>
      <c r="N917" t="s">
        <v>61</v>
      </c>
      <c r="O917">
        <v>496</v>
      </c>
      <c r="P917">
        <v>534</v>
      </c>
      <c r="Q917" s="14"/>
      <c r="R917" s="14" t="s">
        <v>55</v>
      </c>
      <c r="S917" s="14" t="s">
        <v>55</v>
      </c>
      <c r="T917" s="30">
        <f>VLOOKUP(A917,英语评价得分!O:T,6,0)</f>
        <v>1.16538408407787</v>
      </c>
      <c r="U917" s="41">
        <f t="shared" si="157"/>
        <v>1.17117733188858</v>
      </c>
      <c r="V917" s="14">
        <f t="shared" si="158"/>
        <v>0</v>
      </c>
      <c r="W917">
        <v>63</v>
      </c>
      <c r="X917">
        <v>7</v>
      </c>
      <c r="Y917" s="131">
        <v>0.111111111111111</v>
      </c>
      <c r="Z917">
        <v>92.39</v>
      </c>
      <c r="AA917" s="41">
        <f t="shared" si="159"/>
        <v>-0.101074245885918</v>
      </c>
      <c r="AB917" s="41">
        <f>VLOOKUP(A917,绩点百分制转换!$H:$M,6,0)</f>
        <v>0.89153704163555</v>
      </c>
      <c r="AC917" s="41">
        <f>L917*权重!$O$22+AA917*权重!$O$23+AB917*权重!$O$24</f>
        <v>-0.0527154330457883</v>
      </c>
      <c r="AD917" s="41">
        <f t="shared" si="160"/>
        <v>-0.0749238722022959</v>
      </c>
      <c r="AE917">
        <v>1</v>
      </c>
      <c r="AF917">
        <v>0</v>
      </c>
      <c r="AG917">
        <v>0</v>
      </c>
      <c r="AH917" s="41">
        <f>AE917*权重!$N$3+AF917*权重!$N$4+AG917*权重!$N$5</f>
        <v>0.460604525849828</v>
      </c>
      <c r="AI917" s="41">
        <f t="shared" si="161"/>
        <v>-0.446162937387948</v>
      </c>
      <c r="AJ917">
        <v>0</v>
      </c>
      <c r="AK917">
        <v>0</v>
      </c>
      <c r="AL917">
        <v>0</v>
      </c>
      <c r="AM917" s="41">
        <f>AJ917*权重!$N$9+AK917*权重!$N$10+AL917*权重!$N$11</f>
        <v>0</v>
      </c>
      <c r="AN917" s="41">
        <f t="shared" si="162"/>
        <v>-0.651047891978899</v>
      </c>
      <c r="AO917" s="41">
        <f>AI917*权重!$D$16+AN917*权重!$D$17</f>
        <v>-0.573212097729797</v>
      </c>
      <c r="AP917" s="41">
        <f t="shared" si="163"/>
        <v>-0.682718737247059</v>
      </c>
      <c r="AQ917" t="s">
        <v>55</v>
      </c>
      <c r="AR917" t="s">
        <v>55</v>
      </c>
      <c r="AS917" t="s">
        <v>55</v>
      </c>
      <c r="AT917" t="s">
        <v>55</v>
      </c>
      <c r="AU917" t="s">
        <v>55</v>
      </c>
      <c r="AV917" s="7" t="str">
        <f>IF(AU917="","未进复试",IFERROR(VLOOKUP(A917,录取名单!$E:$I,5,0),"未录取"))</f>
        <v>未进复试</v>
      </c>
      <c r="AW917" s="136" t="str">
        <f>VLOOKUP(A917,[1]数据整理!$A:$AC,29,0)</f>
        <v>putong</v>
      </c>
      <c r="AX917" t="str">
        <f t="shared" si="164"/>
        <v/>
      </c>
      <c r="AY917">
        <f>IFERROR(VLOOKUP(A917,跨学科资质筛选!$A:$H,8,0),1)</f>
        <v>1</v>
      </c>
    </row>
    <row r="918" spans="1:51">
      <c r="A918" s="8">
        <v>1110</v>
      </c>
      <c r="B918" s="8" t="s">
        <v>1184</v>
      </c>
      <c r="C918">
        <v>1</v>
      </c>
      <c r="D918" t="s">
        <v>978</v>
      </c>
      <c r="E918" t="str">
        <f>VLOOKUP(A918,[1]数据整理!A:J,10,0)</f>
        <v>农学</v>
      </c>
      <c r="F918" t="str">
        <f>VLOOKUP(A918,[1]数据整理!$A:$M,13,0)</f>
        <v>园林</v>
      </c>
      <c r="G918" s="7" t="s">
        <v>53</v>
      </c>
      <c r="H918" s="7">
        <f t="shared" si="154"/>
        <v>0</v>
      </c>
      <c r="I918" s="7">
        <f t="shared" si="155"/>
        <v>1</v>
      </c>
      <c r="J918" s="7">
        <v>1</v>
      </c>
      <c r="K918" s="127">
        <f>VLOOKUP(G918,权重!$L$16:$N$18,3,0)</f>
        <v>0.02965</v>
      </c>
      <c r="L918" s="127">
        <f t="shared" si="156"/>
        <v>-0.162495927150278</v>
      </c>
      <c r="M918" t="str">
        <f>IFERROR(VLOOKUP(A918,[1]数据整理!A:Q,16,0),"")</f>
        <v>园林学院</v>
      </c>
      <c r="N918" t="s">
        <v>64</v>
      </c>
      <c r="O918">
        <v>497</v>
      </c>
      <c r="P918">
        <v>424</v>
      </c>
      <c r="Q918" s="14"/>
      <c r="R918" s="14" t="s">
        <v>55</v>
      </c>
      <c r="S918" s="14" t="s">
        <v>55</v>
      </c>
      <c r="T918" s="30">
        <f>VLOOKUP(A918,英语评价得分!O:T,6,0)</f>
        <v>-0.742125797906354</v>
      </c>
      <c r="U918" s="41">
        <f t="shared" si="157"/>
        <v>-0.745172839814113</v>
      </c>
      <c r="V918" s="14">
        <f t="shared" si="158"/>
        <v>0</v>
      </c>
      <c r="W918">
        <v>46</v>
      </c>
      <c r="X918">
        <v>1</v>
      </c>
      <c r="Y918" s="131">
        <v>0.0217391304347826</v>
      </c>
      <c r="Z918">
        <v>3.85</v>
      </c>
      <c r="AA918" s="41">
        <f t="shared" si="159"/>
        <v>0.669431715454221</v>
      </c>
      <c r="AB918" s="41">
        <f>VLOOKUP(A918,绩点百分制转换!$H:$M,6,0)</f>
        <v>0.149056754285761</v>
      </c>
      <c r="AC918" s="41">
        <f>L918*权重!$O$22+AA918*权重!$O$23+AB918*权重!$O$24</f>
        <v>0.167380681843225</v>
      </c>
      <c r="AD918" s="41">
        <f t="shared" si="160"/>
        <v>0.238087405565187</v>
      </c>
      <c r="AE918">
        <v>0</v>
      </c>
      <c r="AF918">
        <v>0</v>
      </c>
      <c r="AG918">
        <v>0</v>
      </c>
      <c r="AH918" s="41">
        <f>AE918*权重!$N$3+AF918*权重!$N$4+AG918*权重!$N$5</f>
        <v>0</v>
      </c>
      <c r="AI918" s="41">
        <f t="shared" si="161"/>
        <v>-0.885290647353986</v>
      </c>
      <c r="AJ918">
        <v>0</v>
      </c>
      <c r="AK918">
        <v>0</v>
      </c>
      <c r="AL918">
        <v>0</v>
      </c>
      <c r="AM918" s="41">
        <f>AJ918*权重!$N$9+AK918*权重!$N$10+AL918*权重!$N$11</f>
        <v>0</v>
      </c>
      <c r="AN918" s="41">
        <f t="shared" si="162"/>
        <v>-0.651047891978899</v>
      </c>
      <c r="AO918" s="41">
        <f>AI918*权重!$D$16+AN918*权重!$D$17</f>
        <v>-0.740036714745894</v>
      </c>
      <c r="AP918" s="41">
        <f t="shared" si="163"/>
        <v>-0.881413587411652</v>
      </c>
      <c r="AQ918" t="s">
        <v>55</v>
      </c>
      <c r="AR918" t="s">
        <v>55</v>
      </c>
      <c r="AS918">
        <v>83</v>
      </c>
      <c r="AT918">
        <v>82.33</v>
      </c>
      <c r="AU918">
        <v>82.47</v>
      </c>
      <c r="AV918" s="7">
        <f>IF(AU918="","未进复试",IFERROR(VLOOKUP(A918,录取名单!$E:$I,5,0),"未录取"))</f>
        <v>82.47</v>
      </c>
      <c r="AW918" s="136" t="str">
        <f>VLOOKUP(A918,[1]数据整理!$A:$AC,29,0)</f>
        <v>putong</v>
      </c>
      <c r="AX918" t="str">
        <f t="shared" si="164"/>
        <v/>
      </c>
      <c r="AY918">
        <f>IFERROR(VLOOKUP(A918,跨学科资质筛选!$A:$H,8,0),1)</f>
        <v>1</v>
      </c>
    </row>
    <row r="919" spans="1:51">
      <c r="A919" s="8">
        <v>1111</v>
      </c>
      <c r="B919" s="8" t="s">
        <v>1185</v>
      </c>
      <c r="C919">
        <v>2</v>
      </c>
      <c r="D919" t="s">
        <v>102</v>
      </c>
      <c r="E919" t="str">
        <f>VLOOKUP(A919,[1]数据整理!A:J,10,0)</f>
        <v>工学</v>
      </c>
      <c r="F919" t="str">
        <f>VLOOKUP(A919,[1]数据整理!$A:$M,13,0)</f>
        <v>电子信息科学与技术</v>
      </c>
      <c r="G919" s="7">
        <v>211</v>
      </c>
      <c r="H919" s="7">
        <f t="shared" si="154"/>
        <v>0</v>
      </c>
      <c r="I919" s="7">
        <f t="shared" si="155"/>
        <v>1</v>
      </c>
      <c r="J919" s="7">
        <v>1</v>
      </c>
      <c r="K919" s="127">
        <f>VLOOKUP(G919,权重!$L$16:$N$18,3,0)</f>
        <v>0.03757</v>
      </c>
      <c r="L919" s="127">
        <f t="shared" si="156"/>
        <v>-0.0952406599627802</v>
      </c>
      <c r="M919" t="str">
        <f>IFERROR(VLOOKUP(A919,[1]数据整理!A:Q,16,0),"")</f>
        <v>信息学院</v>
      </c>
      <c r="N919" t="s">
        <v>93</v>
      </c>
      <c r="O919">
        <v>515</v>
      </c>
      <c r="P919">
        <v>445</v>
      </c>
      <c r="Q919" s="14"/>
      <c r="R919" s="14" t="s">
        <v>55</v>
      </c>
      <c r="S919" s="14" t="s">
        <v>55</v>
      </c>
      <c r="T919" s="30">
        <f>VLOOKUP(A919,英语评价得分!O:T,6,0)</f>
        <v>-0.457295081682694</v>
      </c>
      <c r="U919" s="41">
        <f t="shared" si="157"/>
        <v>-0.459022085316513</v>
      </c>
      <c r="V919" s="14">
        <f t="shared" si="158"/>
        <v>0</v>
      </c>
      <c r="W919">
        <v>59</v>
      </c>
      <c r="X919">
        <v>8</v>
      </c>
      <c r="Y919" s="131">
        <v>0.135593220338983</v>
      </c>
      <c r="Z919">
        <v>89.5</v>
      </c>
      <c r="AA919" s="41">
        <f t="shared" si="159"/>
        <v>-0.312142759345104</v>
      </c>
      <c r="AB919" s="41">
        <f>VLOOKUP(A919,绩点百分制转换!$H:$M,6,0)</f>
        <v>0.149056754285761</v>
      </c>
      <c r="AC919" s="41">
        <f>L919*权重!$O$22+AA919*权重!$O$23+AB919*权重!$O$24</f>
        <v>-0.16648788789421</v>
      </c>
      <c r="AD919" s="41">
        <f t="shared" si="160"/>
        <v>-0.236726189725281</v>
      </c>
      <c r="AE919">
        <v>0</v>
      </c>
      <c r="AF919">
        <v>1</v>
      </c>
      <c r="AG919">
        <v>2</v>
      </c>
      <c r="AH919" s="41">
        <f>AE919*权重!$N$3+AF919*权重!$N$4+AG919*权重!$N$5</f>
        <v>0.645870025054549</v>
      </c>
      <c r="AI919" s="41">
        <f t="shared" si="161"/>
        <v>-0.26953589654118</v>
      </c>
      <c r="AJ919">
        <v>1</v>
      </c>
      <c r="AK919">
        <v>0</v>
      </c>
      <c r="AL919">
        <v>0</v>
      </c>
      <c r="AM919" s="41">
        <f>AJ919*权重!$N$9+AK919*权重!$N$10+AL919*权重!$N$11</f>
        <v>0.484022428139353</v>
      </c>
      <c r="AN919" s="41">
        <f t="shared" si="162"/>
        <v>0.64883677573218</v>
      </c>
      <c r="AO919" s="41">
        <f>AI919*权重!$D$16+AN919*权重!$D$17</f>
        <v>0.299946997535531</v>
      </c>
      <c r="AP919" s="41">
        <f t="shared" si="163"/>
        <v>0.357248976791543</v>
      </c>
      <c r="AQ919" t="s">
        <v>55</v>
      </c>
      <c r="AR919" t="s">
        <v>55</v>
      </c>
      <c r="AS919" t="s">
        <v>55</v>
      </c>
      <c r="AT919" t="s">
        <v>55</v>
      </c>
      <c r="AU919" t="s">
        <v>55</v>
      </c>
      <c r="AV919" s="7" t="str">
        <f>IF(AU919="","未进复试",IFERROR(VLOOKUP(A919,录取名单!$E:$I,5,0),"未录取"))</f>
        <v>未进复试</v>
      </c>
      <c r="AW919" s="136" t="str">
        <f>VLOOKUP(A919,[1]数据整理!$A:$AC,29,0)</f>
        <v>putong</v>
      </c>
      <c r="AX919" t="str">
        <f t="shared" si="164"/>
        <v/>
      </c>
      <c r="AY919">
        <f>IFERROR(VLOOKUP(A919,跨学科资质筛选!$A:$H,8,0),1)</f>
        <v>1</v>
      </c>
    </row>
    <row r="920" spans="1:51">
      <c r="A920" s="8">
        <v>1112</v>
      </c>
      <c r="B920" s="8" t="s">
        <v>1186</v>
      </c>
      <c r="C920">
        <v>1</v>
      </c>
      <c r="D920" t="s">
        <v>102</v>
      </c>
      <c r="E920" t="str">
        <f>VLOOKUP(A920,[1]数据整理!A:J,10,0)</f>
        <v>工学</v>
      </c>
      <c r="F920" t="str">
        <f>VLOOKUP(A920,[1]数据整理!$A:$M,13,0)</f>
        <v>城乡规划</v>
      </c>
      <c r="G920" s="7">
        <v>211</v>
      </c>
      <c r="H920" s="7">
        <f t="shared" si="154"/>
        <v>0</v>
      </c>
      <c r="I920" s="7">
        <f t="shared" si="155"/>
        <v>1</v>
      </c>
      <c r="J920" s="7">
        <v>1</v>
      </c>
      <c r="K920" s="127">
        <f>VLOOKUP(G920,权重!$L$16:$N$18,3,0)</f>
        <v>0.03757</v>
      </c>
      <c r="L920" s="127">
        <f t="shared" si="156"/>
        <v>-0.0952406599627802</v>
      </c>
      <c r="M920" t="str">
        <f>IFERROR(VLOOKUP(A920,[1]数据整理!A:Q,16,0),"")</f>
        <v>园林学院</v>
      </c>
      <c r="N920" t="s">
        <v>339</v>
      </c>
      <c r="O920">
        <v>518</v>
      </c>
      <c r="Q920" s="14"/>
      <c r="R920" s="14" t="s">
        <v>55</v>
      </c>
      <c r="S920" s="14" t="s">
        <v>55</v>
      </c>
      <c r="T920" s="30">
        <f>VLOOKUP(A920,英语评价得分!O:T,6,0)</f>
        <v>-0.409823295645418</v>
      </c>
      <c r="U920" s="41">
        <f t="shared" si="157"/>
        <v>-0.411330292900246</v>
      </c>
      <c r="V920" s="14">
        <f t="shared" si="158"/>
        <v>0</v>
      </c>
      <c r="W920">
        <v>57</v>
      </c>
      <c r="X920">
        <v>5</v>
      </c>
      <c r="Y920" s="131">
        <v>0.087719298245614</v>
      </c>
      <c r="Z920">
        <v>89.5</v>
      </c>
      <c r="AA920" s="41">
        <f t="shared" si="159"/>
        <v>0.10059445523298</v>
      </c>
      <c r="AB920" s="41">
        <f>VLOOKUP(A920,绩点百分制转换!$H:$M,6,0)</f>
        <v>0.149056754285761</v>
      </c>
      <c r="AC920" s="41">
        <f>L920*权重!$O$22+AA920*权重!$O$23+AB920*权重!$O$24</f>
        <v>-0.00983692719073323</v>
      </c>
      <c r="AD920" s="41">
        <f t="shared" si="160"/>
        <v>-0.0139438957351092</v>
      </c>
      <c r="AE920">
        <v>1</v>
      </c>
      <c r="AF920">
        <v>0</v>
      </c>
      <c r="AG920">
        <v>13</v>
      </c>
      <c r="AH920" s="41">
        <f>AE920*权重!$N$3+AF920*权重!$N$4+AG920*权重!$N$5</f>
        <v>1.84477368760673</v>
      </c>
      <c r="AI920" s="41">
        <f t="shared" si="161"/>
        <v>0.87346594182565</v>
      </c>
      <c r="AJ920">
        <v>2</v>
      </c>
      <c r="AK920">
        <v>0</v>
      </c>
      <c r="AL920">
        <v>0</v>
      </c>
      <c r="AM920" s="41">
        <f>AJ920*权重!$N$9+AK920*权重!$N$10+AL920*权重!$N$11</f>
        <v>0.968044856278705</v>
      </c>
      <c r="AN920" s="41">
        <f t="shared" si="162"/>
        <v>1.94872144344326</v>
      </c>
      <c r="AO920" s="41">
        <f>AI920*权重!$D$16+AN920*权重!$D$17</f>
        <v>1.54023187837873</v>
      </c>
      <c r="AP920" s="41">
        <f t="shared" si="163"/>
        <v>1.83447831481406</v>
      </c>
      <c r="AQ920" t="s">
        <v>55</v>
      </c>
      <c r="AR920" t="s">
        <v>55</v>
      </c>
      <c r="AS920" t="s">
        <v>55</v>
      </c>
      <c r="AT920" t="s">
        <v>55</v>
      </c>
      <c r="AU920" t="s">
        <v>55</v>
      </c>
      <c r="AV920" s="7" t="str">
        <f>IF(AU920="","未进复试",IFERROR(VLOOKUP(A920,录取名单!$E:$I,5,0),"未录取"))</f>
        <v>未进复试</v>
      </c>
      <c r="AW920" s="136" t="str">
        <f>VLOOKUP(A920,[1]数据整理!$A:$AC,29,0)</f>
        <v>putong</v>
      </c>
      <c r="AX920" t="str">
        <f t="shared" si="164"/>
        <v/>
      </c>
      <c r="AY920">
        <f>IFERROR(VLOOKUP(A920,跨学科资质筛选!$A:$H,8,0),1)</f>
        <v>1</v>
      </c>
    </row>
    <row r="921" spans="1:51">
      <c r="A921" s="8">
        <v>1113</v>
      </c>
      <c r="B921" s="8" t="s">
        <v>1187</v>
      </c>
      <c r="C921">
        <v>2</v>
      </c>
      <c r="D921" t="s">
        <v>1188</v>
      </c>
      <c r="E921" t="str">
        <f>VLOOKUP(A921,[1]数据整理!A:J,10,0)</f>
        <v>艺术学</v>
      </c>
      <c r="F921" t="str">
        <f>VLOOKUP(A921,[1]数据整理!$A:$M,13,0)</f>
        <v>广播电视编导</v>
      </c>
      <c r="G921" s="7" t="s">
        <v>53</v>
      </c>
      <c r="H921" s="7">
        <f t="shared" si="154"/>
        <v>0</v>
      </c>
      <c r="I921" s="7">
        <f t="shared" si="155"/>
        <v>1</v>
      </c>
      <c r="J921" s="7">
        <v>1</v>
      </c>
      <c r="K921" s="127">
        <f>VLOOKUP(G921,权重!$L$16:$N$18,3,0)</f>
        <v>0.02965</v>
      </c>
      <c r="L921" s="127">
        <f t="shared" si="156"/>
        <v>-0.162495927150278</v>
      </c>
      <c r="M921" t="str">
        <f>IFERROR(VLOOKUP(A921,[1]数据整理!A:Q,16,0),"")</f>
        <v>经济管理学院</v>
      </c>
      <c r="N921" t="s">
        <v>144</v>
      </c>
      <c r="O921">
        <v>490</v>
      </c>
      <c r="Q921" s="14"/>
      <c r="R921" s="14" t="s">
        <v>55</v>
      </c>
      <c r="S921" s="14" t="s">
        <v>55</v>
      </c>
      <c r="T921" s="30">
        <f>VLOOKUP(A921,英语评价得分!O:T,6,0)</f>
        <v>-0.852893298659999</v>
      </c>
      <c r="U921" s="41">
        <f t="shared" si="157"/>
        <v>-0.856453688785401</v>
      </c>
      <c r="V921" s="14">
        <f t="shared" si="158"/>
        <v>0</v>
      </c>
      <c r="W921">
        <v>118</v>
      </c>
      <c r="X921">
        <v>8</v>
      </c>
      <c r="Y921" s="131">
        <v>0.0677966101694915</v>
      </c>
      <c r="Z921">
        <v>88.92</v>
      </c>
      <c r="AA921" s="41">
        <f t="shared" si="159"/>
        <v>0.272354662541873</v>
      </c>
      <c r="AB921" s="41">
        <f>VLOOKUP(A921,绩点百分制转换!$H:$M,6,0)</f>
        <v>4.68696273266062e-5</v>
      </c>
      <c r="AC921" s="41">
        <f>L921*权重!$O$22+AA921*权重!$O$23+AB921*权重!$O$24</f>
        <v>0.00991747544933579</v>
      </c>
      <c r="AD921" s="41">
        <f t="shared" si="160"/>
        <v>0.014149970506098</v>
      </c>
      <c r="AE921">
        <v>0</v>
      </c>
      <c r="AF921">
        <v>0</v>
      </c>
      <c r="AG921">
        <v>0</v>
      </c>
      <c r="AH921" s="41">
        <f>AE921*权重!$N$3+AF921*权重!$N$4+AG921*权重!$N$5</f>
        <v>0</v>
      </c>
      <c r="AI921" s="41">
        <f t="shared" si="161"/>
        <v>-0.885290647353986</v>
      </c>
      <c r="AJ921">
        <v>0</v>
      </c>
      <c r="AK921">
        <v>0</v>
      </c>
      <c r="AL921">
        <v>0</v>
      </c>
      <c r="AM921" s="41">
        <f>AJ921*权重!$N$9+AK921*权重!$N$10+AL921*权重!$N$11</f>
        <v>0</v>
      </c>
      <c r="AN921" s="41">
        <f t="shared" si="162"/>
        <v>-0.651047891978899</v>
      </c>
      <c r="AO921" s="41">
        <f>AI921*权重!$D$16+AN921*权重!$D$17</f>
        <v>-0.740036714745894</v>
      </c>
      <c r="AP921" s="41">
        <f t="shared" si="163"/>
        <v>-0.881413587411652</v>
      </c>
      <c r="AQ921" t="s">
        <v>55</v>
      </c>
      <c r="AR921" t="s">
        <v>55</v>
      </c>
      <c r="AS921" t="s">
        <v>55</v>
      </c>
      <c r="AT921" t="s">
        <v>55</v>
      </c>
      <c r="AU921" t="s">
        <v>55</v>
      </c>
      <c r="AV921" s="7" t="str">
        <f>IF(AU921="","未进复试",IFERROR(VLOOKUP(A921,录取名单!$E:$I,5,0),"未录取"))</f>
        <v>未进复试</v>
      </c>
      <c r="AW921" s="136" t="str">
        <f>VLOOKUP(A921,[1]数据整理!$A:$AC,29,0)</f>
        <v>putong</v>
      </c>
      <c r="AX921" t="str">
        <f t="shared" si="164"/>
        <v/>
      </c>
      <c r="AY921">
        <f>IFERROR(VLOOKUP(A921,跨学科资质筛选!$A:$H,8,0),1)</f>
        <v>1</v>
      </c>
    </row>
    <row r="922" spans="1:51">
      <c r="A922" s="8">
        <v>1114</v>
      </c>
      <c r="B922" s="8" t="s">
        <v>1189</v>
      </c>
      <c r="C922">
        <v>1</v>
      </c>
      <c r="D922" t="s">
        <v>102</v>
      </c>
      <c r="E922" t="str">
        <f>VLOOKUP(A922,[1]数据整理!A:J,10,0)</f>
        <v>农学</v>
      </c>
      <c r="F922" t="str">
        <f>VLOOKUP(A922,[1]数据整理!$A:$M,13,0)</f>
        <v>野生动物与自然保护区管理</v>
      </c>
      <c r="G922" s="7">
        <v>211</v>
      </c>
      <c r="H922" s="7">
        <f t="shared" si="154"/>
        <v>0</v>
      </c>
      <c r="I922" s="7">
        <f t="shared" si="155"/>
        <v>1</v>
      </c>
      <c r="J922" s="7">
        <v>1</v>
      </c>
      <c r="K922" s="127">
        <f>VLOOKUP(G922,权重!$L$16:$N$18,3,0)</f>
        <v>0.03757</v>
      </c>
      <c r="L922" s="127">
        <f t="shared" si="156"/>
        <v>-0.0952406599627802</v>
      </c>
      <c r="M922" t="str">
        <f>IFERROR(VLOOKUP(A922,[1]数据整理!A:Q,16,0),"")</f>
        <v>自然保护区学院</v>
      </c>
      <c r="N922" t="s">
        <v>192</v>
      </c>
      <c r="O922">
        <v>588</v>
      </c>
      <c r="P922">
        <v>542</v>
      </c>
      <c r="Q922" s="14"/>
      <c r="R922" s="14" t="s">
        <v>55</v>
      </c>
      <c r="S922" s="14" t="s">
        <v>55</v>
      </c>
      <c r="T922" s="30">
        <f>VLOOKUP(A922,英语评价得分!O:T,6,0)</f>
        <v>1.31178112430997</v>
      </c>
      <c r="U922" s="41">
        <f t="shared" si="157"/>
        <v>1.31825284422812</v>
      </c>
      <c r="V922" s="14">
        <f t="shared" si="158"/>
        <v>0</v>
      </c>
      <c r="W922">
        <v>55</v>
      </c>
      <c r="X922">
        <v>6</v>
      </c>
      <c r="Y922" s="131">
        <v>0.109090909090909</v>
      </c>
      <c r="Z922">
        <v>89.43</v>
      </c>
      <c r="AA922" s="41">
        <f t="shared" si="159"/>
        <v>-0.0836574035165586</v>
      </c>
      <c r="AB922" s="41">
        <f>VLOOKUP(A922,绩点百分制转换!$H:$M,6,0)</f>
        <v>0.131072802689055</v>
      </c>
      <c r="AC922" s="41">
        <f>L922*权重!$O$22+AA922*权重!$O$23+AB922*权重!$O$24</f>
        <v>-0.0805835512193046</v>
      </c>
      <c r="AD922" s="41">
        <f t="shared" si="160"/>
        <v>-0.114556717529285</v>
      </c>
      <c r="AE922">
        <v>0</v>
      </c>
      <c r="AF922">
        <v>0</v>
      </c>
      <c r="AG922">
        <v>3</v>
      </c>
      <c r="AH922" s="41">
        <f>AE922*权重!$N$3+AF922*权重!$N$4+AG922*权重!$N$5</f>
        <v>0.319423652713132</v>
      </c>
      <c r="AI922" s="41">
        <f t="shared" si="161"/>
        <v>-0.580760905997001</v>
      </c>
      <c r="AJ922">
        <v>0</v>
      </c>
      <c r="AK922">
        <v>1</v>
      </c>
      <c r="AL922">
        <v>0</v>
      </c>
      <c r="AM922" s="41">
        <f>AJ922*权重!$N$9+AK922*权重!$N$10+AL922*权重!$N$11</f>
        <v>0.341500400262201</v>
      </c>
      <c r="AN922" s="41">
        <f t="shared" si="162"/>
        <v>0.266081374167892</v>
      </c>
      <c r="AO922" s="41">
        <f>AI922*权重!$D$16+AN922*权重!$D$17</f>
        <v>-0.0556340080667513</v>
      </c>
      <c r="AP922" s="41">
        <f t="shared" si="163"/>
        <v>-0.0662623484147568</v>
      </c>
      <c r="AQ922" t="s">
        <v>55</v>
      </c>
      <c r="AR922" t="s">
        <v>55</v>
      </c>
      <c r="AS922" t="s">
        <v>55</v>
      </c>
      <c r="AT922" t="s">
        <v>55</v>
      </c>
      <c r="AU922" t="s">
        <v>55</v>
      </c>
      <c r="AV922" s="7" t="str">
        <f>IF(AU922="","未进复试",IFERROR(VLOOKUP(A922,录取名单!$E:$I,5,0),"未录取"))</f>
        <v>未进复试</v>
      </c>
      <c r="AW922" s="136" t="str">
        <f>VLOOKUP(A922,[1]数据整理!$A:$AC,29,0)</f>
        <v>putong</v>
      </c>
      <c r="AX922" t="str">
        <f t="shared" si="164"/>
        <v/>
      </c>
      <c r="AY922">
        <f>IFERROR(VLOOKUP(A922,跨学科资质筛选!$A:$H,8,0),1)</f>
        <v>1</v>
      </c>
    </row>
    <row r="923" spans="1:51">
      <c r="A923" s="8">
        <v>1115</v>
      </c>
      <c r="B923" s="8" t="s">
        <v>1190</v>
      </c>
      <c r="C923">
        <v>2</v>
      </c>
      <c r="D923" t="s">
        <v>155</v>
      </c>
      <c r="E923" t="str">
        <f>VLOOKUP(A923,[1]数据整理!A:J,10,0)</f>
        <v>工学</v>
      </c>
      <c r="F923" t="str">
        <f>VLOOKUP(A923,[1]数据整理!$A:$M,13,0)</f>
        <v>遥感科学与技术</v>
      </c>
      <c r="G923" s="7" t="s">
        <v>53</v>
      </c>
      <c r="H923" s="7">
        <f t="shared" si="154"/>
        <v>0</v>
      </c>
      <c r="I923" s="7">
        <f t="shared" si="155"/>
        <v>1</v>
      </c>
      <c r="J923" s="7">
        <v>1</v>
      </c>
      <c r="K923" s="127">
        <f>VLOOKUP(G923,权重!$L$16:$N$18,3,0)</f>
        <v>0.02965</v>
      </c>
      <c r="L923" s="127">
        <f t="shared" si="156"/>
        <v>-0.162495927150278</v>
      </c>
      <c r="M923" t="str">
        <f>IFERROR(VLOOKUP(A923,[1]数据整理!A:Q,16,0),"")</f>
        <v>水土保持学院</v>
      </c>
      <c r="N923" t="s">
        <v>726</v>
      </c>
      <c r="O923">
        <v>427</v>
      </c>
      <c r="P923">
        <v>484</v>
      </c>
      <c r="Q923" s="14"/>
      <c r="R923" s="14" t="s">
        <v>55</v>
      </c>
      <c r="S923" s="14" t="s">
        <v>55</v>
      </c>
      <c r="T923" s="30">
        <f>VLOOKUP(A923,英语评价得分!O:T,6,0)</f>
        <v>0.250402582627205</v>
      </c>
      <c r="U923" s="41">
        <f t="shared" si="157"/>
        <v>0.251955379766465</v>
      </c>
      <c r="V923" s="14">
        <f t="shared" si="158"/>
        <v>0</v>
      </c>
      <c r="W923">
        <v>47</v>
      </c>
      <c r="X923">
        <v>2</v>
      </c>
      <c r="Y923" s="131">
        <v>0.0425531914893617</v>
      </c>
      <c r="Z923">
        <v>4.02</v>
      </c>
      <c r="AA923" s="41">
        <f t="shared" si="159"/>
        <v>0.489986681329577</v>
      </c>
      <c r="AB923" s="41">
        <f>VLOOKUP(A923,绩点百分制转换!$H:$M,6,0)</f>
        <v>0.894106177577935</v>
      </c>
      <c r="AC923" s="41">
        <f>L923*权重!$O$22+AA923*权重!$O$23+AB923*权重!$O$24</f>
        <v>0.13305346461868</v>
      </c>
      <c r="AD923" s="41">
        <f t="shared" si="160"/>
        <v>0.189268705920828</v>
      </c>
      <c r="AE923">
        <v>1</v>
      </c>
      <c r="AF923">
        <v>0</v>
      </c>
      <c r="AG923">
        <v>6</v>
      </c>
      <c r="AH923" s="41">
        <f>AE923*权重!$N$3+AF923*权重!$N$4+AG923*权重!$N$5</f>
        <v>1.09945183127609</v>
      </c>
      <c r="AI923" s="41">
        <f t="shared" si="161"/>
        <v>0.16289654532602</v>
      </c>
      <c r="AJ923">
        <v>0</v>
      </c>
      <c r="AK923">
        <v>0</v>
      </c>
      <c r="AL923">
        <v>0</v>
      </c>
      <c r="AM923" s="41">
        <f>AJ923*权重!$N$9+AK923*权重!$N$10+AL923*权重!$N$11</f>
        <v>0</v>
      </c>
      <c r="AN923" s="41">
        <f t="shared" si="162"/>
        <v>-0.651047891978899</v>
      </c>
      <c r="AO923" s="41">
        <f>AI923*权重!$D$16+AN923*权重!$D$17</f>
        <v>-0.34183040024676</v>
      </c>
      <c r="AP923" s="41">
        <f t="shared" si="163"/>
        <v>-0.407133799397119</v>
      </c>
      <c r="AQ923" t="s">
        <v>55</v>
      </c>
      <c r="AR923" t="s">
        <v>55</v>
      </c>
      <c r="AS923" t="s">
        <v>55</v>
      </c>
      <c r="AT923" t="s">
        <v>55</v>
      </c>
      <c r="AU923" t="s">
        <v>55</v>
      </c>
      <c r="AV923" s="7" t="str">
        <f>IF(AU923="","未进复试",IFERROR(VLOOKUP(A923,录取名单!$E:$I,5,0),"未录取"))</f>
        <v>未进复试</v>
      </c>
      <c r="AW923" s="136" t="str">
        <f>VLOOKUP(A923,[1]数据整理!$A:$AC,29,0)</f>
        <v>putong</v>
      </c>
      <c r="AX923" t="str">
        <f t="shared" si="164"/>
        <v/>
      </c>
      <c r="AY923">
        <f>IFERROR(VLOOKUP(A923,跨学科资质筛选!$A:$H,8,0),1)</f>
        <v>1</v>
      </c>
    </row>
    <row r="924" spans="1:51">
      <c r="A924" s="8">
        <v>1116</v>
      </c>
      <c r="B924" s="8" t="s">
        <v>1191</v>
      </c>
      <c r="C924">
        <v>1</v>
      </c>
      <c r="D924" t="s">
        <v>102</v>
      </c>
      <c r="E924" t="str">
        <f>VLOOKUP(A924,[1]数据整理!A:J,10,0)</f>
        <v>管理学</v>
      </c>
      <c r="F924" t="str">
        <f>VLOOKUP(A924,[1]数据整理!$A:$M,13,0)</f>
        <v>旅游管理</v>
      </c>
      <c r="G924" s="7">
        <v>211</v>
      </c>
      <c r="H924" s="7">
        <f t="shared" si="154"/>
        <v>0</v>
      </c>
      <c r="I924" s="7">
        <f t="shared" si="155"/>
        <v>1</v>
      </c>
      <c r="J924" s="7">
        <v>1</v>
      </c>
      <c r="K924" s="127">
        <f>VLOOKUP(G924,权重!$L$16:$N$18,3,0)</f>
        <v>0.03757</v>
      </c>
      <c r="L924" s="127">
        <f t="shared" si="156"/>
        <v>-0.0952406599627802</v>
      </c>
      <c r="M924" t="str">
        <f>IFERROR(VLOOKUP(A924,[1]数据整理!A:Q,16,0),"")</f>
        <v>园林学院</v>
      </c>
      <c r="N924" t="s">
        <v>64</v>
      </c>
      <c r="O924">
        <v>503</v>
      </c>
      <c r="Q924" s="14"/>
      <c r="R924" s="14" t="s">
        <v>55</v>
      </c>
      <c r="S924" s="14" t="s">
        <v>55</v>
      </c>
      <c r="T924" s="30">
        <f>VLOOKUP(A924,英语评价得分!O:T,6,0)</f>
        <v>-0.647182225831801</v>
      </c>
      <c r="U924" s="41">
        <f t="shared" si="157"/>
        <v>-0.649789254981579</v>
      </c>
      <c r="V924" s="14">
        <f t="shared" si="158"/>
        <v>0</v>
      </c>
      <c r="W924">
        <v>53</v>
      </c>
      <c r="X924">
        <v>25</v>
      </c>
      <c r="Y924" s="131">
        <v>0.471698113207547</v>
      </c>
      <c r="Z924">
        <v>84.69</v>
      </c>
      <c r="AA924" s="41">
        <f t="shared" si="159"/>
        <v>-3.2098162989829</v>
      </c>
      <c r="AB924" s="41">
        <f>VLOOKUP(A924,绩点百分制转换!$H:$M,6,0)</f>
        <v>-1.0866976340023</v>
      </c>
      <c r="AC924" s="41">
        <f>L924*权重!$O$22+AA924*权重!$O$23+AB924*权重!$O$24</f>
        <v>-1.32230328471284</v>
      </c>
      <c r="AD924" s="41">
        <f t="shared" si="160"/>
        <v>-1.88047739543813</v>
      </c>
      <c r="AE924">
        <v>0</v>
      </c>
      <c r="AF924">
        <v>0</v>
      </c>
      <c r="AG924">
        <v>0</v>
      </c>
      <c r="AH924" s="41">
        <f>AE924*权重!$N$3+AF924*权重!$N$4+AG924*权重!$N$5</f>
        <v>0</v>
      </c>
      <c r="AI924" s="41">
        <f t="shared" si="161"/>
        <v>-0.885290647353986</v>
      </c>
      <c r="AJ924">
        <v>0</v>
      </c>
      <c r="AK924">
        <v>0</v>
      </c>
      <c r="AL924">
        <v>0</v>
      </c>
      <c r="AM924" s="41">
        <f>AJ924*权重!$N$9+AK924*权重!$N$10+AL924*权重!$N$11</f>
        <v>0</v>
      </c>
      <c r="AN924" s="41">
        <f t="shared" si="162"/>
        <v>-0.651047891978899</v>
      </c>
      <c r="AO924" s="41">
        <f>AI924*权重!$D$16+AN924*权重!$D$17</f>
        <v>-0.740036714745894</v>
      </c>
      <c r="AP924" s="41">
        <f t="shared" si="163"/>
        <v>-0.881413587411652</v>
      </c>
      <c r="AQ924">
        <v>61</v>
      </c>
      <c r="AR924">
        <v>70</v>
      </c>
      <c r="AS924" t="s">
        <v>55</v>
      </c>
      <c r="AT924">
        <v>86.29</v>
      </c>
      <c r="AU924">
        <v>69.66</v>
      </c>
      <c r="AV924" s="7">
        <f>IF(AU924="","未进复试",IFERROR(VLOOKUP(A924,录取名单!$E:$I,5,0),"未录取"))</f>
        <v>69.66</v>
      </c>
      <c r="AW924" s="136" t="str">
        <f>VLOOKUP(A924,[1]数据整理!$A:$AC,29,0)</f>
        <v>2jia</v>
      </c>
      <c r="AX924" t="str">
        <f t="shared" si="164"/>
        <v/>
      </c>
      <c r="AY924">
        <f>IFERROR(VLOOKUP(A924,跨学科资质筛选!$A:$H,8,0),1)</f>
        <v>1</v>
      </c>
    </row>
    <row r="925" spans="1:51">
      <c r="A925" s="8">
        <v>1117</v>
      </c>
      <c r="B925" s="8" t="s">
        <v>1192</v>
      </c>
      <c r="C925">
        <v>2</v>
      </c>
      <c r="D925" t="s">
        <v>102</v>
      </c>
      <c r="E925" t="str">
        <f>VLOOKUP(A925,[1]数据整理!A:J,10,0)</f>
        <v>工学</v>
      </c>
      <c r="F925" t="str">
        <f>VLOOKUP(A925,[1]数据整理!$A:$M,13,0)</f>
        <v>计算机科学与技术</v>
      </c>
      <c r="G925" s="7">
        <v>211</v>
      </c>
      <c r="H925" s="7">
        <f t="shared" si="154"/>
        <v>0</v>
      </c>
      <c r="I925" s="7">
        <f t="shared" si="155"/>
        <v>1</v>
      </c>
      <c r="J925" s="7">
        <v>1</v>
      </c>
      <c r="K925" s="127">
        <f>VLOOKUP(G925,权重!$L$16:$N$18,3,0)</f>
        <v>0.03757</v>
      </c>
      <c r="L925" s="127">
        <f t="shared" si="156"/>
        <v>-0.0952406599627802</v>
      </c>
      <c r="M925" t="str">
        <f>IFERROR(VLOOKUP(A925,[1]数据整理!A:Q,16,0),"")</f>
        <v>信息学院</v>
      </c>
      <c r="N925" t="s">
        <v>93</v>
      </c>
      <c r="O925">
        <v>526</v>
      </c>
      <c r="P925">
        <v>473</v>
      </c>
      <c r="Q925" s="14"/>
      <c r="R925" s="14" t="s">
        <v>55</v>
      </c>
      <c r="S925" s="14" t="s">
        <v>55</v>
      </c>
      <c r="T925" s="30">
        <f>VLOOKUP(A925,英语评价得分!O:T,6,0)</f>
        <v>0.04910665230806</v>
      </c>
      <c r="U925" s="41">
        <f t="shared" si="157"/>
        <v>0.0497265502995994</v>
      </c>
      <c r="V925" s="14">
        <f t="shared" si="158"/>
        <v>0</v>
      </c>
      <c r="W925">
        <v>58</v>
      </c>
      <c r="X925">
        <v>8</v>
      </c>
      <c r="Y925" s="131">
        <v>0.137931034482759</v>
      </c>
      <c r="Z925">
        <v>88.81</v>
      </c>
      <c r="AA925" s="41">
        <f t="shared" si="159"/>
        <v>-0.332297842858448</v>
      </c>
      <c r="AB925" s="41">
        <f>VLOOKUP(A925,绩点百分制转换!$H:$M,6,0)</f>
        <v>-0.0282136257389282</v>
      </c>
      <c r="AC925" s="41">
        <f>L925*权重!$O$22+AA925*权重!$O$23+AB925*权重!$O$24</f>
        <v>-0.182174807512126</v>
      </c>
      <c r="AD925" s="41">
        <f t="shared" si="160"/>
        <v>-0.259035455639928</v>
      </c>
      <c r="AE925">
        <v>1</v>
      </c>
      <c r="AF925">
        <v>1</v>
      </c>
      <c r="AG925">
        <v>2</v>
      </c>
      <c r="AH925" s="41">
        <f>AE925*权重!$N$3+AF925*权重!$N$4+AG925*权重!$N$5</f>
        <v>1.10647455090438</v>
      </c>
      <c r="AI925" s="41">
        <f t="shared" si="161"/>
        <v>0.169591813424857</v>
      </c>
      <c r="AJ925">
        <v>0</v>
      </c>
      <c r="AK925">
        <v>1</v>
      </c>
      <c r="AL925">
        <v>1</v>
      </c>
      <c r="AM925" s="41">
        <f>AJ925*权重!$N$9+AK925*权重!$N$10+AL925*权重!$N$11</f>
        <v>0.491989814419273</v>
      </c>
      <c r="AN925" s="41">
        <f t="shared" si="162"/>
        <v>0.670233890132048</v>
      </c>
      <c r="AO925" s="41">
        <f>AI925*权重!$D$16+AN925*权重!$D$17</f>
        <v>0.480039965190987</v>
      </c>
      <c r="AP925" s="41">
        <f t="shared" si="163"/>
        <v>0.571746967939605</v>
      </c>
      <c r="AQ925" t="s">
        <v>55</v>
      </c>
      <c r="AR925">
        <v>28</v>
      </c>
      <c r="AS925">
        <v>24.4</v>
      </c>
      <c r="AT925">
        <v>38.67</v>
      </c>
      <c r="AU925">
        <v>91.07</v>
      </c>
      <c r="AV925" s="7" t="str">
        <f>IF(AU925="","未进复试",IFERROR(VLOOKUP(A925,录取名单!$E:$I,5,0),"未录取"))</f>
        <v>未录取</v>
      </c>
      <c r="AW925" s="136" t="str">
        <f>VLOOKUP(A925,[1]数据整理!$A:$AC,29,0)</f>
        <v>putong</v>
      </c>
      <c r="AX925" t="str">
        <f t="shared" si="164"/>
        <v/>
      </c>
      <c r="AY925">
        <f>IFERROR(VLOOKUP(A925,跨学科资质筛选!$A:$H,8,0),1)</f>
        <v>1</v>
      </c>
    </row>
    <row r="926" spans="1:51">
      <c r="A926" s="8">
        <v>1119</v>
      </c>
      <c r="B926" s="8" t="s">
        <v>1193</v>
      </c>
      <c r="C926">
        <v>2</v>
      </c>
      <c r="D926" t="s">
        <v>102</v>
      </c>
      <c r="E926" t="str">
        <f>VLOOKUP(A926,[1]数据整理!A:J,10,0)</f>
        <v>农学</v>
      </c>
      <c r="F926" t="str">
        <f>VLOOKUP(A926,[1]数据整理!$A:$M,13,0)</f>
        <v>林学</v>
      </c>
      <c r="G926" s="7">
        <v>211</v>
      </c>
      <c r="H926" s="7">
        <f t="shared" si="154"/>
        <v>0</v>
      </c>
      <c r="I926" s="7">
        <f t="shared" si="155"/>
        <v>1</v>
      </c>
      <c r="J926" s="7">
        <v>1</v>
      </c>
      <c r="K926" s="127">
        <f>VLOOKUP(G926,权重!$L$16:$N$18,3,0)</f>
        <v>0.03757</v>
      </c>
      <c r="L926" s="127">
        <f t="shared" si="156"/>
        <v>-0.0952406599627802</v>
      </c>
      <c r="M926" t="str">
        <f>IFERROR(VLOOKUP(A926,[1]数据整理!A:Q,16,0),"")</f>
        <v>林学院</v>
      </c>
      <c r="N926" t="s">
        <v>151</v>
      </c>
      <c r="O926">
        <v>446</v>
      </c>
      <c r="Q926" s="14"/>
      <c r="R926" s="14" t="s">
        <v>55</v>
      </c>
      <c r="S926" s="14" t="s">
        <v>55</v>
      </c>
      <c r="T926" s="30">
        <f>VLOOKUP(A926,英语评价得分!O:T,6,0)</f>
        <v>-1.54914616054006</v>
      </c>
      <c r="U926" s="41">
        <f t="shared" si="157"/>
        <v>-1.55593331089064</v>
      </c>
      <c r="V926" s="14">
        <f t="shared" si="158"/>
        <v>0</v>
      </c>
      <c r="W926">
        <v>25</v>
      </c>
      <c r="X926">
        <v>10</v>
      </c>
      <c r="Y926" s="131">
        <v>0.4</v>
      </c>
      <c r="Z926">
        <v>86.13</v>
      </c>
      <c r="AA926" s="41">
        <f t="shared" si="159"/>
        <v>-2.59168270470431</v>
      </c>
      <c r="AB926" s="41">
        <f>VLOOKUP(A926,绩点百分制转换!$H:$M,6,0)</f>
        <v>-0.716742058298595</v>
      </c>
      <c r="AC926" s="41">
        <f>L926*权重!$O$22+AA926*权重!$O$23+AB926*权重!$O$24</f>
        <v>-1.07092250309058</v>
      </c>
      <c r="AD926" s="41">
        <f t="shared" si="160"/>
        <v>-1.52297440315927</v>
      </c>
      <c r="AE926">
        <v>0</v>
      </c>
      <c r="AF926">
        <v>0</v>
      </c>
      <c r="AG926">
        <v>4</v>
      </c>
      <c r="AH926" s="41">
        <f>AE926*权重!$N$3+AF926*权重!$N$4+AG926*权重!$N$5</f>
        <v>0.425898203617509</v>
      </c>
      <c r="AI926" s="41">
        <f t="shared" si="161"/>
        <v>-0.47925099221134</v>
      </c>
      <c r="AJ926">
        <v>0</v>
      </c>
      <c r="AK926">
        <v>0</v>
      </c>
      <c r="AL926">
        <v>0</v>
      </c>
      <c r="AM926" s="41">
        <f>AJ926*权重!$N$9+AK926*权重!$N$10+AL926*权重!$N$11</f>
        <v>0</v>
      </c>
      <c r="AN926" s="41">
        <f t="shared" si="162"/>
        <v>-0.651047891978899</v>
      </c>
      <c r="AO926" s="41">
        <f>AI926*权重!$D$16+AN926*权重!$D$17</f>
        <v>-0.585782249757203</v>
      </c>
      <c r="AP926" s="41">
        <f t="shared" si="163"/>
        <v>-0.697690295511692</v>
      </c>
      <c r="AQ926">
        <v>34.96</v>
      </c>
      <c r="AR926">
        <v>17.44</v>
      </c>
      <c r="AS926">
        <v>15.2</v>
      </c>
      <c r="AT926">
        <v>17.8</v>
      </c>
      <c r="AU926">
        <v>85.4</v>
      </c>
      <c r="AV926" s="7">
        <f>IF(AU926="","未进复试",IFERROR(VLOOKUP(A926,录取名单!$E:$I,5,0),"未录取"))</f>
        <v>85.4</v>
      </c>
      <c r="AW926" s="136" t="str">
        <f>VLOOKUP(A926,[1]数据整理!$A:$AC,29,0)</f>
        <v>2jia</v>
      </c>
      <c r="AX926" t="str">
        <f t="shared" si="164"/>
        <v/>
      </c>
      <c r="AY926">
        <f>IFERROR(VLOOKUP(A926,跨学科资质筛选!$A:$H,8,0),1)</f>
        <v>1</v>
      </c>
    </row>
    <row r="927" spans="1:51">
      <c r="A927" s="8">
        <v>1120</v>
      </c>
      <c r="B927" s="8" t="s">
        <v>1194</v>
      </c>
      <c r="C927">
        <v>1</v>
      </c>
      <c r="D927" t="s">
        <v>224</v>
      </c>
      <c r="E927" t="str">
        <f>VLOOKUP(A927,[1]数据整理!A:J,10,0)</f>
        <v>管理学</v>
      </c>
      <c r="F927" t="str">
        <f>VLOOKUP(A927,[1]数据整理!$A:$M,13,0)</f>
        <v>旅游管理</v>
      </c>
      <c r="G927" s="7" t="s">
        <v>53</v>
      </c>
      <c r="H927" s="7">
        <f t="shared" si="154"/>
        <v>0</v>
      </c>
      <c r="I927" s="7">
        <f t="shared" si="155"/>
        <v>1</v>
      </c>
      <c r="J927" s="7">
        <v>1</v>
      </c>
      <c r="K927" s="127">
        <f>VLOOKUP(G927,权重!$L$16:$N$18,3,0)</f>
        <v>0.02965</v>
      </c>
      <c r="L927" s="127">
        <f t="shared" si="156"/>
        <v>-0.162495927150278</v>
      </c>
      <c r="M927" t="str">
        <f>IFERROR(VLOOKUP(A927,[1]数据整理!A:Q,16,0),"")</f>
        <v>园林学院</v>
      </c>
      <c r="N927" t="s">
        <v>127</v>
      </c>
      <c r="O927">
        <v>516</v>
      </c>
      <c r="P927">
        <v>515</v>
      </c>
      <c r="Q927" s="14"/>
      <c r="R927" s="14" t="s">
        <v>55</v>
      </c>
      <c r="S927" s="14" t="s">
        <v>55</v>
      </c>
      <c r="T927" s="30">
        <f>VLOOKUP(A927,英语评价得分!O:T,6,0)</f>
        <v>0.817691113526614</v>
      </c>
      <c r="U927" s="41">
        <f t="shared" si="157"/>
        <v>0.821872990082176</v>
      </c>
      <c r="V927" s="14">
        <f t="shared" si="158"/>
        <v>0</v>
      </c>
      <c r="W927">
        <v>18</v>
      </c>
      <c r="X927">
        <v>1</v>
      </c>
      <c r="Y927" s="131">
        <v>0.0555555555555556</v>
      </c>
      <c r="Z927">
        <v>4.03</v>
      </c>
      <c r="AA927" s="41">
        <f t="shared" si="159"/>
        <v>0.377888919271466</v>
      </c>
      <c r="AB927" s="41">
        <f>VLOOKUP(A927,绩点百分制转换!$H:$M,6,0)</f>
        <v>0.945488896425675</v>
      </c>
      <c r="AC927" s="41">
        <f>L927*权重!$O$22+AA927*权重!$O$23+AB927*权重!$O$24</f>
        <v>0.0928373265416492</v>
      </c>
      <c r="AD927" s="41">
        <f t="shared" si="160"/>
        <v>0.132075034997956</v>
      </c>
      <c r="AE927">
        <v>0</v>
      </c>
      <c r="AF927">
        <v>0</v>
      </c>
      <c r="AG927">
        <v>5</v>
      </c>
      <c r="AH927" s="41">
        <f>AE927*权重!$N$3+AF927*权重!$N$4+AG927*权重!$N$5</f>
        <v>0.532372754521887</v>
      </c>
      <c r="AI927" s="41">
        <f t="shared" si="161"/>
        <v>-0.377741078425679</v>
      </c>
      <c r="AJ927">
        <v>1</v>
      </c>
      <c r="AK927">
        <v>0</v>
      </c>
      <c r="AL927">
        <v>0</v>
      </c>
      <c r="AM927" s="41">
        <f>AJ927*权重!$N$9+AK927*权重!$N$10+AL927*权重!$N$11</f>
        <v>0.484022428139353</v>
      </c>
      <c r="AN927" s="41">
        <f t="shared" si="162"/>
        <v>0.64883677573218</v>
      </c>
      <c r="AO927" s="41">
        <f>AI927*权重!$D$16+AN927*权重!$D$17</f>
        <v>0.25883984893761</v>
      </c>
      <c r="AP927" s="41">
        <f t="shared" si="163"/>
        <v>0.308288704156423</v>
      </c>
      <c r="AQ927" t="s">
        <v>55</v>
      </c>
      <c r="AR927" t="s">
        <v>55</v>
      </c>
      <c r="AS927" t="s">
        <v>55</v>
      </c>
      <c r="AT927" t="s">
        <v>55</v>
      </c>
      <c r="AU927" t="s">
        <v>55</v>
      </c>
      <c r="AV927" s="7" t="str">
        <f>IF(AU927="","未进复试",IFERROR(VLOOKUP(A927,录取名单!$E:$I,5,0),"未录取"))</f>
        <v>未进复试</v>
      </c>
      <c r="AW927" s="136" t="str">
        <f>VLOOKUP(A927,[1]数据整理!$A:$AC,29,0)</f>
        <v>putong</v>
      </c>
      <c r="AX927" t="str">
        <f t="shared" si="164"/>
        <v/>
      </c>
      <c r="AY927">
        <f>IFERROR(VLOOKUP(A927,跨学科资质筛选!$A:$H,8,0),1)</f>
        <v>1</v>
      </c>
    </row>
    <row r="928" spans="1:51">
      <c r="A928" s="8">
        <v>1121</v>
      </c>
      <c r="B928" s="8" t="s">
        <v>1195</v>
      </c>
      <c r="C928">
        <v>1</v>
      </c>
      <c r="D928" t="s">
        <v>667</v>
      </c>
      <c r="E928" t="str">
        <f>VLOOKUP(A928,[1]数据整理!A:J,10,0)</f>
        <v>文学</v>
      </c>
      <c r="F928" t="str">
        <f>VLOOKUP(A928,[1]数据整理!$A:$M,13,0)</f>
        <v>英语</v>
      </c>
      <c r="G928" s="7" t="s">
        <v>53</v>
      </c>
      <c r="H928" s="7">
        <f t="shared" si="154"/>
        <v>0</v>
      </c>
      <c r="I928" s="7">
        <f t="shared" si="155"/>
        <v>1</v>
      </c>
      <c r="J928" s="7">
        <v>1</v>
      </c>
      <c r="K928" s="127">
        <f>VLOOKUP(G928,权重!$L$16:$N$18,3,0)</f>
        <v>0.02965</v>
      </c>
      <c r="L928" s="127">
        <f t="shared" si="156"/>
        <v>-0.162495927150278</v>
      </c>
      <c r="M928" t="str">
        <f>IFERROR(VLOOKUP(A928,[1]数据整理!A:Q,16,0),"")</f>
        <v>外语学院</v>
      </c>
      <c r="N928" t="s">
        <v>135</v>
      </c>
      <c r="O928">
        <v>511</v>
      </c>
      <c r="Q928" s="14"/>
      <c r="R928" s="14" t="s">
        <v>55</v>
      </c>
      <c r="S928" s="14" t="s">
        <v>55</v>
      </c>
      <c r="T928" s="30">
        <f>VLOOKUP(A928,英语评价得分!O:T,6,0)</f>
        <v>-0.520590796399063</v>
      </c>
      <c r="U928" s="41">
        <f t="shared" si="157"/>
        <v>-0.522611141871535</v>
      </c>
      <c r="V928" s="14">
        <f t="shared" si="158"/>
        <v>0</v>
      </c>
      <c r="W928">
        <v>81</v>
      </c>
      <c r="X928">
        <v>4</v>
      </c>
      <c r="Y928" s="131">
        <v>0.0493827160493827</v>
      </c>
      <c r="Z928">
        <v>4.19</v>
      </c>
      <c r="AA928" s="41">
        <f t="shared" si="159"/>
        <v>0.431107048733397</v>
      </c>
      <c r="AB928" s="41">
        <f>VLOOKUP(A928,绩点百分制转换!$H:$M,6,0)</f>
        <v>1.76761239798946</v>
      </c>
      <c r="AC928" s="41">
        <f>L928*权重!$O$22+AA928*权重!$O$23+AB928*权重!$O$24</f>
        <v>0.150309914907802</v>
      </c>
      <c r="AD928" s="41">
        <f t="shared" si="160"/>
        <v>0.213810091203585</v>
      </c>
      <c r="AE928">
        <v>0</v>
      </c>
      <c r="AF928">
        <v>0</v>
      </c>
      <c r="AG928">
        <v>1</v>
      </c>
      <c r="AH928" s="41">
        <f>AE928*权重!$N$3+AF928*权重!$N$4+AG928*权重!$N$5</f>
        <v>0.106474550904377</v>
      </c>
      <c r="AI928" s="41">
        <f t="shared" si="161"/>
        <v>-0.783780733568324</v>
      </c>
      <c r="AJ928">
        <v>0</v>
      </c>
      <c r="AK928">
        <v>0</v>
      </c>
      <c r="AL928">
        <v>0</v>
      </c>
      <c r="AM928" s="41">
        <f>AJ928*权重!$N$9+AK928*权重!$N$10+AL928*权重!$N$11</f>
        <v>0</v>
      </c>
      <c r="AN928" s="41">
        <f t="shared" si="162"/>
        <v>-0.651047891978899</v>
      </c>
      <c r="AO928" s="41">
        <f>AI928*权重!$D$16+AN928*权重!$D$17</f>
        <v>-0.701473098498721</v>
      </c>
      <c r="AP928" s="41">
        <f t="shared" si="163"/>
        <v>-0.835482764436662</v>
      </c>
      <c r="AQ928" t="s">
        <v>55</v>
      </c>
      <c r="AR928" t="s">
        <v>55</v>
      </c>
      <c r="AS928" t="s">
        <v>55</v>
      </c>
      <c r="AT928" t="s">
        <v>55</v>
      </c>
      <c r="AU928" t="s">
        <v>55</v>
      </c>
      <c r="AV928" s="7" t="str">
        <f>IF(AU928="","未进复试",IFERROR(VLOOKUP(A928,录取名单!$E:$I,5,0),"未录取"))</f>
        <v>未进复试</v>
      </c>
      <c r="AW928" s="136" t="str">
        <f>VLOOKUP(A928,[1]数据整理!$A:$AC,29,0)</f>
        <v>putong</v>
      </c>
      <c r="AX928" t="str">
        <f t="shared" si="164"/>
        <v/>
      </c>
      <c r="AY928">
        <f>IFERROR(VLOOKUP(A928,跨学科资质筛选!$A:$H,8,0),1)</f>
        <v>1</v>
      </c>
    </row>
    <row r="929" spans="1:51">
      <c r="A929" s="8">
        <v>1123</v>
      </c>
      <c r="B929" s="8" t="s">
        <v>1196</v>
      </c>
      <c r="C929">
        <v>1</v>
      </c>
      <c r="D929" t="s">
        <v>405</v>
      </c>
      <c r="E929" t="str">
        <f>VLOOKUP(A929,[1]数据整理!A:J,10,0)</f>
        <v>艺术学</v>
      </c>
      <c r="F929" t="str">
        <f>VLOOKUP(A929,[1]数据整理!$A:$M,13,0)</f>
        <v>视觉传达设计</v>
      </c>
      <c r="G929" s="7" t="s">
        <v>53</v>
      </c>
      <c r="H929" s="7">
        <f t="shared" si="154"/>
        <v>0</v>
      </c>
      <c r="I929" s="7">
        <f t="shared" si="155"/>
        <v>1</v>
      </c>
      <c r="J929" s="7">
        <v>1</v>
      </c>
      <c r="K929" s="127">
        <f>VLOOKUP(G929,权重!$L$16:$N$18,3,0)</f>
        <v>0.02965</v>
      </c>
      <c r="L929" s="127">
        <f t="shared" si="156"/>
        <v>-0.162495927150278</v>
      </c>
      <c r="M929" t="str">
        <f>IFERROR(VLOOKUP(A929,[1]数据整理!A:Q,16,0),"")</f>
        <v>艺术设计学院</v>
      </c>
      <c r="N929" t="s">
        <v>86</v>
      </c>
      <c r="O929">
        <v>534</v>
      </c>
      <c r="P929">
        <v>434</v>
      </c>
      <c r="Q929" s="14"/>
      <c r="R929" s="14" t="s">
        <v>55</v>
      </c>
      <c r="S929" s="14" t="s">
        <v>55</v>
      </c>
      <c r="T929" s="30">
        <f>VLOOKUP(A929,英语评价得分!O:T,6,0)</f>
        <v>-0.156640436779942</v>
      </c>
      <c r="U929" s="41">
        <f t="shared" si="157"/>
        <v>-0.156974066680158</v>
      </c>
      <c r="V929" s="14">
        <f t="shared" si="158"/>
        <v>0</v>
      </c>
      <c r="W929">
        <v>91</v>
      </c>
      <c r="X929">
        <v>2</v>
      </c>
      <c r="Y929" s="131">
        <v>0.021978021978022</v>
      </c>
      <c r="Z929">
        <v>87.37</v>
      </c>
      <c r="AA929" s="41">
        <f t="shared" si="159"/>
        <v>0.667372150959994</v>
      </c>
      <c r="AB929" s="41">
        <f>VLOOKUP(A929,绩点百分制转换!$H:$M,6,0)</f>
        <v>-0.398169201442629</v>
      </c>
      <c r="AC929" s="41">
        <f>L929*权重!$O$22+AA929*权重!$O$23+AB929*权重!$O$24</f>
        <v>0.141788423827826</v>
      </c>
      <c r="AD929" s="41">
        <f t="shared" si="160"/>
        <v>0.201691191182235</v>
      </c>
      <c r="AE929">
        <v>0</v>
      </c>
      <c r="AF929">
        <v>0</v>
      </c>
      <c r="AG929">
        <v>5</v>
      </c>
      <c r="AH929" s="41">
        <f>AE929*权重!$N$3+AF929*权重!$N$4+AG929*权重!$N$5</f>
        <v>0.532372754521887</v>
      </c>
      <c r="AI929" s="41">
        <f t="shared" si="161"/>
        <v>-0.377741078425679</v>
      </c>
      <c r="AJ929">
        <v>0</v>
      </c>
      <c r="AK929">
        <v>0</v>
      </c>
      <c r="AL929">
        <v>0</v>
      </c>
      <c r="AM929" s="41">
        <f>AJ929*权重!$N$9+AK929*权重!$N$10+AL929*权重!$N$11</f>
        <v>0</v>
      </c>
      <c r="AN929" s="41">
        <f t="shared" si="162"/>
        <v>-0.651047891978899</v>
      </c>
      <c r="AO929" s="41">
        <f>AI929*权重!$D$16+AN929*权重!$D$17</f>
        <v>-0.54721863351003</v>
      </c>
      <c r="AP929" s="41">
        <f t="shared" si="163"/>
        <v>-0.651759472536703</v>
      </c>
      <c r="AQ929" t="s">
        <v>55</v>
      </c>
      <c r="AR929" t="s">
        <v>55</v>
      </c>
      <c r="AS929" t="s">
        <v>55</v>
      </c>
      <c r="AT929" t="s">
        <v>55</v>
      </c>
      <c r="AU929" t="s">
        <v>55</v>
      </c>
      <c r="AV929" s="7" t="str">
        <f>IF(AU929="","未进复试",IFERROR(VLOOKUP(A929,录取名单!$E:$I,5,0),"未录取"))</f>
        <v>未进复试</v>
      </c>
      <c r="AW929" s="136" t="str">
        <f>VLOOKUP(A929,[1]数据整理!$A:$AC,29,0)</f>
        <v>putong</v>
      </c>
      <c r="AX929" t="str">
        <f t="shared" si="164"/>
        <v/>
      </c>
      <c r="AY929">
        <f>IFERROR(VLOOKUP(A929,跨学科资质筛选!$A:$H,8,0),1)</f>
        <v>1</v>
      </c>
    </row>
    <row r="930" spans="1:51">
      <c r="A930" s="8">
        <v>1124</v>
      </c>
      <c r="B930" s="8" t="s">
        <v>1197</v>
      </c>
      <c r="C930">
        <v>1</v>
      </c>
      <c r="D930" t="s">
        <v>667</v>
      </c>
      <c r="E930" t="str">
        <f>VLOOKUP(A930,[1]数据整理!A:J,10,0)</f>
        <v>文学</v>
      </c>
      <c r="F930" t="str">
        <f>VLOOKUP(A930,[1]数据整理!$A:$M,13,0)</f>
        <v>英语</v>
      </c>
      <c r="G930" s="7" t="s">
        <v>53</v>
      </c>
      <c r="H930" s="7">
        <f t="shared" si="154"/>
        <v>0</v>
      </c>
      <c r="I930" s="7">
        <f t="shared" si="155"/>
        <v>1</v>
      </c>
      <c r="J930" s="7">
        <v>1</v>
      </c>
      <c r="K930" s="127">
        <f>VLOOKUP(G930,权重!$L$16:$N$18,3,0)</f>
        <v>0.02965</v>
      </c>
      <c r="L930" s="127">
        <f t="shared" si="156"/>
        <v>-0.162495927150278</v>
      </c>
      <c r="M930" t="str">
        <f>IFERROR(VLOOKUP(A930,[1]数据整理!A:Q,16,0),"")</f>
        <v>外语学院</v>
      </c>
      <c r="N930" t="s">
        <v>362</v>
      </c>
      <c r="P930">
        <v>565</v>
      </c>
      <c r="Q930" s="14"/>
      <c r="R930" s="14" t="s">
        <v>55</v>
      </c>
      <c r="S930" s="14" t="s">
        <v>55</v>
      </c>
      <c r="T930" s="30">
        <f>VLOOKUP(A930,英语评价得分!O:T,6,0)</f>
        <v>1.73267261497727</v>
      </c>
      <c r="U930" s="41">
        <f t="shared" si="157"/>
        <v>1.74109494220429</v>
      </c>
      <c r="V930" s="14">
        <f t="shared" si="158"/>
        <v>0</v>
      </c>
      <c r="W930">
        <v>81</v>
      </c>
      <c r="X930">
        <v>2</v>
      </c>
      <c r="Y930" s="131">
        <v>0.0246913580246914</v>
      </c>
      <c r="Z930">
        <v>4.38</v>
      </c>
      <c r="AA930" s="41">
        <f t="shared" si="159"/>
        <v>0.643979566581123</v>
      </c>
      <c r="AB930" s="41">
        <f>VLOOKUP(A930,绩点百分制转换!$H:$M,6,0)</f>
        <v>2.39154541256911</v>
      </c>
      <c r="AC930" s="41">
        <f>L930*权重!$O$22+AA930*权重!$O$23+AB930*权重!$O$24</f>
        <v>0.259392273594256</v>
      </c>
      <c r="AD930" s="41">
        <f t="shared" si="160"/>
        <v>0.368942354631112</v>
      </c>
      <c r="AE930">
        <v>1</v>
      </c>
      <c r="AF930">
        <v>0</v>
      </c>
      <c r="AG930">
        <v>1</v>
      </c>
      <c r="AH930" s="41">
        <f>AE930*权重!$N$3+AF930*权重!$N$4+AG930*权重!$N$5</f>
        <v>0.567079076754205</v>
      </c>
      <c r="AI930" s="41">
        <f t="shared" si="161"/>
        <v>-0.344653023602287</v>
      </c>
      <c r="AJ930">
        <v>0</v>
      </c>
      <c r="AK930">
        <v>0</v>
      </c>
      <c r="AL930">
        <v>0</v>
      </c>
      <c r="AM930" s="41">
        <f>AJ930*权重!$N$9+AK930*权重!$N$10+AL930*权重!$N$11</f>
        <v>0</v>
      </c>
      <c r="AN930" s="41">
        <f t="shared" si="162"/>
        <v>-0.651047891978899</v>
      </c>
      <c r="AO930" s="41">
        <f>AI930*权重!$D$16+AN930*权重!$D$17</f>
        <v>-0.534648481482624</v>
      </c>
      <c r="AP930" s="41">
        <f t="shared" si="163"/>
        <v>-0.636787914272069</v>
      </c>
      <c r="AQ930" t="s">
        <v>55</v>
      </c>
      <c r="AR930" t="s">
        <v>55</v>
      </c>
      <c r="AS930" t="s">
        <v>55</v>
      </c>
      <c r="AT930" t="s">
        <v>55</v>
      </c>
      <c r="AU930" t="s">
        <v>55</v>
      </c>
      <c r="AV930" s="7" t="str">
        <f>IF(AU930="","未进复试",IFERROR(VLOOKUP(A930,录取名单!$E:$I,5,0),"未录取"))</f>
        <v>未进复试</v>
      </c>
      <c r="AW930" s="136" t="str">
        <f>VLOOKUP(A930,[1]数据整理!$A:$AC,29,0)</f>
        <v>putong</v>
      </c>
      <c r="AX930" t="str">
        <f t="shared" si="164"/>
        <v/>
      </c>
      <c r="AY930">
        <f>IFERROR(VLOOKUP(A930,跨学科资质筛选!$A:$H,8,0),1)</f>
        <v>1</v>
      </c>
    </row>
    <row r="931" spans="1:51">
      <c r="A931" s="8">
        <v>1125</v>
      </c>
      <c r="B931" s="8" t="s">
        <v>1198</v>
      </c>
      <c r="C931">
        <v>1</v>
      </c>
      <c r="D931" t="s">
        <v>131</v>
      </c>
      <c r="E931" t="str">
        <f>VLOOKUP(A931,[1]数据整理!A:J,10,0)</f>
        <v>工学</v>
      </c>
      <c r="F931" t="str">
        <f>VLOOKUP(A931,[1]数据整理!$A:$M,13,0)</f>
        <v>风景园林</v>
      </c>
      <c r="G931" s="7" t="s">
        <v>53</v>
      </c>
      <c r="H931" s="7">
        <f t="shared" si="154"/>
        <v>0</v>
      </c>
      <c r="I931" s="7">
        <f t="shared" si="155"/>
        <v>1</v>
      </c>
      <c r="J931" s="7">
        <v>1</v>
      </c>
      <c r="K931" s="127">
        <f>VLOOKUP(G931,权重!$L$16:$N$18,3,0)</f>
        <v>0.02965</v>
      </c>
      <c r="L931" s="127">
        <f t="shared" si="156"/>
        <v>-0.162495927150278</v>
      </c>
      <c r="M931" t="str">
        <f>IFERROR(VLOOKUP(A931,[1]数据整理!A:Q,16,0),"")</f>
        <v>园林学院</v>
      </c>
      <c r="N931" t="s">
        <v>64</v>
      </c>
      <c r="O931">
        <v>583</v>
      </c>
      <c r="P931">
        <v>531</v>
      </c>
      <c r="Q931" s="14">
        <v>89</v>
      </c>
      <c r="R931" s="14" t="s">
        <v>55</v>
      </c>
      <c r="S931" s="14" t="s">
        <v>55</v>
      </c>
      <c r="T931" s="30">
        <f>VLOOKUP(A931,英语评价得分!O:T,6,0)</f>
        <v>1.11048519399083</v>
      </c>
      <c r="U931" s="41">
        <f t="shared" si="157"/>
        <v>1.11602401476125</v>
      </c>
      <c r="V931" s="14">
        <f t="shared" si="158"/>
        <v>0</v>
      </c>
      <c r="W931">
        <v>138</v>
      </c>
      <c r="X931">
        <v>8</v>
      </c>
      <c r="Y931" s="131">
        <v>0.0579710144927536</v>
      </c>
      <c r="Z931">
        <v>3.49</v>
      </c>
      <c r="AA931" s="41">
        <f t="shared" si="159"/>
        <v>0.35706443382984</v>
      </c>
      <c r="AB931" s="41">
        <f>VLOOKUP(A931,绩点百分制转换!$H:$M,6,0)</f>
        <v>-1.03274577921217</v>
      </c>
      <c r="AC931" s="41">
        <f>L931*权重!$O$22+AA931*权重!$O$23+AB931*权重!$O$24</f>
        <v>-0.00475721688729315</v>
      </c>
      <c r="AD931" s="41">
        <f t="shared" si="160"/>
        <v>-0.00671974907731742</v>
      </c>
      <c r="AE931">
        <v>3</v>
      </c>
      <c r="AF931">
        <v>1</v>
      </c>
      <c r="AG931">
        <v>5</v>
      </c>
      <c r="AH931" s="41">
        <f>AE931*权重!$N$3+AF931*权重!$N$4+AG931*权重!$N$5</f>
        <v>2.34710725531717</v>
      </c>
      <c r="AI931" s="41">
        <f t="shared" si="161"/>
        <v>1.35237697471392</v>
      </c>
      <c r="AJ931">
        <v>0</v>
      </c>
      <c r="AK931">
        <v>0</v>
      </c>
      <c r="AL931">
        <v>9</v>
      </c>
      <c r="AM931" s="41">
        <f>AJ931*权重!$N$9+AK931*权重!$N$10+AL931*权重!$N$11</f>
        <v>1.35440472741364</v>
      </c>
      <c r="AN931" s="41">
        <f t="shared" si="162"/>
        <v>2.98632475169851</v>
      </c>
      <c r="AO931" s="41">
        <f>AI931*权重!$D$16+AN931*权重!$D$17</f>
        <v>2.36558799122206</v>
      </c>
      <c r="AP931" s="41">
        <f t="shared" si="163"/>
        <v>2.81751074795919</v>
      </c>
      <c r="AQ931">
        <v>78</v>
      </c>
      <c r="AR931">
        <v>72</v>
      </c>
      <c r="AS931" t="s">
        <v>55</v>
      </c>
      <c r="AT931">
        <v>81.5</v>
      </c>
      <c r="AU931">
        <v>76.3</v>
      </c>
      <c r="AV931" s="7">
        <f>IF(AU931="","未进复试",IFERROR(VLOOKUP(A931,录取名单!$E:$I,5,0),"未录取"))</f>
        <v>76.3</v>
      </c>
      <c r="AW931" s="136" t="str">
        <f>VLOOKUP(A931,[1]数据整理!$A:$AC,29,0)</f>
        <v>putong</v>
      </c>
      <c r="AX931" t="str">
        <f t="shared" si="164"/>
        <v/>
      </c>
      <c r="AY931">
        <f>IFERROR(VLOOKUP(A931,跨学科资质筛选!$A:$H,8,0),1)</f>
        <v>1</v>
      </c>
    </row>
    <row r="932" spans="1:51">
      <c r="A932" s="8">
        <v>1128</v>
      </c>
      <c r="B932" s="8" t="s">
        <v>1199</v>
      </c>
      <c r="C932">
        <v>1</v>
      </c>
      <c r="D932" t="s">
        <v>102</v>
      </c>
      <c r="E932" t="str">
        <f>VLOOKUP(A932,[1]数据整理!A:J,10,0)</f>
        <v>农学</v>
      </c>
      <c r="F932" t="str">
        <f>VLOOKUP(A932,[1]数据整理!$A:$M,13,0)</f>
        <v>园林</v>
      </c>
      <c r="G932" s="7">
        <v>211</v>
      </c>
      <c r="H932" s="7">
        <f t="shared" si="154"/>
        <v>0</v>
      </c>
      <c r="I932" s="7">
        <f t="shared" si="155"/>
        <v>1</v>
      </c>
      <c r="J932" s="7">
        <v>1</v>
      </c>
      <c r="K932" s="127">
        <f>VLOOKUP(G932,权重!$L$16:$N$18,3,0)</f>
        <v>0.03757</v>
      </c>
      <c r="L932" s="127">
        <f t="shared" si="156"/>
        <v>-0.0952406599627802</v>
      </c>
      <c r="M932" t="str">
        <f>IFERROR(VLOOKUP(A932,[1]数据整理!A:Q,16,0),"")</f>
        <v>园林学院</v>
      </c>
      <c r="N932" t="s">
        <v>127</v>
      </c>
      <c r="O932">
        <v>565</v>
      </c>
      <c r="P932">
        <v>580</v>
      </c>
      <c r="Q932" s="14">
        <v>90</v>
      </c>
      <c r="R932" s="14" t="s">
        <v>55</v>
      </c>
      <c r="S932" s="14" t="s">
        <v>55</v>
      </c>
      <c r="T932" s="30">
        <f>VLOOKUP(A932,英语评价得分!O:T,6,0)</f>
        <v>2.00716706541247</v>
      </c>
      <c r="U932" s="41">
        <f t="shared" si="157"/>
        <v>2.01686152784092</v>
      </c>
      <c r="V932" s="14">
        <f t="shared" si="158"/>
        <v>0</v>
      </c>
      <c r="W932">
        <v>185</v>
      </c>
      <c r="X932">
        <v>4</v>
      </c>
      <c r="Y932" s="131">
        <v>0.0216216216216216</v>
      </c>
      <c r="Z932">
        <v>91.18</v>
      </c>
      <c r="AA932" s="41">
        <f t="shared" si="159"/>
        <v>0.670444798529759</v>
      </c>
      <c r="AB932" s="41">
        <f>VLOOKUP(A932,绩点百分制转换!$H:$M,6,0)</f>
        <v>0.580671592606747</v>
      </c>
      <c r="AC932" s="41">
        <f>L932*权重!$O$22+AA932*权重!$O$23+AB932*权重!$O$24</f>
        <v>0.226013906910312</v>
      </c>
      <c r="AD932" s="41">
        <f t="shared" si="160"/>
        <v>0.321473069628961</v>
      </c>
      <c r="AE932">
        <v>2</v>
      </c>
      <c r="AF932">
        <v>1</v>
      </c>
      <c r="AG932">
        <v>7</v>
      </c>
      <c r="AH932" s="41">
        <f>AE932*权重!$N$3+AF932*权重!$N$4+AG932*权重!$N$5</f>
        <v>2.09945183127609</v>
      </c>
      <c r="AI932" s="41">
        <f t="shared" si="161"/>
        <v>1.1162690923192</v>
      </c>
      <c r="AJ932">
        <v>0</v>
      </c>
      <c r="AK932">
        <v>0</v>
      </c>
      <c r="AL932">
        <v>3</v>
      </c>
      <c r="AM932" s="41">
        <f>AJ932*权重!$N$9+AK932*权重!$N$10+AL932*权重!$N$11</f>
        <v>0.451468242471214</v>
      </c>
      <c r="AN932" s="41">
        <f t="shared" si="162"/>
        <v>0.561409655913572</v>
      </c>
      <c r="AO932" s="41">
        <f>AI932*权重!$D$16+AN932*权重!$D$17</f>
        <v>0.772200755804071</v>
      </c>
      <c r="AP932" s="41">
        <f t="shared" si="163"/>
        <v>0.91972225811656</v>
      </c>
      <c r="AQ932">
        <v>81</v>
      </c>
      <c r="AR932">
        <v>86</v>
      </c>
      <c r="AS932" t="s">
        <v>55</v>
      </c>
      <c r="AT932">
        <v>91.93</v>
      </c>
      <c r="AU932">
        <v>85.19</v>
      </c>
      <c r="AV932" s="7">
        <f>IF(AU932="","未进复试",IFERROR(VLOOKUP(A932,录取名单!$E:$I,5,0),"未录取"))</f>
        <v>85.19</v>
      </c>
      <c r="AW932" s="136" t="str">
        <f>VLOOKUP(A932,[1]数据整理!$A:$AC,29,0)</f>
        <v>putong</v>
      </c>
      <c r="AX932" t="str">
        <f t="shared" si="164"/>
        <v/>
      </c>
      <c r="AY932">
        <f>IFERROR(VLOOKUP(A932,跨学科资质筛选!$A:$H,8,0),1)</f>
        <v>1</v>
      </c>
    </row>
    <row r="933" spans="1:51">
      <c r="A933" s="8">
        <v>1129</v>
      </c>
      <c r="B933" s="8" t="s">
        <v>1200</v>
      </c>
      <c r="C933">
        <v>1</v>
      </c>
      <c r="D933" t="s">
        <v>604</v>
      </c>
      <c r="E933" t="str">
        <f>VLOOKUP(A933,[1]数据整理!A:J,10,0)</f>
        <v>管理学</v>
      </c>
      <c r="F933" t="str">
        <f>VLOOKUP(A933,[1]数据整理!$A:$M,13,0)</f>
        <v>会计学</v>
      </c>
      <c r="G933" s="7">
        <v>211</v>
      </c>
      <c r="H933" s="7">
        <f t="shared" si="154"/>
        <v>0</v>
      </c>
      <c r="I933" s="7">
        <f t="shared" si="155"/>
        <v>1</v>
      </c>
      <c r="J933" s="7">
        <v>1</v>
      </c>
      <c r="K933" s="127">
        <f>VLOOKUP(G933,权重!$L$16:$N$18,3,0)</f>
        <v>0.03757</v>
      </c>
      <c r="L933" s="127">
        <f t="shared" si="156"/>
        <v>-0.0952406599627802</v>
      </c>
      <c r="M933" t="str">
        <f>IFERROR(VLOOKUP(A933,[1]数据整理!A:Q,16,0),"")</f>
        <v>经济管理学院</v>
      </c>
      <c r="N933" t="s">
        <v>54</v>
      </c>
      <c r="O933">
        <v>562</v>
      </c>
      <c r="P933">
        <v>517</v>
      </c>
      <c r="Q933" s="14"/>
      <c r="R933" s="14" t="s">
        <v>55</v>
      </c>
      <c r="S933" s="14" t="s">
        <v>55</v>
      </c>
      <c r="T933" s="30">
        <f>VLOOKUP(A933,英语评价得分!O:T,6,0)</f>
        <v>0.85429037358464</v>
      </c>
      <c r="U933" s="41">
        <f t="shared" si="157"/>
        <v>0.85864186816706</v>
      </c>
      <c r="V933" s="14">
        <f t="shared" si="158"/>
        <v>0</v>
      </c>
      <c r="W933">
        <v>233</v>
      </c>
      <c r="X933">
        <v>2</v>
      </c>
      <c r="Y933" s="131">
        <v>0.00858369098712446</v>
      </c>
      <c r="Z933">
        <v>3.89</v>
      </c>
      <c r="AA933" s="41">
        <f t="shared" si="159"/>
        <v>0.78284919195818</v>
      </c>
      <c r="AB933" s="41">
        <f>VLOOKUP(A933,绩点百分制转换!$H:$M,6,0)</f>
        <v>0.320332483778217</v>
      </c>
      <c r="AC933" s="41">
        <f>L933*权重!$O$22+AA933*权重!$O$23+AB933*权重!$O$24</f>
        <v>0.256872592631464</v>
      </c>
      <c r="AD933" s="41">
        <f t="shared" si="160"/>
        <v>0.365358972170555</v>
      </c>
      <c r="AE933">
        <v>1</v>
      </c>
      <c r="AF933">
        <v>0</v>
      </c>
      <c r="AG933">
        <v>8</v>
      </c>
      <c r="AH933" s="41">
        <f>AE933*权重!$N$3+AF933*权重!$N$4+AG933*权重!$N$5</f>
        <v>1.31240093308485</v>
      </c>
      <c r="AI933" s="41">
        <f t="shared" si="161"/>
        <v>0.365916372897343</v>
      </c>
      <c r="AJ933">
        <v>0</v>
      </c>
      <c r="AK933">
        <v>0</v>
      </c>
      <c r="AL933">
        <v>0</v>
      </c>
      <c r="AM933" s="41">
        <f>AJ933*权重!$N$9+AK933*权重!$N$10+AL933*权重!$N$11</f>
        <v>0</v>
      </c>
      <c r="AN933" s="41">
        <f t="shared" si="162"/>
        <v>-0.651047891978899</v>
      </c>
      <c r="AO933" s="41">
        <f>AI933*权重!$D$16+AN933*权重!$D$17</f>
        <v>-0.264703167752415</v>
      </c>
      <c r="AP933" s="41">
        <f t="shared" si="163"/>
        <v>-0.315272153447139</v>
      </c>
      <c r="AQ933" t="s">
        <v>55</v>
      </c>
      <c r="AR933" t="s">
        <v>55</v>
      </c>
      <c r="AS933" t="s">
        <v>55</v>
      </c>
      <c r="AT933" t="s">
        <v>55</v>
      </c>
      <c r="AU933" t="s">
        <v>55</v>
      </c>
      <c r="AV933" s="7" t="str">
        <f>IF(AU933="","未进复试",IFERROR(VLOOKUP(A933,录取名单!$E:$I,5,0),"未录取"))</f>
        <v>未进复试</v>
      </c>
      <c r="AW933" s="136" t="str">
        <f>VLOOKUP(A933,[1]数据整理!$A:$AC,29,0)</f>
        <v>putong</v>
      </c>
      <c r="AX933" t="str">
        <f t="shared" si="164"/>
        <v/>
      </c>
      <c r="AY933">
        <f>IFERROR(VLOOKUP(A933,跨学科资质筛选!$A:$H,8,0),1)</f>
        <v>1</v>
      </c>
    </row>
    <row r="934" spans="1:51">
      <c r="A934" s="8">
        <v>1130</v>
      </c>
      <c r="B934" s="8" t="s">
        <v>1201</v>
      </c>
      <c r="C934">
        <v>1</v>
      </c>
      <c r="D934" t="s">
        <v>102</v>
      </c>
      <c r="E934" t="str">
        <f>VLOOKUP(A934,[1]数据整理!A:J,10,0)</f>
        <v>理学</v>
      </c>
      <c r="F934" t="str">
        <f>VLOOKUP(A934,[1]数据整理!$A:$M,13,0)</f>
        <v>自然地理与资源环境</v>
      </c>
      <c r="G934" s="7">
        <v>211</v>
      </c>
      <c r="H934" s="7">
        <f t="shared" si="154"/>
        <v>0</v>
      </c>
      <c r="I934" s="7">
        <f t="shared" si="155"/>
        <v>1</v>
      </c>
      <c r="J934" s="7">
        <v>1</v>
      </c>
      <c r="K934" s="127">
        <f>VLOOKUP(G934,权重!$L$16:$N$18,3,0)</f>
        <v>0.03757</v>
      </c>
      <c r="L934" s="127">
        <f t="shared" si="156"/>
        <v>-0.0952406599627802</v>
      </c>
      <c r="M934" t="str">
        <f>IFERROR(VLOOKUP(A934,[1]数据整理!A:Q,16,0),"")</f>
        <v>水土保持学院</v>
      </c>
      <c r="N934" t="s">
        <v>124</v>
      </c>
      <c r="O934">
        <v>467</v>
      </c>
      <c r="Q934" s="14"/>
      <c r="R934" s="14" t="s">
        <v>55</v>
      </c>
      <c r="S934" s="14" t="s">
        <v>55</v>
      </c>
      <c r="T934" s="30">
        <f>VLOOKUP(A934,英语评价得分!O:T,6,0)</f>
        <v>-1.21684365827912</v>
      </c>
      <c r="U934" s="41">
        <f t="shared" si="157"/>
        <v>-1.22209076397678</v>
      </c>
      <c r="V934" s="14">
        <f t="shared" si="158"/>
        <v>0</v>
      </c>
      <c r="W934">
        <v>50</v>
      </c>
      <c r="X934">
        <v>24</v>
      </c>
      <c r="Y934" s="131">
        <v>0.48</v>
      </c>
      <c r="Z934">
        <v>83.35</v>
      </c>
      <c r="AA934" s="41">
        <f t="shared" si="159"/>
        <v>-3.28138966253094</v>
      </c>
      <c r="AB934" s="41">
        <f>VLOOKUP(A934,绩点百分制转换!$H:$M,6,0)</f>
        <v>-1.43096185028213</v>
      </c>
      <c r="AC934" s="41">
        <f>L934*权重!$O$22+AA934*权重!$O$23+AB934*权重!$O$24</f>
        <v>-1.36507688278293</v>
      </c>
      <c r="AD934" s="41">
        <f t="shared" si="160"/>
        <v>-1.94130817654202</v>
      </c>
      <c r="AE934">
        <v>0</v>
      </c>
      <c r="AF934">
        <v>0</v>
      </c>
      <c r="AG934">
        <v>0</v>
      </c>
      <c r="AH934" s="41">
        <f>AE934*权重!$N$3+AF934*权重!$N$4+AG934*权重!$N$5</f>
        <v>0</v>
      </c>
      <c r="AI934" s="41">
        <f t="shared" si="161"/>
        <v>-0.885290647353986</v>
      </c>
      <c r="AJ934">
        <v>0</v>
      </c>
      <c r="AK934">
        <v>0</v>
      </c>
      <c r="AL934">
        <v>0</v>
      </c>
      <c r="AM934" s="41">
        <f>AJ934*权重!$N$9+AK934*权重!$N$10+AL934*权重!$N$11</f>
        <v>0</v>
      </c>
      <c r="AN934" s="41">
        <f t="shared" si="162"/>
        <v>-0.651047891978899</v>
      </c>
      <c r="AO934" s="41">
        <f>AI934*权重!$D$16+AN934*权重!$D$17</f>
        <v>-0.740036714745894</v>
      </c>
      <c r="AP934" s="41">
        <f t="shared" si="163"/>
        <v>-0.881413587411652</v>
      </c>
      <c r="AQ934">
        <v>75</v>
      </c>
      <c r="AR934" t="s">
        <v>55</v>
      </c>
      <c r="AS934">
        <v>84.2</v>
      </c>
      <c r="AT934">
        <v>89.6</v>
      </c>
      <c r="AU934">
        <v>82.68</v>
      </c>
      <c r="AV934" s="7">
        <f>IF(AU934="","未进复试",IFERROR(VLOOKUP(A934,录取名单!$E:$I,5,0),"未录取"))</f>
        <v>82.68</v>
      </c>
      <c r="AW934" s="136" t="str">
        <f>VLOOKUP(A934,[1]数据整理!$A:$AC,29,0)</f>
        <v>2jia</v>
      </c>
      <c r="AX934" t="str">
        <f t="shared" si="164"/>
        <v/>
      </c>
      <c r="AY934">
        <f>IFERROR(VLOOKUP(A934,跨学科资质筛选!$A:$H,8,0),1)</f>
        <v>1</v>
      </c>
    </row>
    <row r="935" spans="1:51">
      <c r="A935" s="8">
        <v>1132</v>
      </c>
      <c r="B935" s="8" t="s">
        <v>1202</v>
      </c>
      <c r="C935">
        <v>1</v>
      </c>
      <c r="D935" t="s">
        <v>102</v>
      </c>
      <c r="E935" t="str">
        <f>VLOOKUP(A935,[1]数据整理!A:J,10,0)</f>
        <v>法学</v>
      </c>
      <c r="F935" t="str">
        <f>VLOOKUP(A935,[1]数据整理!$A:$M,13,0)</f>
        <v>法学</v>
      </c>
      <c r="G935" s="7">
        <v>211</v>
      </c>
      <c r="H935" s="7">
        <f t="shared" si="154"/>
        <v>0</v>
      </c>
      <c r="I935" s="7">
        <f t="shared" si="155"/>
        <v>1</v>
      </c>
      <c r="J935" s="7">
        <v>1</v>
      </c>
      <c r="K935" s="127">
        <f>VLOOKUP(G935,权重!$L$16:$N$18,3,0)</f>
        <v>0.03757</v>
      </c>
      <c r="L935" s="127">
        <f t="shared" si="156"/>
        <v>-0.0952406599627802</v>
      </c>
      <c r="M935" t="str">
        <f>IFERROR(VLOOKUP(A935,[1]数据整理!A:Q,16,0),"")</f>
        <v>人文社会科学学院</v>
      </c>
      <c r="N935" t="s">
        <v>120</v>
      </c>
      <c r="O935">
        <v>439</v>
      </c>
      <c r="Q935" s="14"/>
      <c r="R935" s="14">
        <v>89</v>
      </c>
      <c r="S935" s="14" t="s">
        <v>55</v>
      </c>
      <c r="T935" s="30">
        <f>VLOOKUP(A935,英语评价得分!O:T,6,0)</f>
        <v>-1.6599136612937</v>
      </c>
      <c r="U935" s="41">
        <f t="shared" si="157"/>
        <v>-1.66721415986193</v>
      </c>
      <c r="V935" s="14">
        <f t="shared" si="158"/>
        <v>0</v>
      </c>
      <c r="W935">
        <v>93</v>
      </c>
      <c r="X935">
        <v>22</v>
      </c>
      <c r="Y935" s="131">
        <v>0.236559139784946</v>
      </c>
      <c r="Z935">
        <v>88.81</v>
      </c>
      <c r="AA935" s="41">
        <f t="shared" si="159"/>
        <v>-1.18260397366066</v>
      </c>
      <c r="AB935" s="41">
        <f>VLOOKUP(A935,绩点百分制转换!$H:$M,6,0)</f>
        <v>-0.0282136257389282</v>
      </c>
      <c r="AC935" s="41">
        <f>L935*权重!$O$22+AA935*权重!$O$23+AB935*权重!$O$24</f>
        <v>-0.504901393769643</v>
      </c>
      <c r="AD935" s="41">
        <f t="shared" si="160"/>
        <v>-0.718003398735799</v>
      </c>
      <c r="AE935">
        <v>0</v>
      </c>
      <c r="AF935">
        <v>3</v>
      </c>
      <c r="AG935">
        <v>14</v>
      </c>
      <c r="AH935" s="41">
        <f>AE935*权重!$N$3+AF935*权重!$N$4+AG935*权重!$N$5</f>
        <v>2.78940648239867</v>
      </c>
      <c r="AI935" s="41">
        <f t="shared" si="161"/>
        <v>1.77405291536972</v>
      </c>
      <c r="AJ935">
        <v>0</v>
      </c>
      <c r="AK935">
        <v>0</v>
      </c>
      <c r="AL935">
        <v>0</v>
      </c>
      <c r="AM935" s="41">
        <f>AJ935*权重!$N$9+AK935*权重!$N$10+AL935*权重!$N$11</f>
        <v>0</v>
      </c>
      <c r="AN935" s="41">
        <f t="shared" si="162"/>
        <v>-0.651047891978899</v>
      </c>
      <c r="AO935" s="41">
        <f>AI935*权重!$D$16+AN935*权重!$D$17</f>
        <v>0.270247904732842</v>
      </c>
      <c r="AP935" s="41">
        <f t="shared" si="163"/>
        <v>0.321876158918476</v>
      </c>
      <c r="AQ935">
        <v>33.4</v>
      </c>
      <c r="AR935">
        <v>8.42</v>
      </c>
      <c r="AS935">
        <v>8.37</v>
      </c>
      <c r="AT935">
        <v>34.68</v>
      </c>
      <c r="AU935">
        <v>83.87</v>
      </c>
      <c r="AV935" s="7">
        <f>IF(AU935="","未进复试",IFERROR(VLOOKUP(A935,录取名单!$E:$I,5,0),"未录取"))</f>
        <v>83.87</v>
      </c>
      <c r="AW935" s="136" t="str">
        <f>VLOOKUP(A935,[1]数据整理!$A:$AC,29,0)</f>
        <v>2jia</v>
      </c>
      <c r="AX935" t="str">
        <f t="shared" si="164"/>
        <v/>
      </c>
      <c r="AY935">
        <f>IFERROR(VLOOKUP(A935,跨学科资质筛选!$A:$H,8,0),1)</f>
        <v>1</v>
      </c>
    </row>
    <row r="936" spans="1:51">
      <c r="A936" s="8">
        <v>1134</v>
      </c>
      <c r="B936" s="8" t="s">
        <v>1203</v>
      </c>
      <c r="C936">
        <v>1</v>
      </c>
      <c r="D936" t="s">
        <v>295</v>
      </c>
      <c r="E936" t="str">
        <f>VLOOKUP(A936,[1]数据整理!A:J,10,0)</f>
        <v>管理学</v>
      </c>
      <c r="F936" t="str">
        <f>VLOOKUP(A936,[1]数据整理!$A:$M,13,0)</f>
        <v>行政管理</v>
      </c>
      <c r="G936" s="7" t="s">
        <v>53</v>
      </c>
      <c r="H936" s="7">
        <f t="shared" si="154"/>
        <v>0</v>
      </c>
      <c r="I936" s="7">
        <f t="shared" si="155"/>
        <v>1</v>
      </c>
      <c r="J936" s="7">
        <v>1</v>
      </c>
      <c r="K936" s="127">
        <f>VLOOKUP(G936,权重!$L$16:$N$18,3,0)</f>
        <v>0.02965</v>
      </c>
      <c r="L936" s="127">
        <f t="shared" si="156"/>
        <v>-0.162495927150278</v>
      </c>
      <c r="M936" t="str">
        <f>IFERROR(VLOOKUP(A936,[1]数据整理!A:Q,16,0),"")</f>
        <v>经济管理学院</v>
      </c>
      <c r="N936" t="s">
        <v>144</v>
      </c>
      <c r="O936">
        <v>433</v>
      </c>
      <c r="P936">
        <v>461</v>
      </c>
      <c r="Q936" s="14"/>
      <c r="R936" s="14" t="s">
        <v>55</v>
      </c>
      <c r="S936" s="14" t="s">
        <v>55</v>
      </c>
      <c r="T936" s="30">
        <f>VLOOKUP(A936,英语评价得分!O:T,6,0)</f>
        <v>-0.170488908040098</v>
      </c>
      <c r="U936" s="41">
        <f t="shared" si="157"/>
        <v>-0.170886718209708</v>
      </c>
      <c r="V936" s="14">
        <f t="shared" si="158"/>
        <v>0</v>
      </c>
      <c r="W936">
        <v>122</v>
      </c>
      <c r="X936">
        <v>1</v>
      </c>
      <c r="Y936" s="131">
        <v>0.00819672131147541</v>
      </c>
      <c r="Z936">
        <v>4.01</v>
      </c>
      <c r="AA936" s="41">
        <f t="shared" si="159"/>
        <v>0.786185387930219</v>
      </c>
      <c r="AB936" s="41">
        <f>VLOOKUP(A936,绩点百分制转换!$H:$M,6,0)</f>
        <v>0.842723458730201</v>
      </c>
      <c r="AC936" s="41">
        <f>L936*权重!$O$22+AA936*权重!$O$23+AB936*权重!$O$24</f>
        <v>0.243143577734491</v>
      </c>
      <c r="AD936" s="41">
        <f t="shared" si="160"/>
        <v>0.345834154580943</v>
      </c>
      <c r="AE936">
        <v>0</v>
      </c>
      <c r="AF936">
        <v>0</v>
      </c>
      <c r="AG936">
        <v>0</v>
      </c>
      <c r="AH936" s="41">
        <f>AE936*权重!$N$3+AF936*权重!$N$4+AG936*权重!$N$5</f>
        <v>0</v>
      </c>
      <c r="AI936" s="41">
        <f t="shared" si="161"/>
        <v>-0.885290647353986</v>
      </c>
      <c r="AJ936">
        <v>0</v>
      </c>
      <c r="AK936">
        <v>0</v>
      </c>
      <c r="AL936">
        <v>0</v>
      </c>
      <c r="AM936" s="41">
        <f>AJ936*权重!$N$9+AK936*权重!$N$10+AL936*权重!$N$11</f>
        <v>0</v>
      </c>
      <c r="AN936" s="41">
        <f t="shared" si="162"/>
        <v>-0.651047891978899</v>
      </c>
      <c r="AO936" s="41">
        <f>AI936*权重!$D$16+AN936*权重!$D$17</f>
        <v>-0.740036714745894</v>
      </c>
      <c r="AP936" s="41">
        <f t="shared" si="163"/>
        <v>-0.881413587411652</v>
      </c>
      <c r="AQ936" t="s">
        <v>55</v>
      </c>
      <c r="AR936" t="s">
        <v>55</v>
      </c>
      <c r="AS936" t="s">
        <v>55</v>
      </c>
      <c r="AT936" t="s">
        <v>55</v>
      </c>
      <c r="AU936" t="s">
        <v>55</v>
      </c>
      <c r="AV936" s="7" t="str">
        <f>IF(AU936="","未进复试",IFERROR(VLOOKUP(A936,录取名单!$E:$I,5,0),"未录取"))</f>
        <v>未进复试</v>
      </c>
      <c r="AW936" s="136" t="str">
        <f>VLOOKUP(A936,[1]数据整理!$A:$AC,29,0)</f>
        <v>putong</v>
      </c>
      <c r="AX936" t="str">
        <f t="shared" si="164"/>
        <v/>
      </c>
      <c r="AY936">
        <f>IFERROR(VLOOKUP(A936,跨学科资质筛选!$A:$H,8,0),1)</f>
        <v>1</v>
      </c>
    </row>
    <row r="937" spans="1:51">
      <c r="A937" s="8">
        <v>1135</v>
      </c>
      <c r="B937" s="8" t="s">
        <v>1204</v>
      </c>
      <c r="C937">
        <v>1</v>
      </c>
      <c r="D937" t="s">
        <v>684</v>
      </c>
      <c r="E937" t="str">
        <f>VLOOKUP(A937,[1]数据整理!A:J,10,0)</f>
        <v>农学</v>
      </c>
      <c r="F937" t="str">
        <f>VLOOKUP(A937,[1]数据整理!$A:$M,13,0)</f>
        <v>园林</v>
      </c>
      <c r="G937" s="7" t="s">
        <v>53</v>
      </c>
      <c r="H937" s="7">
        <f t="shared" si="154"/>
        <v>0</v>
      </c>
      <c r="I937" s="7">
        <f t="shared" si="155"/>
        <v>1</v>
      </c>
      <c r="J937" s="7">
        <v>1</v>
      </c>
      <c r="K937" s="127">
        <f>VLOOKUP(G937,权重!$L$16:$N$18,3,0)</f>
        <v>0.02965</v>
      </c>
      <c r="L937" s="127">
        <f t="shared" si="156"/>
        <v>-0.162495927150278</v>
      </c>
      <c r="M937" t="str">
        <f>IFERROR(VLOOKUP(A937,[1]数据整理!A:Q,16,0),"")</f>
        <v>园林学院</v>
      </c>
      <c r="N937" t="s">
        <v>58</v>
      </c>
      <c r="O937">
        <v>565</v>
      </c>
      <c r="P937">
        <v>459</v>
      </c>
      <c r="Q937" s="14"/>
      <c r="R937" s="14" t="s">
        <v>55</v>
      </c>
      <c r="S937" s="14" t="s">
        <v>55</v>
      </c>
      <c r="T937" s="30">
        <f>VLOOKUP(A937,英语评价得分!O:T,6,0)</f>
        <v>0.333901352271916</v>
      </c>
      <c r="U937" s="41">
        <f t="shared" si="157"/>
        <v>0.335841121621263</v>
      </c>
      <c r="V937" s="14">
        <f t="shared" si="158"/>
        <v>0</v>
      </c>
      <c r="W937">
        <v>36</v>
      </c>
      <c r="X937">
        <v>1</v>
      </c>
      <c r="Y937" s="131">
        <v>0.0277777777777778</v>
      </c>
      <c r="Z937">
        <v>3.71</v>
      </c>
      <c r="AA937" s="41">
        <f t="shared" si="159"/>
        <v>0.617370501850157</v>
      </c>
      <c r="AB937" s="41">
        <f>VLOOKUP(A937,绩点百分制转换!$H:$M,6,0)</f>
        <v>-0.450408298937831</v>
      </c>
      <c r="AC937" s="41">
        <f>L937*权重!$O$22+AA937*权重!$O$23+AB937*权重!$O$24</f>
        <v>0.12044225782064</v>
      </c>
      <c r="AD937" s="41">
        <f t="shared" si="160"/>
        <v>0.171333587184021</v>
      </c>
      <c r="AE937">
        <v>0</v>
      </c>
      <c r="AF937">
        <v>0</v>
      </c>
      <c r="AG937">
        <v>0</v>
      </c>
      <c r="AH937" s="41">
        <f>AE937*权重!$N$3+AF937*权重!$N$4+AG937*权重!$N$5</f>
        <v>0</v>
      </c>
      <c r="AI937" s="41">
        <f t="shared" si="161"/>
        <v>-0.885290647353986</v>
      </c>
      <c r="AJ937">
        <v>0</v>
      </c>
      <c r="AK937">
        <v>0</v>
      </c>
      <c r="AL937">
        <v>0</v>
      </c>
      <c r="AM937" s="41">
        <f>AJ937*权重!$N$9+AK937*权重!$N$10+AL937*权重!$N$11</f>
        <v>0</v>
      </c>
      <c r="AN937" s="41">
        <f t="shared" si="162"/>
        <v>-0.651047891978899</v>
      </c>
      <c r="AO937" s="41">
        <f>AI937*权重!$D$16+AN937*权重!$D$17</f>
        <v>-0.740036714745894</v>
      </c>
      <c r="AP937" s="41">
        <f t="shared" si="163"/>
        <v>-0.881413587411652</v>
      </c>
      <c r="AQ937" t="s">
        <v>55</v>
      </c>
      <c r="AR937" t="s">
        <v>55</v>
      </c>
      <c r="AS937" t="s">
        <v>55</v>
      </c>
      <c r="AT937" t="s">
        <v>55</v>
      </c>
      <c r="AU937" t="s">
        <v>55</v>
      </c>
      <c r="AV937" s="7" t="str">
        <f>IF(AU937="","未进复试",IFERROR(VLOOKUP(A937,录取名单!$E:$I,5,0),"未录取"))</f>
        <v>未进复试</v>
      </c>
      <c r="AW937" s="136" t="str">
        <f>VLOOKUP(A937,[1]数据整理!$A:$AC,29,0)</f>
        <v>putong</v>
      </c>
      <c r="AX937" t="str">
        <f t="shared" si="164"/>
        <v/>
      </c>
      <c r="AY937">
        <f>IFERROR(VLOOKUP(A937,跨学科资质筛选!$A:$H,8,0),1)</f>
        <v>1</v>
      </c>
    </row>
    <row r="938" spans="1:51">
      <c r="A938" s="8">
        <v>1136</v>
      </c>
      <c r="B938" s="8" t="s">
        <v>1205</v>
      </c>
      <c r="C938">
        <v>2</v>
      </c>
      <c r="D938" t="s">
        <v>57</v>
      </c>
      <c r="E938" t="str">
        <f>VLOOKUP(A938,[1]数据整理!A:J,10,0)</f>
        <v>农学</v>
      </c>
      <c r="F938" t="str">
        <f>VLOOKUP(A938,[1]数据整理!$A:$M,13,0)</f>
        <v>园林</v>
      </c>
      <c r="G938" s="7">
        <v>211</v>
      </c>
      <c r="H938" s="7">
        <f t="shared" si="154"/>
        <v>0</v>
      </c>
      <c r="I938" s="7">
        <f t="shared" si="155"/>
        <v>1</v>
      </c>
      <c r="J938" s="7">
        <v>1</v>
      </c>
      <c r="K938" s="127">
        <f>VLOOKUP(G938,权重!$L$16:$N$18,3,0)</f>
        <v>0.03757</v>
      </c>
      <c r="L938" s="127">
        <f t="shared" si="156"/>
        <v>-0.0952406599627802</v>
      </c>
      <c r="M938" t="str">
        <f>IFERROR(VLOOKUP(A938,[1]数据整理!A:Q,16,0),"")</f>
        <v>园林学院</v>
      </c>
      <c r="N938" t="s">
        <v>58</v>
      </c>
      <c r="O938">
        <v>526</v>
      </c>
      <c r="P938">
        <v>467</v>
      </c>
      <c r="Q938" s="14"/>
      <c r="R938" s="14" t="s">
        <v>55</v>
      </c>
      <c r="S938" s="14" t="s">
        <v>55</v>
      </c>
      <c r="T938" s="30">
        <f>VLOOKUP(A938,英语评价得分!O:T,6,0)</f>
        <v>-0.06069112786602</v>
      </c>
      <c r="U938" s="41">
        <f t="shared" si="157"/>
        <v>-0.0605800839550552</v>
      </c>
      <c r="V938" s="14">
        <f t="shared" si="158"/>
        <v>0</v>
      </c>
      <c r="W938">
        <v>88</v>
      </c>
      <c r="X938">
        <v>3</v>
      </c>
      <c r="Y938" s="131">
        <v>0.0340909090909091</v>
      </c>
      <c r="Z938">
        <v>90.22</v>
      </c>
      <c r="AA938" s="41">
        <f t="shared" si="159"/>
        <v>0.562942869445909</v>
      </c>
      <c r="AB938" s="41">
        <f>VLOOKUP(A938,绩点百分制转换!$H:$M,6,0)</f>
        <v>0.334034542137611</v>
      </c>
      <c r="AC938" s="41">
        <f>L938*权重!$O$22+AA938*权重!$O$23+AB938*权重!$O$24</f>
        <v>0.174030220463888</v>
      </c>
      <c r="AD938" s="41">
        <f t="shared" si="160"/>
        <v>0.247544094890518</v>
      </c>
      <c r="AE938">
        <v>1</v>
      </c>
      <c r="AF938">
        <v>1</v>
      </c>
      <c r="AG938">
        <v>2</v>
      </c>
      <c r="AH938" s="41">
        <f>AE938*权重!$N$3+AF938*权重!$N$4+AG938*权重!$N$5</f>
        <v>1.10647455090438</v>
      </c>
      <c r="AI938" s="41">
        <f t="shared" si="161"/>
        <v>0.169591813424857</v>
      </c>
      <c r="AJ938">
        <v>0</v>
      </c>
      <c r="AK938">
        <v>1</v>
      </c>
      <c r="AL938">
        <v>0</v>
      </c>
      <c r="AM938" s="41">
        <f>AJ938*权重!$N$9+AK938*权重!$N$10+AL938*权重!$N$11</f>
        <v>0.341500400262201</v>
      </c>
      <c r="AN938" s="41">
        <f t="shared" si="162"/>
        <v>0.266081374167892</v>
      </c>
      <c r="AO938" s="41">
        <f>AI938*权重!$D$16+AN938*权重!$D$17</f>
        <v>0.229424990041613</v>
      </c>
      <c r="AP938" s="41">
        <f t="shared" si="163"/>
        <v>0.273254420334936</v>
      </c>
      <c r="AQ938" t="s">
        <v>55</v>
      </c>
      <c r="AR938" t="s">
        <v>55</v>
      </c>
      <c r="AS938" t="s">
        <v>55</v>
      </c>
      <c r="AT938" t="s">
        <v>55</v>
      </c>
      <c r="AU938" t="s">
        <v>55</v>
      </c>
      <c r="AV938" s="7" t="str">
        <f>IF(AU938="","未进复试",IFERROR(VLOOKUP(A938,录取名单!$E:$I,5,0),"未录取"))</f>
        <v>未进复试</v>
      </c>
      <c r="AW938" s="136" t="str">
        <f>VLOOKUP(A938,[1]数据整理!$A:$AC,29,0)</f>
        <v>putong</v>
      </c>
      <c r="AX938" t="str">
        <f t="shared" si="164"/>
        <v/>
      </c>
      <c r="AY938">
        <f>IFERROR(VLOOKUP(A938,跨学科资质筛选!$A:$H,8,0),1)</f>
        <v>1</v>
      </c>
    </row>
    <row r="939" spans="1:51">
      <c r="A939" s="8">
        <v>1137</v>
      </c>
      <c r="B939" s="8" t="s">
        <v>1206</v>
      </c>
      <c r="C939">
        <v>1</v>
      </c>
      <c r="D939" t="s">
        <v>83</v>
      </c>
      <c r="E939" t="str">
        <f>VLOOKUP(A939,[1]数据整理!A:J,10,0)</f>
        <v>农学</v>
      </c>
      <c r="F939" t="str">
        <f>VLOOKUP(A939,[1]数据整理!$A:$M,13,0)</f>
        <v>野生动物与自然保护区管理</v>
      </c>
      <c r="G939" s="7">
        <v>211</v>
      </c>
      <c r="H939" s="7">
        <f t="shared" si="154"/>
        <v>0</v>
      </c>
      <c r="I939" s="7">
        <f t="shared" si="155"/>
        <v>1</v>
      </c>
      <c r="J939" s="7">
        <v>1</v>
      </c>
      <c r="K939" s="127">
        <f>VLOOKUP(G939,权重!$L$16:$N$18,3,0)</f>
        <v>0.03757</v>
      </c>
      <c r="L939" s="127">
        <f t="shared" si="156"/>
        <v>-0.0952406599627802</v>
      </c>
      <c r="M939" t="str">
        <f>IFERROR(VLOOKUP(A939,[1]数据整理!A:Q,16,0),"")</f>
        <v>自然保护区学院</v>
      </c>
      <c r="N939" t="s">
        <v>548</v>
      </c>
      <c r="O939">
        <v>441</v>
      </c>
      <c r="P939">
        <v>453</v>
      </c>
      <c r="Q939" s="14"/>
      <c r="R939" s="14" t="s">
        <v>55</v>
      </c>
      <c r="S939" s="14" t="s">
        <v>55</v>
      </c>
      <c r="T939" s="30">
        <f>VLOOKUP(A939,英语评价得分!O:T,6,0)</f>
        <v>-0.316885948272204</v>
      </c>
      <c r="U939" s="41">
        <f t="shared" si="157"/>
        <v>-0.317962230549246</v>
      </c>
      <c r="V939" s="14">
        <f t="shared" si="158"/>
        <v>0</v>
      </c>
      <c r="W939">
        <v>58</v>
      </c>
      <c r="X939">
        <v>8</v>
      </c>
      <c r="Y939" s="131">
        <v>0.137931034482759</v>
      </c>
      <c r="Z939">
        <v>3.71</v>
      </c>
      <c r="AA939" s="41">
        <f t="shared" si="159"/>
        <v>-0.332297842858448</v>
      </c>
      <c r="AB939" s="41">
        <f>VLOOKUP(A939,绩点百分制转换!$H:$M,6,0)</f>
        <v>-0.450408298937831</v>
      </c>
      <c r="AC939" s="41">
        <f>L939*权重!$O$22+AA939*权重!$O$23+AB939*权重!$O$24</f>
        <v>-0.201316606868389</v>
      </c>
      <c r="AD939" s="41">
        <f t="shared" si="160"/>
        <v>-0.286258103701181</v>
      </c>
      <c r="AE939">
        <v>1</v>
      </c>
      <c r="AF939">
        <v>0</v>
      </c>
      <c r="AG939">
        <v>4</v>
      </c>
      <c r="AH939" s="41">
        <f>AE939*权重!$N$3+AF939*权重!$N$4+AG939*权重!$N$5</f>
        <v>0.886502729467338</v>
      </c>
      <c r="AI939" s="41">
        <f t="shared" si="161"/>
        <v>-0.0401232822453026</v>
      </c>
      <c r="AJ939">
        <v>1</v>
      </c>
      <c r="AK939">
        <v>0</v>
      </c>
      <c r="AL939">
        <v>4</v>
      </c>
      <c r="AM939" s="41">
        <f>AJ939*权重!$N$9+AK939*权重!$N$10+AL939*权重!$N$11</f>
        <v>1.08598008476764</v>
      </c>
      <c r="AN939" s="41">
        <f t="shared" si="162"/>
        <v>2.26544683958881</v>
      </c>
      <c r="AO939" s="41">
        <f>AI939*权重!$D$16+AN939*权重!$D$17</f>
        <v>1.38956075030403</v>
      </c>
      <c r="AP939" s="41">
        <f t="shared" si="163"/>
        <v>1.6550229217647</v>
      </c>
      <c r="AQ939">
        <v>85</v>
      </c>
      <c r="AR939" t="s">
        <v>55</v>
      </c>
      <c r="AS939">
        <v>76.67</v>
      </c>
      <c r="AT939">
        <v>76.67</v>
      </c>
      <c r="AU939">
        <v>79.45</v>
      </c>
      <c r="AV939" s="7" t="str">
        <f>IF(AU939="","未进复试",IFERROR(VLOOKUP(A939,录取名单!$E:$I,5,0),"未录取"))</f>
        <v>未录取</v>
      </c>
      <c r="AW939" s="136" t="str">
        <f>VLOOKUP(A939,[1]数据整理!$A:$AC,29,0)</f>
        <v>putong</v>
      </c>
      <c r="AX939" t="str">
        <f t="shared" si="164"/>
        <v/>
      </c>
      <c r="AY939">
        <f>IFERROR(VLOOKUP(A939,跨学科资质筛选!$A:$H,8,0),1)</f>
        <v>1</v>
      </c>
    </row>
    <row r="940" spans="1:51">
      <c r="A940" s="8">
        <v>1138</v>
      </c>
      <c r="B940" s="8" t="s">
        <v>1207</v>
      </c>
      <c r="C940">
        <v>1</v>
      </c>
      <c r="D940" t="s">
        <v>1208</v>
      </c>
      <c r="E940" t="str">
        <f>VLOOKUP(A940,[1]数据整理!A:J,10,0)</f>
        <v>农学</v>
      </c>
      <c r="F940" t="str">
        <f>VLOOKUP(A940,[1]数据整理!$A:$M,13,0)</f>
        <v>野生动物与自然保护区管理</v>
      </c>
      <c r="G940" s="7" t="s">
        <v>53</v>
      </c>
      <c r="H940" s="7">
        <f t="shared" si="154"/>
        <v>0</v>
      </c>
      <c r="I940" s="7">
        <f t="shared" si="155"/>
        <v>1</v>
      </c>
      <c r="J940" s="7">
        <v>1</v>
      </c>
      <c r="K940" s="127">
        <f>VLOOKUP(G940,权重!$L$16:$N$18,3,0)</f>
        <v>0.02965</v>
      </c>
      <c r="L940" s="127">
        <f t="shared" si="156"/>
        <v>-0.162495927150278</v>
      </c>
      <c r="M940" t="str">
        <f>IFERROR(VLOOKUP(A940,[1]数据整理!A:Q,16,0),"")</f>
        <v>自然保护区学院</v>
      </c>
      <c r="N940" t="s">
        <v>548</v>
      </c>
      <c r="O940">
        <v>436</v>
      </c>
      <c r="P940">
        <v>489</v>
      </c>
      <c r="Q940" s="14"/>
      <c r="R940" s="14" t="s">
        <v>55</v>
      </c>
      <c r="S940" s="14" t="s">
        <v>55</v>
      </c>
      <c r="T940" s="30">
        <f>VLOOKUP(A940,英语评价得分!O:T,6,0)</f>
        <v>0.341900732772271</v>
      </c>
      <c r="U940" s="41">
        <f t="shared" si="157"/>
        <v>0.343877574978676</v>
      </c>
      <c r="V940" s="14">
        <f t="shared" si="158"/>
        <v>0</v>
      </c>
      <c r="W940">
        <v>58</v>
      </c>
      <c r="X940">
        <v>5</v>
      </c>
      <c r="Y940" s="131">
        <v>0.0862068965517241</v>
      </c>
      <c r="Z940">
        <v>3.82</v>
      </c>
      <c r="AA940" s="41">
        <f t="shared" si="159"/>
        <v>0.113633379874288</v>
      </c>
      <c r="AB940" s="41">
        <f>VLOOKUP(A940,绩点百分制转换!$H:$M,6,0)</f>
        <v>0.0205999571664207</v>
      </c>
      <c r="AC940" s="41">
        <f>L940*权重!$O$22+AA940*权重!$O$23+AB940*权重!$O$24</f>
        <v>-0.0493920087117764</v>
      </c>
      <c r="AD940" s="41">
        <f t="shared" si="160"/>
        <v>-0.0701974403074068</v>
      </c>
      <c r="AE940">
        <v>2</v>
      </c>
      <c r="AF940">
        <v>1</v>
      </c>
      <c r="AG940">
        <v>3</v>
      </c>
      <c r="AH940" s="41">
        <f>AE940*权重!$N$3+AF940*权重!$N$4+AG940*权重!$N$5</f>
        <v>1.67355362765858</v>
      </c>
      <c r="AI940" s="41">
        <f t="shared" si="161"/>
        <v>0.710229437176556</v>
      </c>
      <c r="AJ940">
        <v>1</v>
      </c>
      <c r="AK940">
        <v>0</v>
      </c>
      <c r="AL940">
        <v>0</v>
      </c>
      <c r="AM940" s="41">
        <f>AJ940*权重!$N$9+AK940*权重!$N$10+AL940*权重!$N$11</f>
        <v>0.484022428139353</v>
      </c>
      <c r="AN940" s="41">
        <f t="shared" si="162"/>
        <v>0.64883677573218</v>
      </c>
      <c r="AO940" s="41">
        <f>AI940*权重!$D$16+AN940*权重!$D$17</f>
        <v>0.672159847814899</v>
      </c>
      <c r="AP940" s="41">
        <f t="shared" si="163"/>
        <v>0.80056950009572</v>
      </c>
      <c r="AQ940">
        <v>84</v>
      </c>
      <c r="AR940" t="s">
        <v>55</v>
      </c>
      <c r="AS940">
        <v>74.33</v>
      </c>
      <c r="AT940">
        <v>81</v>
      </c>
      <c r="AU940">
        <v>79.78</v>
      </c>
      <c r="AV940" s="7" t="str">
        <f>IF(AU940="","未进复试",IFERROR(VLOOKUP(A940,录取名单!$E:$I,5,0),"未录取"))</f>
        <v>未录取</v>
      </c>
      <c r="AW940" s="136" t="str">
        <f>VLOOKUP(A940,[1]数据整理!$A:$AC,29,0)</f>
        <v>putong</v>
      </c>
      <c r="AX940" t="str">
        <f t="shared" si="164"/>
        <v/>
      </c>
      <c r="AY940">
        <f>IFERROR(VLOOKUP(A940,跨学科资质筛选!$A:$H,8,0),1)</f>
        <v>1</v>
      </c>
    </row>
    <row r="941" spans="1:51">
      <c r="A941" s="8">
        <v>1139</v>
      </c>
      <c r="B941" s="8" t="s">
        <v>1209</v>
      </c>
      <c r="C941">
        <v>1</v>
      </c>
      <c r="D941" t="s">
        <v>941</v>
      </c>
      <c r="E941" t="str">
        <f>VLOOKUP(A941,[1]数据整理!A:J,10,0)</f>
        <v>经济学</v>
      </c>
      <c r="F941" t="str">
        <f>VLOOKUP(A941,[1]数据整理!$A:$M,13,0)</f>
        <v>金融学</v>
      </c>
      <c r="G941" s="7" t="s">
        <v>53</v>
      </c>
      <c r="H941" s="7">
        <f t="shared" si="154"/>
        <v>0</v>
      </c>
      <c r="I941" s="7">
        <f t="shared" si="155"/>
        <v>1</v>
      </c>
      <c r="J941" s="7">
        <v>1</v>
      </c>
      <c r="K941" s="127">
        <f>VLOOKUP(G941,权重!$L$16:$N$18,3,0)</f>
        <v>0.02965</v>
      </c>
      <c r="L941" s="127">
        <f t="shared" si="156"/>
        <v>-0.162495927150278</v>
      </c>
      <c r="M941" t="str">
        <f>IFERROR(VLOOKUP(A941,[1]数据整理!A:Q,16,0),"")</f>
        <v>经济管理学院</v>
      </c>
      <c r="N941" t="s">
        <v>61</v>
      </c>
      <c r="O941">
        <v>545</v>
      </c>
      <c r="P941">
        <v>484</v>
      </c>
      <c r="Q941" s="14"/>
      <c r="R941" s="14" t="s">
        <v>55</v>
      </c>
      <c r="S941" s="14" t="s">
        <v>55</v>
      </c>
      <c r="T941" s="30">
        <f>VLOOKUP(A941,英语评价得分!O:T,6,0)</f>
        <v>0.250402582627205</v>
      </c>
      <c r="U941" s="41">
        <f t="shared" si="157"/>
        <v>0.251955379766465</v>
      </c>
      <c r="V941" s="14">
        <f t="shared" si="158"/>
        <v>0</v>
      </c>
      <c r="W941">
        <v>103</v>
      </c>
      <c r="X941">
        <v>2</v>
      </c>
      <c r="Y941" s="131">
        <v>0.0194174757281553</v>
      </c>
      <c r="Z941">
        <v>4.6</v>
      </c>
      <c r="AA941" s="41">
        <f t="shared" si="159"/>
        <v>0.689447483014618</v>
      </c>
      <c r="AB941" s="41">
        <f>VLOOKUP(A941,绩点百分制转换!$H:$M,6,0)</f>
        <v>2.55303395751914</v>
      </c>
      <c r="AC941" s="41">
        <f>L941*权重!$O$22+AA941*权重!$O$23+AB941*权重!$O$24</f>
        <v>0.283970937971537</v>
      </c>
      <c r="AD941" s="41">
        <f t="shared" si="160"/>
        <v>0.403897079508607</v>
      </c>
      <c r="AE941">
        <v>0</v>
      </c>
      <c r="AF941">
        <v>1</v>
      </c>
      <c r="AG941">
        <v>4</v>
      </c>
      <c r="AH941" s="41">
        <f>AE941*权重!$N$3+AF941*权重!$N$4+AG941*权重!$N$5</f>
        <v>0.858819126863304</v>
      </c>
      <c r="AI941" s="41">
        <f t="shared" si="161"/>
        <v>-0.0665160689698573</v>
      </c>
      <c r="AJ941">
        <v>0</v>
      </c>
      <c r="AK941">
        <v>0</v>
      </c>
      <c r="AL941">
        <v>0</v>
      </c>
      <c r="AM941" s="41">
        <f>AJ941*权重!$N$9+AK941*权重!$N$10+AL941*权重!$N$11</f>
        <v>0</v>
      </c>
      <c r="AN941" s="41">
        <f t="shared" si="162"/>
        <v>-0.651047891978899</v>
      </c>
      <c r="AO941" s="41">
        <f>AI941*权重!$D$16+AN941*权重!$D$17</f>
        <v>-0.428984252417764</v>
      </c>
      <c r="AP941" s="41">
        <f t="shared" si="163"/>
        <v>-0.510937553951603</v>
      </c>
      <c r="AQ941" t="s">
        <v>55</v>
      </c>
      <c r="AR941" t="s">
        <v>55</v>
      </c>
      <c r="AS941" t="s">
        <v>55</v>
      </c>
      <c r="AT941" t="s">
        <v>55</v>
      </c>
      <c r="AU941" t="s">
        <v>55</v>
      </c>
      <c r="AV941" s="7" t="str">
        <f>IF(AU941="","未进复试",IFERROR(VLOOKUP(A941,录取名单!$E:$I,5,0),"未录取"))</f>
        <v>未进复试</v>
      </c>
      <c r="AW941" s="136" t="str">
        <f>VLOOKUP(A941,[1]数据整理!$A:$AC,29,0)</f>
        <v>putong</v>
      </c>
      <c r="AX941" t="str">
        <f t="shared" si="164"/>
        <v/>
      </c>
      <c r="AY941">
        <f>IFERROR(VLOOKUP(A941,跨学科资质筛选!$A:$H,8,0),1)</f>
        <v>1</v>
      </c>
    </row>
    <row r="942" spans="1:51">
      <c r="A942" s="8">
        <v>1140</v>
      </c>
      <c r="B942" s="8" t="s">
        <v>1210</v>
      </c>
      <c r="C942">
        <v>2</v>
      </c>
      <c r="D942" t="s">
        <v>140</v>
      </c>
      <c r="E942" t="str">
        <f>VLOOKUP(A942,[1]数据整理!A:J,10,0)</f>
        <v>农学</v>
      </c>
      <c r="F942" t="str">
        <f>VLOOKUP(A942,[1]数据整理!$A:$M,13,0)</f>
        <v>园林</v>
      </c>
      <c r="G942" s="7" t="s">
        <v>53</v>
      </c>
      <c r="H942" s="7">
        <f t="shared" si="154"/>
        <v>0</v>
      </c>
      <c r="I942" s="7">
        <f t="shared" si="155"/>
        <v>1</v>
      </c>
      <c r="J942" s="7">
        <v>1</v>
      </c>
      <c r="K942" s="127">
        <f>VLOOKUP(G942,权重!$L$16:$N$18,3,0)</f>
        <v>0.02965</v>
      </c>
      <c r="L942" s="127">
        <f t="shared" si="156"/>
        <v>-0.162495927150278</v>
      </c>
      <c r="M942" t="str">
        <f>IFERROR(VLOOKUP(A942,[1]数据整理!A:Q,16,0),"")</f>
        <v>园林学院</v>
      </c>
      <c r="N942" t="s">
        <v>64</v>
      </c>
      <c r="O942">
        <v>450</v>
      </c>
      <c r="P942">
        <v>404</v>
      </c>
      <c r="Q942" s="14"/>
      <c r="R942" s="14" t="s">
        <v>55</v>
      </c>
      <c r="S942" s="14" t="s">
        <v>55</v>
      </c>
      <c r="T942" s="30">
        <f>VLOOKUP(A942,英语评价得分!O:T,6,0)</f>
        <v>-1.21356781969385</v>
      </c>
      <c r="U942" s="41">
        <f t="shared" si="157"/>
        <v>-1.21879974362892</v>
      </c>
      <c r="V942" s="14">
        <f t="shared" si="158"/>
        <v>0</v>
      </c>
      <c r="W942">
        <v>57</v>
      </c>
      <c r="X942">
        <v>2</v>
      </c>
      <c r="Y942" s="131">
        <v>0.0350877192982456</v>
      </c>
      <c r="Z942">
        <v>3.71</v>
      </c>
      <c r="AA942" s="41">
        <f t="shared" si="159"/>
        <v>0.554349032750502</v>
      </c>
      <c r="AB942" s="41">
        <f>VLOOKUP(A942,绩点百分制转换!$H:$M,6,0)</f>
        <v>-0.450408298937831</v>
      </c>
      <c r="AC942" s="41">
        <f>L942*权重!$O$22+AA942*权重!$O$23+AB942*权重!$O$24</f>
        <v>0.0965229858705747</v>
      </c>
      <c r="AD942" s="41">
        <f t="shared" si="160"/>
        <v>0.137316622004362</v>
      </c>
      <c r="AE942">
        <v>0</v>
      </c>
      <c r="AF942">
        <v>0</v>
      </c>
      <c r="AG942">
        <v>0</v>
      </c>
      <c r="AH942" s="41">
        <f>AE942*权重!$N$3+AF942*权重!$N$4+AG942*权重!$N$5</f>
        <v>0</v>
      </c>
      <c r="AI942" s="41">
        <f t="shared" si="161"/>
        <v>-0.885290647353986</v>
      </c>
      <c r="AJ942">
        <v>0</v>
      </c>
      <c r="AK942">
        <v>0</v>
      </c>
      <c r="AL942">
        <v>0</v>
      </c>
      <c r="AM942" s="41">
        <f>AJ942*权重!$N$9+AK942*权重!$N$10+AL942*权重!$N$11</f>
        <v>0</v>
      </c>
      <c r="AN942" s="41">
        <f t="shared" si="162"/>
        <v>-0.651047891978899</v>
      </c>
      <c r="AO942" s="41">
        <f>AI942*权重!$D$16+AN942*权重!$D$17</f>
        <v>-0.740036714745894</v>
      </c>
      <c r="AP942" s="41">
        <f t="shared" si="163"/>
        <v>-0.881413587411652</v>
      </c>
      <c r="AQ942" t="s">
        <v>55</v>
      </c>
      <c r="AR942" t="s">
        <v>55</v>
      </c>
      <c r="AS942" t="s">
        <v>55</v>
      </c>
      <c r="AT942" t="s">
        <v>55</v>
      </c>
      <c r="AU942" t="s">
        <v>55</v>
      </c>
      <c r="AV942" s="7" t="str">
        <f>IF(AU942="","未进复试",IFERROR(VLOOKUP(A942,录取名单!$E:$I,5,0),"未录取"))</f>
        <v>未进复试</v>
      </c>
      <c r="AW942" s="136" t="str">
        <f>VLOOKUP(A942,[1]数据整理!$A:$AC,29,0)</f>
        <v>putong</v>
      </c>
      <c r="AX942" t="str">
        <f t="shared" si="164"/>
        <v/>
      </c>
      <c r="AY942">
        <f>IFERROR(VLOOKUP(A942,跨学科资质筛选!$A:$H,8,0),1)</f>
        <v>1</v>
      </c>
    </row>
    <row r="943" spans="1:51">
      <c r="A943" s="8">
        <v>1141</v>
      </c>
      <c r="B943" s="8" t="s">
        <v>1211</v>
      </c>
      <c r="C943">
        <v>1</v>
      </c>
      <c r="D943" t="s">
        <v>102</v>
      </c>
      <c r="E943" t="str">
        <f>VLOOKUP(A943,[1]数据整理!A:J,10,0)</f>
        <v>文学</v>
      </c>
      <c r="F943" t="str">
        <f>VLOOKUP(A943,[1]数据整理!$A:$M,13,0)</f>
        <v>英语</v>
      </c>
      <c r="G943" s="7">
        <v>211</v>
      </c>
      <c r="H943" s="7">
        <f t="shared" si="154"/>
        <v>0</v>
      </c>
      <c r="I943" s="7">
        <f t="shared" si="155"/>
        <v>1</v>
      </c>
      <c r="J943" s="7">
        <v>1</v>
      </c>
      <c r="K943" s="127">
        <f>VLOOKUP(G943,权重!$L$16:$N$18,3,0)</f>
        <v>0.03757</v>
      </c>
      <c r="L943" s="127">
        <f t="shared" si="156"/>
        <v>-0.0952406599627802</v>
      </c>
      <c r="M943" t="str">
        <f>IFERROR(VLOOKUP(A943,[1]数据整理!A:Q,16,0),"")</f>
        <v>外语学院</v>
      </c>
      <c r="N943" t="s">
        <v>135</v>
      </c>
      <c r="Q943" s="14"/>
      <c r="R943" s="14" t="s">
        <v>55</v>
      </c>
      <c r="S943" s="14" t="s">
        <v>55</v>
      </c>
      <c r="T943" s="30">
        <f>VLOOKUP(A943,英语评价得分!O:T,6,0)</f>
        <v>-0.0423914978370054</v>
      </c>
      <c r="U943" s="41">
        <f t="shared" si="157"/>
        <v>-0.0421956449126116</v>
      </c>
      <c r="V943" s="14">
        <f t="shared" si="158"/>
        <v>1</v>
      </c>
      <c r="W943">
        <v>46</v>
      </c>
      <c r="X943">
        <v>2</v>
      </c>
      <c r="Y943" s="131">
        <v>0.0434782608695652</v>
      </c>
      <c r="Z943">
        <v>90.85</v>
      </c>
      <c r="AA943" s="41">
        <f t="shared" si="159"/>
        <v>0.482011346479592</v>
      </c>
      <c r="AB943" s="41">
        <f>VLOOKUP(A943,绩点百分制转换!$H:$M,6,0)</f>
        <v>0.495890106507979</v>
      </c>
      <c r="AC943" s="41">
        <f>L943*权重!$O$22+AA943*权重!$O$23+AB943*权重!$O$24</f>
        <v>0.150651674109202</v>
      </c>
      <c r="AD943" s="41">
        <f t="shared" si="160"/>
        <v>0.214296126517625</v>
      </c>
      <c r="AE943">
        <v>0</v>
      </c>
      <c r="AF943">
        <v>0</v>
      </c>
      <c r="AG943">
        <v>0</v>
      </c>
      <c r="AH943" s="41">
        <f>AE943*权重!$N$3+AF943*权重!$N$4+AG943*权重!$N$5</f>
        <v>0</v>
      </c>
      <c r="AI943" s="41">
        <f t="shared" si="161"/>
        <v>-0.885290647353986</v>
      </c>
      <c r="AJ943">
        <v>0</v>
      </c>
      <c r="AK943">
        <v>0</v>
      </c>
      <c r="AL943">
        <v>0</v>
      </c>
      <c r="AM943" s="41">
        <f>AJ943*权重!$N$9+AK943*权重!$N$10+AL943*权重!$N$11</f>
        <v>0</v>
      </c>
      <c r="AN943" s="41">
        <f t="shared" si="162"/>
        <v>-0.651047891978899</v>
      </c>
      <c r="AO943" s="41">
        <f>AI943*权重!$D$16+AN943*权重!$D$17</f>
        <v>-0.740036714745894</v>
      </c>
      <c r="AP943" s="41">
        <f t="shared" si="163"/>
        <v>-0.881413587411652</v>
      </c>
      <c r="AQ943" t="s">
        <v>55</v>
      </c>
      <c r="AR943" t="s">
        <v>55</v>
      </c>
      <c r="AS943" t="s">
        <v>55</v>
      </c>
      <c r="AT943" t="s">
        <v>55</v>
      </c>
      <c r="AU943" t="s">
        <v>55</v>
      </c>
      <c r="AV943" s="7" t="str">
        <f>IF(AU943="","未进复试",IFERROR(VLOOKUP(A943,录取名单!$E:$I,5,0),"未录取"))</f>
        <v>未进复试</v>
      </c>
      <c r="AW943" s="136" t="str">
        <f>VLOOKUP(A943,[1]数据整理!$A:$AC,29,0)</f>
        <v>putong</v>
      </c>
      <c r="AX943" t="str">
        <f t="shared" si="164"/>
        <v/>
      </c>
      <c r="AY943">
        <f>IFERROR(VLOOKUP(A943,跨学科资质筛选!$A:$H,8,0),1)</f>
        <v>1</v>
      </c>
    </row>
    <row r="944" spans="1:51">
      <c r="A944" s="8">
        <v>1142</v>
      </c>
      <c r="B944" s="8" t="s">
        <v>1212</v>
      </c>
      <c r="C944">
        <v>1</v>
      </c>
      <c r="D944" t="s">
        <v>83</v>
      </c>
      <c r="E944" t="str">
        <f>VLOOKUP(A944,[1]数据整理!A:J,10,0)</f>
        <v>农学</v>
      </c>
      <c r="F944" t="str">
        <f>VLOOKUP(A944,[1]数据整理!$A:$M,13,0)</f>
        <v>动物医学</v>
      </c>
      <c r="G944" s="7">
        <v>211</v>
      </c>
      <c r="H944" s="7">
        <f t="shared" si="154"/>
        <v>0</v>
      </c>
      <c r="I944" s="7">
        <f t="shared" si="155"/>
        <v>1</v>
      </c>
      <c r="J944" s="7">
        <v>1</v>
      </c>
      <c r="K944" s="127">
        <f>VLOOKUP(G944,权重!$L$16:$N$18,3,0)</f>
        <v>0.03757</v>
      </c>
      <c r="L944" s="127">
        <f t="shared" si="156"/>
        <v>-0.0952406599627802</v>
      </c>
      <c r="M944" t="str">
        <f>IFERROR(VLOOKUP(A944,[1]数据整理!A:Q,16,0),"")</f>
        <v>自然保护区学院</v>
      </c>
      <c r="N944" t="s">
        <v>192</v>
      </c>
      <c r="O944">
        <v>452</v>
      </c>
      <c r="P944">
        <v>387</v>
      </c>
      <c r="Q944" s="14"/>
      <c r="R944" s="14" t="s">
        <v>55</v>
      </c>
      <c r="S944" s="14" t="s">
        <v>55</v>
      </c>
      <c r="T944" s="30">
        <f>VLOOKUP(A944,英语评价得分!O:T,6,0)</f>
        <v>-1.4542025884655</v>
      </c>
      <c r="U944" s="41">
        <f t="shared" si="157"/>
        <v>-1.46054972605811</v>
      </c>
      <c r="V944" s="14">
        <f t="shared" si="158"/>
        <v>0</v>
      </c>
      <c r="W944">
        <v>67</v>
      </c>
      <c r="X944">
        <v>2</v>
      </c>
      <c r="Y944" s="131">
        <v>0.0298507462686567</v>
      </c>
      <c r="Z944">
        <v>3.64</v>
      </c>
      <c r="AA944" s="41">
        <f t="shared" si="159"/>
        <v>0.599498741956225</v>
      </c>
      <c r="AB944" s="41">
        <f>VLOOKUP(A944,绩点百分制转换!$H:$M,6,0)</f>
        <v>-0.647375387854149</v>
      </c>
      <c r="AC944" s="41">
        <f>L944*权重!$O$22+AA944*权重!$O$23+AB944*权重!$O$24</f>
        <v>0.143408749003516</v>
      </c>
      <c r="AD944" s="41">
        <f t="shared" si="160"/>
        <v>0.203995548321376</v>
      </c>
      <c r="AE944">
        <v>2</v>
      </c>
      <c r="AF944">
        <v>2</v>
      </c>
      <c r="AG944">
        <v>7</v>
      </c>
      <c r="AH944" s="41">
        <f>AE944*权重!$N$3+AF944*权重!$N$4+AG944*权重!$N$5</f>
        <v>2.53237275452189</v>
      </c>
      <c r="AI944" s="41">
        <f t="shared" si="161"/>
        <v>1.52900401556068</v>
      </c>
      <c r="AJ944">
        <v>1</v>
      </c>
      <c r="AK944">
        <v>0</v>
      </c>
      <c r="AL944">
        <v>0</v>
      </c>
      <c r="AM944" s="41">
        <f>AJ944*权重!$N$9+AK944*权重!$N$10+AL944*权重!$N$11</f>
        <v>0.484022428139353</v>
      </c>
      <c r="AN944" s="41">
        <f t="shared" si="162"/>
        <v>0.64883677573218</v>
      </c>
      <c r="AO944" s="41">
        <f>AI944*权重!$D$16+AN944*权重!$D$17</f>
        <v>0.983212310143029</v>
      </c>
      <c r="AP944" s="41">
        <f t="shared" si="163"/>
        <v>1.17104553355577</v>
      </c>
      <c r="AQ944" t="s">
        <v>55</v>
      </c>
      <c r="AR944" t="s">
        <v>55</v>
      </c>
      <c r="AS944" t="s">
        <v>55</v>
      </c>
      <c r="AT944" t="s">
        <v>55</v>
      </c>
      <c r="AU944" t="s">
        <v>55</v>
      </c>
      <c r="AV944" s="7" t="str">
        <f>IF(AU944="","未进复试",IFERROR(VLOOKUP(A944,录取名单!$E:$I,5,0),"未录取"))</f>
        <v>未进复试</v>
      </c>
      <c r="AW944" s="136" t="str">
        <f>VLOOKUP(A944,[1]数据整理!$A:$AC,29,0)</f>
        <v>putong</v>
      </c>
      <c r="AX944" t="str">
        <f t="shared" si="164"/>
        <v/>
      </c>
      <c r="AY944">
        <f>IFERROR(VLOOKUP(A944,跨学科资质筛选!$A:$H,8,0),1)</f>
        <v>1</v>
      </c>
    </row>
    <row r="945" spans="1:51">
      <c r="A945" s="8">
        <v>1145</v>
      </c>
      <c r="B945" s="8" t="s">
        <v>1213</v>
      </c>
      <c r="C945">
        <v>1</v>
      </c>
      <c r="D945" t="s">
        <v>102</v>
      </c>
      <c r="E945" t="str">
        <f>VLOOKUP(A945,[1]数据整理!A:J,10,0)</f>
        <v>农学</v>
      </c>
      <c r="F945" t="str">
        <f>VLOOKUP(A945,[1]数据整理!$A:$M,13,0)</f>
        <v>园林</v>
      </c>
      <c r="G945" s="7">
        <v>211</v>
      </c>
      <c r="H945" s="7">
        <f t="shared" si="154"/>
        <v>0</v>
      </c>
      <c r="I945" s="7">
        <f t="shared" si="155"/>
        <v>1</v>
      </c>
      <c r="J945" s="7">
        <v>1</v>
      </c>
      <c r="K945" s="127">
        <f>VLOOKUP(G945,权重!$L$16:$N$18,3,0)</f>
        <v>0.03757</v>
      </c>
      <c r="L945" s="127">
        <f t="shared" si="156"/>
        <v>-0.0952406599627802</v>
      </c>
      <c r="M945" t="str">
        <f>IFERROR(VLOOKUP(A945,[1]数据整理!A:Q,16,0),"")</f>
        <v>园林学院</v>
      </c>
      <c r="N945" t="s">
        <v>127</v>
      </c>
      <c r="O945">
        <v>521</v>
      </c>
      <c r="P945">
        <v>490</v>
      </c>
      <c r="Q945" s="14"/>
      <c r="R945" s="14" t="s">
        <v>55</v>
      </c>
      <c r="S945" s="14" t="s">
        <v>55</v>
      </c>
      <c r="T945" s="30">
        <f>VLOOKUP(A945,英语评价得分!O:T,6,0)</f>
        <v>0.360200362801284</v>
      </c>
      <c r="U945" s="41">
        <f t="shared" si="157"/>
        <v>0.362262014021118</v>
      </c>
      <c r="V945" s="14">
        <f t="shared" si="158"/>
        <v>0</v>
      </c>
      <c r="W945">
        <v>185</v>
      </c>
      <c r="X945">
        <v>29</v>
      </c>
      <c r="Y945" s="131">
        <v>0.156756756756757</v>
      </c>
      <c r="Z945">
        <v>88.16</v>
      </c>
      <c r="AA945" s="41">
        <f t="shared" si="159"/>
        <v>-0.494600738339552</v>
      </c>
      <c r="AB945" s="41">
        <f>VLOOKUP(A945,绩点百分制转换!$H:$M,6,0)</f>
        <v>-0.195207461994072</v>
      </c>
      <c r="AC945" s="41">
        <f>L945*权重!$O$22+AA945*权重!$O$23+AB945*权重!$O$24</f>
        <v>-0.251346815135956</v>
      </c>
      <c r="AD945" s="41">
        <f t="shared" si="160"/>
        <v>-0.357408925353353</v>
      </c>
      <c r="AE945">
        <v>0</v>
      </c>
      <c r="AF945">
        <v>0</v>
      </c>
      <c r="AG945">
        <v>0</v>
      </c>
      <c r="AH945" s="41">
        <f>AE945*权重!$N$3+AF945*权重!$N$4+AG945*权重!$N$5</f>
        <v>0</v>
      </c>
      <c r="AI945" s="41">
        <f t="shared" si="161"/>
        <v>-0.885290647353986</v>
      </c>
      <c r="AJ945">
        <v>0</v>
      </c>
      <c r="AK945">
        <v>0</v>
      </c>
      <c r="AL945">
        <v>0</v>
      </c>
      <c r="AM945" s="41">
        <f>AJ945*权重!$N$9+AK945*权重!$N$10+AL945*权重!$N$11</f>
        <v>0</v>
      </c>
      <c r="AN945" s="41">
        <f t="shared" si="162"/>
        <v>-0.651047891978899</v>
      </c>
      <c r="AO945" s="41">
        <f>AI945*权重!$D$16+AN945*权重!$D$17</f>
        <v>-0.740036714745894</v>
      </c>
      <c r="AP945" s="41">
        <f t="shared" si="163"/>
        <v>-0.881413587411652</v>
      </c>
      <c r="AQ945">
        <v>78</v>
      </c>
      <c r="AR945">
        <v>89</v>
      </c>
      <c r="AS945" t="s">
        <v>55</v>
      </c>
      <c r="AT945">
        <v>89.64</v>
      </c>
      <c r="AU945">
        <v>84.73</v>
      </c>
      <c r="AV945" s="7">
        <f>IF(AU945="","未进复试",IFERROR(VLOOKUP(A945,录取名单!$E:$I,5,0),"未录取"))</f>
        <v>84.73</v>
      </c>
      <c r="AW945" s="136" t="str">
        <f>VLOOKUP(A945,[1]数据整理!$A:$AC,29,0)</f>
        <v>putong</v>
      </c>
      <c r="AX945" t="str">
        <f t="shared" si="164"/>
        <v/>
      </c>
      <c r="AY945">
        <f>IFERROR(VLOOKUP(A945,跨学科资质筛选!$A:$H,8,0),1)</f>
        <v>1</v>
      </c>
    </row>
    <row r="946" spans="1:51">
      <c r="A946" s="8">
        <v>1147</v>
      </c>
      <c r="B946" s="8" t="s">
        <v>1214</v>
      </c>
      <c r="C946">
        <v>1</v>
      </c>
      <c r="D946" t="s">
        <v>69</v>
      </c>
      <c r="E946" t="str">
        <f>VLOOKUP(A946,[1]数据整理!A:J,10,0)</f>
        <v>农学</v>
      </c>
      <c r="F946" t="str">
        <f>VLOOKUP(A946,[1]数据整理!$A:$M,13,0)</f>
        <v>园林</v>
      </c>
      <c r="G946" s="7" t="s">
        <v>53</v>
      </c>
      <c r="H946" s="7">
        <f t="shared" si="154"/>
        <v>0</v>
      </c>
      <c r="I946" s="7">
        <f t="shared" si="155"/>
        <v>1</v>
      </c>
      <c r="J946" s="7">
        <v>1</v>
      </c>
      <c r="K946" s="127">
        <f>VLOOKUP(G946,权重!$L$16:$N$18,3,0)</f>
        <v>0.02965</v>
      </c>
      <c r="L946" s="127">
        <f t="shared" si="156"/>
        <v>-0.162495927150278</v>
      </c>
      <c r="M946" t="str">
        <f>IFERROR(VLOOKUP(A946,[1]数据整理!A:Q,16,0),"")</f>
        <v>园林学院</v>
      </c>
      <c r="N946" t="s">
        <v>64</v>
      </c>
      <c r="O946">
        <v>497</v>
      </c>
      <c r="P946">
        <v>443</v>
      </c>
      <c r="Q946" s="14"/>
      <c r="R946" s="14" t="s">
        <v>55</v>
      </c>
      <c r="S946" s="14" t="s">
        <v>55</v>
      </c>
      <c r="T946" s="30">
        <f>VLOOKUP(A946,英语评价得分!O:T,6,0)</f>
        <v>-0.499882248562336</v>
      </c>
      <c r="U946" s="41">
        <f t="shared" si="157"/>
        <v>-0.50180662097367</v>
      </c>
      <c r="V946" s="14">
        <f t="shared" si="158"/>
        <v>0</v>
      </c>
      <c r="W946">
        <v>100</v>
      </c>
      <c r="X946">
        <v>2</v>
      </c>
      <c r="Y946" s="131">
        <v>0.02</v>
      </c>
      <c r="Z946">
        <v>88.95</v>
      </c>
      <c r="AA946" s="41">
        <f t="shared" si="159"/>
        <v>0.684425344972191</v>
      </c>
      <c r="AB946" s="41">
        <f>VLOOKUP(A946,绩点百分制转换!$H:$M,6,0)</f>
        <v>0.00775427745448733</v>
      </c>
      <c r="AC946" s="41">
        <f>L946*权重!$O$22+AA946*权重!$O$23+AB946*权重!$O$24</f>
        <v>0.166664904059081</v>
      </c>
      <c r="AD946" s="41">
        <f t="shared" si="160"/>
        <v>0.237069457025179</v>
      </c>
      <c r="AE946">
        <v>0</v>
      </c>
      <c r="AF946">
        <v>0</v>
      </c>
      <c r="AG946">
        <v>7</v>
      </c>
      <c r="AH946" s="41">
        <f>AE946*权重!$N$3+AF946*权重!$N$4+AG946*权重!$N$5</f>
        <v>0.745321856330641</v>
      </c>
      <c r="AI946" s="41">
        <f t="shared" si="161"/>
        <v>-0.174721250854356</v>
      </c>
      <c r="AJ946">
        <v>0</v>
      </c>
      <c r="AK946">
        <v>2</v>
      </c>
      <c r="AL946">
        <v>1</v>
      </c>
      <c r="AM946" s="41">
        <f>AJ946*权重!$N$9+AK946*权重!$N$10+AL946*权重!$N$11</f>
        <v>0.833490214681474</v>
      </c>
      <c r="AN946" s="41">
        <f t="shared" si="162"/>
        <v>1.58736315627884</v>
      </c>
      <c r="AO946" s="41">
        <f>AI946*权重!$D$16+AN946*权重!$D$17</f>
        <v>0.917947290008938</v>
      </c>
      <c r="AP946" s="41">
        <f t="shared" si="163"/>
        <v>1.0933122611618</v>
      </c>
      <c r="AQ946" t="s">
        <v>55</v>
      </c>
      <c r="AR946" t="s">
        <v>55</v>
      </c>
      <c r="AS946">
        <v>74.5</v>
      </c>
      <c r="AT946">
        <v>75.2</v>
      </c>
      <c r="AU946">
        <v>75.06</v>
      </c>
      <c r="AV946" s="7">
        <f>IF(AU946="","未进复试",IFERROR(VLOOKUP(A946,录取名单!$E:$I,5,0),"未录取"))</f>
        <v>75.06</v>
      </c>
      <c r="AW946" s="136" t="str">
        <f>VLOOKUP(A946,[1]数据整理!$A:$AC,29,0)</f>
        <v>putong</v>
      </c>
      <c r="AX946" t="str">
        <f t="shared" si="164"/>
        <v/>
      </c>
      <c r="AY946">
        <f>IFERROR(VLOOKUP(A946,跨学科资质筛选!$A:$H,8,0),1)</f>
        <v>1</v>
      </c>
    </row>
    <row r="947" spans="1:51">
      <c r="A947" s="8">
        <v>1149</v>
      </c>
      <c r="B947" s="8" t="s">
        <v>1215</v>
      </c>
      <c r="C947">
        <v>1</v>
      </c>
      <c r="D947" t="s">
        <v>102</v>
      </c>
      <c r="E947" t="str">
        <f>VLOOKUP(A947,[1]数据整理!A:J,10,0)</f>
        <v>农学</v>
      </c>
      <c r="F947" t="str">
        <f>VLOOKUP(A947,[1]数据整理!$A:$M,13,0)</f>
        <v>园林</v>
      </c>
      <c r="G947" s="7">
        <v>211</v>
      </c>
      <c r="H947" s="7">
        <f t="shared" si="154"/>
        <v>0</v>
      </c>
      <c r="I947" s="7">
        <f t="shared" si="155"/>
        <v>1</v>
      </c>
      <c r="J947" s="7">
        <v>1</v>
      </c>
      <c r="K947" s="127">
        <f>VLOOKUP(G947,权重!$L$16:$N$18,3,0)</f>
        <v>0.03757</v>
      </c>
      <c r="L947" s="127">
        <f t="shared" si="156"/>
        <v>-0.0952406599627802</v>
      </c>
      <c r="M947" t="str">
        <f>IFERROR(VLOOKUP(A947,[1]数据整理!A:Q,16,0),"")</f>
        <v>园林学院</v>
      </c>
      <c r="N947" t="s">
        <v>58</v>
      </c>
      <c r="O947">
        <v>547</v>
      </c>
      <c r="P947">
        <v>491</v>
      </c>
      <c r="Q947" s="14"/>
      <c r="R947" s="14" t="s">
        <v>55</v>
      </c>
      <c r="S947" s="14" t="s">
        <v>55</v>
      </c>
      <c r="T947" s="30">
        <f>VLOOKUP(A947,英语评价得分!O:T,6,0)</f>
        <v>0.378499992830298</v>
      </c>
      <c r="U947" s="41">
        <f t="shared" si="157"/>
        <v>0.380646453063561</v>
      </c>
      <c r="V947" s="14">
        <f t="shared" si="158"/>
        <v>0</v>
      </c>
      <c r="W947">
        <v>185</v>
      </c>
      <c r="X947">
        <v>33</v>
      </c>
      <c r="Y947" s="131">
        <v>0.178378378378378</v>
      </c>
      <c r="Z947">
        <v>87.96</v>
      </c>
      <c r="AA947" s="41">
        <f t="shared" si="159"/>
        <v>-0.681008024238642</v>
      </c>
      <c r="AB947" s="41">
        <f>VLOOKUP(A947,绩点百分制转换!$H:$M,6,0)</f>
        <v>-0.246590180841809</v>
      </c>
      <c r="AC947" s="41">
        <f>L947*权重!$O$22+AA947*权重!$O$23+AB947*权重!$O$24</f>
        <v>-0.324425773516689</v>
      </c>
      <c r="AD947" s="41">
        <f t="shared" si="160"/>
        <v>-0.461338693274085</v>
      </c>
      <c r="AE947">
        <v>0</v>
      </c>
      <c r="AF947">
        <v>0</v>
      </c>
      <c r="AG947">
        <v>3</v>
      </c>
      <c r="AH947" s="41">
        <f>AE947*权重!$N$3+AF947*权重!$N$4+AG947*权重!$N$5</f>
        <v>0.319423652713132</v>
      </c>
      <c r="AI947" s="41">
        <f t="shared" si="161"/>
        <v>-0.580760905997001</v>
      </c>
      <c r="AJ947">
        <v>0</v>
      </c>
      <c r="AK947">
        <v>1</v>
      </c>
      <c r="AL947">
        <v>0</v>
      </c>
      <c r="AM947" s="41">
        <f>AJ947*权重!$N$9+AK947*权重!$N$10+AL947*权重!$N$11</f>
        <v>0.341500400262201</v>
      </c>
      <c r="AN947" s="41">
        <f t="shared" si="162"/>
        <v>0.266081374167892</v>
      </c>
      <c r="AO947" s="41">
        <f>AI947*权重!$D$16+AN947*权重!$D$17</f>
        <v>-0.0556340080667513</v>
      </c>
      <c r="AP947" s="41">
        <f t="shared" si="163"/>
        <v>-0.0662623484147568</v>
      </c>
      <c r="AQ947" t="s">
        <v>55</v>
      </c>
      <c r="AR947" t="s">
        <v>55</v>
      </c>
      <c r="AS947">
        <v>89.43</v>
      </c>
      <c r="AT947">
        <v>88.14</v>
      </c>
      <c r="AU947">
        <v>88.4</v>
      </c>
      <c r="AV947" s="7">
        <f>IF(AU947="","未进复试",IFERROR(VLOOKUP(A947,录取名单!$E:$I,5,0),"未录取"))</f>
        <v>88.4</v>
      </c>
      <c r="AW947" s="136" t="str">
        <f>VLOOKUP(A947,[1]数据整理!$A:$AC,29,0)</f>
        <v>putong</v>
      </c>
      <c r="AX947" t="str">
        <f t="shared" si="164"/>
        <v/>
      </c>
      <c r="AY947">
        <f>IFERROR(VLOOKUP(A947,跨学科资质筛选!$A:$H,8,0),1)</f>
        <v>1</v>
      </c>
    </row>
    <row r="948" spans="1:51">
      <c r="A948" s="8">
        <v>1150</v>
      </c>
      <c r="B948" s="8" t="s">
        <v>294</v>
      </c>
      <c r="C948">
        <v>1</v>
      </c>
      <c r="D948" t="s">
        <v>269</v>
      </c>
      <c r="E948" t="str">
        <f>VLOOKUP(A948,[1]数据整理!A:J,10,0)</f>
        <v>艺术学</v>
      </c>
      <c r="F948" t="str">
        <f>VLOOKUP(A948,[1]数据整理!$A:$M,13,0)</f>
        <v>美术学</v>
      </c>
      <c r="G948" s="7" t="s">
        <v>53</v>
      </c>
      <c r="H948" s="7">
        <f t="shared" si="154"/>
        <v>0</v>
      </c>
      <c r="I948" s="7">
        <f t="shared" si="155"/>
        <v>1</v>
      </c>
      <c r="J948" s="7">
        <v>1</v>
      </c>
      <c r="K948" s="127">
        <f>VLOOKUP(G948,权重!$L$16:$N$18,3,0)</f>
        <v>0.02965</v>
      </c>
      <c r="L948" s="127">
        <f t="shared" si="156"/>
        <v>-0.162495927150278</v>
      </c>
      <c r="M948" t="str">
        <f>IFERROR(VLOOKUP(A948,[1]数据整理!A:Q,16,0),"")</f>
        <v>艺术设计学院</v>
      </c>
      <c r="N948" t="s">
        <v>205</v>
      </c>
      <c r="O948">
        <v>493</v>
      </c>
      <c r="Q948" s="14"/>
      <c r="R948" s="14" t="s">
        <v>55</v>
      </c>
      <c r="S948" s="14" t="s">
        <v>55</v>
      </c>
      <c r="T948" s="30">
        <f>VLOOKUP(A948,英语评价得分!O:T,6,0)</f>
        <v>-0.805421512622723</v>
      </c>
      <c r="U948" s="41">
        <f t="shared" si="157"/>
        <v>-0.808761896369135</v>
      </c>
      <c r="V948" s="14">
        <f t="shared" si="158"/>
        <v>0</v>
      </c>
      <c r="W948">
        <v>100</v>
      </c>
      <c r="X948">
        <v>7</v>
      </c>
      <c r="Y948" s="131">
        <v>0.07</v>
      </c>
      <c r="Z948">
        <v>86.49</v>
      </c>
      <c r="AA948" s="41">
        <f t="shared" si="159"/>
        <v>0.253358496330546</v>
      </c>
      <c r="AB948" s="41">
        <f>VLOOKUP(A948,绩点百分制转换!$H:$M,6,0)</f>
        <v>-0.62425316437267</v>
      </c>
      <c r="AC948" s="41">
        <f>L948*权重!$O$22+AA948*权重!$O$23+AB948*权重!$O$24</f>
        <v>-0.0255973743449264</v>
      </c>
      <c r="AD948" s="41">
        <f t="shared" si="160"/>
        <v>-0.0363577293659687</v>
      </c>
      <c r="AE948">
        <v>0</v>
      </c>
      <c r="AF948">
        <v>2</v>
      </c>
      <c r="AG948">
        <v>1</v>
      </c>
      <c r="AH948" s="41">
        <f>AE948*权重!$N$3+AF948*权重!$N$4+AG948*权重!$N$5</f>
        <v>0.972316397395966</v>
      </c>
      <c r="AI948" s="41">
        <f t="shared" si="161"/>
        <v>0.0416891129146414</v>
      </c>
      <c r="AJ948">
        <v>0</v>
      </c>
      <c r="AK948">
        <v>0</v>
      </c>
      <c r="AL948">
        <v>0</v>
      </c>
      <c r="AM948" s="41">
        <f>AJ948*权重!$N$9+AK948*权重!$N$10+AL948*权重!$N$11</f>
        <v>0</v>
      </c>
      <c r="AN948" s="41">
        <f t="shared" si="162"/>
        <v>-0.651047891978899</v>
      </c>
      <c r="AO948" s="41">
        <f>AI948*权重!$D$16+AN948*权重!$D$17</f>
        <v>-0.387877103819843</v>
      </c>
      <c r="AP948" s="41">
        <f t="shared" si="163"/>
        <v>-0.461977281316483</v>
      </c>
      <c r="AQ948" t="s">
        <v>55</v>
      </c>
      <c r="AR948" t="s">
        <v>55</v>
      </c>
      <c r="AS948" t="s">
        <v>55</v>
      </c>
      <c r="AT948" t="s">
        <v>55</v>
      </c>
      <c r="AU948" t="s">
        <v>55</v>
      </c>
      <c r="AV948" s="7" t="str">
        <f>IF(AU948="","未进复试",IFERROR(VLOOKUP(A948,录取名单!$E:$I,5,0),"未录取"))</f>
        <v>未进复试</v>
      </c>
      <c r="AW948" s="136" t="str">
        <f>VLOOKUP(A948,[1]数据整理!$A:$AC,29,0)</f>
        <v>putong</v>
      </c>
      <c r="AX948" t="str">
        <f t="shared" si="164"/>
        <v/>
      </c>
      <c r="AY948">
        <f>IFERROR(VLOOKUP(A948,跨学科资质筛选!$A:$H,8,0),1)</f>
        <v>1</v>
      </c>
    </row>
    <row r="949" spans="1:51">
      <c r="A949" s="8">
        <v>1151</v>
      </c>
      <c r="B949" s="8" t="s">
        <v>1216</v>
      </c>
      <c r="C949">
        <v>1</v>
      </c>
      <c r="D949" t="s">
        <v>295</v>
      </c>
      <c r="E949" t="str">
        <f>VLOOKUP(A949,[1]数据整理!A:J,10,0)</f>
        <v>管理学</v>
      </c>
      <c r="F949" t="str">
        <f>VLOOKUP(A949,[1]数据整理!$A:$M,13,0)</f>
        <v>信息管理与信息系统</v>
      </c>
      <c r="G949" s="7" t="s">
        <v>53</v>
      </c>
      <c r="H949" s="7">
        <f t="shared" si="154"/>
        <v>0</v>
      </c>
      <c r="I949" s="7">
        <f t="shared" si="155"/>
        <v>1</v>
      </c>
      <c r="J949" s="7">
        <v>1</v>
      </c>
      <c r="K949" s="127">
        <f>VLOOKUP(G949,权重!$L$16:$N$18,3,0)</f>
        <v>0.02965</v>
      </c>
      <c r="L949" s="127">
        <f t="shared" si="156"/>
        <v>-0.162495927150278</v>
      </c>
      <c r="M949" t="str">
        <f>IFERROR(VLOOKUP(A949,[1]数据整理!A:Q,16,0),"")</f>
        <v>经济管理学院</v>
      </c>
      <c r="N949" t="s">
        <v>79</v>
      </c>
      <c r="O949">
        <v>598</v>
      </c>
      <c r="P949">
        <v>563</v>
      </c>
      <c r="Q949" s="14"/>
      <c r="R949" s="14" t="s">
        <v>55</v>
      </c>
      <c r="S949" s="14" t="s">
        <v>55</v>
      </c>
      <c r="T949" s="30">
        <f>VLOOKUP(A949,英语评价得分!O:T,6,0)</f>
        <v>1.69607335491925</v>
      </c>
      <c r="U949" s="41">
        <f t="shared" si="157"/>
        <v>1.70432606411941</v>
      </c>
      <c r="V949" s="14">
        <f t="shared" si="158"/>
        <v>0</v>
      </c>
      <c r="W949">
        <v>97</v>
      </c>
      <c r="X949">
        <v>1</v>
      </c>
      <c r="Y949" s="131">
        <v>0.0103092783505155</v>
      </c>
      <c r="Z949">
        <v>4.11</v>
      </c>
      <c r="AA949" s="41">
        <f t="shared" si="159"/>
        <v>0.767972321822324</v>
      </c>
      <c r="AB949" s="41">
        <f>VLOOKUP(A949,绩点百分制转换!$H:$M,6,0)</f>
        <v>1.35655064720756</v>
      </c>
      <c r="AC949" s="41">
        <f>L949*权重!$O$22+AA949*权重!$O$23+AB949*权重!$O$24</f>
        <v>0.259527268225959</v>
      </c>
      <c r="AD949" s="41">
        <f t="shared" si="160"/>
        <v>0.369134338220566</v>
      </c>
      <c r="AE949">
        <v>1</v>
      </c>
      <c r="AF949">
        <v>1</v>
      </c>
      <c r="AG949">
        <v>4</v>
      </c>
      <c r="AH949" s="41">
        <f>AE949*权重!$N$3+AF949*权重!$N$4+AG949*权重!$N$5</f>
        <v>1.31942365271313</v>
      </c>
      <c r="AI949" s="41">
        <f t="shared" si="161"/>
        <v>0.37261164099618</v>
      </c>
      <c r="AJ949">
        <v>2</v>
      </c>
      <c r="AK949">
        <v>0</v>
      </c>
      <c r="AL949">
        <v>0</v>
      </c>
      <c r="AM949" s="41">
        <f>AJ949*权重!$N$9+AK949*权重!$N$10+AL949*权重!$N$11</f>
        <v>0.968044856278705</v>
      </c>
      <c r="AN949" s="41">
        <f t="shared" si="162"/>
        <v>1.94872144344326</v>
      </c>
      <c r="AO949" s="41">
        <f>AI949*权重!$D$16+AN949*权重!$D$17</f>
        <v>1.34995732949361</v>
      </c>
      <c r="AP949" s="41">
        <f t="shared" si="163"/>
        <v>1.60785364959924</v>
      </c>
      <c r="AQ949" t="s">
        <v>55</v>
      </c>
      <c r="AR949" t="s">
        <v>55</v>
      </c>
      <c r="AS949" t="s">
        <v>55</v>
      </c>
      <c r="AT949" t="s">
        <v>55</v>
      </c>
      <c r="AU949" t="s">
        <v>55</v>
      </c>
      <c r="AV949" s="7" t="str">
        <f>IF(AU949="","未进复试",IFERROR(VLOOKUP(A949,录取名单!$E:$I,5,0),"未录取"))</f>
        <v>未进复试</v>
      </c>
      <c r="AW949" s="136" t="str">
        <f>VLOOKUP(A949,[1]数据整理!$A:$AC,29,0)</f>
        <v>putong</v>
      </c>
      <c r="AX949" t="str">
        <f t="shared" si="164"/>
        <v/>
      </c>
      <c r="AY949">
        <f>IFERROR(VLOOKUP(A949,跨学科资质筛选!$A:$H,8,0),1)</f>
        <v>1</v>
      </c>
    </row>
    <row r="950" spans="1:51">
      <c r="A950" s="8">
        <v>1152</v>
      </c>
      <c r="B950" s="8" t="s">
        <v>1217</v>
      </c>
      <c r="C950">
        <v>1</v>
      </c>
      <c r="D950" t="s">
        <v>83</v>
      </c>
      <c r="E950" t="str">
        <f>VLOOKUP(A950,[1]数据整理!A:J,10,0)</f>
        <v>农学</v>
      </c>
      <c r="F950" t="str">
        <f>VLOOKUP(A950,[1]数据整理!$A:$M,13,0)</f>
        <v>园林</v>
      </c>
      <c r="G950" s="7">
        <v>211</v>
      </c>
      <c r="H950" s="7">
        <f t="shared" si="154"/>
        <v>0</v>
      </c>
      <c r="I950" s="7">
        <f t="shared" si="155"/>
        <v>1</v>
      </c>
      <c r="J950" s="7">
        <v>1</v>
      </c>
      <c r="K950" s="127">
        <f>VLOOKUP(G950,权重!$L$16:$N$18,3,0)</f>
        <v>0.03757</v>
      </c>
      <c r="L950" s="127">
        <f t="shared" si="156"/>
        <v>-0.0952406599627802</v>
      </c>
      <c r="M950" t="str">
        <f>IFERROR(VLOOKUP(A950,[1]数据整理!A:Q,16,0),"")</f>
        <v>园林学院</v>
      </c>
      <c r="N950" t="s">
        <v>58</v>
      </c>
      <c r="O950">
        <v>509</v>
      </c>
      <c r="P950">
        <v>449</v>
      </c>
      <c r="Q950" s="14"/>
      <c r="R950" s="14" t="s">
        <v>55</v>
      </c>
      <c r="S950" s="14" t="s">
        <v>55</v>
      </c>
      <c r="T950" s="30">
        <f>VLOOKUP(A950,英语评价得分!O:T,6,0)</f>
        <v>-0.390084468388256</v>
      </c>
      <c r="U950" s="41">
        <f t="shared" si="157"/>
        <v>-0.391499986719015</v>
      </c>
      <c r="V950" s="14">
        <f t="shared" si="158"/>
        <v>0</v>
      </c>
      <c r="W950">
        <v>67</v>
      </c>
      <c r="X950">
        <v>4</v>
      </c>
      <c r="Y950" s="131">
        <v>0.0597014925373134</v>
      </c>
      <c r="Z950">
        <v>3.8</v>
      </c>
      <c r="AA950" s="41">
        <f t="shared" si="159"/>
        <v>0.342145399483601</v>
      </c>
      <c r="AB950" s="41">
        <f>VLOOKUP(A950,绩点百分制转换!$H:$M,6,0)</f>
        <v>-0.0650379075798088</v>
      </c>
      <c r="AC950" s="41">
        <f>L950*权重!$O$22+AA950*权重!$O$23+AB950*权重!$O$24</f>
        <v>0.0721349203438098</v>
      </c>
      <c r="AD950" s="41">
        <f t="shared" si="160"/>
        <v>0.102632958657287</v>
      </c>
      <c r="AE950">
        <v>0</v>
      </c>
      <c r="AF950">
        <v>1</v>
      </c>
      <c r="AG950">
        <v>6</v>
      </c>
      <c r="AH950" s="41">
        <f>AE950*权重!$N$3+AF950*权重!$N$4+AG950*权重!$N$5</f>
        <v>1.07176822867206</v>
      </c>
      <c r="AI950" s="41">
        <f t="shared" si="161"/>
        <v>0.136503758601466</v>
      </c>
      <c r="AJ950">
        <v>1</v>
      </c>
      <c r="AK950">
        <v>0</v>
      </c>
      <c r="AL950">
        <v>0</v>
      </c>
      <c r="AM950" s="41">
        <f>AJ950*权重!$N$9+AK950*权重!$N$10+AL950*权重!$N$11</f>
        <v>0.484022428139353</v>
      </c>
      <c r="AN950" s="41">
        <f t="shared" si="162"/>
        <v>0.64883677573218</v>
      </c>
      <c r="AO950" s="41">
        <f>AI950*权重!$D$16+AN950*权重!$D$17</f>
        <v>0.454201462524222</v>
      </c>
      <c r="AP950" s="41">
        <f t="shared" si="163"/>
        <v>0.540972268691503</v>
      </c>
      <c r="AQ950" t="s">
        <v>55</v>
      </c>
      <c r="AR950" t="s">
        <v>55</v>
      </c>
      <c r="AS950">
        <v>90.43</v>
      </c>
      <c r="AT950">
        <v>90</v>
      </c>
      <c r="AU950">
        <v>90.09</v>
      </c>
      <c r="AV950" s="7" t="str">
        <f>IF(AU950="","未进复试",IFERROR(VLOOKUP(A950,录取名单!$E:$I,5,0),"未录取"))</f>
        <v>未录取</v>
      </c>
      <c r="AW950" s="136" t="str">
        <f>VLOOKUP(A950,[1]数据整理!$A:$AC,29,0)</f>
        <v>putong</v>
      </c>
      <c r="AX950" t="str">
        <f t="shared" si="164"/>
        <v/>
      </c>
      <c r="AY950">
        <f>IFERROR(VLOOKUP(A950,跨学科资质筛选!$A:$H,8,0),1)</f>
        <v>1</v>
      </c>
    </row>
    <row r="951" spans="1:51">
      <c r="A951" s="8">
        <v>1153</v>
      </c>
      <c r="B951" s="8" t="s">
        <v>1218</v>
      </c>
      <c r="C951">
        <v>1</v>
      </c>
      <c r="D951" t="s">
        <v>102</v>
      </c>
      <c r="E951" t="str">
        <f>VLOOKUP(A951,[1]数据整理!A:J,10,0)</f>
        <v>工学</v>
      </c>
      <c r="F951" t="str">
        <f>VLOOKUP(A951,[1]数据整理!$A:$M,13,0)</f>
        <v>城乡规划</v>
      </c>
      <c r="G951" s="7">
        <v>211</v>
      </c>
      <c r="H951" s="7">
        <f t="shared" si="154"/>
        <v>0</v>
      </c>
      <c r="I951" s="7">
        <f t="shared" si="155"/>
        <v>1</v>
      </c>
      <c r="J951" s="7">
        <v>1</v>
      </c>
      <c r="K951" s="127">
        <f>VLOOKUP(G951,权重!$L$16:$N$18,3,0)</f>
        <v>0.03757</v>
      </c>
      <c r="L951" s="127">
        <f t="shared" si="156"/>
        <v>-0.0952406599627802</v>
      </c>
      <c r="M951" t="str">
        <f>IFERROR(VLOOKUP(A951,[1]数据整理!A:Q,16,0),"")</f>
        <v>园林学院</v>
      </c>
      <c r="N951" t="s">
        <v>339</v>
      </c>
      <c r="O951">
        <v>482</v>
      </c>
      <c r="Q951" s="14"/>
      <c r="R951" s="14" t="s">
        <v>55</v>
      </c>
      <c r="S951" s="14" t="s">
        <v>55</v>
      </c>
      <c r="T951" s="30">
        <f>VLOOKUP(A951,英语评价得分!O:T,6,0)</f>
        <v>-0.979484728092737</v>
      </c>
      <c r="U951" s="41">
        <f t="shared" si="157"/>
        <v>-0.983631801895445</v>
      </c>
      <c r="V951" s="14">
        <f t="shared" si="158"/>
        <v>0</v>
      </c>
      <c r="W951">
        <v>57</v>
      </c>
      <c r="X951">
        <v>7</v>
      </c>
      <c r="Y951" s="131">
        <v>0.12280701754386</v>
      </c>
      <c r="Z951">
        <v>89.18</v>
      </c>
      <c r="AA951" s="41">
        <f t="shared" si="159"/>
        <v>-0.201908596445367</v>
      </c>
      <c r="AB951" s="41">
        <f>VLOOKUP(A951,绩点百分制转换!$H:$M,6,0)</f>
        <v>0.066844404129385</v>
      </c>
      <c r="AC951" s="41">
        <f>L951*权重!$O$22+AA951*权重!$O$23+AB951*权重!$O$24</f>
        <v>-0.128376841756321</v>
      </c>
      <c r="AD951" s="41">
        <f t="shared" si="160"/>
        <v>-0.182526290491751</v>
      </c>
      <c r="AE951">
        <v>2</v>
      </c>
      <c r="AF951">
        <v>0</v>
      </c>
      <c r="AG951">
        <v>4</v>
      </c>
      <c r="AH951" s="41">
        <f>AE951*权重!$N$3+AF951*权重!$N$4+AG951*权重!$N$5</f>
        <v>1.34710725531717</v>
      </c>
      <c r="AI951" s="41">
        <f t="shared" si="161"/>
        <v>0.399004427720735</v>
      </c>
      <c r="AJ951">
        <v>0</v>
      </c>
      <c r="AK951">
        <v>0</v>
      </c>
      <c r="AL951">
        <v>0</v>
      </c>
      <c r="AM951" s="41">
        <f>AJ951*权重!$N$9+AK951*权重!$N$10+AL951*权重!$N$11</f>
        <v>0</v>
      </c>
      <c r="AN951" s="41">
        <f t="shared" si="162"/>
        <v>-0.651047891978899</v>
      </c>
      <c r="AO951" s="41">
        <f>AI951*权重!$D$16+AN951*权重!$D$17</f>
        <v>-0.252133015725008</v>
      </c>
      <c r="AP951" s="41">
        <f t="shared" si="163"/>
        <v>-0.300300595182506</v>
      </c>
      <c r="AQ951" t="s">
        <v>55</v>
      </c>
      <c r="AR951">
        <v>88</v>
      </c>
      <c r="AS951" t="s">
        <v>55</v>
      </c>
      <c r="AT951">
        <v>87.8</v>
      </c>
      <c r="AU951">
        <v>87.9</v>
      </c>
      <c r="AV951" s="7">
        <f>IF(AU951="","未进复试",IFERROR(VLOOKUP(A951,录取名单!$E:$I,5,0),"未录取"))</f>
        <v>87.9</v>
      </c>
      <c r="AW951" s="136" t="str">
        <f>VLOOKUP(A951,[1]数据整理!$A:$AC,29,0)</f>
        <v>putong</v>
      </c>
      <c r="AX951" t="str">
        <f t="shared" si="164"/>
        <v/>
      </c>
      <c r="AY951">
        <f>IFERROR(VLOOKUP(A951,跨学科资质筛选!$A:$H,8,0),1)</f>
        <v>1</v>
      </c>
    </row>
    <row r="952" spans="1:51">
      <c r="A952" s="8">
        <v>1154</v>
      </c>
      <c r="B952" s="8" t="s">
        <v>1219</v>
      </c>
      <c r="C952">
        <v>2</v>
      </c>
      <c r="D952" t="s">
        <v>329</v>
      </c>
      <c r="E952" t="str">
        <f>VLOOKUP(A952,[1]数据整理!A:J,10,0)</f>
        <v>经济学</v>
      </c>
      <c r="F952" t="str">
        <f>VLOOKUP(A952,[1]数据整理!$A:$M,13,0)</f>
        <v>国际经济与贸易</v>
      </c>
      <c r="G952" s="7" t="s">
        <v>53</v>
      </c>
      <c r="H952" s="7">
        <f t="shared" si="154"/>
        <v>0</v>
      </c>
      <c r="I952" s="7">
        <f t="shared" si="155"/>
        <v>1</v>
      </c>
      <c r="J952" s="7">
        <v>1</v>
      </c>
      <c r="K952" s="127">
        <f>VLOOKUP(G952,权重!$L$16:$N$18,3,0)</f>
        <v>0.02965</v>
      </c>
      <c r="L952" s="127">
        <f t="shared" si="156"/>
        <v>-0.162495927150278</v>
      </c>
      <c r="M952" t="str">
        <f>IFERROR(VLOOKUP(A952,[1]数据整理!A:Q,16,0),"")</f>
        <v>经济管理学院</v>
      </c>
      <c r="N952" t="s">
        <v>162</v>
      </c>
      <c r="O952">
        <v>611</v>
      </c>
      <c r="P952">
        <v>586</v>
      </c>
      <c r="Q952" s="14">
        <v>102</v>
      </c>
      <c r="R952" s="14" t="s">
        <v>55</v>
      </c>
      <c r="S952" s="14" t="s">
        <v>55</v>
      </c>
      <c r="T952" s="30">
        <f>VLOOKUP(A952,英语评价得分!O:T,6,0)</f>
        <v>2.11696484558655</v>
      </c>
      <c r="U952" s="41">
        <f t="shared" si="157"/>
        <v>2.12716816209558</v>
      </c>
      <c r="V952" s="14">
        <f t="shared" si="158"/>
        <v>0</v>
      </c>
      <c r="W952">
        <v>89</v>
      </c>
      <c r="X952">
        <v>1</v>
      </c>
      <c r="Y952" s="131">
        <v>0.0112359550561798</v>
      </c>
      <c r="Z952">
        <v>3.82</v>
      </c>
      <c r="AA952" s="41">
        <f t="shared" si="159"/>
        <v>0.759983129677918</v>
      </c>
      <c r="AB952" s="41">
        <f>VLOOKUP(A952,绩点百分制转换!$H:$M,6,0)</f>
        <v>0.0205999571664207</v>
      </c>
      <c r="AC952" s="41">
        <f>L952*权重!$O$22+AA952*权重!$O$23+AB952*权重!$O$24</f>
        <v>0.195924637524481</v>
      </c>
      <c r="AD952" s="41">
        <f t="shared" si="160"/>
        <v>0.278681398079927</v>
      </c>
      <c r="AE952">
        <v>1</v>
      </c>
      <c r="AF952">
        <v>0</v>
      </c>
      <c r="AG952">
        <v>1</v>
      </c>
      <c r="AH952" s="41">
        <f>AE952*权重!$N$3+AF952*权重!$N$4+AG952*权重!$N$5</f>
        <v>0.567079076754205</v>
      </c>
      <c r="AI952" s="41">
        <f t="shared" si="161"/>
        <v>-0.344653023602287</v>
      </c>
      <c r="AJ952">
        <v>0</v>
      </c>
      <c r="AK952">
        <v>1</v>
      </c>
      <c r="AL952">
        <v>0</v>
      </c>
      <c r="AM952" s="41">
        <f>AJ952*权重!$N$9+AK952*权重!$N$10+AL952*权重!$N$11</f>
        <v>0.341500400262201</v>
      </c>
      <c r="AN952" s="41">
        <f t="shared" si="162"/>
        <v>0.266081374167892</v>
      </c>
      <c r="AO952" s="41">
        <f>AI952*权重!$D$16+AN952*权重!$D$17</f>
        <v>0.0340633764550008</v>
      </c>
      <c r="AP952" s="41">
        <f t="shared" si="163"/>
        <v>0.0405708557998567</v>
      </c>
      <c r="AQ952" t="s">
        <v>55</v>
      </c>
      <c r="AR952" t="s">
        <v>55</v>
      </c>
      <c r="AS952" t="s">
        <v>55</v>
      </c>
      <c r="AT952" t="s">
        <v>55</v>
      </c>
      <c r="AU952" t="s">
        <v>55</v>
      </c>
      <c r="AV952" s="7" t="str">
        <f>IF(AU952="","未进复试",IFERROR(VLOOKUP(A952,录取名单!$E:$I,5,0),"未录取"))</f>
        <v>未进复试</v>
      </c>
      <c r="AW952" s="136" t="str">
        <f>VLOOKUP(A952,[1]数据整理!$A:$AC,29,0)</f>
        <v>putong</v>
      </c>
      <c r="AX952" t="str">
        <f t="shared" si="164"/>
        <v/>
      </c>
      <c r="AY952">
        <f>IFERROR(VLOOKUP(A952,跨学科资质筛选!$A:$H,8,0),1)</f>
        <v>1</v>
      </c>
    </row>
    <row r="953" spans="1:51">
      <c r="A953" s="8">
        <v>1155</v>
      </c>
      <c r="B953" s="8" t="s">
        <v>1220</v>
      </c>
      <c r="C953">
        <v>1</v>
      </c>
      <c r="D953" t="s">
        <v>102</v>
      </c>
      <c r="E953" t="str">
        <f>VLOOKUP(A953,[1]数据整理!A:J,10,0)</f>
        <v>农学</v>
      </c>
      <c r="F953" t="str">
        <f>VLOOKUP(A953,[1]数据整理!$A:$M,13,0)</f>
        <v>林学</v>
      </c>
      <c r="G953" s="7">
        <v>211</v>
      </c>
      <c r="H953" s="7">
        <f t="shared" si="154"/>
        <v>0</v>
      </c>
      <c r="I953" s="7">
        <f t="shared" si="155"/>
        <v>1</v>
      </c>
      <c r="J953" s="7">
        <v>1</v>
      </c>
      <c r="K953" s="127">
        <f>VLOOKUP(G953,权重!$L$16:$N$18,3,0)</f>
        <v>0.03757</v>
      </c>
      <c r="L953" s="127">
        <f t="shared" si="156"/>
        <v>-0.0952406599627802</v>
      </c>
      <c r="M953" t="str">
        <f>IFERROR(VLOOKUP(A953,[1]数据整理!A:Q,16,0),"")</f>
        <v>林学院</v>
      </c>
      <c r="N953" t="s">
        <v>151</v>
      </c>
      <c r="O953">
        <v>598</v>
      </c>
      <c r="P953">
        <v>550</v>
      </c>
      <c r="Q953" s="14"/>
      <c r="R953" s="14" t="s">
        <v>55</v>
      </c>
      <c r="S953" s="14" t="s">
        <v>55</v>
      </c>
      <c r="T953" s="30">
        <f>VLOOKUP(A953,英语评价得分!O:T,6,0)</f>
        <v>1.45817816454208</v>
      </c>
      <c r="U953" s="41">
        <f t="shared" si="157"/>
        <v>1.46532835656766</v>
      </c>
      <c r="V953" s="14">
        <f t="shared" si="158"/>
        <v>0</v>
      </c>
      <c r="W953">
        <v>101</v>
      </c>
      <c r="X953">
        <v>5</v>
      </c>
      <c r="Y953" s="131">
        <v>0.0495049504950495</v>
      </c>
      <c r="Z953">
        <v>91.04</v>
      </c>
      <c r="AA953" s="41">
        <f t="shared" si="159"/>
        <v>0.430053224387616</v>
      </c>
      <c r="AB953" s="41">
        <f>VLOOKUP(A953,绩点百分制转换!$H:$M,6,0)</f>
        <v>0.544703689413332</v>
      </c>
      <c r="AC953" s="41">
        <f>L953*权重!$O$22+AA953*权重!$O$23+AB953*权重!$O$24</f>
        <v>0.133144552279306</v>
      </c>
      <c r="AD953" s="41">
        <f t="shared" si="160"/>
        <v>0.189398246894579</v>
      </c>
      <c r="AE953">
        <v>0</v>
      </c>
      <c r="AF953">
        <v>0</v>
      </c>
      <c r="AG953">
        <v>0</v>
      </c>
      <c r="AH953" s="41">
        <f>AE953*权重!$N$3+AF953*权重!$N$4+AG953*权重!$N$5</f>
        <v>0</v>
      </c>
      <c r="AI953" s="41">
        <f t="shared" si="161"/>
        <v>-0.885290647353986</v>
      </c>
      <c r="AJ953">
        <v>0</v>
      </c>
      <c r="AK953">
        <v>0</v>
      </c>
      <c r="AL953">
        <v>0</v>
      </c>
      <c r="AM953" s="41">
        <f>AJ953*权重!$N$9+AK953*权重!$N$10+AL953*权重!$N$11</f>
        <v>0</v>
      </c>
      <c r="AN953" s="41">
        <f t="shared" si="162"/>
        <v>-0.651047891978899</v>
      </c>
      <c r="AO953" s="41">
        <f>AI953*权重!$D$16+AN953*权重!$D$17</f>
        <v>-0.740036714745894</v>
      </c>
      <c r="AP953" s="41">
        <f t="shared" si="163"/>
        <v>-0.881413587411652</v>
      </c>
      <c r="AQ953" t="s">
        <v>55</v>
      </c>
      <c r="AR953" t="s">
        <v>55</v>
      </c>
      <c r="AS953" t="s">
        <v>55</v>
      </c>
      <c r="AT953" t="s">
        <v>55</v>
      </c>
      <c r="AU953" t="s">
        <v>55</v>
      </c>
      <c r="AV953" s="7" t="str">
        <f>IF(AU953="","未进复试",IFERROR(VLOOKUP(A953,录取名单!$E:$I,5,0),"未录取"))</f>
        <v>未进复试</v>
      </c>
      <c r="AW953" s="136" t="str">
        <f>VLOOKUP(A953,[1]数据整理!$A:$AC,29,0)</f>
        <v>putong</v>
      </c>
      <c r="AX953" t="str">
        <f t="shared" si="164"/>
        <v/>
      </c>
      <c r="AY953">
        <f>IFERROR(VLOOKUP(A953,跨学科资质筛选!$A:$H,8,0),1)</f>
        <v>1</v>
      </c>
    </row>
    <row r="954" spans="1:51">
      <c r="A954" s="8">
        <v>1156</v>
      </c>
      <c r="B954" s="8" t="s">
        <v>1221</v>
      </c>
      <c r="C954">
        <v>1</v>
      </c>
      <c r="D954" t="s">
        <v>102</v>
      </c>
      <c r="E954" t="str">
        <f>VLOOKUP(A954,[1]数据整理!A:J,10,0)</f>
        <v>农学</v>
      </c>
      <c r="F954" t="str">
        <f>VLOOKUP(A954,[1]数据整理!$A:$M,13,0)</f>
        <v>园艺</v>
      </c>
      <c r="G954" s="7">
        <v>211</v>
      </c>
      <c r="H954" s="7">
        <f t="shared" si="154"/>
        <v>0</v>
      </c>
      <c r="I954" s="7">
        <f t="shared" si="155"/>
        <v>1</v>
      </c>
      <c r="J954" s="7">
        <v>1</v>
      </c>
      <c r="K954" s="127">
        <f>VLOOKUP(G954,权重!$L$16:$N$18,3,0)</f>
        <v>0.03757</v>
      </c>
      <c r="L954" s="127">
        <f t="shared" si="156"/>
        <v>-0.0952406599627802</v>
      </c>
      <c r="M954" t="str">
        <f>IFERROR(VLOOKUP(A954,[1]数据整理!A:Q,16,0),"")</f>
        <v>园林学院</v>
      </c>
      <c r="N954" t="s">
        <v>58</v>
      </c>
      <c r="O954">
        <v>455</v>
      </c>
      <c r="Q954" s="14"/>
      <c r="R954" s="14" t="s">
        <v>55</v>
      </c>
      <c r="S954" s="14" t="s">
        <v>55</v>
      </c>
      <c r="T954" s="30">
        <f>VLOOKUP(A954,英语评价得分!O:T,6,0)</f>
        <v>-1.40673080242823</v>
      </c>
      <c r="U954" s="41">
        <f t="shared" si="157"/>
        <v>-1.41285793364184</v>
      </c>
      <c r="V954" s="14">
        <f t="shared" si="158"/>
        <v>0</v>
      </c>
      <c r="W954">
        <v>62</v>
      </c>
      <c r="X954">
        <v>19</v>
      </c>
      <c r="Y954" s="131">
        <v>0.306451612903226</v>
      </c>
      <c r="Z954">
        <v>86.97</v>
      </c>
      <c r="AA954" s="41">
        <f t="shared" si="159"/>
        <v>-1.78517053627801</v>
      </c>
      <c r="AB954" s="41">
        <f>VLOOKUP(A954,绩点百分制转换!$H:$M,6,0)</f>
        <v>-0.500934639138102</v>
      </c>
      <c r="AC954" s="41">
        <f>L954*权重!$O$22+AA954*权重!$O$23+AB954*权重!$O$24</f>
        <v>-0.755033100119314</v>
      </c>
      <c r="AD954" s="41">
        <f t="shared" si="160"/>
        <v>-1.07373000960375</v>
      </c>
      <c r="AE954">
        <v>0</v>
      </c>
      <c r="AF954">
        <v>0</v>
      </c>
      <c r="AG954">
        <v>0</v>
      </c>
      <c r="AH954" s="41">
        <f>AE954*权重!$N$3+AF954*权重!$N$4+AG954*权重!$N$5</f>
        <v>0</v>
      </c>
      <c r="AI954" s="41">
        <f t="shared" si="161"/>
        <v>-0.885290647353986</v>
      </c>
      <c r="AJ954">
        <v>0</v>
      </c>
      <c r="AK954">
        <v>0</v>
      </c>
      <c r="AL954">
        <v>0</v>
      </c>
      <c r="AM954" s="41">
        <f>AJ954*权重!$N$9+AK954*权重!$N$10+AL954*权重!$N$11</f>
        <v>0</v>
      </c>
      <c r="AN954" s="41">
        <f t="shared" si="162"/>
        <v>-0.651047891978899</v>
      </c>
      <c r="AO954" s="41">
        <f>AI954*权重!$D$16+AN954*权重!$D$17</f>
        <v>-0.740036714745894</v>
      </c>
      <c r="AP954" s="41">
        <f t="shared" si="163"/>
        <v>-0.881413587411652</v>
      </c>
      <c r="AQ954" t="s">
        <v>55</v>
      </c>
      <c r="AR954" t="s">
        <v>55</v>
      </c>
      <c r="AS954">
        <v>89.43</v>
      </c>
      <c r="AT954">
        <v>89.57</v>
      </c>
      <c r="AU954">
        <v>89.54</v>
      </c>
      <c r="AV954" s="7">
        <f>IF(AU954="","未进复试",IFERROR(VLOOKUP(A954,录取名单!$E:$I,5,0),"未录取"))</f>
        <v>89.54</v>
      </c>
      <c r="AW954" s="136" t="str">
        <f>VLOOKUP(A954,[1]数据整理!$A:$AC,29,0)</f>
        <v>putong</v>
      </c>
      <c r="AX954" t="str">
        <f t="shared" si="164"/>
        <v/>
      </c>
      <c r="AY954">
        <f>IFERROR(VLOOKUP(A954,跨学科资质筛选!$A:$H,8,0),1)</f>
        <v>1</v>
      </c>
    </row>
    <row r="955" spans="1:51">
      <c r="A955" s="8">
        <v>1157</v>
      </c>
      <c r="B955" s="8" t="s">
        <v>1222</v>
      </c>
      <c r="C955">
        <v>1</v>
      </c>
      <c r="D955" t="s">
        <v>207</v>
      </c>
      <c r="E955" t="str">
        <f>VLOOKUP(A955,[1]数据整理!A:J,10,0)</f>
        <v>管理学</v>
      </c>
      <c r="F955" t="str">
        <f>VLOOKUP(A955,[1]数据整理!$A:$M,13,0)</f>
        <v>财务管理</v>
      </c>
      <c r="G955" s="7" t="s">
        <v>53</v>
      </c>
      <c r="H955" s="7">
        <f t="shared" si="154"/>
        <v>0</v>
      </c>
      <c r="I955" s="7">
        <f t="shared" si="155"/>
        <v>1</v>
      </c>
      <c r="J955" s="7">
        <v>1</v>
      </c>
      <c r="K955" s="127">
        <f>VLOOKUP(G955,权重!$L$16:$N$18,3,0)</f>
        <v>0.02965</v>
      </c>
      <c r="L955" s="127">
        <f t="shared" si="156"/>
        <v>-0.162495927150278</v>
      </c>
      <c r="M955" t="str">
        <f>IFERROR(VLOOKUP(A955,[1]数据整理!A:Q,16,0),"")</f>
        <v>经济管理学院</v>
      </c>
      <c r="N955" t="s">
        <v>79</v>
      </c>
      <c r="O955">
        <v>565</v>
      </c>
      <c r="P955">
        <v>511</v>
      </c>
      <c r="Q955" s="14"/>
      <c r="R955" s="14" t="s">
        <v>55</v>
      </c>
      <c r="S955" s="14" t="s">
        <v>55</v>
      </c>
      <c r="T955" s="30">
        <f>VLOOKUP(A955,英语评价得分!O:T,6,0)</f>
        <v>0.744492593410562</v>
      </c>
      <c r="U955" s="41">
        <f t="shared" si="157"/>
        <v>0.748335233912407</v>
      </c>
      <c r="V955" s="14">
        <f t="shared" si="158"/>
        <v>0</v>
      </c>
      <c r="W955">
        <v>63</v>
      </c>
      <c r="X955">
        <v>4</v>
      </c>
      <c r="Y955" s="131">
        <v>0.0634920634920635</v>
      </c>
      <c r="Z955">
        <v>3.64</v>
      </c>
      <c r="AA955" s="41">
        <f t="shared" si="159"/>
        <v>0.309465609963268</v>
      </c>
      <c r="AB955" s="41">
        <f>VLOOKUP(A955,绩点百分制转换!$H:$M,6,0)</f>
        <v>-0.647375387854149</v>
      </c>
      <c r="AC955" s="41">
        <f>L955*权重!$O$22+AA955*权重!$O$23+AB955*权重!$O$24</f>
        <v>-0.00535072207065241</v>
      </c>
      <c r="AD955" s="41">
        <f t="shared" si="160"/>
        <v>-0.00756380675593016</v>
      </c>
      <c r="AE955">
        <v>0</v>
      </c>
      <c r="AF955">
        <v>0</v>
      </c>
      <c r="AG955">
        <v>0</v>
      </c>
      <c r="AH955" s="41">
        <f>AE955*权重!$N$3+AF955*权重!$N$4+AG955*权重!$N$5</f>
        <v>0</v>
      </c>
      <c r="AI955" s="41">
        <f t="shared" si="161"/>
        <v>-0.885290647353986</v>
      </c>
      <c r="AJ955">
        <v>0</v>
      </c>
      <c r="AK955">
        <v>0</v>
      </c>
      <c r="AL955">
        <v>0</v>
      </c>
      <c r="AM955" s="41">
        <f>AJ955*权重!$N$9+AK955*权重!$N$10+AL955*权重!$N$11</f>
        <v>0</v>
      </c>
      <c r="AN955" s="41">
        <f t="shared" si="162"/>
        <v>-0.651047891978899</v>
      </c>
      <c r="AO955" s="41">
        <f>AI955*权重!$D$16+AN955*权重!$D$17</f>
        <v>-0.740036714745894</v>
      </c>
      <c r="AP955" s="41">
        <f t="shared" si="163"/>
        <v>-0.881413587411652</v>
      </c>
      <c r="AQ955" t="s">
        <v>55</v>
      </c>
      <c r="AR955" t="s">
        <v>55</v>
      </c>
      <c r="AS955" t="s">
        <v>55</v>
      </c>
      <c r="AT955" t="s">
        <v>55</v>
      </c>
      <c r="AU955" t="s">
        <v>55</v>
      </c>
      <c r="AV955" s="7" t="str">
        <f>IF(AU955="","未进复试",IFERROR(VLOOKUP(A955,录取名单!$E:$I,5,0),"未录取"))</f>
        <v>未进复试</v>
      </c>
      <c r="AW955" s="136" t="str">
        <f>VLOOKUP(A955,[1]数据整理!$A:$AC,29,0)</f>
        <v>putong</v>
      </c>
      <c r="AX955" t="str">
        <f t="shared" si="164"/>
        <v/>
      </c>
      <c r="AY955">
        <f>IFERROR(VLOOKUP(A955,跨学科资质筛选!$A:$H,8,0),1)</f>
        <v>1</v>
      </c>
    </row>
    <row r="956" spans="1:51">
      <c r="A956" s="8">
        <v>1158</v>
      </c>
      <c r="B956" s="8" t="s">
        <v>1223</v>
      </c>
      <c r="C956">
        <v>1</v>
      </c>
      <c r="D956" t="s">
        <v>102</v>
      </c>
      <c r="E956" t="str">
        <f>VLOOKUP(A956,[1]数据整理!A:J,10,0)</f>
        <v>管理学</v>
      </c>
      <c r="F956" t="str">
        <f>VLOOKUP(A956,[1]数据整理!$A:$M,13,0)</f>
        <v>人力资源管理</v>
      </c>
      <c r="G956" s="7">
        <v>211</v>
      </c>
      <c r="H956" s="7">
        <f t="shared" si="154"/>
        <v>0</v>
      </c>
      <c r="I956" s="7">
        <f t="shared" si="155"/>
        <v>1</v>
      </c>
      <c r="J956" s="7">
        <v>1</v>
      </c>
      <c r="K956" s="127">
        <f>VLOOKUP(G956,权重!$L$16:$N$18,3,0)</f>
        <v>0.03757</v>
      </c>
      <c r="L956" s="127">
        <f t="shared" si="156"/>
        <v>-0.0952406599627802</v>
      </c>
      <c r="M956" t="str">
        <f>IFERROR(VLOOKUP(A956,[1]数据整理!A:Q,16,0),"")</f>
        <v>经济管理学院</v>
      </c>
      <c r="N956" t="s">
        <v>67</v>
      </c>
      <c r="O956">
        <v>507</v>
      </c>
      <c r="P956">
        <v>480</v>
      </c>
      <c r="Q956" s="14"/>
      <c r="R956" s="14" t="s">
        <v>55</v>
      </c>
      <c r="S956" s="14" t="s">
        <v>55</v>
      </c>
      <c r="T956" s="30">
        <f>VLOOKUP(A956,英语评价得分!O:T,6,0)</f>
        <v>0.177204062511153</v>
      </c>
      <c r="U956" s="41">
        <f t="shared" si="157"/>
        <v>0.178417623596696</v>
      </c>
      <c r="V956" s="14">
        <f t="shared" si="158"/>
        <v>0</v>
      </c>
      <c r="W956">
        <v>69</v>
      </c>
      <c r="X956">
        <v>10</v>
      </c>
      <c r="Y956" s="131">
        <v>0.144927536231884</v>
      </c>
      <c r="Z956">
        <v>89.28</v>
      </c>
      <c r="AA956" s="41">
        <f t="shared" si="159"/>
        <v>-0.392617042068673</v>
      </c>
      <c r="AB956" s="41">
        <f>VLOOKUP(A956,绩点百分制转换!$H:$M,6,0)</f>
        <v>0.0925357635532517</v>
      </c>
      <c r="AC956" s="41">
        <f>L956*权重!$O$22+AA956*权重!$O$23+AB956*权重!$O$24</f>
        <v>-0.199593823237261</v>
      </c>
      <c r="AD956" s="41">
        <f t="shared" si="160"/>
        <v>-0.283808034530408</v>
      </c>
      <c r="AE956">
        <v>2</v>
      </c>
      <c r="AF956">
        <v>1</v>
      </c>
      <c r="AG956">
        <v>3</v>
      </c>
      <c r="AH956" s="41">
        <f>AE956*权重!$N$3+AF956*权重!$N$4+AG956*权重!$N$5</f>
        <v>1.67355362765858</v>
      </c>
      <c r="AI956" s="41">
        <f t="shared" si="161"/>
        <v>0.710229437176556</v>
      </c>
      <c r="AJ956">
        <v>0</v>
      </c>
      <c r="AK956">
        <v>0</v>
      </c>
      <c r="AL956">
        <v>1</v>
      </c>
      <c r="AM956" s="41">
        <f>AJ956*权重!$N$9+AK956*权重!$N$10+AL956*权重!$N$11</f>
        <v>0.150489414157071</v>
      </c>
      <c r="AN956" s="41">
        <f t="shared" si="162"/>
        <v>-0.246895376014742</v>
      </c>
      <c r="AO956" s="41">
        <f>AI956*权重!$D$16+AN956*权重!$D$17</f>
        <v>0.116716340516632</v>
      </c>
      <c r="AP956" s="41">
        <f t="shared" si="163"/>
        <v>0.139013871007263</v>
      </c>
      <c r="AQ956" t="s">
        <v>55</v>
      </c>
      <c r="AR956" t="s">
        <v>55</v>
      </c>
      <c r="AS956" t="s">
        <v>55</v>
      </c>
      <c r="AT956">
        <v>89.33</v>
      </c>
      <c r="AU956">
        <v>89.33</v>
      </c>
      <c r="AV956" s="7">
        <f>IF(AU956="","未进复试",IFERROR(VLOOKUP(A956,录取名单!$E:$I,5,0),"未录取"))</f>
        <v>89.33</v>
      </c>
      <c r="AW956" s="136" t="str">
        <f>VLOOKUP(A956,[1]数据整理!$A:$AC,29,0)</f>
        <v>putong</v>
      </c>
      <c r="AX956" t="str">
        <f t="shared" si="164"/>
        <v/>
      </c>
      <c r="AY956">
        <f>IFERROR(VLOOKUP(A956,跨学科资质筛选!$A:$H,8,0),1)</f>
        <v>1</v>
      </c>
    </row>
    <row r="957" spans="1:51">
      <c r="A957" s="8">
        <v>1159</v>
      </c>
      <c r="B957" s="8" t="s">
        <v>1224</v>
      </c>
      <c r="C957">
        <v>2</v>
      </c>
      <c r="D957" t="s">
        <v>437</v>
      </c>
      <c r="E957" t="str">
        <f>VLOOKUP(A957,[1]数据整理!A:J,10,0)</f>
        <v>理学</v>
      </c>
      <c r="F957" t="str">
        <f>VLOOKUP(A957,[1]数据整理!$A:$M,13,0)</f>
        <v>地理科学</v>
      </c>
      <c r="G957" s="7" t="s">
        <v>53</v>
      </c>
      <c r="H957" s="7">
        <f t="shared" si="154"/>
        <v>0</v>
      </c>
      <c r="I957" s="7">
        <f t="shared" si="155"/>
        <v>1</v>
      </c>
      <c r="J957" s="7">
        <v>1</v>
      </c>
      <c r="K957" s="127">
        <f>VLOOKUP(G957,权重!$L$16:$N$18,3,0)</f>
        <v>0.02965</v>
      </c>
      <c r="L957" s="127">
        <f t="shared" si="156"/>
        <v>-0.162495927150278</v>
      </c>
      <c r="M957" t="str">
        <f>IFERROR(VLOOKUP(A957,[1]数据整理!A:Q,16,0),"")</f>
        <v>水土保持学院</v>
      </c>
      <c r="N957" t="s">
        <v>195</v>
      </c>
      <c r="O957">
        <v>442</v>
      </c>
      <c r="P957">
        <v>426</v>
      </c>
      <c r="Q957" s="14"/>
      <c r="R957" s="14" t="s">
        <v>55</v>
      </c>
      <c r="S957" s="14" t="s">
        <v>55</v>
      </c>
      <c r="T957" s="30">
        <f>VLOOKUP(A957,英语评价得分!O:T,6,0)</f>
        <v>-0.81097595905556</v>
      </c>
      <c r="U957" s="41">
        <f t="shared" si="157"/>
        <v>-0.814342084695189</v>
      </c>
      <c r="V957" s="14">
        <f t="shared" si="158"/>
        <v>0</v>
      </c>
      <c r="W957">
        <v>60</v>
      </c>
      <c r="X957">
        <v>3</v>
      </c>
      <c r="Y957" s="131">
        <v>0.05</v>
      </c>
      <c r="Z957">
        <v>4.17</v>
      </c>
      <c r="AA957" s="41">
        <f t="shared" si="159"/>
        <v>0.425785235787204</v>
      </c>
      <c r="AB957" s="41">
        <f>VLOOKUP(A957,绩点百分制转换!$H:$M,6,0)</f>
        <v>1.66484696029398</v>
      </c>
      <c r="AC957" s="41">
        <f>L957*权重!$O$22+AA957*权重!$O$23+AB957*权重!$O$24</f>
        <v>0.143630803769867</v>
      </c>
      <c r="AD957" s="41">
        <f t="shared" si="160"/>
        <v>0.204311345109452</v>
      </c>
      <c r="AE957">
        <v>0</v>
      </c>
      <c r="AF957">
        <v>0</v>
      </c>
      <c r="AG957">
        <v>0</v>
      </c>
      <c r="AH957" s="41">
        <f>AE957*权重!$N$3+AF957*权重!$N$4+AG957*权重!$N$5</f>
        <v>0</v>
      </c>
      <c r="AI957" s="41">
        <f t="shared" si="161"/>
        <v>-0.885290647353986</v>
      </c>
      <c r="AJ957">
        <v>0</v>
      </c>
      <c r="AK957">
        <v>1</v>
      </c>
      <c r="AL957">
        <v>1</v>
      </c>
      <c r="AM957" s="41">
        <f>AJ957*权重!$N$9+AK957*权重!$N$10+AL957*权重!$N$11</f>
        <v>0.491989814419273</v>
      </c>
      <c r="AN957" s="41">
        <f t="shared" si="162"/>
        <v>0.670233890132048</v>
      </c>
      <c r="AO957" s="41">
        <f>AI957*权重!$D$16+AN957*权重!$D$17</f>
        <v>0.0792901183411041</v>
      </c>
      <c r="AP957" s="41">
        <f t="shared" si="163"/>
        <v>0.0944377302649419</v>
      </c>
      <c r="AQ957" t="s">
        <v>55</v>
      </c>
      <c r="AR957" t="s">
        <v>55</v>
      </c>
      <c r="AS957" t="s">
        <v>55</v>
      </c>
      <c r="AT957" t="s">
        <v>55</v>
      </c>
      <c r="AU957" t="s">
        <v>55</v>
      </c>
      <c r="AV957" s="7" t="str">
        <f>IF(AU957="","未进复试",IFERROR(VLOOKUP(A957,录取名单!$E:$I,5,0),"未录取"))</f>
        <v>未进复试</v>
      </c>
      <c r="AW957" s="136" t="str">
        <f>VLOOKUP(A957,[1]数据整理!$A:$AC,29,0)</f>
        <v>putong</v>
      </c>
      <c r="AX957" t="str">
        <f t="shared" si="164"/>
        <v/>
      </c>
      <c r="AY957">
        <f>IFERROR(VLOOKUP(A957,跨学科资质筛选!$A:$H,8,0),1)</f>
        <v>1</v>
      </c>
    </row>
    <row r="958" spans="1:51">
      <c r="A958" s="8">
        <v>1160</v>
      </c>
      <c r="B958" s="8" t="s">
        <v>1225</v>
      </c>
      <c r="C958">
        <v>2</v>
      </c>
      <c r="D958" t="s">
        <v>102</v>
      </c>
      <c r="E958" t="str">
        <f>VLOOKUP(A958,[1]数据整理!A:J,10,0)</f>
        <v>农学</v>
      </c>
      <c r="F958" t="str">
        <f>VLOOKUP(A958,[1]数据整理!$A:$M,13,0)</f>
        <v>园林</v>
      </c>
      <c r="G958" s="7">
        <v>211</v>
      </c>
      <c r="H958" s="7">
        <f t="shared" si="154"/>
        <v>0</v>
      </c>
      <c r="I958" s="7">
        <f t="shared" si="155"/>
        <v>1</v>
      </c>
      <c r="J958" s="7">
        <v>1</v>
      </c>
      <c r="K958" s="127">
        <f>VLOOKUP(G958,权重!$L$16:$N$18,3,0)</f>
        <v>0.03757</v>
      </c>
      <c r="L958" s="127">
        <f t="shared" si="156"/>
        <v>-0.0952406599627802</v>
      </c>
      <c r="M958" t="str">
        <f>IFERROR(VLOOKUP(A958,[1]数据整理!A:Q,16,0),"")</f>
        <v>园林学院</v>
      </c>
      <c r="N958" t="s">
        <v>127</v>
      </c>
      <c r="O958">
        <v>433</v>
      </c>
      <c r="Q958" s="14"/>
      <c r="R958" s="14" t="s">
        <v>55</v>
      </c>
      <c r="S958" s="14" t="s">
        <v>55</v>
      </c>
      <c r="T958" s="30">
        <f>VLOOKUP(A958,英语评价得分!O:T,6,0)</f>
        <v>-1.75485723336826</v>
      </c>
      <c r="U958" s="41">
        <f t="shared" si="157"/>
        <v>-1.76259774469447</v>
      </c>
      <c r="V958" s="14">
        <f t="shared" si="158"/>
        <v>0</v>
      </c>
      <c r="W958">
        <v>194</v>
      </c>
      <c r="X958">
        <v>10</v>
      </c>
      <c r="Y958" s="131">
        <v>0.0515463917525773</v>
      </c>
      <c r="Z958">
        <v>89.89</v>
      </c>
      <c r="AA958" s="41">
        <f t="shared" si="159"/>
        <v>0.412453271396225</v>
      </c>
      <c r="AB958" s="41">
        <f>VLOOKUP(A958,绩点百分制转换!$H:$M,6,0)</f>
        <v>0.249253056038847</v>
      </c>
      <c r="AC958" s="41">
        <f>L958*权重!$O$22+AA958*权重!$O$23+AB958*权重!$O$24</f>
        <v>0.113069260366148</v>
      </c>
      <c r="AD958" s="41">
        <f t="shared" si="160"/>
        <v>0.160848025658454</v>
      </c>
      <c r="AE958">
        <v>1</v>
      </c>
      <c r="AF958">
        <v>0</v>
      </c>
      <c r="AG958">
        <v>9</v>
      </c>
      <c r="AH958" s="41">
        <f>AE958*权重!$N$3+AF958*权重!$N$4+AG958*权重!$N$5</f>
        <v>1.41887548398922</v>
      </c>
      <c r="AI958" s="41">
        <f t="shared" si="161"/>
        <v>0.467426286683004</v>
      </c>
      <c r="AJ958">
        <v>0</v>
      </c>
      <c r="AK958">
        <v>1</v>
      </c>
      <c r="AL958">
        <v>3</v>
      </c>
      <c r="AM958" s="41">
        <f>AJ958*权重!$N$9+AK958*权重!$N$10+AL958*权重!$N$11</f>
        <v>0.792968642733415</v>
      </c>
      <c r="AN958" s="41">
        <f t="shared" si="162"/>
        <v>1.47853892206036</v>
      </c>
      <c r="AO958" s="41">
        <f>AI958*权重!$D$16+AN958*权重!$D$17</f>
        <v>1.0944172318805</v>
      </c>
      <c r="AP958" s="41">
        <f t="shared" si="163"/>
        <v>1.30349508241378</v>
      </c>
      <c r="AQ958">
        <v>81</v>
      </c>
      <c r="AR958">
        <v>79</v>
      </c>
      <c r="AS958" t="s">
        <v>55</v>
      </c>
      <c r="AT958">
        <v>91.29</v>
      </c>
      <c r="AU958">
        <v>82.26</v>
      </c>
      <c r="AV958" s="7">
        <f>IF(AU958="","未进复试",IFERROR(VLOOKUP(A958,录取名单!$E:$I,5,0),"未录取"))</f>
        <v>82.26</v>
      </c>
      <c r="AW958" s="136" t="str">
        <f>VLOOKUP(A958,[1]数据整理!$A:$AC,29,0)</f>
        <v>putong</v>
      </c>
      <c r="AX958" t="str">
        <f t="shared" si="164"/>
        <v/>
      </c>
      <c r="AY958">
        <f>IFERROR(VLOOKUP(A958,跨学科资质筛选!$A:$H,8,0),1)</f>
        <v>1</v>
      </c>
    </row>
    <row r="959" spans="1:51">
      <c r="A959" s="8">
        <v>1161</v>
      </c>
      <c r="B959" s="8" t="s">
        <v>1226</v>
      </c>
      <c r="C959">
        <v>1</v>
      </c>
      <c r="D959" t="s">
        <v>309</v>
      </c>
      <c r="E959" t="str">
        <f>VLOOKUP(A959,[1]数据整理!A:J,10,0)</f>
        <v>艺术学</v>
      </c>
      <c r="F959" t="str">
        <f>VLOOKUP(A959,[1]数据整理!$A:$M,13,0)</f>
        <v>数字媒体艺术</v>
      </c>
      <c r="G959" s="7">
        <v>211</v>
      </c>
      <c r="H959" s="7">
        <f t="shared" si="154"/>
        <v>0</v>
      </c>
      <c r="I959" s="7">
        <f t="shared" si="155"/>
        <v>1</v>
      </c>
      <c r="J959" s="7">
        <v>1</v>
      </c>
      <c r="K959" s="127">
        <f>VLOOKUP(G959,权重!$L$16:$N$18,3,0)</f>
        <v>0.03757</v>
      </c>
      <c r="L959" s="127">
        <f t="shared" si="156"/>
        <v>-0.0952406599627802</v>
      </c>
      <c r="M959" t="str">
        <f>IFERROR(VLOOKUP(A959,[1]数据整理!A:Q,16,0),"")</f>
        <v>艺术设计学院</v>
      </c>
      <c r="N959" t="s">
        <v>205</v>
      </c>
      <c r="O959">
        <v>504</v>
      </c>
      <c r="P959">
        <v>417</v>
      </c>
      <c r="Q959" s="14"/>
      <c r="R959" s="14" t="s">
        <v>55</v>
      </c>
      <c r="S959" s="14" t="s">
        <v>55</v>
      </c>
      <c r="T959" s="30">
        <f>VLOOKUP(A959,英语评价得分!O:T,6,0)</f>
        <v>-0.631358297152708</v>
      </c>
      <c r="U959" s="41">
        <f t="shared" si="157"/>
        <v>-0.633891990842824</v>
      </c>
      <c r="V959" s="14">
        <f t="shared" si="158"/>
        <v>0</v>
      </c>
      <c r="W959">
        <v>47</v>
      </c>
      <c r="X959">
        <v>3</v>
      </c>
      <c r="Y959" s="131">
        <v>0.0638297872340425</v>
      </c>
      <c r="Z959">
        <v>3.87</v>
      </c>
      <c r="AA959" s="41">
        <f t="shared" si="159"/>
        <v>0.30655397977994</v>
      </c>
      <c r="AB959" s="41">
        <f>VLOOKUP(A959,绩点百分制转换!$H:$M,6,0)</f>
        <v>0.234694619031987</v>
      </c>
      <c r="AC959" s="41">
        <f>L959*权重!$O$22+AA959*权重!$O$23+AB959*权重!$O$24</f>
        <v>0.0722160071469612</v>
      </c>
      <c r="AD959" s="41">
        <f t="shared" si="160"/>
        <v>0.102748276839424</v>
      </c>
      <c r="AE959">
        <v>0</v>
      </c>
      <c r="AF959">
        <v>0</v>
      </c>
      <c r="AG959">
        <v>0</v>
      </c>
      <c r="AH959" s="41">
        <f>AE959*权重!$N$3+AF959*权重!$N$4+AG959*权重!$N$5</f>
        <v>0</v>
      </c>
      <c r="AI959" s="41">
        <f t="shared" si="161"/>
        <v>-0.885290647353986</v>
      </c>
      <c r="AJ959">
        <v>0</v>
      </c>
      <c r="AK959">
        <v>0</v>
      </c>
      <c r="AL959">
        <v>0</v>
      </c>
      <c r="AM959" s="41">
        <f>AJ959*权重!$N$9+AK959*权重!$N$10+AL959*权重!$N$11</f>
        <v>0</v>
      </c>
      <c r="AN959" s="41">
        <f t="shared" si="162"/>
        <v>-0.651047891978899</v>
      </c>
      <c r="AO959" s="41">
        <f>AI959*权重!$D$16+AN959*权重!$D$17</f>
        <v>-0.740036714745894</v>
      </c>
      <c r="AP959" s="41">
        <f t="shared" si="163"/>
        <v>-0.881413587411652</v>
      </c>
      <c r="AQ959" t="s">
        <v>55</v>
      </c>
      <c r="AR959" t="s">
        <v>55</v>
      </c>
      <c r="AS959" t="s">
        <v>55</v>
      </c>
      <c r="AT959" t="s">
        <v>55</v>
      </c>
      <c r="AU959" t="s">
        <v>55</v>
      </c>
      <c r="AV959" s="7" t="str">
        <f>IF(AU959="","未进复试",IFERROR(VLOOKUP(A959,录取名单!$E:$I,5,0),"未录取"))</f>
        <v>未进复试</v>
      </c>
      <c r="AW959" s="136" t="str">
        <f>VLOOKUP(A959,[1]数据整理!$A:$AC,29,0)</f>
        <v>putong</v>
      </c>
      <c r="AX959" t="str">
        <f t="shared" si="164"/>
        <v/>
      </c>
      <c r="AY959">
        <f>IFERROR(VLOOKUP(A959,跨学科资质筛选!$A:$H,8,0),1)</f>
        <v>1</v>
      </c>
    </row>
    <row r="960" spans="1:51">
      <c r="A960" s="8">
        <v>1162</v>
      </c>
      <c r="B960" s="8" t="s">
        <v>1227</v>
      </c>
      <c r="C960">
        <v>1</v>
      </c>
      <c r="D960" t="s">
        <v>83</v>
      </c>
      <c r="E960" t="str">
        <f>VLOOKUP(A960,[1]数据整理!A:J,10,0)</f>
        <v>农学</v>
      </c>
      <c r="F960" t="str">
        <f>VLOOKUP(A960,[1]数据整理!$A:$M,13,0)</f>
        <v>园林</v>
      </c>
      <c r="G960" s="7">
        <v>211</v>
      </c>
      <c r="H960" s="7">
        <f t="shared" si="154"/>
        <v>0</v>
      </c>
      <c r="I960" s="7">
        <f t="shared" si="155"/>
        <v>1</v>
      </c>
      <c r="J960" s="7">
        <v>1</v>
      </c>
      <c r="K960" s="127">
        <f>VLOOKUP(G960,权重!$L$16:$N$18,3,0)</f>
        <v>0.03757</v>
      </c>
      <c r="L960" s="127">
        <f t="shared" si="156"/>
        <v>-0.0952406599627802</v>
      </c>
      <c r="M960" t="str">
        <f>IFERROR(VLOOKUP(A960,[1]数据整理!A:Q,16,0),"")</f>
        <v>园林学院</v>
      </c>
      <c r="N960" t="s">
        <v>64</v>
      </c>
      <c r="O960">
        <v>490</v>
      </c>
      <c r="P960">
        <v>436</v>
      </c>
      <c r="Q960" s="14"/>
      <c r="R960" s="14" t="s">
        <v>55</v>
      </c>
      <c r="S960" s="14" t="s">
        <v>55</v>
      </c>
      <c r="T960" s="30">
        <f>VLOOKUP(A960,英语评价得分!O:T,6,0)</f>
        <v>-0.627979658765428</v>
      </c>
      <c r="U960" s="41">
        <f t="shared" si="157"/>
        <v>-0.630497694270766</v>
      </c>
      <c r="V960" s="14">
        <f t="shared" si="158"/>
        <v>0</v>
      </c>
      <c r="W960">
        <v>67</v>
      </c>
      <c r="X960">
        <v>7</v>
      </c>
      <c r="Y960" s="131">
        <v>0.104477611940299</v>
      </c>
      <c r="Z960">
        <v>3.67</v>
      </c>
      <c r="AA960" s="41">
        <f t="shared" si="159"/>
        <v>-0.0438846142253349</v>
      </c>
      <c r="AB960" s="41">
        <f>VLOOKUP(A960,绩点百分制转换!$H:$M,6,0)</f>
        <v>-0.570301309582545</v>
      </c>
      <c r="AC960" s="41">
        <f>L960*权重!$O$22+AA960*权重!$O$23+AB960*权重!$O$24</f>
        <v>-0.0972875811925734</v>
      </c>
      <c r="AD960" s="41">
        <f t="shared" si="160"/>
        <v>-0.138312474274177</v>
      </c>
      <c r="AE960">
        <v>1</v>
      </c>
      <c r="AF960">
        <v>0</v>
      </c>
      <c r="AG960">
        <v>4</v>
      </c>
      <c r="AH960" s="41">
        <f>AE960*权重!$N$3+AF960*权重!$N$4+AG960*权重!$N$5</f>
        <v>0.886502729467338</v>
      </c>
      <c r="AI960" s="41">
        <f t="shared" si="161"/>
        <v>-0.0401232822453026</v>
      </c>
      <c r="AJ960">
        <v>0</v>
      </c>
      <c r="AK960">
        <v>0</v>
      </c>
      <c r="AL960">
        <v>0</v>
      </c>
      <c r="AM960" s="41">
        <f>AJ960*权重!$N$9+AK960*权重!$N$10+AL960*权重!$N$11</f>
        <v>0</v>
      </c>
      <c r="AN960" s="41">
        <f t="shared" si="162"/>
        <v>-0.651047891978899</v>
      </c>
      <c r="AO960" s="41">
        <f>AI960*权重!$D$16+AN960*权重!$D$17</f>
        <v>-0.418957632741106</v>
      </c>
      <c r="AP960" s="41">
        <f t="shared" si="163"/>
        <v>-0.498995445347099</v>
      </c>
      <c r="AQ960" t="s">
        <v>55</v>
      </c>
      <c r="AR960" t="s">
        <v>55</v>
      </c>
      <c r="AS960" t="s">
        <v>55</v>
      </c>
      <c r="AT960" t="s">
        <v>55</v>
      </c>
      <c r="AU960" t="s">
        <v>55</v>
      </c>
      <c r="AV960" s="7" t="str">
        <f>IF(AU960="","未进复试",IFERROR(VLOOKUP(A960,录取名单!$E:$I,5,0),"未录取"))</f>
        <v>未进复试</v>
      </c>
      <c r="AW960" s="136" t="str">
        <f>VLOOKUP(A960,[1]数据整理!$A:$AC,29,0)</f>
        <v>putong</v>
      </c>
      <c r="AX960" t="str">
        <f t="shared" si="164"/>
        <v/>
      </c>
      <c r="AY960">
        <f>IFERROR(VLOOKUP(A960,跨学科资质筛选!$A:$H,8,0),1)</f>
        <v>1</v>
      </c>
    </row>
    <row r="961" spans="1:51">
      <c r="A961" s="8">
        <v>1163</v>
      </c>
      <c r="B961" s="8" t="s">
        <v>1228</v>
      </c>
      <c r="C961">
        <v>2</v>
      </c>
      <c r="D961" t="s">
        <v>99</v>
      </c>
      <c r="E961" t="str">
        <f>VLOOKUP(A961,[1]数据整理!A:J,10,0)</f>
        <v>管理学</v>
      </c>
      <c r="F961" t="str">
        <f>VLOOKUP(A961,[1]数据整理!$A:$M,13,0)</f>
        <v>财务管理</v>
      </c>
      <c r="G961" s="7" t="s">
        <v>53</v>
      </c>
      <c r="H961" s="7">
        <f t="shared" si="154"/>
        <v>0</v>
      </c>
      <c r="I961" s="7">
        <f t="shared" si="155"/>
        <v>1</v>
      </c>
      <c r="J961" s="7">
        <v>1</v>
      </c>
      <c r="K961" s="127">
        <f>VLOOKUP(G961,权重!$L$16:$N$18,3,0)</f>
        <v>0.02965</v>
      </c>
      <c r="L961" s="127">
        <f t="shared" si="156"/>
        <v>-0.162495927150278</v>
      </c>
      <c r="M961" t="str">
        <f>IFERROR(VLOOKUP(A961,[1]数据整理!A:Q,16,0),"")</f>
        <v>经济管理学院</v>
      </c>
      <c r="N961" t="s">
        <v>54</v>
      </c>
      <c r="O961">
        <v>478</v>
      </c>
      <c r="P961">
        <v>438</v>
      </c>
      <c r="Q961" s="14"/>
      <c r="R961" s="14" t="s">
        <v>55</v>
      </c>
      <c r="S961" s="14" t="s">
        <v>55</v>
      </c>
      <c r="T961" s="30">
        <f>VLOOKUP(A961,英语评价得分!O:T,6,0)</f>
        <v>-0.591380398707402</v>
      </c>
      <c r="U961" s="41">
        <f t="shared" si="157"/>
        <v>-0.593728816185881</v>
      </c>
      <c r="V961" s="14">
        <f t="shared" si="158"/>
        <v>0</v>
      </c>
      <c r="W961">
        <v>75</v>
      </c>
      <c r="X961">
        <v>3</v>
      </c>
      <c r="Y961" s="131">
        <v>0.04</v>
      </c>
      <c r="Z961">
        <v>3.64</v>
      </c>
      <c r="AA961" s="41">
        <f t="shared" si="159"/>
        <v>0.511998605515533</v>
      </c>
      <c r="AB961" s="41">
        <f>VLOOKUP(A961,绩点百分制转换!$H:$M,6,0)</f>
        <v>-0.647375387854149</v>
      </c>
      <c r="AC961" s="41">
        <f>L961*权重!$O$22+AA961*权重!$O$23+AB961*权重!$O$24</f>
        <v>0.0715189838991564</v>
      </c>
      <c r="AD961" s="41">
        <f t="shared" si="160"/>
        <v>0.101757000198584</v>
      </c>
      <c r="AE961">
        <v>1</v>
      </c>
      <c r="AF961">
        <v>4</v>
      </c>
      <c r="AG961">
        <v>3</v>
      </c>
      <c r="AH961" s="41">
        <f>AE961*权重!$N$3+AF961*权重!$N$4+AG961*权重!$N$5</f>
        <v>2.51171187154614</v>
      </c>
      <c r="AI961" s="41">
        <f t="shared" si="161"/>
        <v>1.50930649693497</v>
      </c>
      <c r="AJ961">
        <v>0</v>
      </c>
      <c r="AK961">
        <v>0</v>
      </c>
      <c r="AL961">
        <v>0</v>
      </c>
      <c r="AM961" s="41">
        <f>AJ961*权重!$N$9+AK961*权重!$N$10+AL961*权重!$N$11</f>
        <v>0</v>
      </c>
      <c r="AN961" s="41">
        <f t="shared" si="162"/>
        <v>-0.651047891978899</v>
      </c>
      <c r="AO961" s="41">
        <f>AI961*权重!$D$16+AN961*权重!$D$17</f>
        <v>0.169670740369479</v>
      </c>
      <c r="AP961" s="41">
        <f t="shared" si="163"/>
        <v>0.20208469791827</v>
      </c>
      <c r="AQ961" t="s">
        <v>55</v>
      </c>
      <c r="AR961" t="s">
        <v>55</v>
      </c>
      <c r="AS961" t="s">
        <v>55</v>
      </c>
      <c r="AT961" t="s">
        <v>55</v>
      </c>
      <c r="AU961" t="s">
        <v>55</v>
      </c>
      <c r="AV961" s="7" t="str">
        <f>IF(AU961="","未进复试",IFERROR(VLOOKUP(A961,录取名单!$E:$I,5,0),"未录取"))</f>
        <v>未进复试</v>
      </c>
      <c r="AW961" s="136" t="str">
        <f>VLOOKUP(A961,[1]数据整理!$A:$AC,29,0)</f>
        <v>putong</v>
      </c>
      <c r="AX961" t="str">
        <f t="shared" si="164"/>
        <v/>
      </c>
      <c r="AY961">
        <f>IFERROR(VLOOKUP(A961,跨学科资质筛选!$A:$H,8,0),1)</f>
        <v>1</v>
      </c>
    </row>
    <row r="962" spans="1:51">
      <c r="A962" s="8">
        <v>1164</v>
      </c>
      <c r="B962" s="8" t="s">
        <v>1229</v>
      </c>
      <c r="C962">
        <v>1</v>
      </c>
      <c r="D962" t="s">
        <v>652</v>
      </c>
      <c r="E962" t="str">
        <f>VLOOKUP(A962,[1]数据整理!A:J,10,0)</f>
        <v>经济学</v>
      </c>
      <c r="F962" t="str">
        <f>VLOOKUP(A962,[1]数据整理!$A:$M,13,0)</f>
        <v>国际经济与贸易</v>
      </c>
      <c r="G962" s="7" t="s">
        <v>53</v>
      </c>
      <c r="H962" s="7">
        <f t="shared" ref="H962:H978" si="165">IF(G962=985,1,0)</f>
        <v>0</v>
      </c>
      <c r="I962" s="7">
        <f t="shared" ref="I962:I978" si="166">IF(G962="其它",0,1)</f>
        <v>1</v>
      </c>
      <c r="J962" s="7">
        <v>1</v>
      </c>
      <c r="K962" s="127">
        <f>VLOOKUP(G962,权重!$L$16:$N$18,3,0)</f>
        <v>0.02965</v>
      </c>
      <c r="L962" s="127">
        <f t="shared" ref="L962:L978" si="167">(K962-AVERAGE($K$2:$K$978))/STDEV($K$2:$K$978)</f>
        <v>-0.162495927150278</v>
      </c>
      <c r="M962" t="str">
        <f>IFERROR(VLOOKUP(A962,[1]数据整理!A:Q,16,0),"")</f>
        <v>经济管理学院</v>
      </c>
      <c r="N962" t="s">
        <v>61</v>
      </c>
      <c r="O962">
        <v>463</v>
      </c>
      <c r="P962">
        <v>444</v>
      </c>
      <c r="Q962" s="14"/>
      <c r="R962" s="14" t="s">
        <v>55</v>
      </c>
      <c r="S962" s="14" t="s">
        <v>55</v>
      </c>
      <c r="T962" s="30">
        <f>VLOOKUP(A962,英语评价得分!O:T,6,0)</f>
        <v>-0.481582618533322</v>
      </c>
      <c r="U962" s="41">
        <f t="shared" ref="U962:U978" si="168">(T962-AVERAGE($T$2:$T$978))/STDEV($T$2:$T$978)</f>
        <v>-0.483422181931226</v>
      </c>
      <c r="V962" s="14">
        <f t="shared" ref="V962:V978" si="169">IF(SUM(O962:Q962)=0,1,0)</f>
        <v>0</v>
      </c>
      <c r="W962">
        <v>98</v>
      </c>
      <c r="X962">
        <v>26</v>
      </c>
      <c r="Y962" s="131">
        <v>0.26530612244898</v>
      </c>
      <c r="Z962">
        <v>3.38</v>
      </c>
      <c r="AA962" s="41">
        <f t="shared" ref="AA962:AA978" si="170">-(Y962-AVERAGE($Y$2:$Y$978))/STDEV($Y$2:$Y$978)</f>
        <v>-1.43044139815947</v>
      </c>
      <c r="AB962" s="41">
        <f>VLOOKUP(A962,绩点百分制转换!$H:$M,6,0)</f>
        <v>-1.31535073287472</v>
      </c>
      <c r="AC962" s="41">
        <f>L962*权重!$O$22+AA962*权重!$O$23+AB962*权重!$O$24</f>
        <v>-0.696003087048175</v>
      </c>
      <c r="AD962" s="41">
        <f t="shared" ref="AD962:AD978" si="171">(AC962-AVERAGE($AC$2:$AC$978))/STDEV($AC$2:$AC$978)</f>
        <v>-0.98978005061721</v>
      </c>
      <c r="AE962">
        <v>0</v>
      </c>
      <c r="AF962">
        <v>2</v>
      </c>
      <c r="AG962">
        <v>0</v>
      </c>
      <c r="AH962" s="41">
        <f>AE962*权重!$N$3+AF962*权重!$N$4+AG962*权重!$N$5</f>
        <v>0.865841846491589</v>
      </c>
      <c r="AI962" s="41">
        <f t="shared" ref="AI962:AI978" si="172">(AH962-AVERAGE($AH$2:$AH$978))/STDEV($AH$2:$AH$978)</f>
        <v>-0.0598208008710199</v>
      </c>
      <c r="AJ962">
        <v>2</v>
      </c>
      <c r="AK962">
        <v>0</v>
      </c>
      <c r="AL962">
        <v>0</v>
      </c>
      <c r="AM962" s="41">
        <f>AJ962*权重!$N$9+AK962*权重!$N$10+AL962*权重!$N$11</f>
        <v>0.968044856278705</v>
      </c>
      <c r="AN962" s="41">
        <f t="shared" ref="AN962:AN978" si="173">(AM962-AVERAGE($AM$2:$AM$978))/STDEV($AM$2:$AM$978)</f>
        <v>1.94872144344326</v>
      </c>
      <c r="AO962" s="41">
        <f>AI962*权重!$D$16+AN962*权重!$D$17</f>
        <v>1.18567624482826</v>
      </c>
      <c r="AP962" s="41">
        <f t="shared" ref="AP962:AP978" si="174">(AO962-AVERAGE($AO$2:$AO$978))/STDEV($AO$2:$AO$978)</f>
        <v>1.41218824909478</v>
      </c>
      <c r="AQ962" t="s">
        <v>55</v>
      </c>
      <c r="AR962" t="s">
        <v>55</v>
      </c>
      <c r="AS962">
        <v>92</v>
      </c>
      <c r="AT962">
        <v>91.67</v>
      </c>
      <c r="AU962">
        <v>91.77</v>
      </c>
      <c r="AV962" s="7" t="str">
        <f>IF(AU962="","未进复试",IFERROR(VLOOKUP(A962,录取名单!$E:$I,5,0),"未录取"))</f>
        <v>未录取</v>
      </c>
      <c r="AW962" s="136" t="str">
        <f>VLOOKUP(A962,[1]数据整理!$A:$AC,29,0)</f>
        <v>putong</v>
      </c>
      <c r="AX962" t="str">
        <f t="shared" ref="AX962:AX978" si="175">IF(OR(M962="",AW962="techangsheng"),"删除","")</f>
        <v/>
      </c>
      <c r="AY962">
        <f>IFERROR(VLOOKUP(A962,跨学科资质筛选!$A:$H,8,0),1)</f>
        <v>1</v>
      </c>
    </row>
    <row r="963" spans="1:51">
      <c r="A963" s="8">
        <v>1165</v>
      </c>
      <c r="B963" s="8" t="s">
        <v>1230</v>
      </c>
      <c r="C963">
        <v>1</v>
      </c>
      <c r="D963" t="s">
        <v>245</v>
      </c>
      <c r="E963" t="str">
        <f>VLOOKUP(A963,[1]数据整理!A:J,10,0)</f>
        <v>管理学</v>
      </c>
      <c r="F963" t="str">
        <f>VLOOKUP(A963,[1]数据整理!$A:$M,13,0)</f>
        <v>人力资源管理</v>
      </c>
      <c r="G963" s="7" t="s">
        <v>53</v>
      </c>
      <c r="H963" s="7">
        <f t="shared" si="165"/>
        <v>0</v>
      </c>
      <c r="I963" s="7">
        <f t="shared" si="166"/>
        <v>1</v>
      </c>
      <c r="J963" s="7">
        <v>1</v>
      </c>
      <c r="K963" s="127">
        <f>VLOOKUP(G963,权重!$L$16:$N$18,3,0)</f>
        <v>0.02965</v>
      </c>
      <c r="L963" s="127">
        <f t="shared" si="167"/>
        <v>-0.162495927150278</v>
      </c>
      <c r="M963" t="str">
        <f>IFERROR(VLOOKUP(A963,[1]数据整理!A:Q,16,0),"")</f>
        <v>经济管理学院</v>
      </c>
      <c r="N963" t="s">
        <v>79</v>
      </c>
      <c r="O963">
        <v>448</v>
      </c>
      <c r="Q963" s="14"/>
      <c r="R963" s="14" t="s">
        <v>55</v>
      </c>
      <c r="S963" s="14" t="s">
        <v>55</v>
      </c>
      <c r="T963" s="30">
        <f>VLOOKUP(A963,英语评价得分!O:T,6,0)</f>
        <v>-1.51749830318187</v>
      </c>
      <c r="U963" s="41">
        <f t="shared" si="168"/>
        <v>-1.52413878261313</v>
      </c>
      <c r="V963" s="14">
        <f t="shared" si="169"/>
        <v>0</v>
      </c>
      <c r="W963">
        <v>36</v>
      </c>
      <c r="X963">
        <v>2</v>
      </c>
      <c r="Y963" s="131">
        <v>0.0555555555555556</v>
      </c>
      <c r="Z963">
        <v>3.8</v>
      </c>
      <c r="AA963" s="41">
        <f t="shared" si="170"/>
        <v>0.377888919271466</v>
      </c>
      <c r="AB963" s="41">
        <f>VLOOKUP(A963,绩点百分制转换!$H:$M,6,0)</f>
        <v>-0.0650379075798088</v>
      </c>
      <c r="AC963" s="41">
        <f>L963*权重!$O$22+AA963*权重!$O$23+AB963*权重!$O$24</f>
        <v>0.0470212550601261</v>
      </c>
      <c r="AD963" s="41">
        <f t="shared" si="171"/>
        <v>0.0669173783807576</v>
      </c>
      <c r="AE963">
        <v>2</v>
      </c>
      <c r="AF963">
        <v>0</v>
      </c>
      <c r="AG963">
        <v>2</v>
      </c>
      <c r="AH963" s="41">
        <f>AE963*权重!$N$3+AF963*权重!$N$4+AG963*权重!$N$5</f>
        <v>1.13415815350841</v>
      </c>
      <c r="AI963" s="41">
        <f t="shared" si="172"/>
        <v>0.195984600149412</v>
      </c>
      <c r="AJ963">
        <v>0</v>
      </c>
      <c r="AK963">
        <v>0</v>
      </c>
      <c r="AL963">
        <v>1</v>
      </c>
      <c r="AM963" s="41">
        <f>AJ963*权重!$N$9+AK963*权重!$N$10+AL963*权重!$N$11</f>
        <v>0.150489414157071</v>
      </c>
      <c r="AN963" s="41">
        <f t="shared" si="173"/>
        <v>-0.246895376014742</v>
      </c>
      <c r="AO963" s="41">
        <f>AI963*权重!$D$16+AN963*权重!$D$17</f>
        <v>-0.07864527306998</v>
      </c>
      <c r="AP963" s="41">
        <f t="shared" si="174"/>
        <v>-0.093669693527817</v>
      </c>
      <c r="AQ963" t="s">
        <v>55</v>
      </c>
      <c r="AR963" t="s">
        <v>55</v>
      </c>
      <c r="AS963" t="s">
        <v>55</v>
      </c>
      <c r="AT963" t="s">
        <v>55</v>
      </c>
      <c r="AU963" t="s">
        <v>55</v>
      </c>
      <c r="AV963" s="7" t="str">
        <f>IF(AU963="","未进复试",IFERROR(VLOOKUP(A963,录取名单!$E:$I,5,0),"未录取"))</f>
        <v>未进复试</v>
      </c>
      <c r="AW963" s="136" t="str">
        <f>VLOOKUP(A963,[1]数据整理!$A:$AC,29,0)</f>
        <v>putong</v>
      </c>
      <c r="AX963" t="str">
        <f t="shared" si="175"/>
        <v/>
      </c>
      <c r="AY963">
        <f>IFERROR(VLOOKUP(A963,跨学科资质筛选!$A:$H,8,0),1)</f>
        <v>1</v>
      </c>
    </row>
    <row r="964" spans="1:51">
      <c r="A964" s="8">
        <v>1166</v>
      </c>
      <c r="B964" s="8" t="s">
        <v>1231</v>
      </c>
      <c r="C964">
        <v>1</v>
      </c>
      <c r="D964" t="s">
        <v>516</v>
      </c>
      <c r="E964" t="str">
        <f>VLOOKUP(A964,[1]数据整理!A:J,10,0)</f>
        <v>法学</v>
      </c>
      <c r="F964" t="str">
        <f>VLOOKUP(A964,[1]数据整理!$A:$M,13,0)</f>
        <v>法学</v>
      </c>
      <c r="G964" s="7" t="s">
        <v>53</v>
      </c>
      <c r="H964" s="7">
        <f t="shared" si="165"/>
        <v>0</v>
      </c>
      <c r="I964" s="7">
        <f t="shared" si="166"/>
        <v>1</v>
      </c>
      <c r="J964" s="7">
        <v>1</v>
      </c>
      <c r="K964" s="127">
        <f>VLOOKUP(G964,权重!$L$16:$N$18,3,0)</f>
        <v>0.02965</v>
      </c>
      <c r="L964" s="127">
        <f t="shared" si="167"/>
        <v>-0.162495927150278</v>
      </c>
      <c r="M964" t="str">
        <f>IFERROR(VLOOKUP(A964,[1]数据整理!A:Q,16,0),"")</f>
        <v>人文社会科学学院</v>
      </c>
      <c r="N964" t="s">
        <v>120</v>
      </c>
      <c r="O964">
        <v>485</v>
      </c>
      <c r="P964">
        <v>527</v>
      </c>
      <c r="Q964" s="14"/>
      <c r="R964" s="14" t="s">
        <v>55</v>
      </c>
      <c r="S964" s="14" t="s">
        <v>55</v>
      </c>
      <c r="T964" s="30">
        <f>VLOOKUP(A964,英语评价得分!O:T,6,0)</f>
        <v>1.03728667387477</v>
      </c>
      <c r="U964" s="41">
        <f t="shared" si="168"/>
        <v>1.04248625859148</v>
      </c>
      <c r="V964" s="14">
        <f t="shared" si="169"/>
        <v>0</v>
      </c>
      <c r="W964">
        <v>74</v>
      </c>
      <c r="X964">
        <v>1</v>
      </c>
      <c r="Y964" s="131">
        <v>0.0135135135135135</v>
      </c>
      <c r="Z964">
        <v>3.73</v>
      </c>
      <c r="AA964" s="41">
        <f t="shared" si="170"/>
        <v>0.740347530741918</v>
      </c>
      <c r="AB964" s="41">
        <f>VLOOKUP(A964,绩点百分制转换!$H:$M,6,0)</f>
        <v>-0.364770434191601</v>
      </c>
      <c r="AC964" s="41">
        <f>L964*权重!$O$22+AA964*权重!$O$23+AB964*权重!$O$24</f>
        <v>0.170999879385902</v>
      </c>
      <c r="AD964" s="41">
        <f t="shared" si="171"/>
        <v>0.243234473462762</v>
      </c>
      <c r="AE964">
        <v>0</v>
      </c>
      <c r="AF964">
        <v>0</v>
      </c>
      <c r="AG964">
        <v>0</v>
      </c>
      <c r="AH964" s="41">
        <f>AE964*权重!$N$3+AF964*权重!$N$4+AG964*权重!$N$5</f>
        <v>0</v>
      </c>
      <c r="AI964" s="41">
        <f t="shared" si="172"/>
        <v>-0.885290647353986</v>
      </c>
      <c r="AJ964">
        <v>0</v>
      </c>
      <c r="AK964">
        <v>0</v>
      </c>
      <c r="AL964">
        <v>0</v>
      </c>
      <c r="AM964" s="41">
        <f>AJ964*权重!$N$9+AK964*权重!$N$10+AL964*权重!$N$11</f>
        <v>0</v>
      </c>
      <c r="AN964" s="41">
        <f t="shared" si="173"/>
        <v>-0.651047891978899</v>
      </c>
      <c r="AO964" s="41">
        <f>AI964*权重!$D$16+AN964*权重!$D$17</f>
        <v>-0.740036714745894</v>
      </c>
      <c r="AP964" s="41">
        <f t="shared" si="174"/>
        <v>-0.881413587411652</v>
      </c>
      <c r="AQ964" t="s">
        <v>55</v>
      </c>
      <c r="AR964" t="s">
        <v>55</v>
      </c>
      <c r="AS964" t="s">
        <v>55</v>
      </c>
      <c r="AT964" t="s">
        <v>55</v>
      </c>
      <c r="AU964" t="s">
        <v>55</v>
      </c>
      <c r="AV964" s="7" t="str">
        <f>IF(AU964="","未进复试",IFERROR(VLOOKUP(A964,录取名单!$E:$I,5,0),"未录取"))</f>
        <v>未进复试</v>
      </c>
      <c r="AW964" s="136" t="str">
        <f>VLOOKUP(A964,[1]数据整理!$A:$AC,29,0)</f>
        <v>putong</v>
      </c>
      <c r="AX964" t="str">
        <f t="shared" si="175"/>
        <v/>
      </c>
      <c r="AY964">
        <f>IFERROR(VLOOKUP(A964,跨学科资质筛选!$A:$H,8,0),1)</f>
        <v>1</v>
      </c>
    </row>
    <row r="965" spans="1:51">
      <c r="A965" s="8">
        <v>1167</v>
      </c>
      <c r="B965" s="8" t="s">
        <v>1232</v>
      </c>
      <c r="C965">
        <v>1</v>
      </c>
      <c r="D965" t="s">
        <v>597</v>
      </c>
      <c r="E965" t="str">
        <f>VLOOKUP(A965,[1]数据整理!A:J,10,0)</f>
        <v>管理学</v>
      </c>
      <c r="F965" t="str">
        <f>VLOOKUP(A965,[1]数据整理!$A:$M,13,0)</f>
        <v>电子商务</v>
      </c>
      <c r="G965" s="7" t="s">
        <v>53</v>
      </c>
      <c r="H965" s="7">
        <f t="shared" si="165"/>
        <v>0</v>
      </c>
      <c r="I965" s="7">
        <f t="shared" si="166"/>
        <v>1</v>
      </c>
      <c r="J965" s="7">
        <v>1</v>
      </c>
      <c r="K965" s="127">
        <f>VLOOKUP(G965,权重!$L$16:$N$18,3,0)</f>
        <v>0.02965</v>
      </c>
      <c r="L965" s="127">
        <f t="shared" si="167"/>
        <v>-0.162495927150278</v>
      </c>
      <c r="M965" t="str">
        <f>IFERROR(VLOOKUP(A965,[1]数据整理!A:Q,16,0),"")</f>
        <v>经济管理学院</v>
      </c>
      <c r="N965" t="s">
        <v>79</v>
      </c>
      <c r="O965">
        <v>589</v>
      </c>
      <c r="P965">
        <v>534</v>
      </c>
      <c r="Q965" s="14"/>
      <c r="R965" s="14" t="s">
        <v>55</v>
      </c>
      <c r="S965" s="14" t="s">
        <v>55</v>
      </c>
      <c r="T965" s="30">
        <f>VLOOKUP(A965,英语评价得分!O:T,6,0)</f>
        <v>1.16538408407787</v>
      </c>
      <c r="U965" s="41">
        <f t="shared" si="168"/>
        <v>1.17117733188858</v>
      </c>
      <c r="V965" s="14">
        <f t="shared" si="169"/>
        <v>0</v>
      </c>
      <c r="W965">
        <v>67</v>
      </c>
      <c r="X965">
        <v>1</v>
      </c>
      <c r="Y965" s="131">
        <v>0.0149253731343284</v>
      </c>
      <c r="Z965">
        <v>4.02</v>
      </c>
      <c r="AA965" s="41">
        <f t="shared" si="170"/>
        <v>0.728175413192537</v>
      </c>
      <c r="AB965" s="41">
        <f>VLOOKUP(A965,绩点百分制转换!$H:$M,6,0)</f>
        <v>0.894106177577935</v>
      </c>
      <c r="AC965" s="41">
        <f>L965*权重!$O$22+AA965*权重!$O$23+AB965*权重!$O$24</f>
        <v>0.223456007343638</v>
      </c>
      <c r="AD965" s="41">
        <f t="shared" si="171"/>
        <v>0.317835334305149</v>
      </c>
      <c r="AE965">
        <v>0</v>
      </c>
      <c r="AF965">
        <v>0</v>
      </c>
      <c r="AG965">
        <v>0</v>
      </c>
      <c r="AH965" s="41">
        <f>AE965*权重!$N$3+AF965*权重!$N$4+AG965*权重!$N$5</f>
        <v>0</v>
      </c>
      <c r="AI965" s="41">
        <f t="shared" si="172"/>
        <v>-0.885290647353986</v>
      </c>
      <c r="AJ965">
        <v>0</v>
      </c>
      <c r="AK965">
        <v>0</v>
      </c>
      <c r="AL965">
        <v>0</v>
      </c>
      <c r="AM965" s="41">
        <f>AJ965*权重!$N$9+AK965*权重!$N$10+AL965*权重!$N$11</f>
        <v>0</v>
      </c>
      <c r="AN965" s="41">
        <f t="shared" si="173"/>
        <v>-0.651047891978899</v>
      </c>
      <c r="AO965" s="41">
        <f>AI965*权重!$D$16+AN965*权重!$D$17</f>
        <v>-0.740036714745894</v>
      </c>
      <c r="AP965" s="41">
        <f t="shared" si="174"/>
        <v>-0.881413587411652</v>
      </c>
      <c r="AQ965" t="s">
        <v>55</v>
      </c>
      <c r="AR965" t="s">
        <v>55</v>
      </c>
      <c r="AS965" t="s">
        <v>55</v>
      </c>
      <c r="AT965" t="s">
        <v>55</v>
      </c>
      <c r="AU965" t="s">
        <v>55</v>
      </c>
      <c r="AV965" s="7" t="str">
        <f>IF(AU965="","未进复试",IFERROR(VLOOKUP(A965,录取名单!$E:$I,5,0),"未录取"))</f>
        <v>未进复试</v>
      </c>
      <c r="AW965" s="136" t="str">
        <f>VLOOKUP(A965,[1]数据整理!$A:$AC,29,0)</f>
        <v>putong</v>
      </c>
      <c r="AX965" t="str">
        <f t="shared" si="175"/>
        <v/>
      </c>
      <c r="AY965">
        <f>IFERROR(VLOOKUP(A965,跨学科资质筛选!$A:$H,8,0),1)</f>
        <v>1</v>
      </c>
    </row>
    <row r="966" spans="1:51">
      <c r="A966" s="8">
        <v>1169</v>
      </c>
      <c r="B966" s="8" t="s">
        <v>1233</v>
      </c>
      <c r="C966">
        <v>2</v>
      </c>
      <c r="D966" t="s">
        <v>102</v>
      </c>
      <c r="E966" t="str">
        <f>VLOOKUP(A966,[1]数据整理!A:J,10,0)</f>
        <v>农学</v>
      </c>
      <c r="F966" t="str">
        <f>VLOOKUP(A966,[1]数据整理!$A:$M,13,0)</f>
        <v>野生动物与自然保护区管理</v>
      </c>
      <c r="G966" s="7">
        <v>211</v>
      </c>
      <c r="H966" s="7">
        <f t="shared" si="165"/>
        <v>0</v>
      </c>
      <c r="I966" s="7">
        <f t="shared" si="166"/>
        <v>1</v>
      </c>
      <c r="J966" s="7">
        <v>1</v>
      </c>
      <c r="K966" s="127">
        <f>VLOOKUP(G966,权重!$L$16:$N$18,3,0)</f>
        <v>0.03757</v>
      </c>
      <c r="L966" s="127">
        <f t="shared" si="167"/>
        <v>-0.0952406599627802</v>
      </c>
      <c r="M966" t="str">
        <f>IFERROR(VLOOKUP(A966,[1]数据整理!A:Q,16,0),"")</f>
        <v>自然保护区学院</v>
      </c>
      <c r="N966" t="s">
        <v>548</v>
      </c>
      <c r="O966">
        <v>459</v>
      </c>
      <c r="Q966" s="14"/>
      <c r="R966" s="14" t="s">
        <v>55</v>
      </c>
      <c r="S966" s="14" t="s">
        <v>55</v>
      </c>
      <c r="T966" s="30">
        <f>VLOOKUP(A966,英语评价得分!O:T,6,0)</f>
        <v>-1.34343508771186</v>
      </c>
      <c r="U966" s="41">
        <f t="shared" si="168"/>
        <v>-1.34926887708682</v>
      </c>
      <c r="V966" s="14">
        <f t="shared" si="169"/>
        <v>0</v>
      </c>
      <c r="W966">
        <v>54</v>
      </c>
      <c r="X966">
        <v>8</v>
      </c>
      <c r="Y966" s="131">
        <v>0.148148148148148</v>
      </c>
      <c r="Z966">
        <v>88.55</v>
      </c>
      <c r="AA966" s="41">
        <f t="shared" si="170"/>
        <v>-0.420383022657507</v>
      </c>
      <c r="AB966" s="41">
        <f>VLOOKUP(A966,绩点百分制转换!$H:$M,6,0)</f>
        <v>-0.0950111602409866</v>
      </c>
      <c r="AC966" s="41">
        <f>L966*权重!$O$22+AA966*权重!$O$23+AB966*权重!$O$24</f>
        <v>-0.218635321389435</v>
      </c>
      <c r="AD966" s="41">
        <f t="shared" si="171"/>
        <v>-0.3108880385106</v>
      </c>
      <c r="AE966">
        <v>0</v>
      </c>
      <c r="AF966">
        <v>0</v>
      </c>
      <c r="AG966">
        <v>3</v>
      </c>
      <c r="AH966" s="41">
        <f>AE966*权重!$N$3+AF966*权重!$N$4+AG966*权重!$N$5</f>
        <v>0.319423652713132</v>
      </c>
      <c r="AI966" s="41">
        <f t="shared" si="172"/>
        <v>-0.580760905997001</v>
      </c>
      <c r="AJ966">
        <v>0</v>
      </c>
      <c r="AK966">
        <v>1</v>
      </c>
      <c r="AL966">
        <v>0</v>
      </c>
      <c r="AM966" s="41">
        <f>AJ966*权重!$N$9+AK966*权重!$N$10+AL966*权重!$N$11</f>
        <v>0.341500400262201</v>
      </c>
      <c r="AN966" s="41">
        <f t="shared" si="173"/>
        <v>0.266081374167892</v>
      </c>
      <c r="AO966" s="41">
        <f>AI966*权重!$D$16+AN966*权重!$D$17</f>
        <v>-0.0556340080667513</v>
      </c>
      <c r="AP966" s="41">
        <f t="shared" si="174"/>
        <v>-0.0662623484147568</v>
      </c>
      <c r="AQ966">
        <v>82</v>
      </c>
      <c r="AR966" t="s">
        <v>55</v>
      </c>
      <c r="AS966">
        <v>73.33</v>
      </c>
      <c r="AT966">
        <v>81.67</v>
      </c>
      <c r="AU966">
        <v>79</v>
      </c>
      <c r="AV966" s="7">
        <f>IF(AU966="","未进复试",IFERROR(VLOOKUP(A966,录取名单!$E:$I,5,0),"未录取"))</f>
        <v>79</v>
      </c>
      <c r="AW966" s="136" t="str">
        <f>VLOOKUP(A966,[1]数据整理!$A:$AC,29,0)</f>
        <v>2jia</v>
      </c>
      <c r="AX966" t="str">
        <f t="shared" si="175"/>
        <v/>
      </c>
      <c r="AY966">
        <f>IFERROR(VLOOKUP(A966,跨学科资质筛选!$A:$H,8,0),1)</f>
        <v>1</v>
      </c>
    </row>
    <row r="967" spans="1:51">
      <c r="A967" s="8">
        <v>1170</v>
      </c>
      <c r="B967" s="8" t="s">
        <v>1234</v>
      </c>
      <c r="C967">
        <v>1</v>
      </c>
      <c r="D967" t="s">
        <v>190</v>
      </c>
      <c r="E967" t="str">
        <f>VLOOKUP(A967,[1]数据整理!A:J,10,0)</f>
        <v>艺术学</v>
      </c>
      <c r="F967" t="str">
        <f>VLOOKUP(A967,[1]数据整理!$A:$M,13,0)</f>
        <v>产品设计</v>
      </c>
      <c r="G967" s="7" t="s">
        <v>53</v>
      </c>
      <c r="H967" s="7">
        <f t="shared" si="165"/>
        <v>0</v>
      </c>
      <c r="I967" s="7">
        <f t="shared" si="166"/>
        <v>1</v>
      </c>
      <c r="J967" s="7">
        <v>1</v>
      </c>
      <c r="K967" s="127">
        <f>VLOOKUP(G967,权重!$L$16:$N$18,3,0)</f>
        <v>0.02965</v>
      </c>
      <c r="L967" s="127">
        <f t="shared" si="167"/>
        <v>-0.162495927150278</v>
      </c>
      <c r="M967" t="str">
        <f>IFERROR(VLOOKUP(A967,[1]数据整理!A:Q,16,0),"")</f>
        <v>艺术设计学院</v>
      </c>
      <c r="N967" t="s">
        <v>86</v>
      </c>
      <c r="O967">
        <v>514</v>
      </c>
      <c r="P967">
        <v>429</v>
      </c>
      <c r="Q967" s="14"/>
      <c r="R967" s="14" t="s">
        <v>55</v>
      </c>
      <c r="S967" s="14" t="s">
        <v>55</v>
      </c>
      <c r="T967" s="30">
        <f>VLOOKUP(A967,英语评价得分!O:T,6,0)</f>
        <v>-0.473119010361786</v>
      </c>
      <c r="U967" s="41">
        <f t="shared" si="168"/>
        <v>-0.474919349455269</v>
      </c>
      <c r="V967" s="14">
        <f t="shared" si="169"/>
        <v>0</v>
      </c>
      <c r="W967">
        <v>58</v>
      </c>
      <c r="X967">
        <v>1</v>
      </c>
      <c r="Y967" s="131">
        <v>0.0172413793103448</v>
      </c>
      <c r="Z967">
        <v>3.96</v>
      </c>
      <c r="AA967" s="41">
        <f t="shared" si="170"/>
        <v>0.708208343517937</v>
      </c>
      <c r="AB967" s="41">
        <f>VLOOKUP(A967,绩点百分制转换!$H:$M,6,0)</f>
        <v>0.620065010390009</v>
      </c>
      <c r="AC967" s="41">
        <f>L967*权重!$O$22+AA967*权重!$O$23+AB967*权重!$O$24</f>
        <v>0.203452975555012</v>
      </c>
      <c r="AD967" s="41">
        <f t="shared" si="171"/>
        <v>0.289387878326479</v>
      </c>
      <c r="AE967">
        <v>0</v>
      </c>
      <c r="AF967">
        <v>5</v>
      </c>
      <c r="AG967">
        <v>3</v>
      </c>
      <c r="AH967" s="41">
        <f>AE967*权重!$N$3+AF967*权重!$N$4+AG967*权重!$N$5</f>
        <v>2.4840282689421</v>
      </c>
      <c r="AI967" s="41">
        <f t="shared" si="172"/>
        <v>1.48291371021041</v>
      </c>
      <c r="AJ967">
        <v>1</v>
      </c>
      <c r="AK967">
        <v>2</v>
      </c>
      <c r="AL967">
        <v>0</v>
      </c>
      <c r="AM967" s="41">
        <f>AJ967*权重!$N$9+AK967*权重!$N$10+AL967*权重!$N$11</f>
        <v>1.16702322866376</v>
      </c>
      <c r="AN967" s="41">
        <f t="shared" si="173"/>
        <v>2.48309530802576</v>
      </c>
      <c r="AO967" s="41">
        <f>AI967*权重!$D$16+AN967*权重!$D$17</f>
        <v>2.10312631901571</v>
      </c>
      <c r="AP967" s="41">
        <f t="shared" si="174"/>
        <v>2.50490830615074</v>
      </c>
      <c r="AQ967" t="s">
        <v>55</v>
      </c>
      <c r="AR967" t="s">
        <v>55</v>
      </c>
      <c r="AS967" t="s">
        <v>55</v>
      </c>
      <c r="AT967" t="s">
        <v>55</v>
      </c>
      <c r="AU967" t="s">
        <v>55</v>
      </c>
      <c r="AV967" s="7" t="str">
        <f>IF(AU967="","未进复试",IFERROR(VLOOKUP(A967,录取名单!$E:$I,5,0),"未录取"))</f>
        <v>未进复试</v>
      </c>
      <c r="AW967" s="136" t="str">
        <f>VLOOKUP(A967,[1]数据整理!$A:$AC,29,0)</f>
        <v>putong</v>
      </c>
      <c r="AX967" t="str">
        <f t="shared" si="175"/>
        <v/>
      </c>
      <c r="AY967">
        <f>IFERROR(VLOOKUP(A967,跨学科资质筛选!$A:$H,8,0),1)</f>
        <v>1</v>
      </c>
    </row>
    <row r="968" spans="1:51">
      <c r="A968" s="8">
        <v>1171</v>
      </c>
      <c r="B968" s="8" t="s">
        <v>1235</v>
      </c>
      <c r="C968">
        <v>1</v>
      </c>
      <c r="D968" t="s">
        <v>190</v>
      </c>
      <c r="E968" t="str">
        <f>VLOOKUP(A968,[1]数据整理!A:J,10,0)</f>
        <v>管理学</v>
      </c>
      <c r="F968" t="str">
        <f>VLOOKUP(A968,[1]数据整理!$A:$M,13,0)</f>
        <v>会计学</v>
      </c>
      <c r="G968" s="7" t="s">
        <v>53</v>
      </c>
      <c r="H968" s="7">
        <f t="shared" si="165"/>
        <v>0</v>
      </c>
      <c r="I968" s="7">
        <f t="shared" si="166"/>
        <v>1</v>
      </c>
      <c r="J968" s="7">
        <v>1</v>
      </c>
      <c r="K968" s="127">
        <f>VLOOKUP(G968,权重!$L$16:$N$18,3,0)</f>
        <v>0.02965</v>
      </c>
      <c r="L968" s="127">
        <f t="shared" si="167"/>
        <v>-0.162495927150278</v>
      </c>
      <c r="M968" t="str">
        <f>IFERROR(VLOOKUP(A968,[1]数据整理!A:Q,16,0),"")</f>
        <v>经济管理学院</v>
      </c>
      <c r="N968" t="s">
        <v>54</v>
      </c>
      <c r="O968">
        <v>590</v>
      </c>
      <c r="P968">
        <v>562</v>
      </c>
      <c r="Q968" s="14"/>
      <c r="R968" s="14" t="s">
        <v>55</v>
      </c>
      <c r="S968" s="14" t="s">
        <v>55</v>
      </c>
      <c r="T968" s="30">
        <f>VLOOKUP(A968,英语评价得分!O:T,6,0)</f>
        <v>1.67777372489023</v>
      </c>
      <c r="U968" s="41">
        <f t="shared" si="168"/>
        <v>1.68594162507696</v>
      </c>
      <c r="V968" s="14">
        <f t="shared" si="169"/>
        <v>0</v>
      </c>
      <c r="W968">
        <v>241</v>
      </c>
      <c r="X968">
        <v>5</v>
      </c>
      <c r="Y968" s="131">
        <v>0.020746887966805</v>
      </c>
      <c r="Z968">
        <v>4.27</v>
      </c>
      <c r="AA968" s="41">
        <f t="shared" si="170"/>
        <v>0.677986172129411</v>
      </c>
      <c r="AB968" s="41">
        <f>VLOOKUP(A968,绩点百分制转换!$H:$M,6,0)</f>
        <v>2.17867414877134</v>
      </c>
      <c r="AC968" s="41">
        <f>L968*权重!$O$22+AA968*权重!$O$23+AB968*权重!$O$24</f>
        <v>0.26264786914318</v>
      </c>
      <c r="AD968" s="41">
        <f t="shared" si="171"/>
        <v>0.373572323329908</v>
      </c>
      <c r="AE968">
        <v>0</v>
      </c>
      <c r="AF968">
        <v>0</v>
      </c>
      <c r="AG968">
        <v>5</v>
      </c>
      <c r="AH968" s="41">
        <f>AE968*权重!$N$3+AF968*权重!$N$4+AG968*权重!$N$5</f>
        <v>0.532372754521887</v>
      </c>
      <c r="AI968" s="41">
        <f t="shared" si="172"/>
        <v>-0.377741078425679</v>
      </c>
      <c r="AJ968">
        <v>0</v>
      </c>
      <c r="AK968">
        <v>0</v>
      </c>
      <c r="AL968">
        <v>0</v>
      </c>
      <c r="AM968" s="41">
        <f>AJ968*权重!$N$9+AK968*权重!$N$10+AL968*权重!$N$11</f>
        <v>0</v>
      </c>
      <c r="AN968" s="41">
        <f t="shared" si="173"/>
        <v>-0.651047891978899</v>
      </c>
      <c r="AO968" s="41">
        <f>AI968*权重!$D$16+AN968*权重!$D$17</f>
        <v>-0.54721863351003</v>
      </c>
      <c r="AP968" s="41">
        <f t="shared" si="174"/>
        <v>-0.651759472536703</v>
      </c>
      <c r="AQ968" t="s">
        <v>55</v>
      </c>
      <c r="AR968" t="s">
        <v>55</v>
      </c>
      <c r="AS968" t="s">
        <v>55</v>
      </c>
      <c r="AT968" t="s">
        <v>55</v>
      </c>
      <c r="AU968" t="s">
        <v>55</v>
      </c>
      <c r="AV968" s="7" t="str">
        <f>IF(AU968="","未进复试",IFERROR(VLOOKUP(A968,录取名单!$E:$I,5,0),"未录取"))</f>
        <v>未进复试</v>
      </c>
      <c r="AW968" s="136" t="str">
        <f>VLOOKUP(A968,[1]数据整理!$A:$AC,29,0)</f>
        <v>putong</v>
      </c>
      <c r="AX968" t="str">
        <f t="shared" si="175"/>
        <v/>
      </c>
      <c r="AY968">
        <f>IFERROR(VLOOKUP(A968,跨学科资质筛选!$A:$H,8,0),1)</f>
        <v>1</v>
      </c>
    </row>
    <row r="969" spans="1:51">
      <c r="A969" s="8">
        <v>1172</v>
      </c>
      <c r="B969" s="8" t="s">
        <v>1236</v>
      </c>
      <c r="C969">
        <v>2</v>
      </c>
      <c r="D969" t="s">
        <v>495</v>
      </c>
      <c r="E969" t="str">
        <f>VLOOKUP(A969,[1]数据整理!A:J,10,0)</f>
        <v>管理学</v>
      </c>
      <c r="F969" t="str">
        <f>VLOOKUP(A969,[1]数据整理!$A:$M,13,0)</f>
        <v>物流管理</v>
      </c>
      <c r="G969" s="7" t="s">
        <v>53</v>
      </c>
      <c r="H969" s="7">
        <f t="shared" si="165"/>
        <v>0</v>
      </c>
      <c r="I969" s="7">
        <f t="shared" si="166"/>
        <v>1</v>
      </c>
      <c r="J969" s="7">
        <v>1</v>
      </c>
      <c r="K969" s="127">
        <f>VLOOKUP(G969,权重!$L$16:$N$18,3,0)</f>
        <v>0.02965</v>
      </c>
      <c r="L969" s="127">
        <f t="shared" si="167"/>
        <v>-0.162495927150278</v>
      </c>
      <c r="M969" t="str">
        <f>IFERROR(VLOOKUP(A969,[1]数据整理!A:Q,16,0),"")</f>
        <v>经济管理学院</v>
      </c>
      <c r="N969" t="s">
        <v>144</v>
      </c>
      <c r="O969">
        <v>442</v>
      </c>
      <c r="P969">
        <v>445</v>
      </c>
      <c r="Q969" s="14"/>
      <c r="R969" s="14" t="s">
        <v>55</v>
      </c>
      <c r="S969" s="14" t="s">
        <v>55</v>
      </c>
      <c r="T969" s="30">
        <f>VLOOKUP(A969,英语评价得分!O:T,6,0)</f>
        <v>-0.463282988504309</v>
      </c>
      <c r="U969" s="41">
        <f t="shared" si="168"/>
        <v>-0.465037742888785</v>
      </c>
      <c r="V969" s="14">
        <f t="shared" si="169"/>
        <v>0</v>
      </c>
      <c r="W969">
        <v>81</v>
      </c>
      <c r="X969">
        <v>2</v>
      </c>
      <c r="Y969" s="131">
        <v>0.0246913580246914</v>
      </c>
      <c r="Z969">
        <v>4.09</v>
      </c>
      <c r="AA969" s="41">
        <f t="shared" si="170"/>
        <v>0.643979566581123</v>
      </c>
      <c r="AB969" s="41">
        <f>VLOOKUP(A969,绩点百分制转换!$H:$M,6,0)</f>
        <v>1.25378520951209</v>
      </c>
      <c r="AC969" s="41">
        <f>L969*权重!$O$22+AA969*权重!$O$23+AB969*权重!$O$24</f>
        <v>0.207807592628377</v>
      </c>
      <c r="AD969" s="41">
        <f t="shared" si="171"/>
        <v>0.295580828415622</v>
      </c>
      <c r="AE969">
        <v>0</v>
      </c>
      <c r="AF969">
        <v>2</v>
      </c>
      <c r="AG969">
        <v>3</v>
      </c>
      <c r="AH969" s="41">
        <f>AE969*权重!$N$3+AF969*权重!$N$4+AG969*权重!$N$5</f>
        <v>1.18526549920472</v>
      </c>
      <c r="AI969" s="41">
        <f t="shared" si="172"/>
        <v>0.244708940485964</v>
      </c>
      <c r="AJ969">
        <v>0</v>
      </c>
      <c r="AK969">
        <v>0</v>
      </c>
      <c r="AL969">
        <v>0</v>
      </c>
      <c r="AM969" s="41">
        <f>AJ969*权重!$N$9+AK969*权重!$N$10+AL969*权重!$N$11</f>
        <v>0</v>
      </c>
      <c r="AN969" s="41">
        <f t="shared" si="173"/>
        <v>-0.651047891978899</v>
      </c>
      <c r="AO969" s="41">
        <f>AI969*权重!$D$16+AN969*权重!$D$17</f>
        <v>-0.310749871325497</v>
      </c>
      <c r="AP969" s="41">
        <f t="shared" si="174"/>
        <v>-0.370115635366503</v>
      </c>
      <c r="AQ969" t="s">
        <v>55</v>
      </c>
      <c r="AR969" t="s">
        <v>55</v>
      </c>
      <c r="AS969" t="s">
        <v>55</v>
      </c>
      <c r="AT969">
        <v>94</v>
      </c>
      <c r="AU969">
        <v>94</v>
      </c>
      <c r="AV969" s="7">
        <f>IF(AU969="","未进复试",IFERROR(VLOOKUP(A969,录取名单!$E:$I,5,0),"未录取"))</f>
        <v>94</v>
      </c>
      <c r="AW969" s="136" t="str">
        <f>VLOOKUP(A969,[1]数据整理!$A:$AC,29,0)</f>
        <v>putong</v>
      </c>
      <c r="AX969" t="str">
        <f t="shared" si="175"/>
        <v/>
      </c>
      <c r="AY969">
        <f>IFERROR(VLOOKUP(A969,跨学科资质筛选!$A:$H,8,0),1)</f>
        <v>1</v>
      </c>
    </row>
    <row r="970" spans="1:51">
      <c r="A970" s="8">
        <v>1173</v>
      </c>
      <c r="B970" s="8" t="s">
        <v>1237</v>
      </c>
      <c r="C970">
        <v>1</v>
      </c>
      <c r="D970" t="s">
        <v>372</v>
      </c>
      <c r="E970" t="str">
        <f>VLOOKUP(A970,[1]数据整理!A:J,10,0)</f>
        <v>经济学</v>
      </c>
      <c r="F970" t="str">
        <f>VLOOKUP(A970,[1]数据整理!$A:$M,13,0)</f>
        <v>金融学</v>
      </c>
      <c r="G970" s="7">
        <v>211</v>
      </c>
      <c r="H970" s="7">
        <f t="shared" si="165"/>
        <v>0</v>
      </c>
      <c r="I970" s="7">
        <f t="shared" si="166"/>
        <v>1</v>
      </c>
      <c r="J970" s="7">
        <v>1</v>
      </c>
      <c r="K970" s="127">
        <f>VLOOKUP(G970,权重!$L$16:$N$18,3,0)</f>
        <v>0.03757</v>
      </c>
      <c r="L970" s="127">
        <f t="shared" si="167"/>
        <v>-0.0952406599627802</v>
      </c>
      <c r="M970" t="str">
        <f>IFERROR(VLOOKUP(A970,[1]数据整理!A:Q,16,0),"")</f>
        <v>经济管理学院</v>
      </c>
      <c r="N970" t="s">
        <v>61</v>
      </c>
      <c r="O970">
        <v>475</v>
      </c>
      <c r="P970">
        <v>439</v>
      </c>
      <c r="Q970" s="14"/>
      <c r="R970" s="14" t="s">
        <v>55</v>
      </c>
      <c r="S970" s="14" t="s">
        <v>55</v>
      </c>
      <c r="T970" s="30">
        <f>VLOOKUP(A970,英语评价得分!O:T,6,0)</f>
        <v>-0.573080768678388</v>
      </c>
      <c r="U970" s="41">
        <f t="shared" si="168"/>
        <v>-0.575344377143438</v>
      </c>
      <c r="V970" s="14">
        <f t="shared" si="169"/>
        <v>0</v>
      </c>
      <c r="W970">
        <v>53</v>
      </c>
      <c r="X970">
        <v>4</v>
      </c>
      <c r="Y970" s="131">
        <v>0.0754716981132075</v>
      </c>
      <c r="Z970">
        <v>3.6</v>
      </c>
      <c r="AA970" s="41">
        <f t="shared" si="170"/>
        <v>0.20618514308297</v>
      </c>
      <c r="AB970" s="41">
        <f>VLOOKUP(A970,绩点百分制转换!$H:$M,6,0)</f>
        <v>-0.750140825549623</v>
      </c>
      <c r="AC970" s="41">
        <f>L970*权重!$O$22+AA970*权重!$O$23+AB970*权重!$O$24</f>
        <v>-0.0105294021816373</v>
      </c>
      <c r="AD970" s="41">
        <f t="shared" si="171"/>
        <v>-0.014928704039582</v>
      </c>
      <c r="AE970">
        <v>3</v>
      </c>
      <c r="AF970">
        <v>2</v>
      </c>
      <c r="AG970">
        <v>5</v>
      </c>
      <c r="AH970" s="41">
        <f>AE970*权重!$N$3+AF970*权重!$N$4+AG970*权重!$N$5</f>
        <v>2.78002817856296</v>
      </c>
      <c r="AI970" s="41">
        <f t="shared" si="172"/>
        <v>1.7651118979554</v>
      </c>
      <c r="AJ970">
        <v>0</v>
      </c>
      <c r="AK970">
        <v>0</v>
      </c>
      <c r="AL970">
        <v>0</v>
      </c>
      <c r="AM970" s="41">
        <f>AJ970*权重!$N$9+AK970*权重!$N$10+AL970*权重!$N$11</f>
        <v>0</v>
      </c>
      <c r="AN970" s="41">
        <f t="shared" si="173"/>
        <v>-0.651047891978899</v>
      </c>
      <c r="AO970" s="41">
        <f>AI970*权重!$D$16+AN970*权重!$D$17</f>
        <v>0.266851212217141</v>
      </c>
      <c r="AP970" s="41">
        <f t="shared" si="174"/>
        <v>0.317830561077257</v>
      </c>
      <c r="AQ970" t="s">
        <v>55</v>
      </c>
      <c r="AR970" t="s">
        <v>55</v>
      </c>
      <c r="AS970" t="s">
        <v>55</v>
      </c>
      <c r="AT970" t="s">
        <v>55</v>
      </c>
      <c r="AU970" t="s">
        <v>55</v>
      </c>
      <c r="AV970" s="7" t="str">
        <f>IF(AU970="","未进复试",IFERROR(VLOOKUP(A970,录取名单!$E:$I,5,0),"未录取"))</f>
        <v>未进复试</v>
      </c>
      <c r="AW970" s="136" t="str">
        <f>VLOOKUP(A970,[1]数据整理!$A:$AC,29,0)</f>
        <v>putong</v>
      </c>
      <c r="AX970" t="str">
        <f t="shared" si="175"/>
        <v/>
      </c>
      <c r="AY970">
        <f>IFERROR(VLOOKUP(A970,跨学科资质筛选!$A:$H,8,0),1)</f>
        <v>1</v>
      </c>
    </row>
    <row r="971" spans="1:51">
      <c r="A971" s="8">
        <v>1174</v>
      </c>
      <c r="B971" s="8" t="s">
        <v>1238</v>
      </c>
      <c r="C971">
        <v>2</v>
      </c>
      <c r="D971" t="s">
        <v>476</v>
      </c>
      <c r="E971" t="str">
        <f>VLOOKUP(A971,[1]数据整理!A:J,10,0)</f>
        <v>管理学</v>
      </c>
      <c r="F971" t="str">
        <f>VLOOKUP(A971,[1]数据整理!$A:$M,13,0)</f>
        <v>电子商务</v>
      </c>
      <c r="G971" s="7" t="s">
        <v>53</v>
      </c>
      <c r="H971" s="7">
        <f t="shared" si="165"/>
        <v>0</v>
      </c>
      <c r="I971" s="7">
        <f t="shared" si="166"/>
        <v>1</v>
      </c>
      <c r="J971" s="7">
        <v>1</v>
      </c>
      <c r="K971" s="127">
        <f>VLOOKUP(G971,权重!$L$16:$N$18,3,0)</f>
        <v>0.02965</v>
      </c>
      <c r="L971" s="127">
        <f t="shared" si="167"/>
        <v>-0.162495927150278</v>
      </c>
      <c r="M971" t="str">
        <f>IFERROR(VLOOKUP(A971,[1]数据整理!A:Q,16,0),"")</f>
        <v>经济管理学院</v>
      </c>
      <c r="N971" t="s">
        <v>61</v>
      </c>
      <c r="O971">
        <v>501</v>
      </c>
      <c r="P971">
        <v>500</v>
      </c>
      <c r="Q971" s="14"/>
      <c r="R971" s="14" t="s">
        <v>55</v>
      </c>
      <c r="S971" s="14" t="s">
        <v>55</v>
      </c>
      <c r="T971" s="30">
        <f>VLOOKUP(A971,英语评价得分!O:T,6,0)</f>
        <v>0.543196663091416</v>
      </c>
      <c r="U971" s="41">
        <f t="shared" si="168"/>
        <v>0.546106404445541</v>
      </c>
      <c r="V971" s="14">
        <f t="shared" si="169"/>
        <v>0</v>
      </c>
      <c r="W971">
        <v>81</v>
      </c>
      <c r="X971">
        <v>1</v>
      </c>
      <c r="Y971" s="131">
        <v>0.0123456790123457</v>
      </c>
      <c r="Z971">
        <v>4.01</v>
      </c>
      <c r="AA971" s="41">
        <f t="shared" si="170"/>
        <v>0.750415825504986</v>
      </c>
      <c r="AB971" s="41">
        <f>VLOOKUP(A971,绩点百分制转换!$H:$M,6,0)</f>
        <v>0.842723458730201</v>
      </c>
      <c r="AC971" s="41">
        <f>L971*权重!$O$22+AA971*权重!$O$23+AB971*权重!$O$24</f>
        <v>0.229567539228771</v>
      </c>
      <c r="AD971" s="41">
        <f t="shared" si="171"/>
        <v>0.326526893469866</v>
      </c>
      <c r="AE971">
        <v>1</v>
      </c>
      <c r="AF971">
        <v>1</v>
      </c>
      <c r="AG971">
        <v>0</v>
      </c>
      <c r="AH971" s="41">
        <f>AE971*权重!$N$3+AF971*权重!$N$4+AG971*权重!$N$5</f>
        <v>0.893525449095623</v>
      </c>
      <c r="AI971" s="41">
        <f t="shared" si="172"/>
        <v>-0.0334280141464654</v>
      </c>
      <c r="AJ971">
        <v>1</v>
      </c>
      <c r="AK971">
        <v>2</v>
      </c>
      <c r="AL971">
        <v>0</v>
      </c>
      <c r="AM971" s="41">
        <f>AJ971*权重!$N$9+AK971*权重!$N$10+AL971*权重!$N$11</f>
        <v>1.16702322866376</v>
      </c>
      <c r="AN971" s="41">
        <f t="shared" si="173"/>
        <v>2.48309530802576</v>
      </c>
      <c r="AO971" s="41">
        <f>AI971*权重!$D$16+AN971*权重!$D$17</f>
        <v>1.52706809793253</v>
      </c>
      <c r="AP971" s="41">
        <f t="shared" si="174"/>
        <v>1.81879972115001</v>
      </c>
      <c r="AQ971" t="s">
        <v>55</v>
      </c>
      <c r="AR971" t="s">
        <v>55</v>
      </c>
      <c r="AS971" t="s">
        <v>55</v>
      </c>
      <c r="AT971" t="s">
        <v>55</v>
      </c>
      <c r="AU971" t="s">
        <v>55</v>
      </c>
      <c r="AV971" s="7" t="str">
        <f>IF(AU971="","未进复试",IFERROR(VLOOKUP(A971,录取名单!$E:$I,5,0),"未录取"))</f>
        <v>未进复试</v>
      </c>
      <c r="AW971" s="136" t="str">
        <f>VLOOKUP(A971,[1]数据整理!$A:$AC,29,0)</f>
        <v>putong</v>
      </c>
      <c r="AX971" t="str">
        <f t="shared" si="175"/>
        <v/>
      </c>
      <c r="AY971">
        <f>IFERROR(VLOOKUP(A971,跨学科资质筛选!$A:$H,8,0),1)</f>
        <v>1</v>
      </c>
    </row>
    <row r="972" spans="1:51">
      <c r="A972" s="8">
        <v>1175</v>
      </c>
      <c r="B972" s="8" t="s">
        <v>1239</v>
      </c>
      <c r="C972">
        <v>1</v>
      </c>
      <c r="D972" t="s">
        <v>57</v>
      </c>
      <c r="E972" t="str">
        <f>VLOOKUP(A972,[1]数据整理!A:J,10,0)</f>
        <v>农学</v>
      </c>
      <c r="F972" t="str">
        <f>VLOOKUP(A972,[1]数据整理!$A:$M,13,0)</f>
        <v>水土保持与荒漠化防治</v>
      </c>
      <c r="G972" s="7">
        <v>211</v>
      </c>
      <c r="H972" s="7">
        <f t="shared" si="165"/>
        <v>0</v>
      </c>
      <c r="I972" s="7">
        <f t="shared" si="166"/>
        <v>1</v>
      </c>
      <c r="J972" s="7">
        <v>1</v>
      </c>
      <c r="K972" s="127">
        <f>VLOOKUP(G972,权重!$L$16:$N$18,3,0)</f>
        <v>0.03757</v>
      </c>
      <c r="L972" s="127">
        <f t="shared" si="167"/>
        <v>-0.0952406599627802</v>
      </c>
      <c r="M972" t="str">
        <f>IFERROR(VLOOKUP(A972,[1]数据整理!A:Q,16,0),"")</f>
        <v>水土保持学院</v>
      </c>
      <c r="N972" t="s">
        <v>124</v>
      </c>
      <c r="O972">
        <v>535</v>
      </c>
      <c r="P972">
        <v>453</v>
      </c>
      <c r="Q972" s="14"/>
      <c r="R972" s="14" t="s">
        <v>55</v>
      </c>
      <c r="S972" s="14" t="s">
        <v>55</v>
      </c>
      <c r="T972" s="30">
        <f>VLOOKUP(A972,英语评价得分!O:T,6,0)</f>
        <v>-0.14081650810085</v>
      </c>
      <c r="U972" s="41">
        <f t="shared" si="168"/>
        <v>-0.141076802541403</v>
      </c>
      <c r="V972" s="14">
        <f t="shared" si="169"/>
        <v>0</v>
      </c>
      <c r="W972">
        <v>23</v>
      </c>
      <c r="X972">
        <v>3</v>
      </c>
      <c r="Y972" s="131">
        <v>0.130434782608696</v>
      </c>
      <c r="Z972">
        <v>4.17</v>
      </c>
      <c r="AA972" s="41">
        <f t="shared" si="170"/>
        <v>-0.267670129418921</v>
      </c>
      <c r="AB972" s="41">
        <f>VLOOKUP(A972,绩点百分制转换!$H:$M,6,0)</f>
        <v>1.66484696029398</v>
      </c>
      <c r="AC972" s="41">
        <f>L972*权重!$O$22+AA972*权重!$O$23+AB972*权重!$O$24</f>
        <v>-0.0808845656244807</v>
      </c>
      <c r="AD972" s="41">
        <f t="shared" si="171"/>
        <v>-0.114984807337404</v>
      </c>
      <c r="AE972">
        <v>0</v>
      </c>
      <c r="AF972">
        <v>0</v>
      </c>
      <c r="AG972">
        <v>0</v>
      </c>
      <c r="AH972" s="41">
        <f>AE972*权重!$N$3+AF972*权重!$N$4+AG972*权重!$N$5</f>
        <v>0</v>
      </c>
      <c r="AI972" s="41">
        <f t="shared" si="172"/>
        <v>-0.885290647353986</v>
      </c>
      <c r="AJ972">
        <v>0</v>
      </c>
      <c r="AK972">
        <v>0</v>
      </c>
      <c r="AL972">
        <v>2</v>
      </c>
      <c r="AM972" s="41">
        <f>AJ972*权重!$N$9+AK972*权重!$N$10+AL972*权重!$N$11</f>
        <v>0.300978828314143</v>
      </c>
      <c r="AN972" s="41">
        <f t="shared" si="173"/>
        <v>0.157257139949415</v>
      </c>
      <c r="AO972" s="41">
        <f>AI972*权重!$D$16+AN972*权重!$D$17</f>
        <v>-0.238806764447147</v>
      </c>
      <c r="AP972" s="41">
        <f t="shared" si="174"/>
        <v>-0.284428492202315</v>
      </c>
      <c r="AQ972" t="s">
        <v>55</v>
      </c>
      <c r="AR972" t="s">
        <v>55</v>
      </c>
      <c r="AS972" t="s">
        <v>55</v>
      </c>
      <c r="AT972" t="s">
        <v>55</v>
      </c>
      <c r="AU972" t="s">
        <v>55</v>
      </c>
      <c r="AV972" s="7" t="str">
        <f>IF(AU972="","未进复试",IFERROR(VLOOKUP(A972,录取名单!$E:$I,5,0),"未录取"))</f>
        <v>未进复试</v>
      </c>
      <c r="AW972" s="136" t="str">
        <f>VLOOKUP(A972,[1]数据整理!$A:$AC,29,0)</f>
        <v>putong</v>
      </c>
      <c r="AX972" t="str">
        <f t="shared" si="175"/>
        <v/>
      </c>
      <c r="AY972">
        <f>IFERROR(VLOOKUP(A972,跨学科资质筛选!$A:$H,8,0),1)</f>
        <v>1</v>
      </c>
    </row>
    <row r="973" spans="1:51">
      <c r="A973" s="8">
        <v>1176</v>
      </c>
      <c r="B973" s="8" t="s">
        <v>1240</v>
      </c>
      <c r="C973">
        <v>2</v>
      </c>
      <c r="D973" t="s">
        <v>600</v>
      </c>
      <c r="E973" t="str">
        <f>VLOOKUP(A973,[1]数据整理!A:J,10,0)</f>
        <v>工学</v>
      </c>
      <c r="F973" t="str">
        <f>VLOOKUP(A973,[1]数据整理!$A:$M,13,0)</f>
        <v>土木工程</v>
      </c>
      <c r="G973" s="7">
        <v>211</v>
      </c>
      <c r="H973" s="7">
        <f t="shared" si="165"/>
        <v>0</v>
      </c>
      <c r="I973" s="7">
        <f t="shared" si="166"/>
        <v>1</v>
      </c>
      <c r="J973" s="7">
        <v>1</v>
      </c>
      <c r="K973" s="127">
        <f>VLOOKUP(G973,权重!$L$16:$N$18,3,0)</f>
        <v>0.03757</v>
      </c>
      <c r="L973" s="127">
        <f t="shared" si="167"/>
        <v>-0.0952406599627802</v>
      </c>
      <c r="M973" t="str">
        <f>IFERROR(VLOOKUP(A973,[1]数据整理!A:Q,16,0),"")</f>
        <v>水土保持学院</v>
      </c>
      <c r="N973" t="s">
        <v>1018</v>
      </c>
      <c r="O973">
        <v>426</v>
      </c>
      <c r="Q973" s="14"/>
      <c r="R973" s="14" t="s">
        <v>55</v>
      </c>
      <c r="S973" s="14" t="s">
        <v>55</v>
      </c>
      <c r="T973" s="30">
        <f>VLOOKUP(A973,英语评价得分!O:T,6,0)</f>
        <v>-1.8656247341219</v>
      </c>
      <c r="U973" s="41">
        <f t="shared" si="168"/>
        <v>-1.87387859366575</v>
      </c>
      <c r="V973" s="14">
        <f t="shared" si="169"/>
        <v>0</v>
      </c>
      <c r="W973">
        <v>154</v>
      </c>
      <c r="X973">
        <v>9</v>
      </c>
      <c r="Y973" s="131">
        <v>0.0584415584415584</v>
      </c>
      <c r="Z973">
        <v>3.56</v>
      </c>
      <c r="AA973" s="41">
        <f t="shared" si="170"/>
        <v>0.353007715886666</v>
      </c>
      <c r="AB973" s="41">
        <f>VLOOKUP(A973,绩点百分制转换!$H:$M,6,0)</f>
        <v>-0.852906263245097</v>
      </c>
      <c r="AC973" s="41">
        <f>L973*权重!$O$22+AA973*权重!$O$23+AB973*权重!$O$24</f>
        <v>0.0405366168784022</v>
      </c>
      <c r="AD973" s="41">
        <f t="shared" si="171"/>
        <v>0.0576952034044081</v>
      </c>
      <c r="AE973">
        <v>0</v>
      </c>
      <c r="AF973">
        <v>0</v>
      </c>
      <c r="AG973">
        <v>3</v>
      </c>
      <c r="AH973" s="41">
        <f>AE973*权重!$N$3+AF973*权重!$N$4+AG973*权重!$N$5</f>
        <v>0.319423652713132</v>
      </c>
      <c r="AI973" s="41">
        <f t="shared" si="172"/>
        <v>-0.580760905997001</v>
      </c>
      <c r="AJ973">
        <v>0</v>
      </c>
      <c r="AK973">
        <v>0</v>
      </c>
      <c r="AL973">
        <v>0</v>
      </c>
      <c r="AM973" s="41">
        <f>AJ973*权重!$N$9+AK973*权重!$N$10+AL973*权重!$N$11</f>
        <v>0</v>
      </c>
      <c r="AN973" s="41">
        <f t="shared" si="173"/>
        <v>-0.651047891978899</v>
      </c>
      <c r="AO973" s="41">
        <f>AI973*权重!$D$16+AN973*权重!$D$17</f>
        <v>-0.624345866004376</v>
      </c>
      <c r="AP973" s="41">
        <f t="shared" si="174"/>
        <v>-0.743621118486682</v>
      </c>
      <c r="AQ973" t="s">
        <v>55</v>
      </c>
      <c r="AR973" t="s">
        <v>55</v>
      </c>
      <c r="AS973" t="s">
        <v>55</v>
      </c>
      <c r="AT973" t="s">
        <v>55</v>
      </c>
      <c r="AU973" t="s">
        <v>55</v>
      </c>
      <c r="AV973" s="7" t="str">
        <f>IF(AU973="","未进复试",IFERROR(VLOOKUP(A973,录取名单!$E:$I,5,0),"未录取"))</f>
        <v>未进复试</v>
      </c>
      <c r="AW973" s="136" t="str">
        <f>VLOOKUP(A973,[1]数据整理!$A:$AC,29,0)</f>
        <v>putong</v>
      </c>
      <c r="AX973" t="str">
        <f t="shared" si="175"/>
        <v/>
      </c>
      <c r="AY973">
        <f>IFERROR(VLOOKUP(A973,跨学科资质筛选!$A:$H,8,0),1)</f>
        <v>1</v>
      </c>
    </row>
    <row r="974" spans="1:51">
      <c r="A974" s="8">
        <v>1177</v>
      </c>
      <c r="B974" s="8" t="s">
        <v>1241</v>
      </c>
      <c r="C974">
        <v>2</v>
      </c>
      <c r="D974" t="s">
        <v>102</v>
      </c>
      <c r="E974" t="str">
        <f>VLOOKUP(A974,[1]数据整理!A:J,10,0)</f>
        <v>经济学</v>
      </c>
      <c r="F974" t="str">
        <f>VLOOKUP(A974,[1]数据整理!$A:$M,13,0)</f>
        <v>经济学</v>
      </c>
      <c r="G974" s="7">
        <v>211</v>
      </c>
      <c r="H974" s="7">
        <f t="shared" si="165"/>
        <v>0</v>
      </c>
      <c r="I974" s="7">
        <f t="shared" si="166"/>
        <v>1</v>
      </c>
      <c r="J974" s="7">
        <v>1</v>
      </c>
      <c r="K974" s="127">
        <f>VLOOKUP(G974,权重!$L$16:$N$18,3,0)</f>
        <v>0.03757</v>
      </c>
      <c r="L974" s="127">
        <f t="shared" si="167"/>
        <v>-0.0952406599627802</v>
      </c>
      <c r="M974" t="str">
        <f>IFERROR(VLOOKUP(A974,[1]数据整理!A:Q,16,0),"")</f>
        <v>经济管理学院</v>
      </c>
      <c r="N974" t="s">
        <v>61</v>
      </c>
      <c r="O974">
        <v>523</v>
      </c>
      <c r="P974">
        <v>475</v>
      </c>
      <c r="Q974" s="14"/>
      <c r="R974" s="14" t="s">
        <v>55</v>
      </c>
      <c r="S974" s="14" t="s">
        <v>55</v>
      </c>
      <c r="T974" s="30">
        <f>VLOOKUP(A974,英语评价得分!O:T,6,0)</f>
        <v>0.0857059123660873</v>
      </c>
      <c r="U974" s="41">
        <f t="shared" si="168"/>
        <v>0.0864954283844849</v>
      </c>
      <c r="V974" s="14">
        <f t="shared" si="169"/>
        <v>0</v>
      </c>
      <c r="W974">
        <v>63</v>
      </c>
      <c r="X974">
        <v>6</v>
      </c>
      <c r="Y974" s="131">
        <v>0.0952380952380952</v>
      </c>
      <c r="Z974">
        <v>92.78</v>
      </c>
      <c r="AA974" s="41">
        <f t="shared" si="170"/>
        <v>0.0357723727304773</v>
      </c>
      <c r="AB974" s="41">
        <f>VLOOKUP(A974,绩点百分制转换!$H:$M,6,0)</f>
        <v>0.991733343388636</v>
      </c>
      <c r="AC974" s="41">
        <f>L974*权重!$O$22+AA974*权重!$O$23+AB974*权重!$O$24</f>
        <v>0.00376633744328344</v>
      </c>
      <c r="AD974" s="41">
        <f t="shared" si="171"/>
        <v>0.00540208521076029</v>
      </c>
      <c r="AE974">
        <v>0</v>
      </c>
      <c r="AF974">
        <v>0</v>
      </c>
      <c r="AG974">
        <v>0</v>
      </c>
      <c r="AH974" s="41">
        <f>AE974*权重!$N$3+AF974*权重!$N$4+AG974*权重!$N$5</f>
        <v>0</v>
      </c>
      <c r="AI974" s="41">
        <f t="shared" si="172"/>
        <v>-0.885290647353986</v>
      </c>
      <c r="AJ974">
        <v>0</v>
      </c>
      <c r="AK974">
        <v>0</v>
      </c>
      <c r="AL974">
        <v>0</v>
      </c>
      <c r="AM974" s="41">
        <f>AJ974*权重!$N$9+AK974*权重!$N$10+AL974*权重!$N$11</f>
        <v>0</v>
      </c>
      <c r="AN974" s="41">
        <f t="shared" si="173"/>
        <v>-0.651047891978899</v>
      </c>
      <c r="AO974" s="41">
        <f>AI974*权重!$D$16+AN974*权重!$D$17</f>
        <v>-0.740036714745894</v>
      </c>
      <c r="AP974" s="41">
        <f t="shared" si="174"/>
        <v>-0.881413587411652</v>
      </c>
      <c r="AQ974" t="s">
        <v>55</v>
      </c>
      <c r="AR974" t="s">
        <v>55</v>
      </c>
      <c r="AS974" t="s">
        <v>55</v>
      </c>
      <c r="AT974" t="s">
        <v>55</v>
      </c>
      <c r="AU974" t="s">
        <v>55</v>
      </c>
      <c r="AV974" s="7" t="str">
        <f>IF(AU974="","未进复试",IFERROR(VLOOKUP(A974,录取名单!$E:$I,5,0),"未录取"))</f>
        <v>未进复试</v>
      </c>
      <c r="AW974" s="136" t="str">
        <f>VLOOKUP(A974,[1]数据整理!$A:$AC,29,0)</f>
        <v>putong</v>
      </c>
      <c r="AX974" t="str">
        <f t="shared" si="175"/>
        <v/>
      </c>
      <c r="AY974">
        <f>IFERROR(VLOOKUP(A974,跨学科资质筛选!$A:$H,8,0),1)</f>
        <v>1</v>
      </c>
    </row>
    <row r="975" spans="1:51">
      <c r="A975" s="8">
        <v>1179</v>
      </c>
      <c r="B975" s="8" t="s">
        <v>1242</v>
      </c>
      <c r="C975">
        <v>1</v>
      </c>
      <c r="D975" t="s">
        <v>1243</v>
      </c>
      <c r="E975" t="str">
        <f>VLOOKUP(A975,[1]数据整理!A:J,10,0)</f>
        <v>文学</v>
      </c>
      <c r="F975" t="str">
        <f>VLOOKUP(A975,[1]数据整理!$A:$M,13,0)</f>
        <v>英语</v>
      </c>
      <c r="G975" s="7">
        <v>211</v>
      </c>
      <c r="H975" s="7">
        <f t="shared" si="165"/>
        <v>0</v>
      </c>
      <c r="I975" s="7">
        <f t="shared" si="166"/>
        <v>1</v>
      </c>
      <c r="J975" s="7">
        <v>1</v>
      </c>
      <c r="K975" s="127">
        <f>VLOOKUP(G975,权重!$L$16:$N$18,3,0)</f>
        <v>0.03757</v>
      </c>
      <c r="L975" s="127">
        <f t="shared" si="167"/>
        <v>-0.0952406599627802</v>
      </c>
      <c r="M975" t="str">
        <f>IFERROR(VLOOKUP(A975,[1]数据整理!A:Q,16,0),"")</f>
        <v>外语学院</v>
      </c>
      <c r="N975" t="s">
        <v>362</v>
      </c>
      <c r="O975">
        <v>658</v>
      </c>
      <c r="P975">
        <v>602</v>
      </c>
      <c r="Q975" s="14"/>
      <c r="R975" s="14" t="s">
        <v>55</v>
      </c>
      <c r="S975" s="14" t="s">
        <v>55</v>
      </c>
      <c r="T975" s="30">
        <f>VLOOKUP(A975,英语评价得分!O:T,6,0)</f>
        <v>2.40975892605076</v>
      </c>
      <c r="U975" s="41">
        <f t="shared" si="168"/>
        <v>2.42131918677466</v>
      </c>
      <c r="V975" s="14">
        <f t="shared" si="169"/>
        <v>0</v>
      </c>
      <c r="W975">
        <v>17</v>
      </c>
      <c r="X975">
        <v>4</v>
      </c>
      <c r="Y975" s="131">
        <v>0.235294117647059</v>
      </c>
      <c r="Z975">
        <v>3.8</v>
      </c>
      <c r="AA975" s="41">
        <f t="shared" si="170"/>
        <v>-1.17169779153183</v>
      </c>
      <c r="AB975" s="41">
        <f>VLOOKUP(A975,绩点百分制转换!$H:$M,6,0)</f>
        <v>-0.0650379075798088</v>
      </c>
      <c r="AC975" s="41">
        <f>L975*权重!$O$22+AA975*权重!$O$23+AB975*权重!$O$24</f>
        <v>-0.502431612188041</v>
      </c>
      <c r="AD975" s="41">
        <f t="shared" si="171"/>
        <v>-0.714490981040222</v>
      </c>
      <c r="AE975">
        <v>0</v>
      </c>
      <c r="AF975">
        <v>0</v>
      </c>
      <c r="AG975">
        <v>0</v>
      </c>
      <c r="AH975" s="41">
        <f>AE975*权重!$N$3+AF975*权重!$N$4+AG975*权重!$N$5</f>
        <v>0</v>
      </c>
      <c r="AI975" s="41">
        <f t="shared" si="172"/>
        <v>-0.885290647353986</v>
      </c>
      <c r="AJ975">
        <v>0</v>
      </c>
      <c r="AK975">
        <v>0</v>
      </c>
      <c r="AL975">
        <v>0</v>
      </c>
      <c r="AM975" s="41">
        <f>AJ975*权重!$N$9+AK975*权重!$N$10+AL975*权重!$N$11</f>
        <v>0</v>
      </c>
      <c r="AN975" s="41">
        <f t="shared" si="173"/>
        <v>-0.651047891978899</v>
      </c>
      <c r="AO975" s="41">
        <f>AI975*权重!$D$16+AN975*权重!$D$17</f>
        <v>-0.740036714745894</v>
      </c>
      <c r="AP975" s="41">
        <f t="shared" si="174"/>
        <v>-0.881413587411652</v>
      </c>
      <c r="AQ975" t="s">
        <v>55</v>
      </c>
      <c r="AR975" t="s">
        <v>55</v>
      </c>
      <c r="AS975" t="s">
        <v>55</v>
      </c>
      <c r="AT975" t="s">
        <v>55</v>
      </c>
      <c r="AU975" t="s">
        <v>55</v>
      </c>
      <c r="AV975" s="7" t="str">
        <f>IF(AU975="","未进复试",IFERROR(VLOOKUP(A975,录取名单!$E:$I,5,0),"未录取"))</f>
        <v>未进复试</v>
      </c>
      <c r="AW975" s="136" t="str">
        <f>VLOOKUP(A975,[1]数据整理!$A:$AC,29,0)</f>
        <v>putong</v>
      </c>
      <c r="AX975" t="str">
        <f t="shared" si="175"/>
        <v/>
      </c>
      <c r="AY975">
        <f>IFERROR(VLOOKUP(A975,跨学科资质筛选!$A:$H,8,0),1)</f>
        <v>1</v>
      </c>
    </row>
    <row r="976" spans="1:51">
      <c r="A976" s="8">
        <v>1180</v>
      </c>
      <c r="B976" s="8" t="s">
        <v>1244</v>
      </c>
      <c r="C976">
        <v>2</v>
      </c>
      <c r="D976" t="s">
        <v>102</v>
      </c>
      <c r="E976" t="str">
        <f>VLOOKUP(A976,[1]数据整理!A:J,10,0)</f>
        <v>工学</v>
      </c>
      <c r="F976" t="str">
        <f>VLOOKUP(A976,[1]数据整理!$A:$M,13,0)</f>
        <v>环境工程</v>
      </c>
      <c r="G976" s="7">
        <v>211</v>
      </c>
      <c r="H976" s="7">
        <f t="shared" si="165"/>
        <v>0</v>
      </c>
      <c r="I976" s="7">
        <f t="shared" si="166"/>
        <v>1</v>
      </c>
      <c r="J976" s="7">
        <v>1</v>
      </c>
      <c r="K976" s="127">
        <f>VLOOKUP(G976,权重!$L$16:$N$18,3,0)</f>
        <v>0.03757</v>
      </c>
      <c r="L976" s="127">
        <f t="shared" si="167"/>
        <v>-0.0952406599627802</v>
      </c>
      <c r="M976" t="str">
        <f>IFERROR(VLOOKUP(A976,[1]数据整理!A:Q,16,0),"")</f>
        <v>环境科学与工程学院</v>
      </c>
      <c r="N976" t="s">
        <v>76</v>
      </c>
      <c r="O976">
        <v>534</v>
      </c>
      <c r="P976">
        <v>431</v>
      </c>
      <c r="Q976" s="14"/>
      <c r="R976" s="14" t="s">
        <v>55</v>
      </c>
      <c r="S976" s="14" t="s">
        <v>55</v>
      </c>
      <c r="T976" s="30">
        <f>VLOOKUP(A976,英语评价得分!O:T,6,0)</f>
        <v>-0.156640436779942</v>
      </c>
      <c r="U976" s="41">
        <f t="shared" si="168"/>
        <v>-0.156974066680158</v>
      </c>
      <c r="V976" s="14">
        <f t="shared" si="169"/>
        <v>0</v>
      </c>
      <c r="W976">
        <v>51</v>
      </c>
      <c r="X976">
        <v>5</v>
      </c>
      <c r="Y976" s="131">
        <v>0.0980392156862745</v>
      </c>
      <c r="Z976">
        <v>88.98</v>
      </c>
      <c r="AA976" s="41">
        <f t="shared" si="170"/>
        <v>0.011622969445231</v>
      </c>
      <c r="AB976" s="41">
        <f>VLOOKUP(A976,绩点百分制转换!$H:$M,6,0)</f>
        <v>0.0154616852816481</v>
      </c>
      <c r="AC976" s="41">
        <f>L976*权重!$O$22+AA976*权重!$O$23+AB976*权重!$O$24</f>
        <v>-0.0496623510788109</v>
      </c>
      <c r="AD976" s="41">
        <f t="shared" si="171"/>
        <v>-0.0705819096551861</v>
      </c>
      <c r="AE976">
        <v>1</v>
      </c>
      <c r="AF976">
        <v>0</v>
      </c>
      <c r="AG976">
        <v>0</v>
      </c>
      <c r="AH976" s="41">
        <f>AE976*权重!$N$3+AF976*权重!$N$4+AG976*权重!$N$5</f>
        <v>0.460604525849828</v>
      </c>
      <c r="AI976" s="41">
        <f t="shared" si="172"/>
        <v>-0.446162937387948</v>
      </c>
      <c r="AJ976">
        <v>0</v>
      </c>
      <c r="AK976">
        <v>0</v>
      </c>
      <c r="AL976">
        <v>0</v>
      </c>
      <c r="AM976" s="41">
        <f>AJ976*权重!$N$9+AK976*权重!$N$10+AL976*权重!$N$11</f>
        <v>0</v>
      </c>
      <c r="AN976" s="41">
        <f t="shared" si="173"/>
        <v>-0.651047891978899</v>
      </c>
      <c r="AO976" s="41">
        <f>AI976*权重!$D$16+AN976*权重!$D$17</f>
        <v>-0.573212097729797</v>
      </c>
      <c r="AP976" s="41">
        <f t="shared" si="174"/>
        <v>-0.682718737247059</v>
      </c>
      <c r="AQ976">
        <v>92.8</v>
      </c>
      <c r="AR976">
        <v>93.2</v>
      </c>
      <c r="AS976">
        <v>92.4</v>
      </c>
      <c r="AT976">
        <v>92.6</v>
      </c>
      <c r="AU976">
        <v>92.75</v>
      </c>
      <c r="AV976" s="7">
        <f>IF(AU976="","未进复试",IFERROR(VLOOKUP(A976,录取名单!$E:$I,5,0),"未录取"))</f>
        <v>92.75</v>
      </c>
      <c r="AW976" s="136" t="str">
        <f>VLOOKUP(A976,[1]数据整理!$A:$AC,29,0)</f>
        <v>putong</v>
      </c>
      <c r="AX976" t="str">
        <f t="shared" si="175"/>
        <v/>
      </c>
      <c r="AY976">
        <f>IFERROR(VLOOKUP(A976,跨学科资质筛选!$A:$H,8,0),1)</f>
        <v>1</v>
      </c>
    </row>
    <row r="977" spans="1:51">
      <c r="A977" s="8">
        <v>10000</v>
      </c>
      <c r="B977" s="8" t="s">
        <v>1245</v>
      </c>
      <c r="C977">
        <v>1</v>
      </c>
      <c r="D977" t="s">
        <v>1246</v>
      </c>
      <c r="E977" t="str">
        <f>VLOOKUP(A977,[1]数据整理!A:J,10,0)</f>
        <v>理学</v>
      </c>
      <c r="F977" t="str">
        <f>VLOOKUP(A977,[1]数据整理!$A:$M,13,0)</f>
        <v>应用心理学</v>
      </c>
      <c r="G977" s="7" t="s">
        <v>53</v>
      </c>
      <c r="H977" s="7">
        <f t="shared" si="165"/>
        <v>0</v>
      </c>
      <c r="I977" s="7">
        <f t="shared" si="166"/>
        <v>1</v>
      </c>
      <c r="J977" s="7">
        <v>1</v>
      </c>
      <c r="K977" s="127">
        <f>VLOOKUP(G977,权重!$L$16:$N$18,3,0)</f>
        <v>0.02965</v>
      </c>
      <c r="L977" s="127">
        <f t="shared" si="167"/>
        <v>-0.162495927150278</v>
      </c>
      <c r="M977" t="str">
        <f>IFERROR(VLOOKUP(A977,[1]数据整理!A:Q,16,0),"")</f>
        <v>人文社会科学学院</v>
      </c>
      <c r="N977" t="s">
        <v>197</v>
      </c>
      <c r="O977">
        <v>608</v>
      </c>
      <c r="P977">
        <v>569</v>
      </c>
      <c r="Q977" s="14"/>
      <c r="R977" s="14" t="s">
        <v>55</v>
      </c>
      <c r="S977" s="14">
        <v>7</v>
      </c>
      <c r="T977" s="30">
        <f>VLOOKUP(A977,英语评价得分!O:T,6,0)</f>
        <v>1.80587113509333</v>
      </c>
      <c r="U977" s="41">
        <f t="shared" si="168"/>
        <v>1.81463269837406</v>
      </c>
      <c r="V977" s="14">
        <f t="shared" si="169"/>
        <v>0</v>
      </c>
      <c r="W977">
        <v>45</v>
      </c>
      <c r="X977">
        <v>3</v>
      </c>
      <c r="Y977" s="131">
        <v>0.0666666666666667</v>
      </c>
      <c r="Z977">
        <v>3.39</v>
      </c>
      <c r="AA977" s="41">
        <f t="shared" si="170"/>
        <v>0.282096286239989</v>
      </c>
      <c r="AB977" s="41">
        <f>VLOOKUP(A977,绩点百分制转换!$H:$M,6,0)</f>
        <v>-1.28965937345085</v>
      </c>
      <c r="AC977" s="41">
        <f>L977*权重!$O$22+AA977*权重!$O$23+AB977*权重!$O$24</f>
        <v>-0.0448589045909028</v>
      </c>
      <c r="AD977" s="41">
        <f t="shared" si="171"/>
        <v>-0.0637506535758772</v>
      </c>
      <c r="AE977">
        <v>0</v>
      </c>
      <c r="AF977">
        <v>0</v>
      </c>
      <c r="AG977">
        <v>2</v>
      </c>
      <c r="AH977" s="41">
        <f>AE977*权重!$N$3+AF977*权重!$N$4+AG977*权重!$N$5</f>
        <v>0.212949101808755</v>
      </c>
      <c r="AI977" s="41">
        <f t="shared" si="172"/>
        <v>-0.682270819782663</v>
      </c>
      <c r="AJ977">
        <v>0</v>
      </c>
      <c r="AK977">
        <v>0</v>
      </c>
      <c r="AL977">
        <v>1</v>
      </c>
      <c r="AM977" s="41">
        <f>AJ977*权重!$N$9+AK977*权重!$N$10+AL977*权重!$N$11</f>
        <v>0.150489414157071</v>
      </c>
      <c r="AN977" s="41">
        <f t="shared" si="173"/>
        <v>-0.246895376014742</v>
      </c>
      <c r="AO977" s="41">
        <f>AI977*权重!$D$16+AN977*权重!$D$17</f>
        <v>-0.412294507102175</v>
      </c>
      <c r="AP977" s="41">
        <f t="shared" si="174"/>
        <v>-0.491059393857004</v>
      </c>
      <c r="AQ977">
        <v>32.4</v>
      </c>
      <c r="AR977">
        <v>8</v>
      </c>
      <c r="AS977">
        <v>8</v>
      </c>
      <c r="AT977">
        <v>34.25</v>
      </c>
      <c r="AU977">
        <v>82.65</v>
      </c>
      <c r="AV977" s="7">
        <f>IF(AU977="","未进复试",IFERROR(VLOOKUP(A977,录取名单!$E:$I,5,0),"未录取"))</f>
        <v>82.65</v>
      </c>
      <c r="AW977" s="136" t="str">
        <f>VLOOKUP(A977,[1]数据整理!$A:$AC,29,0)</f>
        <v>putong</v>
      </c>
      <c r="AX977" t="str">
        <f t="shared" si="175"/>
        <v/>
      </c>
      <c r="AY977">
        <f>IFERROR(VLOOKUP(A977,跨学科资质筛选!$A:$H,8,0),1)</f>
        <v>1</v>
      </c>
    </row>
    <row r="978" spans="1:51">
      <c r="A978" s="8">
        <v>10001</v>
      </c>
      <c r="B978" s="8" t="s">
        <v>1247</v>
      </c>
      <c r="C978">
        <v>2</v>
      </c>
      <c r="D978" t="s">
        <v>102</v>
      </c>
      <c r="E978" t="str">
        <f>VLOOKUP(A978,[1]数据整理!A:J,10,0)</f>
        <v>农学</v>
      </c>
      <c r="F978" t="str">
        <f>VLOOKUP(A978,[1]数据整理!$A:$M,13,0)</f>
        <v>林学</v>
      </c>
      <c r="G978" s="7">
        <v>211</v>
      </c>
      <c r="H978" s="7">
        <f t="shared" si="165"/>
        <v>0</v>
      </c>
      <c r="I978" s="7">
        <f t="shared" si="166"/>
        <v>1</v>
      </c>
      <c r="J978" s="7">
        <v>1</v>
      </c>
      <c r="K978" s="127">
        <f>VLOOKUP(G978,权重!$L$16:$N$18,3,0)</f>
        <v>0.03757</v>
      </c>
      <c r="L978" s="127">
        <f t="shared" si="167"/>
        <v>-0.0952406599627802</v>
      </c>
      <c r="M978" t="str">
        <f>IFERROR(VLOOKUP(A978,[1]数据整理!A:Q,16,0),"")</f>
        <v>水土保持学院</v>
      </c>
      <c r="N978" t="s">
        <v>124</v>
      </c>
      <c r="O978">
        <v>545</v>
      </c>
      <c r="P978">
        <v>490</v>
      </c>
      <c r="Q978" s="14"/>
      <c r="R978" s="14" t="s">
        <v>55</v>
      </c>
      <c r="S978" s="14" t="s">
        <v>55</v>
      </c>
      <c r="T978" s="30">
        <f>VLOOKUP(A978,英语评价得分!O:T,6,0)</f>
        <v>0.360200362801284</v>
      </c>
      <c r="U978" s="41">
        <f t="shared" si="168"/>
        <v>0.362262014021118</v>
      </c>
      <c r="V978" s="14">
        <f t="shared" si="169"/>
        <v>0</v>
      </c>
      <c r="W978">
        <v>19</v>
      </c>
      <c r="X978">
        <v>1</v>
      </c>
      <c r="Y978" s="131">
        <v>0.0526315789473684</v>
      </c>
      <c r="Z978">
        <v>89.28</v>
      </c>
      <c r="AA978" s="41">
        <f t="shared" si="170"/>
        <v>0.403097506911328</v>
      </c>
      <c r="AB978" s="41">
        <f>VLOOKUP(A978,绩点百分制转换!$H:$M,6,0)</f>
        <v>0.0925357635532517</v>
      </c>
      <c r="AC978" s="41">
        <f>L978*权重!$O$22+AA978*权重!$O$23+AB978*权重!$O$24</f>
        <v>0.102412984340951</v>
      </c>
      <c r="AD978" s="41">
        <f t="shared" si="171"/>
        <v>0.145693125824935</v>
      </c>
      <c r="AE978">
        <v>0</v>
      </c>
      <c r="AF978">
        <v>1</v>
      </c>
      <c r="AG978">
        <v>4</v>
      </c>
      <c r="AH978" s="41">
        <f>AE978*权重!$N$3+AF978*权重!$N$4+AG978*权重!$N$5</f>
        <v>0.858819126863304</v>
      </c>
      <c r="AI978" s="41">
        <f t="shared" si="172"/>
        <v>-0.0665160689698573</v>
      </c>
      <c r="AJ978">
        <v>0</v>
      </c>
      <c r="AK978">
        <v>1</v>
      </c>
      <c r="AL978">
        <v>1</v>
      </c>
      <c r="AM978" s="41">
        <f>AJ978*权重!$N$9+AK978*权重!$N$10+AL978*权重!$N$11</f>
        <v>0.491989814419273</v>
      </c>
      <c r="AN978" s="41">
        <f t="shared" si="173"/>
        <v>0.670233890132048</v>
      </c>
      <c r="AO978" s="41">
        <f>AI978*权重!$D$16+AN978*权重!$D$17</f>
        <v>0.390342580669234</v>
      </c>
      <c r="AP978" s="41">
        <f t="shared" si="174"/>
        <v>0.464913763724991</v>
      </c>
      <c r="AQ978">
        <v>85</v>
      </c>
      <c r="AR978" t="s">
        <v>55</v>
      </c>
      <c r="AS978">
        <v>85.6</v>
      </c>
      <c r="AT978">
        <v>90.2</v>
      </c>
      <c r="AU978">
        <v>87.2</v>
      </c>
      <c r="AV978" s="7">
        <f>IF(AU978="","未进复试",IFERROR(VLOOKUP(A978,录取名单!$E:$I,5,0),"未录取"))</f>
        <v>87.2</v>
      </c>
      <c r="AW978" s="136" t="str">
        <f>VLOOKUP(A978,[1]数据整理!$A:$AC,29,0)</f>
        <v>putong</v>
      </c>
      <c r="AX978" t="str">
        <f t="shared" si="175"/>
        <v/>
      </c>
      <c r="AY978">
        <f>IFERROR(VLOOKUP(A978,跨学科资质筛选!$A:$H,8,0),1)</f>
        <v>1</v>
      </c>
    </row>
  </sheetData>
  <sortState ref="A2:AY978">
    <sortCondition ref="A1"/>
  </sortState>
  <conditionalFormatting sqref="A1:A978">
    <cfRule type="duplicateValues" dxfId="7" priority="8"/>
  </conditionalFormatting>
  <conditionalFormatting sqref="AV$1:AV$1048576">
    <cfRule type="containsText" dxfId="8" priority="1" operator="between" text="未录取">
      <formula>NOT(ISERROR(SEARCH("未录取",AV1)))</formula>
    </cfRule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78"/>
  <sheetViews>
    <sheetView workbookViewId="0">
      <pane xSplit="3" ySplit="1" topLeftCell="D961" activePane="bottomRight" state="frozenSplit"/>
      <selection/>
      <selection pane="topRight"/>
      <selection pane="bottomLeft"/>
      <selection pane="bottomRight" activeCell="O961" sqref="O961"/>
    </sheetView>
  </sheetViews>
  <sheetFormatPr defaultColWidth="9" defaultRowHeight="13.8"/>
  <cols>
    <col min="1" max="2" width="9" style="8"/>
    <col min="3" max="3" width="19.25" customWidth="1"/>
    <col min="4" max="4" width="13.3796296296296" customWidth="1"/>
    <col min="5" max="5" width="17.6296296296296" customWidth="1"/>
    <col min="6" max="6" width="18" customWidth="1"/>
    <col min="7" max="7" width="10.6296296296296" style="30" customWidth="1"/>
    <col min="8" max="9" width="10.8796296296296" customWidth="1"/>
    <col min="10" max="10" width="9" hidden="1" customWidth="1"/>
    <col min="11" max="12" width="9" customWidth="1"/>
    <col min="13" max="13" width="10.6296296296296" hidden="1" customWidth="1"/>
    <col min="14" max="14" width="9" hidden="1" customWidth="1"/>
    <col min="19" max="19" width="9.25" hidden="1" customWidth="1"/>
    <col min="20" max="20" width="13" hidden="1" customWidth="1"/>
    <col min="21" max="21" width="12.3796296296296" customWidth="1"/>
    <col min="22" max="22" width="13" customWidth="1"/>
  </cols>
  <sheetData>
    <row r="1" s="19" customFormat="1" ht="48" customHeight="1" spans="1:29">
      <c r="A1" s="45" t="s">
        <v>0</v>
      </c>
      <c r="B1" s="45" t="s">
        <v>1</v>
      </c>
      <c r="C1" s="5" t="s">
        <v>12</v>
      </c>
      <c r="D1" s="5" t="s">
        <v>1248</v>
      </c>
      <c r="E1" s="5" t="s">
        <v>13</v>
      </c>
      <c r="F1" s="121" t="s">
        <v>20</v>
      </c>
      <c r="G1" s="122" t="s">
        <v>29</v>
      </c>
      <c r="H1" s="122" t="s">
        <v>41</v>
      </c>
      <c r="I1" s="123" t="s">
        <v>47</v>
      </c>
      <c r="J1" s="123" t="s">
        <v>1249</v>
      </c>
      <c r="K1" s="123" t="s">
        <v>1250</v>
      </c>
      <c r="L1" s="19" t="s">
        <v>50</v>
      </c>
      <c r="M1" s="19" t="s">
        <v>1251</v>
      </c>
      <c r="N1" s="19" t="s">
        <v>1252</v>
      </c>
      <c r="O1" s="19" t="s">
        <v>1253</v>
      </c>
      <c r="P1" s="19" t="s">
        <v>1254</v>
      </c>
      <c r="Q1" s="19" t="s">
        <v>1255</v>
      </c>
      <c r="R1" s="19" t="s">
        <v>1256</v>
      </c>
      <c r="S1" s="19" t="s">
        <v>1257</v>
      </c>
      <c r="T1" s="19" t="s">
        <v>1258</v>
      </c>
      <c r="U1" s="19" t="s">
        <v>1259</v>
      </c>
      <c r="V1" s="19" t="s">
        <v>1260</v>
      </c>
      <c r="AC1" s="124"/>
    </row>
    <row r="2" spans="1:29">
      <c r="A2" s="8">
        <v>2</v>
      </c>
      <c r="B2" s="8" t="s">
        <v>51</v>
      </c>
      <c r="C2" t="s">
        <v>1261</v>
      </c>
      <c r="D2">
        <f>VLOOKUP(A2,[1]数据整理!$A:$O,15,0)</f>
        <v>125300</v>
      </c>
      <c r="E2" t="str">
        <f>VLOOKUP(D2,目标专业代码!$I:$J,2,0)</f>
        <v>会计</v>
      </c>
      <c r="F2" s="41">
        <v>0.78510411199729</v>
      </c>
      <c r="G2" s="41">
        <v>-0.504815669343295</v>
      </c>
      <c r="H2" s="41">
        <v>1.33878111901001</v>
      </c>
      <c r="I2" s="7" t="s">
        <v>1262</v>
      </c>
      <c r="J2" s="7">
        <f t="shared" ref="J2" si="0">IF(ISNUMBER(I2),I2,0)</f>
        <v>0</v>
      </c>
      <c r="K2" s="7" t="str">
        <f t="shared" ref="K2" si="1">IF(ISNUMBER(I2),"录取","不予录取")</f>
        <v>不予录取</v>
      </c>
      <c r="L2">
        <v>1</v>
      </c>
      <c r="M2">
        <v>0.21094</v>
      </c>
      <c r="N2">
        <v>0.78371</v>
      </c>
      <c r="O2" s="41">
        <f>IF(L2=0,0,IF(C2&lt;&gt;"外语学院",综合评价得分!F2*因子分析矩阵及成分!$R$2+综合评价得分!G2*因子分析矩阵及成分!$R$3+综合评价得分!H2*因子分析矩阵及成分!$R$4,IF(综合评价得分!C2="外语学院",综合评价得分!G2*因子分析矩阵及成分!$R$7+综合评价得分!H2*因子分析矩阵及成分!$R$9)))</f>
        <v>0.491250063282526</v>
      </c>
      <c r="P2" s="40">
        <f t="shared" ref="P2" si="2">_xlfn.RANK.EQ(O2,$O$2:$O$978)</f>
        <v>158</v>
      </c>
      <c r="Q2">
        <f t="shared" ref="Q2" si="3">SUMPRODUCT((C2=$C$2:$C$978)*($O$2:$O$978&gt;=O2))</f>
        <v>78</v>
      </c>
      <c r="R2">
        <f t="shared" ref="R2" si="4">SUMPRODUCT((E2=$E$2:$E$978)*($O$2:$O$978&gt;=O2))</f>
        <v>13</v>
      </c>
      <c r="S2" t="str">
        <f>IF(Q2&lt;=VLOOKUP(C2,录取名额!$A:$B,2,0),"录取","不予录取")</f>
        <v>不予录取</v>
      </c>
      <c r="T2" t="str">
        <f t="shared" ref="T2" si="5">IF(K2=S2,"RIGHT","FALSE")</f>
        <v>RIGHT</v>
      </c>
      <c r="U2" t="str">
        <f>IF(R2&lt;=VLOOKUP(E2,录取名额!E:F,2,0),"录取","不予录取")</f>
        <v>不予录取</v>
      </c>
      <c r="V2" t="str">
        <f t="shared" ref="V2" si="6">IF(K2=U2,"RIGHT","FALSE")</f>
        <v>RIGHT</v>
      </c>
      <c r="AC2" s="125"/>
    </row>
    <row r="3" spans="1:29">
      <c r="A3" s="8">
        <v>600</v>
      </c>
      <c r="B3" s="8" t="s">
        <v>722</v>
      </c>
      <c r="C3" t="s">
        <v>1263</v>
      </c>
      <c r="D3">
        <f>VLOOKUP(A3,[1]数据整理!$A:$O,15,0)</f>
        <v>97300</v>
      </c>
      <c r="E3" t="str">
        <f>VLOOKUP(D3,目标专业代码!$I:$J,2,0)</f>
        <v>风景园林学（农学）</v>
      </c>
      <c r="F3" s="41">
        <v>-0.0789645229974971</v>
      </c>
      <c r="G3" s="41">
        <v>0.154971114173451</v>
      </c>
      <c r="H3" s="41">
        <v>-0.697690295511693</v>
      </c>
      <c r="I3" s="7" t="s">
        <v>1262</v>
      </c>
      <c r="J3" s="7">
        <f t="shared" ref="J3:J66" si="7">IF(ISNUMBER(I3),I3,0)</f>
        <v>0</v>
      </c>
      <c r="K3" s="7" t="str">
        <f t="shared" ref="K3:K66" si="8">IF(ISNUMBER(I3),"录取","不予录取")</f>
        <v>不予录取</v>
      </c>
      <c r="L3">
        <v>1</v>
      </c>
      <c r="M3">
        <v>1.51486</v>
      </c>
      <c r="N3">
        <v>-1.08046</v>
      </c>
      <c r="O3" s="41">
        <f>IF(L3=0,0,IF(C3&lt;&gt;"外语学院",综合评价得分!F492*因子分析矩阵及成分!$R$2+综合评价得分!G492*因子分析矩阵及成分!$R$3+综合评价得分!H492*因子分析矩阵及成分!$R$4,IF(综合评价得分!C492="外语学院",综合评价得分!G492*因子分析矩阵及成分!$R$7+综合评价得分!H492*因子分析矩阵及成分!$R$9)))</f>
        <v>1.71551550934512</v>
      </c>
      <c r="P3" s="40">
        <f t="shared" ref="P3:P66" si="9">_xlfn.RANK.EQ(O3,$O$2:$O$978)</f>
        <v>20</v>
      </c>
      <c r="Q3">
        <f t="shared" ref="Q3:Q66" si="10">SUMPRODUCT((C3=$C$2:$C$978)*($O$2:$O$978&gt;=O3))</f>
        <v>9</v>
      </c>
      <c r="R3">
        <f t="shared" ref="R3:R66" si="11">SUMPRODUCT((E3=$E$2:$E$978)*($O$2:$O$978&gt;=O3))</f>
        <v>2</v>
      </c>
      <c r="S3" t="str">
        <f>IF(Q3&lt;=VLOOKUP(C3,录取名额!$A:$B,2,0),"录取","不予录取")</f>
        <v>录取</v>
      </c>
      <c r="T3" t="str">
        <f t="shared" ref="T3:T66" si="12">IF(K3=S3,"RIGHT","FALSE")</f>
        <v>FALSE</v>
      </c>
      <c r="U3" t="str">
        <f>IF(R3&lt;=VLOOKUP(E3,录取名额!E:F,2,0),"录取","不予录取")</f>
        <v>录取</v>
      </c>
      <c r="V3" t="str">
        <f t="shared" ref="V3:V66" si="13">IF(K3=U3,"RIGHT","FALSE")</f>
        <v>FALSE</v>
      </c>
      <c r="AC3" s="125"/>
    </row>
    <row r="4" spans="1:29">
      <c r="A4" s="8">
        <v>5</v>
      </c>
      <c r="B4" s="8" t="s">
        <v>59</v>
      </c>
      <c r="C4" t="s">
        <v>1261</v>
      </c>
      <c r="D4">
        <f>VLOOKUP(A4,[1]数据整理!$A:$O,15,0)</f>
        <v>20200</v>
      </c>
      <c r="E4" t="str">
        <f>VLOOKUP(D4,目标专业代码!$I:$J,2,0)</f>
        <v>应用经济学</v>
      </c>
      <c r="F4" s="41">
        <v>0.399030892106003</v>
      </c>
      <c r="G4" s="41">
        <v>0.248860096139033</v>
      </c>
      <c r="H4" s="41">
        <v>1.79925946553032</v>
      </c>
      <c r="I4" s="7" t="s">
        <v>1262</v>
      </c>
      <c r="J4" s="7">
        <f t="shared" si="7"/>
        <v>0</v>
      </c>
      <c r="K4" s="7" t="str">
        <f t="shared" si="8"/>
        <v>不予录取</v>
      </c>
      <c r="L4">
        <v>1</v>
      </c>
      <c r="M4">
        <v>0.29677</v>
      </c>
      <c r="N4">
        <v>1.56597</v>
      </c>
      <c r="O4" s="41">
        <f>IF(L4=0,0,IF(C4&lt;&gt;"外语学院",综合评价得分!F4*因子分析矩阵及成分!$R$2+综合评价得分!G4*因子分析矩阵及成分!$R$3+综合评价得分!H4*因子分析矩阵及成分!$R$4,IF(综合评价得分!C4="外语学院",综合评价得分!G4*因子分析矩阵及成分!$R$7+综合评价得分!H4*因子分析矩阵及成分!$R$9)))</f>
        <v>0.917913451450392</v>
      </c>
      <c r="P4" s="40">
        <f t="shared" si="9"/>
        <v>73</v>
      </c>
      <c r="Q4">
        <f t="shared" si="10"/>
        <v>36</v>
      </c>
      <c r="R4">
        <f t="shared" si="11"/>
        <v>8</v>
      </c>
      <c r="S4" t="str">
        <f>IF(Q4&lt;=VLOOKUP(C4,录取名额!$A:$B,2,0),"录取","不予录取")</f>
        <v>录取</v>
      </c>
      <c r="T4" t="str">
        <f t="shared" si="12"/>
        <v>FALSE</v>
      </c>
      <c r="U4" t="str">
        <f>IF(R4&lt;=VLOOKUP(E4,录取名额!E:F,2,0),"录取","不予录取")</f>
        <v>不予录取</v>
      </c>
      <c r="V4" t="str">
        <f t="shared" si="13"/>
        <v>RIGHT</v>
      </c>
      <c r="AC4" s="125"/>
    </row>
    <row r="5" spans="1:29">
      <c r="A5" s="8">
        <v>6</v>
      </c>
      <c r="B5" s="8" t="s">
        <v>62</v>
      </c>
      <c r="C5" t="s">
        <v>1263</v>
      </c>
      <c r="D5">
        <f>VLOOKUP(A5,[1]数据整理!$A:$O,15,0)</f>
        <v>95300</v>
      </c>
      <c r="E5" t="str">
        <f>VLOOKUP(D5,目标专业代码!$I:$J,2,0)</f>
        <v>风景园林</v>
      </c>
      <c r="F5" s="41">
        <v>-0.0238112058701698</v>
      </c>
      <c r="G5" s="41">
        <v>0.176855422490563</v>
      </c>
      <c r="H5" s="41">
        <v>0.0821175468820477</v>
      </c>
      <c r="I5" s="7" t="s">
        <v>1262</v>
      </c>
      <c r="J5" s="7">
        <f t="shared" si="7"/>
        <v>0</v>
      </c>
      <c r="K5" s="7" t="str">
        <f t="shared" si="8"/>
        <v>不予录取</v>
      </c>
      <c r="L5">
        <v>1</v>
      </c>
      <c r="M5">
        <v>0.07404</v>
      </c>
      <c r="N5">
        <v>0.14492</v>
      </c>
      <c r="O5" s="41">
        <f>IF(L5=0,0,IF(C5&lt;&gt;"外语学院",综合评价得分!F5*因子分析矩阵及成分!$R$2+综合评价得分!G5*因子分析矩阵及成分!$R$3+综合评价得分!H5*因子分析矩阵及成分!$R$4,IF(综合评价得分!C5="外语学院",综合评价得分!G5*因子分析矩阵及成分!$R$7+综合评价得分!H5*因子分析矩阵及成分!$R$9)))</f>
        <v>0.108725843077319</v>
      </c>
      <c r="P5" s="40">
        <f t="shared" si="9"/>
        <v>347</v>
      </c>
      <c r="Q5">
        <f t="shared" si="10"/>
        <v>95</v>
      </c>
      <c r="R5">
        <f t="shared" si="11"/>
        <v>46</v>
      </c>
      <c r="S5" t="str">
        <f>IF(Q5&lt;=VLOOKUP(C5,录取名额!$A:$B,2,0),"录取","不予录取")</f>
        <v>录取</v>
      </c>
      <c r="T5" t="str">
        <f t="shared" si="12"/>
        <v>FALSE</v>
      </c>
      <c r="U5" t="str">
        <f>IF(R5&lt;=VLOOKUP(E5,录取名额!E:F,2,0),"录取","不予录取")</f>
        <v>录取</v>
      </c>
      <c r="V5" t="str">
        <f t="shared" si="13"/>
        <v>FALSE</v>
      </c>
      <c r="AC5" s="125"/>
    </row>
    <row r="6" spans="1:29">
      <c r="A6" s="8">
        <v>9</v>
      </c>
      <c r="B6" s="8" t="s">
        <v>65</v>
      </c>
      <c r="C6" t="s">
        <v>1261</v>
      </c>
      <c r="D6">
        <f>VLOOKUP(A6,[1]数据整理!$A:$O,15,0)</f>
        <v>25200</v>
      </c>
      <c r="E6" t="str">
        <f>VLOOKUP(D6,目标专业代码!$I:$J,2,0)</f>
        <v>应用统计</v>
      </c>
      <c r="F6" s="41">
        <v>-0.281193352464363</v>
      </c>
      <c r="G6" s="41">
        <v>0.00422201031123562</v>
      </c>
      <c r="H6" s="41">
        <v>0.325766612567353</v>
      </c>
      <c r="I6" s="7" t="s">
        <v>1262</v>
      </c>
      <c r="J6" s="7">
        <f t="shared" si="7"/>
        <v>0</v>
      </c>
      <c r="K6" s="7" t="str">
        <f t="shared" si="8"/>
        <v>不予录取</v>
      </c>
      <c r="L6">
        <v>1</v>
      </c>
      <c r="M6">
        <v>-0.24287</v>
      </c>
      <c r="N6">
        <v>0.35291</v>
      </c>
      <c r="O6" s="41">
        <f>IF(L6=0,0,IF(C6&lt;&gt;"外语学院",综合评价得分!F6*因子分析矩阵及成分!$R$2+综合评价得分!G6*因子分析矩阵及成分!$R$3+综合评价得分!H6*因子分析矩阵及成分!$R$4,IF(综合评价得分!C6="外语学院",综合评价得分!G6*因子分析矩阵及成分!$R$7+综合评价得分!H6*因子分析矩阵及成分!$R$9)))</f>
        <v>0.0487058524240565</v>
      </c>
      <c r="P6" s="40">
        <f t="shared" si="9"/>
        <v>382</v>
      </c>
      <c r="Q6">
        <f t="shared" si="10"/>
        <v>178</v>
      </c>
      <c r="R6">
        <f t="shared" si="11"/>
        <v>12</v>
      </c>
      <c r="S6" t="str">
        <f>IF(Q6&lt;=VLOOKUP(C6,录取名额!$A:$B,2,0),"录取","不予录取")</f>
        <v>不予录取</v>
      </c>
      <c r="T6" t="str">
        <f t="shared" si="12"/>
        <v>RIGHT</v>
      </c>
      <c r="U6" t="str">
        <f>IF(R6&lt;=VLOOKUP(E6,录取名额!E:F,2,0),"录取","不予录取")</f>
        <v>不予录取</v>
      </c>
      <c r="V6" t="str">
        <f t="shared" si="13"/>
        <v>RIGHT</v>
      </c>
      <c r="AC6" s="125"/>
    </row>
    <row r="7" spans="1:29">
      <c r="A7" s="8">
        <v>11</v>
      </c>
      <c r="B7" s="8" t="s">
        <v>68</v>
      </c>
      <c r="C7" t="s">
        <v>1263</v>
      </c>
      <c r="D7">
        <f>VLOOKUP(A7,[1]数据整理!$A:$O,15,0)</f>
        <v>95300</v>
      </c>
      <c r="E7" t="str">
        <f>VLOOKUP(D7,目标专业代码!$I:$J,2,0)</f>
        <v>风景园林</v>
      </c>
      <c r="F7" s="41">
        <v>0.14164874551181</v>
      </c>
      <c r="G7" s="41">
        <v>0.319842383931022</v>
      </c>
      <c r="H7" s="41">
        <v>0.442006153970263</v>
      </c>
      <c r="I7" s="7">
        <v>75.79</v>
      </c>
      <c r="J7" s="7">
        <f t="shared" si="7"/>
        <v>75.79</v>
      </c>
      <c r="K7" s="7" t="str">
        <f t="shared" si="8"/>
        <v>录取</v>
      </c>
      <c r="L7">
        <v>1</v>
      </c>
      <c r="M7">
        <v>0.22489</v>
      </c>
      <c r="N7">
        <v>-0.6093</v>
      </c>
      <c r="O7" s="41">
        <f>IF(L7=0,0,IF(C7&lt;&gt;"外语学院",综合评价得分!F7*因子分析矩阵及成分!$R$2+综合评价得分!G7*因子分析矩阵及成分!$R$3+综合评价得分!H7*因子分析矩阵及成分!$R$4,IF(综合评价得分!C7="外语学院",综合评价得分!G7*因子分析矩阵及成分!$R$7+综合评价得分!H7*因子分析矩阵及成分!$R$9)))</f>
        <v>0.360314581245415</v>
      </c>
      <c r="P7" s="40">
        <f t="shared" si="9"/>
        <v>216</v>
      </c>
      <c r="Q7">
        <f t="shared" si="10"/>
        <v>61</v>
      </c>
      <c r="R7">
        <f t="shared" si="11"/>
        <v>33</v>
      </c>
      <c r="S7" t="str">
        <f>IF(Q7&lt;=VLOOKUP(C7,录取名额!$A:$B,2,0),"录取","不予录取")</f>
        <v>录取</v>
      </c>
      <c r="T7" t="str">
        <f t="shared" si="12"/>
        <v>RIGHT</v>
      </c>
      <c r="U7" t="str">
        <f>IF(R7&lt;=VLOOKUP(E7,录取名额!E:F,2,0),"录取","不予录取")</f>
        <v>录取</v>
      </c>
      <c r="V7" t="str">
        <f t="shared" si="13"/>
        <v>RIGHT</v>
      </c>
      <c r="AC7" s="125"/>
    </row>
    <row r="8" spans="1:22">
      <c r="A8" s="8">
        <v>12</v>
      </c>
      <c r="B8" s="8" t="s">
        <v>70</v>
      </c>
      <c r="C8" t="s">
        <v>1263</v>
      </c>
      <c r="D8">
        <f>VLOOKUP(A8,[1]数据整理!$A:$O,15,0)</f>
        <v>95300</v>
      </c>
      <c r="E8" t="str">
        <f>VLOOKUP(D8,目标专业代码!$I:$J,2,0)</f>
        <v>风景园林</v>
      </c>
      <c r="F8" s="41">
        <v>0.685580932673884</v>
      </c>
      <c r="G8" s="41">
        <v>-0.582445107213095</v>
      </c>
      <c r="H8" s="41">
        <v>-0.254369772207516</v>
      </c>
      <c r="I8" s="7" t="s">
        <v>1262</v>
      </c>
      <c r="J8" s="7">
        <f t="shared" si="7"/>
        <v>0</v>
      </c>
      <c r="K8" s="7" t="str">
        <f t="shared" si="8"/>
        <v>不予录取</v>
      </c>
      <c r="L8">
        <v>1</v>
      </c>
      <c r="M8">
        <v>0.99275</v>
      </c>
      <c r="N8">
        <v>0.16425</v>
      </c>
      <c r="O8" s="41">
        <f>IF(L8=0,0,IF(C8&lt;&gt;"外语学院",综合评价得分!F8*因子分析矩阵及成分!$R$2+综合评价得分!G8*因子分析矩阵及成分!$R$3+综合评价得分!H8*因子分析矩阵及成分!$R$4,IF(综合评价得分!C8="外语学院",综合评价得分!G8*因子分析矩阵及成分!$R$7+综合评价得分!H8*因子分析矩阵及成分!$R$9)))</f>
        <v>-0.183361352088914</v>
      </c>
      <c r="P8" s="40">
        <f t="shared" si="9"/>
        <v>585</v>
      </c>
      <c r="Q8">
        <f t="shared" si="10"/>
        <v>144</v>
      </c>
      <c r="R8">
        <f t="shared" si="11"/>
        <v>74</v>
      </c>
      <c r="S8" t="str">
        <f>IF(Q8&lt;=VLOOKUP(C8,录取名额!$A:$B,2,0),"录取","不予录取")</f>
        <v>不予录取</v>
      </c>
      <c r="T8" t="str">
        <f t="shared" si="12"/>
        <v>RIGHT</v>
      </c>
      <c r="U8" t="str">
        <f>IF(R8&lt;=VLOOKUP(E8,录取名额!E:F,2,0),"录取","不予录取")</f>
        <v>不予录取</v>
      </c>
      <c r="V8" t="str">
        <f t="shared" si="13"/>
        <v>RIGHT</v>
      </c>
    </row>
    <row r="9" spans="1:22">
      <c r="A9" s="8">
        <v>13</v>
      </c>
      <c r="B9" s="8" t="s">
        <v>72</v>
      </c>
      <c r="C9" t="s">
        <v>1261</v>
      </c>
      <c r="D9">
        <f>VLOOKUP(A9,[1]数据整理!$A:$O,15,0)</f>
        <v>120300</v>
      </c>
      <c r="E9" t="str">
        <f>VLOOKUP(D9,目标专业代码!$I:$J,2,0)</f>
        <v>农林经济管理</v>
      </c>
      <c r="F9" s="41">
        <v>1.15279289284614</v>
      </c>
      <c r="G9" s="41">
        <v>0.238756778035503</v>
      </c>
      <c r="H9" s="41">
        <v>0.402134230315533</v>
      </c>
      <c r="I9" s="7" t="s">
        <v>1262</v>
      </c>
      <c r="J9" s="7">
        <f t="shared" si="7"/>
        <v>0</v>
      </c>
      <c r="K9" s="7" t="str">
        <f t="shared" si="8"/>
        <v>不予录取</v>
      </c>
      <c r="L9">
        <v>1</v>
      </c>
      <c r="M9">
        <v>-0.69114</v>
      </c>
      <c r="N9">
        <v>0.70006</v>
      </c>
      <c r="O9" s="41">
        <f>IF(L9=0,0,IF(C9&lt;&gt;"外语学院",综合评价得分!F9*因子分析矩阵及成分!$R$2+综合评价得分!G9*因子分析矩阵及成分!$R$3+综合评价得分!H9*因子分析矩阵及成分!$R$4,IF(综合评价得分!C9="外语学院",综合评价得分!G9*因子分析矩阵及成分!$R$7+综合评价得分!H9*因子分析矩阵及成分!$R$9)))</f>
        <v>0.58728786493441</v>
      </c>
      <c r="P9" s="40">
        <f t="shared" si="9"/>
        <v>129</v>
      </c>
      <c r="Q9">
        <f t="shared" si="10"/>
        <v>65</v>
      </c>
      <c r="R9">
        <f t="shared" si="11"/>
        <v>9</v>
      </c>
      <c r="S9" t="str">
        <f>IF(Q9&lt;=VLOOKUP(C9,录取名额!$A:$B,2,0),"录取","不予录取")</f>
        <v>不予录取</v>
      </c>
      <c r="T9" t="str">
        <f t="shared" si="12"/>
        <v>RIGHT</v>
      </c>
      <c r="U9" t="str">
        <f>IF(R9&lt;=VLOOKUP(E9,录取名额!E:F,2,0),"录取","不予录取")</f>
        <v>不予录取</v>
      </c>
      <c r="V9" t="str">
        <f t="shared" si="13"/>
        <v>RIGHT</v>
      </c>
    </row>
    <row r="10" spans="1:22">
      <c r="A10" s="8">
        <v>14</v>
      </c>
      <c r="B10" s="8" t="s">
        <v>75</v>
      </c>
      <c r="C10" t="s">
        <v>1264</v>
      </c>
      <c r="D10">
        <f>VLOOKUP(A10,[1]数据整理!$A:$O,15,0)</f>
        <v>83000</v>
      </c>
      <c r="E10" t="str">
        <f>VLOOKUP(D10,目标专业代码!$I:$J,2,0)</f>
        <v>环境科学与工程</v>
      </c>
      <c r="F10" s="41">
        <v>-0.9995290660342</v>
      </c>
      <c r="G10" s="41">
        <v>0.21248760072416</v>
      </c>
      <c r="H10" s="41">
        <v>0.434476968951802</v>
      </c>
      <c r="I10" s="7" t="s">
        <v>1262</v>
      </c>
      <c r="J10" s="7">
        <f t="shared" si="7"/>
        <v>0</v>
      </c>
      <c r="K10" s="7" t="str">
        <f t="shared" si="8"/>
        <v>不予录取</v>
      </c>
      <c r="L10">
        <v>1</v>
      </c>
      <c r="M10">
        <v>1.12615</v>
      </c>
      <c r="N10">
        <v>-0.47489</v>
      </c>
      <c r="O10" s="41">
        <f>IF(L10=0,0,IF(C10&lt;&gt;"外语学院",综合评价得分!F10*因子分析矩阵及成分!$R$2+综合评价得分!G10*因子分析矩阵及成分!$R$3+综合评价得分!H10*因子分析矩阵及成分!$R$4,IF(综合评价得分!C10="外语学院",综合评价得分!G10*因子分析矩阵及成分!$R$7+综合评价得分!H10*因子分析矩阵及成分!$R$9)))</f>
        <v>-0.0102924049762628</v>
      </c>
      <c r="P10" s="40">
        <f t="shared" si="9"/>
        <v>429</v>
      </c>
      <c r="Q10">
        <f t="shared" si="10"/>
        <v>3</v>
      </c>
      <c r="R10">
        <f t="shared" si="11"/>
        <v>3</v>
      </c>
      <c r="S10" t="str">
        <f>IF(Q10&lt;=VLOOKUP(C10,录取名额!$A:$B,2,0),"录取","不予录取")</f>
        <v>录取</v>
      </c>
      <c r="T10" t="str">
        <f t="shared" si="12"/>
        <v>FALSE</v>
      </c>
      <c r="U10" t="str">
        <f>IF(R10&lt;=VLOOKUP(E10,录取名额!E:F,2,0),"录取","不予录取")</f>
        <v>录取</v>
      </c>
      <c r="V10" t="str">
        <f t="shared" si="13"/>
        <v>FALSE</v>
      </c>
    </row>
    <row r="11" spans="1:22">
      <c r="A11" s="8">
        <v>15</v>
      </c>
      <c r="B11" s="8" t="s">
        <v>77</v>
      </c>
      <c r="C11" t="s">
        <v>1261</v>
      </c>
      <c r="D11">
        <f>VLOOKUP(A11,[1]数据整理!$A:$O,15,0)</f>
        <v>120200</v>
      </c>
      <c r="E11" t="str">
        <f>VLOOKUP(D11,目标专业代码!$I:$J,2,0)</f>
        <v>工商管理</v>
      </c>
      <c r="F11" s="41">
        <v>1.15279289284614</v>
      </c>
      <c r="G11" s="41">
        <v>0.35784326661258</v>
      </c>
      <c r="H11" s="41">
        <v>-0.38422618964239</v>
      </c>
      <c r="I11" s="7" t="s">
        <v>1262</v>
      </c>
      <c r="J11" s="7">
        <f t="shared" si="7"/>
        <v>0</v>
      </c>
      <c r="K11" s="7" t="str">
        <f t="shared" si="8"/>
        <v>不予录取</v>
      </c>
      <c r="L11">
        <v>1</v>
      </c>
      <c r="M11">
        <v>0.14835</v>
      </c>
      <c r="N11">
        <v>-0.57034</v>
      </c>
      <c r="O11" s="41">
        <f>IF(L11=0,0,IF(C11&lt;&gt;"外语学院",综合评价得分!F11*因子分析矩阵及成分!$R$2+综合评价得分!G11*因子分析矩阵及成分!$R$3+综合评价得分!H11*因子分析矩阵及成分!$R$4,IF(综合评价得分!C11="外语学院",综合评价得分!G11*因子分析矩阵及成分!$R$7+综合评价得分!H11*因子分析矩阵及成分!$R$9)))</f>
        <v>0.342604262696912</v>
      </c>
      <c r="P11" s="40">
        <f t="shared" si="9"/>
        <v>229</v>
      </c>
      <c r="Q11">
        <f t="shared" si="10"/>
        <v>112</v>
      </c>
      <c r="R11">
        <f t="shared" si="11"/>
        <v>38</v>
      </c>
      <c r="S11" t="str">
        <f>IF(Q11&lt;=VLOOKUP(C11,录取名额!$A:$B,2,0),"录取","不予录取")</f>
        <v>不予录取</v>
      </c>
      <c r="T11" t="str">
        <f t="shared" si="12"/>
        <v>RIGHT</v>
      </c>
      <c r="U11" t="str">
        <f>IF(R11&lt;=VLOOKUP(E11,录取名额!E:F,2,0),"录取","不予录取")</f>
        <v>不予录取</v>
      </c>
      <c r="V11" t="str">
        <f t="shared" si="13"/>
        <v>RIGHT</v>
      </c>
    </row>
    <row r="12" spans="1:22">
      <c r="A12" s="8">
        <v>16</v>
      </c>
      <c r="B12" s="8" t="s">
        <v>80</v>
      </c>
      <c r="C12" t="s">
        <v>1261</v>
      </c>
      <c r="D12">
        <f>VLOOKUP(A12,[1]数据整理!$A:$O,15,0)</f>
        <v>120200</v>
      </c>
      <c r="E12" t="str">
        <f>VLOOKUP(D12,目标专业代码!$I:$J,2,0)</f>
        <v>工商管理</v>
      </c>
      <c r="F12" s="41">
        <v>0.160033184554254</v>
      </c>
      <c r="G12" s="41">
        <v>-0.0453491814279665</v>
      </c>
      <c r="H12" s="41">
        <v>-0.590857091297079</v>
      </c>
      <c r="I12" s="7" t="s">
        <v>1262</v>
      </c>
      <c r="J12" s="7">
        <f t="shared" si="7"/>
        <v>0</v>
      </c>
      <c r="K12" s="7" t="str">
        <f t="shared" si="8"/>
        <v>不予录取</v>
      </c>
      <c r="L12">
        <v>1</v>
      </c>
      <c r="M12">
        <v>0.22228</v>
      </c>
      <c r="N12">
        <v>-0.14484</v>
      </c>
      <c r="O12" s="41">
        <f>IF(L12=0,0,IF(C12&lt;&gt;"外语学院",综合评价得分!F12*因子分析矩阵及成分!$R$2+综合评价得分!G12*因子分析矩阵及成分!$R$3+综合评价得分!H12*因子分析矩阵及成分!$R$4,IF(综合评价得分!C12="外语学院",综合评价得分!G12*因子分析矩阵及成分!$R$7+综合评价得分!H12*因子分析矩阵及成分!$R$9)))</f>
        <v>-0.203375712452097</v>
      </c>
      <c r="P12" s="40">
        <f t="shared" si="9"/>
        <v>606</v>
      </c>
      <c r="Q12">
        <f t="shared" si="10"/>
        <v>265</v>
      </c>
      <c r="R12">
        <f t="shared" si="11"/>
        <v>92</v>
      </c>
      <c r="S12" t="str">
        <f>IF(Q12&lt;=VLOOKUP(C12,录取名额!$A:$B,2,0),"录取","不予录取")</f>
        <v>不予录取</v>
      </c>
      <c r="T12" t="str">
        <f t="shared" si="12"/>
        <v>RIGHT</v>
      </c>
      <c r="U12" t="str">
        <f>IF(R12&lt;=VLOOKUP(E12,录取名额!E:F,2,0),"录取","不予录取")</f>
        <v>不予录取</v>
      </c>
      <c r="V12" t="str">
        <f t="shared" si="13"/>
        <v>RIGHT</v>
      </c>
    </row>
    <row r="13" spans="1:22">
      <c r="A13" s="8">
        <v>581</v>
      </c>
      <c r="B13" s="8" t="s">
        <v>704</v>
      </c>
      <c r="C13" t="s">
        <v>1263</v>
      </c>
      <c r="D13">
        <f>VLOOKUP(A13,[1]数据整理!$A:$O,15,0)</f>
        <v>97300</v>
      </c>
      <c r="E13" t="str">
        <f>VLOOKUP(D13,目标专业代码!$I:$J,2,0)</f>
        <v>风景园林学（农学）</v>
      </c>
      <c r="F13" s="41">
        <v>-0.156974066680158</v>
      </c>
      <c r="G13" s="41">
        <v>-0.964458665088065</v>
      </c>
      <c r="H13" s="41">
        <v>-0.881413587411653</v>
      </c>
      <c r="I13" s="7" t="s">
        <v>1262</v>
      </c>
      <c r="J13" s="7">
        <f t="shared" si="7"/>
        <v>0</v>
      </c>
      <c r="K13" s="7" t="str">
        <f t="shared" si="8"/>
        <v>不予录取</v>
      </c>
      <c r="L13">
        <v>1</v>
      </c>
      <c r="M13">
        <v>-0.25517</v>
      </c>
      <c r="N13">
        <v>4.5122</v>
      </c>
      <c r="O13" s="41">
        <f>IF(L13=0,0,IF(C13&lt;&gt;"外语学院",综合评价得分!F474*因子分析矩阵及成分!$R$2+综合评价得分!G474*因子分析矩阵及成分!$R$3+综合评价得分!H474*因子分析矩阵及成分!$R$4,IF(综合评价得分!C474="外语学院",综合评价得分!G474*因子分析矩阵及成分!$R$7+综合评价得分!H474*因子分析矩阵及成分!$R$9)))</f>
        <v>0.308291922457353</v>
      </c>
      <c r="P13" s="40">
        <f t="shared" si="9"/>
        <v>242</v>
      </c>
      <c r="Q13">
        <f t="shared" si="10"/>
        <v>68</v>
      </c>
      <c r="R13">
        <f t="shared" si="11"/>
        <v>12</v>
      </c>
      <c r="S13" t="str">
        <f>IF(Q13&lt;=VLOOKUP(C13,录取名额!$A:$B,2,0),"录取","不予录取")</f>
        <v>录取</v>
      </c>
      <c r="T13" t="str">
        <f t="shared" si="12"/>
        <v>FALSE</v>
      </c>
      <c r="U13" t="str">
        <f>IF(R13&lt;=VLOOKUP(E13,录取名额!E:F,2,0),"录取","不予录取")</f>
        <v>录取</v>
      </c>
      <c r="V13" t="str">
        <f t="shared" si="13"/>
        <v>FALSE</v>
      </c>
    </row>
    <row r="14" spans="1:22">
      <c r="A14" s="8">
        <v>19</v>
      </c>
      <c r="B14" s="8" t="s">
        <v>84</v>
      </c>
      <c r="C14" t="s">
        <v>1265</v>
      </c>
      <c r="D14">
        <f>VLOOKUP(A14,[1]数据整理!$A:$O,15,0)</f>
        <v>130500</v>
      </c>
      <c r="E14" t="str">
        <f>VLOOKUP(D14,目标专业代码!$I:$J,2,0)</f>
        <v>设计学</v>
      </c>
      <c r="F14" s="41">
        <v>-1.80710179298707</v>
      </c>
      <c r="G14" s="41">
        <v>0.243607829241847</v>
      </c>
      <c r="H14" s="41">
        <v>-0.881413587411653</v>
      </c>
      <c r="I14" s="7" t="s">
        <v>1262</v>
      </c>
      <c r="J14" s="7">
        <f t="shared" si="7"/>
        <v>0</v>
      </c>
      <c r="K14" s="7" t="str">
        <f t="shared" si="8"/>
        <v>不予录取</v>
      </c>
      <c r="L14">
        <v>1</v>
      </c>
      <c r="M14">
        <v>0.36334</v>
      </c>
      <c r="N14">
        <v>-0.02481</v>
      </c>
      <c r="O14" s="41">
        <f>IF(L14=0,0,IF(C14&lt;&gt;"外语学院",综合评价得分!F14*因子分析矩阵及成分!$R$2+综合评价得分!G14*因子分析矩阵及成分!$R$3+综合评价得分!H14*因子分析矩阵及成分!$R$4,IF(综合评价得分!C14="外语学院",综合评价得分!G14*因子分析矩阵及成分!$R$7+综合评价得分!H14*因子分析矩阵及成分!$R$9)))</f>
        <v>-0.723695761938179</v>
      </c>
      <c r="P14" s="40">
        <f t="shared" si="9"/>
        <v>870</v>
      </c>
      <c r="Q14">
        <f t="shared" si="10"/>
        <v>77</v>
      </c>
      <c r="R14">
        <f t="shared" si="11"/>
        <v>21</v>
      </c>
      <c r="S14" t="str">
        <f>IF(Q14&lt;=VLOOKUP(C14,录取名额!$A:$B,2,0),"录取","不予录取")</f>
        <v>不予录取</v>
      </c>
      <c r="T14" t="str">
        <f t="shared" si="12"/>
        <v>RIGHT</v>
      </c>
      <c r="U14" t="str">
        <f>IF(R14&lt;=VLOOKUP(E14,录取名额!E:F,2,0),"录取","不予录取")</f>
        <v>不予录取</v>
      </c>
      <c r="V14" t="str">
        <f t="shared" si="13"/>
        <v>RIGHT</v>
      </c>
    </row>
    <row r="15" spans="1:22">
      <c r="A15" s="8">
        <v>20</v>
      </c>
      <c r="B15" s="8" t="s">
        <v>87</v>
      </c>
      <c r="C15" t="s">
        <v>1263</v>
      </c>
      <c r="D15">
        <f>VLOOKUP(A15,[1]数据整理!$A:$O,15,0)</f>
        <v>95300</v>
      </c>
      <c r="E15" t="str">
        <f>VLOOKUP(D15,目标专业代码!$I:$J,2,0)</f>
        <v>风景园林</v>
      </c>
      <c r="F15" s="41">
        <v>0.129176687817441</v>
      </c>
      <c r="G15" s="41">
        <v>0.440429336006815</v>
      </c>
      <c r="H15" s="41">
        <v>-0.186392343466543</v>
      </c>
      <c r="I15" s="7" t="s">
        <v>1262</v>
      </c>
      <c r="J15" s="7">
        <f t="shared" si="7"/>
        <v>0</v>
      </c>
      <c r="K15" s="7" t="str">
        <f t="shared" si="8"/>
        <v>不予录取</v>
      </c>
      <c r="L15">
        <v>1</v>
      </c>
      <c r="M15">
        <v>-1.13574</v>
      </c>
      <c r="N15">
        <v>-0.41543</v>
      </c>
      <c r="O15" s="41">
        <f>IF(L15=0,0,IF(C15&lt;&gt;"外语学院",综合评价得分!F15*因子分析矩阵及成分!$R$2+综合评价得分!G15*因子分析矩阵及成分!$R$3+综合评价得分!H15*因子分析矩阵及成分!$R$4,IF(综合评价得分!C15="外语学院",综合评价得分!G15*因子分析矩阵及成分!$R$7+综合评价得分!H15*因子分析矩阵及成分!$R$9)))</f>
        <v>0.173378215600012</v>
      </c>
      <c r="P15" s="40">
        <f t="shared" si="9"/>
        <v>309</v>
      </c>
      <c r="Q15">
        <f t="shared" si="10"/>
        <v>82</v>
      </c>
      <c r="R15">
        <f t="shared" si="11"/>
        <v>40</v>
      </c>
      <c r="S15" t="str">
        <f>IF(Q15&lt;=VLOOKUP(C15,录取名额!$A:$B,2,0),"录取","不予录取")</f>
        <v>录取</v>
      </c>
      <c r="T15" t="str">
        <f t="shared" si="12"/>
        <v>FALSE</v>
      </c>
      <c r="U15" t="str">
        <f>IF(R15&lt;=VLOOKUP(E15,录取名额!E:F,2,0),"录取","不予录取")</f>
        <v>录取</v>
      </c>
      <c r="V15" t="str">
        <f t="shared" si="13"/>
        <v>FALSE</v>
      </c>
    </row>
    <row r="16" spans="1:22">
      <c r="A16" s="8">
        <v>21</v>
      </c>
      <c r="B16" s="8" t="s">
        <v>88</v>
      </c>
      <c r="C16" t="s">
        <v>1261</v>
      </c>
      <c r="D16">
        <f>VLOOKUP(A16,[1]数据整理!$A:$O,15,0)</f>
        <v>120200</v>
      </c>
      <c r="E16" t="str">
        <f>VLOOKUP(D16,目标专业代码!$I:$J,2,0)</f>
        <v>工商管理</v>
      </c>
      <c r="F16" s="41">
        <v>-1.47644699019687</v>
      </c>
      <c r="G16" s="41">
        <v>-0.112506162036002</v>
      </c>
      <c r="H16" s="41">
        <v>-0.835482764436663</v>
      </c>
      <c r="I16" s="7" t="s">
        <v>1262</v>
      </c>
      <c r="J16" s="7">
        <f t="shared" si="7"/>
        <v>0</v>
      </c>
      <c r="K16" s="7" t="str">
        <f t="shared" si="8"/>
        <v>不予录取</v>
      </c>
      <c r="L16">
        <v>1</v>
      </c>
      <c r="M16">
        <v>-0.10815</v>
      </c>
      <c r="N16">
        <v>-0.18541</v>
      </c>
      <c r="O16" s="41">
        <f>IF(L16=0,0,IF(C16&lt;&gt;"外语学院",综合评价得分!F16*因子分析矩阵及成分!$R$2+综合评价得分!G16*因子分析矩阵及成分!$R$3+综合评价得分!H16*因子分析矩阵及成分!$R$4,IF(综合评价得分!C16="外语学院",综合评价得分!G16*因子分析矩阵及成分!$R$7+综合评价得分!H16*因子分析矩阵及成分!$R$9)))</f>
        <v>-0.783222983405035</v>
      </c>
      <c r="P16" s="40">
        <f t="shared" si="9"/>
        <v>887</v>
      </c>
      <c r="Q16">
        <f t="shared" si="10"/>
        <v>352</v>
      </c>
      <c r="R16">
        <f t="shared" si="11"/>
        <v>121</v>
      </c>
      <c r="S16" t="str">
        <f>IF(Q16&lt;=VLOOKUP(C16,录取名额!$A:$B,2,0),"录取","不予录取")</f>
        <v>不予录取</v>
      </c>
      <c r="T16" t="str">
        <f t="shared" si="12"/>
        <v>RIGHT</v>
      </c>
      <c r="U16" t="str">
        <f>IF(R16&lt;=VLOOKUP(E16,录取名额!E:F,2,0),"录取","不予录取")</f>
        <v>不予录取</v>
      </c>
      <c r="V16" t="str">
        <f t="shared" si="13"/>
        <v>RIGHT</v>
      </c>
    </row>
    <row r="17" spans="1:22">
      <c r="A17" s="8">
        <v>23</v>
      </c>
      <c r="B17" s="8" t="s">
        <v>90</v>
      </c>
      <c r="C17" t="s">
        <v>1261</v>
      </c>
      <c r="D17">
        <f>VLOOKUP(A17,[1]数据整理!$A:$O,15,0)</f>
        <v>120200</v>
      </c>
      <c r="E17" t="str">
        <f>VLOOKUP(D17,目标专业代码!$I:$J,2,0)</f>
        <v>工商管理</v>
      </c>
      <c r="F17" s="41">
        <v>-0.226040035337035</v>
      </c>
      <c r="G17" s="41">
        <v>0.0727372273027955</v>
      </c>
      <c r="H17" s="41">
        <v>-0.307336101957044</v>
      </c>
      <c r="I17" s="7" t="s">
        <v>1262</v>
      </c>
      <c r="J17" s="7">
        <f t="shared" si="7"/>
        <v>0</v>
      </c>
      <c r="K17" s="7" t="str">
        <f t="shared" si="8"/>
        <v>不予录取</v>
      </c>
      <c r="L17">
        <v>1</v>
      </c>
      <c r="M17">
        <v>-0.54177</v>
      </c>
      <c r="N17">
        <v>0.97032</v>
      </c>
      <c r="O17" s="41">
        <f>IF(L17=0,0,IF(C17&lt;&gt;"外语学院",综合评价得分!F17*因子分析矩阵及成分!$R$2+综合评价得分!G17*因子分析矩阵及成分!$R$3+综合评价得分!H17*因子分析矩阵及成分!$R$4,IF(综合评价得分!C17="外语学院",综合评价得分!G17*因子分析矩阵及成分!$R$7+综合评价得分!H17*因子分析矩阵及成分!$R$9)))</f>
        <v>-0.145957267724109</v>
      </c>
      <c r="P17" s="40">
        <f t="shared" si="9"/>
        <v>548</v>
      </c>
      <c r="Q17">
        <f t="shared" si="10"/>
        <v>249</v>
      </c>
      <c r="R17">
        <f t="shared" si="11"/>
        <v>83</v>
      </c>
      <c r="S17" t="str">
        <f>IF(Q17&lt;=VLOOKUP(C17,录取名额!$A:$B,2,0),"录取","不予录取")</f>
        <v>不予录取</v>
      </c>
      <c r="T17" t="str">
        <f t="shared" si="12"/>
        <v>RIGHT</v>
      </c>
      <c r="U17" t="str">
        <f>IF(R17&lt;=VLOOKUP(E17,录取名额!E:F,2,0),"录取","不予录取")</f>
        <v>不予录取</v>
      </c>
      <c r="V17" t="str">
        <f t="shared" si="13"/>
        <v>RIGHT</v>
      </c>
    </row>
    <row r="18" spans="1:22">
      <c r="A18" s="8">
        <v>24</v>
      </c>
      <c r="B18" s="8" t="s">
        <v>91</v>
      </c>
      <c r="C18" t="s">
        <v>1266</v>
      </c>
      <c r="D18">
        <f>VLOOKUP(A18,[1]数据整理!$A:$O,15,0)</f>
        <v>81200</v>
      </c>
      <c r="E18" t="str">
        <f>VLOOKUP(D18,目标专业代码!$I:$J,2,0)</f>
        <v>计算机科学与技术</v>
      </c>
      <c r="F18" s="41">
        <v>2.03524596688337</v>
      </c>
      <c r="G18" s="41">
        <v>0.220872811800607</v>
      </c>
      <c r="H18" s="41">
        <v>1.08532893862622</v>
      </c>
      <c r="I18" s="7">
        <v>81.8</v>
      </c>
      <c r="J18" s="7">
        <f t="shared" si="7"/>
        <v>81.8</v>
      </c>
      <c r="K18" s="7" t="str">
        <f t="shared" si="8"/>
        <v>录取</v>
      </c>
      <c r="L18">
        <v>1</v>
      </c>
      <c r="M18">
        <v>-0.93519</v>
      </c>
      <c r="N18">
        <v>0.3409</v>
      </c>
      <c r="O18" s="41">
        <f>IF(L18=0,0,IF(C18&lt;&gt;"外语学院",综合评价得分!F18*因子分析矩阵及成分!$R$2+综合评价得分!G18*因子分析矩阵及成分!$R$3+综合评价得分!H18*因子分析矩阵及成分!$R$4,IF(综合评价得分!C18="外语学院",综合评价得分!G18*因子分析矩阵及成分!$R$7+综合评价得分!H18*因子分析矩阵及成分!$R$9)))</f>
        <v>1.08544051364404</v>
      </c>
      <c r="P18" s="40">
        <f t="shared" si="9"/>
        <v>54</v>
      </c>
      <c r="Q18">
        <f t="shared" si="10"/>
        <v>1</v>
      </c>
      <c r="R18">
        <f t="shared" si="11"/>
        <v>1</v>
      </c>
      <c r="S18" t="str">
        <f>IF(Q18&lt;=VLOOKUP(C18,录取名额!$A:$B,2,0),"录取","不予录取")</f>
        <v>录取</v>
      </c>
      <c r="T18" t="str">
        <f t="shared" si="12"/>
        <v>RIGHT</v>
      </c>
      <c r="U18" t="str">
        <f>IF(R18&lt;=VLOOKUP(E18,录取名额!E:F,2,0),"录取","不予录取")</f>
        <v>录取</v>
      </c>
      <c r="V18" t="str">
        <f t="shared" si="13"/>
        <v>RIGHT</v>
      </c>
    </row>
    <row r="19" spans="1:22">
      <c r="A19" s="8">
        <v>25</v>
      </c>
      <c r="B19" s="8" t="s">
        <v>94</v>
      </c>
      <c r="C19" t="s">
        <v>1263</v>
      </c>
      <c r="D19">
        <f>VLOOKUP(A19,[1]数据整理!$A:$O,15,0)</f>
        <v>95300</v>
      </c>
      <c r="E19" t="str">
        <f>VLOOKUP(D19,目标专业代码!$I:$J,2,0)</f>
        <v>风景园林</v>
      </c>
      <c r="F19" s="41">
        <v>0.351738385760019</v>
      </c>
      <c r="G19" s="41">
        <v>0.264508357409235</v>
      </c>
      <c r="H19" s="41">
        <v>-0.556868376926593</v>
      </c>
      <c r="I19" s="7">
        <v>72.23</v>
      </c>
      <c r="J19" s="7">
        <f t="shared" si="7"/>
        <v>72.23</v>
      </c>
      <c r="K19" s="7" t="str">
        <f t="shared" si="8"/>
        <v>录取</v>
      </c>
      <c r="L19">
        <v>1</v>
      </c>
      <c r="M19">
        <v>0.25926</v>
      </c>
      <c r="N19">
        <v>1.00538</v>
      </c>
      <c r="O19" s="41">
        <f>IF(L19=0,0,IF(C19&lt;&gt;"外语学院",综合评价得分!F19*因子分析矩阵及成分!$R$2+综合评价得分!G19*因子分析矩阵及成分!$R$3+综合评价得分!H19*因子分析矩阵及成分!$R$4,IF(综合评价得分!C19="外语学院",综合评价得分!G19*因子分析矩阵及成分!$R$7+综合评价得分!H19*因子分析矩阵及成分!$R$9)))</f>
        <v>0.00983227218225163</v>
      </c>
      <c r="P19" s="40">
        <f t="shared" si="9"/>
        <v>405</v>
      </c>
      <c r="Q19">
        <f t="shared" si="10"/>
        <v>109</v>
      </c>
      <c r="R19">
        <f t="shared" si="11"/>
        <v>54</v>
      </c>
      <c r="S19" t="str">
        <f>IF(Q19&lt;=VLOOKUP(C19,录取名额!$A:$B,2,0),"录取","不予录取")</f>
        <v>录取</v>
      </c>
      <c r="T19" t="str">
        <f t="shared" si="12"/>
        <v>RIGHT</v>
      </c>
      <c r="U19" t="str">
        <f>IF(R19&lt;=VLOOKUP(E19,录取名额!E:F,2,0),"录取","不予录取")</f>
        <v>录取</v>
      </c>
      <c r="V19" t="str">
        <f t="shared" si="13"/>
        <v>RIGHT</v>
      </c>
    </row>
    <row r="20" spans="1:22">
      <c r="A20" s="8">
        <v>26</v>
      </c>
      <c r="B20" s="8" t="s">
        <v>96</v>
      </c>
      <c r="C20" t="s">
        <v>1261</v>
      </c>
      <c r="D20">
        <f>VLOOKUP(A20,[1]数据整理!$A:$O,15,0)</f>
        <v>120200</v>
      </c>
      <c r="E20" t="str">
        <f>VLOOKUP(D20,目标专业代码!$I:$J,2,0)</f>
        <v>工商管理</v>
      </c>
      <c r="F20" s="41">
        <v>-0.920042745340423</v>
      </c>
      <c r="G20" s="41">
        <v>0.40591746950241</v>
      </c>
      <c r="H20" s="41">
        <v>0.681794187276603</v>
      </c>
      <c r="I20" s="7" t="s">
        <v>1262</v>
      </c>
      <c r="J20" s="7">
        <f t="shared" si="7"/>
        <v>0</v>
      </c>
      <c r="K20" s="7" t="str">
        <f t="shared" si="8"/>
        <v>不予录取</v>
      </c>
      <c r="L20">
        <v>1</v>
      </c>
      <c r="M20">
        <v>0.56994</v>
      </c>
      <c r="N20">
        <v>-0.73649</v>
      </c>
      <c r="O20" s="41">
        <f>IF(L20=0,0,IF(C20&lt;&gt;"外语学院",综合评价得分!F20*因子分析矩阵及成分!$R$2+综合评价得分!G20*因子分析矩阵及成分!$R$3+综合评价得分!H20*因子分析矩阵及成分!$R$4,IF(综合评价得分!C20="外语学院",综合评价得分!G20*因子分析矩阵及成分!$R$7+综合评价得分!H20*因子分析矩阵及成分!$R$9)))</f>
        <v>0.198241393704443</v>
      </c>
      <c r="P20" s="40">
        <f t="shared" si="9"/>
        <v>301</v>
      </c>
      <c r="Q20">
        <f t="shared" si="10"/>
        <v>148</v>
      </c>
      <c r="R20">
        <f t="shared" si="11"/>
        <v>51</v>
      </c>
      <c r="S20" t="str">
        <f>IF(Q20&lt;=VLOOKUP(C20,录取名额!$A:$B,2,0),"录取","不予录取")</f>
        <v>不予录取</v>
      </c>
      <c r="T20" t="str">
        <f t="shared" si="12"/>
        <v>RIGHT</v>
      </c>
      <c r="U20" t="str">
        <f>IF(R20&lt;=VLOOKUP(E20,录取名额!E:F,2,0),"录取","不予录取")</f>
        <v>不予录取</v>
      </c>
      <c r="V20" t="str">
        <f t="shared" si="13"/>
        <v>RIGHT</v>
      </c>
    </row>
    <row r="21" spans="1:22">
      <c r="A21" s="8">
        <v>27</v>
      </c>
      <c r="B21" s="8" t="s">
        <v>98</v>
      </c>
      <c r="C21" t="s">
        <v>1267</v>
      </c>
      <c r="D21">
        <f>VLOOKUP(A21,[1]数据整理!$A:$O,15,0)</f>
        <v>95400</v>
      </c>
      <c r="E21" t="str">
        <f>VLOOKUP(D21,目标专业代码!$I:$J,2,0)</f>
        <v>林业</v>
      </c>
      <c r="F21" s="41">
        <v>-1.06311812258922</v>
      </c>
      <c r="G21" s="41">
        <v>-0.17325017873322</v>
      </c>
      <c r="H21" s="41">
        <v>0.173979192832027</v>
      </c>
      <c r="I21" s="7" t="s">
        <v>1262</v>
      </c>
      <c r="J21" s="7">
        <f t="shared" si="7"/>
        <v>0</v>
      </c>
      <c r="K21" s="7" t="str">
        <f t="shared" si="8"/>
        <v>不予录取</v>
      </c>
      <c r="L21">
        <v>1</v>
      </c>
      <c r="M21">
        <v>0.61964</v>
      </c>
      <c r="N21">
        <v>1.58541</v>
      </c>
      <c r="O21" s="41">
        <f>IF(L21=0,0,IF(C21&lt;&gt;"外语学院",综合评价得分!F21*因子分析矩阵及成分!$R$2+综合评价得分!G21*因子分析矩阵及成分!$R$3+综合评价得分!H21*因子分析矩阵及成分!$R$4,IF(综合评价得分!C21="外语学院",综合评价得分!G21*因子分析矩阵及成分!$R$7+综合评价得分!H21*因子分析矩阵及成分!$R$9)))</f>
        <v>-0.310676234645455</v>
      </c>
      <c r="P21" s="40">
        <f t="shared" si="9"/>
        <v>684</v>
      </c>
      <c r="Q21">
        <f t="shared" si="10"/>
        <v>15</v>
      </c>
      <c r="R21">
        <f t="shared" si="11"/>
        <v>1</v>
      </c>
      <c r="S21" t="str">
        <f>IF(Q21&lt;=VLOOKUP(C21,录取名额!$A:$B,2,0),"录取","不予录取")</f>
        <v>录取</v>
      </c>
      <c r="T21" t="str">
        <f t="shared" si="12"/>
        <v>FALSE</v>
      </c>
      <c r="U21" t="str">
        <f>IF(R21&lt;=VLOOKUP(E21,录取名额!E:F,2,0),"录取","不予录取")</f>
        <v>录取</v>
      </c>
      <c r="V21" t="str">
        <f t="shared" si="13"/>
        <v>FALSE</v>
      </c>
    </row>
    <row r="22" spans="1:22">
      <c r="A22" s="8">
        <v>28</v>
      </c>
      <c r="B22" s="8" t="s">
        <v>101</v>
      </c>
      <c r="C22" t="s">
        <v>1268</v>
      </c>
      <c r="D22">
        <f>VLOOKUP(A22,[1]数据整理!$A:$O,15,0)</f>
        <v>90701</v>
      </c>
      <c r="E22" t="str">
        <f>VLOOKUP(D22,目标专业代码!$I:$J,2,0)</f>
        <v>林木遗传育种</v>
      </c>
      <c r="F22" s="41">
        <v>-0.00542676682772793</v>
      </c>
      <c r="G22" s="41">
        <v>-0.855790231588949</v>
      </c>
      <c r="H22" s="41">
        <v>-0.602799199901583</v>
      </c>
      <c r="I22" s="7">
        <v>93.8</v>
      </c>
      <c r="J22" s="7">
        <f t="shared" si="7"/>
        <v>93.8</v>
      </c>
      <c r="K22" s="7" t="str">
        <f t="shared" si="8"/>
        <v>录取</v>
      </c>
      <c r="L22">
        <v>1</v>
      </c>
      <c r="M22">
        <v>0.52952</v>
      </c>
      <c r="N22">
        <v>0.1877</v>
      </c>
      <c r="O22" s="41">
        <f>IF(L22=0,0,IF(C22&lt;&gt;"外语学院",综合评价得分!F22*因子分析矩阵及成分!$R$2+综合评价得分!G22*因子分析矩阵及成分!$R$3+综合评价得分!H22*因子分析矩阵及成分!$R$4,IF(综合评价得分!C22="外语学院",综合评价得分!G22*因子分析矩阵及成分!$R$7+综合评价得分!H22*因子分析矩阵及成分!$R$9)))</f>
        <v>-0.638290252197226</v>
      </c>
      <c r="P22" s="40">
        <f t="shared" si="9"/>
        <v>837</v>
      </c>
      <c r="Q22">
        <f t="shared" si="10"/>
        <v>6</v>
      </c>
      <c r="R22">
        <f t="shared" si="11"/>
        <v>2</v>
      </c>
      <c r="S22" t="str">
        <f>IF(Q22&lt;=VLOOKUP(C22,录取名额!$A:$B,2,0),"录取","不予录取")</f>
        <v>录取</v>
      </c>
      <c r="T22" t="str">
        <f t="shared" si="12"/>
        <v>RIGHT</v>
      </c>
      <c r="U22" t="str">
        <f>IF(R22&lt;=VLOOKUP(E22,录取名额!E:F,2,0),"录取","不予录取")</f>
        <v>录取</v>
      </c>
      <c r="V22" t="str">
        <f t="shared" si="13"/>
        <v>RIGHT</v>
      </c>
    </row>
    <row r="23" spans="1:22">
      <c r="A23" s="8">
        <v>29</v>
      </c>
      <c r="B23" s="8" t="s">
        <v>104</v>
      </c>
      <c r="C23" t="s">
        <v>1263</v>
      </c>
      <c r="D23">
        <f>VLOOKUP(A23,[1]数据整理!$A:$O,15,0)</f>
        <v>95300</v>
      </c>
      <c r="E23" t="str">
        <f>VLOOKUP(D23,目标专业代码!$I:$J,2,0)</f>
        <v>风景园林</v>
      </c>
      <c r="F23" s="41">
        <v>0.196802062639138</v>
      </c>
      <c r="G23" s="41">
        <v>0.348869044459601</v>
      </c>
      <c r="H23" s="41">
        <v>1.05563757487169</v>
      </c>
      <c r="I23" s="7" t="s">
        <v>1262</v>
      </c>
      <c r="J23" s="7">
        <f t="shared" si="7"/>
        <v>0</v>
      </c>
      <c r="K23" s="7" t="str">
        <f t="shared" si="8"/>
        <v>不予录取</v>
      </c>
      <c r="L23">
        <v>1</v>
      </c>
      <c r="M23">
        <v>1.77421</v>
      </c>
      <c r="N23">
        <v>-1.13029</v>
      </c>
      <c r="O23" s="41">
        <f>IF(L23=0,0,IF(C23&lt;&gt;"外语学院",综合评价得分!F23*因子分析矩阵及成分!$R$2+综合评价得分!G23*因子分析矩阵及成分!$R$3+综合评价得分!H23*因子分析矩阵及成分!$R$4,IF(综合评价得分!C23="外语学院",综合评价得分!G23*因子分析矩阵及成分!$R$7+综合评价得分!H23*因子分析矩阵及成分!$R$9)))</f>
        <v>0.624408608800633</v>
      </c>
      <c r="P23" s="40">
        <f t="shared" si="9"/>
        <v>119</v>
      </c>
      <c r="Q23">
        <f t="shared" si="10"/>
        <v>36</v>
      </c>
      <c r="R23">
        <f t="shared" si="11"/>
        <v>21</v>
      </c>
      <c r="S23" t="str">
        <f>IF(Q23&lt;=VLOOKUP(C23,录取名额!$A:$B,2,0),"录取","不予录取")</f>
        <v>录取</v>
      </c>
      <c r="T23" t="str">
        <f t="shared" si="12"/>
        <v>FALSE</v>
      </c>
      <c r="U23" t="str">
        <f>IF(R23&lt;=VLOOKUP(E23,录取名额!E:F,2,0),"录取","不予录取")</f>
        <v>录取</v>
      </c>
      <c r="V23" t="str">
        <f t="shared" si="13"/>
        <v>FALSE</v>
      </c>
    </row>
    <row r="24" spans="1:22">
      <c r="A24" s="8">
        <v>30</v>
      </c>
      <c r="B24" s="8" t="s">
        <v>106</v>
      </c>
      <c r="C24" t="s">
        <v>1261</v>
      </c>
      <c r="D24">
        <f>VLOOKUP(A24,[1]数据整理!$A:$O,15,0)</f>
        <v>25200</v>
      </c>
      <c r="E24" t="str">
        <f>VLOOKUP(D24,目标专业代码!$I:$J,2,0)</f>
        <v>应用统计</v>
      </c>
      <c r="F24" s="41">
        <v>0.399030892106003</v>
      </c>
      <c r="G24" s="41">
        <v>0.331787493462101</v>
      </c>
      <c r="H24" s="41">
        <v>-0.881413587411653</v>
      </c>
      <c r="I24" s="7" t="s">
        <v>1262</v>
      </c>
      <c r="J24" s="7">
        <f t="shared" si="7"/>
        <v>0</v>
      </c>
      <c r="K24" s="7" t="str">
        <f t="shared" si="8"/>
        <v>不予录取</v>
      </c>
      <c r="L24">
        <v>1</v>
      </c>
      <c r="M24">
        <v>-1.69651</v>
      </c>
      <c r="N24">
        <v>-0.07593</v>
      </c>
      <c r="O24" s="41">
        <f>IF(L24=0,0,IF(C24&lt;&gt;"外语学院",综合评价得分!F24*因子分析矩阵及成分!$R$2+综合评价得分!G24*因子分析矩阵及成分!$R$3+综合评价得分!H24*因子分析矩阵及成分!$R$4,IF(综合评价得分!C24="外语学院",综合评价得分!G24*因子分析矩阵及成分!$R$7+综合评价得分!H24*因子分析矩阵及成分!$R$9)))</f>
        <v>-0.0694248002054347</v>
      </c>
      <c r="P24" s="40">
        <f t="shared" si="9"/>
        <v>478</v>
      </c>
      <c r="Q24">
        <f t="shared" si="10"/>
        <v>222</v>
      </c>
      <c r="R24">
        <f t="shared" si="11"/>
        <v>15</v>
      </c>
      <c r="S24" t="str">
        <f>IF(Q24&lt;=VLOOKUP(C24,录取名额!$A:$B,2,0),"录取","不予录取")</f>
        <v>不予录取</v>
      </c>
      <c r="T24" t="str">
        <f t="shared" si="12"/>
        <v>RIGHT</v>
      </c>
      <c r="U24" t="str">
        <f>IF(R24&lt;=VLOOKUP(E24,录取名额!E:F,2,0),"录取","不予录取")</f>
        <v>不予录取</v>
      </c>
      <c r="V24" t="str">
        <f t="shared" si="13"/>
        <v>RIGHT</v>
      </c>
    </row>
    <row r="25" spans="1:22">
      <c r="A25" s="8">
        <v>31</v>
      </c>
      <c r="B25" s="8" t="s">
        <v>107</v>
      </c>
      <c r="C25" t="s">
        <v>1263</v>
      </c>
      <c r="D25">
        <f>VLOOKUP(A25,[1]数据整理!$A:$O,15,0)</f>
        <v>95300</v>
      </c>
      <c r="E25" t="str">
        <f>VLOOKUP(D25,目标专业代码!$I:$J,2,0)</f>
        <v>风景园林</v>
      </c>
      <c r="F25" s="41">
        <v>0.748335233912407</v>
      </c>
      <c r="G25" s="41">
        <v>0.353103322312401</v>
      </c>
      <c r="H25" s="41">
        <v>1.87225909956679</v>
      </c>
      <c r="I25" s="7" t="s">
        <v>1262</v>
      </c>
      <c r="J25" s="7">
        <f t="shared" si="7"/>
        <v>0</v>
      </c>
      <c r="K25" s="7" t="str">
        <f t="shared" si="8"/>
        <v>不予录取</v>
      </c>
      <c r="L25">
        <v>1</v>
      </c>
      <c r="M25">
        <v>4.94132</v>
      </c>
      <c r="N25">
        <v>1.81909</v>
      </c>
      <c r="O25" s="41">
        <f>IF(L25=0,0,IF(C25&lt;&gt;"外语学院",综合评价得分!F25*因子分析矩阵及成分!$R$2+综合评价得分!G25*因子分析矩阵及成分!$R$3+综合评价得分!H25*因子分析矩阵及成分!$R$4,IF(综合评价得分!C25="外语学院",综合评价得分!G25*因子分析矩阵及成分!$R$7+综合评价得分!H25*因子分析矩阵及成分!$R$9)))</f>
        <v>1.09228670302834</v>
      </c>
      <c r="P25" s="40">
        <f t="shared" si="9"/>
        <v>52</v>
      </c>
      <c r="Q25">
        <f t="shared" si="10"/>
        <v>17</v>
      </c>
      <c r="R25">
        <f t="shared" si="11"/>
        <v>12</v>
      </c>
      <c r="S25" t="str">
        <f>IF(Q25&lt;=VLOOKUP(C25,录取名额!$A:$B,2,0),"录取","不予录取")</f>
        <v>录取</v>
      </c>
      <c r="T25" t="str">
        <f t="shared" si="12"/>
        <v>FALSE</v>
      </c>
      <c r="U25" t="str">
        <f>IF(R25&lt;=VLOOKUP(E25,录取名额!E:F,2,0),"录取","不予录取")</f>
        <v>录取</v>
      </c>
      <c r="V25" t="str">
        <f t="shared" si="13"/>
        <v>FALSE</v>
      </c>
    </row>
    <row r="26" spans="1:22">
      <c r="A26" s="8">
        <v>32</v>
      </c>
      <c r="B26" s="8" t="s">
        <v>108</v>
      </c>
      <c r="C26" t="s">
        <v>1263</v>
      </c>
      <c r="D26">
        <f>VLOOKUP(A26,[1]数据整理!$A:$O,15,0)</f>
        <v>95300</v>
      </c>
      <c r="E26" t="str">
        <f>VLOOKUP(D26,目标专业代码!$I:$J,2,0)</f>
        <v>风景园林</v>
      </c>
      <c r="F26" s="41">
        <v>-1.77849500883322</v>
      </c>
      <c r="G26" s="41">
        <v>6.40882424836522</v>
      </c>
      <c r="H26" s="41">
        <v>-0.205409499572396</v>
      </c>
      <c r="I26" s="7">
        <v>66.8</v>
      </c>
      <c r="J26" s="7">
        <f t="shared" si="7"/>
        <v>66.8</v>
      </c>
      <c r="K26" s="7" t="str">
        <f t="shared" si="8"/>
        <v>录取</v>
      </c>
      <c r="L26">
        <v>1</v>
      </c>
      <c r="M26">
        <v>0.30427</v>
      </c>
      <c r="N26">
        <v>-0.76213</v>
      </c>
      <c r="O26" s="41">
        <f>IF(L26=0,0,IF(C26&lt;&gt;"外语学院",综合评价得分!F26*因子分析矩阵及成分!$R$2+综合评价得分!G26*因子分析矩阵及成分!$R$3+综合评价得分!H26*因子分析矩阵及成分!$R$4,IF(综合评价得分!C26="外语学院",综合评价得分!G26*因子分析矩阵及成分!$R$7+综合评价得分!H26*因子分析矩阵及成分!$R$9)))</f>
        <v>2.46742676065564</v>
      </c>
      <c r="P26" s="40">
        <f t="shared" si="9"/>
        <v>13</v>
      </c>
      <c r="Q26">
        <f t="shared" si="10"/>
        <v>7</v>
      </c>
      <c r="R26">
        <f t="shared" si="11"/>
        <v>6</v>
      </c>
      <c r="S26" t="str">
        <f>IF(Q26&lt;=VLOOKUP(C26,录取名额!$A:$B,2,0),"录取","不予录取")</f>
        <v>录取</v>
      </c>
      <c r="T26" t="str">
        <f t="shared" si="12"/>
        <v>RIGHT</v>
      </c>
      <c r="U26" t="str">
        <f>IF(R26&lt;=VLOOKUP(E26,录取名额!E:F,2,0),"录取","不予录取")</f>
        <v>录取</v>
      </c>
      <c r="V26" t="str">
        <f t="shared" si="13"/>
        <v>RIGHT</v>
      </c>
    </row>
    <row r="27" spans="1:22">
      <c r="A27" s="8">
        <v>33</v>
      </c>
      <c r="B27" s="8" t="s">
        <v>110</v>
      </c>
      <c r="C27" t="s">
        <v>1269</v>
      </c>
      <c r="D27">
        <f>VLOOKUP(A27,[1]数据整理!$A:$O,15,0)</f>
        <v>45400</v>
      </c>
      <c r="E27" t="str">
        <f>VLOOKUP(D27,目标专业代码!$I:$J,2,0)</f>
        <v>应用心理</v>
      </c>
      <c r="F27" s="41">
        <v>0.913795185294387</v>
      </c>
      <c r="G27" s="41">
        <v>-0.131489812210025</v>
      </c>
      <c r="H27" s="41">
        <v>-0.491059393857004</v>
      </c>
      <c r="I27" s="7">
        <v>77.75</v>
      </c>
      <c r="J27" s="7">
        <f t="shared" si="7"/>
        <v>77.75</v>
      </c>
      <c r="K27" s="7" t="str">
        <f t="shared" si="8"/>
        <v>录取</v>
      </c>
      <c r="L27">
        <v>1</v>
      </c>
      <c r="M27">
        <v>0.4208</v>
      </c>
      <c r="N27">
        <v>0.25904</v>
      </c>
      <c r="O27" s="41">
        <f>IF(L27=0,0,IF(C27&lt;&gt;"外语学院",综合评价得分!F27*因子分析矩阵及成分!$R$2+综合评价得分!G27*因子分析矩阵及成分!$R$3+综合评价得分!H27*因子分析矩阵及成分!$R$4,IF(综合评价得分!C27="外语学院",综合评价得分!G27*因子分析矩阵及成分!$R$7+综合评价得分!H27*因子分析矩阵及成分!$R$9)))</f>
        <v>0.00324001655591996</v>
      </c>
      <c r="P27" s="40">
        <f t="shared" si="9"/>
        <v>411</v>
      </c>
      <c r="Q27">
        <f t="shared" si="10"/>
        <v>24</v>
      </c>
      <c r="R27">
        <f t="shared" si="11"/>
        <v>7</v>
      </c>
      <c r="S27" t="str">
        <f>IF(Q27&lt;=VLOOKUP(C27,录取名额!$A:$B,2,0),"录取","不予录取")</f>
        <v>不予录取</v>
      </c>
      <c r="T27" t="str">
        <f t="shared" si="12"/>
        <v>FALSE</v>
      </c>
      <c r="U27" t="str">
        <f>IF(R27&lt;=VLOOKUP(E27,录取名额!E:F,2,0),"录取","不予录取")</f>
        <v>不予录取</v>
      </c>
      <c r="V27" t="str">
        <f t="shared" si="13"/>
        <v>FALSE</v>
      </c>
    </row>
    <row r="28" spans="1:22">
      <c r="A28" s="8">
        <v>35</v>
      </c>
      <c r="B28" s="8" t="s">
        <v>113</v>
      </c>
      <c r="C28" t="s">
        <v>1263</v>
      </c>
      <c r="D28">
        <f>VLOOKUP(A28,[1]数据整理!$A:$O,15,0)</f>
        <v>95300</v>
      </c>
      <c r="E28" t="str">
        <f>VLOOKUP(D28,目标专业代码!$I:$J,2,0)</f>
        <v>风景园林</v>
      </c>
      <c r="F28" s="41">
        <v>0.574300083702596</v>
      </c>
      <c r="G28" s="41">
        <v>0.19441545921856</v>
      </c>
      <c r="H28" s="41">
        <v>0.288748448536737</v>
      </c>
      <c r="I28" s="7" t="s">
        <v>1262</v>
      </c>
      <c r="J28" s="7">
        <f t="shared" si="7"/>
        <v>0</v>
      </c>
      <c r="K28" s="7" t="str">
        <f t="shared" si="8"/>
        <v>不予录取</v>
      </c>
      <c r="L28">
        <v>1</v>
      </c>
      <c r="M28">
        <v>-0.00847</v>
      </c>
      <c r="N28">
        <v>0.13892</v>
      </c>
      <c r="O28" s="41">
        <f>IF(L28=0,0,IF(C28&lt;&gt;"外语学院",综合评价得分!F28*因子分析矩阵及成分!$R$2+综合评价得分!G28*因子分析矩阵及成分!$R$3+综合评价得分!H28*因子分析矩阵及成分!$R$4,IF(综合评价得分!C28="外语学院",综合评价得分!G28*因子分析矩阵及成分!$R$7+综合评价得分!H28*因子分析矩阵及成分!$R$9)))</f>
        <v>0.362234567007867</v>
      </c>
      <c r="P28" s="40">
        <f t="shared" si="9"/>
        <v>214</v>
      </c>
      <c r="Q28">
        <f t="shared" si="10"/>
        <v>60</v>
      </c>
      <c r="R28">
        <f t="shared" si="11"/>
        <v>32</v>
      </c>
      <c r="S28" t="str">
        <f>IF(Q28&lt;=VLOOKUP(C28,录取名额!$A:$B,2,0),"录取","不予录取")</f>
        <v>录取</v>
      </c>
      <c r="T28" t="str">
        <f t="shared" si="12"/>
        <v>FALSE</v>
      </c>
      <c r="U28" t="str">
        <f>IF(R28&lt;=VLOOKUP(E28,录取名额!E:F,2,0),"录取","不予录取")</f>
        <v>录取</v>
      </c>
      <c r="V28" t="str">
        <f t="shared" si="13"/>
        <v>FALSE</v>
      </c>
    </row>
    <row r="29" spans="1:22">
      <c r="A29" s="8">
        <v>36</v>
      </c>
      <c r="B29" s="8" t="s">
        <v>115</v>
      </c>
      <c r="C29" t="s">
        <v>1261</v>
      </c>
      <c r="D29">
        <f>VLOOKUP(A29,[1]数据整理!$A:$O,15,0)</f>
        <v>125300</v>
      </c>
      <c r="E29" t="str">
        <f>VLOOKUP(D29,目标专业代码!$I:$J,2,0)</f>
        <v>会计</v>
      </c>
      <c r="F29" s="41">
        <v>1.98009264975604</v>
      </c>
      <c r="G29" s="41">
        <v>0.296497624337319</v>
      </c>
      <c r="H29" s="41">
        <v>-0.881413587411653</v>
      </c>
      <c r="I29" s="7" t="s">
        <v>1262</v>
      </c>
      <c r="J29" s="7">
        <f t="shared" si="7"/>
        <v>0</v>
      </c>
      <c r="K29" s="7" t="str">
        <f t="shared" si="8"/>
        <v>不予录取</v>
      </c>
      <c r="L29">
        <v>1</v>
      </c>
      <c r="M29">
        <v>-0.46871</v>
      </c>
      <c r="N29">
        <v>1.72796</v>
      </c>
      <c r="O29" s="41">
        <f>IF(L29=0,0,IF(C29&lt;&gt;"外语学院",综合评价得分!F29*因子分析矩阵及成分!$R$2+综合评价得分!G29*因子分析矩阵及成分!$R$3+综合评价得分!H29*因子分析矩阵及成分!$R$4,IF(综合评价得分!C29="外语学院",综合评价得分!G29*因子分析矩阵及成分!$R$7+综合评价得分!H29*因子分析矩阵及成分!$R$9)))</f>
        <v>0.352755965367624</v>
      </c>
      <c r="P29" s="40">
        <f t="shared" si="9"/>
        <v>224</v>
      </c>
      <c r="Q29">
        <f t="shared" si="10"/>
        <v>110</v>
      </c>
      <c r="R29">
        <f t="shared" si="11"/>
        <v>21</v>
      </c>
      <c r="S29" t="str">
        <f>IF(Q29&lt;=VLOOKUP(C29,录取名额!$A:$B,2,0),"录取","不予录取")</f>
        <v>不予录取</v>
      </c>
      <c r="T29" t="str">
        <f t="shared" si="12"/>
        <v>RIGHT</v>
      </c>
      <c r="U29" t="str">
        <f>IF(R29&lt;=VLOOKUP(E29,录取名额!E:F,2,0),"录取","不予录取")</f>
        <v>不予录取</v>
      </c>
      <c r="V29" t="str">
        <f t="shared" si="13"/>
        <v>RIGHT</v>
      </c>
    </row>
    <row r="30" spans="1:22">
      <c r="A30" s="8">
        <v>37</v>
      </c>
      <c r="B30" s="8" t="s">
        <v>116</v>
      </c>
      <c r="C30" t="s">
        <v>1265</v>
      </c>
      <c r="D30">
        <f>VLOOKUP(A30,[1]数据整理!$A:$O,15,0)</f>
        <v>130500</v>
      </c>
      <c r="E30" t="str">
        <f>VLOOKUP(D30,目标专业代码!$I:$J,2,0)</f>
        <v>设计学</v>
      </c>
      <c r="F30" s="41">
        <v>-1.49234425433562</v>
      </c>
      <c r="G30" s="41">
        <v>-0.973350594881248</v>
      </c>
      <c r="H30" s="41">
        <v>-0.0716230877618344</v>
      </c>
      <c r="I30" s="7" t="s">
        <v>1262</v>
      </c>
      <c r="J30" s="7">
        <f t="shared" si="7"/>
        <v>0</v>
      </c>
      <c r="K30" s="7" t="str">
        <f t="shared" si="8"/>
        <v>不予录取</v>
      </c>
      <c r="L30">
        <v>1</v>
      </c>
      <c r="M30">
        <v>0.73536</v>
      </c>
      <c r="N30">
        <v>-0.60856</v>
      </c>
      <c r="O30" s="41">
        <f>IF(L30=0,0,IF(C30&lt;&gt;"外语学院",综合评价得分!F30*因子分析矩阵及成分!$R$2+综合评价得分!G30*因子分析矩阵及成分!$R$3+综合评价得分!H30*因子分析矩阵及成分!$R$4,IF(综合评价得分!C30="外语学院",综合评价得分!G30*因子分析矩阵及成分!$R$7+综合评价得分!H30*因子分析矩阵及成分!$R$9)))</f>
        <v>-0.903399912703966</v>
      </c>
      <c r="P30" s="40">
        <f t="shared" si="9"/>
        <v>913</v>
      </c>
      <c r="Q30">
        <f t="shared" si="10"/>
        <v>84</v>
      </c>
      <c r="R30">
        <f t="shared" si="11"/>
        <v>24</v>
      </c>
      <c r="S30" t="str">
        <f>IF(Q30&lt;=VLOOKUP(C30,录取名额!$A:$B,2,0),"录取","不予录取")</f>
        <v>不予录取</v>
      </c>
      <c r="T30" t="str">
        <f t="shared" si="12"/>
        <v>RIGHT</v>
      </c>
      <c r="U30" t="str">
        <f>IF(R30&lt;=VLOOKUP(E30,录取名额!E:F,2,0),"录取","不予录取")</f>
        <v>不予录取</v>
      </c>
      <c r="V30" t="str">
        <f t="shared" si="13"/>
        <v>RIGHT</v>
      </c>
    </row>
    <row r="31" spans="1:22">
      <c r="A31" s="8">
        <v>38</v>
      </c>
      <c r="B31" s="8" t="s">
        <v>117</v>
      </c>
      <c r="C31" t="s">
        <v>1261</v>
      </c>
      <c r="D31">
        <f>VLOOKUP(A31,[1]数据整理!$A:$O,15,0)</f>
        <v>125300</v>
      </c>
      <c r="E31" t="str">
        <f>VLOOKUP(D31,目标专业代码!$I:$J,2,0)</f>
        <v>会计</v>
      </c>
      <c r="F31" s="41">
        <v>1.52048167369498</v>
      </c>
      <c r="G31" s="41">
        <v>6.63505503167429</v>
      </c>
      <c r="H31" s="41">
        <v>-0.407133799397119</v>
      </c>
      <c r="I31" s="7" t="s">
        <v>1262</v>
      </c>
      <c r="J31" s="7">
        <f t="shared" si="7"/>
        <v>0</v>
      </c>
      <c r="K31" s="7" t="str">
        <f t="shared" si="8"/>
        <v>不予录取</v>
      </c>
      <c r="L31">
        <v>1</v>
      </c>
      <c r="M31">
        <v>0.89143</v>
      </c>
      <c r="N31">
        <v>-0.66391</v>
      </c>
      <c r="O31" s="41">
        <f>IF(L31=0,0,IF(C31&lt;&gt;"外语学院",综合评价得分!F31*因子分析矩阵及成分!$R$2+综合评价得分!G31*因子分析矩阵及成分!$R$3+综合评价得分!H31*因子分析矩阵及成分!$R$4,IF(综合评价得分!C31="外语学院",综合评价得分!G31*因子分析矩阵及成分!$R$7+综合评价得分!H31*因子分析矩阵及成分!$R$9)))</f>
        <v>3.41330448676777</v>
      </c>
      <c r="P31" s="40">
        <f t="shared" si="9"/>
        <v>5</v>
      </c>
      <c r="Q31">
        <f t="shared" si="10"/>
        <v>1</v>
      </c>
      <c r="R31">
        <f t="shared" si="11"/>
        <v>1</v>
      </c>
      <c r="S31" t="str">
        <f>IF(Q31&lt;=VLOOKUP(C31,录取名额!$A:$B,2,0),"录取","不予录取")</f>
        <v>录取</v>
      </c>
      <c r="T31" t="str">
        <f t="shared" si="12"/>
        <v>FALSE</v>
      </c>
      <c r="U31" t="str">
        <f>IF(R31&lt;=VLOOKUP(E31,录取名额!E:F,2,0),"录取","不予录取")</f>
        <v>录取</v>
      </c>
      <c r="V31" t="str">
        <f t="shared" si="13"/>
        <v>FALSE</v>
      </c>
    </row>
    <row r="32" spans="1:22">
      <c r="A32" s="8">
        <v>39</v>
      </c>
      <c r="B32" s="8" t="s">
        <v>119</v>
      </c>
      <c r="C32" t="s">
        <v>1269</v>
      </c>
      <c r="D32">
        <f>VLOOKUP(A32,[1]数据整理!$A:$O,15,0)</f>
        <v>30100</v>
      </c>
      <c r="E32" t="str">
        <f>VLOOKUP(D32,目标专业代码!$I:$J,2,0)</f>
        <v>法学</v>
      </c>
      <c r="F32" s="41">
        <v>0.196802062639138</v>
      </c>
      <c r="G32" s="41">
        <v>0.137705231388341</v>
      </c>
      <c r="H32" s="41">
        <v>-0.881413587411653</v>
      </c>
      <c r="I32" s="7" t="s">
        <v>1262</v>
      </c>
      <c r="J32" s="7">
        <f t="shared" si="7"/>
        <v>0</v>
      </c>
      <c r="K32" s="7" t="str">
        <f t="shared" si="8"/>
        <v>不予录取</v>
      </c>
      <c r="L32">
        <v>1</v>
      </c>
      <c r="M32">
        <v>-0.19587</v>
      </c>
      <c r="N32">
        <v>2.27285</v>
      </c>
      <c r="O32" s="41">
        <f>IF(L32=0,0,IF(C32&lt;&gt;"外语学院",综合评价得分!F32*因子分析矩阵及成分!$R$2+综合评价得分!G32*因子分析矩阵及成分!$R$3+综合评价得分!H32*因子分析矩阵及成分!$R$4,IF(综合评价得分!C32="外语学院",综合评价得分!G32*因子分析矩阵及成分!$R$7+综合评价得分!H32*因子分析矩阵及成分!$R$9)))</f>
        <v>-0.217622514382594</v>
      </c>
      <c r="P32" s="40">
        <f t="shared" si="9"/>
        <v>621</v>
      </c>
      <c r="Q32">
        <f t="shared" si="10"/>
        <v>37</v>
      </c>
      <c r="R32">
        <f t="shared" si="11"/>
        <v>9</v>
      </c>
      <c r="S32" t="str">
        <f>IF(Q32&lt;=VLOOKUP(C32,录取名额!$A:$B,2,0),"录取","不予录取")</f>
        <v>不予录取</v>
      </c>
      <c r="T32" t="str">
        <f t="shared" si="12"/>
        <v>RIGHT</v>
      </c>
      <c r="U32" t="str">
        <f>IF(R32&lt;=VLOOKUP(E32,录取名额!E:F,2,0),"录取","不予录取")</f>
        <v>不予录取</v>
      </c>
      <c r="V32" t="str">
        <f t="shared" si="13"/>
        <v>RIGHT</v>
      </c>
    </row>
    <row r="33" spans="1:22">
      <c r="A33" s="8">
        <v>40</v>
      </c>
      <c r="B33" s="8" t="s">
        <v>121</v>
      </c>
      <c r="C33" t="s">
        <v>1261</v>
      </c>
      <c r="D33">
        <f>VLOOKUP(A33,[1]数据整理!$A:$O,15,0)</f>
        <v>120300</v>
      </c>
      <c r="E33" t="str">
        <f>VLOOKUP(D33,目标专业代码!$I:$J,2,0)</f>
        <v>农林经济管理</v>
      </c>
      <c r="F33" s="41">
        <v>0.380646453063561</v>
      </c>
      <c r="G33" s="41">
        <v>0.267195986258152</v>
      </c>
      <c r="H33" s="41">
        <v>0.285196528939441</v>
      </c>
      <c r="I33" s="7" t="s">
        <v>1262</v>
      </c>
      <c r="J33" s="7">
        <f t="shared" si="7"/>
        <v>0</v>
      </c>
      <c r="K33" s="7" t="str">
        <f t="shared" si="8"/>
        <v>不予录取</v>
      </c>
      <c r="L33">
        <v>1</v>
      </c>
      <c r="M33">
        <v>-0.2195</v>
      </c>
      <c r="N33">
        <v>0.18771</v>
      </c>
      <c r="O33" s="41">
        <f>IF(L33=0,0,IF(C33&lt;&gt;"外语学院",综合评价得分!F33*因子分析矩阵及成分!$R$2+综合评价得分!G33*因子分析矩阵及成分!$R$3+综合评价得分!H33*因子分析矩阵及成分!$R$4,IF(综合评价得分!C33="外语学院",综合评价得分!G33*因子分析矩阵及成分!$R$7+综合评价得分!H33*因子分析矩阵及成分!$R$9)))</f>
        <v>0.34163509585848</v>
      </c>
      <c r="P33" s="40">
        <f t="shared" si="9"/>
        <v>230</v>
      </c>
      <c r="Q33">
        <f t="shared" si="10"/>
        <v>113</v>
      </c>
      <c r="R33">
        <f t="shared" si="11"/>
        <v>10</v>
      </c>
      <c r="S33" t="str">
        <f>IF(Q33&lt;=VLOOKUP(C33,录取名额!$A:$B,2,0),"录取","不予录取")</f>
        <v>不予录取</v>
      </c>
      <c r="T33" t="str">
        <f t="shared" si="12"/>
        <v>RIGHT</v>
      </c>
      <c r="U33" t="str">
        <f>IF(R33&lt;=VLOOKUP(E33,录取名额!E:F,2,0),"录取","不予录取")</f>
        <v>不予录取</v>
      </c>
      <c r="V33" t="str">
        <f t="shared" si="13"/>
        <v>RIGHT</v>
      </c>
    </row>
    <row r="34" spans="1:22">
      <c r="A34" s="8">
        <v>41</v>
      </c>
      <c r="B34" s="8" t="s">
        <v>123</v>
      </c>
      <c r="C34" t="s">
        <v>1267</v>
      </c>
      <c r="D34">
        <f>VLOOKUP(A34,[1]数据整理!$A:$O,15,0)</f>
        <v>90707</v>
      </c>
      <c r="E34" t="str">
        <f>VLOOKUP(D34,目标专业代码!$I:$J,2,0)</f>
        <v>水土保持与荒漠化防治</v>
      </c>
      <c r="F34" s="41">
        <v>-1.82618680124949</v>
      </c>
      <c r="G34" s="41">
        <v>-1.61680188639678</v>
      </c>
      <c r="H34" s="41">
        <v>1.26833688084955</v>
      </c>
      <c r="I34" s="7">
        <v>85.76</v>
      </c>
      <c r="J34" s="7">
        <f t="shared" si="7"/>
        <v>85.76</v>
      </c>
      <c r="K34" s="7" t="str">
        <f t="shared" si="8"/>
        <v>录取</v>
      </c>
      <c r="L34">
        <v>1</v>
      </c>
      <c r="M34">
        <v>0.62902</v>
      </c>
      <c r="N34">
        <v>-1.03498</v>
      </c>
      <c r="O34" s="41">
        <f>IF(L34=0,0,IF(C34&lt;&gt;"外语学院",综合评价得分!F34*因子分析矩阵及成分!$R$2+综合评价得分!G34*因子分析矩阵及成分!$R$3+综合评价得分!H34*因子分析矩阵及成分!$R$4,IF(综合评价得分!C34="外语学院",综合评价得分!G34*因子分析矩阵及成分!$R$7+综合评价得分!H34*因子分析矩阵及成分!$R$9)))</f>
        <v>-0.788087227830212</v>
      </c>
      <c r="P34" s="40">
        <f t="shared" si="9"/>
        <v>889</v>
      </c>
      <c r="Q34">
        <f t="shared" si="10"/>
        <v>27</v>
      </c>
      <c r="R34">
        <f t="shared" si="11"/>
        <v>16</v>
      </c>
      <c r="S34" t="str">
        <f>IF(Q34&lt;=VLOOKUP(C34,录取名额!$A:$B,2,0),"录取","不予录取")</f>
        <v>不予录取</v>
      </c>
      <c r="T34" t="str">
        <f t="shared" si="12"/>
        <v>FALSE</v>
      </c>
      <c r="U34" t="str">
        <f>IF(R34&lt;=VLOOKUP(E34,录取名额!E:F,2,0),"录取","不予录取")</f>
        <v>录取</v>
      </c>
      <c r="V34" t="str">
        <f t="shared" si="13"/>
        <v>RIGHT</v>
      </c>
    </row>
    <row r="35" spans="1:22">
      <c r="A35" s="8">
        <v>42</v>
      </c>
      <c r="B35" s="8" t="s">
        <v>125</v>
      </c>
      <c r="C35" t="s">
        <v>1263</v>
      </c>
      <c r="D35">
        <f>VLOOKUP(A35,[1]数据整理!$A:$O,15,0)</f>
        <v>83400</v>
      </c>
      <c r="E35" t="str">
        <f>VLOOKUP(D35,目标专业代码!$I:$J,2,0)</f>
        <v>风景园林学（工学）</v>
      </c>
      <c r="F35" s="41">
        <v>-0.093385010125136</v>
      </c>
      <c r="G35" s="41">
        <v>0.125384076451629</v>
      </c>
      <c r="H35" s="41">
        <v>0.0786345892814738</v>
      </c>
      <c r="I35" s="7" t="s">
        <v>1262</v>
      </c>
      <c r="J35" s="7">
        <f t="shared" si="7"/>
        <v>0</v>
      </c>
      <c r="K35" s="7" t="str">
        <f t="shared" si="8"/>
        <v>不予录取</v>
      </c>
      <c r="L35">
        <v>1</v>
      </c>
      <c r="M35">
        <v>-0.22274</v>
      </c>
      <c r="N35">
        <v>1.19269</v>
      </c>
      <c r="O35" s="41">
        <f>IF(L35=0,0,IF(C35&lt;&gt;"外语学院",综合评价得分!F35*因子分析矩阵及成分!$R$2+综合评价得分!G35*因子分析矩阵及成分!$R$3+综合评价得分!H35*因子分析矩阵及成分!$R$4,IF(综合评价得分!C35="外语学院",综合评价得分!G35*因子分析矩阵及成分!$R$7+综合评价得分!H35*因子分析矩阵及成分!$R$9)))</f>
        <v>0.0636636565528634</v>
      </c>
      <c r="P35" s="40">
        <f t="shared" si="9"/>
        <v>377</v>
      </c>
      <c r="Q35">
        <f t="shared" si="10"/>
        <v>104</v>
      </c>
      <c r="R35">
        <f t="shared" si="11"/>
        <v>32</v>
      </c>
      <c r="S35" t="str">
        <f>IF(Q35&lt;=VLOOKUP(C35,录取名额!$A:$B,2,0),"录取","不予录取")</f>
        <v>录取</v>
      </c>
      <c r="T35" t="str">
        <f t="shared" si="12"/>
        <v>FALSE</v>
      </c>
      <c r="U35" t="str">
        <f>IF(R35&lt;=VLOOKUP(E35,录取名额!E:F,2,0),"录取","不予录取")</f>
        <v>不予录取</v>
      </c>
      <c r="V35" t="str">
        <f t="shared" si="13"/>
        <v>RIGHT</v>
      </c>
    </row>
    <row r="36" spans="1:22">
      <c r="A36" s="8">
        <v>43</v>
      </c>
      <c r="B36" s="8" t="s">
        <v>128</v>
      </c>
      <c r="C36" t="s">
        <v>1263</v>
      </c>
      <c r="D36">
        <f>VLOOKUP(A36,[1]数据整理!$A:$O,15,0)</f>
        <v>95300</v>
      </c>
      <c r="E36" t="str">
        <f>VLOOKUP(D36,目标专业代码!$I:$J,2,0)</f>
        <v>风景园林</v>
      </c>
      <c r="F36" s="41">
        <v>-0.36363850048398</v>
      </c>
      <c r="G36" s="41">
        <v>0.326928144486784</v>
      </c>
      <c r="H36" s="41">
        <v>1.31980350363097</v>
      </c>
      <c r="I36" s="7">
        <v>62.31</v>
      </c>
      <c r="J36" s="7">
        <f t="shared" si="7"/>
        <v>62.31</v>
      </c>
      <c r="K36" s="7" t="str">
        <f t="shared" si="8"/>
        <v>录取</v>
      </c>
      <c r="L36">
        <v>1</v>
      </c>
      <c r="M36">
        <v>-0.05815</v>
      </c>
      <c r="N36">
        <v>1.4672</v>
      </c>
      <c r="O36" s="41">
        <f>IF(L36=0,0,IF(C36&lt;&gt;"外语学院",综合评价得分!F36*因子分析矩阵及成分!$R$2+综合评价得分!G36*因子分析矩阵及成分!$R$3+综合评价得分!H36*因子分析矩阵及成分!$R$4,IF(综合评价得分!C36="外语学院",综合评价得分!G36*因子分析矩阵及成分!$R$7+综合评价得分!H36*因子分析矩阵及成分!$R$9)))</f>
        <v>0.559590456412429</v>
      </c>
      <c r="P36" s="40">
        <f t="shared" si="9"/>
        <v>139</v>
      </c>
      <c r="Q36">
        <f t="shared" si="10"/>
        <v>43</v>
      </c>
      <c r="R36">
        <f t="shared" si="11"/>
        <v>24</v>
      </c>
      <c r="S36" t="str">
        <f>IF(Q36&lt;=VLOOKUP(C36,录取名额!$A:$B,2,0),"录取","不予录取")</f>
        <v>录取</v>
      </c>
      <c r="T36" t="str">
        <f t="shared" si="12"/>
        <v>RIGHT</v>
      </c>
      <c r="U36" t="str">
        <f>IF(R36&lt;=VLOOKUP(E36,录取名额!E:F,2,0),"录取","不予录取")</f>
        <v>录取</v>
      </c>
      <c r="V36" t="str">
        <f t="shared" si="13"/>
        <v>RIGHT</v>
      </c>
    </row>
    <row r="37" spans="1:22">
      <c r="A37" s="8">
        <v>44</v>
      </c>
      <c r="B37" s="8" t="s">
        <v>130</v>
      </c>
      <c r="C37" t="s">
        <v>1267</v>
      </c>
      <c r="D37">
        <f>VLOOKUP(A37,[1]数据整理!$A:$O,15,0)</f>
        <v>90707</v>
      </c>
      <c r="E37" t="str">
        <f>VLOOKUP(D37,目标专业代码!$I:$J,2,0)</f>
        <v>水土保持与荒漠化防治</v>
      </c>
      <c r="F37" s="41">
        <v>0.78510411199729</v>
      </c>
      <c r="G37" s="41">
        <v>0.225547305592343</v>
      </c>
      <c r="H37" s="41">
        <v>-0.108641251792451</v>
      </c>
      <c r="I37" s="7">
        <v>83.88</v>
      </c>
      <c r="J37" s="7">
        <f t="shared" si="7"/>
        <v>83.88</v>
      </c>
      <c r="K37" s="7" t="str">
        <f t="shared" si="8"/>
        <v>录取</v>
      </c>
      <c r="L37">
        <v>1</v>
      </c>
      <c r="M37">
        <v>0.28822</v>
      </c>
      <c r="N37">
        <v>-0.41435</v>
      </c>
      <c r="O37" s="41">
        <f>IF(L37=0,0,IF(C37&lt;&gt;"外语学院",综合评价得分!F37*因子分析矩阵及成分!$R$2+综合评价得分!G37*因子分析矩阵及成分!$R$3+综合评价得分!H37*因子分析矩阵及成分!$R$4,IF(综合评价得分!C37="外语学院",综合评价得分!G37*因子分析矩阵及成分!$R$7+综合评价得分!H37*因子分析矩阵及成分!$R$9)))</f>
        <v>0.283325932658616</v>
      </c>
      <c r="P37" s="40">
        <f t="shared" si="9"/>
        <v>256</v>
      </c>
      <c r="Q37">
        <f t="shared" si="10"/>
        <v>3</v>
      </c>
      <c r="R37">
        <f t="shared" si="11"/>
        <v>3</v>
      </c>
      <c r="S37" t="str">
        <f>IF(Q37&lt;=VLOOKUP(C37,录取名额!$A:$B,2,0),"录取","不予录取")</f>
        <v>录取</v>
      </c>
      <c r="T37" t="str">
        <f t="shared" si="12"/>
        <v>RIGHT</v>
      </c>
      <c r="U37" t="str">
        <f>IF(R37&lt;=VLOOKUP(E37,录取名额!E:F,2,0),"录取","不予录取")</f>
        <v>录取</v>
      </c>
      <c r="V37" t="str">
        <f t="shared" si="13"/>
        <v>RIGHT</v>
      </c>
    </row>
    <row r="38" spans="1:22">
      <c r="A38" s="8">
        <v>46</v>
      </c>
      <c r="B38" s="8" t="s">
        <v>132</v>
      </c>
      <c r="C38" t="s">
        <v>1263</v>
      </c>
      <c r="D38">
        <f>VLOOKUP(A38,[1]数据整理!$A:$O,15,0)</f>
        <v>95300</v>
      </c>
      <c r="E38" t="str">
        <f>VLOOKUP(D38,目标专业代码!$I:$J,2,0)</f>
        <v>风景园林</v>
      </c>
      <c r="F38" s="41">
        <v>-0.520191060016112</v>
      </c>
      <c r="G38" s="41">
        <v>0.14952357296372</v>
      </c>
      <c r="H38" s="41">
        <v>1.77503671426973</v>
      </c>
      <c r="I38" s="7" t="s">
        <v>1262</v>
      </c>
      <c r="J38" s="7">
        <f t="shared" si="7"/>
        <v>0</v>
      </c>
      <c r="K38" s="7" t="str">
        <f t="shared" si="8"/>
        <v>不予录取</v>
      </c>
      <c r="L38">
        <v>1</v>
      </c>
      <c r="M38">
        <v>0.299</v>
      </c>
      <c r="N38">
        <v>-0.32242</v>
      </c>
      <c r="O38" s="41">
        <f>IF(L38=0,0,IF(C38&lt;&gt;"外语学院",综合评价得分!F38*因子分析矩阵及成分!$R$2+综合评价得分!G38*因子分析矩阵及成分!$R$3+综合评价得分!H38*因子分析矩阵及成分!$R$4,IF(综合评价得分!C38="外语学院",综合评价得分!G38*因子分析矩阵及成分!$R$7+综合评价得分!H38*因子分析矩阵及成分!$R$9)))</f>
        <v>0.606333486016313</v>
      </c>
      <c r="P38" s="40">
        <f t="shared" si="9"/>
        <v>125</v>
      </c>
      <c r="Q38">
        <f t="shared" si="10"/>
        <v>38</v>
      </c>
      <c r="R38">
        <f t="shared" si="11"/>
        <v>22</v>
      </c>
      <c r="S38" t="str">
        <f>IF(Q38&lt;=VLOOKUP(C38,录取名额!$A:$B,2,0),"录取","不予录取")</f>
        <v>录取</v>
      </c>
      <c r="T38" t="str">
        <f t="shared" si="12"/>
        <v>FALSE</v>
      </c>
      <c r="U38" t="str">
        <f>IF(R38&lt;=VLOOKUP(E38,录取名额!E:F,2,0),"录取","不予录取")</f>
        <v>录取</v>
      </c>
      <c r="V38" t="str">
        <f t="shared" si="13"/>
        <v>FALSE</v>
      </c>
    </row>
    <row r="39" spans="1:22">
      <c r="A39" s="8">
        <v>47</v>
      </c>
      <c r="B39" s="8" t="s">
        <v>133</v>
      </c>
      <c r="C39" t="s">
        <v>1261</v>
      </c>
      <c r="D39">
        <f>VLOOKUP(A39,[1]数据整理!$A:$O,15,0)</f>
        <v>120200</v>
      </c>
      <c r="E39" t="str">
        <f>VLOOKUP(D39,目标专业代码!$I:$J,2,0)</f>
        <v>工商管理</v>
      </c>
      <c r="F39" s="41">
        <v>0.601259721572869</v>
      </c>
      <c r="G39" s="41">
        <v>0.375148585786197</v>
      </c>
      <c r="H39" s="41">
        <v>-0.697690295511693</v>
      </c>
      <c r="I39" s="7" t="s">
        <v>1262</v>
      </c>
      <c r="J39" s="7">
        <f t="shared" si="7"/>
        <v>0</v>
      </c>
      <c r="K39" s="7" t="str">
        <f t="shared" si="8"/>
        <v>不予录取</v>
      </c>
      <c r="L39">
        <v>1</v>
      </c>
      <c r="M39">
        <v>1.301</v>
      </c>
      <c r="N39">
        <v>-0.45059</v>
      </c>
      <c r="O39" s="41">
        <f>IF(L39=0,0,IF(C39&lt;&gt;"外语学院",综合评价得分!F39*因子分析矩阵及成分!$R$2+综合评价得分!G39*因子分析矩阵及成分!$R$3+综合评价得分!H39*因子分析矩阵及成分!$R$4,IF(综合评价得分!C39="外语学院",综合评价得分!G39*因子分析矩阵及成分!$R$7+综合评价得分!H39*因子分析矩阵及成分!$R$9)))</f>
        <v>0.0776473073728961</v>
      </c>
      <c r="P39" s="40">
        <f t="shared" si="9"/>
        <v>367</v>
      </c>
      <c r="Q39">
        <f t="shared" si="10"/>
        <v>172</v>
      </c>
      <c r="R39">
        <f t="shared" si="11"/>
        <v>59</v>
      </c>
      <c r="S39" t="str">
        <f>IF(Q39&lt;=VLOOKUP(C39,录取名额!$A:$B,2,0),"录取","不予录取")</f>
        <v>不予录取</v>
      </c>
      <c r="T39" t="str">
        <f t="shared" si="12"/>
        <v>RIGHT</v>
      </c>
      <c r="U39" t="str">
        <f>IF(R39&lt;=VLOOKUP(E39,录取名额!E:F,2,0),"录取","不予录取")</f>
        <v>不予录取</v>
      </c>
      <c r="V39" t="str">
        <f t="shared" si="13"/>
        <v>RIGHT</v>
      </c>
    </row>
    <row r="40" spans="1:22">
      <c r="A40" s="8">
        <v>48</v>
      </c>
      <c r="B40" s="8" t="s">
        <v>134</v>
      </c>
      <c r="C40" t="s">
        <v>1270</v>
      </c>
      <c r="D40">
        <f>VLOOKUP(A40,[1]数据整理!$A:$O,15,0)</f>
        <v>50200</v>
      </c>
      <c r="E40" t="str">
        <f>VLOOKUP(D40,目标专业代码!$I:$J,2,0)</f>
        <v>外国语言文学</v>
      </c>
      <c r="F40" s="41">
        <v>0.950564063379272</v>
      </c>
      <c r="G40" s="41">
        <v>0.188940007733489</v>
      </c>
      <c r="H40" s="41">
        <v>-0.582921039806984</v>
      </c>
      <c r="I40" s="7" t="s">
        <v>1262</v>
      </c>
      <c r="J40" s="7">
        <f t="shared" si="7"/>
        <v>0</v>
      </c>
      <c r="K40" s="7" t="str">
        <f t="shared" si="8"/>
        <v>不予录取</v>
      </c>
      <c r="L40">
        <v>1</v>
      </c>
      <c r="M40">
        <v>1.28962</v>
      </c>
      <c r="N40">
        <v>-0.14551</v>
      </c>
      <c r="O40" s="41">
        <f>IF(L40=0,0,IF(C40&lt;&gt;"外语学院",综合评价得分!F40*因子分析矩阵及成分!$R$2+综合评价得分!G40*因子分析矩阵及成分!$R$3+综合评价得分!H40*因子分析矩阵及成分!$R$4,IF(综合评价得分!C40="外语学院",综合评价得分!G40*因子分析矩阵及成分!$R$7+综合评价得分!H40*因子分析矩阵及成分!$R$9)))</f>
        <v>-0.0811836822694599</v>
      </c>
      <c r="P40" s="40">
        <f t="shared" si="9"/>
        <v>487</v>
      </c>
      <c r="Q40">
        <f t="shared" si="10"/>
        <v>15</v>
      </c>
      <c r="R40">
        <f t="shared" si="11"/>
        <v>5</v>
      </c>
      <c r="S40" t="str">
        <f>IF(Q40&lt;=VLOOKUP(C40,录取名额!$A:$B,2,0),"录取","不予录取")</f>
        <v>不予录取</v>
      </c>
      <c r="T40" t="str">
        <f t="shared" si="12"/>
        <v>RIGHT</v>
      </c>
      <c r="U40" t="str">
        <f>IF(R40&lt;=VLOOKUP(E40,录取名额!E:F,2,0),"录取","不予录取")</f>
        <v>不予录取</v>
      </c>
      <c r="V40" t="str">
        <f t="shared" si="13"/>
        <v>RIGHT</v>
      </c>
    </row>
    <row r="41" spans="1:22">
      <c r="A41" s="8">
        <v>49</v>
      </c>
      <c r="B41" s="8" t="s">
        <v>136</v>
      </c>
      <c r="C41" t="s">
        <v>1263</v>
      </c>
      <c r="D41">
        <f>VLOOKUP(A41,[1]数据整理!$A:$O,15,0)</f>
        <v>95300</v>
      </c>
      <c r="E41" t="str">
        <f>VLOOKUP(D41,目标专业代码!$I:$J,2,0)</f>
        <v>风景园林</v>
      </c>
      <c r="F41" s="41">
        <v>0.78510411199729</v>
      </c>
      <c r="G41" s="41">
        <v>6.42738969164353</v>
      </c>
      <c r="H41" s="41">
        <v>1.59618048347293</v>
      </c>
      <c r="I41" s="7">
        <v>78.14</v>
      </c>
      <c r="J41" s="7">
        <f t="shared" si="7"/>
        <v>78.14</v>
      </c>
      <c r="K41" s="7" t="str">
        <f t="shared" si="8"/>
        <v>录取</v>
      </c>
      <c r="L41">
        <v>1</v>
      </c>
      <c r="M41">
        <v>0.00709</v>
      </c>
      <c r="N41">
        <v>0.66003</v>
      </c>
      <c r="O41" s="41">
        <f>IF(L41=0,0,IF(C41&lt;&gt;"外语学院",综合评价得分!F41*因子分析矩阵及成分!$R$2+综合评价得分!G41*因子分析矩阵及成分!$R$3+综合评价得分!H41*因子分析矩阵及成分!$R$4,IF(综合评价得分!C41="外语学院",综合评价得分!G41*因子分析矩阵及成分!$R$7+综合评价得分!H41*因子分析矩阵及成分!$R$9)))</f>
        <v>3.87790666348333</v>
      </c>
      <c r="P41" s="40">
        <f t="shared" si="9"/>
        <v>1</v>
      </c>
      <c r="Q41">
        <f t="shared" si="10"/>
        <v>1</v>
      </c>
      <c r="R41">
        <f t="shared" si="11"/>
        <v>1</v>
      </c>
      <c r="S41" t="str">
        <f>IF(Q41&lt;=VLOOKUP(C41,录取名额!$A:$B,2,0),"录取","不予录取")</f>
        <v>录取</v>
      </c>
      <c r="T41" t="str">
        <f t="shared" si="12"/>
        <v>RIGHT</v>
      </c>
      <c r="U41" t="str">
        <f>IF(R41&lt;=VLOOKUP(E41,录取名额!E:F,2,0),"录取","不予录取")</f>
        <v>录取</v>
      </c>
      <c r="V41" t="str">
        <f t="shared" si="13"/>
        <v>RIGHT</v>
      </c>
    </row>
    <row r="42" spans="1:22">
      <c r="A42" s="8">
        <v>50</v>
      </c>
      <c r="B42" s="8" t="s">
        <v>138</v>
      </c>
      <c r="C42" t="s">
        <v>1263</v>
      </c>
      <c r="D42">
        <f>VLOOKUP(A42,[1]数据整理!$A:$O,15,0)</f>
        <v>83400</v>
      </c>
      <c r="E42" t="str">
        <f>VLOOKUP(D42,目标专业代码!$I:$J,2,0)</f>
        <v>风景园林学（工学）</v>
      </c>
      <c r="F42" s="41">
        <v>-0.0973489620399389</v>
      </c>
      <c r="G42" s="41">
        <v>0.16324223433152</v>
      </c>
      <c r="H42" s="41">
        <v>2.51157582710835</v>
      </c>
      <c r="I42" s="7" t="s">
        <v>1262</v>
      </c>
      <c r="J42" s="7">
        <f t="shared" si="7"/>
        <v>0</v>
      </c>
      <c r="K42" s="7" t="str">
        <f t="shared" si="8"/>
        <v>不予录取</v>
      </c>
      <c r="L42">
        <v>1</v>
      </c>
      <c r="M42">
        <v>-0.37306</v>
      </c>
      <c r="N42">
        <v>1.91588</v>
      </c>
      <c r="O42" s="41">
        <f>IF(L42=0,0,IF(C42&lt;&gt;"外语学院",综合评价得分!F42*因子分析矩阵及成分!$R$2+综合评价得分!G42*因子分析矩阵及成分!$R$3+综合评价得分!H42*因子分析矩阵及成分!$R$4,IF(综合评价得分!C42="外语学院",综合评价得分!G42*因子分析矩阵及成分!$R$7+综合评价得分!H42*因子分析矩阵及成分!$R$9)))</f>
        <v>1.01231340086782</v>
      </c>
      <c r="P42" s="40">
        <f t="shared" si="9"/>
        <v>60</v>
      </c>
      <c r="Q42">
        <f t="shared" si="10"/>
        <v>21</v>
      </c>
      <c r="R42">
        <f t="shared" si="11"/>
        <v>4</v>
      </c>
      <c r="S42" t="str">
        <f>IF(Q42&lt;=VLOOKUP(C42,录取名额!$A:$B,2,0),"录取","不予录取")</f>
        <v>录取</v>
      </c>
      <c r="T42" t="str">
        <f t="shared" si="12"/>
        <v>FALSE</v>
      </c>
      <c r="U42" t="str">
        <f>IF(R42&lt;=VLOOKUP(E42,录取名额!E:F,2,0),"录取","不予录取")</f>
        <v>录取</v>
      </c>
      <c r="V42" t="str">
        <f t="shared" si="13"/>
        <v>FALSE</v>
      </c>
    </row>
    <row r="43" spans="1:22">
      <c r="A43" s="8">
        <v>51</v>
      </c>
      <c r="B43" s="8" t="s">
        <v>139</v>
      </c>
      <c r="C43" t="s">
        <v>1271</v>
      </c>
      <c r="D43">
        <f>VLOOKUP(A43,[1]数据整理!$A:$O,15,0)</f>
        <v>90301</v>
      </c>
      <c r="E43" t="str">
        <f>VLOOKUP(D43,目标专业代码!$I:$J,2,0)</f>
        <v>土壤学</v>
      </c>
      <c r="F43" s="41">
        <v>-0.409884425761457</v>
      </c>
      <c r="G43" s="41">
        <v>0.1777104266364</v>
      </c>
      <c r="H43" s="41">
        <v>0.0242446153025541</v>
      </c>
      <c r="I43" s="7" t="s">
        <v>1262</v>
      </c>
      <c r="J43" s="7">
        <f t="shared" si="7"/>
        <v>0</v>
      </c>
      <c r="K43" s="7" t="str">
        <f t="shared" si="8"/>
        <v>不予录取</v>
      </c>
      <c r="L43">
        <v>1</v>
      </c>
      <c r="M43">
        <v>-1.01003</v>
      </c>
      <c r="N43">
        <v>-0.26264</v>
      </c>
      <c r="O43" s="41">
        <f>IF(L43=0,0,IF(C43&lt;&gt;"外语学院",综合评价得分!F43*因子分析矩阵及成分!$R$2+综合评价得分!G43*因子分析矩阵及成分!$R$3+综合评价得分!H43*因子分析矩阵及成分!$R$4,IF(综合评价得分!C43="外语学院",综合评价得分!G43*因子分析矩阵及成分!$R$7+综合评价得分!H43*因子分析矩阵及成分!$R$9)))</f>
        <v>-0.0202113906766039</v>
      </c>
      <c r="P43" s="40">
        <f t="shared" si="9"/>
        <v>440</v>
      </c>
      <c r="Q43">
        <f t="shared" si="10"/>
        <v>19</v>
      </c>
      <c r="R43">
        <f t="shared" si="11"/>
        <v>2</v>
      </c>
      <c r="S43" t="str">
        <f>IF(Q43&lt;=VLOOKUP(C43,录取名额!$A:$B,2,0),"录取","不予录取")</f>
        <v>录取</v>
      </c>
      <c r="T43" t="str">
        <f t="shared" si="12"/>
        <v>FALSE</v>
      </c>
      <c r="U43" t="str">
        <f>IF(R43&lt;=VLOOKUP(E43,录取名额!E:F,2,0),"录取","不予录取")</f>
        <v>录取</v>
      </c>
      <c r="V43" t="str">
        <f t="shared" si="13"/>
        <v>FALSE</v>
      </c>
    </row>
    <row r="44" spans="1:22">
      <c r="A44" s="8">
        <v>52</v>
      </c>
      <c r="B44" s="8" t="s">
        <v>142</v>
      </c>
      <c r="C44" t="s">
        <v>1263</v>
      </c>
      <c r="D44">
        <f>VLOOKUP(A44,[1]数据整理!$A:$O,15,0)</f>
        <v>95300</v>
      </c>
      <c r="E44" t="str">
        <f>VLOOKUP(D44,目标专业代码!$I:$J,2,0)</f>
        <v>风景园林</v>
      </c>
      <c r="F44" s="41">
        <v>1.79624825933162</v>
      </c>
      <c r="G44" s="41">
        <v>0.30232368708013</v>
      </c>
      <c r="H44" s="41">
        <v>0.371697435542343</v>
      </c>
      <c r="I44" s="7">
        <v>74.33</v>
      </c>
      <c r="J44" s="7">
        <f t="shared" si="7"/>
        <v>74.33</v>
      </c>
      <c r="K44" s="7" t="str">
        <f t="shared" si="8"/>
        <v>录取</v>
      </c>
      <c r="L44">
        <v>1</v>
      </c>
      <c r="M44">
        <v>0.02986</v>
      </c>
      <c r="N44">
        <v>1.30783</v>
      </c>
      <c r="O44" s="41">
        <f>IF(L44=0,0,IF(C44&lt;&gt;"外语学院",综合评价得分!F44*因子分析矩阵及成分!$R$2+综合评价得分!G44*因子分析矩阵及成分!$R$3+综合评价得分!H44*因子分析矩阵及成分!$R$4,IF(综合评价得分!C44="外语学院",综合评价得分!G44*因子分析矩阵及成分!$R$7+综合评价得分!H44*因子分析矩阵及成分!$R$9)))</f>
        <v>0.784411833565624</v>
      </c>
      <c r="P44" s="40">
        <f t="shared" si="9"/>
        <v>85</v>
      </c>
      <c r="Q44">
        <f t="shared" si="10"/>
        <v>28</v>
      </c>
      <c r="R44">
        <f t="shared" si="11"/>
        <v>18</v>
      </c>
      <c r="S44" t="str">
        <f>IF(Q44&lt;=VLOOKUP(C44,录取名额!$A:$B,2,0),"录取","不予录取")</f>
        <v>录取</v>
      </c>
      <c r="T44" t="str">
        <f t="shared" si="12"/>
        <v>RIGHT</v>
      </c>
      <c r="U44" t="str">
        <f>IF(R44&lt;=VLOOKUP(E44,录取名额!E:F,2,0),"录取","不予录取")</f>
        <v>录取</v>
      </c>
      <c r="V44" t="str">
        <f t="shared" si="13"/>
        <v>RIGHT</v>
      </c>
    </row>
    <row r="45" spans="1:22">
      <c r="A45" s="8">
        <v>53</v>
      </c>
      <c r="B45" s="8" t="s">
        <v>143</v>
      </c>
      <c r="C45" t="s">
        <v>1261</v>
      </c>
      <c r="D45">
        <f>VLOOKUP(A45,[1]数据整理!$A:$O,15,0)</f>
        <v>95138</v>
      </c>
      <c r="E45" t="str">
        <f>VLOOKUP(D45,目标专业代码!$I:$J,2,0)</f>
        <v>农村发展</v>
      </c>
      <c r="F45" s="41">
        <v>0.840257429124618</v>
      </c>
      <c r="G45" s="41">
        <v>-0.170828047628203</v>
      </c>
      <c r="H45" s="41">
        <v>-0.881413587411653</v>
      </c>
      <c r="I45" s="7" t="s">
        <v>1262</v>
      </c>
      <c r="J45" s="7">
        <f t="shared" si="7"/>
        <v>0</v>
      </c>
      <c r="K45" s="7" t="str">
        <f t="shared" si="8"/>
        <v>不予录取</v>
      </c>
      <c r="L45">
        <v>1</v>
      </c>
      <c r="M45">
        <v>1.14248</v>
      </c>
      <c r="N45">
        <v>-0.95354</v>
      </c>
      <c r="O45" s="41">
        <f>IF(L45=0,0,IF(C45&lt;&gt;"外语学院",综合评价得分!F45*因子分析矩阵及成分!$R$2+综合评价得分!G45*因子分析矩阵及成分!$R$3+综合评价得分!H45*因子分析矩阵及成分!$R$4,IF(综合评价得分!C45="外语学院",综合评价得分!G45*因子分析矩阵及成分!$R$7+综合评价得分!H45*因子分析矩阵及成分!$R$9)))</f>
        <v>-0.185335645008252</v>
      </c>
      <c r="P45" s="40">
        <f t="shared" si="9"/>
        <v>587</v>
      </c>
      <c r="Q45">
        <f t="shared" si="10"/>
        <v>259</v>
      </c>
      <c r="R45">
        <f t="shared" si="11"/>
        <v>3</v>
      </c>
      <c r="S45" t="str">
        <f>IF(Q45&lt;=VLOOKUP(C45,录取名额!$A:$B,2,0),"录取","不予录取")</f>
        <v>不予录取</v>
      </c>
      <c r="T45" t="str">
        <f t="shared" si="12"/>
        <v>RIGHT</v>
      </c>
      <c r="U45" t="str">
        <f>IF(R45&lt;=VLOOKUP(E45,录取名额!E:F,2,0),"录取","不予录取")</f>
        <v>不予录取</v>
      </c>
      <c r="V45" t="str">
        <f t="shared" si="13"/>
        <v>RIGHT</v>
      </c>
    </row>
    <row r="46" spans="1:22">
      <c r="A46" s="8">
        <v>54</v>
      </c>
      <c r="B46" s="8" t="s">
        <v>145</v>
      </c>
      <c r="C46" t="s">
        <v>1272</v>
      </c>
      <c r="D46" t="str">
        <f>VLOOKUP(A46,[1]数据整理!$A:$O,15,0)</f>
        <v>0829Z1</v>
      </c>
      <c r="E46" t="str">
        <f>VLOOKUP(D46,目标专业代码!$I:$J,2,0)</f>
        <v>林业装备与信息化</v>
      </c>
      <c r="F46" s="41">
        <v>-0.777573206610304</v>
      </c>
      <c r="G46" s="41">
        <v>0.202382642113187</v>
      </c>
      <c r="H46" s="41">
        <v>0.0851469965421776</v>
      </c>
      <c r="I46" s="7">
        <v>86.4</v>
      </c>
      <c r="J46" s="7">
        <f t="shared" si="7"/>
        <v>86.4</v>
      </c>
      <c r="K46" s="7" t="str">
        <f t="shared" si="8"/>
        <v>录取</v>
      </c>
      <c r="L46">
        <v>1</v>
      </c>
      <c r="M46">
        <v>0.22751</v>
      </c>
      <c r="N46">
        <v>-0.10524</v>
      </c>
      <c r="O46" s="41">
        <f>IF(L46=0,0,IF(C46&lt;&gt;"外语学院",综合评价得分!F46*因子分析矩阵及成分!$R$2+综合评价得分!G46*因子分析矩阵及成分!$R$3+综合评价得分!H46*因子分析矩阵及成分!$R$4,IF(综合评价得分!C46="外语学院",综合评价得分!G46*因子分析矩阵及成分!$R$7+综合评价得分!H46*因子分析矩阵及成分!$R$9)))</f>
        <v>-0.087258145388</v>
      </c>
      <c r="P46" s="40">
        <f t="shared" si="9"/>
        <v>495</v>
      </c>
      <c r="Q46">
        <f t="shared" si="10"/>
        <v>1</v>
      </c>
      <c r="R46">
        <f t="shared" si="11"/>
        <v>1</v>
      </c>
      <c r="S46" t="str">
        <f>IF(Q46&lt;=VLOOKUP(C46,录取名额!$A:$B,2,0),"录取","不予录取")</f>
        <v>录取</v>
      </c>
      <c r="T46" t="str">
        <f t="shared" si="12"/>
        <v>RIGHT</v>
      </c>
      <c r="U46" t="str">
        <f>IF(R46&lt;=VLOOKUP(E46,录取名额!E:F,2,0),"录取","不予录取")</f>
        <v>录取</v>
      </c>
      <c r="V46" t="str">
        <f t="shared" si="13"/>
        <v>RIGHT</v>
      </c>
    </row>
    <row r="47" spans="1:22">
      <c r="A47" s="8">
        <v>55</v>
      </c>
      <c r="B47" s="8" t="s">
        <v>147</v>
      </c>
      <c r="C47" t="s">
        <v>1263</v>
      </c>
      <c r="D47">
        <f>VLOOKUP(A47,[1]数据整理!$A:$O,15,0)</f>
        <v>83400</v>
      </c>
      <c r="E47" t="str">
        <f>VLOOKUP(D47,目标专业代码!$I:$J,2,0)</f>
        <v>风景园林学（工学）</v>
      </c>
      <c r="F47" s="41">
        <v>-0.379535764622735</v>
      </c>
      <c r="G47" s="41">
        <v>0.297039704019242</v>
      </c>
      <c r="H47" s="41">
        <v>1.13433648230682</v>
      </c>
      <c r="I47" s="7" t="s">
        <v>1262</v>
      </c>
      <c r="J47" s="7">
        <f t="shared" si="7"/>
        <v>0</v>
      </c>
      <c r="K47" s="7" t="str">
        <f t="shared" si="8"/>
        <v>不予录取</v>
      </c>
      <c r="L47">
        <v>1</v>
      </c>
      <c r="M47">
        <v>0.01203</v>
      </c>
      <c r="N47">
        <v>1.043</v>
      </c>
      <c r="O47" s="41">
        <f>IF(L47=0,0,IF(C47&lt;&gt;"外语学院",综合评价得分!F47*因子分析矩阵及成分!$R$2+综合评价得分!G47*因子分析矩阵及成分!$R$3+综合评价得分!H47*因子分析矩阵及成分!$R$4,IF(综合评价得分!C47="外语学院",综合评价得分!G47*因子分析矩阵及成分!$R$7+综合评价得分!H47*因子分析矩阵及成分!$R$9)))</f>
        <v>0.469968455652859</v>
      </c>
      <c r="P47" s="40">
        <f t="shared" si="9"/>
        <v>170</v>
      </c>
      <c r="Q47">
        <f t="shared" si="10"/>
        <v>47</v>
      </c>
      <c r="R47">
        <f t="shared" si="11"/>
        <v>12</v>
      </c>
      <c r="S47" t="str">
        <f>IF(Q47&lt;=VLOOKUP(C47,录取名额!$A:$B,2,0),"录取","不予录取")</f>
        <v>录取</v>
      </c>
      <c r="T47" t="str">
        <f t="shared" si="12"/>
        <v>FALSE</v>
      </c>
      <c r="U47" t="str">
        <f>IF(R47&lt;=VLOOKUP(E47,录取名额!E:F,2,0),"录取","不予录取")</f>
        <v>录取</v>
      </c>
      <c r="V47" t="str">
        <f t="shared" si="13"/>
        <v>FALSE</v>
      </c>
    </row>
    <row r="48" spans="1:22">
      <c r="A48" s="8">
        <v>57</v>
      </c>
      <c r="B48" s="8" t="s">
        <v>149</v>
      </c>
      <c r="C48" t="s">
        <v>1271</v>
      </c>
      <c r="D48">
        <f>VLOOKUP(A48,[1]数据整理!$A:$O,15,0)</f>
        <v>90702</v>
      </c>
      <c r="E48" t="str">
        <f>VLOOKUP(D48,目标专业代码!$I:$J,2,0)</f>
        <v>森林培育</v>
      </c>
      <c r="F48" s="41">
        <v>-0.207655596294593</v>
      </c>
      <c r="G48" s="41">
        <v>0.400783486743827</v>
      </c>
      <c r="H48" s="41">
        <v>1.45146811123895</v>
      </c>
      <c r="I48" s="7" t="s">
        <v>1262</v>
      </c>
      <c r="J48" s="7">
        <f t="shared" si="7"/>
        <v>0</v>
      </c>
      <c r="K48" s="7" t="str">
        <f t="shared" si="8"/>
        <v>不予录取</v>
      </c>
      <c r="L48">
        <v>1</v>
      </c>
      <c r="M48">
        <v>1.16163</v>
      </c>
      <c r="N48">
        <v>2.18086</v>
      </c>
      <c r="O48" s="41">
        <f>IF(L48=0,0,IF(C48&lt;&gt;"外语学院",综合评价得分!F48*因子分析矩阵及成分!$R$2+综合评价得分!G48*因子分析矩阵及成分!$R$3+综合评价得分!H48*因子分析矩阵及成分!$R$4,IF(综合评价得分!C48="外语学院",综合评价得分!G48*因子分析矩阵及成分!$R$7+综合评价得分!H48*因子分析矩阵及成分!$R$9)))</f>
        <v>0.688350221830943</v>
      </c>
      <c r="P48" s="40">
        <f t="shared" si="9"/>
        <v>108</v>
      </c>
      <c r="Q48">
        <f t="shared" si="10"/>
        <v>4</v>
      </c>
      <c r="R48">
        <f t="shared" si="11"/>
        <v>2</v>
      </c>
      <c r="S48" t="str">
        <f>IF(Q48&lt;=VLOOKUP(C48,录取名额!$A:$B,2,0),"录取","不予录取")</f>
        <v>录取</v>
      </c>
      <c r="T48" t="str">
        <f t="shared" si="12"/>
        <v>FALSE</v>
      </c>
      <c r="U48" t="str">
        <f>IF(R48&lt;=VLOOKUP(E48,录取名额!E:F,2,0),"录取","不予录取")</f>
        <v>录取</v>
      </c>
      <c r="V48" t="str">
        <f t="shared" si="13"/>
        <v>FALSE</v>
      </c>
    </row>
    <row r="49" spans="1:22">
      <c r="A49" s="8">
        <v>58</v>
      </c>
      <c r="B49" s="8" t="s">
        <v>152</v>
      </c>
      <c r="C49" t="s">
        <v>1263</v>
      </c>
      <c r="D49">
        <f>VLOOKUP(A49,[1]数据整理!$A:$O,15,0)</f>
        <v>95300</v>
      </c>
      <c r="E49" t="str">
        <f>VLOOKUP(D49,目标专业代码!$I:$J,2,0)</f>
        <v>风景园林</v>
      </c>
      <c r="F49" s="41">
        <v>0.362262014021118</v>
      </c>
      <c r="G49" s="41">
        <v>-0.0400670512043824</v>
      </c>
      <c r="H49" s="41">
        <v>-0.358173526761999</v>
      </c>
      <c r="I49" s="7" t="s">
        <v>1262</v>
      </c>
      <c r="J49" s="7">
        <f t="shared" si="7"/>
        <v>0</v>
      </c>
      <c r="K49" s="7" t="str">
        <f t="shared" si="8"/>
        <v>不予录取</v>
      </c>
      <c r="L49">
        <v>1</v>
      </c>
      <c r="M49">
        <v>-0.96725</v>
      </c>
      <c r="N49">
        <v>0.41924</v>
      </c>
      <c r="O49" s="41">
        <f>IF(L49=0,0,IF(C49&lt;&gt;"外语学院",综合评价得分!F49*因子分析矩阵及成分!$R$2+综合评价得分!G49*因子分析矩阵及成分!$R$3+综合评价得分!H49*因子分析矩阵及成分!$R$4,IF(综合评价得分!C49="外语学院",综合评价得分!G49*因子分析矩阵及成分!$R$7+综合评价得分!H49*因子分析矩阵及成分!$R$9)))</f>
        <v>-0.0556138526317957</v>
      </c>
      <c r="P49" s="40">
        <f t="shared" si="9"/>
        <v>466</v>
      </c>
      <c r="Q49">
        <f t="shared" si="10"/>
        <v>123</v>
      </c>
      <c r="R49">
        <f t="shared" si="11"/>
        <v>62</v>
      </c>
      <c r="S49" t="str">
        <f>IF(Q49&lt;=VLOOKUP(C49,录取名额!$A:$B,2,0),"录取","不予录取")</f>
        <v>不予录取</v>
      </c>
      <c r="T49" t="str">
        <f t="shared" si="12"/>
        <v>RIGHT</v>
      </c>
      <c r="U49" t="str">
        <f>IF(R49&lt;=VLOOKUP(E49,录取名额!E:F,2,0),"录取","不予录取")</f>
        <v>录取</v>
      </c>
      <c r="V49" t="str">
        <f t="shared" si="13"/>
        <v>FALSE</v>
      </c>
    </row>
    <row r="50" spans="1:22">
      <c r="A50" s="8">
        <v>60</v>
      </c>
      <c r="B50" s="8" t="s">
        <v>153</v>
      </c>
      <c r="C50" t="s">
        <v>1263</v>
      </c>
      <c r="D50">
        <f>VLOOKUP(A50,[1]数据整理!$A:$O,15,0)</f>
        <v>83400</v>
      </c>
      <c r="E50" t="str">
        <f>VLOOKUP(D50,目标专业代码!$I:$J,2,0)</f>
        <v>风景园林学（工学）</v>
      </c>
      <c r="F50" s="41">
        <v>1.24471508805835</v>
      </c>
      <c r="G50" s="41">
        <v>-0.145143777690647</v>
      </c>
      <c r="H50" s="41">
        <v>-0.590857091297079</v>
      </c>
      <c r="I50" s="7">
        <v>84</v>
      </c>
      <c r="J50" s="7">
        <f t="shared" si="7"/>
        <v>84</v>
      </c>
      <c r="K50" s="7" t="str">
        <f t="shared" si="8"/>
        <v>录取</v>
      </c>
      <c r="L50">
        <v>1</v>
      </c>
      <c r="M50">
        <v>-1.3385</v>
      </c>
      <c r="N50">
        <v>1.22315</v>
      </c>
      <c r="O50" s="41">
        <f>IF(L50=0,0,IF(C50&lt;&gt;"外语学院",综合评价得分!F50*因子分析矩阵及成分!$R$2+综合评价得分!G50*因子分析矩阵及成分!$R$3+综合评价得分!H50*因子分析矩阵及成分!$R$4,IF(综合评价得分!C50="外语学院",综合评价得分!G50*因子分析矩阵及成分!$R$7+综合评价得分!H50*因子分析矩阵及成分!$R$9)))</f>
        <v>0.050408969793723</v>
      </c>
      <c r="P50" s="40">
        <f t="shared" si="9"/>
        <v>381</v>
      </c>
      <c r="Q50">
        <f t="shared" si="10"/>
        <v>106</v>
      </c>
      <c r="R50">
        <f t="shared" si="11"/>
        <v>34</v>
      </c>
      <c r="S50" t="str">
        <f>IF(Q50&lt;=VLOOKUP(C50,录取名额!$A:$B,2,0),"录取","不予录取")</f>
        <v>录取</v>
      </c>
      <c r="T50" t="str">
        <f t="shared" si="12"/>
        <v>RIGHT</v>
      </c>
      <c r="U50" t="str">
        <f>IF(R50&lt;=VLOOKUP(E50,录取名额!E:F,2,0),"录取","不予录取")</f>
        <v>不予录取</v>
      </c>
      <c r="V50" t="str">
        <f t="shared" si="13"/>
        <v>FALSE</v>
      </c>
    </row>
    <row r="51" spans="1:22">
      <c r="A51" s="8">
        <v>62</v>
      </c>
      <c r="B51" s="8" t="s">
        <v>154</v>
      </c>
      <c r="C51" t="s">
        <v>1261</v>
      </c>
      <c r="D51">
        <f>VLOOKUP(A51,[1]数据整理!$A:$O,15,0)</f>
        <v>120200</v>
      </c>
      <c r="E51" t="str">
        <f>VLOOKUP(D51,目标专业代码!$I:$J,2,0)</f>
        <v>工商管理</v>
      </c>
      <c r="F51" s="41">
        <v>0.178417623596696</v>
      </c>
      <c r="G51" s="41">
        <v>0.223171130524685</v>
      </c>
      <c r="H51" s="41">
        <v>-0.419075908001623</v>
      </c>
      <c r="I51" s="7" t="s">
        <v>1262</v>
      </c>
      <c r="J51" s="7">
        <f t="shared" si="7"/>
        <v>0</v>
      </c>
      <c r="K51" s="7" t="str">
        <f t="shared" si="8"/>
        <v>不予录取</v>
      </c>
      <c r="L51">
        <v>1</v>
      </c>
      <c r="M51">
        <v>0.05776</v>
      </c>
      <c r="N51">
        <v>0.51108</v>
      </c>
      <c r="O51" s="41">
        <f>IF(L51=0,0,IF(C51&lt;&gt;"外语学院",综合评价得分!F51*因子分析矩阵及成分!$R$2+综合评价得分!G51*因子分析矩阵及成分!$R$3+综合评价得分!H51*因子分析矩阵及成分!$R$4,IF(综合评价得分!C51="外语学院",综合评价得分!G51*因子分析矩阵及成分!$R$7+综合评价得分!H51*因子分析矩阵及成分!$R$9)))</f>
        <v>-0.00511721663873624</v>
      </c>
      <c r="P51" s="40">
        <f t="shared" si="9"/>
        <v>425</v>
      </c>
      <c r="Q51">
        <f t="shared" si="10"/>
        <v>198</v>
      </c>
      <c r="R51">
        <f t="shared" si="11"/>
        <v>65</v>
      </c>
      <c r="S51" t="str">
        <f>IF(Q51&lt;=VLOOKUP(C51,录取名额!$A:$B,2,0),"录取","不予录取")</f>
        <v>不予录取</v>
      </c>
      <c r="T51" t="str">
        <f t="shared" si="12"/>
        <v>RIGHT</v>
      </c>
      <c r="U51" t="str">
        <f>IF(R51&lt;=VLOOKUP(E51,录取名额!E:F,2,0),"录取","不予录取")</f>
        <v>不予录取</v>
      </c>
      <c r="V51" t="str">
        <f t="shared" si="13"/>
        <v>RIGHT</v>
      </c>
    </row>
    <row r="52" spans="1:22">
      <c r="A52" s="8">
        <v>63</v>
      </c>
      <c r="B52" s="8" t="s">
        <v>156</v>
      </c>
      <c r="C52" t="s">
        <v>1261</v>
      </c>
      <c r="D52">
        <f>VLOOKUP(A52,[1]数据整理!$A:$O,15,0)</f>
        <v>120200</v>
      </c>
      <c r="E52" t="str">
        <f>VLOOKUP(D52,目标专业代码!$I:$J,2,0)</f>
        <v>工商管理</v>
      </c>
      <c r="F52" s="41">
        <v>1.8330171374165</v>
      </c>
      <c r="G52" s="41">
        <v>-0.19878425763786</v>
      </c>
      <c r="H52" s="41">
        <v>0.0762343375978038</v>
      </c>
      <c r="I52" s="7" t="s">
        <v>1262</v>
      </c>
      <c r="J52" s="7">
        <f t="shared" si="7"/>
        <v>0</v>
      </c>
      <c r="K52" s="7" t="str">
        <f t="shared" si="8"/>
        <v>不予录取</v>
      </c>
      <c r="L52">
        <v>1</v>
      </c>
      <c r="M52">
        <v>0.167</v>
      </c>
      <c r="N52">
        <v>-0.30219</v>
      </c>
      <c r="O52" s="41">
        <f>IF(L52=0,0,IF(C52&lt;&gt;"外语学院",综合评价得分!F52*因子分析矩阵及成分!$R$2+综合评价得分!G52*因子分析矩阵及成分!$R$3+综合评价得分!H52*因子分析矩阵及成分!$R$4,IF(综合评价得分!C52="外语学院",综合评价得分!G52*因子分析矩阵及成分!$R$7+综合评价得分!H52*因子分析矩阵及成分!$R$9)))</f>
        <v>0.443774804621269</v>
      </c>
      <c r="P52" s="40">
        <f t="shared" si="9"/>
        <v>178</v>
      </c>
      <c r="Q52">
        <f t="shared" si="10"/>
        <v>89</v>
      </c>
      <c r="R52">
        <f t="shared" si="11"/>
        <v>30</v>
      </c>
      <c r="S52" t="str">
        <f>IF(Q52&lt;=VLOOKUP(C52,录取名额!$A:$B,2,0),"录取","不予录取")</f>
        <v>不予录取</v>
      </c>
      <c r="T52" t="str">
        <f t="shared" si="12"/>
        <v>RIGHT</v>
      </c>
      <c r="U52" t="str">
        <f>IF(R52&lt;=VLOOKUP(E52,录取名额!E:F,2,0),"录取","不予录取")</f>
        <v>不予录取</v>
      </c>
      <c r="V52" t="str">
        <f t="shared" si="13"/>
        <v>RIGHT</v>
      </c>
    </row>
    <row r="53" spans="1:22">
      <c r="A53" s="8">
        <v>64</v>
      </c>
      <c r="B53" s="8" t="s">
        <v>158</v>
      </c>
      <c r="C53" t="s">
        <v>1271</v>
      </c>
      <c r="D53">
        <f>VLOOKUP(A53,[1]数据整理!$A:$O,15,0)</f>
        <v>90702</v>
      </c>
      <c r="E53" t="str">
        <f>VLOOKUP(D53,目标专业代码!$I:$J,2,0)</f>
        <v>森林培育</v>
      </c>
      <c r="F53" s="41">
        <v>-1.5718305750294</v>
      </c>
      <c r="G53" s="41">
        <v>-0.115861059741879</v>
      </c>
      <c r="H53" s="41">
        <v>0.170496235231454</v>
      </c>
      <c r="I53" s="7">
        <v>90.11</v>
      </c>
      <c r="J53" s="7">
        <f t="shared" si="7"/>
        <v>90.11</v>
      </c>
      <c r="K53" s="7" t="str">
        <f t="shared" si="8"/>
        <v>录取</v>
      </c>
      <c r="L53">
        <v>1</v>
      </c>
      <c r="M53">
        <v>0.21705</v>
      </c>
      <c r="N53">
        <v>0.37393</v>
      </c>
      <c r="O53" s="41">
        <f>IF(L53=0,0,IF(C53&lt;&gt;"外语学院",综合评价得分!F53*因子分析矩阵及成分!$R$2+综合评价得分!G53*因子分析矩阵及成分!$R$3+综合评价得分!H53*因子分析矩阵及成分!$R$4,IF(综合评价得分!C53="外语学院",综合评价得分!G53*因子分析矩阵及成分!$R$7+综合评价得分!H53*因子分析矩阵及成分!$R$9)))</f>
        <v>-0.426013378215279</v>
      </c>
      <c r="P53" s="40">
        <f t="shared" si="9"/>
        <v>753</v>
      </c>
      <c r="Q53">
        <f t="shared" si="10"/>
        <v>46</v>
      </c>
      <c r="R53">
        <f t="shared" si="11"/>
        <v>16</v>
      </c>
      <c r="S53" t="str">
        <f>IF(Q53&lt;=VLOOKUP(C53,录取名额!$A:$B,2,0),"录取","不予录取")</f>
        <v>不予录取</v>
      </c>
      <c r="T53" t="str">
        <f t="shared" si="12"/>
        <v>FALSE</v>
      </c>
      <c r="U53" t="str">
        <f>IF(R53&lt;=VLOOKUP(E53,录取名额!E:F,2,0),"录取","不予录取")</f>
        <v>不予录取</v>
      </c>
      <c r="V53" t="str">
        <f t="shared" si="13"/>
        <v>FALSE</v>
      </c>
    </row>
    <row r="54" spans="1:22">
      <c r="A54" s="8">
        <v>65</v>
      </c>
      <c r="B54" s="8" t="s">
        <v>159</v>
      </c>
      <c r="C54" t="s">
        <v>1271</v>
      </c>
      <c r="D54" t="str">
        <f>VLOOKUP(A54,[1]数据整理!$A:$O,15,0)</f>
        <v>0907Z2</v>
      </c>
      <c r="E54" t="str">
        <f>VLOOKUP(D54,目标专业代码!$I:$J,2,0)</f>
        <v>城市林业</v>
      </c>
      <c r="F54" s="41">
        <v>-0.315946708067713</v>
      </c>
      <c r="G54" s="41">
        <v>-0.0398313329720447</v>
      </c>
      <c r="H54" s="41">
        <v>0.0441227753971531</v>
      </c>
      <c r="I54" s="7">
        <v>93.1</v>
      </c>
      <c r="J54" s="7">
        <f t="shared" si="7"/>
        <v>93.1</v>
      </c>
      <c r="K54" s="7" t="str">
        <f t="shared" si="8"/>
        <v>录取</v>
      </c>
      <c r="L54">
        <v>1</v>
      </c>
      <c r="M54">
        <v>0.97879</v>
      </c>
      <c r="N54">
        <v>-0.10972</v>
      </c>
      <c r="O54" s="41">
        <f>IF(L54=0,0,IF(C54&lt;&gt;"外语学院",综合评价得分!F54*因子分析矩阵及成分!$R$2+综合评价得分!G54*因子分析矩阵及成分!$R$3+综合评价得分!H54*因子分析矩阵及成分!$R$4,IF(综合评价得分!C54="外语学院",综合评价得分!G54*因子分析矩阵及成分!$R$7+综合评价得分!H54*因子分析矩阵及成分!$R$9)))</f>
        <v>-0.0897042826846547</v>
      </c>
      <c r="P54" s="40">
        <f t="shared" si="9"/>
        <v>499</v>
      </c>
      <c r="Q54">
        <f t="shared" si="10"/>
        <v>26</v>
      </c>
      <c r="R54">
        <f t="shared" si="11"/>
        <v>2</v>
      </c>
      <c r="S54" t="str">
        <f>IF(Q54&lt;=VLOOKUP(C54,录取名额!$A:$B,2,0),"录取","不予录取")</f>
        <v>录取</v>
      </c>
      <c r="T54" t="str">
        <f t="shared" si="12"/>
        <v>RIGHT</v>
      </c>
      <c r="U54" t="str">
        <f>IF(R54&lt;=VLOOKUP(E54,录取名额!E:F,2,0),"录取","不予录取")</f>
        <v>录取</v>
      </c>
      <c r="V54" t="str">
        <f t="shared" si="13"/>
        <v>RIGHT</v>
      </c>
    </row>
    <row r="55" spans="1:22">
      <c r="A55" s="8">
        <v>66</v>
      </c>
      <c r="B55" s="8" t="s">
        <v>161</v>
      </c>
      <c r="C55" t="s">
        <v>1261</v>
      </c>
      <c r="D55">
        <f>VLOOKUP(A55,[1]数据整理!$A:$O,15,0)</f>
        <v>25400</v>
      </c>
      <c r="E55" t="str">
        <f>VLOOKUP(D55,目标专业代码!$I:$J,2,0)</f>
        <v>国际商务</v>
      </c>
      <c r="F55" s="41">
        <v>1.53886611273743</v>
      </c>
      <c r="G55" s="41">
        <v>0.200224321446122</v>
      </c>
      <c r="H55" s="41">
        <v>0.169973135717619</v>
      </c>
      <c r="I55" s="7" t="s">
        <v>1262</v>
      </c>
      <c r="J55" s="7">
        <f t="shared" si="7"/>
        <v>0</v>
      </c>
      <c r="K55" s="7" t="str">
        <f t="shared" si="8"/>
        <v>不予录取</v>
      </c>
      <c r="L55">
        <v>1</v>
      </c>
      <c r="M55">
        <v>-0.4974</v>
      </c>
      <c r="N55">
        <v>0.08444</v>
      </c>
      <c r="O55" s="41">
        <f>IF(L55=0,0,IF(C55&lt;&gt;"外语学院",综合评价得分!F55*因子分析矩阵及成分!$R$2+综合评价得分!G55*因子分析矩阵及成分!$R$3+综合评价得分!H55*因子分析矩阵及成分!$R$4,IF(综合评价得分!C55="外语学院",综合评价得分!G55*因子分析矩阵及成分!$R$7+综合评价得分!H55*因子分析矩阵及成分!$R$9)))</f>
        <v>0.587273703612179</v>
      </c>
      <c r="P55" s="40">
        <f t="shared" si="9"/>
        <v>130</v>
      </c>
      <c r="Q55">
        <f t="shared" si="10"/>
        <v>66</v>
      </c>
      <c r="R55">
        <f t="shared" si="11"/>
        <v>6</v>
      </c>
      <c r="S55" t="str">
        <f>IF(Q55&lt;=VLOOKUP(C55,录取名额!$A:$B,2,0),"录取","不予录取")</f>
        <v>不予录取</v>
      </c>
      <c r="T55" t="str">
        <f t="shared" si="12"/>
        <v>RIGHT</v>
      </c>
      <c r="U55" t="str">
        <f>IF(R55&lt;=VLOOKUP(E55,录取名额!E:F,2,0),"录取","不予录取")</f>
        <v>不予录取</v>
      </c>
      <c r="V55" t="str">
        <f t="shared" si="13"/>
        <v>RIGHT</v>
      </c>
    </row>
    <row r="56" spans="1:22">
      <c r="A56" s="8">
        <v>68</v>
      </c>
      <c r="B56" s="8" t="s">
        <v>163</v>
      </c>
      <c r="C56" t="s">
        <v>1271</v>
      </c>
      <c r="D56">
        <f>VLOOKUP(A56,[1]数据整理!$A:$O,15,0)</f>
        <v>95400</v>
      </c>
      <c r="E56" t="str">
        <f>VLOOKUP(D56,目标专业代码!$I:$J,2,0)</f>
        <v>林业</v>
      </c>
      <c r="F56" s="41">
        <v>-0.0615904818476249</v>
      </c>
      <c r="G56" s="41">
        <v>-1.05373928393477</v>
      </c>
      <c r="H56" s="41">
        <v>-0.881413587411653</v>
      </c>
      <c r="I56" s="7">
        <v>89.05</v>
      </c>
      <c r="J56" s="7">
        <f t="shared" si="7"/>
        <v>89.05</v>
      </c>
      <c r="K56" s="7" t="str">
        <f t="shared" si="8"/>
        <v>录取</v>
      </c>
      <c r="L56">
        <v>1</v>
      </c>
      <c r="M56">
        <v>-0.06422</v>
      </c>
      <c r="N56">
        <v>-0.7829</v>
      </c>
      <c r="O56" s="41">
        <f>IF(L56=0,0,IF(C56&lt;&gt;"外语学院",综合评价得分!F56*因子分析矩阵及成分!$R$2+综合评价得分!G56*因子分析矩阵及成分!$R$3+综合评价得分!H56*因子分析矩阵及成分!$R$4,IF(综合评价得分!C56="外语学院",综合评价得分!G56*因子分析矩阵及成分!$R$7+综合评价得分!H56*因子分析矩阵及成分!$R$9)))</f>
        <v>-0.854479501232972</v>
      </c>
      <c r="P56" s="40">
        <f t="shared" si="9"/>
        <v>905</v>
      </c>
      <c r="Q56">
        <f t="shared" si="10"/>
        <v>60</v>
      </c>
      <c r="R56">
        <f t="shared" si="11"/>
        <v>2</v>
      </c>
      <c r="S56" t="str">
        <f>IF(Q56&lt;=VLOOKUP(C56,录取名额!$A:$B,2,0),"录取","不予录取")</f>
        <v>不予录取</v>
      </c>
      <c r="T56" t="str">
        <f t="shared" si="12"/>
        <v>FALSE</v>
      </c>
      <c r="U56" t="str">
        <f>IF(R56&lt;=VLOOKUP(E56,录取名额!E:F,2,0),"录取","不予录取")</f>
        <v>不予录取</v>
      </c>
      <c r="V56" t="str">
        <f t="shared" si="13"/>
        <v>FALSE</v>
      </c>
    </row>
    <row r="57" spans="1:22">
      <c r="A57" s="8">
        <v>70</v>
      </c>
      <c r="B57" s="8" t="s">
        <v>164</v>
      </c>
      <c r="C57" t="s">
        <v>1263</v>
      </c>
      <c r="D57">
        <f>VLOOKUP(A57,[1]数据整理!$A:$O,15,0)</f>
        <v>95300</v>
      </c>
      <c r="E57" t="str">
        <f>VLOOKUP(D57,目标专业代码!$I:$J,2,0)</f>
        <v>风景园林</v>
      </c>
      <c r="F57" s="41">
        <v>0.0178958388461526</v>
      </c>
      <c r="G57" s="41">
        <v>0.0963005984088765</v>
      </c>
      <c r="H57" s="41">
        <v>0.720620541480333</v>
      </c>
      <c r="I57" s="7" t="s">
        <v>1262</v>
      </c>
      <c r="J57" s="7">
        <f t="shared" si="7"/>
        <v>0</v>
      </c>
      <c r="K57" s="7" t="str">
        <f t="shared" si="8"/>
        <v>不予录取</v>
      </c>
      <c r="L57">
        <v>1</v>
      </c>
      <c r="M57">
        <v>0.84765</v>
      </c>
      <c r="N57">
        <v>0.27218</v>
      </c>
      <c r="O57" s="41">
        <f>IF(L57=0,0,IF(C57&lt;&gt;"外语学院",综合评价得分!F57*因子分析矩阵及成分!$R$2+综合评价得分!G57*因子分析矩阵及成分!$R$3+综合评价得分!H57*因子分析矩阵及成分!$R$4,IF(综合评价得分!C57="外语学院",综合评价得分!G57*因子分析矩阵及成分!$R$7+综合评价得分!H57*因子分析矩阵及成分!$R$9)))</f>
        <v>0.326636065158721</v>
      </c>
      <c r="P57" s="40">
        <f t="shared" si="9"/>
        <v>235</v>
      </c>
      <c r="Q57">
        <f t="shared" si="10"/>
        <v>66</v>
      </c>
      <c r="R57">
        <f t="shared" si="11"/>
        <v>35</v>
      </c>
      <c r="S57" t="str">
        <f>IF(Q57&lt;=VLOOKUP(C57,录取名额!$A:$B,2,0),"录取","不予录取")</f>
        <v>录取</v>
      </c>
      <c r="T57" t="str">
        <f t="shared" si="12"/>
        <v>FALSE</v>
      </c>
      <c r="U57" t="str">
        <f>IF(R57&lt;=VLOOKUP(E57,录取名额!E:F,2,0),"录取","不予录取")</f>
        <v>录取</v>
      </c>
      <c r="V57" t="str">
        <f t="shared" si="13"/>
        <v>FALSE</v>
      </c>
    </row>
    <row r="58" spans="1:22">
      <c r="A58" s="8">
        <v>3</v>
      </c>
      <c r="B58" s="8" t="s">
        <v>56</v>
      </c>
      <c r="C58" t="s">
        <v>1263</v>
      </c>
      <c r="D58">
        <f>VLOOKUP(A58,[1]数据整理!$A:$O,15,0)</f>
        <v>97300</v>
      </c>
      <c r="E58" t="str">
        <f>VLOOKUP(D58,目标专业代码!$I:$J,2,0)</f>
        <v>风景园林学（农学）</v>
      </c>
      <c r="F58" s="41">
        <v>-0.520191060016112</v>
      </c>
      <c r="G58" s="41">
        <v>0.327150696371652</v>
      </c>
      <c r="H58" s="41">
        <v>-0.556868376926593</v>
      </c>
      <c r="I58" s="7" t="s">
        <v>1262</v>
      </c>
      <c r="J58" s="7">
        <f t="shared" si="7"/>
        <v>0</v>
      </c>
      <c r="K58" s="7" t="str">
        <f t="shared" si="8"/>
        <v>不予录取</v>
      </c>
      <c r="L58">
        <v>1</v>
      </c>
      <c r="M58">
        <v>-0.17179</v>
      </c>
      <c r="N58">
        <v>-0.23457</v>
      </c>
      <c r="O58" s="41">
        <f>IF(L58=0,0,IF(C58&lt;&gt;"外语学院",综合评价得分!F3*因子分析矩阵及成分!$R$2+综合评价得分!G3*因子分析矩阵及成分!$R$3+综合评价得分!H3*因子分析矩阵及成分!$R$4,IF(综合评价得分!C3="外语学院",综合评价得分!G3*因子分析矩阵及成分!$R$7+综合评价得分!H3*因子分析矩阵及成分!$R$9)))</f>
        <v>-0.215624421037875</v>
      </c>
      <c r="P58" s="40">
        <f t="shared" si="9"/>
        <v>619</v>
      </c>
      <c r="Q58">
        <f t="shared" si="10"/>
        <v>151</v>
      </c>
      <c r="R58">
        <f t="shared" si="11"/>
        <v>30</v>
      </c>
      <c r="S58" t="str">
        <f>IF(Q58&lt;=VLOOKUP(C58,录取名额!$A:$B,2,0),"录取","不予录取")</f>
        <v>不予录取</v>
      </c>
      <c r="T58" t="str">
        <f t="shared" si="12"/>
        <v>RIGHT</v>
      </c>
      <c r="U58" t="str">
        <f>IF(R58&lt;=VLOOKUP(E58,录取名额!E:F,2,0),"录取","不予录取")</f>
        <v>不予录取</v>
      </c>
      <c r="V58" t="str">
        <f t="shared" si="13"/>
        <v>RIGHT</v>
      </c>
    </row>
    <row r="59" spans="1:22">
      <c r="A59" s="8">
        <v>74</v>
      </c>
      <c r="B59" s="8" t="s">
        <v>166</v>
      </c>
      <c r="C59" t="s">
        <v>1269</v>
      </c>
      <c r="D59">
        <f>VLOOKUP(A59,[1]数据整理!$A:$O,15,0)</f>
        <v>45400</v>
      </c>
      <c r="E59" t="str">
        <f>VLOOKUP(D59,目标专业代码!$I:$J,2,0)</f>
        <v>应用心理</v>
      </c>
      <c r="F59" s="41">
        <v>2.53162582102931</v>
      </c>
      <c r="G59" s="41">
        <v>6.08479902421712</v>
      </c>
      <c r="H59" s="41">
        <v>-0.399197747907024</v>
      </c>
      <c r="I59" s="7">
        <v>82</v>
      </c>
      <c r="J59" s="7">
        <f t="shared" si="7"/>
        <v>82</v>
      </c>
      <c r="K59" s="7" t="str">
        <f t="shared" si="8"/>
        <v>录取</v>
      </c>
      <c r="L59">
        <v>1</v>
      </c>
      <c r="M59">
        <v>0.43629</v>
      </c>
      <c r="N59">
        <v>0.42604</v>
      </c>
      <c r="O59" s="41">
        <f>IF(L59=0,0,IF(C59&lt;&gt;"外语学院",综合评价得分!F59*因子分析矩阵及成分!$R$2+综合评价得分!G59*因子分析矩阵及成分!$R$3+综合评价得分!H59*因子分析矩阵及成分!$R$4,IF(综合评价得分!C59="外语学院",综合评价得分!G59*因子分析矩阵及成分!$R$7+综合评价得分!H59*因子分析矩阵及成分!$R$9)))</f>
        <v>3.43605144410662</v>
      </c>
      <c r="P59" s="40">
        <f t="shared" si="9"/>
        <v>4</v>
      </c>
      <c r="Q59">
        <f t="shared" si="10"/>
        <v>1</v>
      </c>
      <c r="R59">
        <f t="shared" si="11"/>
        <v>1</v>
      </c>
      <c r="S59" t="str">
        <f>IF(Q59&lt;=VLOOKUP(C59,录取名额!$A:$B,2,0),"录取","不予录取")</f>
        <v>录取</v>
      </c>
      <c r="T59" t="str">
        <f t="shared" si="12"/>
        <v>RIGHT</v>
      </c>
      <c r="U59" t="str">
        <f>IF(R59&lt;=VLOOKUP(E59,录取名额!E:F,2,0),"录取","不予录取")</f>
        <v>录取</v>
      </c>
      <c r="V59" t="str">
        <f t="shared" si="13"/>
        <v>RIGHT</v>
      </c>
    </row>
    <row r="60" spans="1:22">
      <c r="A60" s="8">
        <v>76</v>
      </c>
      <c r="B60" s="8" t="s">
        <v>168</v>
      </c>
      <c r="C60" t="s">
        <v>1265</v>
      </c>
      <c r="D60">
        <f>VLOOKUP(A60,[1]数据整理!$A:$O,15,0)</f>
        <v>130500</v>
      </c>
      <c r="E60" t="str">
        <f>VLOOKUP(D60,目标专业代码!$I:$J,2,0)</f>
        <v>设计学</v>
      </c>
      <c r="F60" s="41">
        <v>-1.61952236744567</v>
      </c>
      <c r="G60" s="41">
        <v>0.301294484852729</v>
      </c>
      <c r="H60" s="41">
        <v>-0.881413587411653</v>
      </c>
      <c r="I60" s="7" t="s">
        <v>1262</v>
      </c>
      <c r="J60" s="7">
        <f t="shared" si="7"/>
        <v>0</v>
      </c>
      <c r="K60" s="7" t="str">
        <f t="shared" si="8"/>
        <v>不予录取</v>
      </c>
      <c r="L60">
        <v>1</v>
      </c>
      <c r="M60">
        <v>0.10303</v>
      </c>
      <c r="N60">
        <v>-0.38647</v>
      </c>
      <c r="O60" s="41">
        <f>IF(L60=0,0,IF(C60&lt;&gt;"外语学院",综合评价得分!F60*因子分析矩阵及成分!$R$2+综合评价得分!G60*因子分析矩阵及成分!$R$3+综合评价得分!H60*因子分析矩阵及成分!$R$4,IF(综合评价得分!C60="外语学院",综合评价得分!G60*因子分析矩阵及成分!$R$7+综合评价得分!H60*因子分析矩阵及成分!$R$9)))</f>
        <v>-0.644259872487904</v>
      </c>
      <c r="P60" s="40">
        <f t="shared" si="9"/>
        <v>841</v>
      </c>
      <c r="Q60">
        <f t="shared" si="10"/>
        <v>68</v>
      </c>
      <c r="R60">
        <f t="shared" si="11"/>
        <v>19</v>
      </c>
      <c r="S60" t="str">
        <f>IF(Q60&lt;=VLOOKUP(C60,录取名额!$A:$B,2,0),"录取","不予录取")</f>
        <v>不予录取</v>
      </c>
      <c r="T60" t="str">
        <f t="shared" si="12"/>
        <v>RIGHT</v>
      </c>
      <c r="U60" t="str">
        <f>IF(R60&lt;=VLOOKUP(E60,录取名额!E:F,2,0),"录取","不予录取")</f>
        <v>不予录取</v>
      </c>
      <c r="V60" t="str">
        <f t="shared" si="13"/>
        <v>RIGHT</v>
      </c>
    </row>
    <row r="61" spans="1:22">
      <c r="A61" s="8">
        <v>78</v>
      </c>
      <c r="B61" s="8" t="s">
        <v>170</v>
      </c>
      <c r="C61" t="s">
        <v>1266</v>
      </c>
      <c r="D61">
        <f>VLOOKUP(A61,[1]数据整理!$A:$O,15,0)</f>
        <v>81200</v>
      </c>
      <c r="E61" t="str">
        <f>VLOOKUP(D61,目标专业代码!$I:$J,2,0)</f>
        <v>计算机科学与技术</v>
      </c>
      <c r="F61" s="41">
        <v>0.335841121621263</v>
      </c>
      <c r="G61" s="41">
        <v>-0.159156769339755</v>
      </c>
      <c r="H61" s="41">
        <v>1.66468101172774</v>
      </c>
      <c r="I61" s="7" t="s">
        <v>1262</v>
      </c>
      <c r="J61" s="7">
        <f t="shared" si="7"/>
        <v>0</v>
      </c>
      <c r="K61" s="7" t="str">
        <f t="shared" si="8"/>
        <v>不予录取</v>
      </c>
      <c r="L61">
        <v>1</v>
      </c>
      <c r="M61">
        <v>-0.72422</v>
      </c>
      <c r="N61">
        <v>1.41392</v>
      </c>
      <c r="O61" s="41">
        <f>IF(L61=0,0,IF(C61&lt;&gt;"外语学院",综合评价得分!F61*因子分析矩阵及成分!$R$2+综合评价得分!G61*因子分析矩阵及成分!$R$3+综合评价得分!H61*因子分析矩阵及成分!$R$4,IF(综合评价得分!C61="外语学院",综合评价得分!G61*因子分析矩阵及成分!$R$7+综合评价得分!H61*因子分析矩阵及成分!$R$9)))</f>
        <v>0.655298981527147</v>
      </c>
      <c r="P61" s="40">
        <f t="shared" si="9"/>
        <v>112</v>
      </c>
      <c r="Q61">
        <f t="shared" si="10"/>
        <v>2</v>
      </c>
      <c r="R61">
        <f t="shared" si="11"/>
        <v>2</v>
      </c>
      <c r="S61" t="str">
        <f>IF(Q61&lt;=VLOOKUP(C61,录取名额!$A:$B,2,0),"录取","不予录取")</f>
        <v>录取</v>
      </c>
      <c r="T61" t="str">
        <f t="shared" si="12"/>
        <v>FALSE</v>
      </c>
      <c r="U61" t="str">
        <f>IF(R61&lt;=VLOOKUP(E61,录取名额!E:F,2,0),"录取","不予录取")</f>
        <v>录取</v>
      </c>
      <c r="V61" t="str">
        <f t="shared" si="13"/>
        <v>FALSE</v>
      </c>
    </row>
    <row r="62" spans="1:22">
      <c r="A62" s="8">
        <v>79</v>
      </c>
      <c r="B62" s="8" t="s">
        <v>171</v>
      </c>
      <c r="C62" t="s">
        <v>1263</v>
      </c>
      <c r="D62">
        <f>VLOOKUP(A62,[1]数据整理!$A:$O,15,0)</f>
        <v>83400</v>
      </c>
      <c r="E62" t="str">
        <f>VLOOKUP(D62,目标专业代码!$I:$J,2,0)</f>
        <v>风景园林学（工学）</v>
      </c>
      <c r="F62" s="41">
        <v>1.18956177093102</v>
      </c>
      <c r="G62" s="41">
        <v>0.26148828286639</v>
      </c>
      <c r="H62" s="41">
        <v>-0.881413587411653</v>
      </c>
      <c r="I62" s="7" t="s">
        <v>1262</v>
      </c>
      <c r="J62" s="7">
        <f t="shared" si="7"/>
        <v>0</v>
      </c>
      <c r="K62" s="7" t="str">
        <f t="shared" si="8"/>
        <v>不予录取</v>
      </c>
      <c r="L62">
        <v>1</v>
      </c>
      <c r="M62">
        <v>0.12089</v>
      </c>
      <c r="N62">
        <v>-0.49212</v>
      </c>
      <c r="O62" s="41">
        <f>IF(L62=0,0,IF(C62&lt;&gt;"外语学院",综合评价得分!F62*因子分析矩阵及成分!$R$2+综合评价得分!G62*因子分析矩阵及成分!$R$3+综合评价得分!H62*因子分析矩阵及成分!$R$4,IF(综合评价得分!C62="外语学院",综合评价得分!G62*因子分析矩阵及成分!$R$7+综合评价得分!H62*因子分析矩阵及成分!$R$9)))</f>
        <v>0.116690671346005</v>
      </c>
      <c r="P62" s="40">
        <f t="shared" si="9"/>
        <v>344</v>
      </c>
      <c r="Q62">
        <f t="shared" si="10"/>
        <v>93</v>
      </c>
      <c r="R62">
        <f t="shared" si="11"/>
        <v>29</v>
      </c>
      <c r="S62" t="str">
        <f>IF(Q62&lt;=VLOOKUP(C62,录取名额!$A:$B,2,0),"录取","不予录取")</f>
        <v>录取</v>
      </c>
      <c r="T62" t="str">
        <f t="shared" si="12"/>
        <v>FALSE</v>
      </c>
      <c r="U62" t="str">
        <f>IF(R62&lt;=VLOOKUP(E62,录取名额!E:F,2,0),"录取","不予录取")</f>
        <v>不予录取</v>
      </c>
      <c r="V62" t="str">
        <f t="shared" si="13"/>
        <v>RIGHT</v>
      </c>
    </row>
    <row r="63" spans="1:22">
      <c r="A63" s="8">
        <v>80</v>
      </c>
      <c r="B63" s="8" t="s">
        <v>173</v>
      </c>
      <c r="C63" t="s">
        <v>1263</v>
      </c>
      <c r="D63">
        <f>VLOOKUP(A63,[1]数据整理!$A:$O,15,0)</f>
        <v>95300</v>
      </c>
      <c r="E63" t="str">
        <f>VLOOKUP(D63,目标专业代码!$I:$J,2,0)</f>
        <v>风景园林</v>
      </c>
      <c r="F63" s="41">
        <v>0.224560272649974</v>
      </c>
      <c r="G63" s="41">
        <v>0.0812296361266255</v>
      </c>
      <c r="H63" s="41">
        <v>-0.0945306975165635</v>
      </c>
      <c r="I63" s="7" t="s">
        <v>1262</v>
      </c>
      <c r="J63" s="7">
        <f t="shared" si="7"/>
        <v>0</v>
      </c>
      <c r="K63" s="7" t="str">
        <f t="shared" si="8"/>
        <v>不予录取</v>
      </c>
      <c r="L63">
        <v>1</v>
      </c>
      <c r="M63">
        <v>0.08233</v>
      </c>
      <c r="N63">
        <v>1.23097</v>
      </c>
      <c r="O63" s="41">
        <f>IF(L63=0,0,IF(C63&lt;&gt;"外语学院",综合评价得分!F63*因子分析矩阵及成分!$R$2+综合评价得分!G63*因子分析矩阵及成分!$R$3+综合评价得分!H63*因子分析矩阵及成分!$R$4,IF(综合评价得分!C63="外语学院",综合评价得分!G63*因子分析矩阵及成分!$R$7+综合评价得分!H63*因子分析矩阵及成分!$R$9)))</f>
        <v>0.0646646822761903</v>
      </c>
      <c r="P63" s="40">
        <f t="shared" si="9"/>
        <v>375</v>
      </c>
      <c r="Q63">
        <f t="shared" si="10"/>
        <v>103</v>
      </c>
      <c r="R63">
        <f t="shared" si="11"/>
        <v>52</v>
      </c>
      <c r="S63" t="str">
        <f>IF(Q63&lt;=VLOOKUP(C63,录取名额!$A:$B,2,0),"录取","不予录取")</f>
        <v>录取</v>
      </c>
      <c r="T63" t="str">
        <f t="shared" si="12"/>
        <v>FALSE</v>
      </c>
      <c r="U63" t="str">
        <f>IF(R63&lt;=VLOOKUP(E63,录取名额!E:F,2,0),"录取","不予录取")</f>
        <v>录取</v>
      </c>
      <c r="V63" t="str">
        <f t="shared" si="13"/>
        <v>FALSE</v>
      </c>
    </row>
    <row r="64" spans="1:22">
      <c r="A64" s="8">
        <v>81</v>
      </c>
      <c r="B64" s="8" t="s">
        <v>175</v>
      </c>
      <c r="C64" t="s">
        <v>1269</v>
      </c>
      <c r="D64">
        <f>VLOOKUP(A64,[1]数据整理!$A:$O,15,0)</f>
        <v>45400</v>
      </c>
      <c r="E64" t="str">
        <f>VLOOKUP(D64,目标专业代码!$I:$J,2,0)</f>
        <v>应用心理</v>
      </c>
      <c r="F64" s="41">
        <v>0.968948502421714</v>
      </c>
      <c r="G64" s="41">
        <v>0.406236709682129</v>
      </c>
      <c r="H64" s="41">
        <v>-0.498995445347099</v>
      </c>
      <c r="I64" s="7">
        <v>77.15</v>
      </c>
      <c r="J64" s="7">
        <f t="shared" si="7"/>
        <v>77.15</v>
      </c>
      <c r="K64" s="7" t="str">
        <f t="shared" si="8"/>
        <v>录取</v>
      </c>
      <c r="L64">
        <v>1</v>
      </c>
      <c r="M64">
        <v>-1.06594</v>
      </c>
      <c r="N64">
        <v>0.79047</v>
      </c>
      <c r="O64" s="41">
        <f>IF(L64=0,0,IF(C64&lt;&gt;"外语学院",综合评价得分!F64*因子分析矩阵及成分!$R$2+综合评价得分!G64*因子分析矩阵及成分!$R$3+综合评价得分!H64*因子分析矩阵及成分!$R$4,IF(综合评价得分!C64="外语学院",综合评价得分!G64*因子分析矩阵及成分!$R$7+综合评价得分!H64*因子分析矩阵及成分!$R$9)))</f>
        <v>0.270565506985992</v>
      </c>
      <c r="P64" s="40">
        <f t="shared" si="9"/>
        <v>263</v>
      </c>
      <c r="Q64">
        <f t="shared" si="10"/>
        <v>15</v>
      </c>
      <c r="R64">
        <f t="shared" si="11"/>
        <v>5</v>
      </c>
      <c r="S64" t="str">
        <f>IF(Q64&lt;=VLOOKUP(C64,录取名额!$A:$B,2,0),"录取","不予录取")</f>
        <v>不予录取</v>
      </c>
      <c r="T64" t="str">
        <f t="shared" si="12"/>
        <v>FALSE</v>
      </c>
      <c r="U64" t="str">
        <f>IF(R64&lt;=VLOOKUP(E64,录取名额!E:F,2,0),"录取","不予录取")</f>
        <v>录取</v>
      </c>
      <c r="V64" t="str">
        <f t="shared" si="13"/>
        <v>RIGHT</v>
      </c>
    </row>
    <row r="65" spans="1:22">
      <c r="A65" s="8">
        <v>83</v>
      </c>
      <c r="B65" s="8" t="s">
        <v>177</v>
      </c>
      <c r="C65" t="s">
        <v>1263</v>
      </c>
      <c r="D65">
        <f>VLOOKUP(A65,[1]数据整理!$A:$O,15,0)</f>
        <v>95300</v>
      </c>
      <c r="E65" t="str">
        <f>VLOOKUP(D65,目标专业代码!$I:$J,2,0)</f>
        <v>风景园林</v>
      </c>
      <c r="F65" s="41">
        <v>0.0973821595399302</v>
      </c>
      <c r="G65" s="41">
        <v>6.499809556631</v>
      </c>
      <c r="H65" s="41">
        <v>1.02176446396674</v>
      </c>
      <c r="I65" s="7">
        <v>72.5</v>
      </c>
      <c r="J65" s="7">
        <f t="shared" si="7"/>
        <v>72.5</v>
      </c>
      <c r="K65" s="7" t="str">
        <f t="shared" si="8"/>
        <v>录取</v>
      </c>
      <c r="L65">
        <v>1</v>
      </c>
      <c r="M65">
        <v>1.37377</v>
      </c>
      <c r="N65">
        <v>-0.73723</v>
      </c>
      <c r="O65" s="41">
        <f>IF(L65=0,0,IF(C65&lt;&gt;"外语学院",综合评价得分!F65*因子分析矩阵及成分!$R$2+综合评价得分!G65*因子分析矩阵及成分!$R$3+综合评价得分!H65*因子分析矩阵及成分!$R$4,IF(综合评价得分!C65="外语学院",综合评价得分!G65*因子分析矩阵及成分!$R$7+综合评价得分!H65*因子分析矩阵及成分!$R$9)))</f>
        <v>3.50134203011092</v>
      </c>
      <c r="P65" s="40">
        <f t="shared" si="9"/>
        <v>3</v>
      </c>
      <c r="Q65">
        <f t="shared" si="10"/>
        <v>2</v>
      </c>
      <c r="R65">
        <f t="shared" si="11"/>
        <v>2</v>
      </c>
      <c r="S65" t="str">
        <f>IF(Q65&lt;=VLOOKUP(C65,录取名额!$A:$B,2,0),"录取","不予录取")</f>
        <v>录取</v>
      </c>
      <c r="T65" t="str">
        <f t="shared" si="12"/>
        <v>RIGHT</v>
      </c>
      <c r="U65" t="str">
        <f>IF(R65&lt;=VLOOKUP(E65,录取名额!E:F,2,0),"录取","不予录取")</f>
        <v>录取</v>
      </c>
      <c r="V65" t="str">
        <f t="shared" si="13"/>
        <v>RIGHT</v>
      </c>
    </row>
    <row r="66" spans="1:22">
      <c r="A66" s="8">
        <v>84</v>
      </c>
      <c r="B66" s="8" t="s">
        <v>178</v>
      </c>
      <c r="C66" t="s">
        <v>1265</v>
      </c>
      <c r="D66">
        <f>VLOOKUP(A66,[1]数据整理!$A:$O,15,0)</f>
        <v>130500</v>
      </c>
      <c r="E66" t="str">
        <f>VLOOKUP(D66,目标专业代码!$I:$J,2,0)</f>
        <v>设计学</v>
      </c>
      <c r="F66" s="41">
        <v>-0.0238112058701698</v>
      </c>
      <c r="G66" s="41">
        <v>0.218835116846024</v>
      </c>
      <c r="H66" s="41">
        <v>1.09505599058598</v>
      </c>
      <c r="I66" s="7" t="s">
        <v>1262</v>
      </c>
      <c r="J66" s="7">
        <f t="shared" si="7"/>
        <v>0</v>
      </c>
      <c r="K66" s="7" t="str">
        <f t="shared" si="8"/>
        <v>不予录取</v>
      </c>
      <c r="L66">
        <v>1</v>
      </c>
      <c r="M66">
        <v>-0.91132</v>
      </c>
      <c r="N66">
        <v>-1.51888</v>
      </c>
      <c r="O66" s="41">
        <f>IF(L66=0,0,IF(C66&lt;&gt;"外语学院",综合评价得分!F66*因子分析矩阵及成分!$R$2+综合评价得分!G66*因子分析矩阵及成分!$R$3+综合评价得分!H66*因子分析矩阵及成分!$R$4,IF(综合评价得分!C66="外语学院",综合评价得分!G66*因子分析矩阵及成分!$R$7+综合评价得分!H66*因子分析矩阵及成分!$R$9)))</f>
        <v>0.516583385638796</v>
      </c>
      <c r="P66" s="40">
        <f t="shared" si="9"/>
        <v>148</v>
      </c>
      <c r="Q66">
        <f t="shared" si="10"/>
        <v>11</v>
      </c>
      <c r="R66">
        <f t="shared" si="11"/>
        <v>5</v>
      </c>
      <c r="S66" t="str">
        <f>IF(Q66&lt;=VLOOKUP(C66,录取名额!$A:$B,2,0),"录取","不予录取")</f>
        <v>录取</v>
      </c>
      <c r="T66" t="str">
        <f t="shared" si="12"/>
        <v>FALSE</v>
      </c>
      <c r="U66" t="str">
        <f>IF(R66&lt;=VLOOKUP(E66,录取名额!E:F,2,0),"录取","不予录取")</f>
        <v>不予录取</v>
      </c>
      <c r="V66" t="str">
        <f t="shared" si="13"/>
        <v>RIGHT</v>
      </c>
    </row>
    <row r="67" spans="1:22">
      <c r="A67" s="8">
        <v>85</v>
      </c>
      <c r="B67" s="8" t="s">
        <v>180</v>
      </c>
      <c r="C67" t="s">
        <v>1261</v>
      </c>
      <c r="D67">
        <f>VLOOKUP(A67,[1]数据整理!$A:$O,15,0)</f>
        <v>25400</v>
      </c>
      <c r="E67" t="str">
        <f>VLOOKUP(D67,目标专业代码!$I:$J,2,0)</f>
        <v>国际商务</v>
      </c>
      <c r="F67" s="41">
        <v>1.57563499082231</v>
      </c>
      <c r="G67" s="41">
        <v>0.317348753192203</v>
      </c>
      <c r="H67" s="41">
        <v>2.80033186336847</v>
      </c>
      <c r="I67" s="7" t="s">
        <v>1262</v>
      </c>
      <c r="J67" s="7">
        <f t="shared" ref="J67:J130" si="14">IF(ISNUMBER(I67),I67,0)</f>
        <v>0</v>
      </c>
      <c r="K67" s="7" t="str">
        <f t="shared" ref="K67:K130" si="15">IF(ISNUMBER(I67),"录取","不予录取")</f>
        <v>不予录取</v>
      </c>
      <c r="L67">
        <v>1</v>
      </c>
      <c r="M67">
        <v>-1.76838</v>
      </c>
      <c r="N67">
        <v>-1.56616</v>
      </c>
      <c r="O67" s="41">
        <f>IF(L67=0,0,IF(C67&lt;&gt;"外语学院",综合评价得分!F67*因子分析矩阵及成分!$R$2+综合评价得分!G67*因子分析矩阵及成分!$R$3+综合评价得分!H67*因子分析矩阵及成分!$R$4,IF(综合评价得分!C67="外语学院",综合评价得分!G67*因子分析矩阵及成分!$R$7+综合评价得分!H67*因子分析矩阵及成分!$R$9)))</f>
        <v>1.66043781233947</v>
      </c>
      <c r="P67" s="40">
        <f t="shared" ref="P67:P130" si="16">_xlfn.RANK.EQ(O67,$O$2:$O$978)</f>
        <v>23</v>
      </c>
      <c r="Q67">
        <f t="shared" ref="Q67:Q130" si="17">SUMPRODUCT((C67=$C$2:$C$978)*($O$2:$O$978&gt;=O67))</f>
        <v>8</v>
      </c>
      <c r="R67">
        <f t="shared" ref="R67:R130" si="18">SUMPRODUCT((E67=$E$2:$E$978)*($O$2:$O$978&gt;=O67))</f>
        <v>1</v>
      </c>
      <c r="S67" t="str">
        <f>IF(Q67&lt;=VLOOKUP(C67,录取名额!$A:$B,2,0),"录取","不予录取")</f>
        <v>录取</v>
      </c>
      <c r="T67" t="str">
        <f t="shared" ref="T67:T130" si="19">IF(K67=S67,"RIGHT","FALSE")</f>
        <v>FALSE</v>
      </c>
      <c r="U67" t="str">
        <f>IF(R67&lt;=VLOOKUP(E67,录取名额!E:F,2,0),"录取","不予录取")</f>
        <v>录取</v>
      </c>
      <c r="V67" t="str">
        <f t="shared" ref="V67:V130" si="20">IF(K67=U67,"RIGHT","FALSE")</f>
        <v>FALSE</v>
      </c>
    </row>
    <row r="68" spans="1:22">
      <c r="A68" s="8">
        <v>86</v>
      </c>
      <c r="B68" s="8" t="s">
        <v>181</v>
      </c>
      <c r="C68" t="s">
        <v>1261</v>
      </c>
      <c r="D68">
        <f>VLOOKUP(A68,[1]数据整理!$A:$O,15,0)</f>
        <v>120200</v>
      </c>
      <c r="E68" t="str">
        <f>VLOOKUP(D68,目标专业代码!$I:$J,2,0)</f>
        <v>工商管理</v>
      </c>
      <c r="F68" s="41">
        <v>-0.998186475119611</v>
      </c>
      <c r="G68" s="41">
        <v>-0.295422060747642</v>
      </c>
      <c r="H68" s="41">
        <v>0.335579816227284</v>
      </c>
      <c r="I68" s="7" t="s">
        <v>1262</v>
      </c>
      <c r="J68" s="7">
        <f t="shared" si="14"/>
        <v>0</v>
      </c>
      <c r="K68" s="7" t="str">
        <f t="shared" si="15"/>
        <v>不予录取</v>
      </c>
      <c r="L68">
        <v>1</v>
      </c>
      <c r="M68">
        <v>0.09238</v>
      </c>
      <c r="N68">
        <v>-0.61002</v>
      </c>
      <c r="O68" s="41">
        <f>IF(L68=0,0,IF(C68&lt;&gt;"外语学院",综合评价得分!F68*因子分析矩阵及成分!$R$2+综合评价得分!G68*因子分析矩阵及成分!$R$3+综合评价得分!H68*因子分析矩阵及成分!$R$4,IF(综合评价得分!C68="外语学院",综合评价得分!G68*因子分析矩阵及成分!$R$7+综合评价得分!H68*因子分析矩阵及成分!$R$9)))</f>
        <v>-0.288707439953032</v>
      </c>
      <c r="P68" s="40">
        <f t="shared" si="16"/>
        <v>673</v>
      </c>
      <c r="Q68">
        <f t="shared" si="17"/>
        <v>297</v>
      </c>
      <c r="R68">
        <f t="shared" si="18"/>
        <v>103</v>
      </c>
      <c r="S68" t="str">
        <f>IF(Q68&lt;=VLOOKUP(C68,录取名额!$A:$B,2,0),"录取","不予录取")</f>
        <v>不予录取</v>
      </c>
      <c r="T68" t="str">
        <f t="shared" si="19"/>
        <v>RIGHT</v>
      </c>
      <c r="U68" t="str">
        <f>IF(R68&lt;=VLOOKUP(E68,录取名额!E:F,2,0),"录取","不予录取")</f>
        <v>不予录取</v>
      </c>
      <c r="V68" t="str">
        <f t="shared" si="20"/>
        <v>RIGHT</v>
      </c>
    </row>
    <row r="69" spans="1:22">
      <c r="A69" s="8">
        <v>87</v>
      </c>
      <c r="B69" s="8" t="s">
        <v>182</v>
      </c>
      <c r="C69" t="s">
        <v>1266</v>
      </c>
      <c r="D69">
        <f>VLOOKUP(A69,[1]数据整理!$A:$O,15,0)</f>
        <v>85400</v>
      </c>
      <c r="E69" t="str">
        <f>VLOOKUP(D69,目标专业代码!$I:$J,2,0)</f>
        <v>电子信息</v>
      </c>
      <c r="F69" s="41">
        <v>-1.09491265086673</v>
      </c>
      <c r="G69" s="41">
        <v>-0.663517967751088</v>
      </c>
      <c r="H69" s="41">
        <v>1.39388644266556</v>
      </c>
      <c r="I69" s="7" t="s">
        <v>1262</v>
      </c>
      <c r="J69" s="7">
        <f t="shared" si="14"/>
        <v>0</v>
      </c>
      <c r="K69" s="7" t="str">
        <f t="shared" si="15"/>
        <v>不予录取</v>
      </c>
      <c r="L69">
        <v>1</v>
      </c>
      <c r="M69">
        <v>-0.43266</v>
      </c>
      <c r="N69">
        <v>-0.79813</v>
      </c>
      <c r="O69" s="41">
        <f>IF(L69=0,0,IF(C69&lt;&gt;"外语学院",综合评价得分!F69*因子分析矩阵及成分!$R$2+综合评价得分!G69*因子分析矩阵及成分!$R$3+综合评价得分!H69*因子分析矩阵及成分!$R$4,IF(综合评价得分!C69="外语学院",综合评价得分!G69*因子分析矩阵及成分!$R$7+综合评价得分!H69*因子分析矩阵及成分!$R$9)))</f>
        <v>-0.0848330744609053</v>
      </c>
      <c r="P69" s="40">
        <f t="shared" si="16"/>
        <v>492</v>
      </c>
      <c r="Q69">
        <f t="shared" si="17"/>
        <v>8</v>
      </c>
      <c r="R69">
        <f t="shared" si="18"/>
        <v>3</v>
      </c>
      <c r="S69" t="str">
        <f>IF(Q69&lt;=VLOOKUP(C69,录取名额!$A:$B,2,0),"录取","不予录取")</f>
        <v>不予录取</v>
      </c>
      <c r="T69" t="str">
        <f t="shared" si="19"/>
        <v>RIGHT</v>
      </c>
      <c r="U69" t="str">
        <f>IF(R69&lt;=VLOOKUP(E69,录取名额!E:F,2,0),"录取","不予录取")</f>
        <v>录取</v>
      </c>
      <c r="V69" t="str">
        <f t="shared" si="20"/>
        <v>FALSE</v>
      </c>
    </row>
    <row r="70" spans="1:22">
      <c r="A70" s="8">
        <v>88</v>
      </c>
      <c r="B70" s="8" t="s">
        <v>184</v>
      </c>
      <c r="C70" t="s">
        <v>1261</v>
      </c>
      <c r="D70">
        <f>VLOOKUP(A70,[1]数据整理!$A:$O,15,0)</f>
        <v>120200</v>
      </c>
      <c r="E70" t="str">
        <f>VLOOKUP(D70,目标专业代码!$I:$J,2,0)</f>
        <v>工商管理</v>
      </c>
      <c r="F70" s="41">
        <v>-0.0421956449126116</v>
      </c>
      <c r="G70" s="41">
        <v>0.232030092811805</v>
      </c>
      <c r="H70" s="41">
        <v>0.4733039527322</v>
      </c>
      <c r="I70" s="7" t="s">
        <v>1262</v>
      </c>
      <c r="J70" s="7">
        <f t="shared" si="14"/>
        <v>0</v>
      </c>
      <c r="K70" s="7" t="str">
        <f t="shared" si="15"/>
        <v>不予录取</v>
      </c>
      <c r="L70">
        <v>1</v>
      </c>
      <c r="M70">
        <v>0.36796</v>
      </c>
      <c r="N70">
        <v>0.85451</v>
      </c>
      <c r="O70" s="41">
        <f>IF(L70=0,0,IF(C70&lt;&gt;"外语学院",综合评价得分!F70*因子分析矩阵及成分!$R$2+综合评价得分!G70*因子分析矩阵及成分!$R$3+综合评价得分!H70*因子分析矩阵及成分!$R$4,IF(综合评价得分!C70="外语学院",综合评价得分!G70*因子分析矩阵及成分!$R$7+综合评价得分!H70*因子分析矩阵及成分!$R$9)))</f>
        <v>0.279613181785125</v>
      </c>
      <c r="P70" s="40">
        <f t="shared" si="16"/>
        <v>259</v>
      </c>
      <c r="Q70">
        <f t="shared" si="17"/>
        <v>127</v>
      </c>
      <c r="R70">
        <f t="shared" si="18"/>
        <v>43</v>
      </c>
      <c r="S70" t="str">
        <f>IF(Q70&lt;=VLOOKUP(C70,录取名额!$A:$B,2,0),"录取","不予录取")</f>
        <v>不予录取</v>
      </c>
      <c r="T70" t="str">
        <f t="shared" si="19"/>
        <v>RIGHT</v>
      </c>
      <c r="U70" t="str">
        <f>IF(R70&lt;=VLOOKUP(E70,录取名额!E:F,2,0),"录取","不予录取")</f>
        <v>不予录取</v>
      </c>
      <c r="V70" t="str">
        <f t="shared" si="20"/>
        <v>RIGHT</v>
      </c>
    </row>
    <row r="71" spans="1:22">
      <c r="A71" s="8">
        <v>89</v>
      </c>
      <c r="B71" s="8" t="s">
        <v>185</v>
      </c>
      <c r="C71" t="s">
        <v>1273</v>
      </c>
      <c r="D71">
        <f>VLOOKUP(A71,[1]数据整理!$A:$O,15,0)</f>
        <v>82902</v>
      </c>
      <c r="E71" t="str">
        <f>VLOOKUP(D71,目标专业代码!$I:$J,2,0)</f>
        <v>木材科学与技术</v>
      </c>
      <c r="F71" s="41">
        <v>0.840257429124618</v>
      </c>
      <c r="G71" s="41">
        <v>0.209914566273577</v>
      </c>
      <c r="H71" s="41">
        <v>1.47354413827485</v>
      </c>
      <c r="I71" s="7">
        <v>86.45</v>
      </c>
      <c r="J71" s="7">
        <f t="shared" si="14"/>
        <v>86.45</v>
      </c>
      <c r="K71" s="7" t="str">
        <f t="shared" si="15"/>
        <v>录取</v>
      </c>
      <c r="L71">
        <v>1</v>
      </c>
      <c r="M71">
        <v>-0.27693</v>
      </c>
      <c r="N71">
        <v>0.59518</v>
      </c>
      <c r="O71" s="41">
        <f>IF(L71=0,0,IF(C71&lt;&gt;"外语学院",综合评价得分!F71*因子分析矩阵及成分!$R$2+综合评价得分!G71*因子分析矩阵及成分!$R$3+综合评价得分!H71*因子分析矩阵及成分!$R$4,IF(综合评价得分!C71="外语学院",综合评价得分!G71*因子分析矩阵及成分!$R$7+综合评价得分!H71*因子分析矩阵及成分!$R$9)))</f>
        <v>0.897184123096114</v>
      </c>
      <c r="P71" s="40">
        <f t="shared" si="16"/>
        <v>76</v>
      </c>
      <c r="Q71">
        <f t="shared" si="17"/>
        <v>3</v>
      </c>
      <c r="R71">
        <f t="shared" si="18"/>
        <v>3</v>
      </c>
      <c r="S71" t="str">
        <f>IF(Q71&lt;=VLOOKUP(C71,录取名额!$A:$B,2,0),"录取","不予录取")</f>
        <v>录取</v>
      </c>
      <c r="T71" t="str">
        <f t="shared" si="19"/>
        <v>RIGHT</v>
      </c>
      <c r="U71" t="str">
        <f>IF(R71&lt;=VLOOKUP(E71,录取名额!E:F,2,0),"录取","不予录取")</f>
        <v>录取</v>
      </c>
      <c r="V71" t="str">
        <f t="shared" si="20"/>
        <v>RIGHT</v>
      </c>
    </row>
    <row r="72" spans="1:22">
      <c r="A72" s="8">
        <v>90</v>
      </c>
      <c r="B72" s="8" t="s">
        <v>187</v>
      </c>
      <c r="C72" t="s">
        <v>1271</v>
      </c>
      <c r="D72">
        <f>VLOOKUP(A72,[1]数据整理!$A:$O,15,0)</f>
        <v>90704</v>
      </c>
      <c r="E72" t="str">
        <f>VLOOKUP(D72,目标专业代码!$I:$J,2,0)</f>
        <v>森林经理学</v>
      </c>
      <c r="F72" s="41">
        <v>0.803488551039734</v>
      </c>
      <c r="G72" s="41">
        <v>-0.777043930954439</v>
      </c>
      <c r="H72" s="41">
        <v>0.216427058206444</v>
      </c>
      <c r="I72" s="7" t="s">
        <v>1262</v>
      </c>
      <c r="J72" s="7">
        <f t="shared" si="14"/>
        <v>0</v>
      </c>
      <c r="K72" s="7" t="str">
        <f t="shared" si="15"/>
        <v>不予录取</v>
      </c>
      <c r="L72">
        <v>1</v>
      </c>
      <c r="M72">
        <v>0.20841</v>
      </c>
      <c r="N72">
        <v>2.41833</v>
      </c>
      <c r="O72" s="41">
        <f>IF(L72=0,0,IF(C72&lt;&gt;"外语学院",综合评价得分!F72*因子分析矩阵及成分!$R$2+综合评价得分!G72*因子分析矩阵及成分!$R$3+综合评价得分!H72*因子分析矩阵及成分!$R$4,IF(综合评价得分!C72="外语学院",综合评价得分!G72*因子分析矩阵及成分!$R$7+综合评价得分!H72*因子分析矩阵及成分!$R$9)))</f>
        <v>-0.0626201217308976</v>
      </c>
      <c r="P72" s="40">
        <f t="shared" si="16"/>
        <v>472</v>
      </c>
      <c r="Q72">
        <f t="shared" si="17"/>
        <v>23</v>
      </c>
      <c r="R72">
        <f t="shared" si="18"/>
        <v>9</v>
      </c>
      <c r="S72" t="str">
        <f>IF(Q72&lt;=VLOOKUP(C72,录取名额!$A:$B,2,0),"录取","不予录取")</f>
        <v>录取</v>
      </c>
      <c r="T72" t="str">
        <f t="shared" si="19"/>
        <v>FALSE</v>
      </c>
      <c r="U72" t="str">
        <f>IF(R72&lt;=VLOOKUP(E72,录取名额!E:F,2,0),"录取","不予录取")</f>
        <v>录取</v>
      </c>
      <c r="V72" t="str">
        <f t="shared" si="20"/>
        <v>FALSE</v>
      </c>
    </row>
    <row r="73" spans="1:22">
      <c r="A73" s="8">
        <v>91</v>
      </c>
      <c r="B73" s="8" t="s">
        <v>189</v>
      </c>
      <c r="C73" t="s">
        <v>1261</v>
      </c>
      <c r="D73">
        <f>VLOOKUP(A73,[1]数据整理!$A:$O,15,0)</f>
        <v>120300</v>
      </c>
      <c r="E73" t="str">
        <f>VLOOKUP(D73,目标专业代码!$I:$J,2,0)</f>
        <v>农林经济管理</v>
      </c>
      <c r="F73" s="41">
        <v>0.0497265502995994</v>
      </c>
      <c r="G73" s="41">
        <v>0.360444719009094</v>
      </c>
      <c r="H73" s="41">
        <v>0.284742391422328</v>
      </c>
      <c r="I73" s="7" t="s">
        <v>1262</v>
      </c>
      <c r="J73" s="7">
        <f t="shared" si="14"/>
        <v>0</v>
      </c>
      <c r="K73" s="7" t="str">
        <f t="shared" si="15"/>
        <v>不予录取</v>
      </c>
      <c r="L73">
        <v>1</v>
      </c>
      <c r="M73">
        <v>1.89091</v>
      </c>
      <c r="N73">
        <v>-0.53297</v>
      </c>
      <c r="O73" s="41">
        <f>IF(L73=0,0,IF(C73&lt;&gt;"外语学院",综合评价得分!F73*因子分析矩阵及成分!$R$2+综合评价得分!G73*因子分析矩阵及成分!$R$3+综合评价得分!H73*因子分析矩阵及成分!$R$4,IF(综合评价得分!C73="外语学院",综合评价得分!G73*因子分析矩阵及成分!$R$7+综合评价得分!H73*因子分析矩阵及成分!$R$9)))</f>
        <v>0.293823935532788</v>
      </c>
      <c r="P73" s="40">
        <f t="shared" si="16"/>
        <v>247</v>
      </c>
      <c r="Q73">
        <f t="shared" si="17"/>
        <v>121</v>
      </c>
      <c r="R73">
        <f t="shared" si="18"/>
        <v>13</v>
      </c>
      <c r="S73" t="str">
        <f>IF(Q73&lt;=VLOOKUP(C73,录取名额!$A:$B,2,0),"录取","不予录取")</f>
        <v>不予录取</v>
      </c>
      <c r="T73" t="str">
        <f t="shared" si="19"/>
        <v>RIGHT</v>
      </c>
      <c r="U73" t="str">
        <f>IF(R73&lt;=VLOOKUP(E73,录取名额!E:F,2,0),"录取","不予录取")</f>
        <v>不予录取</v>
      </c>
      <c r="V73" t="str">
        <f t="shared" si="20"/>
        <v>RIGHT</v>
      </c>
    </row>
    <row r="74" spans="1:22">
      <c r="A74" s="8">
        <v>92</v>
      </c>
      <c r="B74" s="8" t="s">
        <v>191</v>
      </c>
      <c r="C74" t="s">
        <v>1274</v>
      </c>
      <c r="D74">
        <f>VLOOKUP(A74,[1]数据整理!$A:$O,15,0)</f>
        <v>71300</v>
      </c>
      <c r="E74" t="str">
        <f>VLOOKUP(D74,目标专业代码!$I:$J,2,0)</f>
        <v>生态学</v>
      </c>
      <c r="F74" s="41">
        <v>1.17117733188858</v>
      </c>
      <c r="G74" s="41">
        <v>0.14805140987597</v>
      </c>
      <c r="H74" s="41">
        <v>0.132432501749837</v>
      </c>
      <c r="I74" s="7" t="s">
        <v>1262</v>
      </c>
      <c r="J74" s="7">
        <f t="shared" si="14"/>
        <v>0</v>
      </c>
      <c r="K74" s="7" t="str">
        <f t="shared" si="15"/>
        <v>不予录取</v>
      </c>
      <c r="L74">
        <v>1</v>
      </c>
      <c r="M74">
        <v>0.3656</v>
      </c>
      <c r="N74">
        <v>-0.72037</v>
      </c>
      <c r="O74" s="41">
        <f>IF(L74=0,0,IF(C74&lt;&gt;"外语学院",综合评价得分!F74*因子分析矩阵及成分!$R$2+综合评价得分!G74*因子分析矩阵及成分!$R$3+综合评价得分!H74*因子分析矩阵及成分!$R$4,IF(综合评价得分!C74="外语学院",综合评价得分!G74*因子分析矩阵及成分!$R$7+综合评价得分!H74*因子分析矩阵及成分!$R$9)))</f>
        <v>0.446075124933282</v>
      </c>
      <c r="P74" s="40">
        <f t="shared" si="16"/>
        <v>177</v>
      </c>
      <c r="Q74">
        <f t="shared" si="17"/>
        <v>2</v>
      </c>
      <c r="R74">
        <f t="shared" si="18"/>
        <v>1</v>
      </c>
      <c r="S74" t="str">
        <f>IF(Q74&lt;=VLOOKUP(C74,录取名额!$A:$B,2,0),"录取","不予录取")</f>
        <v>录取</v>
      </c>
      <c r="T74" t="str">
        <f t="shared" si="19"/>
        <v>FALSE</v>
      </c>
      <c r="U74" t="str">
        <f>IF(R74&lt;=VLOOKUP(E74,录取名额!E:F,2,0),"录取","不予录取")</f>
        <v>录取</v>
      </c>
      <c r="V74" t="str">
        <f t="shared" si="20"/>
        <v>FALSE</v>
      </c>
    </row>
    <row r="75" spans="1:22">
      <c r="A75" s="8">
        <v>93</v>
      </c>
      <c r="B75" s="8" t="s">
        <v>193</v>
      </c>
      <c r="C75" t="s">
        <v>1271</v>
      </c>
      <c r="D75">
        <f>VLOOKUP(A75,[1]数据整理!$A:$O,15,0)</f>
        <v>90301</v>
      </c>
      <c r="E75" t="str">
        <f>VLOOKUP(D75,目标专业代码!$I:$J,2,0)</f>
        <v>土壤学</v>
      </c>
      <c r="F75" s="41">
        <v>-0.520191060016112</v>
      </c>
      <c r="G75" s="41">
        <v>-0.164533155378745</v>
      </c>
      <c r="H75" s="41">
        <v>0.0255992975352235</v>
      </c>
      <c r="I75" s="7" t="s">
        <v>1262</v>
      </c>
      <c r="J75" s="7">
        <f t="shared" si="14"/>
        <v>0</v>
      </c>
      <c r="K75" s="7" t="str">
        <f t="shared" si="15"/>
        <v>不予录取</v>
      </c>
      <c r="L75">
        <v>1</v>
      </c>
      <c r="M75">
        <v>-0.29952</v>
      </c>
      <c r="N75">
        <v>0.83039</v>
      </c>
      <c r="O75" s="41">
        <f>IF(L75=0,0,IF(C75&lt;&gt;"外语学院",综合评价得分!F75*因子分析矩阵及成分!$R$2+综合评价得分!G75*因子分析矩阵及成分!$R$3+综合评价得分!H75*因子分析矩阵及成分!$R$4,IF(综合评价得分!C75="外语学院",综合评价得分!G75*因子分析矩阵及成分!$R$7+综合评价得分!H75*因子分析矩阵及成分!$R$9)))</f>
        <v>-0.212647398389963</v>
      </c>
      <c r="P75" s="40">
        <f t="shared" si="16"/>
        <v>615</v>
      </c>
      <c r="Q75">
        <f t="shared" si="17"/>
        <v>35</v>
      </c>
      <c r="R75">
        <f t="shared" si="18"/>
        <v>5</v>
      </c>
      <c r="S75" t="str">
        <f>IF(Q75&lt;=VLOOKUP(C75,录取名额!$A:$B,2,0),"录取","不予录取")</f>
        <v>录取</v>
      </c>
      <c r="T75" t="str">
        <f t="shared" si="19"/>
        <v>FALSE</v>
      </c>
      <c r="U75" t="str">
        <f>IF(R75&lt;=VLOOKUP(E75,录取名额!E:F,2,0),"录取","不予录取")</f>
        <v>不予录取</v>
      </c>
      <c r="V75" t="str">
        <f t="shared" si="20"/>
        <v>RIGHT</v>
      </c>
    </row>
    <row r="76" spans="1:22">
      <c r="A76" s="8">
        <v>94</v>
      </c>
      <c r="B76" s="8" t="s">
        <v>194</v>
      </c>
      <c r="C76" t="s">
        <v>1267</v>
      </c>
      <c r="D76">
        <f>VLOOKUP(A76,[1]数据整理!$A:$O,15,0)</f>
        <v>70501</v>
      </c>
      <c r="E76" t="str">
        <f>VLOOKUP(D76,目标专业代码!$I:$J,2,0)</f>
        <v>自然地理学</v>
      </c>
      <c r="F76" s="41">
        <v>0.178417623596696</v>
      </c>
      <c r="G76" s="41">
        <v>-0.457528446905706</v>
      </c>
      <c r="H76" s="41">
        <v>-0.648730022876573</v>
      </c>
      <c r="I76" s="7" t="s">
        <v>1262</v>
      </c>
      <c r="J76" s="7">
        <f t="shared" si="14"/>
        <v>0</v>
      </c>
      <c r="K76" s="7" t="str">
        <f t="shared" si="15"/>
        <v>不予录取</v>
      </c>
      <c r="L76">
        <v>1</v>
      </c>
      <c r="M76">
        <v>-0.96224</v>
      </c>
      <c r="N76">
        <v>-0.03376</v>
      </c>
      <c r="O76" s="41">
        <f>IF(L76=0,0,IF(C76&lt;&gt;"外语学院",综合评价得分!F76*因子分析矩阵及成分!$R$2+综合评价得分!G76*因子分析矩阵及成分!$R$3+综合评价得分!H76*因子分析矩阵及成分!$R$4,IF(综合评价得分!C76="外语学院",综合评价得分!G76*因子分析矩阵及成分!$R$7+综合评价得分!H76*因子分析矩阵及成分!$R$9)))</f>
        <v>-0.415941141069536</v>
      </c>
      <c r="P76" s="40">
        <f t="shared" si="16"/>
        <v>749</v>
      </c>
      <c r="Q76">
        <f t="shared" si="17"/>
        <v>18</v>
      </c>
      <c r="R76">
        <f t="shared" si="18"/>
        <v>3</v>
      </c>
      <c r="S76" t="str">
        <f>IF(Q76&lt;=VLOOKUP(C76,录取名额!$A:$B,2,0),"录取","不予录取")</f>
        <v>录取</v>
      </c>
      <c r="T76" t="str">
        <f t="shared" si="19"/>
        <v>FALSE</v>
      </c>
      <c r="U76" t="str">
        <f>IF(R76&lt;=VLOOKUP(E76,录取名额!E:F,2,0),"录取","不予录取")</f>
        <v>不予录取</v>
      </c>
      <c r="V76" t="str">
        <f t="shared" si="20"/>
        <v>RIGHT</v>
      </c>
    </row>
    <row r="77" spans="1:22">
      <c r="A77" s="8">
        <v>95</v>
      </c>
      <c r="B77" s="8" t="s">
        <v>196</v>
      </c>
      <c r="C77" t="s">
        <v>1269</v>
      </c>
      <c r="D77">
        <f>VLOOKUP(A77,[1]数据整理!$A:$O,15,0)</f>
        <v>40200</v>
      </c>
      <c r="E77" t="str">
        <f>VLOOKUP(D77,目标专业代码!$I:$J,2,0)</f>
        <v>心理学</v>
      </c>
      <c r="F77" s="41">
        <v>1.02410181954904</v>
      </c>
      <c r="G77" s="41">
        <v>0.175352066240443</v>
      </c>
      <c r="H77" s="41">
        <v>0.518402563411686</v>
      </c>
      <c r="I77" s="7" t="s">
        <v>1262</v>
      </c>
      <c r="J77" s="7">
        <f t="shared" si="14"/>
        <v>0</v>
      </c>
      <c r="K77" s="7" t="str">
        <f t="shared" si="15"/>
        <v>不予录取</v>
      </c>
      <c r="L77">
        <v>1</v>
      </c>
      <c r="M77">
        <v>0.60295</v>
      </c>
      <c r="N77">
        <v>-0.74224</v>
      </c>
      <c r="O77" s="41">
        <f>IF(L77=0,0,IF(C77&lt;&gt;"外语学院",综合评价得分!F77*因子分析矩阵及成分!$R$2+综合评价得分!G77*因子分析矩阵及成分!$R$3+综合评价得分!H77*因子分析矩阵及成分!$R$4,IF(综合评价得分!C77="外语学院",综合评价得分!G77*因子分析矩阵及成分!$R$7+综合评价得分!H77*因子分析矩阵及成分!$R$9)))</f>
        <v>0.566017486834058</v>
      </c>
      <c r="P77" s="40">
        <f t="shared" si="16"/>
        <v>134</v>
      </c>
      <c r="Q77">
        <f t="shared" si="17"/>
        <v>6</v>
      </c>
      <c r="R77">
        <f t="shared" si="18"/>
        <v>4</v>
      </c>
      <c r="S77" t="str">
        <f>IF(Q77&lt;=VLOOKUP(C77,录取名额!$A:$B,2,0),"录取","不予录取")</f>
        <v>录取</v>
      </c>
      <c r="T77" t="str">
        <f t="shared" si="19"/>
        <v>FALSE</v>
      </c>
      <c r="U77" t="str">
        <f>IF(R77&lt;=VLOOKUP(E77,录取名额!E:F,2,0),"录取","不予录取")</f>
        <v>录取</v>
      </c>
      <c r="V77" t="str">
        <f t="shared" si="20"/>
        <v>FALSE</v>
      </c>
    </row>
    <row r="78" spans="1:22">
      <c r="A78" s="8">
        <v>96</v>
      </c>
      <c r="B78" s="8" t="s">
        <v>198</v>
      </c>
      <c r="C78" t="s">
        <v>1261</v>
      </c>
      <c r="D78">
        <f>VLOOKUP(A78,[1]数据整理!$A:$O,15,0)</f>
        <v>125300</v>
      </c>
      <c r="E78" t="str">
        <f>VLOOKUP(D78,目标专业代码!$I:$J,2,0)</f>
        <v>会计</v>
      </c>
      <c r="F78" s="41">
        <v>1.11602401476125</v>
      </c>
      <c r="G78" s="41">
        <v>0.417940261600457</v>
      </c>
      <c r="H78" s="41">
        <v>-0.204054817339726</v>
      </c>
      <c r="I78" s="7" t="s">
        <v>1262</v>
      </c>
      <c r="J78" s="7">
        <f t="shared" si="14"/>
        <v>0</v>
      </c>
      <c r="K78" s="7" t="str">
        <f t="shared" si="15"/>
        <v>不予录取</v>
      </c>
      <c r="L78">
        <v>1</v>
      </c>
      <c r="M78">
        <v>-0.64637</v>
      </c>
      <c r="N78">
        <v>0.87012</v>
      </c>
      <c r="O78" s="41">
        <f>IF(L78=0,0,IF(C78&lt;&gt;"外语学院",综合评价得分!F78*因子分析矩阵及成分!$R$2+综合评价得分!G78*因子分析矩阵及成分!$R$3+综合评价得分!H78*因子分析矩阵及成分!$R$4,IF(综合评价得分!C78="外语学院",综合评价得分!G78*因子分析矩阵及成分!$R$7+综合评价得分!H78*因子分析矩阵及成分!$R$9)))</f>
        <v>0.429905888243742</v>
      </c>
      <c r="P78" s="40">
        <f t="shared" si="16"/>
        <v>183</v>
      </c>
      <c r="Q78">
        <f t="shared" si="17"/>
        <v>92</v>
      </c>
      <c r="R78">
        <f t="shared" si="18"/>
        <v>16</v>
      </c>
      <c r="S78" t="str">
        <f>IF(Q78&lt;=VLOOKUP(C78,录取名额!$A:$B,2,0),"录取","不予录取")</f>
        <v>不予录取</v>
      </c>
      <c r="T78" t="str">
        <f t="shared" si="19"/>
        <v>RIGHT</v>
      </c>
      <c r="U78" t="str">
        <f>IF(R78&lt;=VLOOKUP(E78,录取名额!E:F,2,0),"录取","不予录取")</f>
        <v>不予录取</v>
      </c>
      <c r="V78" t="str">
        <f t="shared" si="20"/>
        <v>RIGHT</v>
      </c>
    </row>
    <row r="79" spans="1:22">
      <c r="A79" s="8">
        <v>98</v>
      </c>
      <c r="B79" s="8" t="s">
        <v>200</v>
      </c>
      <c r="C79" t="s">
        <v>1263</v>
      </c>
      <c r="D79">
        <f>VLOOKUP(A79,[1]数据整理!$A:$O,15,0)</f>
        <v>95300</v>
      </c>
      <c r="E79" t="str">
        <f>VLOOKUP(D79,目标专业代码!$I:$J,2,0)</f>
        <v>风景园林</v>
      </c>
      <c r="F79" s="41">
        <v>0.656413038700194</v>
      </c>
      <c r="G79" s="41">
        <v>-0.0254553138904668</v>
      </c>
      <c r="H79" s="41">
        <v>0.681794187276603</v>
      </c>
      <c r="I79" s="7" t="s">
        <v>1262</v>
      </c>
      <c r="J79" s="7">
        <f t="shared" si="14"/>
        <v>0</v>
      </c>
      <c r="K79" s="7" t="str">
        <f t="shared" si="15"/>
        <v>不予录取</v>
      </c>
      <c r="L79">
        <v>1</v>
      </c>
      <c r="M79">
        <v>-1.33183</v>
      </c>
      <c r="N79">
        <v>-0.10709</v>
      </c>
      <c r="O79" s="41">
        <f>IF(L79=0,0,IF(C79&lt;&gt;"外语学院",综合评价得分!F79*因子分析矩阵及成分!$R$2+综合评价得分!G79*因子分析矩阵及成分!$R$3+综合评价得分!H79*因子分析矩阵及成分!$R$4,IF(综合评价得分!C79="外语学院",综合评价得分!G79*因子分析矩阵及成分!$R$7+综合评价得分!H79*因子分析矩阵及成分!$R$9)))</f>
        <v>0.431273933296699</v>
      </c>
      <c r="P79" s="40">
        <f t="shared" si="16"/>
        <v>181</v>
      </c>
      <c r="Q79">
        <f t="shared" si="17"/>
        <v>50</v>
      </c>
      <c r="R79">
        <f t="shared" si="18"/>
        <v>29</v>
      </c>
      <c r="S79" t="str">
        <f>IF(Q79&lt;=VLOOKUP(C79,录取名额!$A:$B,2,0),"录取","不予录取")</f>
        <v>录取</v>
      </c>
      <c r="T79" t="str">
        <f t="shared" si="19"/>
        <v>FALSE</v>
      </c>
      <c r="U79" t="str">
        <f>IF(R79&lt;=VLOOKUP(E79,录取名额!E:F,2,0),"录取","不予录取")</f>
        <v>录取</v>
      </c>
      <c r="V79" t="str">
        <f t="shared" si="20"/>
        <v>FALSE</v>
      </c>
    </row>
    <row r="80" spans="1:22">
      <c r="A80" s="8">
        <v>99</v>
      </c>
      <c r="B80" s="8" t="s">
        <v>201</v>
      </c>
      <c r="C80" t="s">
        <v>1261</v>
      </c>
      <c r="D80">
        <f>VLOOKUP(A80,[1]数据整理!$A:$O,15,0)</f>
        <v>25200</v>
      </c>
      <c r="E80" t="str">
        <f>VLOOKUP(D80,目标专业代码!$I:$J,2,0)</f>
        <v>应用统计</v>
      </c>
      <c r="F80" s="41">
        <v>0.85864186816706</v>
      </c>
      <c r="G80" s="41">
        <v>0.316158429291336</v>
      </c>
      <c r="H80" s="41">
        <v>-0.110518403962286</v>
      </c>
      <c r="I80" s="7" t="s">
        <v>1275</v>
      </c>
      <c r="J80" s="7">
        <f t="shared" si="14"/>
        <v>0</v>
      </c>
      <c r="K80" s="7" t="str">
        <f t="shared" si="15"/>
        <v>不予录取</v>
      </c>
      <c r="L80">
        <v>1</v>
      </c>
      <c r="M80">
        <v>0.91434</v>
      </c>
      <c r="N80">
        <v>0.48005</v>
      </c>
      <c r="O80" s="41">
        <f>IF(L80=0,0,IF(C80&lt;&gt;"外语学院",综合评价得分!F80*因子分析矩阵及成分!$R$2+综合评价得分!G80*因子分析矩阵及成分!$R$3+综合评价得分!H80*因子分析矩阵及成分!$R$4,IF(综合评价得分!C80="外语学院",综合评价得分!G80*因子分析矩阵及成分!$R$7+综合评价得分!H80*因子分析矩阵及成分!$R$9)))</f>
        <v>0.346000414028641</v>
      </c>
      <c r="P80" s="40">
        <f t="shared" si="16"/>
        <v>227</v>
      </c>
      <c r="Q80">
        <f t="shared" si="17"/>
        <v>111</v>
      </c>
      <c r="R80">
        <f t="shared" si="18"/>
        <v>8</v>
      </c>
      <c r="S80" t="str">
        <f>IF(Q80&lt;=VLOOKUP(C80,录取名额!$A:$B,2,0),"录取","不予录取")</f>
        <v>不予录取</v>
      </c>
      <c r="T80" t="str">
        <f t="shared" si="19"/>
        <v>RIGHT</v>
      </c>
      <c r="U80" t="str">
        <f>IF(R80&lt;=VLOOKUP(E80,录取名额!E:F,2,0),"录取","不予录取")</f>
        <v>不予录取</v>
      </c>
      <c r="V80" t="str">
        <f t="shared" si="20"/>
        <v>RIGHT</v>
      </c>
    </row>
    <row r="81" spans="1:22">
      <c r="A81" s="8">
        <v>100</v>
      </c>
      <c r="B81" s="8" t="s">
        <v>202</v>
      </c>
      <c r="C81" t="s">
        <v>1261</v>
      </c>
      <c r="D81">
        <f>VLOOKUP(A81,[1]数据整理!$A:$O,15,0)</f>
        <v>20200</v>
      </c>
      <c r="E81" t="str">
        <f>VLOOKUP(D81,目标专业代码!$I:$J,2,0)</f>
        <v>应用经济学</v>
      </c>
      <c r="F81" s="41">
        <v>-0.134117840124824</v>
      </c>
      <c r="G81" s="41">
        <v>0.277389878422442</v>
      </c>
      <c r="H81" s="41">
        <v>-0.602799199901583</v>
      </c>
      <c r="I81" s="7" t="s">
        <v>1262</v>
      </c>
      <c r="J81" s="7">
        <f t="shared" si="14"/>
        <v>0</v>
      </c>
      <c r="K81" s="7" t="str">
        <f t="shared" si="15"/>
        <v>不予录取</v>
      </c>
      <c r="L81">
        <v>1</v>
      </c>
      <c r="M81">
        <v>0.27647</v>
      </c>
      <c r="N81">
        <v>0.56939</v>
      </c>
      <c r="O81" s="41">
        <f>IF(L81=0,0,IF(C81&lt;&gt;"外语学院",综合评价得分!F81*因子分析矩阵及成分!$R$2+综合评价得分!G81*因子分析矩阵及成分!$R$3+综合评价得分!H81*因子分析矩阵及成分!$R$4,IF(综合评价得分!C81="外语学院",综合评价得分!G81*因子分析矩阵及成分!$R$7+综合评价得分!H81*因子分析矩阵及成分!$R$9)))</f>
        <v>-0.136527659422699</v>
      </c>
      <c r="P81" s="40">
        <f t="shared" si="16"/>
        <v>534</v>
      </c>
      <c r="Q81">
        <f t="shared" si="17"/>
        <v>244</v>
      </c>
      <c r="R81">
        <f t="shared" si="18"/>
        <v>57</v>
      </c>
      <c r="S81" t="str">
        <f>IF(Q81&lt;=VLOOKUP(C81,录取名额!$A:$B,2,0),"录取","不予录取")</f>
        <v>不予录取</v>
      </c>
      <c r="T81" t="str">
        <f t="shared" si="19"/>
        <v>RIGHT</v>
      </c>
      <c r="U81" t="str">
        <f>IF(R81&lt;=VLOOKUP(E81,录取名额!E:F,2,0),"录取","不予录取")</f>
        <v>不予录取</v>
      </c>
      <c r="V81" t="str">
        <f t="shared" si="20"/>
        <v>RIGHT</v>
      </c>
    </row>
    <row r="82" spans="1:22">
      <c r="A82" s="8">
        <v>101</v>
      </c>
      <c r="B82" s="8" t="s">
        <v>204</v>
      </c>
      <c r="C82" t="s">
        <v>1265</v>
      </c>
      <c r="D82">
        <f>VLOOKUP(A82,[1]数据整理!$A:$O,15,0)</f>
        <v>135108</v>
      </c>
      <c r="E82" t="str">
        <f>VLOOKUP(D82,目标专业代码!$I:$J,2,0)</f>
        <v>艺术设计</v>
      </c>
      <c r="F82" s="41">
        <v>-0.951837273617934</v>
      </c>
      <c r="G82" s="41">
        <v>0.213157494962142</v>
      </c>
      <c r="H82" s="41">
        <v>1.26717507835635</v>
      </c>
      <c r="I82" s="7" t="s">
        <v>1262</v>
      </c>
      <c r="J82" s="7">
        <f t="shared" si="14"/>
        <v>0</v>
      </c>
      <c r="K82" s="7" t="str">
        <f t="shared" si="15"/>
        <v>不予录取</v>
      </c>
      <c r="L82">
        <v>1</v>
      </c>
      <c r="M82">
        <v>0.09918</v>
      </c>
      <c r="N82">
        <v>-0.32385</v>
      </c>
      <c r="O82" s="41">
        <f>IF(L82=0,0,IF(C82&lt;&gt;"外语学院",综合评价得分!F82*因子分析矩阵及成分!$R$2+综合评价得分!G82*因子分析矩阵及成分!$R$3+综合评价得分!H82*因子分析矩阵及成分!$R$4,IF(综合评价得分!C82="外语学院",综合评价得分!G82*因子分析矩阵及成分!$R$7+综合评价得分!H82*因子分析矩阵及成分!$R$9)))</f>
        <v>0.322180535514737</v>
      </c>
      <c r="P82" s="40">
        <f t="shared" si="16"/>
        <v>237</v>
      </c>
      <c r="Q82">
        <f t="shared" si="17"/>
        <v>17</v>
      </c>
      <c r="R82">
        <f t="shared" si="18"/>
        <v>8</v>
      </c>
      <c r="S82" t="str">
        <f>IF(Q82&lt;=VLOOKUP(C82,录取名额!$A:$B,2,0),"录取","不予录取")</f>
        <v>录取</v>
      </c>
      <c r="T82" t="str">
        <f t="shared" si="19"/>
        <v>FALSE</v>
      </c>
      <c r="U82" t="str">
        <f>IF(R82&lt;=VLOOKUP(E82,录取名额!E:F,2,0),"录取","不予录取")</f>
        <v>录取</v>
      </c>
      <c r="V82" t="str">
        <f t="shared" si="20"/>
        <v>FALSE</v>
      </c>
    </row>
    <row r="83" spans="1:22">
      <c r="A83" s="8">
        <v>103</v>
      </c>
      <c r="B83" s="8" t="s">
        <v>206</v>
      </c>
      <c r="C83" t="s">
        <v>1261</v>
      </c>
      <c r="D83">
        <f>VLOOKUP(A83,[1]数据整理!$A:$O,15,0)</f>
        <v>120200</v>
      </c>
      <c r="E83" t="str">
        <f>VLOOKUP(D83,目标专业代码!$I:$J,2,0)</f>
        <v>工商管理</v>
      </c>
      <c r="F83" s="41">
        <v>0.0337931029849082</v>
      </c>
      <c r="G83" s="41">
        <v>0.0796872604557246</v>
      </c>
      <c r="H83" s="41">
        <v>-0.590857091297079</v>
      </c>
      <c r="I83" s="7" t="s">
        <v>1262</v>
      </c>
      <c r="J83" s="7">
        <f t="shared" si="14"/>
        <v>0</v>
      </c>
      <c r="K83" s="7" t="str">
        <f t="shared" si="15"/>
        <v>不予录取</v>
      </c>
      <c r="L83">
        <v>1</v>
      </c>
      <c r="M83">
        <v>-0.45352</v>
      </c>
      <c r="N83">
        <v>-0.04708</v>
      </c>
      <c r="O83" s="41">
        <f>IF(L83=0,0,IF(C83&lt;&gt;"外语学院",综合评价得分!F83*因子分析矩阵及成分!$R$2+综合评价得分!G83*因子分析矩阵及成分!$R$3+综合评价得分!H83*因子分析矩阵及成分!$R$4,IF(综合评价得分!C83="外语学院",综合评价得分!G83*因子分析矩阵及成分!$R$7+综合评价得分!H83*因子分析矩阵及成分!$R$9)))</f>
        <v>-0.179114159195505</v>
      </c>
      <c r="P83" s="40">
        <f t="shared" si="16"/>
        <v>581</v>
      </c>
      <c r="Q83">
        <f t="shared" si="17"/>
        <v>257</v>
      </c>
      <c r="R83">
        <f t="shared" si="18"/>
        <v>88</v>
      </c>
      <c r="S83" t="str">
        <f>IF(Q83&lt;=VLOOKUP(C83,录取名额!$A:$B,2,0),"录取","不予录取")</f>
        <v>不予录取</v>
      </c>
      <c r="T83" t="str">
        <f t="shared" si="19"/>
        <v>RIGHT</v>
      </c>
      <c r="U83" t="str">
        <f>IF(R83&lt;=VLOOKUP(E83,录取名额!E:F,2,0),"录取","不予录取")</f>
        <v>不予录取</v>
      </c>
      <c r="V83" t="str">
        <f t="shared" si="20"/>
        <v>RIGHT</v>
      </c>
    </row>
    <row r="84" spans="1:22">
      <c r="A84" s="8">
        <v>104</v>
      </c>
      <c r="B84" s="8" t="s">
        <v>208</v>
      </c>
      <c r="C84" t="s">
        <v>1263</v>
      </c>
      <c r="D84">
        <f>VLOOKUP(A84,[1]数据整理!$A:$O,15,0)</f>
        <v>95300</v>
      </c>
      <c r="E84" t="str">
        <f>VLOOKUP(D84,目标专业代码!$I:$J,2,0)</f>
        <v>风景园林</v>
      </c>
      <c r="F84" s="41">
        <v>0.123264306469368</v>
      </c>
      <c r="G84" s="41">
        <v>0.182311335142117</v>
      </c>
      <c r="H84" s="41">
        <v>1.36761147877579</v>
      </c>
      <c r="I84" s="7" t="s">
        <v>1262</v>
      </c>
      <c r="J84" s="7">
        <f t="shared" si="14"/>
        <v>0</v>
      </c>
      <c r="K84" s="7" t="str">
        <f t="shared" si="15"/>
        <v>不予录取</v>
      </c>
      <c r="L84">
        <v>1</v>
      </c>
      <c r="M84">
        <v>-0.15164</v>
      </c>
      <c r="N84">
        <v>0.55375</v>
      </c>
      <c r="O84" s="41">
        <f>IF(L84=0,0,IF(C84&lt;&gt;"外语学院",综合评价得分!F84*因子分析矩阵及成分!$R$2+综合评价得分!G84*因子分析矩阵及成分!$R$3+综合评价得分!H84*因子分析矩阵及成分!$R$4,IF(综合评价得分!C84="外语学院",综合评价得分!G84*因子分析矩阵及成分!$R$7+综合评价得分!H84*因子分析矩阵及成分!$R$9)))</f>
        <v>0.644475341969777</v>
      </c>
      <c r="P84" s="40">
        <f t="shared" si="16"/>
        <v>114</v>
      </c>
      <c r="Q84">
        <f t="shared" si="17"/>
        <v>34</v>
      </c>
      <c r="R84">
        <f t="shared" si="18"/>
        <v>20</v>
      </c>
      <c r="S84" t="str">
        <f>IF(Q84&lt;=VLOOKUP(C84,录取名额!$A:$B,2,0),"录取","不予录取")</f>
        <v>录取</v>
      </c>
      <c r="T84" t="str">
        <f t="shared" si="19"/>
        <v>FALSE</v>
      </c>
      <c r="U84" t="str">
        <f>IF(R84&lt;=VLOOKUP(E84,录取名额!E:F,2,0),"录取","不予录取")</f>
        <v>录取</v>
      </c>
      <c r="V84" t="str">
        <f t="shared" si="20"/>
        <v>FALSE</v>
      </c>
    </row>
    <row r="85" spans="1:22">
      <c r="A85" s="8">
        <v>105</v>
      </c>
      <c r="B85" s="8" t="s">
        <v>209</v>
      </c>
      <c r="C85" t="s">
        <v>1265</v>
      </c>
      <c r="D85">
        <f>VLOOKUP(A85,[1]数据整理!$A:$O,15,0)</f>
        <v>135108</v>
      </c>
      <c r="E85" t="str">
        <f>VLOOKUP(D85,目标专业代码!$I:$J,2,0)</f>
        <v>艺术设计</v>
      </c>
      <c r="F85" s="41">
        <v>-1.20619349983802</v>
      </c>
      <c r="G85" s="41">
        <v>-0.139347222072839</v>
      </c>
      <c r="H85" s="41">
        <v>0.635863364301613</v>
      </c>
      <c r="I85" s="7" t="s">
        <v>1262</v>
      </c>
      <c r="J85" s="7">
        <f t="shared" si="14"/>
        <v>0</v>
      </c>
      <c r="K85" s="7" t="str">
        <f t="shared" si="15"/>
        <v>不予录取</v>
      </c>
      <c r="L85">
        <v>1</v>
      </c>
      <c r="M85">
        <v>-0.04313</v>
      </c>
      <c r="N85">
        <v>-0.69046</v>
      </c>
      <c r="O85" s="41">
        <f>IF(L85=0,0,IF(C85&lt;&gt;"外语学院",综合评价得分!F85*因子分析矩阵及成分!$R$2+综合评价得分!G85*因子分析矩阵及成分!$R$3+综合评价得分!H85*因子分析矩阵及成分!$R$4,IF(综合评价得分!C85="外语学院",综合评价得分!G85*因子分析矩阵及成分!$R$7+综合评价得分!H85*因子分析矩阵及成分!$R$9)))</f>
        <v>-0.15741741641483</v>
      </c>
      <c r="P85" s="40">
        <f t="shared" si="16"/>
        <v>558</v>
      </c>
      <c r="Q85">
        <f t="shared" si="17"/>
        <v>37</v>
      </c>
      <c r="R85">
        <f t="shared" si="18"/>
        <v>22</v>
      </c>
      <c r="S85" t="str">
        <f>IF(Q85&lt;=VLOOKUP(C85,录取名额!$A:$B,2,0),"录取","不予录取")</f>
        <v>不予录取</v>
      </c>
      <c r="T85" t="str">
        <f t="shared" si="19"/>
        <v>RIGHT</v>
      </c>
      <c r="U85" t="str">
        <f>IF(R85&lt;=VLOOKUP(E85,录取名额!E:F,2,0),"录取","不予录取")</f>
        <v>不予录取</v>
      </c>
      <c r="V85" t="str">
        <f t="shared" si="20"/>
        <v>RIGHT</v>
      </c>
    </row>
    <row r="86" spans="1:22">
      <c r="A86" s="8">
        <v>106</v>
      </c>
      <c r="B86" s="8" t="s">
        <v>210</v>
      </c>
      <c r="C86" t="s">
        <v>1263</v>
      </c>
      <c r="D86">
        <f>VLOOKUP(A86,[1]数据整理!$A:$O,15,0)</f>
        <v>83400</v>
      </c>
      <c r="E86" t="str">
        <f>VLOOKUP(D86,目标专业代码!$I:$J,2,0)</f>
        <v>风景园林学（工学）</v>
      </c>
      <c r="F86" s="41">
        <v>1.55725055177987</v>
      </c>
      <c r="G86" s="41">
        <v>0.221762821551325</v>
      </c>
      <c r="H86" s="41">
        <v>-0.513967003611733</v>
      </c>
      <c r="I86" s="7" t="s">
        <v>1262</v>
      </c>
      <c r="J86" s="7">
        <f t="shared" si="14"/>
        <v>0</v>
      </c>
      <c r="K86" s="7" t="str">
        <f t="shared" si="15"/>
        <v>不予录取</v>
      </c>
      <c r="L86">
        <v>1</v>
      </c>
      <c r="M86">
        <v>-0.26895</v>
      </c>
      <c r="N86">
        <v>1.72959</v>
      </c>
      <c r="O86" s="41">
        <f>IF(L86=0,0,IF(C86&lt;&gt;"外语学院",综合评价得分!F86*因子分析矩阵及成分!$R$2+综合评价得分!G86*因子分析矩阵及成分!$R$3+综合评价得分!H86*因子分析矩阵及成分!$R$4,IF(综合评价得分!C86="外语学院",综合评价得分!G86*因子分析矩阵及成分!$R$7+综合评价得分!H86*因子分析矩阵及成分!$R$9)))</f>
        <v>0.340650966896652</v>
      </c>
      <c r="P86" s="40">
        <f t="shared" si="16"/>
        <v>232</v>
      </c>
      <c r="Q86">
        <f t="shared" si="17"/>
        <v>65</v>
      </c>
      <c r="R86">
        <f t="shared" si="18"/>
        <v>19</v>
      </c>
      <c r="S86" t="str">
        <f>IF(Q86&lt;=VLOOKUP(C86,录取名额!$A:$B,2,0),"录取","不予录取")</f>
        <v>录取</v>
      </c>
      <c r="T86" t="str">
        <f t="shared" si="19"/>
        <v>FALSE</v>
      </c>
      <c r="U86" t="str">
        <f>IF(R86&lt;=VLOOKUP(E86,录取名额!E:F,2,0),"录取","不予录取")</f>
        <v>录取</v>
      </c>
      <c r="V86" t="str">
        <f t="shared" si="20"/>
        <v>FALSE</v>
      </c>
    </row>
    <row r="87" spans="1:22">
      <c r="A87" s="8">
        <v>107</v>
      </c>
      <c r="B87" s="8" t="s">
        <v>212</v>
      </c>
      <c r="C87" t="s">
        <v>1263</v>
      </c>
      <c r="D87">
        <f>VLOOKUP(A87,[1]数据整理!$A:$O,15,0)</f>
        <v>95300</v>
      </c>
      <c r="E87" t="str">
        <f>VLOOKUP(D87,目标专业代码!$I:$J,2,0)</f>
        <v>风景园林</v>
      </c>
      <c r="F87" s="41">
        <v>-0.759188767567861</v>
      </c>
      <c r="G87" s="41">
        <v>0.236851194091692</v>
      </c>
      <c r="H87" s="41">
        <v>-0.438093064107476</v>
      </c>
      <c r="I87" s="7">
        <v>74.77</v>
      </c>
      <c r="J87" s="7">
        <f t="shared" si="14"/>
        <v>74.77</v>
      </c>
      <c r="K87" s="7" t="str">
        <f t="shared" si="15"/>
        <v>录取</v>
      </c>
      <c r="L87">
        <v>1</v>
      </c>
      <c r="M87">
        <v>-0.53865</v>
      </c>
      <c r="N87">
        <v>1.97036</v>
      </c>
      <c r="O87" s="41">
        <f>IF(L87=0,0,IF(C87&lt;&gt;"外语学院",综合评价得分!F87*因子分析矩阵及成分!$R$2+综合评价得分!G87*因子分析矩阵及成分!$R$3+综合评价得分!H87*因子分析矩阵及成分!$R$4,IF(综合评价得分!C87="外语学院",综合评价得分!G87*因子分析矩阵及成分!$R$7+综合评价得分!H87*因子分析矩阵及成分!$R$9)))</f>
        <v>-0.26620131479584</v>
      </c>
      <c r="P87" s="40">
        <f t="shared" si="16"/>
        <v>655</v>
      </c>
      <c r="Q87">
        <f t="shared" si="17"/>
        <v>157</v>
      </c>
      <c r="R87">
        <f t="shared" si="18"/>
        <v>78</v>
      </c>
      <c r="S87" t="str">
        <f>IF(Q87&lt;=VLOOKUP(C87,录取名额!$A:$B,2,0),"录取","不予录取")</f>
        <v>不予录取</v>
      </c>
      <c r="T87" t="str">
        <f t="shared" si="19"/>
        <v>FALSE</v>
      </c>
      <c r="U87" t="str">
        <f>IF(R87&lt;=VLOOKUP(E87,录取名额!E:F,2,0),"录取","不予录取")</f>
        <v>不予录取</v>
      </c>
      <c r="V87" t="str">
        <f t="shared" si="20"/>
        <v>FALSE</v>
      </c>
    </row>
    <row r="88" spans="1:22">
      <c r="A88" s="8">
        <v>109</v>
      </c>
      <c r="B88" s="8" t="s">
        <v>214</v>
      </c>
      <c r="C88" t="s">
        <v>1264</v>
      </c>
      <c r="D88">
        <f>VLOOKUP(A88,[1]数据整理!$A:$O,15,0)</f>
        <v>83000</v>
      </c>
      <c r="E88" t="str">
        <f>VLOOKUP(D88,目标专业代码!$I:$J,2,0)</f>
        <v>环境科学与工程</v>
      </c>
      <c r="F88" s="41">
        <v>0.160033184554254</v>
      </c>
      <c r="G88" s="41">
        <v>-1.96725261329267</v>
      </c>
      <c r="H88" s="41">
        <v>-0.835482764436663</v>
      </c>
      <c r="I88" s="7" t="s">
        <v>1262</v>
      </c>
      <c r="J88" s="7">
        <f t="shared" si="14"/>
        <v>0</v>
      </c>
      <c r="K88" s="7" t="str">
        <f t="shared" si="15"/>
        <v>不予录取</v>
      </c>
      <c r="L88">
        <v>1</v>
      </c>
      <c r="M88">
        <v>-0.39722</v>
      </c>
      <c r="N88">
        <v>0.05354</v>
      </c>
      <c r="O88" s="41">
        <f>IF(L88=0,0,IF(C88&lt;&gt;"外语学院",综合评价得分!F88*因子分析矩阵及成分!$R$2+综合评价得分!G88*因子分析矩阵及成分!$R$3+综合评价得分!H88*因子分析矩阵及成分!$R$4,IF(综合评价得分!C88="外语学院",综合评价得分!G88*因子分析矩阵及成分!$R$7+综合评价得分!H88*因子分析矩阵及成分!$R$9)))</f>
        <v>-1.20865988188743</v>
      </c>
      <c r="P88" s="40">
        <f t="shared" si="16"/>
        <v>945</v>
      </c>
      <c r="Q88">
        <f t="shared" si="17"/>
        <v>23</v>
      </c>
      <c r="R88">
        <f t="shared" si="18"/>
        <v>19</v>
      </c>
      <c r="S88" t="str">
        <f>IF(Q88&lt;=VLOOKUP(C88,录取名额!$A:$B,2,0),"录取","不予录取")</f>
        <v>不予录取</v>
      </c>
      <c r="T88" t="str">
        <f t="shared" si="19"/>
        <v>RIGHT</v>
      </c>
      <c r="U88" t="str">
        <f>IF(R88&lt;=VLOOKUP(E88,录取名额!E:F,2,0),"录取","不予录取")</f>
        <v>不予录取</v>
      </c>
      <c r="V88" t="str">
        <f t="shared" si="20"/>
        <v>RIGHT</v>
      </c>
    </row>
    <row r="89" spans="1:22">
      <c r="A89" s="8">
        <v>110</v>
      </c>
      <c r="B89" s="8" t="s">
        <v>215</v>
      </c>
      <c r="C89" t="s">
        <v>1274</v>
      </c>
      <c r="D89">
        <f>VLOOKUP(A89,[1]数据整理!$A:$O,15,0)</f>
        <v>90701</v>
      </c>
      <c r="E89" t="str">
        <f>VLOOKUP(D89,目标专业代码!$I:$J,2,0)</f>
        <v>林木遗传育种</v>
      </c>
      <c r="F89" s="41">
        <v>-0.53850840601029</v>
      </c>
      <c r="G89" s="41">
        <v>-2.52980764366704</v>
      </c>
      <c r="H89" s="41">
        <v>-0.835482764436663</v>
      </c>
      <c r="I89" s="7" t="s">
        <v>1262</v>
      </c>
      <c r="J89" s="7">
        <f t="shared" si="14"/>
        <v>0</v>
      </c>
      <c r="K89" s="7" t="str">
        <f t="shared" si="15"/>
        <v>不予录取</v>
      </c>
      <c r="L89">
        <v>1</v>
      </c>
      <c r="M89">
        <v>0.52423</v>
      </c>
      <c r="N89">
        <v>-0.43011</v>
      </c>
      <c r="O89" s="41">
        <f>IF(L89=0,0,IF(C89&lt;&gt;"外语学院",综合评价得分!F89*因子分析矩阵及成分!$R$2+综合评价得分!G89*因子分析矩阵及成分!$R$3+综合评价得分!H89*因子分析矩阵及成分!$R$4,IF(综合评价得分!C89="外语学院",综合评价得分!G89*因子分析矩阵及成分!$R$7+综合评价得分!H89*因子分析矩阵及成分!$R$9)))</f>
        <v>-1.66941279985553</v>
      </c>
      <c r="P89" s="40">
        <f t="shared" si="16"/>
        <v>970</v>
      </c>
      <c r="Q89">
        <f t="shared" si="17"/>
        <v>20</v>
      </c>
      <c r="R89">
        <f t="shared" si="18"/>
        <v>3</v>
      </c>
      <c r="S89" t="str">
        <f>IF(Q89&lt;=VLOOKUP(C89,录取名额!$A:$B,2,0),"录取","不予录取")</f>
        <v>不予录取</v>
      </c>
      <c r="T89" t="str">
        <f t="shared" si="19"/>
        <v>RIGHT</v>
      </c>
      <c r="U89" t="str">
        <f>IF(R89&lt;=VLOOKUP(E89,录取名额!E:F,2,0),"录取","不予录取")</f>
        <v>录取</v>
      </c>
      <c r="V89" t="str">
        <f t="shared" si="20"/>
        <v>FALSE</v>
      </c>
    </row>
    <row r="90" spans="1:22">
      <c r="A90" s="8">
        <v>111</v>
      </c>
      <c r="B90" s="8" t="s">
        <v>216</v>
      </c>
      <c r="C90" t="s">
        <v>1266</v>
      </c>
      <c r="D90">
        <f>VLOOKUP(A90,[1]数据整理!$A:$O,15,0)</f>
        <v>85400</v>
      </c>
      <c r="E90" t="str">
        <f>VLOOKUP(D90,目标专业代码!$I:$J,2,0)</f>
        <v>电子信息</v>
      </c>
      <c r="F90" s="41">
        <v>0.145073951956197</v>
      </c>
      <c r="G90" s="41">
        <v>-1.36851966217681</v>
      </c>
      <c r="H90" s="41">
        <v>0.216427058206444</v>
      </c>
      <c r="I90" s="7">
        <v>71.8</v>
      </c>
      <c r="J90" s="7">
        <f t="shared" si="14"/>
        <v>71.8</v>
      </c>
      <c r="K90" s="7" t="str">
        <f t="shared" si="15"/>
        <v>录取</v>
      </c>
      <c r="L90">
        <v>1</v>
      </c>
      <c r="M90">
        <v>0.02526</v>
      </c>
      <c r="N90">
        <v>-0.80115</v>
      </c>
      <c r="O90" s="41">
        <f>IF(L90=0,0,IF(C90&lt;&gt;"外语学院",综合评价得分!F90*因子分析矩阵及成分!$R$2+综合评价得分!G90*因子分析矩阵及成分!$R$3+综合评价得分!H90*因子分析矩阵及成分!$R$4,IF(综合评价得分!C90="外语学院",综合评价得分!G90*因子分析矩阵及成分!$R$7+综合评价得分!H90*因子分析矩阵及成分!$R$9)))</f>
        <v>-0.525950994952177</v>
      </c>
      <c r="P90" s="40">
        <f t="shared" si="16"/>
        <v>793</v>
      </c>
      <c r="Q90">
        <f t="shared" si="17"/>
        <v>15</v>
      </c>
      <c r="R90">
        <f t="shared" si="18"/>
        <v>4</v>
      </c>
      <c r="S90" t="str">
        <f>IF(Q90&lt;=VLOOKUP(C90,录取名额!$A:$B,2,0),"录取","不予录取")</f>
        <v>不予录取</v>
      </c>
      <c r="T90" t="str">
        <f t="shared" si="19"/>
        <v>FALSE</v>
      </c>
      <c r="U90" t="str">
        <f>IF(R90&lt;=VLOOKUP(E90,录取名额!E:F,2,0),"录取","不予录取")</f>
        <v>不予录取</v>
      </c>
      <c r="V90" t="str">
        <f t="shared" si="20"/>
        <v>FALSE</v>
      </c>
    </row>
    <row r="91" spans="1:22">
      <c r="A91" s="8">
        <v>112</v>
      </c>
      <c r="B91" s="8" t="s">
        <v>217</v>
      </c>
      <c r="C91" t="s">
        <v>1267</v>
      </c>
      <c r="D91">
        <f>VLOOKUP(A91,[1]数据整理!$A:$O,15,0)</f>
        <v>90707</v>
      </c>
      <c r="E91" t="str">
        <f>VLOOKUP(D91,目标专业代码!$I:$J,2,0)</f>
        <v>水土保持与荒漠化防治</v>
      </c>
      <c r="F91" s="41">
        <v>-0.745172839814112</v>
      </c>
      <c r="G91" s="41">
        <v>-0.00286590159360924</v>
      </c>
      <c r="H91" s="41">
        <v>1.47006118067427</v>
      </c>
      <c r="I91" s="7">
        <v>82.96</v>
      </c>
      <c r="J91" s="7">
        <f t="shared" si="14"/>
        <v>82.96</v>
      </c>
      <c r="K91" s="7" t="str">
        <f t="shared" si="15"/>
        <v>录取</v>
      </c>
      <c r="L91">
        <v>1</v>
      </c>
      <c r="M91">
        <v>0.33158</v>
      </c>
      <c r="N91">
        <v>-0.08195</v>
      </c>
      <c r="O91" s="41">
        <f>IF(L91=0,0,IF(C91&lt;&gt;"外语学院",综合评价得分!F91*因子分析矩阵及成分!$R$2+综合评价得分!G91*因子分析矩阵及成分!$R$3+综合评价得分!H91*因子分析矩阵及成分!$R$4,IF(综合评价得分!C91="外语学院",综合评价得分!G91*因子分析矩阵及成分!$R$7+综合评价得分!H91*因子分析矩阵及成分!$R$9)))</f>
        <v>0.354792256978324</v>
      </c>
      <c r="P91" s="40">
        <f t="shared" si="16"/>
        <v>222</v>
      </c>
      <c r="Q91">
        <f t="shared" si="17"/>
        <v>1</v>
      </c>
      <c r="R91">
        <f t="shared" si="18"/>
        <v>1</v>
      </c>
      <c r="S91" t="str">
        <f>IF(Q91&lt;=VLOOKUP(C91,录取名额!$A:$B,2,0),"录取","不予录取")</f>
        <v>录取</v>
      </c>
      <c r="T91" t="str">
        <f t="shared" si="19"/>
        <v>RIGHT</v>
      </c>
      <c r="U91" t="str">
        <f>IF(R91&lt;=VLOOKUP(E91,录取名额!E:F,2,0),"录取","不予录取")</f>
        <v>录取</v>
      </c>
      <c r="V91" t="str">
        <f t="shared" si="20"/>
        <v>RIGHT</v>
      </c>
    </row>
    <row r="92" spans="1:22">
      <c r="A92" s="8">
        <v>113</v>
      </c>
      <c r="B92" s="8" t="s">
        <v>219</v>
      </c>
      <c r="C92" t="s">
        <v>1261</v>
      </c>
      <c r="D92">
        <f>VLOOKUP(A92,[1]数据整理!$A:$O,15,0)</f>
        <v>125300</v>
      </c>
      <c r="E92" t="str">
        <f>VLOOKUP(D92,目标专业代码!$I:$J,2,0)</f>
        <v>会计</v>
      </c>
      <c r="F92" s="41">
        <v>-0.18927115725215</v>
      </c>
      <c r="G92" s="41">
        <v>0.292518045734879</v>
      </c>
      <c r="H92" s="41">
        <v>-0.881413587411653</v>
      </c>
      <c r="I92" s="7" t="s">
        <v>1262</v>
      </c>
      <c r="J92" s="7">
        <f t="shared" si="14"/>
        <v>0</v>
      </c>
      <c r="K92" s="7" t="str">
        <f t="shared" si="15"/>
        <v>不予录取</v>
      </c>
      <c r="L92">
        <v>1</v>
      </c>
      <c r="M92">
        <v>-0.08395</v>
      </c>
      <c r="N92">
        <v>-0.53249</v>
      </c>
      <c r="O92" s="41">
        <f>IF(L92=0,0,IF(C92&lt;&gt;"外语学院",综合评价得分!F92*因子分析矩阵及成分!$R$2+综合评价得分!G92*因子分析矩阵及成分!$R$3+综合评价得分!H92*因子分析矩阵及成分!$R$4,IF(综合评价得分!C92="外语学院",综合评价得分!G92*因子分析矩阵及成分!$R$7+综合评价得分!H92*因子分析矩阵及成分!$R$9)))</f>
        <v>-0.251369887450546</v>
      </c>
      <c r="P92" s="40">
        <f t="shared" si="16"/>
        <v>642</v>
      </c>
      <c r="Q92">
        <f t="shared" si="17"/>
        <v>282</v>
      </c>
      <c r="R92">
        <f t="shared" si="18"/>
        <v>57</v>
      </c>
      <c r="S92" t="str">
        <f>IF(Q92&lt;=VLOOKUP(C92,录取名额!$A:$B,2,0),"录取","不予录取")</f>
        <v>不予录取</v>
      </c>
      <c r="T92" t="str">
        <f t="shared" si="19"/>
        <v>RIGHT</v>
      </c>
      <c r="U92" t="str">
        <f>IF(R92&lt;=VLOOKUP(E92,录取名额!E:F,2,0),"录取","不予录取")</f>
        <v>不予录取</v>
      </c>
      <c r="V92" t="str">
        <f t="shared" si="20"/>
        <v>RIGHT</v>
      </c>
    </row>
    <row r="93" spans="1:22">
      <c r="A93" s="8">
        <v>115</v>
      </c>
      <c r="B93" s="8" t="s">
        <v>220</v>
      </c>
      <c r="C93" t="s">
        <v>1271</v>
      </c>
      <c r="D93">
        <f>VLOOKUP(A93,[1]数据整理!$A:$O,15,0)</f>
        <v>90301</v>
      </c>
      <c r="E93" t="str">
        <f>VLOOKUP(D93,目标专业代码!$I:$J,2,0)</f>
        <v>土壤学</v>
      </c>
      <c r="F93" s="41">
        <v>-0.446653303846343</v>
      </c>
      <c r="G93" s="41">
        <v>0.139055618701969</v>
      </c>
      <c r="H93" s="41">
        <v>-0.0795591392519298</v>
      </c>
      <c r="I93" s="7">
        <v>84.44</v>
      </c>
      <c r="J93" s="7">
        <f t="shared" si="14"/>
        <v>84.44</v>
      </c>
      <c r="K93" s="7" t="str">
        <f t="shared" si="15"/>
        <v>录取</v>
      </c>
      <c r="L93">
        <v>1</v>
      </c>
      <c r="M93">
        <v>0.69703</v>
      </c>
      <c r="N93">
        <v>-0.86166</v>
      </c>
      <c r="O93" s="41">
        <f>IF(L93=0,0,IF(C93&lt;&gt;"外语学院",综合评价得分!F93*因子分析矩阵及成分!$R$2+综合评价得分!G93*因子分析矩阵及成分!$R$3+综合评价得分!H93*因子分析矩阵及成分!$R$4,IF(综合评价得分!C93="外语学院",综合评价得分!G93*因子分析矩阵及成分!$R$7+综合评价得分!H93*因子分析矩阵及成分!$R$9)))</f>
        <v>-0.0885093699733093</v>
      </c>
      <c r="P93" s="40">
        <f t="shared" si="16"/>
        <v>496</v>
      </c>
      <c r="Q93">
        <f t="shared" si="17"/>
        <v>25</v>
      </c>
      <c r="R93">
        <f t="shared" si="18"/>
        <v>3</v>
      </c>
      <c r="S93" t="str">
        <f>IF(Q93&lt;=VLOOKUP(C93,录取名额!$A:$B,2,0),"录取","不予录取")</f>
        <v>录取</v>
      </c>
      <c r="T93" t="str">
        <f t="shared" si="19"/>
        <v>RIGHT</v>
      </c>
      <c r="U93" t="str">
        <f>IF(R93&lt;=VLOOKUP(E93,录取名额!E:F,2,0),"录取","不予录取")</f>
        <v>不予录取</v>
      </c>
      <c r="V93" t="str">
        <f t="shared" si="20"/>
        <v>FALSE</v>
      </c>
    </row>
    <row r="94" spans="1:22">
      <c r="A94" s="8">
        <v>116</v>
      </c>
      <c r="B94" s="8" t="s">
        <v>221</v>
      </c>
      <c r="C94" t="s">
        <v>1261</v>
      </c>
      <c r="D94">
        <f>VLOOKUP(A94,[1]数据整理!$A:$O,15,0)</f>
        <v>20200</v>
      </c>
      <c r="E94" t="str">
        <f>VLOOKUP(D94,目标专业代码!$I:$J,2,0)</f>
        <v>应用经济学</v>
      </c>
      <c r="F94" s="41">
        <v>-0.409884425761457</v>
      </c>
      <c r="G94" s="41">
        <v>-0.337659944307881</v>
      </c>
      <c r="H94" s="41">
        <v>-0.881413587411653</v>
      </c>
      <c r="I94" s="7" t="s">
        <v>1262</v>
      </c>
      <c r="J94" s="7">
        <f t="shared" si="14"/>
        <v>0</v>
      </c>
      <c r="K94" s="7" t="str">
        <f t="shared" si="15"/>
        <v>不予录取</v>
      </c>
      <c r="L94">
        <v>1</v>
      </c>
      <c r="M94">
        <v>-0.10107</v>
      </c>
      <c r="N94">
        <v>1.54247</v>
      </c>
      <c r="O94" s="41">
        <f>IF(L94=0,0,IF(C94&lt;&gt;"外语学院",综合评价得分!F94*因子分析矩阵及成分!$R$2+综合评价得分!G94*因子分析矩阵及成分!$R$3+综合评价得分!H94*因子分析矩阵及成分!$R$4,IF(综合评价得分!C94="外语学院",综合评价得分!G94*因子分析矩阵及成分!$R$7+综合评价得分!H94*因子分析矩阵及成分!$R$9)))</f>
        <v>-0.611519703296976</v>
      </c>
      <c r="P94" s="40">
        <f t="shared" si="16"/>
        <v>833</v>
      </c>
      <c r="Q94">
        <f t="shared" si="17"/>
        <v>338</v>
      </c>
      <c r="R94">
        <f t="shared" si="18"/>
        <v>74</v>
      </c>
      <c r="S94" t="str">
        <f>IF(Q94&lt;=VLOOKUP(C94,录取名额!$A:$B,2,0),"录取","不予录取")</f>
        <v>不予录取</v>
      </c>
      <c r="T94" t="str">
        <f t="shared" si="19"/>
        <v>RIGHT</v>
      </c>
      <c r="U94" t="str">
        <f>IF(R94&lt;=VLOOKUP(E94,录取名额!E:F,2,0),"录取","不予录取")</f>
        <v>不予录取</v>
      </c>
      <c r="V94" t="str">
        <f t="shared" si="20"/>
        <v>RIGHT</v>
      </c>
    </row>
    <row r="95" spans="1:22">
      <c r="A95" s="8">
        <v>117</v>
      </c>
      <c r="B95" s="8" t="s">
        <v>223</v>
      </c>
      <c r="C95" t="s">
        <v>1263</v>
      </c>
      <c r="D95">
        <f>VLOOKUP(A95,[1]数据整理!$A:$O,15,0)</f>
        <v>83400</v>
      </c>
      <c r="E95" t="str">
        <f>VLOOKUP(D95,目标专业代码!$I:$J,2,0)</f>
        <v>风景园林学（工学）</v>
      </c>
      <c r="F95" s="41">
        <v>-0.713378311536601</v>
      </c>
      <c r="G95" s="41">
        <v>-0.122984220041854</v>
      </c>
      <c r="H95" s="41">
        <v>3.25758015017052</v>
      </c>
      <c r="I95" s="7">
        <v>90</v>
      </c>
      <c r="J95" s="7">
        <f t="shared" si="14"/>
        <v>90</v>
      </c>
      <c r="K95" s="7" t="str">
        <f t="shared" si="15"/>
        <v>录取</v>
      </c>
      <c r="L95">
        <v>1</v>
      </c>
      <c r="M95">
        <v>0.21522</v>
      </c>
      <c r="N95">
        <v>-0.16738</v>
      </c>
      <c r="O95" s="41">
        <f>IF(L95=0,0,IF(C95&lt;&gt;"外语学院",综合评价得分!F95*因子分析矩阵及成分!$R$2+综合评价得分!G95*因子分析矩阵及成分!$R$3+综合评价得分!H95*因子分析矩阵及成分!$R$4,IF(综合评价得分!C95="外语学院",综合评价得分!G95*因子分析矩阵及成分!$R$7+综合评价得分!H95*因子分析矩阵及成分!$R$9)))</f>
        <v>0.991247137555148</v>
      </c>
      <c r="P95" s="40">
        <f t="shared" si="16"/>
        <v>63</v>
      </c>
      <c r="Q95">
        <f t="shared" si="17"/>
        <v>22</v>
      </c>
      <c r="R95">
        <f t="shared" si="18"/>
        <v>5</v>
      </c>
      <c r="S95" t="str">
        <f>IF(Q95&lt;=VLOOKUP(C95,录取名额!$A:$B,2,0),"录取","不予录取")</f>
        <v>录取</v>
      </c>
      <c r="T95" t="str">
        <f t="shared" si="19"/>
        <v>RIGHT</v>
      </c>
      <c r="U95" t="str">
        <f>IF(R95&lt;=VLOOKUP(E95,录取名额!E:F,2,0),"录取","不予录取")</f>
        <v>录取</v>
      </c>
      <c r="V95" t="str">
        <f t="shared" si="20"/>
        <v>RIGHT</v>
      </c>
    </row>
    <row r="96" spans="1:22">
      <c r="A96" s="8">
        <v>118</v>
      </c>
      <c r="B96" s="8" t="s">
        <v>225</v>
      </c>
      <c r="C96" t="s">
        <v>1263</v>
      </c>
      <c r="D96">
        <f>VLOOKUP(A96,[1]数据整理!$A:$O,15,0)</f>
        <v>95300</v>
      </c>
      <c r="E96" t="str">
        <f>VLOOKUP(D96,目标专业代码!$I:$J,2,0)</f>
        <v>风景园林</v>
      </c>
      <c r="F96" s="41">
        <v>0.527721965403099</v>
      </c>
      <c r="G96" s="41">
        <v>0.0911689396784014</v>
      </c>
      <c r="H96" s="41">
        <v>1.08705097709916</v>
      </c>
      <c r="I96" s="7" t="s">
        <v>1262</v>
      </c>
      <c r="J96" s="7">
        <f t="shared" si="14"/>
        <v>0</v>
      </c>
      <c r="K96" s="7" t="str">
        <f t="shared" si="15"/>
        <v>不予录取</v>
      </c>
      <c r="L96">
        <v>1</v>
      </c>
      <c r="M96">
        <v>-1.27979</v>
      </c>
      <c r="N96">
        <v>0.98086</v>
      </c>
      <c r="O96" s="41">
        <f>IF(L96=0,0,IF(C96&lt;&gt;"外语学院",综合评价得分!F96*因子分析矩阵及成分!$R$2+综合评价得分!G96*因子分析矩阵及成分!$R$3+综合评价得分!H96*因子分析矩阵及成分!$R$4,IF(综合评价得分!C96="外语学院",综合评价得分!G96*因子分析矩阵及成分!$R$7+综合评价得分!H96*因子分析矩阵及成分!$R$9)))</f>
        <v>0.606074501074418</v>
      </c>
      <c r="P96" s="40">
        <f t="shared" si="16"/>
        <v>126</v>
      </c>
      <c r="Q96">
        <f t="shared" si="17"/>
        <v>39</v>
      </c>
      <c r="R96">
        <f t="shared" si="18"/>
        <v>23</v>
      </c>
      <c r="S96" t="str">
        <f>IF(Q96&lt;=VLOOKUP(C96,录取名额!$A:$B,2,0),"录取","不予录取")</f>
        <v>录取</v>
      </c>
      <c r="T96" t="str">
        <f t="shared" si="19"/>
        <v>FALSE</v>
      </c>
      <c r="U96" t="str">
        <f>IF(R96&lt;=VLOOKUP(E96,录取名额!E:F,2,0),"录取","不予录取")</f>
        <v>录取</v>
      </c>
      <c r="V96" t="str">
        <f t="shared" si="20"/>
        <v>FALSE</v>
      </c>
    </row>
    <row r="97" spans="1:22">
      <c r="A97" s="8">
        <v>119</v>
      </c>
      <c r="B97" s="8" t="s">
        <v>226</v>
      </c>
      <c r="C97" t="s">
        <v>1261</v>
      </c>
      <c r="D97">
        <f>VLOOKUP(A97,[1]数据整理!$A:$O,15,0)</f>
        <v>125300</v>
      </c>
      <c r="E97" t="str">
        <f>VLOOKUP(D97,目标专业代码!$I:$J,2,0)</f>
        <v>会计</v>
      </c>
      <c r="F97" s="41">
        <v>-0.427227557039002</v>
      </c>
      <c r="G97" s="41">
        <v>0.16959730216168</v>
      </c>
      <c r="H97" s="41">
        <v>0.490966426605383</v>
      </c>
      <c r="I97" s="7" t="s">
        <v>1262</v>
      </c>
      <c r="J97" s="7">
        <f t="shared" si="14"/>
        <v>0</v>
      </c>
      <c r="K97" s="7" t="str">
        <f t="shared" si="15"/>
        <v>不予录取</v>
      </c>
      <c r="L97">
        <v>1</v>
      </c>
      <c r="M97">
        <v>1.75131</v>
      </c>
      <c r="N97">
        <v>0.80698</v>
      </c>
      <c r="O97" s="41">
        <f>IF(L97=0,0,IF(C97&lt;&gt;"外语学院",综合评价得分!F97*因子分析矩阵及成分!$R$2+综合评价得分!G97*因子分析矩阵及成分!$R$3+综合评价得分!H97*因子分析矩阵及成分!$R$4,IF(综合评价得分!C97="外语学院",综合评价得分!G97*因子分析矩阵及成分!$R$7+综合评价得分!H97*因子分析矩阵及成分!$R$9)))</f>
        <v>0.14987577887377</v>
      </c>
      <c r="P97" s="40">
        <f t="shared" si="16"/>
        <v>322</v>
      </c>
      <c r="Q97">
        <f t="shared" si="17"/>
        <v>157</v>
      </c>
      <c r="R97">
        <f t="shared" si="18"/>
        <v>34</v>
      </c>
      <c r="S97" t="str">
        <f>IF(Q97&lt;=VLOOKUP(C97,录取名额!$A:$B,2,0),"录取","不予录取")</f>
        <v>不予录取</v>
      </c>
      <c r="T97" t="str">
        <f t="shared" si="19"/>
        <v>RIGHT</v>
      </c>
      <c r="U97" t="str">
        <f>IF(R97&lt;=VLOOKUP(E97,录取名额!E:F,2,0),"录取","不予录取")</f>
        <v>不予录取</v>
      </c>
      <c r="V97" t="str">
        <f t="shared" si="20"/>
        <v>RIGHT</v>
      </c>
    </row>
    <row r="98" spans="1:22">
      <c r="A98" s="8">
        <v>120</v>
      </c>
      <c r="B98" s="8" t="s">
        <v>228</v>
      </c>
      <c r="C98" t="s">
        <v>1261</v>
      </c>
      <c r="D98">
        <f>VLOOKUP(A98,[1]数据整理!$A:$O,15,0)</f>
        <v>120200</v>
      </c>
      <c r="E98" t="str">
        <f>VLOOKUP(D98,目标专业代码!$I:$J,2,0)</f>
        <v>工商管理</v>
      </c>
      <c r="F98" s="41">
        <v>0.233570940724023</v>
      </c>
      <c r="G98" s="41">
        <v>0.446789010008171</v>
      </c>
      <c r="H98" s="41">
        <v>2.64543830165763</v>
      </c>
      <c r="I98" s="7" t="s">
        <v>1262</v>
      </c>
      <c r="J98" s="7">
        <f t="shared" si="14"/>
        <v>0</v>
      </c>
      <c r="K98" s="7" t="str">
        <f t="shared" si="15"/>
        <v>不予录取</v>
      </c>
      <c r="L98">
        <v>1</v>
      </c>
      <c r="M98">
        <v>1.02657</v>
      </c>
      <c r="N98">
        <v>0.41867</v>
      </c>
      <c r="O98" s="41">
        <f>IF(L98=0,0,IF(C98&lt;&gt;"外语学院",综合评价得分!F98*因子分析矩阵及成分!$R$2+综合评价得分!G98*因子分析矩阵及成分!$R$3+综合评价得分!H98*因子分析矩阵及成分!$R$4,IF(综合评价得分!C98="外语学院",综合评价得分!G98*因子分析矩阵及成分!$R$7+综合评价得分!H98*因子分析矩阵及成分!$R$9)))</f>
        <v>1.28993986549268</v>
      </c>
      <c r="P98" s="40">
        <f t="shared" si="16"/>
        <v>37</v>
      </c>
      <c r="Q98">
        <f t="shared" si="17"/>
        <v>17</v>
      </c>
      <c r="R98">
        <f t="shared" si="18"/>
        <v>9</v>
      </c>
      <c r="S98" t="str">
        <f>IF(Q98&lt;=VLOOKUP(C98,录取名额!$A:$B,2,0),"录取","不予录取")</f>
        <v>录取</v>
      </c>
      <c r="T98" t="str">
        <f t="shared" si="19"/>
        <v>FALSE</v>
      </c>
      <c r="U98" t="str">
        <f>IF(R98&lt;=VLOOKUP(E98,录取名额!E:F,2,0),"录取","不予录取")</f>
        <v>录取</v>
      </c>
      <c r="V98" t="str">
        <f t="shared" si="20"/>
        <v>FALSE</v>
      </c>
    </row>
    <row r="99" spans="1:22">
      <c r="A99" s="8">
        <v>121</v>
      </c>
      <c r="B99" s="8" t="s">
        <v>230</v>
      </c>
      <c r="C99" t="s">
        <v>1265</v>
      </c>
      <c r="D99" t="str">
        <f>VLOOKUP(A99,[1]数据整理!$A:$O,15,0)</f>
        <v>1305Z1</v>
      </c>
      <c r="E99" t="str">
        <f>VLOOKUP(D99,目标专业代码!$I:$J,2,0)</f>
        <v>动画艺术学</v>
      </c>
      <c r="F99" s="41">
        <v>2.09039928401069</v>
      </c>
      <c r="G99" s="41">
        <v>0.449762005895694</v>
      </c>
      <c r="H99" s="41">
        <v>-0.232323166441533</v>
      </c>
      <c r="I99" s="7" t="s">
        <v>1262</v>
      </c>
      <c r="J99" s="7">
        <f t="shared" si="14"/>
        <v>0</v>
      </c>
      <c r="K99" s="7" t="str">
        <f t="shared" si="15"/>
        <v>不予录取</v>
      </c>
      <c r="L99">
        <v>1</v>
      </c>
      <c r="M99">
        <v>0.87743</v>
      </c>
      <c r="N99">
        <v>-0.50041</v>
      </c>
      <c r="O99" s="41">
        <f>IF(L99=0,0,IF(C99&lt;&gt;"外语学院",综合评价得分!F99*因子分析矩阵及成分!$R$2+综合评价得分!G99*因子分析矩阵及成分!$R$3+综合评价得分!H99*因子分析矩阵及成分!$R$4,IF(综合评价得分!C99="外语学院",综合评价得分!G99*因子分析矩阵及成分!$R$7+综合评价得分!H99*因子分析矩阵及成分!$R$9)))</f>
        <v>0.704669877393763</v>
      </c>
      <c r="P99" s="40">
        <f t="shared" si="16"/>
        <v>102</v>
      </c>
      <c r="Q99">
        <f t="shared" si="17"/>
        <v>7</v>
      </c>
      <c r="R99">
        <f t="shared" si="18"/>
        <v>1</v>
      </c>
      <c r="S99" t="str">
        <f>IF(Q99&lt;=VLOOKUP(C99,录取名额!$A:$B,2,0),"录取","不予录取")</f>
        <v>录取</v>
      </c>
      <c r="T99" t="str">
        <f t="shared" si="19"/>
        <v>FALSE</v>
      </c>
      <c r="U99" t="str">
        <f>IF(R99&lt;=VLOOKUP(E99,录取名额!E:F,2,0),"录取","不予录取")</f>
        <v>录取</v>
      </c>
      <c r="V99" t="str">
        <f t="shared" si="20"/>
        <v>FALSE</v>
      </c>
    </row>
    <row r="100" spans="1:22">
      <c r="A100" s="8">
        <v>122</v>
      </c>
      <c r="B100" s="8" t="s">
        <v>233</v>
      </c>
      <c r="C100" t="s">
        <v>1261</v>
      </c>
      <c r="D100">
        <f>VLOOKUP(A100,[1]数据整理!$A:$O,15,0)</f>
        <v>120200</v>
      </c>
      <c r="E100" t="str">
        <f>VLOOKUP(D100,目标专业代码!$I:$J,2,0)</f>
        <v>工商管理</v>
      </c>
      <c r="F100" s="41">
        <v>0.196802062639138</v>
      </c>
      <c r="G100" s="41">
        <v>0.246818765190269</v>
      </c>
      <c r="H100" s="41">
        <v>-0.881413587411653</v>
      </c>
      <c r="I100" s="7" t="s">
        <v>1262</v>
      </c>
      <c r="J100" s="7">
        <f t="shared" si="14"/>
        <v>0</v>
      </c>
      <c r="K100" s="7" t="str">
        <f t="shared" si="15"/>
        <v>不予录取</v>
      </c>
      <c r="L100">
        <v>1</v>
      </c>
      <c r="M100">
        <v>-0.1496</v>
      </c>
      <c r="N100">
        <v>-0.50602</v>
      </c>
      <c r="O100" s="41">
        <f>IF(L100=0,0,IF(C100&lt;&gt;"外语学院",综合评价得分!F100*因子分析矩阵及成分!$R$2+综合评价得分!G100*因子分析矩阵及成分!$R$3+综合评价得分!H100*因子分析矩阵及成分!$R$4,IF(综合评价得分!C100="外语学院",综合评价得分!G100*因子分析矩阵及成分!$R$7+综合评价得分!H100*因子分析矩阵及成分!$R$9)))</f>
        <v>-0.16586791767091</v>
      </c>
      <c r="P100" s="40">
        <f t="shared" si="16"/>
        <v>569</v>
      </c>
      <c r="Q100">
        <f t="shared" si="17"/>
        <v>255</v>
      </c>
      <c r="R100">
        <f t="shared" si="18"/>
        <v>86</v>
      </c>
      <c r="S100" t="str">
        <f>IF(Q100&lt;=VLOOKUP(C100,录取名额!$A:$B,2,0),"录取","不予录取")</f>
        <v>不予录取</v>
      </c>
      <c r="T100" t="str">
        <f t="shared" si="19"/>
        <v>RIGHT</v>
      </c>
      <c r="U100" t="str">
        <f>IF(R100&lt;=VLOOKUP(E100,录取名额!E:F,2,0),"录取","不予录取")</f>
        <v>不予录取</v>
      </c>
      <c r="V100" t="str">
        <f t="shared" si="20"/>
        <v>RIGHT</v>
      </c>
    </row>
    <row r="101" spans="1:22">
      <c r="A101" s="8">
        <v>124</v>
      </c>
      <c r="B101" s="8" t="s">
        <v>234</v>
      </c>
      <c r="C101" t="s">
        <v>1261</v>
      </c>
      <c r="D101">
        <f>VLOOKUP(A101,[1]数据整理!$A:$O,15,0)</f>
        <v>120200</v>
      </c>
      <c r="E101" t="str">
        <f>VLOOKUP(D101,目标专业代码!$I:$J,2,0)</f>
        <v>工商管理</v>
      </c>
      <c r="F101" s="41">
        <v>-0.483422181931226</v>
      </c>
      <c r="G101" s="41">
        <v>0.24042155858772</v>
      </c>
      <c r="H101" s="41">
        <v>0.714446038694541</v>
      </c>
      <c r="I101" s="7" t="s">
        <v>1262</v>
      </c>
      <c r="J101" s="7">
        <f t="shared" si="14"/>
        <v>0</v>
      </c>
      <c r="K101" s="7" t="str">
        <f t="shared" si="15"/>
        <v>不予录取</v>
      </c>
      <c r="L101">
        <v>1</v>
      </c>
      <c r="M101">
        <v>2.18897</v>
      </c>
      <c r="N101">
        <v>-1.25658</v>
      </c>
      <c r="O101" s="41">
        <f>IF(L101=0,0,IF(C101&lt;&gt;"外语学院",综合评价得分!F101*因子分析矩阵及成分!$R$2+综合评价得分!G101*因子分析矩阵及成分!$R$3+综合评价得分!H101*因子分析矩阵及成分!$R$4,IF(综合评价得分!C101="外语学院",综合评价得分!G101*因子分析矩阵及成分!$R$7+综合评价得分!H101*因子分析矩阵及成分!$R$9)))</f>
        <v>0.253459397469729</v>
      </c>
      <c r="P101" s="40">
        <f t="shared" si="16"/>
        <v>271</v>
      </c>
      <c r="Q101">
        <f t="shared" si="17"/>
        <v>131</v>
      </c>
      <c r="R101">
        <f t="shared" si="18"/>
        <v>45</v>
      </c>
      <c r="S101" t="str">
        <f>IF(Q101&lt;=VLOOKUP(C101,录取名额!$A:$B,2,0),"录取","不予录取")</f>
        <v>不予录取</v>
      </c>
      <c r="T101" t="str">
        <f t="shared" si="19"/>
        <v>RIGHT</v>
      </c>
      <c r="U101" t="str">
        <f>IF(R101&lt;=VLOOKUP(E101,录取名额!E:F,2,0),"录取","不予录取")</f>
        <v>不予录取</v>
      </c>
      <c r="V101" t="str">
        <f t="shared" si="20"/>
        <v>RIGHT</v>
      </c>
    </row>
    <row r="102" spans="1:22">
      <c r="A102" s="8">
        <v>125</v>
      </c>
      <c r="B102" s="8" t="s">
        <v>235</v>
      </c>
      <c r="C102" t="s">
        <v>1261</v>
      </c>
      <c r="D102">
        <f>VLOOKUP(A102,[1]数据整理!$A:$O,15,0)</f>
        <v>125300</v>
      </c>
      <c r="E102" t="str">
        <f>VLOOKUP(D102,目标专业代码!$I:$J,2,0)</f>
        <v>会计</v>
      </c>
      <c r="F102" s="41">
        <v>-1.41285793364184</v>
      </c>
      <c r="G102" s="41">
        <v>0.159155019449607</v>
      </c>
      <c r="H102" s="41">
        <v>-0.498995445347099</v>
      </c>
      <c r="I102" s="7" t="s">
        <v>1262</v>
      </c>
      <c r="J102" s="7">
        <f t="shared" si="14"/>
        <v>0</v>
      </c>
      <c r="K102" s="7" t="str">
        <f t="shared" si="15"/>
        <v>不予录取</v>
      </c>
      <c r="L102">
        <v>1</v>
      </c>
      <c r="M102">
        <v>0.02038</v>
      </c>
      <c r="N102">
        <v>-0.2875</v>
      </c>
      <c r="O102" s="41">
        <f>IF(L102=0,0,IF(C102&lt;&gt;"外语学院",综合评价得分!F102*因子分析矩阵及成分!$R$2+综合评价得分!G102*因子分析矩阵及成分!$R$3+综合评价得分!H102*因子分析矩阵及成分!$R$4,IF(综合评价得分!C102="外语学院",综合评价得分!G102*因子分析矩阵及成分!$R$7+综合评价得分!H102*因子分析矩阵及成分!$R$9)))</f>
        <v>-0.507844553010447</v>
      </c>
      <c r="P102" s="40">
        <f t="shared" si="16"/>
        <v>786</v>
      </c>
      <c r="Q102">
        <f t="shared" si="17"/>
        <v>326</v>
      </c>
      <c r="R102">
        <f t="shared" si="18"/>
        <v>66</v>
      </c>
      <c r="S102" t="str">
        <f>IF(Q102&lt;=VLOOKUP(C102,录取名额!$A:$B,2,0),"录取","不予录取")</f>
        <v>不予录取</v>
      </c>
      <c r="T102" t="str">
        <f t="shared" si="19"/>
        <v>RIGHT</v>
      </c>
      <c r="U102" t="str">
        <f>IF(R102&lt;=VLOOKUP(E102,录取名额!E:F,2,0),"录取","不予录取")</f>
        <v>不予录取</v>
      </c>
      <c r="V102" t="str">
        <f t="shared" si="20"/>
        <v>RIGHT</v>
      </c>
    </row>
    <row r="103" spans="1:22">
      <c r="A103" s="8">
        <v>126</v>
      </c>
      <c r="B103" s="8" t="s">
        <v>236</v>
      </c>
      <c r="C103" t="s">
        <v>1263</v>
      </c>
      <c r="D103">
        <f>VLOOKUP(A103,[1]数据整理!$A:$O,15,0)</f>
        <v>95300</v>
      </c>
      <c r="E103" t="str">
        <f>VLOOKUP(D103,目标专业代码!$I:$J,2,0)</f>
        <v>风景园林</v>
      </c>
      <c r="F103" s="41">
        <v>0.78510411199729</v>
      </c>
      <c r="G103" s="41">
        <v>0.219961418888003</v>
      </c>
      <c r="H103" s="41">
        <v>0.33987716684324</v>
      </c>
      <c r="I103" s="7">
        <v>64.06</v>
      </c>
      <c r="J103" s="7">
        <f t="shared" si="14"/>
        <v>64.06</v>
      </c>
      <c r="K103" s="7" t="str">
        <f t="shared" si="15"/>
        <v>录取</v>
      </c>
      <c r="L103">
        <v>1</v>
      </c>
      <c r="M103">
        <v>-0.27616</v>
      </c>
      <c r="N103">
        <v>0.11912</v>
      </c>
      <c r="O103" s="41">
        <f>IF(L103=0,0,IF(C103&lt;&gt;"外语学院",综合评价得分!F103*因子分析矩阵及成分!$R$2+综合评价得分!G103*因子分析矩阵及成分!$R$3+综合评价得分!H103*因子分析矩阵及成分!$R$4,IF(综合评价得分!C103="外语学院",综合评价得分!G103*因子分析矩阵及成分!$R$7+综合评价得分!H103*因子分析矩阵及成分!$R$9)))</f>
        <v>0.452454728413089</v>
      </c>
      <c r="P103" s="40">
        <f t="shared" si="16"/>
        <v>176</v>
      </c>
      <c r="Q103">
        <f t="shared" si="17"/>
        <v>49</v>
      </c>
      <c r="R103">
        <f t="shared" si="18"/>
        <v>28</v>
      </c>
      <c r="S103" t="str">
        <f>IF(Q103&lt;=VLOOKUP(C103,录取名额!$A:$B,2,0),"录取","不予录取")</f>
        <v>录取</v>
      </c>
      <c r="T103" t="str">
        <f t="shared" si="19"/>
        <v>RIGHT</v>
      </c>
      <c r="U103" t="str">
        <f>IF(R103&lt;=VLOOKUP(E103,录取名额!E:F,2,0),"录取","不予录取")</f>
        <v>录取</v>
      </c>
      <c r="V103" t="str">
        <f t="shared" si="20"/>
        <v>RIGHT</v>
      </c>
    </row>
    <row r="104" spans="1:22">
      <c r="A104" s="8">
        <v>127</v>
      </c>
      <c r="B104" s="8" t="s">
        <v>237</v>
      </c>
      <c r="C104" t="s">
        <v>1261</v>
      </c>
      <c r="D104">
        <f>VLOOKUP(A104,[1]数据整理!$A:$O,15,0)</f>
        <v>20200</v>
      </c>
      <c r="E104" t="str">
        <f>VLOOKUP(D104,目标专业代码!$I:$J,2,0)</f>
        <v>应用经济学</v>
      </c>
      <c r="F104" s="41">
        <v>0.435799770190887</v>
      </c>
      <c r="G104" s="41">
        <v>0.339876567535445</v>
      </c>
      <c r="H104" s="41">
        <v>-0.881413587411653</v>
      </c>
      <c r="I104" s="7" t="s">
        <v>1262</v>
      </c>
      <c r="J104" s="7">
        <f t="shared" si="14"/>
        <v>0</v>
      </c>
      <c r="K104" s="7" t="str">
        <f t="shared" si="15"/>
        <v>不予录取</v>
      </c>
      <c r="L104">
        <v>1</v>
      </c>
      <c r="M104">
        <v>0.84659</v>
      </c>
      <c r="N104">
        <v>-0.80472</v>
      </c>
      <c r="O104" s="41">
        <f>IF(L104=0,0,IF(C104&lt;&gt;"外语学院",综合评价得分!F104*因子分析矩阵及成分!$R$2+综合评价得分!G104*因子分析矩阵及成分!$R$3+综合评价得分!H104*因子分析矩阵及成分!$R$4,IF(综合评价得分!C104="外语学院",综合评价得分!G104*因子分析矩阵及成分!$R$7+综合评价得分!H104*因子分析矩阵及成分!$R$9)))</f>
        <v>-0.0553805723690314</v>
      </c>
      <c r="P104" s="40">
        <f t="shared" si="16"/>
        <v>465</v>
      </c>
      <c r="Q104">
        <f t="shared" si="17"/>
        <v>217</v>
      </c>
      <c r="R104">
        <f t="shared" si="18"/>
        <v>50</v>
      </c>
      <c r="S104" t="str">
        <f>IF(Q104&lt;=VLOOKUP(C104,录取名额!$A:$B,2,0),"录取","不予录取")</f>
        <v>不予录取</v>
      </c>
      <c r="T104" t="str">
        <f t="shared" si="19"/>
        <v>RIGHT</v>
      </c>
      <c r="U104" t="str">
        <f>IF(R104&lt;=VLOOKUP(E104,录取名额!E:F,2,0),"录取","不予录取")</f>
        <v>不予录取</v>
      </c>
      <c r="V104" t="str">
        <f t="shared" si="20"/>
        <v>RIGHT</v>
      </c>
    </row>
    <row r="105" spans="1:22">
      <c r="A105" s="8">
        <v>129</v>
      </c>
      <c r="B105" s="8" t="s">
        <v>238</v>
      </c>
      <c r="C105" t="s">
        <v>1265</v>
      </c>
      <c r="D105">
        <f>VLOOKUP(A105,[1]数据整理!$A:$O,15,0)</f>
        <v>130500</v>
      </c>
      <c r="E105" t="str">
        <f>VLOOKUP(D105,目标专业代码!$I:$J,2,0)</f>
        <v>设计学</v>
      </c>
      <c r="F105" s="41">
        <v>-0.924648718949842</v>
      </c>
      <c r="G105" s="41">
        <v>0.220913396810317</v>
      </c>
      <c r="H105" s="41">
        <v>0.646759903455116</v>
      </c>
      <c r="I105" s="7" t="s">
        <v>1262</v>
      </c>
      <c r="J105" s="7">
        <f t="shared" si="14"/>
        <v>0</v>
      </c>
      <c r="K105" s="7" t="str">
        <f t="shared" si="15"/>
        <v>不予录取</v>
      </c>
      <c r="L105">
        <v>1</v>
      </c>
      <c r="M105">
        <v>2.09573</v>
      </c>
      <c r="N105">
        <v>0.04032</v>
      </c>
      <c r="O105" s="41">
        <f>IF(L105=0,0,IF(C105&lt;&gt;"外语学院",综合评价得分!F105*因子分析矩阵及成分!$R$2+综合评价得分!G105*因子分析矩阵及成分!$R$3+综合评价得分!H105*因子分析矩阵及成分!$R$4,IF(综合评价得分!C105="外语学院",综合评价得分!G105*因子分析矩阵及成分!$R$7+综合评价得分!H105*因子分析矩阵及成分!$R$9)))</f>
        <v>0.0957940260488813</v>
      </c>
      <c r="P105" s="40">
        <f t="shared" si="16"/>
        <v>352</v>
      </c>
      <c r="Q105">
        <f t="shared" si="17"/>
        <v>22</v>
      </c>
      <c r="R105">
        <f t="shared" si="18"/>
        <v>10</v>
      </c>
      <c r="S105" t="str">
        <f>IF(Q105&lt;=VLOOKUP(C105,录取名额!$A:$B,2,0),"录取","不予录取")</f>
        <v>不予录取</v>
      </c>
      <c r="T105" t="str">
        <f t="shared" si="19"/>
        <v>RIGHT</v>
      </c>
      <c r="U105" t="str">
        <f>IF(R105&lt;=VLOOKUP(E105,录取名额!E:F,2,0),"录取","不予录取")</f>
        <v>不予录取</v>
      </c>
      <c r="V105" t="str">
        <f t="shared" si="20"/>
        <v>RIGHT</v>
      </c>
    </row>
    <row r="106" spans="1:22">
      <c r="A106" s="8">
        <v>130</v>
      </c>
      <c r="B106" s="8" t="s">
        <v>239</v>
      </c>
      <c r="C106" t="s">
        <v>1265</v>
      </c>
      <c r="D106">
        <f>VLOOKUP(A106,[1]数据整理!$A:$O,15,0)</f>
        <v>135108</v>
      </c>
      <c r="E106" t="str">
        <f>VLOOKUP(D106,目标专业代码!$I:$J,2,0)</f>
        <v>艺术设计</v>
      </c>
      <c r="F106" s="41">
        <v>-1.82618680124949</v>
      </c>
      <c r="G106" s="41">
        <v>0.048451911116639</v>
      </c>
      <c r="H106" s="41">
        <v>-0.648730022876573</v>
      </c>
      <c r="I106" s="7" t="s">
        <v>1262</v>
      </c>
      <c r="J106" s="7">
        <f t="shared" si="14"/>
        <v>0</v>
      </c>
      <c r="K106" s="7" t="str">
        <f t="shared" si="15"/>
        <v>不予录取</v>
      </c>
      <c r="L106">
        <v>1</v>
      </c>
      <c r="M106">
        <v>-0.32479</v>
      </c>
      <c r="N106">
        <v>-0.64001</v>
      </c>
      <c r="O106" s="41">
        <f>IF(L106=0,0,IF(C106&lt;&gt;"外语学院",综合评价得分!F106*因子分析矩阵及成分!$R$2+综合评价得分!G106*因子分析矩阵及成分!$R$3+综合评价得分!H106*因子分析矩阵及成分!$R$4,IF(综合评价得分!C106="外语学院",综合评价得分!G106*因子分析矩阵及成分!$R$7+综合评价得分!H106*因子分析矩阵及成分!$R$9)))</f>
        <v>-0.732444484501427</v>
      </c>
      <c r="P106" s="40">
        <f t="shared" si="16"/>
        <v>874</v>
      </c>
      <c r="Q106">
        <f t="shared" si="17"/>
        <v>78</v>
      </c>
      <c r="R106">
        <f t="shared" si="18"/>
        <v>51</v>
      </c>
      <c r="S106" t="str">
        <f>IF(Q106&lt;=VLOOKUP(C106,录取名额!$A:$B,2,0),"录取","不予录取")</f>
        <v>不予录取</v>
      </c>
      <c r="T106" t="str">
        <f t="shared" si="19"/>
        <v>RIGHT</v>
      </c>
      <c r="U106" t="str">
        <f>IF(R106&lt;=VLOOKUP(E106,录取名额!E:F,2,0),"录取","不予录取")</f>
        <v>不予录取</v>
      </c>
      <c r="V106" t="str">
        <f t="shared" si="20"/>
        <v>RIGHT</v>
      </c>
    </row>
    <row r="107" spans="1:22">
      <c r="A107" s="8">
        <v>18</v>
      </c>
      <c r="B107" s="8" t="s">
        <v>82</v>
      </c>
      <c r="C107" t="s">
        <v>1263</v>
      </c>
      <c r="D107">
        <f>VLOOKUP(A107,[1]数据整理!$A:$O,15,0)</f>
        <v>97300</v>
      </c>
      <c r="E107" t="str">
        <f>VLOOKUP(D107,目标专业代码!$I:$J,2,0)</f>
        <v>风景园林学（农学）</v>
      </c>
      <c r="F107" s="41">
        <v>0.304046593343752</v>
      </c>
      <c r="G107" s="41">
        <v>-0.0335171934380184</v>
      </c>
      <c r="H107" s="41">
        <v>-0.0676170306474259</v>
      </c>
      <c r="I107" s="7" t="s">
        <v>1262</v>
      </c>
      <c r="J107" s="7">
        <f t="shared" si="14"/>
        <v>0</v>
      </c>
      <c r="K107" s="7" t="str">
        <f t="shared" si="15"/>
        <v>不予录取</v>
      </c>
      <c r="L107">
        <v>1</v>
      </c>
      <c r="M107">
        <v>-1.18769</v>
      </c>
      <c r="N107">
        <v>-0.2396</v>
      </c>
      <c r="O107" s="41">
        <f>IF(L107=0,0,IF(C107&lt;&gt;"外语学院",综合评价得分!F13*因子分析矩阵及成分!$R$2+综合评价得分!G13*因子分析矩阵及成分!$R$3+综合评价得分!H13*因子分析矩阵及成分!$R$4,IF(综合评价得分!C13="外语学院",综合评价得分!G13*因子分析矩阵及成分!$R$7+综合评价得分!H13*因子分析矩阵及成分!$R$9)))</f>
        <v>-0.838611517030007</v>
      </c>
      <c r="P107" s="40">
        <f t="shared" si="16"/>
        <v>899</v>
      </c>
      <c r="Q107">
        <f t="shared" si="17"/>
        <v>206</v>
      </c>
      <c r="R107">
        <f t="shared" si="18"/>
        <v>40</v>
      </c>
      <c r="S107" t="str">
        <f>IF(Q107&lt;=VLOOKUP(C107,录取名额!$A:$B,2,0),"录取","不予录取")</f>
        <v>不予录取</v>
      </c>
      <c r="T107" t="str">
        <f t="shared" si="19"/>
        <v>RIGHT</v>
      </c>
      <c r="U107" t="str">
        <f>IF(R107&lt;=VLOOKUP(E107,录取名额!E:F,2,0),"录取","不予录取")</f>
        <v>不予录取</v>
      </c>
      <c r="V107" t="str">
        <f t="shared" si="20"/>
        <v>RIGHT</v>
      </c>
    </row>
    <row r="108" spans="1:22">
      <c r="A108" s="8">
        <v>132</v>
      </c>
      <c r="B108" s="8" t="s">
        <v>241</v>
      </c>
      <c r="C108" t="s">
        <v>1261</v>
      </c>
      <c r="D108">
        <f>VLOOKUP(A108,[1]数据整理!$A:$O,15,0)</f>
        <v>25200</v>
      </c>
      <c r="E108" t="str">
        <f>VLOOKUP(D108,目标专业代码!$I:$J,2,0)</f>
        <v>应用统计</v>
      </c>
      <c r="F108" s="41">
        <v>0.472568648275772</v>
      </c>
      <c r="G108" s="41">
        <v>-0.038572319689805</v>
      </c>
      <c r="H108" s="41">
        <v>0.801401082814556</v>
      </c>
      <c r="I108" s="7" t="s">
        <v>1262</v>
      </c>
      <c r="J108" s="7">
        <f t="shared" si="14"/>
        <v>0</v>
      </c>
      <c r="K108" s="7" t="str">
        <f t="shared" si="15"/>
        <v>不予录取</v>
      </c>
      <c r="L108">
        <v>1</v>
      </c>
      <c r="M108">
        <v>-0.38134</v>
      </c>
      <c r="N108">
        <v>0.04822</v>
      </c>
      <c r="O108" s="41">
        <f>IF(L108=0,0,IF(C108&lt;&gt;"外语学院",综合评价得分!F108*因子分析矩阵及成分!$R$2+综合评价得分!G108*因子分析矩阵及成分!$R$3+综合评价得分!H108*因子分析矩阵及成分!$R$4,IF(综合评价得分!C108="外语学院",综合评价得分!G108*因子分析矩阵及成分!$R$7+综合评价得分!H108*因子分析矩阵及成分!$R$9)))</f>
        <v>0.419823453194685</v>
      </c>
      <c r="P108" s="40">
        <f t="shared" si="16"/>
        <v>186</v>
      </c>
      <c r="Q108">
        <f t="shared" si="17"/>
        <v>94</v>
      </c>
      <c r="R108">
        <f t="shared" si="18"/>
        <v>6</v>
      </c>
      <c r="S108" t="str">
        <f>IF(Q108&lt;=VLOOKUP(C108,录取名额!$A:$B,2,0),"录取","不予录取")</f>
        <v>不予录取</v>
      </c>
      <c r="T108" t="str">
        <f t="shared" si="19"/>
        <v>RIGHT</v>
      </c>
      <c r="U108" t="str">
        <f>IF(R108&lt;=VLOOKUP(E108,录取名额!E:F,2,0),"录取","不予录取")</f>
        <v>不予录取</v>
      </c>
      <c r="V108" t="str">
        <f t="shared" si="20"/>
        <v>RIGHT</v>
      </c>
    </row>
    <row r="109" spans="1:22">
      <c r="A109" s="8">
        <v>133</v>
      </c>
      <c r="B109" s="8" t="s">
        <v>242</v>
      </c>
      <c r="C109" t="s">
        <v>1263</v>
      </c>
      <c r="D109">
        <f>VLOOKUP(A109,[1]数据整理!$A:$O,15,0)</f>
        <v>95300</v>
      </c>
      <c r="E109" t="str">
        <f>VLOOKUP(D109,目标专业代码!$I:$J,2,0)</f>
        <v>风景园林</v>
      </c>
      <c r="F109" s="41">
        <v>-0.204665859096425</v>
      </c>
      <c r="G109" s="41">
        <v>0.369507042906362</v>
      </c>
      <c r="H109" s="41">
        <v>-0.590857091297079</v>
      </c>
      <c r="I109" s="7" t="s">
        <v>1262</v>
      </c>
      <c r="J109" s="7">
        <f t="shared" si="14"/>
        <v>0</v>
      </c>
      <c r="K109" s="7" t="str">
        <f t="shared" si="15"/>
        <v>不予录取</v>
      </c>
      <c r="L109">
        <v>1</v>
      </c>
      <c r="M109">
        <v>-1.27267</v>
      </c>
      <c r="N109">
        <v>4.02539</v>
      </c>
      <c r="O109" s="41">
        <f>IF(L109=0,0,IF(C109&lt;&gt;"外语学院",综合评价得分!F109*因子分析矩阵及成分!$R$2+综合评价得分!G109*因子分析矩阵及成分!$R$3+综合评价得分!H109*因子分析矩阵及成分!$R$4,IF(综合评价得分!C109="外语学院",综合评价得分!G109*因子分析矩阵及成分!$R$7+综合评价得分!H109*因子分析矩阵及成分!$R$9)))</f>
        <v>-0.107845919508466</v>
      </c>
      <c r="P109" s="40">
        <f t="shared" si="16"/>
        <v>514</v>
      </c>
      <c r="Q109">
        <f t="shared" si="17"/>
        <v>130</v>
      </c>
      <c r="R109">
        <f t="shared" si="18"/>
        <v>66</v>
      </c>
      <c r="S109" t="str">
        <f>IF(Q109&lt;=VLOOKUP(C109,录取名额!$A:$B,2,0),"录取","不予录取")</f>
        <v>不予录取</v>
      </c>
      <c r="T109" t="str">
        <f t="shared" si="19"/>
        <v>RIGHT</v>
      </c>
      <c r="U109" t="str">
        <f>IF(R109&lt;=VLOOKUP(E109,录取名额!E:F,2,0),"录取","不予录取")</f>
        <v>不予录取</v>
      </c>
      <c r="V109" t="str">
        <f t="shared" si="20"/>
        <v>RIGHT</v>
      </c>
    </row>
    <row r="110" spans="1:22">
      <c r="A110" s="8">
        <v>134</v>
      </c>
      <c r="B110" s="8" t="s">
        <v>244</v>
      </c>
      <c r="C110" t="s">
        <v>1261</v>
      </c>
      <c r="D110">
        <f>VLOOKUP(A110,[1]数据整理!$A:$O,15,0)</f>
        <v>95138</v>
      </c>
      <c r="E110" t="str">
        <f>VLOOKUP(D110,目标专业代码!$I:$J,2,0)</f>
        <v>农村发展</v>
      </c>
      <c r="F110" s="41">
        <v>-0.704035450440535</v>
      </c>
      <c r="G110" s="41">
        <v>0.117745023955754</v>
      </c>
      <c r="H110" s="41">
        <v>-0.300300595182506</v>
      </c>
      <c r="I110" s="7" t="s">
        <v>1262</v>
      </c>
      <c r="J110" s="7">
        <f t="shared" si="14"/>
        <v>0</v>
      </c>
      <c r="K110" s="7" t="str">
        <f t="shared" si="15"/>
        <v>不予录取</v>
      </c>
      <c r="L110">
        <v>1</v>
      </c>
      <c r="M110">
        <v>-1.23481</v>
      </c>
      <c r="N110">
        <v>1.82258</v>
      </c>
      <c r="O110" s="41">
        <f>IF(L110=0,0,IF(C110&lt;&gt;"外语学院",综合评价得分!F110*因子分析矩阵及成分!$R$2+综合评价得分!G110*因子分析矩阵及成分!$R$3+综合评价得分!H110*因子分析矩阵及成分!$R$4,IF(综合评价得分!C110="外语学院",综合评价得分!G110*因子分析矩阵及成分!$R$7+综合评价得分!H110*因子分析矩阵及成分!$R$9)))</f>
        <v>-0.254611259647553</v>
      </c>
      <c r="P110" s="40">
        <f t="shared" si="16"/>
        <v>646</v>
      </c>
      <c r="Q110">
        <f t="shared" si="17"/>
        <v>285</v>
      </c>
      <c r="R110">
        <f t="shared" si="18"/>
        <v>5</v>
      </c>
      <c r="S110" t="str">
        <f>IF(Q110&lt;=VLOOKUP(C110,录取名额!$A:$B,2,0),"录取","不予录取")</f>
        <v>不予录取</v>
      </c>
      <c r="T110" t="str">
        <f t="shared" si="19"/>
        <v>RIGHT</v>
      </c>
      <c r="U110" t="str">
        <f>IF(R110&lt;=VLOOKUP(E110,录取名额!E:F,2,0),"录取","不予录取")</f>
        <v>不予录取</v>
      </c>
      <c r="V110" t="str">
        <f t="shared" si="20"/>
        <v>RIGHT</v>
      </c>
    </row>
    <row r="111" spans="1:22">
      <c r="A111" s="8">
        <v>136</v>
      </c>
      <c r="B111" s="8" t="s">
        <v>246</v>
      </c>
      <c r="C111" t="s">
        <v>1271</v>
      </c>
      <c r="D111">
        <f>VLOOKUP(A111,[1]数据整理!$A:$O,15,0)</f>
        <v>90703</v>
      </c>
      <c r="E111" t="str">
        <f>VLOOKUP(D111,目标专业代码!$I:$J,2,0)</f>
        <v>森林保护学</v>
      </c>
      <c r="F111" s="41">
        <v>0.104879867426927</v>
      </c>
      <c r="G111" s="41">
        <v>0.219042185483705</v>
      </c>
      <c r="H111" s="41">
        <v>3.50848642455852</v>
      </c>
      <c r="I111" s="7">
        <v>80.12</v>
      </c>
      <c r="J111" s="7">
        <f t="shared" si="14"/>
        <v>80.12</v>
      </c>
      <c r="K111" s="7" t="str">
        <f t="shared" si="15"/>
        <v>录取</v>
      </c>
      <c r="L111">
        <v>1</v>
      </c>
      <c r="M111">
        <v>-0.25355</v>
      </c>
      <c r="N111">
        <v>1.63723</v>
      </c>
      <c r="O111" s="41">
        <f>IF(L111=0,0,IF(C111&lt;&gt;"外语学院",综合评价得分!F111*因子分析矩阵及成分!$R$2+综合评价得分!G111*因子分析矩阵及成分!$R$3+综合评价得分!H111*因子分析矩阵及成分!$R$4,IF(综合评价得分!C111="外语学院",综合评价得分!G111*因子分析矩阵及成分!$R$7+综合评价得分!H111*因子分析矩阵及成分!$R$9)))</f>
        <v>1.47672849309</v>
      </c>
      <c r="P111" s="40">
        <f t="shared" si="16"/>
        <v>25</v>
      </c>
      <c r="Q111">
        <f t="shared" si="17"/>
        <v>2</v>
      </c>
      <c r="R111">
        <f t="shared" si="18"/>
        <v>1</v>
      </c>
      <c r="S111" t="str">
        <f>IF(Q111&lt;=VLOOKUP(C111,录取名额!$A:$B,2,0),"录取","不予录取")</f>
        <v>录取</v>
      </c>
      <c r="T111" t="str">
        <f t="shared" si="19"/>
        <v>RIGHT</v>
      </c>
      <c r="U111" t="str">
        <f>IF(R111&lt;=VLOOKUP(E111,录取名额!E:F,2,0),"录取","不予录取")</f>
        <v>录取</v>
      </c>
      <c r="V111" t="str">
        <f t="shared" si="20"/>
        <v>RIGHT</v>
      </c>
    </row>
    <row r="112" spans="1:22">
      <c r="A112" s="8">
        <v>137</v>
      </c>
      <c r="B112" s="8" t="s">
        <v>248</v>
      </c>
      <c r="C112" t="s">
        <v>1269</v>
      </c>
      <c r="D112">
        <f>VLOOKUP(A112,[1]数据整理!$A:$O,15,0)</f>
        <v>40200</v>
      </c>
      <c r="E112" t="str">
        <f>VLOOKUP(D112,目标专业代码!$I:$J,2,0)</f>
        <v>心理学</v>
      </c>
      <c r="F112" s="41">
        <v>-0.299577791506804</v>
      </c>
      <c r="G112" s="41">
        <v>0.212017103379369</v>
      </c>
      <c r="H112" s="41">
        <v>0.460007161895027</v>
      </c>
      <c r="I112" s="7" t="s">
        <v>1262</v>
      </c>
      <c r="J112" s="7">
        <f t="shared" si="14"/>
        <v>0</v>
      </c>
      <c r="K112" s="7" t="str">
        <f t="shared" si="15"/>
        <v>不予录取</v>
      </c>
      <c r="L112">
        <v>1</v>
      </c>
      <c r="M112">
        <v>-1.42432</v>
      </c>
      <c r="N112">
        <v>1.33871</v>
      </c>
      <c r="O112" s="41">
        <f>IF(L112=0,0,IF(C112&lt;&gt;"外语学院",综合评价得分!F112*因子分析矩阵及成分!$R$2+综合评价得分!G112*因子分析矩阵及成分!$R$3+综合评价得分!H112*因子分析矩阵及成分!$R$4,IF(综合评价得分!C112="外语学院",综合评价得分!G112*因子分析矩阵及成分!$R$7+综合评价得分!H112*因子分析矩阵及成分!$R$9)))</f>
        <v>0.193576103537773</v>
      </c>
      <c r="P112" s="40">
        <f t="shared" si="16"/>
        <v>304</v>
      </c>
      <c r="Q112">
        <f t="shared" si="17"/>
        <v>17</v>
      </c>
      <c r="R112">
        <f t="shared" si="18"/>
        <v>11</v>
      </c>
      <c r="S112" t="str">
        <f>IF(Q112&lt;=VLOOKUP(C112,录取名额!$A:$B,2,0),"录取","不予录取")</f>
        <v>不予录取</v>
      </c>
      <c r="T112" t="str">
        <f t="shared" si="19"/>
        <v>RIGHT</v>
      </c>
      <c r="U112" t="str">
        <f>IF(R112&lt;=VLOOKUP(E112,录取名额!E:F,2,0),"录取","不予录取")</f>
        <v>不予录取</v>
      </c>
      <c r="V112" t="str">
        <f t="shared" si="20"/>
        <v>RIGHT</v>
      </c>
    </row>
    <row r="113" spans="1:22">
      <c r="A113" s="8">
        <v>138</v>
      </c>
      <c r="B113" s="8" t="s">
        <v>250</v>
      </c>
      <c r="C113" t="s">
        <v>1261</v>
      </c>
      <c r="D113">
        <f>VLOOKUP(A113,[1]数据整理!$A:$O,15,0)</f>
        <v>20200</v>
      </c>
      <c r="E113" t="str">
        <f>VLOOKUP(D113,目标专业代码!$I:$J,2,0)</f>
        <v>应用经济学</v>
      </c>
      <c r="F113" s="41">
        <v>-0.204665859096425</v>
      </c>
      <c r="G113" s="41">
        <v>0.072656140260902</v>
      </c>
      <c r="H113" s="41">
        <v>-0.881413587411653</v>
      </c>
      <c r="I113" s="7" t="s">
        <v>1262</v>
      </c>
      <c r="J113" s="7">
        <f t="shared" si="14"/>
        <v>0</v>
      </c>
      <c r="K113" s="7" t="str">
        <f t="shared" si="15"/>
        <v>不予录取</v>
      </c>
      <c r="L113">
        <v>1</v>
      </c>
      <c r="M113">
        <v>-0.09523</v>
      </c>
      <c r="N113">
        <v>-0.38284</v>
      </c>
      <c r="O113" s="41">
        <f>IF(L113=0,0,IF(C113&lt;&gt;"外语学院",综合评价得分!F113*因子分析矩阵及成分!$R$2+综合评价得分!G113*因子分析矩阵及成分!$R$3+综合评价得分!H113*因子分析矩阵及成分!$R$4,IF(综合评价得分!C113="外语学院",综合评价得分!G113*因子分析矩阵及成分!$R$7+综合评价得分!H113*因子分析矩阵及成分!$R$9)))</f>
        <v>-0.359928246690468</v>
      </c>
      <c r="P113" s="40">
        <f t="shared" si="16"/>
        <v>722</v>
      </c>
      <c r="Q113">
        <f t="shared" si="17"/>
        <v>310</v>
      </c>
      <c r="R113">
        <f t="shared" si="18"/>
        <v>69</v>
      </c>
      <c r="S113" t="str">
        <f>IF(Q113&lt;=VLOOKUP(C113,录取名额!$A:$B,2,0),"录取","不予录取")</f>
        <v>不予录取</v>
      </c>
      <c r="T113" t="str">
        <f t="shared" si="19"/>
        <v>RIGHT</v>
      </c>
      <c r="U113" t="str">
        <f>IF(R113&lt;=VLOOKUP(E113,录取名额!E:F,2,0),"录取","不予录取")</f>
        <v>不予录取</v>
      </c>
      <c r="V113" t="str">
        <f t="shared" si="20"/>
        <v>RIGHT</v>
      </c>
    </row>
    <row r="114" spans="1:22">
      <c r="A114" s="8">
        <v>139</v>
      </c>
      <c r="B114" s="8" t="s">
        <v>251</v>
      </c>
      <c r="C114" t="s">
        <v>1261</v>
      </c>
      <c r="D114">
        <f>VLOOKUP(A114,[1]数据整理!$A:$O,15,0)</f>
        <v>20200</v>
      </c>
      <c r="E114" t="str">
        <f>VLOOKUP(D114,目标专业代码!$I:$J,2,0)</f>
        <v>应用经济学</v>
      </c>
      <c r="F114" s="41">
        <v>-0.395433028761491</v>
      </c>
      <c r="G114" s="41">
        <v>0.326811726701978</v>
      </c>
      <c r="H114" s="41">
        <v>1.73345048246073</v>
      </c>
      <c r="I114" s="7" t="s">
        <v>1262</v>
      </c>
      <c r="J114" s="7">
        <f t="shared" si="14"/>
        <v>0</v>
      </c>
      <c r="K114" s="7" t="str">
        <f t="shared" si="15"/>
        <v>不予录取</v>
      </c>
      <c r="L114">
        <v>1</v>
      </c>
      <c r="M114">
        <v>-2.02464</v>
      </c>
      <c r="N114">
        <v>-0.78273</v>
      </c>
      <c r="O114" s="41">
        <f>IF(L114=0,0,IF(C114&lt;&gt;"外语学院",综合评价得分!F114*因子分析矩阵及成分!$R$2+综合评价得分!G114*因子分析矩阵及成分!$R$3+综合评价得分!H114*因子分析矩阵及成分!$R$4,IF(综合评价得分!C114="外语学院",综合评价得分!G114*因子分析矩阵及成分!$R$7+综合评价得分!H114*因子分析矩阵及成分!$R$9)))</f>
        <v>0.709131598021669</v>
      </c>
      <c r="P114" s="40">
        <f t="shared" si="16"/>
        <v>99</v>
      </c>
      <c r="Q114">
        <f t="shared" si="17"/>
        <v>50</v>
      </c>
      <c r="R114">
        <f t="shared" si="18"/>
        <v>12</v>
      </c>
      <c r="S114" t="str">
        <f>IF(Q114&lt;=VLOOKUP(C114,录取名额!$A:$B,2,0),"录取","不予录取")</f>
        <v>不予录取</v>
      </c>
      <c r="T114" t="str">
        <f t="shared" si="19"/>
        <v>RIGHT</v>
      </c>
      <c r="U114" t="str">
        <f>IF(R114&lt;=VLOOKUP(E114,录取名额!E:F,2,0),"录取","不予录取")</f>
        <v>不予录取</v>
      </c>
      <c r="V114" t="str">
        <f t="shared" si="20"/>
        <v>RIGHT</v>
      </c>
    </row>
    <row r="115" spans="1:22">
      <c r="A115" s="8">
        <v>140</v>
      </c>
      <c r="B115" s="8" t="s">
        <v>252</v>
      </c>
      <c r="C115" t="s">
        <v>1261</v>
      </c>
      <c r="D115">
        <f>VLOOKUP(A115,[1]数据整理!$A:$O,15,0)</f>
        <v>120200</v>
      </c>
      <c r="E115" t="str">
        <f>VLOOKUP(D115,目标专业代码!$I:$J,2,0)</f>
        <v>工商管理</v>
      </c>
      <c r="F115" s="41">
        <v>1.02410181954904</v>
      </c>
      <c r="G115" s="41">
        <v>-0.150139503155803</v>
      </c>
      <c r="H115" s="41">
        <v>1.01997409307375</v>
      </c>
      <c r="I115" s="7">
        <v>90.25</v>
      </c>
      <c r="J115" s="7">
        <f t="shared" si="14"/>
        <v>90.25</v>
      </c>
      <c r="K115" s="7" t="str">
        <f t="shared" si="15"/>
        <v>录取</v>
      </c>
      <c r="L115">
        <v>1</v>
      </c>
      <c r="M115">
        <v>-1.00417</v>
      </c>
      <c r="N115">
        <v>-0.35628</v>
      </c>
      <c r="O115" s="41">
        <f>IF(L115=0,0,IF(C115&lt;&gt;"外语学院",综合评价得分!F115*因子分析矩阵及成分!$R$2+综合评价得分!G115*因子分析矩阵及成分!$R$3+综合评价得分!H115*因子分析矩阵及成分!$R$4,IF(综合评价得分!C115="外语学院",综合评价得分!G115*因子分析矩阵及成分!$R$7+综合评价得分!H115*因子分析矩阵及成分!$R$9)))</f>
        <v>0.603727850641343</v>
      </c>
      <c r="P115" s="40">
        <f t="shared" si="16"/>
        <v>127</v>
      </c>
      <c r="Q115">
        <f t="shared" si="17"/>
        <v>64</v>
      </c>
      <c r="R115">
        <f t="shared" si="18"/>
        <v>21</v>
      </c>
      <c r="S115" t="str">
        <f>IF(Q115&lt;=VLOOKUP(C115,录取名额!$A:$B,2,0),"录取","不予录取")</f>
        <v>不予录取</v>
      </c>
      <c r="T115" t="str">
        <f t="shared" si="19"/>
        <v>FALSE</v>
      </c>
      <c r="U115" t="str">
        <f>IF(R115&lt;=VLOOKUP(E115,录取名额!E:F,2,0),"录取","不予录取")</f>
        <v>不予录取</v>
      </c>
      <c r="V115" t="str">
        <f t="shared" si="20"/>
        <v>FALSE</v>
      </c>
    </row>
    <row r="116" spans="1:22">
      <c r="A116" s="8">
        <v>141</v>
      </c>
      <c r="B116" s="8" t="s">
        <v>253</v>
      </c>
      <c r="C116" t="s">
        <v>1263</v>
      </c>
      <c r="D116">
        <f>VLOOKUP(A116,[1]数据整理!$A:$O,15,0)</f>
        <v>95300</v>
      </c>
      <c r="E116" t="str">
        <f>VLOOKUP(D116,目标专业代码!$I:$J,2,0)</f>
        <v>风景园林</v>
      </c>
      <c r="F116" s="41">
        <v>-0.704035450440535</v>
      </c>
      <c r="G116" s="41">
        <v>0.302439986746667</v>
      </c>
      <c r="H116" s="41">
        <v>1.93542830974443</v>
      </c>
      <c r="I116" s="7" t="s">
        <v>1262</v>
      </c>
      <c r="J116" s="7">
        <f t="shared" si="14"/>
        <v>0</v>
      </c>
      <c r="K116" s="7" t="str">
        <f t="shared" si="15"/>
        <v>不予录取</v>
      </c>
      <c r="L116">
        <v>1</v>
      </c>
      <c r="M116">
        <v>-0.44817</v>
      </c>
      <c r="N116">
        <v>-0.51232</v>
      </c>
      <c r="O116" s="41">
        <f>IF(L116=0,0,IF(C116&lt;&gt;"外语学院",综合评价得分!F116*因子分析矩阵及成分!$R$2+综合评价得分!G116*因子分析矩阵及成分!$R$3+综合评价得分!H116*因子分析矩阵及成分!$R$4,IF(综合评价得分!C116="外语学院",综合评价得分!G116*因子分析矩阵及成分!$R$7+综合评价得分!H116*因子分析矩阵及成分!$R$9)))</f>
        <v>0.689255924618305</v>
      </c>
      <c r="P116" s="40">
        <f t="shared" si="16"/>
        <v>107</v>
      </c>
      <c r="Q116">
        <f t="shared" si="17"/>
        <v>33</v>
      </c>
      <c r="R116">
        <f t="shared" si="18"/>
        <v>19</v>
      </c>
      <c r="S116" t="str">
        <f>IF(Q116&lt;=VLOOKUP(C116,录取名额!$A:$B,2,0),"录取","不予录取")</f>
        <v>录取</v>
      </c>
      <c r="T116" t="str">
        <f t="shared" si="19"/>
        <v>FALSE</v>
      </c>
      <c r="U116" t="str">
        <f>IF(R116&lt;=VLOOKUP(E116,录取名额!E:F,2,0),"录取","不予录取")</f>
        <v>录取</v>
      </c>
      <c r="V116" t="str">
        <f t="shared" si="20"/>
        <v>FALSE</v>
      </c>
    </row>
    <row r="117" spans="1:22">
      <c r="A117" s="8">
        <v>142</v>
      </c>
      <c r="B117" s="8" t="s">
        <v>254</v>
      </c>
      <c r="C117" t="s">
        <v>1263</v>
      </c>
      <c r="D117">
        <f>VLOOKUP(A117,[1]数据整理!$A:$O,15,0)</f>
        <v>95300</v>
      </c>
      <c r="E117" t="str">
        <f>VLOOKUP(D117,目标专业代码!$I:$J,2,0)</f>
        <v>风景园林</v>
      </c>
      <c r="F117" s="41">
        <v>-0.795957645652746</v>
      </c>
      <c r="G117" s="41">
        <v>0.34316991803337</v>
      </c>
      <c r="H117" s="41">
        <v>-0.30921325412688</v>
      </c>
      <c r="I117" s="7" t="s">
        <v>1262</v>
      </c>
      <c r="J117" s="7">
        <f t="shared" si="14"/>
        <v>0</v>
      </c>
      <c r="K117" s="7" t="str">
        <f t="shared" si="15"/>
        <v>不予录取</v>
      </c>
      <c r="L117">
        <v>1</v>
      </c>
      <c r="M117">
        <v>1.28034</v>
      </c>
      <c r="N117">
        <v>0.3761</v>
      </c>
      <c r="O117" s="41">
        <f>IF(L117=0,0,IF(C117&lt;&gt;"外语学院",综合评价得分!F117*因子分析矩阵及成分!$R$2+综合评价得分!G117*因子分析矩阵及成分!$R$3+综合评价得分!H117*因子分析矩阵及成分!$R$4,IF(综合评价得分!C117="外语学院",综合评价得分!G117*因子分析矩阵及成分!$R$7+综合评价得分!H117*因子分析矩阵及成分!$R$9)))</f>
        <v>-0.176620036132605</v>
      </c>
      <c r="P117" s="40">
        <f t="shared" si="16"/>
        <v>579</v>
      </c>
      <c r="Q117">
        <f t="shared" si="17"/>
        <v>143</v>
      </c>
      <c r="R117">
        <f t="shared" si="18"/>
        <v>73</v>
      </c>
      <c r="S117" t="str">
        <f>IF(Q117&lt;=VLOOKUP(C117,录取名额!$A:$B,2,0),"录取","不予录取")</f>
        <v>不予录取</v>
      </c>
      <c r="T117" t="str">
        <f t="shared" si="19"/>
        <v>RIGHT</v>
      </c>
      <c r="U117" t="str">
        <f>IF(R117&lt;=VLOOKUP(E117,录取名额!E:F,2,0),"录取","不予录取")</f>
        <v>不予录取</v>
      </c>
      <c r="V117" t="str">
        <f t="shared" si="20"/>
        <v>RIGHT</v>
      </c>
    </row>
    <row r="118" spans="1:22">
      <c r="A118" s="8">
        <v>143</v>
      </c>
      <c r="B118" s="8" t="s">
        <v>255</v>
      </c>
      <c r="C118" t="s">
        <v>1263</v>
      </c>
      <c r="D118">
        <f>VLOOKUP(A118,[1]数据整理!$A:$O,15,0)</f>
        <v>83400</v>
      </c>
      <c r="E118" t="str">
        <f>VLOOKUP(D118,目标专业代码!$I:$J,2,0)</f>
        <v>风景园林学（工学）</v>
      </c>
      <c r="F118" s="41">
        <v>0.542505555425085</v>
      </c>
      <c r="G118" s="41">
        <v>0.125356836880372</v>
      </c>
      <c r="H118" s="41">
        <v>-0.399197747907024</v>
      </c>
      <c r="I118" s="7" t="s">
        <v>1262</v>
      </c>
      <c r="J118" s="7">
        <f t="shared" si="14"/>
        <v>0</v>
      </c>
      <c r="K118" s="7" t="str">
        <f t="shared" si="15"/>
        <v>不予录取</v>
      </c>
      <c r="L118">
        <v>1</v>
      </c>
      <c r="M118">
        <v>0.88787</v>
      </c>
      <c r="N118">
        <v>0.37524</v>
      </c>
      <c r="O118" s="41">
        <f>IF(L118=0,0,IF(C118&lt;&gt;"外语学院",综合评价得分!F118*因子分析矩阵及成分!$R$2+综合评价得分!G118*因子分析矩阵及成分!$R$3+综合评价得分!H118*因子分析矩阵及成分!$R$4,IF(综合评价得分!C118="外语学院",综合评价得分!G118*因子分析矩阵及成分!$R$7+综合评价得分!H118*因子分析矩阵及成分!$R$9)))</f>
        <v>0.0571754228558849</v>
      </c>
      <c r="P118" s="40">
        <f t="shared" si="16"/>
        <v>379</v>
      </c>
      <c r="Q118">
        <f t="shared" si="17"/>
        <v>105</v>
      </c>
      <c r="R118">
        <f t="shared" si="18"/>
        <v>33</v>
      </c>
      <c r="S118" t="str">
        <f>IF(Q118&lt;=VLOOKUP(C118,录取名额!$A:$B,2,0),"录取","不予录取")</f>
        <v>录取</v>
      </c>
      <c r="T118" t="str">
        <f t="shared" si="19"/>
        <v>FALSE</v>
      </c>
      <c r="U118" t="str">
        <f>IF(R118&lt;=VLOOKUP(E118,录取名额!E:F,2,0),"录取","不予录取")</f>
        <v>不予录取</v>
      </c>
      <c r="V118" t="str">
        <f t="shared" si="20"/>
        <v>RIGHT</v>
      </c>
    </row>
    <row r="119" spans="1:22">
      <c r="A119" s="8">
        <v>144</v>
      </c>
      <c r="B119" s="8" t="s">
        <v>256</v>
      </c>
      <c r="C119" t="s">
        <v>1261</v>
      </c>
      <c r="D119">
        <f>VLOOKUP(A119,[1]数据整理!$A:$O,15,0)</f>
        <v>120200</v>
      </c>
      <c r="E119" t="str">
        <f>VLOOKUP(D119,目标专业代码!$I:$J,2,0)</f>
        <v>工商管理</v>
      </c>
      <c r="F119" s="41">
        <v>0.24045753678873</v>
      </c>
      <c r="G119" s="41">
        <v>-0.388894331342028</v>
      </c>
      <c r="H119" s="41">
        <v>-0.682718737247059</v>
      </c>
      <c r="I119" s="7" t="s">
        <v>1262</v>
      </c>
      <c r="J119" s="7">
        <f t="shared" si="14"/>
        <v>0</v>
      </c>
      <c r="K119" s="7" t="str">
        <f t="shared" si="15"/>
        <v>不予录取</v>
      </c>
      <c r="L119">
        <v>1</v>
      </c>
      <c r="M119">
        <v>-1.26899</v>
      </c>
      <c r="N119">
        <v>-0.12386</v>
      </c>
      <c r="O119" s="41">
        <f>IF(L119=0,0,IF(C119&lt;&gt;"外语学院",综合评价得分!F119*因子分析矩阵及成分!$R$2+综合评价得分!G119*因子分析矩阵及成分!$R$3+综合评价得分!H119*因子分析矩阵及成分!$R$4,IF(综合评价得分!C119="外语学院",综合评价得分!G119*因子分析矩阵及成分!$R$7+综合评价得分!H119*因子分析矩阵及成分!$R$9)))</f>
        <v>-0.379181112288117</v>
      </c>
      <c r="P119" s="40">
        <f t="shared" si="16"/>
        <v>729</v>
      </c>
      <c r="Q119">
        <f t="shared" si="17"/>
        <v>312</v>
      </c>
      <c r="R119">
        <f t="shared" si="18"/>
        <v>108</v>
      </c>
      <c r="S119" t="str">
        <f>IF(Q119&lt;=VLOOKUP(C119,录取名额!$A:$B,2,0),"录取","不予录取")</f>
        <v>不予录取</v>
      </c>
      <c r="T119" t="str">
        <f t="shared" si="19"/>
        <v>RIGHT</v>
      </c>
      <c r="U119" t="str">
        <f>IF(R119&lt;=VLOOKUP(E119,录取名额!E:F,2,0),"录取","不予录取")</f>
        <v>不予录取</v>
      </c>
      <c r="V119" t="str">
        <f t="shared" si="20"/>
        <v>RIGHT</v>
      </c>
    </row>
    <row r="120" spans="1:22">
      <c r="A120" s="8">
        <v>145</v>
      </c>
      <c r="B120" s="8" t="s">
        <v>258</v>
      </c>
      <c r="C120" t="s">
        <v>1263</v>
      </c>
      <c r="D120">
        <f>VLOOKUP(A120,[1]数据整理!$A:$O,15,0)</f>
        <v>83400</v>
      </c>
      <c r="E120" t="str">
        <f>VLOOKUP(D120,目标专业代码!$I:$J,2,0)</f>
        <v>风景园林学（工学）</v>
      </c>
      <c r="F120" s="41">
        <v>0.45418420923333</v>
      </c>
      <c r="G120" s="41">
        <v>-0.0290642191797762</v>
      </c>
      <c r="H120" s="41">
        <v>0.0441227753971531</v>
      </c>
      <c r="I120" s="7" t="s">
        <v>1262</v>
      </c>
      <c r="J120" s="7">
        <f t="shared" si="14"/>
        <v>0</v>
      </c>
      <c r="K120" s="7" t="str">
        <f t="shared" si="15"/>
        <v>不予录取</v>
      </c>
      <c r="L120">
        <v>1</v>
      </c>
      <c r="M120">
        <v>1.30537</v>
      </c>
      <c r="N120">
        <v>-1.43538</v>
      </c>
      <c r="O120" s="41">
        <f>IF(L120=0,0,IF(C120&lt;&gt;"外语学院",综合评价得分!F120*因子分析矩阵及成分!$R$2+综合评价得分!G120*因子分析矩阵及成分!$R$3+综合评价得分!H120*因子分析矩阵及成分!$R$4,IF(综合评价得分!C120="外语学院",综合评价得分!G120*因子分析矩阵及成分!$R$7+综合评价得分!H120*因子分析矩阵及成分!$R$9)))</f>
        <v>0.129199223426371</v>
      </c>
      <c r="P120" s="40">
        <f t="shared" si="16"/>
        <v>336</v>
      </c>
      <c r="Q120">
        <f t="shared" si="17"/>
        <v>91</v>
      </c>
      <c r="R120">
        <f t="shared" si="18"/>
        <v>28</v>
      </c>
      <c r="S120" t="str">
        <f>IF(Q120&lt;=VLOOKUP(C120,录取名额!$A:$B,2,0),"录取","不予录取")</f>
        <v>录取</v>
      </c>
      <c r="T120" t="str">
        <f t="shared" si="19"/>
        <v>FALSE</v>
      </c>
      <c r="U120" t="str">
        <f>IF(R120&lt;=VLOOKUP(E120,录取名额!E:F,2,0),"录取","不予录取")</f>
        <v>不予录取</v>
      </c>
      <c r="V120" t="str">
        <f t="shared" si="20"/>
        <v>RIGHT</v>
      </c>
    </row>
    <row r="121" spans="1:22">
      <c r="A121" s="8">
        <v>146</v>
      </c>
      <c r="B121" s="8" t="s">
        <v>259</v>
      </c>
      <c r="C121" t="s">
        <v>1261</v>
      </c>
      <c r="D121">
        <f>VLOOKUP(A121,[1]数据整理!$A:$O,15,0)</f>
        <v>20200</v>
      </c>
      <c r="E121" t="str">
        <f>VLOOKUP(D121,目标专业代码!$I:$J,2,0)</f>
        <v>应用经济学</v>
      </c>
      <c r="F121" s="41">
        <v>-0.446653303846343</v>
      </c>
      <c r="G121" s="41">
        <v>0.333321193070791</v>
      </c>
      <c r="H121" s="41">
        <v>-0.881413587411653</v>
      </c>
      <c r="I121" s="7" t="s">
        <v>1262</v>
      </c>
      <c r="J121" s="7">
        <f t="shared" si="14"/>
        <v>0</v>
      </c>
      <c r="K121" s="7" t="str">
        <f t="shared" si="15"/>
        <v>不予录取</v>
      </c>
      <c r="L121">
        <v>1</v>
      </c>
      <c r="M121">
        <v>-1.66492</v>
      </c>
      <c r="N121">
        <v>5.24242</v>
      </c>
      <c r="O121" s="41">
        <f>IF(L121=0,0,IF(C121&lt;&gt;"外语学院",综合评价得分!F121*因子分析矩阵及成分!$R$2+综合评价得分!G121*因子分析矩阵及成分!$R$3+综合评价得分!H121*因子分析矩阵及成分!$R$4,IF(综合评价得分!C121="外语学院",综合评价得分!G121*因子分析矩阵及成分!$R$7+综合评价得分!H121*因子分析矩阵及成分!$R$9)))</f>
        <v>-0.303468186379896</v>
      </c>
      <c r="P121" s="40">
        <f t="shared" si="16"/>
        <v>679</v>
      </c>
      <c r="Q121">
        <f t="shared" si="17"/>
        <v>300</v>
      </c>
      <c r="R121">
        <f t="shared" si="18"/>
        <v>65</v>
      </c>
      <c r="S121" t="str">
        <f>IF(Q121&lt;=VLOOKUP(C121,录取名额!$A:$B,2,0),"录取","不予录取")</f>
        <v>不予录取</v>
      </c>
      <c r="T121" t="str">
        <f t="shared" si="19"/>
        <v>RIGHT</v>
      </c>
      <c r="U121" t="str">
        <f>IF(R121&lt;=VLOOKUP(E121,录取名额!E:F,2,0),"录取","不予录取")</f>
        <v>不予录取</v>
      </c>
      <c r="V121" t="str">
        <f t="shared" si="20"/>
        <v>RIGHT</v>
      </c>
    </row>
    <row r="122" spans="1:22">
      <c r="A122" s="8">
        <v>147</v>
      </c>
      <c r="B122" s="8" t="s">
        <v>260</v>
      </c>
      <c r="C122" t="s">
        <v>1261</v>
      </c>
      <c r="D122">
        <f>VLOOKUP(A122,[1]数据整理!$A:$O,15,0)</f>
        <v>120200</v>
      </c>
      <c r="E122" t="str">
        <f>VLOOKUP(D122,目标专业代码!$I:$J,2,0)</f>
        <v>工商管理</v>
      </c>
      <c r="F122" s="41">
        <v>0.674797477742638</v>
      </c>
      <c r="G122" s="41">
        <v>0.178049938912944</v>
      </c>
      <c r="H122" s="41">
        <v>-0.881413587411653</v>
      </c>
      <c r="I122" s="7" t="s">
        <v>1262</v>
      </c>
      <c r="J122" s="7">
        <f t="shared" si="14"/>
        <v>0</v>
      </c>
      <c r="K122" s="7" t="str">
        <f t="shared" si="15"/>
        <v>不予录取</v>
      </c>
      <c r="L122">
        <v>1</v>
      </c>
      <c r="M122">
        <v>0.2517</v>
      </c>
      <c r="N122">
        <v>-0.69913</v>
      </c>
      <c r="O122" s="41">
        <f>IF(L122=0,0,IF(C122&lt;&gt;"外语学院",综合评价得分!F122*因子分析矩阵及成分!$R$2+综合评价得分!G122*因子分析矩阵及成分!$R$3+综合评价得分!H122*因子分析矩阵及成分!$R$4,IF(综合评价得分!C122="外语学院",综合评价得分!G122*因子分析矩阵及成分!$R$7+综合评价得分!H122*因子分析矩阵及成分!$R$9)))</f>
        <v>-0.0657896958476899</v>
      </c>
      <c r="P122" s="40">
        <f t="shared" si="16"/>
        <v>476</v>
      </c>
      <c r="Q122">
        <f t="shared" si="17"/>
        <v>221</v>
      </c>
      <c r="R122">
        <f t="shared" si="18"/>
        <v>70</v>
      </c>
      <c r="S122" t="str">
        <f>IF(Q122&lt;=VLOOKUP(C122,录取名额!$A:$B,2,0),"录取","不予录取")</f>
        <v>不予录取</v>
      </c>
      <c r="T122" t="str">
        <f t="shared" si="19"/>
        <v>RIGHT</v>
      </c>
      <c r="U122" t="str">
        <f>IF(R122&lt;=VLOOKUP(E122,录取名额!E:F,2,0),"录取","不予录取")</f>
        <v>不予录取</v>
      </c>
      <c r="V122" t="str">
        <f t="shared" si="20"/>
        <v>RIGHT</v>
      </c>
    </row>
    <row r="123" spans="1:22">
      <c r="A123" s="8">
        <v>150</v>
      </c>
      <c r="B123" s="8" t="s">
        <v>261</v>
      </c>
      <c r="C123" t="s">
        <v>1261</v>
      </c>
      <c r="D123">
        <f>VLOOKUP(A123,[1]数据整理!$A:$O,15,0)</f>
        <v>120200</v>
      </c>
      <c r="E123" t="str">
        <f>VLOOKUP(D123,目标专业代码!$I:$J,2,0)</f>
        <v>工商管理</v>
      </c>
      <c r="F123" s="41">
        <v>-0.0973489620399389</v>
      </c>
      <c r="G123" s="41">
        <v>0.203142696702262</v>
      </c>
      <c r="H123" s="41">
        <v>1.65524525326953</v>
      </c>
      <c r="I123" s="7" t="s">
        <v>1262</v>
      </c>
      <c r="J123" s="7">
        <f t="shared" si="14"/>
        <v>0</v>
      </c>
      <c r="K123" s="7" t="str">
        <f t="shared" si="15"/>
        <v>不予录取</v>
      </c>
      <c r="L123">
        <v>1</v>
      </c>
      <c r="M123">
        <v>-0.04628</v>
      </c>
      <c r="N123">
        <v>-0.84555</v>
      </c>
      <c r="O123" s="41">
        <f>IF(L123=0,0,IF(C123&lt;&gt;"外语学院",综合评价得分!F123*因子分析矩阵及成分!$R$2+综合评价得分!G123*因子分析矩阵及成分!$R$3+综合评价得分!H123*因子分析矩阵及成分!$R$4,IF(综合评价得分!C123="外语学院",综合评价得分!G123*因子分析矩阵及成分!$R$7+综合评价得分!H123*因子分析矩阵及成分!$R$9)))</f>
        <v>0.703272477228256</v>
      </c>
      <c r="P123" s="40">
        <f t="shared" si="16"/>
        <v>103</v>
      </c>
      <c r="Q123">
        <f t="shared" si="17"/>
        <v>53</v>
      </c>
      <c r="R123">
        <f t="shared" si="18"/>
        <v>17</v>
      </c>
      <c r="S123" t="str">
        <f>IF(Q123&lt;=VLOOKUP(C123,录取名额!$A:$B,2,0),"录取","不予录取")</f>
        <v>不予录取</v>
      </c>
      <c r="T123" t="str">
        <f t="shared" si="19"/>
        <v>RIGHT</v>
      </c>
      <c r="U123" t="str">
        <f>IF(R123&lt;=VLOOKUP(E123,录取名额!E:F,2,0),"录取","不予录取")</f>
        <v>不予录取</v>
      </c>
      <c r="V123" t="str">
        <f t="shared" si="20"/>
        <v>RIGHT</v>
      </c>
    </row>
    <row r="124" spans="1:22">
      <c r="A124" s="8">
        <v>151</v>
      </c>
      <c r="B124" s="8" t="s">
        <v>263</v>
      </c>
      <c r="C124" t="s">
        <v>1261</v>
      </c>
      <c r="D124">
        <f>VLOOKUP(A124,[1]数据整理!$A:$O,15,0)</f>
        <v>120200</v>
      </c>
      <c r="E124" t="str">
        <f>VLOOKUP(D124,目标专业代码!$I:$J,2,0)</f>
        <v>工商管理</v>
      </c>
      <c r="F124" s="41">
        <v>0.0313421112571575</v>
      </c>
      <c r="G124" s="41">
        <v>0.292753575099955</v>
      </c>
      <c r="H124" s="41">
        <v>-0.31224270378701</v>
      </c>
      <c r="I124" s="7" t="s">
        <v>1262</v>
      </c>
      <c r="J124" s="7">
        <f t="shared" si="14"/>
        <v>0</v>
      </c>
      <c r="K124" s="7" t="str">
        <f t="shared" si="15"/>
        <v>不予录取</v>
      </c>
      <c r="L124">
        <v>1</v>
      </c>
      <c r="M124">
        <v>0.72368</v>
      </c>
      <c r="N124">
        <v>-0.15893</v>
      </c>
      <c r="O124" s="41">
        <f>IF(L124=0,0,IF(C124&lt;&gt;"外语学院",综合评价得分!F124*因子分析矩阵及成分!$R$2+综合评价得分!G124*因子分析矩阵及成分!$R$3+综合评价得分!H124*因子分析矩阵及成分!$R$4,IF(综合评价得分!C124="外语学院",综合评价得分!G124*因子分析矩阵及成分!$R$7+综合评价得分!H124*因子分析矩阵及成分!$R$9)))</f>
        <v>0.0279734304829962</v>
      </c>
      <c r="P124" s="40">
        <f t="shared" si="16"/>
        <v>395</v>
      </c>
      <c r="Q124">
        <f t="shared" si="17"/>
        <v>187</v>
      </c>
      <c r="R124">
        <f t="shared" si="18"/>
        <v>62</v>
      </c>
      <c r="S124" t="str">
        <f>IF(Q124&lt;=VLOOKUP(C124,录取名额!$A:$B,2,0),"录取","不予录取")</f>
        <v>不予录取</v>
      </c>
      <c r="T124" t="str">
        <f t="shared" si="19"/>
        <v>RIGHT</v>
      </c>
      <c r="U124" t="str">
        <f>IF(R124&lt;=VLOOKUP(E124,录取名额!E:F,2,0),"录取","不予录取")</f>
        <v>不予录取</v>
      </c>
      <c r="V124" t="str">
        <f t="shared" si="20"/>
        <v>RIGHT</v>
      </c>
    </row>
    <row r="125" spans="1:22">
      <c r="A125" s="8">
        <v>152</v>
      </c>
      <c r="B125" s="8" t="s">
        <v>265</v>
      </c>
      <c r="C125" t="s">
        <v>1269</v>
      </c>
      <c r="D125">
        <f>VLOOKUP(A125,[1]数据整理!$A:$O,15,0)</f>
        <v>45400</v>
      </c>
      <c r="E125" t="str">
        <f>VLOOKUP(D125,目标专业代码!$I:$J,2,0)</f>
        <v>应用心理</v>
      </c>
      <c r="F125" s="41">
        <v>-1.84208406538824</v>
      </c>
      <c r="G125" s="41">
        <v>0.331423970813606</v>
      </c>
      <c r="H125" s="41">
        <v>0.471949270499531</v>
      </c>
      <c r="I125" s="7" t="s">
        <v>1262</v>
      </c>
      <c r="J125" s="7">
        <f t="shared" si="14"/>
        <v>0</v>
      </c>
      <c r="K125" s="7" t="str">
        <f t="shared" si="15"/>
        <v>不予录取</v>
      </c>
      <c r="L125">
        <v>1</v>
      </c>
      <c r="M125">
        <v>0.21379</v>
      </c>
      <c r="N125">
        <v>-0.73748</v>
      </c>
      <c r="O125" s="41">
        <f>IF(L125=0,0,IF(C125&lt;&gt;"外语学院",综合评价得分!F125*因子分析矩阵及成分!$R$2+综合评价得分!G125*因子分析矩阵及成分!$R$3+综合评价得分!H125*因子分析矩阵及成分!$R$4,IF(综合评价得分!C125="外语学院",综合评价得分!G125*因子分析矩阵及成分!$R$7+综合评价得分!H125*因子分析矩阵及成分!$R$9)))</f>
        <v>-0.17342926845139</v>
      </c>
      <c r="P125" s="40">
        <f t="shared" si="16"/>
        <v>573</v>
      </c>
      <c r="Q125">
        <f t="shared" si="17"/>
        <v>31</v>
      </c>
      <c r="R125">
        <f t="shared" si="18"/>
        <v>9</v>
      </c>
      <c r="S125" t="str">
        <f>IF(Q125&lt;=VLOOKUP(C125,录取名额!$A:$B,2,0),"录取","不予录取")</f>
        <v>不予录取</v>
      </c>
      <c r="T125" t="str">
        <f t="shared" si="19"/>
        <v>RIGHT</v>
      </c>
      <c r="U125" t="str">
        <f>IF(R125&lt;=VLOOKUP(E125,录取名额!E:F,2,0),"录取","不予录取")</f>
        <v>不予录取</v>
      </c>
      <c r="V125" t="str">
        <f t="shared" si="20"/>
        <v>RIGHT</v>
      </c>
    </row>
    <row r="126" spans="1:22">
      <c r="A126" s="8">
        <v>154</v>
      </c>
      <c r="B126" s="8" t="s">
        <v>267</v>
      </c>
      <c r="C126" t="s">
        <v>1261</v>
      </c>
      <c r="D126">
        <f>VLOOKUP(A126,[1]数据整理!$A:$O,15,0)</f>
        <v>25400</v>
      </c>
      <c r="E126" t="str">
        <f>VLOOKUP(D126,目标专业代码!$I:$J,2,0)</f>
        <v>国际商务</v>
      </c>
      <c r="F126" s="41">
        <v>2.34778143060489</v>
      </c>
      <c r="G126" s="41">
        <v>0.111327666544088</v>
      </c>
      <c r="H126" s="41">
        <v>1.52636544328893</v>
      </c>
      <c r="I126" s="7" t="s">
        <v>1262</v>
      </c>
      <c r="J126" s="7">
        <f t="shared" si="14"/>
        <v>0</v>
      </c>
      <c r="K126" s="7" t="str">
        <f t="shared" si="15"/>
        <v>不予录取</v>
      </c>
      <c r="L126">
        <v>1</v>
      </c>
      <c r="M126">
        <v>0.03411</v>
      </c>
      <c r="N126">
        <v>-0.72025</v>
      </c>
      <c r="O126" s="41">
        <f>IF(L126=0,0,IF(C126&lt;&gt;"外语学院",综合评价得分!F126*因子分析矩阵及成分!$R$2+综合评价得分!G126*因子分析矩阵及成分!$R$3+综合评价得分!H126*因子分析矩阵及成分!$R$4,IF(综合评价得分!C126="外语学院",综合评价得分!G126*因子分析矩阵及成分!$R$7+综合评价得分!H126*因子分析矩阵及成分!$R$9)))</f>
        <v>1.28915712003229</v>
      </c>
      <c r="P126" s="40">
        <f t="shared" si="16"/>
        <v>38</v>
      </c>
      <c r="Q126">
        <f t="shared" si="17"/>
        <v>18</v>
      </c>
      <c r="R126">
        <f t="shared" si="18"/>
        <v>2</v>
      </c>
      <c r="S126" t="str">
        <f>IF(Q126&lt;=VLOOKUP(C126,录取名额!$A:$B,2,0),"录取","不予录取")</f>
        <v>录取</v>
      </c>
      <c r="T126" t="str">
        <f t="shared" si="19"/>
        <v>FALSE</v>
      </c>
      <c r="U126" t="str">
        <f>IF(R126&lt;=VLOOKUP(E126,录取名额!E:F,2,0),"录取","不予录取")</f>
        <v>录取</v>
      </c>
      <c r="V126" t="str">
        <f t="shared" si="20"/>
        <v>FALSE</v>
      </c>
    </row>
    <row r="127" spans="1:22">
      <c r="A127" s="8">
        <v>155</v>
      </c>
      <c r="B127" s="8" t="s">
        <v>268</v>
      </c>
      <c r="C127" t="s">
        <v>1261</v>
      </c>
      <c r="D127">
        <f>VLOOKUP(A127,[1]数据整理!$A:$O,15,0)</f>
        <v>120200</v>
      </c>
      <c r="E127" t="str">
        <f>VLOOKUP(D127,目标专业代码!$I:$J,2,0)</f>
        <v>工商管理</v>
      </c>
      <c r="F127" s="41">
        <v>1.13440845380369</v>
      </c>
      <c r="G127" s="41">
        <v>0.359428690965837</v>
      </c>
      <c r="H127" s="41">
        <v>0.636201268776525</v>
      </c>
      <c r="I127" s="7" t="s">
        <v>1262</v>
      </c>
      <c r="J127" s="7">
        <f t="shared" si="14"/>
        <v>0</v>
      </c>
      <c r="K127" s="7" t="str">
        <f t="shared" si="15"/>
        <v>不予录取</v>
      </c>
      <c r="L127">
        <v>1</v>
      </c>
      <c r="M127">
        <v>-0.72056</v>
      </c>
      <c r="N127">
        <v>-0.78557</v>
      </c>
      <c r="O127" s="41">
        <f>IF(L127=0,0,IF(C127&lt;&gt;"外语学院",综合评价得分!F127*因子分析矩阵及成分!$R$2+综合评价得分!G127*因子分析矩阵及成分!$R$3+综合评价得分!H127*因子分析矩阵及成分!$R$4,IF(综合评价得分!C127="外语学院",综合评价得分!G127*因子分析矩阵及成分!$R$7+综合评价得分!H127*因子分析矩阵及成分!$R$9)))</f>
        <v>0.729066552231103</v>
      </c>
      <c r="P127" s="40">
        <f t="shared" si="16"/>
        <v>95</v>
      </c>
      <c r="Q127">
        <f t="shared" si="17"/>
        <v>46</v>
      </c>
      <c r="R127">
        <f t="shared" si="18"/>
        <v>16</v>
      </c>
      <c r="S127" t="str">
        <f>IF(Q127&lt;=VLOOKUP(C127,录取名额!$A:$B,2,0),"录取","不予录取")</f>
        <v>不予录取</v>
      </c>
      <c r="T127" t="str">
        <f t="shared" si="19"/>
        <v>RIGHT</v>
      </c>
      <c r="U127" t="str">
        <f>IF(R127&lt;=VLOOKUP(E127,录取名额!E:F,2,0),"录取","不予录取")</f>
        <v>不予录取</v>
      </c>
      <c r="V127" t="str">
        <f t="shared" si="20"/>
        <v>RIGHT</v>
      </c>
    </row>
    <row r="128" spans="1:22">
      <c r="A128" s="8">
        <v>156</v>
      </c>
      <c r="B128" s="8" t="s">
        <v>270</v>
      </c>
      <c r="C128" t="s">
        <v>1261</v>
      </c>
      <c r="D128">
        <f>VLOOKUP(A128,[1]数据整理!$A:$O,15,0)</f>
        <v>120200</v>
      </c>
      <c r="E128" t="str">
        <f>VLOOKUP(D128,目标专业代码!$I:$J,2,0)</f>
        <v>工商管理</v>
      </c>
      <c r="F128" s="41">
        <v>0.955834423032728</v>
      </c>
      <c r="G128" s="41">
        <v>0.185449097650663</v>
      </c>
      <c r="H128" s="41">
        <v>-0.392162241132486</v>
      </c>
      <c r="I128" s="7" t="s">
        <v>1262</v>
      </c>
      <c r="J128" s="7">
        <f t="shared" si="14"/>
        <v>0</v>
      </c>
      <c r="K128" s="7" t="str">
        <f t="shared" si="15"/>
        <v>不予录取</v>
      </c>
      <c r="L128">
        <v>1</v>
      </c>
      <c r="M128">
        <v>0.02516</v>
      </c>
      <c r="N128">
        <v>0.11877</v>
      </c>
      <c r="O128" s="41">
        <f>IF(L128=0,0,IF(C128&lt;&gt;"外语学院",综合评价得分!F128*因子分析矩阵及成分!$R$2+综合评价得分!G128*因子分析矩阵及成分!$R$3+综合评价得分!H128*因子分析矩阵及成分!$R$4,IF(综合评价得分!C128="外语学院",综合评价得分!G128*因子分析矩阵及成分!$R$7+综合评价得分!H128*因子分析矩阵及成分!$R$9)))</f>
        <v>0.203117293278153</v>
      </c>
      <c r="P128" s="40">
        <f t="shared" si="16"/>
        <v>299</v>
      </c>
      <c r="Q128">
        <f t="shared" si="17"/>
        <v>146</v>
      </c>
      <c r="R128">
        <f t="shared" si="18"/>
        <v>50</v>
      </c>
      <c r="S128" t="str">
        <f>IF(Q128&lt;=VLOOKUP(C128,录取名额!$A:$B,2,0),"录取","不予录取")</f>
        <v>不予录取</v>
      </c>
      <c r="T128" t="str">
        <f t="shared" si="19"/>
        <v>RIGHT</v>
      </c>
      <c r="U128" t="str">
        <f>IF(R128&lt;=VLOOKUP(E128,录取名额!E:F,2,0),"录取","不予录取")</f>
        <v>不予录取</v>
      </c>
      <c r="V128" t="str">
        <f t="shared" si="20"/>
        <v>RIGHT</v>
      </c>
    </row>
    <row r="129" spans="1:22">
      <c r="A129" s="8">
        <v>159</v>
      </c>
      <c r="B129" s="8" t="s">
        <v>271</v>
      </c>
      <c r="C129" t="s">
        <v>1264</v>
      </c>
      <c r="D129">
        <f>VLOOKUP(A129,[1]数据整理!$A:$O,15,0)</f>
        <v>85700</v>
      </c>
      <c r="E129" t="str">
        <f>VLOOKUP(D129,目标专业代码!$I:$J,2,0)</f>
        <v>资源与环境</v>
      </c>
      <c r="F129" s="41">
        <v>-1.857981329527</v>
      </c>
      <c r="G129" s="41">
        <v>-1.89485985242709</v>
      </c>
      <c r="H129" s="41">
        <v>-0.789551941461673</v>
      </c>
      <c r="I129" s="7">
        <v>79.45</v>
      </c>
      <c r="J129" s="7">
        <f t="shared" si="14"/>
        <v>79.45</v>
      </c>
      <c r="K129" s="7" t="str">
        <f t="shared" si="15"/>
        <v>录取</v>
      </c>
      <c r="L129">
        <v>1</v>
      </c>
      <c r="M129">
        <v>-0.54116</v>
      </c>
      <c r="N129">
        <v>-0.73025</v>
      </c>
      <c r="O129" s="41">
        <f>IF(L129=0,0,IF(C129&lt;&gt;"外语学院",综合评价得分!F129*因子分析矩阵及成分!$R$2+综合评价得分!G129*因子分析矩阵及成分!$R$3+综合评价得分!H129*因子分析矩阵及成分!$R$4,IF(综合评价得分!C129="外语学院",综合评价得分!G129*因子分析矩阵及成分!$R$7+综合评价得分!H129*因子分析矩阵及成分!$R$9)))</f>
        <v>-1.71695367336312</v>
      </c>
      <c r="P129" s="40">
        <f t="shared" si="16"/>
        <v>972</v>
      </c>
      <c r="Q129">
        <f t="shared" si="17"/>
        <v>25</v>
      </c>
      <c r="R129">
        <f t="shared" si="18"/>
        <v>6</v>
      </c>
      <c r="S129" t="str">
        <f>IF(Q129&lt;=VLOOKUP(C129,录取名额!$A:$B,2,0),"录取","不予录取")</f>
        <v>不予录取</v>
      </c>
      <c r="T129" t="str">
        <f t="shared" si="19"/>
        <v>FALSE</v>
      </c>
      <c r="U129" t="str">
        <f>IF(R129&lt;=VLOOKUP(E129,录取名额!E:F,2,0),"录取","不予录取")</f>
        <v>不予录取</v>
      </c>
      <c r="V129" t="str">
        <f t="shared" si="20"/>
        <v>FALSE</v>
      </c>
    </row>
    <row r="130" spans="1:22">
      <c r="A130" s="8">
        <v>160</v>
      </c>
      <c r="B130" s="8" t="s">
        <v>273</v>
      </c>
      <c r="C130" t="s">
        <v>1266</v>
      </c>
      <c r="D130">
        <f>VLOOKUP(A130,[1]数据整理!$A:$O,15,0)</f>
        <v>81200</v>
      </c>
      <c r="E130" t="str">
        <f>VLOOKUP(D130,目标专业代码!$I:$J,2,0)</f>
        <v>计算机科学与技术</v>
      </c>
      <c r="F130" s="41">
        <v>-0.428268864803901</v>
      </c>
      <c r="G130" s="41">
        <v>0.205034623057134</v>
      </c>
      <c r="H130" s="41">
        <v>-0.789551941461673</v>
      </c>
      <c r="I130" s="7" t="s">
        <v>1262</v>
      </c>
      <c r="J130" s="7">
        <f t="shared" si="14"/>
        <v>0</v>
      </c>
      <c r="K130" s="7" t="str">
        <f t="shared" si="15"/>
        <v>不予录取</v>
      </c>
      <c r="L130">
        <v>1</v>
      </c>
      <c r="M130">
        <v>-0.7821</v>
      </c>
      <c r="N130">
        <v>-0.62001</v>
      </c>
      <c r="O130" s="41">
        <f>IF(L130=0,0,IF(C130&lt;&gt;"外语学院",综合评价得分!F130*因子分析矩阵及成分!$R$2+综合评价得分!G130*因子分析矩阵及成分!$R$3+综合评价得分!H130*因子分析矩阵及成分!$R$4,IF(综合评价得分!C130="外语学院",综合评价得分!G130*因子分析矩阵及成分!$R$7+综合评价得分!H130*因子分析矩阵及成分!$R$9)))</f>
        <v>-0.324031063540299</v>
      </c>
      <c r="P130" s="40">
        <f t="shared" si="16"/>
        <v>697</v>
      </c>
      <c r="Q130">
        <f t="shared" si="17"/>
        <v>11</v>
      </c>
      <c r="R130">
        <f t="shared" si="18"/>
        <v>8</v>
      </c>
      <c r="S130" t="str">
        <f>IF(Q130&lt;=VLOOKUP(C130,录取名额!$A:$B,2,0),"录取","不予录取")</f>
        <v>不予录取</v>
      </c>
      <c r="T130" t="str">
        <f t="shared" si="19"/>
        <v>RIGHT</v>
      </c>
      <c r="U130" t="str">
        <f>IF(R130&lt;=VLOOKUP(E130,录取名额!E:F,2,0),"录取","不予录取")</f>
        <v>不予录取</v>
      </c>
      <c r="V130" t="str">
        <f t="shared" si="20"/>
        <v>RIGHT</v>
      </c>
    </row>
    <row r="131" spans="1:22">
      <c r="A131" s="8">
        <v>162</v>
      </c>
      <c r="B131" s="8" t="s">
        <v>275</v>
      </c>
      <c r="C131" t="s">
        <v>1270</v>
      </c>
      <c r="D131">
        <f>VLOOKUP(A131,[1]数据整理!$A:$O,15,0)</f>
        <v>50200</v>
      </c>
      <c r="E131" t="str">
        <f>VLOOKUP(D131,目标专业代码!$I:$J,2,0)</f>
        <v>外国语言文学</v>
      </c>
      <c r="F131" s="41">
        <v>2.62354801624152</v>
      </c>
      <c r="G131" s="41">
        <v>0.161901179731687</v>
      </c>
      <c r="H131" s="41">
        <v>-0.789551941461673</v>
      </c>
      <c r="I131" s="7" t="s">
        <v>1262</v>
      </c>
      <c r="J131" s="7">
        <f t="shared" ref="J131:J194" si="21">IF(ISNUMBER(I131),I131,0)</f>
        <v>0</v>
      </c>
      <c r="K131" s="7" t="str">
        <f t="shared" ref="K131:K194" si="22">IF(ISNUMBER(I131),"录取","不予录取")</f>
        <v>不予录取</v>
      </c>
      <c r="L131">
        <v>1</v>
      </c>
      <c r="M131">
        <v>0.09265</v>
      </c>
      <c r="N131">
        <v>-0.69451</v>
      </c>
      <c r="O131" s="41">
        <f>IF(L131=0,0,IF(C131&lt;&gt;"外语学院",综合评价得分!F131*因子分析矩阵及成分!$R$2+综合评价得分!G131*因子分析矩阵及成分!$R$3+综合评价得分!H131*因子分析矩阵及成分!$R$4,IF(综合评价得分!C131="外语学院",综合评价得分!G131*因子分析矩阵及成分!$R$7+综合评价得分!H131*因子分析矩阵及成分!$R$9)))</f>
        <v>-0.180652638742622</v>
      </c>
      <c r="P131" s="40">
        <f t="shared" ref="P131:P194" si="23">_xlfn.RANK.EQ(O131,$O$2:$O$978)</f>
        <v>583</v>
      </c>
      <c r="Q131">
        <f t="shared" ref="Q131:Q194" si="24">SUMPRODUCT((C131=$C$2:$C$978)*($O$2:$O$978&gt;=O131))</f>
        <v>21</v>
      </c>
      <c r="R131">
        <f t="shared" ref="R131:R194" si="25">SUMPRODUCT((E131=$E$2:$E$978)*($O$2:$O$978&gt;=O131))</f>
        <v>11</v>
      </c>
      <c r="S131" t="str">
        <f>IF(Q131&lt;=VLOOKUP(C131,录取名额!$A:$B,2,0),"录取","不予录取")</f>
        <v>不予录取</v>
      </c>
      <c r="T131" t="str">
        <f t="shared" ref="T131:T194" si="26">IF(K131=S131,"RIGHT","FALSE")</f>
        <v>RIGHT</v>
      </c>
      <c r="U131" t="str">
        <f>IF(R131&lt;=VLOOKUP(E131,录取名额!E:F,2,0),"录取","不予录取")</f>
        <v>不予录取</v>
      </c>
      <c r="V131" t="str">
        <f t="shared" ref="V131:V194" si="27">IF(K131=U131,"RIGHT","FALSE")</f>
        <v>RIGHT</v>
      </c>
    </row>
    <row r="132" spans="1:22">
      <c r="A132" s="8">
        <v>163</v>
      </c>
      <c r="B132" s="8" t="s">
        <v>276</v>
      </c>
      <c r="C132" t="s">
        <v>1261</v>
      </c>
      <c r="D132">
        <f>VLOOKUP(A132,[1]数据整理!$A:$O,15,0)</f>
        <v>120200</v>
      </c>
      <c r="E132" t="str">
        <f>VLOOKUP(D132,目标专业代码!$I:$J,2,0)</f>
        <v>工商管理</v>
      </c>
      <c r="F132" s="41">
        <v>-0.336346669591688</v>
      </c>
      <c r="G132" s="41">
        <v>0.408887861454185</v>
      </c>
      <c r="H132" s="41">
        <v>-0.602799199901583</v>
      </c>
      <c r="I132" s="7" t="s">
        <v>1262</v>
      </c>
      <c r="J132" s="7">
        <f t="shared" si="21"/>
        <v>0</v>
      </c>
      <c r="K132" s="7" t="str">
        <f t="shared" si="22"/>
        <v>不予录取</v>
      </c>
      <c r="L132">
        <v>1</v>
      </c>
      <c r="M132">
        <v>0.46104</v>
      </c>
      <c r="N132">
        <v>-0.90942</v>
      </c>
      <c r="O132" s="41">
        <f>IF(L132=0,0,IF(C132&lt;&gt;"外语学院",综合评价得分!F132*因子分析矩阵及成分!$R$2+综合评价得分!G132*因子分析矩阵及成分!$R$3+综合评价得分!H132*因子分析矩阵及成分!$R$4,IF(综合评价得分!C132="外语学院",综合评价得分!G132*因子分析矩阵及成分!$R$7+综合评价得分!H132*因子分析矩阵及成分!$R$9)))</f>
        <v>-0.130296553492956</v>
      </c>
      <c r="P132" s="40">
        <f t="shared" si="23"/>
        <v>528</v>
      </c>
      <c r="Q132">
        <f t="shared" si="24"/>
        <v>240</v>
      </c>
      <c r="R132">
        <f t="shared" si="25"/>
        <v>78</v>
      </c>
      <c r="S132" t="str">
        <f>IF(Q132&lt;=VLOOKUP(C132,录取名额!$A:$B,2,0),"录取","不予录取")</f>
        <v>不予录取</v>
      </c>
      <c r="T132" t="str">
        <f t="shared" si="26"/>
        <v>RIGHT</v>
      </c>
      <c r="U132" t="str">
        <f>IF(R132&lt;=VLOOKUP(E132,录取名额!E:F,2,0),"录取","不予录取")</f>
        <v>不予录取</v>
      </c>
      <c r="V132" t="str">
        <f t="shared" si="27"/>
        <v>RIGHT</v>
      </c>
    </row>
    <row r="133" spans="1:22">
      <c r="A133" s="8">
        <v>164</v>
      </c>
      <c r="B133" s="8" t="s">
        <v>278</v>
      </c>
      <c r="C133" t="s">
        <v>1261</v>
      </c>
      <c r="D133">
        <f>VLOOKUP(A133,[1]数据整理!$A:$O,15,0)</f>
        <v>120200</v>
      </c>
      <c r="E133" t="str">
        <f>VLOOKUP(D133,目标专业代码!$I:$J,2,0)</f>
        <v>工商管理</v>
      </c>
      <c r="F133" s="41">
        <v>-0.704035450440535</v>
      </c>
      <c r="G133" s="41">
        <v>0.440621085070217</v>
      </c>
      <c r="H133" s="41">
        <v>-0.251340322547386</v>
      </c>
      <c r="I133" s="7" t="s">
        <v>1262</v>
      </c>
      <c r="J133" s="7">
        <f t="shared" si="21"/>
        <v>0</v>
      </c>
      <c r="K133" s="7" t="str">
        <f t="shared" si="22"/>
        <v>不予录取</v>
      </c>
      <c r="L133">
        <v>1</v>
      </c>
      <c r="M133">
        <v>0.96537</v>
      </c>
      <c r="N133">
        <v>-0.8038</v>
      </c>
      <c r="O133" s="41">
        <f>IF(L133=0,0,IF(C133&lt;&gt;"外语学院",综合评价得分!F133*因子分析矩阵及成分!$R$2+综合评价得分!G133*因子分析矩阵及成分!$R$3+综合评价得分!H133*因子分析矩阵及成分!$R$4,IF(综合评价得分!C133="外语学院",综合评价得分!G133*因子分析矩阵及成分!$R$7+综合评价得分!H133*因子分析矩阵及成分!$R$9)))</f>
        <v>-0.0827137661966979</v>
      </c>
      <c r="P133" s="40">
        <f t="shared" si="23"/>
        <v>489</v>
      </c>
      <c r="Q133">
        <f t="shared" si="24"/>
        <v>226</v>
      </c>
      <c r="R133">
        <f t="shared" si="25"/>
        <v>72</v>
      </c>
      <c r="S133" t="str">
        <f>IF(Q133&lt;=VLOOKUP(C133,录取名额!$A:$B,2,0),"录取","不予录取")</f>
        <v>不予录取</v>
      </c>
      <c r="T133" t="str">
        <f t="shared" si="26"/>
        <v>RIGHT</v>
      </c>
      <c r="U133" t="str">
        <f>IF(R133&lt;=VLOOKUP(E133,录取名额!E:F,2,0),"录取","不予录取")</f>
        <v>不予录取</v>
      </c>
      <c r="V133" t="str">
        <f t="shared" si="27"/>
        <v>RIGHT</v>
      </c>
    </row>
    <row r="134" spans="1:22">
      <c r="A134" s="8">
        <v>165</v>
      </c>
      <c r="B134" s="8" t="s">
        <v>279</v>
      </c>
      <c r="C134" t="s">
        <v>1261</v>
      </c>
      <c r="D134">
        <f>VLOOKUP(A134,[1]数据整理!$A:$O,15,0)</f>
        <v>120200</v>
      </c>
      <c r="E134" t="str">
        <f>VLOOKUP(D134,目标专业代码!$I:$J,2,0)</f>
        <v>工商管理</v>
      </c>
      <c r="F134" s="41">
        <v>0.733272725090151</v>
      </c>
      <c r="G134" s="41">
        <v>0.363576456252414</v>
      </c>
      <c r="H134" s="41">
        <v>-0.881413587411653</v>
      </c>
      <c r="I134" s="7" t="s">
        <v>1262</v>
      </c>
      <c r="J134" s="7">
        <f t="shared" si="21"/>
        <v>0</v>
      </c>
      <c r="K134" s="7" t="str">
        <f t="shared" si="22"/>
        <v>不予录取</v>
      </c>
      <c r="L134">
        <v>1</v>
      </c>
      <c r="M134">
        <v>1.00649</v>
      </c>
      <c r="N134">
        <v>-0.86266</v>
      </c>
      <c r="O134" s="41">
        <f>IF(L134=0,0,IF(C134&lt;&gt;"外语学院",综合评价得分!F134*因子分析矩阵及成分!$R$2+综合评价得分!G134*因子分析矩阵及成分!$R$3+综合评价得分!H134*因子分析矩阵及成分!$R$4,IF(综合评价得分!C134="外语学院",综合评价得分!G134*因子分析矩阵及成分!$R$7+综合评价得分!H134*因子分析矩阵及成分!$R$9)))</f>
        <v>0.0384423580821248</v>
      </c>
      <c r="P134" s="40">
        <f t="shared" si="23"/>
        <v>388</v>
      </c>
      <c r="Q134">
        <f t="shared" si="24"/>
        <v>181</v>
      </c>
      <c r="R134">
        <f t="shared" si="25"/>
        <v>60</v>
      </c>
      <c r="S134" t="str">
        <f>IF(Q134&lt;=VLOOKUP(C134,录取名额!$A:$B,2,0),"录取","不予录取")</f>
        <v>不予录取</v>
      </c>
      <c r="T134" t="str">
        <f t="shared" si="26"/>
        <v>RIGHT</v>
      </c>
      <c r="U134" t="str">
        <f>IF(R134&lt;=VLOOKUP(E134,录取名额!E:F,2,0),"录取","不予录取")</f>
        <v>不予录取</v>
      </c>
      <c r="V134" t="str">
        <f t="shared" si="27"/>
        <v>RIGHT</v>
      </c>
    </row>
    <row r="135" spans="1:22">
      <c r="A135" s="8">
        <v>166</v>
      </c>
      <c r="B135" s="8" t="s">
        <v>280</v>
      </c>
      <c r="C135" t="s">
        <v>1263</v>
      </c>
      <c r="D135">
        <f>VLOOKUP(A135,[1]数据整理!$A:$O,15,0)</f>
        <v>83400</v>
      </c>
      <c r="E135" t="str">
        <f>VLOOKUP(D135,目标专业代码!$I:$J,2,0)</f>
        <v>风景园林学（工学）</v>
      </c>
      <c r="F135" s="41">
        <v>2.77062352858106</v>
      </c>
      <c r="G135" s="41">
        <v>0.0320744068490217</v>
      </c>
      <c r="H135" s="41">
        <v>0.797540050435591</v>
      </c>
      <c r="I135" s="7" t="s">
        <v>1262</v>
      </c>
      <c r="J135" s="7">
        <f t="shared" si="21"/>
        <v>0</v>
      </c>
      <c r="K135" s="7" t="str">
        <f t="shared" si="22"/>
        <v>不予录取</v>
      </c>
      <c r="L135">
        <v>1</v>
      </c>
      <c r="M135">
        <v>-0.07031</v>
      </c>
      <c r="N135">
        <v>0.24042</v>
      </c>
      <c r="O135" s="41">
        <f>IF(L135=0,0,IF(C135&lt;&gt;"外语学院",综合评价得分!F135*因子分析矩阵及成分!$R$2+综合评价得分!G135*因子分析矩阵及成分!$R$3+综合评价得分!H135*因子分析矩阵及成分!$R$4,IF(综合评价得分!C135="外语学院",综合评价得分!G135*因子分析矩阵及成分!$R$7+综合评价得分!H135*因子分析矩阵及成分!$R$9)))</f>
        <v>1.08981804540691</v>
      </c>
      <c r="P135" s="40">
        <f t="shared" si="23"/>
        <v>53</v>
      </c>
      <c r="Q135">
        <f t="shared" si="24"/>
        <v>18</v>
      </c>
      <c r="R135">
        <f t="shared" si="25"/>
        <v>2</v>
      </c>
      <c r="S135" t="str">
        <f>IF(Q135&lt;=VLOOKUP(C135,录取名额!$A:$B,2,0),"录取","不予录取")</f>
        <v>录取</v>
      </c>
      <c r="T135" t="str">
        <f t="shared" si="26"/>
        <v>FALSE</v>
      </c>
      <c r="U135" t="str">
        <f>IF(R135&lt;=VLOOKUP(E135,录取名额!E:F,2,0),"录取","不予录取")</f>
        <v>录取</v>
      </c>
      <c r="V135" t="str">
        <f t="shared" si="27"/>
        <v>FALSE</v>
      </c>
    </row>
    <row r="136" spans="1:22">
      <c r="A136" s="8">
        <v>167</v>
      </c>
      <c r="B136" s="8" t="s">
        <v>281</v>
      </c>
      <c r="C136" t="s">
        <v>1261</v>
      </c>
      <c r="D136">
        <f>VLOOKUP(A136,[1]数据整理!$A:$O,15,0)</f>
        <v>20200</v>
      </c>
      <c r="E136" t="str">
        <f>VLOOKUP(D136,目标专业代码!$I:$J,2,0)</f>
        <v>应用经济学</v>
      </c>
      <c r="F136" s="41">
        <v>-0.520191060016112</v>
      </c>
      <c r="G136" s="41">
        <v>0.00617307296959227</v>
      </c>
      <c r="H136" s="41">
        <v>-0.881413587411653</v>
      </c>
      <c r="I136" s="7" t="s">
        <v>1262</v>
      </c>
      <c r="J136" s="7">
        <f t="shared" si="21"/>
        <v>0</v>
      </c>
      <c r="K136" s="7" t="str">
        <f t="shared" si="22"/>
        <v>不予录取</v>
      </c>
      <c r="L136">
        <v>1</v>
      </c>
      <c r="M136">
        <v>-0.07415</v>
      </c>
      <c r="N136">
        <v>1.08039</v>
      </c>
      <c r="O136" s="41">
        <f>IF(L136=0,0,IF(C136&lt;&gt;"外语学院",综合评价得分!F136*因子分析矩阵及成分!$R$2+综合评价得分!G136*因子分析矩阵及成分!$R$3+综合评价得分!H136*因子分析矩阵及成分!$R$4,IF(综合评价得分!C136="外语学院",综合评价得分!G136*因子分析矩阵及成分!$R$7+综合评价得分!H136*因子分析矩阵及成分!$R$9)))</f>
        <v>-0.479055535427054</v>
      </c>
      <c r="P136" s="40">
        <f t="shared" si="23"/>
        <v>776</v>
      </c>
      <c r="Q136">
        <f t="shared" si="24"/>
        <v>324</v>
      </c>
      <c r="R136">
        <f t="shared" si="25"/>
        <v>72</v>
      </c>
      <c r="S136" t="str">
        <f>IF(Q136&lt;=VLOOKUP(C136,录取名额!$A:$B,2,0),"录取","不予录取")</f>
        <v>不予录取</v>
      </c>
      <c r="T136" t="str">
        <f t="shared" si="26"/>
        <v>RIGHT</v>
      </c>
      <c r="U136" t="str">
        <f>IF(R136&lt;=VLOOKUP(E136,录取名额!E:F,2,0),"录取","不予录取")</f>
        <v>不予录取</v>
      </c>
      <c r="V136" t="str">
        <f t="shared" si="27"/>
        <v>RIGHT</v>
      </c>
    </row>
    <row r="137" spans="1:22">
      <c r="A137" s="8">
        <v>168</v>
      </c>
      <c r="B137" s="8" t="s">
        <v>282</v>
      </c>
      <c r="C137" t="s">
        <v>1261</v>
      </c>
      <c r="D137">
        <f>VLOOKUP(A137,[1]数据整理!$A:$O,15,0)</f>
        <v>125300</v>
      </c>
      <c r="E137" t="str">
        <f>VLOOKUP(D137,目标专业代码!$I:$J,2,0)</f>
        <v>会计</v>
      </c>
      <c r="F137" s="41">
        <v>0.196802062639138</v>
      </c>
      <c r="G137" s="41">
        <v>0.352150750342277</v>
      </c>
      <c r="H137" s="41">
        <v>-0.582921039806984</v>
      </c>
      <c r="I137" s="7" t="s">
        <v>1262</v>
      </c>
      <c r="J137" s="7">
        <f t="shared" si="21"/>
        <v>0</v>
      </c>
      <c r="K137" s="7" t="str">
        <f t="shared" si="22"/>
        <v>不予录取</v>
      </c>
      <c r="L137">
        <v>1</v>
      </c>
      <c r="M137">
        <v>2.55321</v>
      </c>
      <c r="N137">
        <v>2.06572</v>
      </c>
      <c r="O137" s="41">
        <f>IF(L137=0,0,IF(C137&lt;&gt;"外语学院",综合评价得分!F137*因子分析矩阵及成分!$R$2+综合评价得分!G137*因子分析矩阵及成分!$R$3+综合评价得分!H137*因子分析矩阵及成分!$R$4,IF(综合评价得分!C137="外语学院",综合评价得分!G137*因子分析矩阵及成分!$R$7+综合评价得分!H137*因子分析矩阵及成分!$R$9)))</f>
        <v>-0.0015871749001326</v>
      </c>
      <c r="P137" s="40">
        <f t="shared" si="23"/>
        <v>421</v>
      </c>
      <c r="Q137">
        <f t="shared" si="24"/>
        <v>195</v>
      </c>
      <c r="R137">
        <f t="shared" si="25"/>
        <v>43</v>
      </c>
      <c r="S137" t="str">
        <f>IF(Q137&lt;=VLOOKUP(C137,录取名额!$A:$B,2,0),"录取","不予录取")</f>
        <v>不予录取</v>
      </c>
      <c r="T137" t="str">
        <f t="shared" si="26"/>
        <v>RIGHT</v>
      </c>
      <c r="U137" t="str">
        <f>IF(R137&lt;=VLOOKUP(E137,录取名额!E:F,2,0),"录取","不予录取")</f>
        <v>不予录取</v>
      </c>
      <c r="V137" t="str">
        <f t="shared" si="27"/>
        <v>RIGHT</v>
      </c>
    </row>
    <row r="138" spans="1:22">
      <c r="A138" s="8">
        <v>71</v>
      </c>
      <c r="B138" s="8" t="s">
        <v>165</v>
      </c>
      <c r="C138" t="s">
        <v>1263</v>
      </c>
      <c r="D138">
        <f>VLOOKUP(A138,[1]数据整理!$A:$O,15,0)</f>
        <v>97300</v>
      </c>
      <c r="E138" t="str">
        <f>VLOOKUP(D138,目标专业代码!$I:$J,2,0)</f>
        <v>风景园林学（农学）</v>
      </c>
      <c r="F138" s="41">
        <v>-0.575344377143438</v>
      </c>
      <c r="G138" s="41">
        <v>0.40868951544325</v>
      </c>
      <c r="H138" s="41">
        <v>1.86170109446487</v>
      </c>
      <c r="I138" s="7" t="s">
        <v>1262</v>
      </c>
      <c r="J138" s="7">
        <f t="shared" si="21"/>
        <v>0</v>
      </c>
      <c r="K138" s="7" t="str">
        <f t="shared" si="22"/>
        <v>不予录取</v>
      </c>
      <c r="L138">
        <v>1</v>
      </c>
      <c r="M138">
        <v>1.11624</v>
      </c>
      <c r="N138">
        <v>-0.28617</v>
      </c>
      <c r="O138" s="41">
        <f>IF(L138=0,0,IF(C138&lt;&gt;"外语学院",综合评价得分!F58*因子分析矩阵及成分!$R$2+综合评价得分!G58*因子分析矩阵及成分!$R$3+综合评价得分!H58*因子分析矩阵及成分!$R$4,IF(综合评价得分!C58="外语学院",综合评价得分!G58*因子分析矩阵及成分!$R$7+综合评价得分!H58*因子分析矩阵及成分!$R$9)))</f>
        <v>-0.202512097628938</v>
      </c>
      <c r="P138" s="40">
        <f t="shared" si="23"/>
        <v>604</v>
      </c>
      <c r="Q138">
        <f t="shared" si="24"/>
        <v>149</v>
      </c>
      <c r="R138">
        <f t="shared" si="25"/>
        <v>29</v>
      </c>
      <c r="S138" t="str">
        <f>IF(Q138&lt;=VLOOKUP(C138,录取名额!$A:$B,2,0),"录取","不予录取")</f>
        <v>不予录取</v>
      </c>
      <c r="T138" t="str">
        <f t="shared" si="26"/>
        <v>RIGHT</v>
      </c>
      <c r="U138" t="str">
        <f>IF(R138&lt;=VLOOKUP(E138,录取名额!E:F,2,0),"录取","不予录取")</f>
        <v>不予录取</v>
      </c>
      <c r="V138" t="str">
        <f t="shared" si="27"/>
        <v>RIGHT</v>
      </c>
    </row>
    <row r="139" spans="1:22">
      <c r="A139" s="8">
        <v>131</v>
      </c>
      <c r="B139" s="8" t="s">
        <v>240</v>
      </c>
      <c r="C139" t="s">
        <v>1263</v>
      </c>
      <c r="D139">
        <f>VLOOKUP(A139,[1]数据整理!$A:$O,15,0)</f>
        <v>97300</v>
      </c>
      <c r="E139" t="str">
        <f>VLOOKUP(D139,目标专业代码!$I:$J,2,0)</f>
        <v>风景园林学（农学）</v>
      </c>
      <c r="F139" s="41">
        <v>0.968948502421714</v>
      </c>
      <c r="G139" s="41">
        <v>0.389409624633052</v>
      </c>
      <c r="H139" s="41">
        <v>0.647805472906117</v>
      </c>
      <c r="I139" s="7" t="s">
        <v>1262</v>
      </c>
      <c r="J139" s="7">
        <f t="shared" si="21"/>
        <v>0</v>
      </c>
      <c r="K139" s="7" t="str">
        <f t="shared" si="22"/>
        <v>不予录取</v>
      </c>
      <c r="L139">
        <v>1</v>
      </c>
      <c r="M139">
        <v>0.39959</v>
      </c>
      <c r="N139">
        <v>-0.42014</v>
      </c>
      <c r="O139" s="41">
        <f>IF(L139=0,0,IF(C139&lt;&gt;"外语学院",综合评价得分!F107*因子分析矩阵及成分!$R$2+综合评价得分!G107*因子分析矩阵及成分!$R$3+综合评价得分!H107*因子分析矩阵及成分!$R$4,IF(综合评价得分!C107="外语学院",综合评价得分!G107*因子分析矩阵及成分!$R$7+综合评价得分!H107*因子分析矩阵及成分!$R$9)))</f>
        <v>0.0426120266278379</v>
      </c>
      <c r="P139" s="40">
        <f t="shared" si="23"/>
        <v>385</v>
      </c>
      <c r="Q139">
        <f t="shared" si="24"/>
        <v>108</v>
      </c>
      <c r="R139">
        <f t="shared" si="25"/>
        <v>19</v>
      </c>
      <c r="S139" t="str">
        <f>IF(Q139&lt;=VLOOKUP(C139,录取名额!$A:$B,2,0),"录取","不予录取")</f>
        <v>录取</v>
      </c>
      <c r="T139" t="str">
        <f t="shared" si="26"/>
        <v>FALSE</v>
      </c>
      <c r="U139" t="str">
        <f>IF(R139&lt;=VLOOKUP(E139,录取名额!E:F,2,0),"录取","不予录取")</f>
        <v>录取</v>
      </c>
      <c r="V139" t="str">
        <f t="shared" si="27"/>
        <v>FALSE</v>
      </c>
    </row>
    <row r="140" spans="1:22">
      <c r="A140" s="8">
        <v>173</v>
      </c>
      <c r="B140" s="8" t="s">
        <v>287</v>
      </c>
      <c r="C140" t="s">
        <v>1263</v>
      </c>
      <c r="D140">
        <f>VLOOKUP(A140,[1]数据整理!$A:$O,15,0)</f>
        <v>83400</v>
      </c>
      <c r="E140" t="str">
        <f>VLOOKUP(D140,目标专业代码!$I:$J,2,0)</f>
        <v>风景园林学（工学）</v>
      </c>
      <c r="F140" s="41">
        <v>-1.38106340536433</v>
      </c>
      <c r="G140" s="41">
        <v>-0.0348568434775722</v>
      </c>
      <c r="H140" s="41">
        <v>1.72693744562336</v>
      </c>
      <c r="I140" s="7" t="s">
        <v>1262</v>
      </c>
      <c r="J140" s="7">
        <f t="shared" si="21"/>
        <v>0</v>
      </c>
      <c r="K140" s="7" t="str">
        <f t="shared" si="22"/>
        <v>不予录取</v>
      </c>
      <c r="L140">
        <v>1</v>
      </c>
      <c r="M140">
        <v>1.42788</v>
      </c>
      <c r="N140">
        <v>-0.99885</v>
      </c>
      <c r="O140" s="41">
        <f>IF(L140=0,0,IF(C140&lt;&gt;"外语学院",综合评价得分!F140*因子分析矩阵及成分!$R$2+综合评价得分!G140*因子分析矩阵及成分!$R$3+综合评价得分!H140*因子分析矩阵及成分!$R$4,IF(综合评价得分!C140="外语学院",综合评价得分!G140*因子分析矩阵及成分!$R$7+综合评价得分!H140*因子分析矩阵及成分!$R$9)))</f>
        <v>0.261469593106191</v>
      </c>
      <c r="P140" s="40">
        <f t="shared" si="23"/>
        <v>267</v>
      </c>
      <c r="Q140">
        <f t="shared" si="24"/>
        <v>73</v>
      </c>
      <c r="R140">
        <f t="shared" si="25"/>
        <v>23</v>
      </c>
      <c r="S140" t="str">
        <f>IF(Q140&lt;=VLOOKUP(C140,录取名额!$A:$B,2,0),"录取","不予录取")</f>
        <v>录取</v>
      </c>
      <c r="T140" t="str">
        <f t="shared" si="26"/>
        <v>FALSE</v>
      </c>
      <c r="U140" t="str">
        <f>IF(R140&lt;=VLOOKUP(E140,录取名额!E:F,2,0),"录取","不予录取")</f>
        <v>录取</v>
      </c>
      <c r="V140" t="str">
        <f t="shared" si="27"/>
        <v>FALSE</v>
      </c>
    </row>
    <row r="141" spans="1:22">
      <c r="A141" s="8">
        <v>169</v>
      </c>
      <c r="B141" s="8" t="s">
        <v>284</v>
      </c>
      <c r="C141" t="s">
        <v>1263</v>
      </c>
      <c r="D141">
        <f>VLOOKUP(A141,[1]数据整理!$A:$O,15,0)</f>
        <v>97300</v>
      </c>
      <c r="E141" t="str">
        <f>VLOOKUP(D141,目标专业代码!$I:$J,2,0)</f>
        <v>风景园林学（农学）</v>
      </c>
      <c r="F141" s="41">
        <v>-0.633891990842824</v>
      </c>
      <c r="G141" s="41">
        <v>0.165747022925973</v>
      </c>
      <c r="H141" s="41">
        <v>-0.192566846252335</v>
      </c>
      <c r="I141" s="7" t="s">
        <v>1262</v>
      </c>
      <c r="J141" s="7">
        <f t="shared" si="21"/>
        <v>0</v>
      </c>
      <c r="K141" s="7" t="str">
        <f t="shared" si="22"/>
        <v>不予录取</v>
      </c>
      <c r="L141">
        <v>1</v>
      </c>
      <c r="M141">
        <v>0.06063</v>
      </c>
      <c r="N141">
        <v>-0.82728</v>
      </c>
      <c r="O141" s="41">
        <f>IF(L141=0,0,IF(C141&lt;&gt;"外语学院",综合评价得分!F138*因子分析矩阵及成分!$R$2+综合评价得分!G138*因子分析矩阵及成分!$R$3+综合评价得分!H138*因子分析矩阵及成分!$R$4,IF(综合评价得分!C138="外语学院",综合评价得分!G138*因子分析矩阵及成分!$R$7+综合评价得分!H138*因子分析矩阵及成分!$R$9)))</f>
        <v>0.747141246743883</v>
      </c>
      <c r="P141" s="40">
        <f t="shared" si="23"/>
        <v>93</v>
      </c>
      <c r="Q141">
        <f t="shared" si="24"/>
        <v>31</v>
      </c>
      <c r="R141">
        <f t="shared" si="25"/>
        <v>6</v>
      </c>
      <c r="S141" t="str">
        <f>IF(Q141&lt;=VLOOKUP(C141,录取名额!$A:$B,2,0),"录取","不予录取")</f>
        <v>录取</v>
      </c>
      <c r="T141" t="str">
        <f t="shared" si="26"/>
        <v>FALSE</v>
      </c>
      <c r="U141" t="str">
        <f>IF(R141&lt;=VLOOKUP(E141,录取名额!E:F,2,0),"录取","不予录取")</f>
        <v>录取</v>
      </c>
      <c r="V141" t="str">
        <f t="shared" si="27"/>
        <v>FALSE</v>
      </c>
    </row>
    <row r="142" spans="1:22">
      <c r="A142" s="8">
        <v>175</v>
      </c>
      <c r="B142" s="8" t="s">
        <v>290</v>
      </c>
      <c r="C142" t="s">
        <v>1261</v>
      </c>
      <c r="D142">
        <f>VLOOKUP(A142,[1]数据整理!$A:$O,15,0)</f>
        <v>20200</v>
      </c>
      <c r="E142" t="str">
        <f>VLOOKUP(D142,目标专业代码!$I:$J,2,0)</f>
        <v>应用经济学</v>
      </c>
      <c r="F142" s="41">
        <v>-0.317962230549246</v>
      </c>
      <c r="G142" s="41">
        <v>0.240472317372891</v>
      </c>
      <c r="H142" s="41">
        <v>1.68672761749372</v>
      </c>
      <c r="I142" s="7" t="s">
        <v>1262</v>
      </c>
      <c r="J142" s="7">
        <f t="shared" si="21"/>
        <v>0</v>
      </c>
      <c r="K142" s="7" t="str">
        <f t="shared" si="22"/>
        <v>不予录取</v>
      </c>
      <c r="L142">
        <v>1</v>
      </c>
      <c r="M142">
        <v>0.24167</v>
      </c>
      <c r="N142">
        <v>0.6012</v>
      </c>
      <c r="O142" s="41">
        <f>IF(L142=0,0,IF(C142&lt;&gt;"外语学院",综合评价得分!F142*因子分析矩阵及成分!$R$2+综合评价得分!G142*因子分析矩阵及成分!$R$3+综合评价得分!H142*因子分析矩阵及成分!$R$4,IF(综合评价得分!C142="外语学院",综合评价得分!G142*因子分析矩阵及成分!$R$7+综合评价得分!H142*因子分析矩阵及成分!$R$9)))</f>
        <v>0.671791493560965</v>
      </c>
      <c r="P142" s="40">
        <f t="shared" si="23"/>
        <v>111</v>
      </c>
      <c r="Q142">
        <f t="shared" si="24"/>
        <v>57</v>
      </c>
      <c r="R142">
        <f t="shared" si="25"/>
        <v>14</v>
      </c>
      <c r="S142" t="str">
        <f>IF(Q142&lt;=VLOOKUP(C142,录取名额!$A:$B,2,0),"录取","不予录取")</f>
        <v>不予录取</v>
      </c>
      <c r="T142" t="str">
        <f t="shared" si="26"/>
        <v>RIGHT</v>
      </c>
      <c r="U142" t="str">
        <f>IF(R142&lt;=VLOOKUP(E142,录取名额!E:F,2,0),"录取","不予录取")</f>
        <v>不予录取</v>
      </c>
      <c r="V142" t="str">
        <f t="shared" si="27"/>
        <v>RIGHT</v>
      </c>
    </row>
    <row r="143" spans="1:22">
      <c r="A143" s="8">
        <v>176</v>
      </c>
      <c r="B143" s="8" t="s">
        <v>291</v>
      </c>
      <c r="C143" t="s">
        <v>1263</v>
      </c>
      <c r="D143">
        <f>VLOOKUP(A143,[1]数据整理!$A:$O,15,0)</f>
        <v>95300</v>
      </c>
      <c r="E143" t="str">
        <f>VLOOKUP(D143,目标专业代码!$I:$J,2,0)</f>
        <v>风景园林</v>
      </c>
      <c r="F143" s="41">
        <v>-0.336346669591688</v>
      </c>
      <c r="G143" s="41">
        <v>0.304698425840218</v>
      </c>
      <c r="H143" s="41">
        <v>-0.559897826586723</v>
      </c>
      <c r="I143" s="7">
        <v>74.86</v>
      </c>
      <c r="J143" s="7">
        <f t="shared" si="21"/>
        <v>74.86</v>
      </c>
      <c r="K143" s="7" t="str">
        <f t="shared" si="22"/>
        <v>录取</v>
      </c>
      <c r="L143">
        <v>1</v>
      </c>
      <c r="M143">
        <v>0.85141</v>
      </c>
      <c r="N143">
        <v>-0.16258</v>
      </c>
      <c r="O143" s="41">
        <f>IF(L143=0,0,IF(C143&lt;&gt;"外语学院",综合评价得分!F143*因子分析矩阵及成分!$R$2+综合评价得分!G143*因子分析矩阵及成分!$R$3+综合评价得分!H143*因子分析矩阵及成分!$R$4,IF(综合评价得分!C143="外语学院",综合评价得分!G143*因子分析矩阵及成分!$R$7+综合评价得分!H143*因子分析矩阵及成分!$R$9)))</f>
        <v>-0.163284740259176</v>
      </c>
      <c r="P143" s="40">
        <f t="shared" si="23"/>
        <v>565</v>
      </c>
      <c r="Q143">
        <f t="shared" si="24"/>
        <v>140</v>
      </c>
      <c r="R143">
        <f t="shared" si="25"/>
        <v>71</v>
      </c>
      <c r="S143" t="str">
        <f>IF(Q143&lt;=VLOOKUP(C143,录取名额!$A:$B,2,0),"录取","不予录取")</f>
        <v>不予录取</v>
      </c>
      <c r="T143" t="str">
        <f t="shared" si="26"/>
        <v>FALSE</v>
      </c>
      <c r="U143" t="str">
        <f>IF(R143&lt;=VLOOKUP(E143,录取名额!E:F,2,0),"录取","不予录取")</f>
        <v>不予录取</v>
      </c>
      <c r="V143" t="str">
        <f t="shared" si="27"/>
        <v>FALSE</v>
      </c>
    </row>
    <row r="144" spans="1:22">
      <c r="A144" s="8">
        <v>177</v>
      </c>
      <c r="B144" s="8" t="s">
        <v>292</v>
      </c>
      <c r="C144" t="s">
        <v>1265</v>
      </c>
      <c r="D144">
        <f>VLOOKUP(A144,[1]数据整理!$A:$O,15,0)</f>
        <v>135108</v>
      </c>
      <c r="E144" t="str">
        <f>VLOOKUP(D144,目标专业代码!$I:$J,2,0)</f>
        <v>艺术设计</v>
      </c>
      <c r="F144" s="41">
        <v>-1.857981329527</v>
      </c>
      <c r="G144" s="41">
        <v>0.168110114555573</v>
      </c>
      <c r="H144" s="41">
        <v>0.950304077625194</v>
      </c>
      <c r="I144" s="7" t="s">
        <v>1262</v>
      </c>
      <c r="J144" s="7">
        <f t="shared" si="21"/>
        <v>0</v>
      </c>
      <c r="K144" s="7" t="str">
        <f t="shared" si="22"/>
        <v>不予录取</v>
      </c>
      <c r="L144">
        <v>1</v>
      </c>
      <c r="M144">
        <v>0.16652</v>
      </c>
      <c r="N144">
        <v>0.97731</v>
      </c>
      <c r="O144" s="41">
        <f>IF(L144=0,0,IF(C144&lt;&gt;"外语学院",综合评价得分!F144*因子分析矩阵及成分!$R$2+综合评价得分!G144*因子分析矩阵及成分!$R$3+综合评价得分!H144*因子分析矩阵及成分!$R$4,IF(综合评价得分!C144="外语学院",综合评价得分!G144*因子分析矩阵及成分!$R$7+综合评价得分!H144*因子分析矩阵及成分!$R$9)))</f>
        <v>-0.0721000038173374</v>
      </c>
      <c r="P144" s="40">
        <f t="shared" si="23"/>
        <v>481</v>
      </c>
      <c r="Q144">
        <f t="shared" si="24"/>
        <v>29</v>
      </c>
      <c r="R144">
        <f t="shared" si="25"/>
        <v>14</v>
      </c>
      <c r="S144" t="str">
        <f>IF(Q144&lt;=VLOOKUP(C144,录取名额!$A:$B,2,0),"录取","不予录取")</f>
        <v>不予录取</v>
      </c>
      <c r="T144" t="str">
        <f t="shared" si="26"/>
        <v>RIGHT</v>
      </c>
      <c r="U144" t="str">
        <f>IF(R144&lt;=VLOOKUP(E144,录取名额!E:F,2,0),"录取","不予录取")</f>
        <v>录取</v>
      </c>
      <c r="V144" t="str">
        <f t="shared" si="27"/>
        <v>FALSE</v>
      </c>
    </row>
    <row r="145" spans="1:22">
      <c r="A145" s="8">
        <v>178</v>
      </c>
      <c r="B145" s="8" t="s">
        <v>294</v>
      </c>
      <c r="C145" t="s">
        <v>1268</v>
      </c>
      <c r="D145">
        <f>VLOOKUP(A145,[1]数据整理!$A:$O,15,0)</f>
        <v>83203</v>
      </c>
      <c r="E145" t="str">
        <f>VLOOKUP(D145,目标专业代码!$I:$J,2,0)</f>
        <v>农产品加工及贮藏工程</v>
      </c>
      <c r="F145" s="41">
        <v>-0.281193352464363</v>
      </c>
      <c r="G145" s="41">
        <v>0.271246428143197</v>
      </c>
      <c r="H145" s="41">
        <v>0.0786345892814738</v>
      </c>
      <c r="I145" s="7">
        <v>90</v>
      </c>
      <c r="J145" s="7">
        <f t="shared" si="21"/>
        <v>90</v>
      </c>
      <c r="K145" s="7" t="str">
        <f t="shared" si="22"/>
        <v>录取</v>
      </c>
      <c r="L145">
        <v>1</v>
      </c>
      <c r="M145">
        <v>-0.44346</v>
      </c>
      <c r="N145">
        <v>-0.33818</v>
      </c>
      <c r="O145" s="41">
        <f>IF(L145=0,0,IF(C145&lt;&gt;"外语学院",综合评价得分!F145*因子分析矩阵及成分!$R$2+综合评价得分!G145*因子分析矩阵及成分!$R$3+综合评价得分!H145*因子分析矩阵及成分!$R$4,IF(综合评价得分!C145="外语学院",综合评价得分!G145*因子分析矩阵及成分!$R$7+综合评价得分!H145*因子分析矩阵及成分!$R$9)))</f>
        <v>0.0807113313593661</v>
      </c>
      <c r="P145" s="40">
        <f t="shared" si="23"/>
        <v>366</v>
      </c>
      <c r="Q145">
        <f t="shared" si="24"/>
        <v>1</v>
      </c>
      <c r="R145">
        <f t="shared" si="25"/>
        <v>1</v>
      </c>
      <c r="S145" t="str">
        <f>IF(Q145&lt;=VLOOKUP(C145,录取名额!$A:$B,2,0),"录取","不予录取")</f>
        <v>录取</v>
      </c>
      <c r="T145" t="str">
        <f t="shared" si="26"/>
        <v>RIGHT</v>
      </c>
      <c r="U145" t="str">
        <f>IF(R145&lt;=VLOOKUP(E145,录取名额!E:F,2,0),"录取","不予录取")</f>
        <v>录取</v>
      </c>
      <c r="V145" t="str">
        <f t="shared" si="27"/>
        <v>RIGHT</v>
      </c>
    </row>
    <row r="146" spans="1:22">
      <c r="A146" s="8">
        <v>179</v>
      </c>
      <c r="B146" s="8" t="s">
        <v>297</v>
      </c>
      <c r="C146" t="s">
        <v>1261</v>
      </c>
      <c r="D146">
        <f>VLOOKUP(A146,[1]数据整理!$A:$O,15,0)</f>
        <v>120200</v>
      </c>
      <c r="E146" t="str">
        <f>VLOOKUP(D146,目标专业代码!$I:$J,2,0)</f>
        <v>工商管理</v>
      </c>
      <c r="F146" s="41">
        <v>-0.411330292900246</v>
      </c>
      <c r="G146" s="41">
        <v>0.294488355023118</v>
      </c>
      <c r="H146" s="41">
        <v>-0.682718737247059</v>
      </c>
      <c r="I146" s="7" t="s">
        <v>1262</v>
      </c>
      <c r="J146" s="7">
        <f t="shared" si="21"/>
        <v>0</v>
      </c>
      <c r="K146" s="7" t="str">
        <f t="shared" si="22"/>
        <v>不予录取</v>
      </c>
      <c r="L146">
        <v>1</v>
      </c>
      <c r="M146">
        <v>0.24252</v>
      </c>
      <c r="N146">
        <v>-0.71949</v>
      </c>
      <c r="O146" s="41">
        <f>IF(L146=0,0,IF(C146&lt;&gt;"外语学院",综合评价得分!F146*因子分析矩阵及成分!$R$2+综合评价得分!G146*因子分析矩阵及成分!$R$3+综合评价得分!H146*因子分析矩阵及成分!$R$4,IF(综合评价得分!C146="外语学院",综合评价得分!G146*因子分析矩阵及成分!$R$7+综合评价得分!H146*因子分析矩阵及成分!$R$9)))</f>
        <v>-0.235983052949194</v>
      </c>
      <c r="P146" s="40">
        <f t="shared" si="23"/>
        <v>633</v>
      </c>
      <c r="Q146">
        <f t="shared" si="24"/>
        <v>278</v>
      </c>
      <c r="R146">
        <f t="shared" si="25"/>
        <v>97</v>
      </c>
      <c r="S146" t="str">
        <f>IF(Q146&lt;=VLOOKUP(C146,录取名额!$A:$B,2,0),"录取","不予录取")</f>
        <v>不予录取</v>
      </c>
      <c r="T146" t="str">
        <f t="shared" si="26"/>
        <v>RIGHT</v>
      </c>
      <c r="U146" t="str">
        <f>IF(R146&lt;=VLOOKUP(E146,录取名额!E:F,2,0),"录取","不予录取")</f>
        <v>不予录取</v>
      </c>
      <c r="V146" t="str">
        <f t="shared" si="27"/>
        <v>RIGHT</v>
      </c>
    </row>
    <row r="147" spans="1:22">
      <c r="A147" s="8">
        <v>180</v>
      </c>
      <c r="B147" s="8" t="s">
        <v>298</v>
      </c>
      <c r="C147" t="s">
        <v>1264</v>
      </c>
      <c r="D147">
        <f>VLOOKUP(A147,[1]数据整理!$A:$O,15,0)</f>
        <v>85700</v>
      </c>
      <c r="E147" t="str">
        <f>VLOOKUP(D147,目标专业代码!$I:$J,2,0)</f>
        <v>资源与环境</v>
      </c>
      <c r="F147" s="41">
        <v>-1.73080321641695</v>
      </c>
      <c r="G147" s="41">
        <v>-1.33659146717442</v>
      </c>
      <c r="H147" s="41">
        <v>-0.789551941461673</v>
      </c>
      <c r="I147" s="7" t="s">
        <v>1262</v>
      </c>
      <c r="J147" s="7">
        <f t="shared" si="21"/>
        <v>0</v>
      </c>
      <c r="K147" s="7" t="str">
        <f t="shared" si="22"/>
        <v>不予录取</v>
      </c>
      <c r="L147">
        <v>1</v>
      </c>
      <c r="M147">
        <v>0.5418</v>
      </c>
      <c r="N147">
        <v>0.05413</v>
      </c>
      <c r="O147" s="41">
        <f>IF(L147=0,0,IF(C147&lt;&gt;"外语学院",综合评价得分!F147*因子分析矩阵及成分!$R$2+综合评价得分!G147*因子分析矩阵及成分!$R$3+综合评价得分!H147*因子分析矩阵及成分!$R$4,IF(综合评价得分!C147="外语学院",综合评价得分!G147*因子分析矩阵及成分!$R$7+综合评价得分!H147*因子分析矩阵及成分!$R$9)))</f>
        <v>-1.41685051673498</v>
      </c>
      <c r="P147" s="40">
        <f t="shared" si="23"/>
        <v>961</v>
      </c>
      <c r="Q147">
        <f t="shared" si="24"/>
        <v>24</v>
      </c>
      <c r="R147">
        <f t="shared" si="25"/>
        <v>5</v>
      </c>
      <c r="S147" t="str">
        <f>IF(Q147&lt;=VLOOKUP(C147,录取名额!$A:$B,2,0),"录取","不予录取")</f>
        <v>不予录取</v>
      </c>
      <c r="T147" t="str">
        <f t="shared" si="26"/>
        <v>RIGHT</v>
      </c>
      <c r="U147" t="str">
        <f>IF(R147&lt;=VLOOKUP(E147,录取名额!E:F,2,0),"录取","不予录取")</f>
        <v>不予录取</v>
      </c>
      <c r="V147" t="str">
        <f t="shared" si="27"/>
        <v>RIGHT</v>
      </c>
    </row>
    <row r="148" spans="1:22">
      <c r="A148" s="8">
        <v>181</v>
      </c>
      <c r="B148" s="8" t="s">
        <v>300</v>
      </c>
      <c r="C148" t="s">
        <v>1263</v>
      </c>
      <c r="D148">
        <f>VLOOKUP(A148,[1]数据整理!$A:$O,15,0)</f>
        <v>95300</v>
      </c>
      <c r="E148" t="str">
        <f>VLOOKUP(D148,目标专业代码!$I:$J,2,0)</f>
        <v>风景园林</v>
      </c>
      <c r="F148" s="41">
        <v>-1.49234425433562</v>
      </c>
      <c r="G148" s="41">
        <v>0.136544562629801</v>
      </c>
      <c r="H148" s="41">
        <v>-0.881413587411653</v>
      </c>
      <c r="I148" s="7" t="s">
        <v>1262</v>
      </c>
      <c r="J148" s="7">
        <f t="shared" si="21"/>
        <v>0</v>
      </c>
      <c r="K148" s="7" t="str">
        <f t="shared" si="22"/>
        <v>不予录取</v>
      </c>
      <c r="L148">
        <v>1</v>
      </c>
      <c r="M148">
        <v>-1.53991</v>
      </c>
      <c r="N148">
        <v>-0.94304</v>
      </c>
      <c r="O148" s="41">
        <f>IF(L148=0,0,IF(C148&lt;&gt;"外语学院",综合评价得分!F148*因子分析矩阵及成分!$R$2+综合评价得分!G148*因子分析矩阵及成分!$R$3+综合评价得分!H148*因子分析矩阵及成分!$R$4,IF(综合评价得分!C148="外语学院",综合评价得分!G148*因子分析矩阵及成分!$R$7+综合评价得分!H148*因子分析矩阵及成分!$R$9)))</f>
        <v>-0.687097867289153</v>
      </c>
      <c r="P148" s="40">
        <f t="shared" si="23"/>
        <v>856</v>
      </c>
      <c r="Q148">
        <f t="shared" si="24"/>
        <v>199</v>
      </c>
      <c r="R148">
        <f t="shared" si="25"/>
        <v>101</v>
      </c>
      <c r="S148" t="str">
        <f>IF(Q148&lt;=VLOOKUP(C148,录取名额!$A:$B,2,0),"录取","不予录取")</f>
        <v>不予录取</v>
      </c>
      <c r="T148" t="str">
        <f t="shared" si="26"/>
        <v>RIGHT</v>
      </c>
      <c r="U148" t="str">
        <f>IF(R148&lt;=VLOOKUP(E148,录取名额!E:F,2,0),"录取","不予录取")</f>
        <v>不予录取</v>
      </c>
      <c r="V148" t="str">
        <f t="shared" si="27"/>
        <v>RIGHT</v>
      </c>
    </row>
    <row r="149" spans="1:22">
      <c r="A149" s="8">
        <v>182</v>
      </c>
      <c r="B149" s="8" t="s">
        <v>301</v>
      </c>
      <c r="C149" t="s">
        <v>1265</v>
      </c>
      <c r="D149">
        <f>VLOOKUP(A149,[1]数据整理!$A:$O,15,0)</f>
        <v>135108</v>
      </c>
      <c r="E149" t="str">
        <f>VLOOKUP(D149,目标专业代码!$I:$J,2,0)</f>
        <v>艺术设计</v>
      </c>
      <c r="F149" s="41">
        <v>-0.795957645652746</v>
      </c>
      <c r="G149" s="41">
        <v>0.166509878706934</v>
      </c>
      <c r="H149" s="41">
        <v>-0.881413587411653</v>
      </c>
      <c r="I149" s="7" t="s">
        <v>1262</v>
      </c>
      <c r="J149" s="7">
        <f t="shared" si="21"/>
        <v>0</v>
      </c>
      <c r="K149" s="7" t="str">
        <f t="shared" si="22"/>
        <v>不予录取</v>
      </c>
      <c r="L149">
        <v>1</v>
      </c>
      <c r="M149">
        <v>-1.40151</v>
      </c>
      <c r="N149">
        <v>0.64096</v>
      </c>
      <c r="O149" s="41">
        <f>IF(L149=0,0,IF(C149&lt;&gt;"外语学院",综合评价得分!F149*因子分析矩阵及成分!$R$2+综合评价得分!G149*因子分析矩阵及成分!$R$3+综合评价得分!H149*因子分析矩阵及成分!$R$4,IF(综合评价得分!C149="外语学院",综合评价得分!G149*因子分析矩阵及成分!$R$7+综合评价得分!H149*因子分析矩阵及成分!$R$9)))</f>
        <v>-0.479560491104401</v>
      </c>
      <c r="P149" s="40">
        <f t="shared" si="23"/>
        <v>779</v>
      </c>
      <c r="Q149">
        <f t="shared" si="24"/>
        <v>61</v>
      </c>
      <c r="R149">
        <f t="shared" si="25"/>
        <v>40</v>
      </c>
      <c r="S149" t="str">
        <f>IF(Q149&lt;=VLOOKUP(C149,录取名额!$A:$B,2,0),"录取","不予录取")</f>
        <v>不予录取</v>
      </c>
      <c r="T149" t="str">
        <f t="shared" si="26"/>
        <v>RIGHT</v>
      </c>
      <c r="U149" t="str">
        <f>IF(R149&lt;=VLOOKUP(E149,录取名额!E:F,2,0),"录取","不予录取")</f>
        <v>不予录取</v>
      </c>
      <c r="V149" t="str">
        <f t="shared" si="27"/>
        <v>RIGHT</v>
      </c>
    </row>
    <row r="150" spans="1:22">
      <c r="A150" s="8">
        <v>183</v>
      </c>
      <c r="B150" s="8" t="s">
        <v>302</v>
      </c>
      <c r="C150" t="s">
        <v>1263</v>
      </c>
      <c r="D150">
        <f>VLOOKUP(A150,[1]数据整理!$A:$O,15,0)</f>
        <v>95300</v>
      </c>
      <c r="E150" t="str">
        <f>VLOOKUP(D150,目标专业代码!$I:$J,2,0)</f>
        <v>风景园林</v>
      </c>
      <c r="F150" s="41">
        <v>1.57563499082231</v>
      </c>
      <c r="G150" s="41">
        <v>0.223145664700414</v>
      </c>
      <c r="H150" s="41">
        <v>0.76908713587153</v>
      </c>
      <c r="I150" s="7" t="s">
        <v>1262</v>
      </c>
      <c r="J150" s="7">
        <f t="shared" si="21"/>
        <v>0</v>
      </c>
      <c r="K150" s="7" t="str">
        <f t="shared" si="22"/>
        <v>不予录取</v>
      </c>
      <c r="L150">
        <v>1</v>
      </c>
      <c r="M150">
        <v>0.43999</v>
      </c>
      <c r="N150">
        <v>-0.71544</v>
      </c>
      <c r="O150" s="41">
        <f>IF(L150=0,0,IF(C150&lt;&gt;"外语学院",综合评价得分!F150*因子分析矩阵及成分!$R$2+综合评价得分!G150*因子分析矩阵及成分!$R$3+综合评价得分!H150*因子分析矩阵及成分!$R$4,IF(综合评价得分!C150="外语学院",综合评价得分!G150*因子分析矩阵及成分!$R$7+综合评价得分!H150*因子分析矩阵及成分!$R$9)))</f>
        <v>0.837808116498097</v>
      </c>
      <c r="P150" s="40">
        <f t="shared" si="23"/>
        <v>80</v>
      </c>
      <c r="Q150">
        <f t="shared" si="24"/>
        <v>27</v>
      </c>
      <c r="R150">
        <f t="shared" si="25"/>
        <v>17</v>
      </c>
      <c r="S150" t="str">
        <f>IF(Q150&lt;=VLOOKUP(C150,录取名额!$A:$B,2,0),"录取","不予录取")</f>
        <v>录取</v>
      </c>
      <c r="T150" t="str">
        <f t="shared" si="26"/>
        <v>FALSE</v>
      </c>
      <c r="U150" t="str">
        <f>IF(R150&lt;=VLOOKUP(E150,录取名额!E:F,2,0),"录取","不予录取")</f>
        <v>录取</v>
      </c>
      <c r="V150" t="str">
        <f t="shared" si="27"/>
        <v>FALSE</v>
      </c>
    </row>
    <row r="151" spans="1:22">
      <c r="A151" s="8">
        <v>184</v>
      </c>
      <c r="B151" s="8" t="s">
        <v>303</v>
      </c>
      <c r="C151" t="s">
        <v>1261</v>
      </c>
      <c r="D151">
        <f>VLOOKUP(A151,[1]数据整理!$A:$O,15,0)</f>
        <v>20200</v>
      </c>
      <c r="E151" t="str">
        <f>VLOOKUP(D151,目标专业代码!$I:$J,2,0)</f>
        <v>应用经济学</v>
      </c>
      <c r="F151" s="41">
        <v>1.17117733188858</v>
      </c>
      <c r="G151" s="41">
        <v>0.0748657855108315</v>
      </c>
      <c r="H151" s="41">
        <v>0.721550507465802</v>
      </c>
      <c r="I151" s="7" t="s">
        <v>1262</v>
      </c>
      <c r="J151" s="7">
        <f t="shared" si="21"/>
        <v>0</v>
      </c>
      <c r="K151" s="7" t="str">
        <f t="shared" si="22"/>
        <v>不予录取</v>
      </c>
      <c r="L151">
        <v>1</v>
      </c>
      <c r="M151">
        <v>0.45966</v>
      </c>
      <c r="N151">
        <v>-0.04076</v>
      </c>
      <c r="O151" s="41">
        <f>IF(L151=0,0,IF(C151&lt;&gt;"外语学院",综合评价得分!F151*因子分析矩阵及成分!$R$2+综合评价得分!G151*因子分析矩阵及成分!$R$3+综合评价得分!H151*因子分析矩阵及成分!$R$4,IF(综合评价得分!C151="外语学院",综合评价得分!G151*因子分析矩阵及成分!$R$7+综合评价得分!H151*因子分析矩阵及成分!$R$9)))</f>
        <v>0.636988400569259</v>
      </c>
      <c r="P151" s="40">
        <f t="shared" si="23"/>
        <v>115</v>
      </c>
      <c r="Q151">
        <f t="shared" si="24"/>
        <v>59</v>
      </c>
      <c r="R151">
        <f t="shared" si="25"/>
        <v>15</v>
      </c>
      <c r="S151" t="str">
        <f>IF(Q151&lt;=VLOOKUP(C151,录取名额!$A:$B,2,0),"录取","不予录取")</f>
        <v>不予录取</v>
      </c>
      <c r="T151" t="str">
        <f t="shared" si="26"/>
        <v>RIGHT</v>
      </c>
      <c r="U151" t="str">
        <f>IF(R151&lt;=VLOOKUP(E151,录取名额!E:F,2,0),"录取","不予录取")</f>
        <v>不予录取</v>
      </c>
      <c r="V151" t="str">
        <f t="shared" si="27"/>
        <v>RIGHT</v>
      </c>
    </row>
    <row r="152" spans="1:22">
      <c r="A152" s="8">
        <v>185</v>
      </c>
      <c r="B152" s="8" t="s">
        <v>304</v>
      </c>
      <c r="C152" t="s">
        <v>1265</v>
      </c>
      <c r="D152">
        <f>VLOOKUP(A152,[1]数据整理!$A:$O,15,0)</f>
        <v>135108</v>
      </c>
      <c r="E152" t="str">
        <f>VLOOKUP(D152,目标专业代码!$I:$J,2,0)</f>
        <v>艺术设计</v>
      </c>
      <c r="F152" s="41">
        <v>-1.4287551977806</v>
      </c>
      <c r="G152" s="41">
        <v>-0.347396973499059</v>
      </c>
      <c r="H152" s="41">
        <v>-0.38422618964239</v>
      </c>
      <c r="I152" s="7" t="s">
        <v>1262</v>
      </c>
      <c r="J152" s="7">
        <f t="shared" si="21"/>
        <v>0</v>
      </c>
      <c r="K152" s="7" t="str">
        <f t="shared" si="22"/>
        <v>不予录取</v>
      </c>
      <c r="L152">
        <v>1</v>
      </c>
      <c r="M152">
        <v>1.89364</v>
      </c>
      <c r="N152">
        <v>-1.16188</v>
      </c>
      <c r="O152" s="41">
        <f>IF(L152=0,0,IF(C152&lt;&gt;"外语学院",综合评价得分!F152*因子分析矩阵及成分!$R$2+综合评价得分!G152*因子分析矩阵及成分!$R$3+综合评价得分!H152*因子分析矩阵及成分!$R$4,IF(综合评价得分!C152="外语学院",综合评价得分!G152*因子分析矩阵及成分!$R$7+综合评价得分!H152*因子分析矩阵及成分!$R$9)))</f>
        <v>-0.708569384475065</v>
      </c>
      <c r="P152" s="40">
        <f t="shared" si="23"/>
        <v>865</v>
      </c>
      <c r="Q152">
        <f t="shared" si="24"/>
        <v>74</v>
      </c>
      <c r="R152">
        <f t="shared" si="25"/>
        <v>49</v>
      </c>
      <c r="S152" t="str">
        <f>IF(Q152&lt;=VLOOKUP(C152,录取名额!$A:$B,2,0),"录取","不予录取")</f>
        <v>不予录取</v>
      </c>
      <c r="T152" t="str">
        <f t="shared" si="26"/>
        <v>RIGHT</v>
      </c>
      <c r="U152" t="str">
        <f>IF(R152&lt;=VLOOKUP(E152,录取名额!E:F,2,0),"录取","不予录取")</f>
        <v>不予录取</v>
      </c>
      <c r="V152" t="str">
        <f t="shared" si="27"/>
        <v>RIGHT</v>
      </c>
    </row>
    <row r="153" spans="1:22">
      <c r="A153" s="8">
        <v>186</v>
      </c>
      <c r="B153" s="8" t="s">
        <v>306</v>
      </c>
      <c r="C153" t="s">
        <v>1261</v>
      </c>
      <c r="D153">
        <f>VLOOKUP(A153,[1]数据整理!$A:$O,15,0)</f>
        <v>25400</v>
      </c>
      <c r="E153" t="str">
        <f>VLOOKUP(D153,目标专业代码!$I:$J,2,0)</f>
        <v>国际商务</v>
      </c>
      <c r="F153" s="41">
        <v>1.9617082107136</v>
      </c>
      <c r="G153" s="41">
        <v>-0.512230297446884</v>
      </c>
      <c r="H153" s="41">
        <v>-0.881413587411653</v>
      </c>
      <c r="I153" s="7" t="s">
        <v>1262</v>
      </c>
      <c r="J153" s="7">
        <f t="shared" si="21"/>
        <v>0</v>
      </c>
      <c r="K153" s="7" t="str">
        <f t="shared" si="22"/>
        <v>不予录取</v>
      </c>
      <c r="L153">
        <v>1</v>
      </c>
      <c r="M153">
        <v>0.68963</v>
      </c>
      <c r="N153">
        <v>0.22692</v>
      </c>
      <c r="O153" s="41">
        <f>IF(L153=0,0,IF(C153&lt;&gt;"外语学院",综合评价得分!F153*因子分析矩阵及成分!$R$2+综合评价得分!G153*因子分析矩阵及成分!$R$3+综合评价得分!H153*因子分析矩阵及成分!$R$4,IF(综合评价得分!C153="外语学院",综合评价得分!G153*因子分析矩阵及成分!$R$7+综合评价得分!H153*因子分析矩阵及成分!$R$9)))</f>
        <v>-0.0359425786605231</v>
      </c>
      <c r="P153" s="40">
        <f t="shared" si="23"/>
        <v>452</v>
      </c>
      <c r="Q153">
        <f t="shared" si="24"/>
        <v>212</v>
      </c>
      <c r="R153">
        <f t="shared" si="25"/>
        <v>14</v>
      </c>
      <c r="S153" t="str">
        <f>IF(Q153&lt;=VLOOKUP(C153,录取名额!$A:$B,2,0),"录取","不予录取")</f>
        <v>不予录取</v>
      </c>
      <c r="T153" t="str">
        <f t="shared" si="26"/>
        <v>RIGHT</v>
      </c>
      <c r="U153" t="str">
        <f>IF(R153&lt;=VLOOKUP(E153,录取名额!E:F,2,0),"录取","不予录取")</f>
        <v>不予录取</v>
      </c>
      <c r="V153" t="str">
        <f t="shared" si="27"/>
        <v>RIGHT</v>
      </c>
    </row>
    <row r="154" spans="1:22">
      <c r="A154" s="8">
        <v>171</v>
      </c>
      <c r="B154" s="8" t="s">
        <v>285</v>
      </c>
      <c r="C154" t="s">
        <v>1263</v>
      </c>
      <c r="D154">
        <f>VLOOKUP(A154,[1]数据整理!$A:$O,15,0)</f>
        <v>97300</v>
      </c>
      <c r="E154" t="str">
        <f>VLOOKUP(D154,目标专业代码!$I:$J,2,0)</f>
        <v>风景园林学（农学）</v>
      </c>
      <c r="F154" s="41">
        <v>-1.45779745118067</v>
      </c>
      <c r="G154" s="41">
        <v>0.354879334024644</v>
      </c>
      <c r="H154" s="41">
        <v>4.06423332701335</v>
      </c>
      <c r="I154" s="7" t="s">
        <v>1262</v>
      </c>
      <c r="J154" s="7">
        <f t="shared" si="21"/>
        <v>0</v>
      </c>
      <c r="K154" s="7" t="str">
        <f t="shared" si="22"/>
        <v>不予录取</v>
      </c>
      <c r="L154">
        <v>1</v>
      </c>
      <c r="M154">
        <v>-0.8887</v>
      </c>
      <c r="N154">
        <v>1.54191</v>
      </c>
      <c r="O154" s="41">
        <f>IF(L154=0,0,IF(C154&lt;&gt;"外语学院",综合评价得分!F139*因子分析矩阵及成分!$R$2+综合评价得分!G139*因子分析矩阵及成分!$R$3+综合评价得分!H139*因子分析矩阵及成分!$R$4,IF(综合评价得分!C139="外语学院",综合评价得分!G139*因子分析矩阵及成分!$R$7+综合评价得分!H139*因子分析矩阵及成分!$R$9)))</f>
        <v>0.70179794454384</v>
      </c>
      <c r="P154" s="40">
        <f t="shared" si="23"/>
        <v>104</v>
      </c>
      <c r="Q154">
        <f t="shared" si="24"/>
        <v>32</v>
      </c>
      <c r="R154">
        <f t="shared" si="25"/>
        <v>7</v>
      </c>
      <c r="S154" t="str">
        <f>IF(Q154&lt;=VLOOKUP(C154,录取名额!$A:$B,2,0),"录取","不予录取")</f>
        <v>录取</v>
      </c>
      <c r="T154" t="str">
        <f t="shared" si="26"/>
        <v>FALSE</v>
      </c>
      <c r="U154" t="str">
        <f>IF(R154&lt;=VLOOKUP(E154,录取名额!E:F,2,0),"录取","不予录取")</f>
        <v>录取</v>
      </c>
      <c r="V154" t="str">
        <f t="shared" si="27"/>
        <v>FALSE</v>
      </c>
    </row>
    <row r="155" spans="1:22">
      <c r="A155" s="8">
        <v>188</v>
      </c>
      <c r="B155" s="8" t="s">
        <v>310</v>
      </c>
      <c r="C155" t="s">
        <v>1261</v>
      </c>
      <c r="D155">
        <f>VLOOKUP(A155,[1]数据整理!$A:$O,15,0)</f>
        <v>20200</v>
      </c>
      <c r="E155" t="str">
        <f>VLOOKUP(D155,目标专业代码!$I:$J,2,0)</f>
        <v>应用经济学</v>
      </c>
      <c r="F155" s="41">
        <v>0.399030892106003</v>
      </c>
      <c r="G155" s="41">
        <v>-0.134062728335363</v>
      </c>
      <c r="H155" s="41">
        <v>-0.697690295511693</v>
      </c>
      <c r="I155" s="7">
        <v>89.78</v>
      </c>
      <c r="J155" s="7">
        <f t="shared" si="21"/>
        <v>89.78</v>
      </c>
      <c r="K155" s="7" t="str">
        <f t="shared" si="22"/>
        <v>录取</v>
      </c>
      <c r="L155">
        <v>1</v>
      </c>
      <c r="M155">
        <v>-0.12684</v>
      </c>
      <c r="N155">
        <v>-0.38501</v>
      </c>
      <c r="O155" s="41">
        <f>IF(L155=0,0,IF(C155&lt;&gt;"外语学院",综合评价得分!F155*因子分析矩阵及成分!$R$2+综合评价得分!G155*因子分析矩阵及成分!$R$3+综合评价得分!H155*因子分析矩阵及成分!$R$4,IF(综合评价得分!C155="外语学院",综合评价得分!G155*因子分析矩阵及成分!$R$7+综合评价得分!H155*因子分析矩阵及成分!$R$9)))</f>
        <v>-0.220022029916342</v>
      </c>
      <c r="P155" s="40">
        <f t="shared" si="23"/>
        <v>623</v>
      </c>
      <c r="Q155">
        <f t="shared" si="24"/>
        <v>272</v>
      </c>
      <c r="R155">
        <f t="shared" si="25"/>
        <v>61</v>
      </c>
      <c r="S155" t="str">
        <f>IF(Q155&lt;=VLOOKUP(C155,录取名额!$A:$B,2,0),"录取","不予录取")</f>
        <v>不予录取</v>
      </c>
      <c r="T155" t="str">
        <f t="shared" si="26"/>
        <v>FALSE</v>
      </c>
      <c r="U155" t="str">
        <f>IF(R155&lt;=VLOOKUP(E155,录取名额!E:F,2,0),"录取","不予录取")</f>
        <v>不予录取</v>
      </c>
      <c r="V155" t="str">
        <f t="shared" si="27"/>
        <v>FALSE</v>
      </c>
    </row>
    <row r="156" spans="1:22">
      <c r="A156" s="8">
        <v>189</v>
      </c>
      <c r="B156" s="8" t="s">
        <v>311</v>
      </c>
      <c r="C156" t="s">
        <v>1261</v>
      </c>
      <c r="D156">
        <f>VLOOKUP(A156,[1]数据整理!$A:$O,15,0)</f>
        <v>125300</v>
      </c>
      <c r="E156" t="str">
        <f>VLOOKUP(D156,目标专业代码!$I:$J,2,0)</f>
        <v>会计</v>
      </c>
      <c r="F156" s="41">
        <v>0.0681109893420412</v>
      </c>
      <c r="G156" s="41">
        <v>0.221443362264214</v>
      </c>
      <c r="H156" s="41">
        <v>-0.881413587411653</v>
      </c>
      <c r="I156" s="7" t="s">
        <v>1262</v>
      </c>
      <c r="J156" s="7">
        <f t="shared" si="21"/>
        <v>0</v>
      </c>
      <c r="K156" s="7" t="str">
        <f t="shared" si="22"/>
        <v>不予录取</v>
      </c>
      <c r="L156">
        <v>1</v>
      </c>
      <c r="M156">
        <v>-0.40212</v>
      </c>
      <c r="N156">
        <v>-0.23555</v>
      </c>
      <c r="O156" s="41">
        <f>IF(L156=0,0,IF(C156&lt;&gt;"外语学院",综合评价得分!F156*因子分析矩阵及成分!$R$2+综合评价得分!G156*因子分析矩阵及成分!$R$3+综合评价得分!H156*因子分析矩阵及成分!$R$4,IF(综合评价得分!C156="外语学院",综合评价得分!G156*因子分析矩阵及成分!$R$7+综合评价得分!H156*因子分析矩阵及成分!$R$9)))</f>
        <v>-0.213629946186903</v>
      </c>
      <c r="P156" s="40">
        <f t="shared" si="23"/>
        <v>616</v>
      </c>
      <c r="Q156">
        <f t="shared" si="24"/>
        <v>270</v>
      </c>
      <c r="R156">
        <f t="shared" si="25"/>
        <v>55</v>
      </c>
      <c r="S156" t="str">
        <f>IF(Q156&lt;=VLOOKUP(C156,录取名额!$A:$B,2,0),"录取","不予录取")</f>
        <v>不予录取</v>
      </c>
      <c r="T156" t="str">
        <f t="shared" si="26"/>
        <v>RIGHT</v>
      </c>
      <c r="U156" t="str">
        <f>IF(R156&lt;=VLOOKUP(E156,录取名额!E:F,2,0),"录取","不予录取")</f>
        <v>不予录取</v>
      </c>
      <c r="V156" t="str">
        <f t="shared" si="27"/>
        <v>RIGHT</v>
      </c>
    </row>
    <row r="157" spans="1:22">
      <c r="A157" s="8">
        <v>190</v>
      </c>
      <c r="B157" s="8" t="s">
        <v>312</v>
      </c>
      <c r="C157" t="s">
        <v>1261</v>
      </c>
      <c r="D157">
        <f>VLOOKUP(A157,[1]数据整理!$A:$O,15,0)</f>
        <v>120300</v>
      </c>
      <c r="E157" t="str">
        <f>VLOOKUP(D157,目标专业代码!$I:$J,2,0)</f>
        <v>农林经济管理</v>
      </c>
      <c r="F157" s="41">
        <v>-0.00542676682772793</v>
      </c>
      <c r="G157" s="41">
        <v>-0.20738058335911</v>
      </c>
      <c r="H157" s="41">
        <v>-0.881413587411653</v>
      </c>
      <c r="I157" s="7" t="s">
        <v>1262</v>
      </c>
      <c r="J157" s="7">
        <f t="shared" si="21"/>
        <v>0</v>
      </c>
      <c r="K157" s="7" t="str">
        <f t="shared" si="22"/>
        <v>不予录取</v>
      </c>
      <c r="L157">
        <v>1</v>
      </c>
      <c r="M157">
        <v>3.68471</v>
      </c>
      <c r="N157">
        <v>2.13494</v>
      </c>
      <c r="O157" s="41">
        <f>IF(L157=0,0,IF(C157&lt;&gt;"外语学院",综合评价得分!F157*因子分析矩阵及成分!$R$2+综合评价得分!G157*因子分析矩阵及成分!$R$3+综合评价得分!H157*因子分析矩阵及成分!$R$4,IF(综合评价得分!C157="外语学院",综合评价得分!G157*因子分析矩阵及成分!$R$7+综合评价得分!H157*因子分析矩阵及成分!$R$9)))</f>
        <v>-0.43744404733227</v>
      </c>
      <c r="P157" s="40">
        <f t="shared" si="23"/>
        <v>760</v>
      </c>
      <c r="Q157">
        <f t="shared" si="24"/>
        <v>321</v>
      </c>
      <c r="R157">
        <f t="shared" si="25"/>
        <v>32</v>
      </c>
      <c r="S157" t="str">
        <f>IF(Q157&lt;=VLOOKUP(C157,录取名额!$A:$B,2,0),"录取","不予录取")</f>
        <v>不予录取</v>
      </c>
      <c r="T157" t="str">
        <f t="shared" si="26"/>
        <v>RIGHT</v>
      </c>
      <c r="U157" t="str">
        <f>IF(R157&lt;=VLOOKUP(E157,录取名额!E:F,2,0),"录取","不予录取")</f>
        <v>不予录取</v>
      </c>
      <c r="V157" t="str">
        <f t="shared" si="27"/>
        <v>RIGHT</v>
      </c>
    </row>
    <row r="158" spans="1:22">
      <c r="A158" s="8">
        <v>191</v>
      </c>
      <c r="B158" s="8" t="s">
        <v>313</v>
      </c>
      <c r="C158" t="s">
        <v>1261</v>
      </c>
      <c r="D158">
        <f>VLOOKUP(A158,[1]数据整理!$A:$O,15,0)</f>
        <v>120200</v>
      </c>
      <c r="E158" t="str">
        <f>VLOOKUP(D158,目标专业代码!$I:$J,2,0)</f>
        <v>工商管理</v>
      </c>
      <c r="F158" s="41">
        <v>0.711566355827521</v>
      </c>
      <c r="G158" s="41">
        <v>0.2902738609381</v>
      </c>
      <c r="H158" s="41">
        <v>-0.113547853622416</v>
      </c>
      <c r="I158" s="7" t="s">
        <v>1262</v>
      </c>
      <c r="J158" s="7">
        <f t="shared" si="21"/>
        <v>0</v>
      </c>
      <c r="K158" s="7" t="str">
        <f t="shared" si="22"/>
        <v>不予录取</v>
      </c>
      <c r="L158">
        <v>1</v>
      </c>
      <c r="M158">
        <v>-0.94666</v>
      </c>
      <c r="N158">
        <v>-0.32933</v>
      </c>
      <c r="O158" s="41">
        <f>IF(L158=0,0,IF(C158&lt;&gt;"外语学院",综合评价得分!F158*因子分析矩阵及成分!$R$2+综合评价得分!G158*因子分析矩阵及成分!$R$3+综合评价得分!H158*因子分析矩阵及成分!$R$4,IF(综合评价得分!C158="外语学院",综合评价得分!G158*因子分析矩阵及成分!$R$7+综合评价得分!H158*因子分析矩阵及成分!$R$9)))</f>
        <v>0.291732914299432</v>
      </c>
      <c r="P158" s="40">
        <f t="shared" si="23"/>
        <v>249</v>
      </c>
      <c r="Q158">
        <f t="shared" si="24"/>
        <v>122</v>
      </c>
      <c r="R158">
        <f t="shared" si="25"/>
        <v>40</v>
      </c>
      <c r="S158" t="str">
        <f>IF(Q158&lt;=VLOOKUP(C158,录取名额!$A:$B,2,0),"录取","不予录取")</f>
        <v>不予录取</v>
      </c>
      <c r="T158" t="str">
        <f t="shared" si="26"/>
        <v>RIGHT</v>
      </c>
      <c r="U158" t="str">
        <f>IF(R158&lt;=VLOOKUP(E158,录取名额!E:F,2,0),"录取","不予录取")</f>
        <v>不予录取</v>
      </c>
      <c r="V158" t="str">
        <f t="shared" si="27"/>
        <v>RIGHT</v>
      </c>
    </row>
    <row r="159" spans="1:22">
      <c r="A159" s="8">
        <v>192</v>
      </c>
      <c r="B159" s="8" t="s">
        <v>314</v>
      </c>
      <c r="C159" t="s">
        <v>1261</v>
      </c>
      <c r="D159">
        <f>VLOOKUP(A159,[1]数据整理!$A:$O,15,0)</f>
        <v>120200</v>
      </c>
      <c r="E159" t="str">
        <f>VLOOKUP(D159,目标专业代码!$I:$J,2,0)</f>
        <v>工商管理</v>
      </c>
      <c r="F159" s="41">
        <v>0.435799770190887</v>
      </c>
      <c r="G159" s="41">
        <v>-0.308755437592015</v>
      </c>
      <c r="H159" s="41">
        <v>-0.590857091297079</v>
      </c>
      <c r="I159" s="7" t="s">
        <v>1262</v>
      </c>
      <c r="J159" s="7">
        <f t="shared" si="21"/>
        <v>0</v>
      </c>
      <c r="K159" s="7" t="str">
        <f t="shared" si="22"/>
        <v>不予录取</v>
      </c>
      <c r="L159">
        <v>1</v>
      </c>
      <c r="M159">
        <v>0.23818</v>
      </c>
      <c r="N159">
        <v>-0.45057</v>
      </c>
      <c r="O159" s="41">
        <f>IF(L159=0,0,IF(C159&lt;&gt;"外语学院",综合评价得分!F159*因子分析矩阵及成分!$R$2+综合评价得分!G159*因子分析矩阵及成分!$R$3+综合评价得分!H159*因子分析矩阵及成分!$R$4,IF(综合评价得分!C159="外语学院",综合评价得分!G159*因子分析矩阵及成分!$R$7+综合评价得分!H159*因子分析矩阵及成分!$R$9)))</f>
        <v>-0.251758531318028</v>
      </c>
      <c r="P159" s="40">
        <f t="shared" si="23"/>
        <v>643</v>
      </c>
      <c r="Q159">
        <f t="shared" si="24"/>
        <v>283</v>
      </c>
      <c r="R159">
        <f t="shared" si="25"/>
        <v>98</v>
      </c>
      <c r="S159" t="str">
        <f>IF(Q159&lt;=VLOOKUP(C159,录取名额!$A:$B,2,0),"录取","不予录取")</f>
        <v>不予录取</v>
      </c>
      <c r="T159" t="str">
        <f t="shared" si="26"/>
        <v>RIGHT</v>
      </c>
      <c r="U159" t="str">
        <f>IF(R159&lt;=VLOOKUP(E159,录取名额!E:F,2,0),"录取","不予录取")</f>
        <v>不予录取</v>
      </c>
      <c r="V159" t="str">
        <f t="shared" si="27"/>
        <v>RIGHT</v>
      </c>
    </row>
    <row r="160" spans="1:22">
      <c r="A160" s="8">
        <v>193</v>
      </c>
      <c r="B160" s="8" t="s">
        <v>315</v>
      </c>
      <c r="C160" t="s">
        <v>1263</v>
      </c>
      <c r="D160">
        <f>VLOOKUP(A160,[1]数据整理!$A:$O,15,0)</f>
        <v>95300</v>
      </c>
      <c r="E160" t="str">
        <f>VLOOKUP(D160,目标专业代码!$I:$J,2,0)</f>
        <v>风景园林</v>
      </c>
      <c r="F160" s="41">
        <v>-0.0973489620399389</v>
      </c>
      <c r="G160" s="41">
        <v>0.0622479021574381</v>
      </c>
      <c r="H160" s="41">
        <v>-0.881413587411653</v>
      </c>
      <c r="I160" s="7" t="s">
        <v>1262</v>
      </c>
      <c r="J160" s="7">
        <f t="shared" si="21"/>
        <v>0</v>
      </c>
      <c r="K160" s="7" t="str">
        <f t="shared" si="22"/>
        <v>不予录取</v>
      </c>
      <c r="L160">
        <v>1</v>
      </c>
      <c r="M160">
        <v>-0.72123</v>
      </c>
      <c r="N160">
        <v>-0.24103</v>
      </c>
      <c r="O160" s="41">
        <f>IF(L160=0,0,IF(C160&lt;&gt;"外语学院",综合评价得分!F160*因子分析矩阵及成分!$R$2+综合评价得分!G160*因子分析矩阵及成分!$R$3+综合评价得分!H160*因子分析矩阵及成分!$R$4,IF(综合评价得分!C160="外语学院",综合评价得分!G160*因子分析矩阵及成分!$R$7+综合评价得分!H160*因子分析矩阵及成分!$R$9)))</f>
        <v>-0.335072767300351</v>
      </c>
      <c r="P160" s="40">
        <f t="shared" si="23"/>
        <v>702</v>
      </c>
      <c r="Q160">
        <f t="shared" si="24"/>
        <v>165</v>
      </c>
      <c r="R160">
        <f t="shared" si="25"/>
        <v>82</v>
      </c>
      <c r="S160" t="str">
        <f>IF(Q160&lt;=VLOOKUP(C160,录取名额!$A:$B,2,0),"录取","不予录取")</f>
        <v>不予录取</v>
      </c>
      <c r="T160" t="str">
        <f t="shared" si="26"/>
        <v>RIGHT</v>
      </c>
      <c r="U160" t="str">
        <f>IF(R160&lt;=VLOOKUP(E160,录取名额!E:F,2,0),"录取","不予录取")</f>
        <v>不予录取</v>
      </c>
      <c r="V160" t="str">
        <f t="shared" si="27"/>
        <v>RIGHT</v>
      </c>
    </row>
    <row r="161" spans="1:22">
      <c r="A161" s="8">
        <v>194</v>
      </c>
      <c r="B161" s="8" t="s">
        <v>317</v>
      </c>
      <c r="C161" t="s">
        <v>1265</v>
      </c>
      <c r="D161">
        <f>VLOOKUP(A161,[1]数据整理!$A:$O,15,0)</f>
        <v>130500</v>
      </c>
      <c r="E161" t="str">
        <f>VLOOKUP(D161,目标专业代码!$I:$J,2,0)</f>
        <v>设计学</v>
      </c>
      <c r="F161" s="41">
        <v>-0.68158378325909</v>
      </c>
      <c r="G161" s="41">
        <v>-0.47560452626178</v>
      </c>
      <c r="H161" s="41">
        <v>-0.881413587411653</v>
      </c>
      <c r="I161" s="7" t="s">
        <v>1262</v>
      </c>
      <c r="J161" s="7">
        <f t="shared" si="21"/>
        <v>0</v>
      </c>
      <c r="K161" s="7" t="str">
        <f t="shared" si="22"/>
        <v>不予录取</v>
      </c>
      <c r="L161">
        <v>1</v>
      </c>
      <c r="M161">
        <v>-0.84423</v>
      </c>
      <c r="N161">
        <v>1.23308</v>
      </c>
      <c r="O161" s="41">
        <f>IF(L161=0,0,IF(C161&lt;&gt;"外语学院",综合评价得分!F161*因子分析矩阵及成分!$R$2+综合评价得分!G161*因子分析矩阵及成分!$R$3+综合评价得分!H161*因子分析矩阵及成分!$R$4,IF(综合评价得分!C161="外语学院",综合评价得分!G161*因子分析矩阵及成分!$R$7+综合评价得分!H161*因子分析矩阵及成分!$R$9)))</f>
        <v>-0.752376013306687</v>
      </c>
      <c r="P161" s="40">
        <f t="shared" si="23"/>
        <v>879</v>
      </c>
      <c r="Q161">
        <f t="shared" si="24"/>
        <v>80</v>
      </c>
      <c r="R161">
        <f t="shared" si="25"/>
        <v>22</v>
      </c>
      <c r="S161" t="str">
        <f>IF(Q161&lt;=VLOOKUP(C161,录取名额!$A:$B,2,0),"录取","不予录取")</f>
        <v>不予录取</v>
      </c>
      <c r="T161" t="str">
        <f t="shared" si="26"/>
        <v>RIGHT</v>
      </c>
      <c r="U161" t="str">
        <f>IF(R161&lt;=VLOOKUP(E161,录取名额!E:F,2,0),"录取","不予录取")</f>
        <v>不予录取</v>
      </c>
      <c r="V161" t="str">
        <f t="shared" si="27"/>
        <v>RIGHT</v>
      </c>
    </row>
    <row r="162" spans="1:22">
      <c r="A162" s="8">
        <v>195</v>
      </c>
      <c r="B162" s="8" t="s">
        <v>319</v>
      </c>
      <c r="C162" t="s">
        <v>1261</v>
      </c>
      <c r="D162">
        <f>VLOOKUP(A162,[1]数据整理!$A:$O,15,0)</f>
        <v>125300</v>
      </c>
      <c r="E162" t="str">
        <f>VLOOKUP(D162,目标专业代码!$I:$J,2,0)</f>
        <v>会计</v>
      </c>
      <c r="F162" s="41">
        <v>-0.284152179790202</v>
      </c>
      <c r="G162" s="41">
        <v>0.41725744189258</v>
      </c>
      <c r="H162" s="41">
        <v>-0.12548996222692</v>
      </c>
      <c r="I162" s="7" t="s">
        <v>1262</v>
      </c>
      <c r="J162" s="7">
        <f t="shared" si="21"/>
        <v>0</v>
      </c>
      <c r="K162" s="7" t="str">
        <f t="shared" si="22"/>
        <v>不予录取</v>
      </c>
      <c r="L162">
        <v>1</v>
      </c>
      <c r="M162">
        <v>1.35939</v>
      </c>
      <c r="N162">
        <v>1.37168</v>
      </c>
      <c r="O162" s="41">
        <f>IF(L162=0,0,IF(C162&lt;&gt;"外语学院",综合评价得分!F162*因子分析矩阵及成分!$R$2+综合评价得分!G162*因子分析矩阵及成分!$R$3+综合评价得分!H162*因子分析矩阵及成分!$R$4,IF(综合评价得分!C162="外语学院",综合评价得分!G162*因子分析矩阵及成分!$R$7+综合评价得分!H162*因子分析矩阵及成分!$R$9)))</f>
        <v>0.0709679326061065</v>
      </c>
      <c r="P162" s="40">
        <f t="shared" si="23"/>
        <v>370</v>
      </c>
      <c r="Q162">
        <f t="shared" si="24"/>
        <v>174</v>
      </c>
      <c r="R162">
        <f t="shared" si="25"/>
        <v>37</v>
      </c>
      <c r="S162" t="str">
        <f>IF(Q162&lt;=VLOOKUP(C162,录取名额!$A:$B,2,0),"录取","不予录取")</f>
        <v>不予录取</v>
      </c>
      <c r="T162" t="str">
        <f t="shared" si="26"/>
        <v>RIGHT</v>
      </c>
      <c r="U162" t="str">
        <f>IF(R162&lt;=VLOOKUP(E162,录取名额!E:F,2,0),"录取","不予录取")</f>
        <v>不予录取</v>
      </c>
      <c r="V162" t="str">
        <f t="shared" si="27"/>
        <v>RIGHT</v>
      </c>
    </row>
    <row r="163" spans="1:22">
      <c r="A163" s="8">
        <v>196</v>
      </c>
      <c r="B163" s="8" t="s">
        <v>320</v>
      </c>
      <c r="C163" t="s">
        <v>1271</v>
      </c>
      <c r="D163">
        <f>VLOOKUP(A163,[1]数据整理!$A:$O,15,0)</f>
        <v>90702</v>
      </c>
      <c r="E163" t="str">
        <f>VLOOKUP(D163,目标专业代码!$I:$J,2,0)</f>
        <v>森林培育</v>
      </c>
      <c r="F163" s="41">
        <v>0.224560272649974</v>
      </c>
      <c r="G163" s="41">
        <v>-1.30269165203892</v>
      </c>
      <c r="H163" s="41">
        <v>-0.204054817339726</v>
      </c>
      <c r="I163" s="7" t="s">
        <v>1262</v>
      </c>
      <c r="J163" s="7">
        <f t="shared" si="21"/>
        <v>0</v>
      </c>
      <c r="K163" s="7" t="str">
        <f t="shared" si="22"/>
        <v>不予录取</v>
      </c>
      <c r="L163">
        <v>1</v>
      </c>
      <c r="M163">
        <v>-0.26452</v>
      </c>
      <c r="N163">
        <v>0.14016</v>
      </c>
      <c r="O163" s="41">
        <f>IF(L163=0,0,IF(C163&lt;&gt;"外语学院",综合评价得分!F163*因子分析矩阵及成分!$R$2+综合评价得分!G163*因子分析矩阵及成分!$R$3+综合评价得分!H163*因子分析矩阵及成分!$R$4,IF(综合评价得分!C163="外语学院",综合评价得分!G163*因子分析矩阵及成分!$R$7+综合评价得分!H163*因子分析矩阵及成分!$R$9)))</f>
        <v>-0.633701851189349</v>
      </c>
      <c r="P163" s="40">
        <f t="shared" si="23"/>
        <v>836</v>
      </c>
      <c r="Q163">
        <f t="shared" si="24"/>
        <v>56</v>
      </c>
      <c r="R163">
        <f t="shared" si="25"/>
        <v>18</v>
      </c>
      <c r="S163" t="str">
        <f>IF(Q163&lt;=VLOOKUP(C163,录取名额!$A:$B,2,0),"录取","不予录取")</f>
        <v>不予录取</v>
      </c>
      <c r="T163" t="str">
        <f t="shared" si="26"/>
        <v>RIGHT</v>
      </c>
      <c r="U163" t="str">
        <f>IF(R163&lt;=VLOOKUP(E163,录取名额!E:F,2,0),"录取","不予录取")</f>
        <v>不予录取</v>
      </c>
      <c r="V163" t="str">
        <f t="shared" si="27"/>
        <v>RIGHT</v>
      </c>
    </row>
    <row r="164" spans="1:22">
      <c r="A164" s="8">
        <v>197</v>
      </c>
      <c r="B164" s="8" t="s">
        <v>321</v>
      </c>
      <c r="C164" t="s">
        <v>1265</v>
      </c>
      <c r="D164">
        <f>VLOOKUP(A164,[1]数据整理!$A:$O,15,0)</f>
        <v>130500</v>
      </c>
      <c r="E164" t="str">
        <f>VLOOKUP(D164,目标专业代码!$I:$J,2,0)</f>
        <v>设计学</v>
      </c>
      <c r="F164" s="41">
        <v>-1.20041530458648</v>
      </c>
      <c r="G164" s="41">
        <v>0.0595308373703178</v>
      </c>
      <c r="H164" s="41">
        <v>4.22710185136443</v>
      </c>
      <c r="I164" s="7">
        <v>90.5</v>
      </c>
      <c r="J164" s="7">
        <f t="shared" si="21"/>
        <v>90.5</v>
      </c>
      <c r="K164" s="7" t="str">
        <f t="shared" si="22"/>
        <v>录取</v>
      </c>
      <c r="L164">
        <v>1</v>
      </c>
      <c r="M164">
        <v>-0.01788</v>
      </c>
      <c r="N164">
        <v>-0.68509</v>
      </c>
      <c r="O164" s="41">
        <f>IF(L164=0,0,IF(C164&lt;&gt;"外语学院",综合评价得分!F164*因子分析矩阵及成分!$R$2+综合评价得分!G164*因子分析矩阵及成分!$R$3+综合评价得分!H164*因子分析矩阵及成分!$R$4,IF(综合评价得分!C164="外语学院",综合评价得分!G164*因子分析矩阵及成分!$R$7+综合评价得分!H164*因子分析矩阵及成分!$R$9)))</f>
        <v>1.31392843683335</v>
      </c>
      <c r="P164" s="40">
        <f t="shared" si="23"/>
        <v>34</v>
      </c>
      <c r="Q164">
        <f t="shared" si="24"/>
        <v>2</v>
      </c>
      <c r="R164">
        <f t="shared" si="25"/>
        <v>2</v>
      </c>
      <c r="S164" t="str">
        <f>IF(Q164&lt;=VLOOKUP(C164,录取名额!$A:$B,2,0),"录取","不予录取")</f>
        <v>录取</v>
      </c>
      <c r="T164" t="str">
        <f t="shared" si="26"/>
        <v>RIGHT</v>
      </c>
      <c r="U164" t="str">
        <f>IF(R164&lt;=VLOOKUP(E164,录取名额!E:F,2,0),"录取","不予录取")</f>
        <v>录取</v>
      </c>
      <c r="V164" t="str">
        <f t="shared" si="27"/>
        <v>RIGHT</v>
      </c>
    </row>
    <row r="165" spans="1:22">
      <c r="A165" s="8">
        <v>199</v>
      </c>
      <c r="B165" s="8" t="s">
        <v>322</v>
      </c>
      <c r="C165" t="s">
        <v>1265</v>
      </c>
      <c r="D165">
        <f>VLOOKUP(A165,[1]数据整理!$A:$O,15,0)</f>
        <v>135108</v>
      </c>
      <c r="E165" t="str">
        <f>VLOOKUP(D165,目标专业代码!$I:$J,2,0)</f>
        <v>艺术设计</v>
      </c>
      <c r="F165" s="41">
        <v>-0.951837273617934</v>
      </c>
      <c r="G165" s="41">
        <v>-0.212849174487192</v>
      </c>
      <c r="H165" s="41">
        <v>-0.881413587411653</v>
      </c>
      <c r="I165" s="7" t="s">
        <v>1262</v>
      </c>
      <c r="J165" s="7">
        <f t="shared" si="21"/>
        <v>0</v>
      </c>
      <c r="K165" s="7" t="str">
        <f t="shared" si="22"/>
        <v>不予录取</v>
      </c>
      <c r="L165">
        <v>1</v>
      </c>
      <c r="M165">
        <v>-0.19195</v>
      </c>
      <c r="N165">
        <v>-0.00317</v>
      </c>
      <c r="O165" s="41">
        <f>IF(L165=0,0,IF(C165&lt;&gt;"外语学院",综合评价得分!F165*因子分析矩阵及成分!$R$2+综合评价得分!G165*因子分析矩阵及成分!$R$3+综合评价得分!H165*因子分析矩阵及成分!$R$4,IF(综合评价得分!C165="外语学院",综合评价得分!G165*因子分析矩阵及成分!$R$7+综合评价得分!H165*因子分析矩阵及成分!$R$9)))</f>
        <v>-0.702771437234972</v>
      </c>
      <c r="P165" s="40">
        <f t="shared" si="23"/>
        <v>861</v>
      </c>
      <c r="Q165">
        <f t="shared" si="24"/>
        <v>73</v>
      </c>
      <c r="R165">
        <f t="shared" si="25"/>
        <v>48</v>
      </c>
      <c r="S165" t="str">
        <f>IF(Q165&lt;=VLOOKUP(C165,录取名额!$A:$B,2,0),"录取","不予录取")</f>
        <v>不予录取</v>
      </c>
      <c r="T165" t="str">
        <f t="shared" si="26"/>
        <v>RIGHT</v>
      </c>
      <c r="U165" t="str">
        <f>IF(R165&lt;=VLOOKUP(E165,录取名额!E:F,2,0),"录取","不予录取")</f>
        <v>不予录取</v>
      </c>
      <c r="V165" t="str">
        <f t="shared" si="27"/>
        <v>RIGHT</v>
      </c>
    </row>
    <row r="166" spans="1:22">
      <c r="A166" s="8">
        <v>200</v>
      </c>
      <c r="B166" s="8" t="s">
        <v>324</v>
      </c>
      <c r="C166" t="s">
        <v>1261</v>
      </c>
      <c r="D166">
        <f>VLOOKUP(A166,[1]数据整理!$A:$O,15,0)</f>
        <v>120200</v>
      </c>
      <c r="E166" t="str">
        <f>VLOOKUP(D166,目标专业代码!$I:$J,2,0)</f>
        <v>工商管理</v>
      </c>
      <c r="F166" s="41">
        <v>-0.0789645229974971</v>
      </c>
      <c r="G166" s="41">
        <v>0.141063225402247</v>
      </c>
      <c r="H166" s="41">
        <v>-0.881413587411653</v>
      </c>
      <c r="I166" s="7" t="s">
        <v>1262</v>
      </c>
      <c r="J166" s="7">
        <f t="shared" si="21"/>
        <v>0</v>
      </c>
      <c r="K166" s="7" t="str">
        <f t="shared" si="22"/>
        <v>不予录取</v>
      </c>
      <c r="L166">
        <v>1</v>
      </c>
      <c r="M166">
        <v>-0.12975</v>
      </c>
      <c r="N166">
        <v>2.79123</v>
      </c>
      <c r="O166" s="41">
        <f>IF(L166=0,0,IF(C166&lt;&gt;"外语学院",综合评价得分!F166*因子分析矩阵及成分!$R$2+综合评价得分!G166*因子分析矩阵及成分!$R$3+综合评价得分!H166*因子分析矩阵及成分!$R$4,IF(综合评价得分!C166="外语学院",综合评价得分!G166*因子分析矩阵及成分!$R$7+综合评价得分!H166*因子分析矩阵及成分!$R$9)))</f>
        <v>-0.29258546633173</v>
      </c>
      <c r="P166" s="40">
        <f t="shared" si="23"/>
        <v>675</v>
      </c>
      <c r="Q166">
        <f t="shared" si="24"/>
        <v>298</v>
      </c>
      <c r="R166">
        <f t="shared" si="25"/>
        <v>104</v>
      </c>
      <c r="S166" t="str">
        <f>IF(Q166&lt;=VLOOKUP(C166,录取名额!$A:$B,2,0),"录取","不予录取")</f>
        <v>不予录取</v>
      </c>
      <c r="T166" t="str">
        <f t="shared" si="26"/>
        <v>RIGHT</v>
      </c>
      <c r="U166" t="str">
        <f>IF(R166&lt;=VLOOKUP(E166,录取名额!E:F,2,0),"录取","不予录取")</f>
        <v>不予录取</v>
      </c>
      <c r="V166" t="str">
        <f t="shared" si="27"/>
        <v>RIGHT</v>
      </c>
    </row>
    <row r="167" spans="1:22">
      <c r="A167" s="8">
        <v>201</v>
      </c>
      <c r="B167" s="8" t="s">
        <v>325</v>
      </c>
      <c r="C167" t="s">
        <v>1261</v>
      </c>
      <c r="D167">
        <f>VLOOKUP(A167,[1]数据整理!$A:$O,15,0)</f>
        <v>20200</v>
      </c>
      <c r="E167" t="str">
        <f>VLOOKUP(D167,目标专业代码!$I:$J,2,0)</f>
        <v>应用经济学</v>
      </c>
      <c r="F167" s="41">
        <v>0.527721965403099</v>
      </c>
      <c r="G167" s="41">
        <v>-0.0391851151864756</v>
      </c>
      <c r="H167" s="41">
        <v>-0.881413587411653</v>
      </c>
      <c r="I167" s="7" t="s">
        <v>1262</v>
      </c>
      <c r="J167" s="7">
        <f t="shared" si="21"/>
        <v>0</v>
      </c>
      <c r="K167" s="7" t="str">
        <f t="shared" si="22"/>
        <v>不予录取</v>
      </c>
      <c r="L167">
        <v>1</v>
      </c>
      <c r="M167">
        <v>-0.31798</v>
      </c>
      <c r="N167">
        <v>0.00753</v>
      </c>
      <c r="O167" s="41">
        <f>IF(L167=0,0,IF(C167&lt;&gt;"外语学院",综合评价得分!F167*因子分析矩阵及成分!$R$2+综合评价得分!G167*因子分析矩阵及成分!$R$3+综合评价得分!H167*因子分析矩阵及成分!$R$4,IF(综合评价得分!C167="外语学院",综合评价得分!G167*因子分析矩阵及成分!$R$7+综合评价得分!H167*因子分析矩阵及成分!$R$9)))</f>
        <v>-0.209658071463704</v>
      </c>
      <c r="P167" s="40">
        <f t="shared" si="23"/>
        <v>612</v>
      </c>
      <c r="Q167">
        <f t="shared" si="24"/>
        <v>268</v>
      </c>
      <c r="R167">
        <f t="shared" si="25"/>
        <v>60</v>
      </c>
      <c r="S167" t="str">
        <f>IF(Q167&lt;=VLOOKUP(C167,录取名额!$A:$B,2,0),"录取","不予录取")</f>
        <v>不予录取</v>
      </c>
      <c r="T167" t="str">
        <f t="shared" si="26"/>
        <v>RIGHT</v>
      </c>
      <c r="U167" t="str">
        <f>IF(R167&lt;=VLOOKUP(E167,录取名额!E:F,2,0),"录取","不予录取")</f>
        <v>不予录取</v>
      </c>
      <c r="V167" t="str">
        <f t="shared" si="27"/>
        <v>RIGHT</v>
      </c>
    </row>
    <row r="168" spans="1:22">
      <c r="A168" s="8">
        <v>202</v>
      </c>
      <c r="B168" s="8" t="s">
        <v>326</v>
      </c>
      <c r="C168" t="s">
        <v>1270</v>
      </c>
      <c r="D168">
        <f>VLOOKUP(A168,[1]数据整理!$A:$O,15,0)</f>
        <v>50200</v>
      </c>
      <c r="E168" t="str">
        <f>VLOOKUP(D168,目标专业代码!$I:$J,2,0)</f>
        <v>外国语言文学</v>
      </c>
      <c r="F168" s="41">
        <v>1.29986840518567</v>
      </c>
      <c r="G168" s="41">
        <v>-0.148015818817772</v>
      </c>
      <c r="H168" s="41">
        <v>-0.498995445347099</v>
      </c>
      <c r="I168" s="7" t="s">
        <v>1262</v>
      </c>
      <c r="J168" s="7">
        <f t="shared" si="21"/>
        <v>0</v>
      </c>
      <c r="K168" s="7" t="str">
        <f t="shared" si="22"/>
        <v>不予录取</v>
      </c>
      <c r="L168">
        <v>1</v>
      </c>
      <c r="M168">
        <v>0.2677</v>
      </c>
      <c r="N168">
        <v>2.10415</v>
      </c>
      <c r="O168" s="41">
        <f>IF(L168=0,0,IF(C168&lt;&gt;"外语学院",综合评价得分!F168*因子分析矩阵及成分!$R$2+综合评价得分!G168*因子分析矩阵及成分!$R$3+综合评价得分!H168*因子分析矩阵及成分!$R$4,IF(综合评价得分!C168="外语学院",综合评价得分!G168*因子分析矩阵及成分!$R$7+综合评价得分!H168*因子分析矩阵及成分!$R$9)))</f>
        <v>-0.302407939922751</v>
      </c>
      <c r="P168" s="40">
        <f t="shared" si="23"/>
        <v>677</v>
      </c>
      <c r="Q168">
        <f t="shared" si="24"/>
        <v>22</v>
      </c>
      <c r="R168">
        <f t="shared" si="25"/>
        <v>12</v>
      </c>
      <c r="S168" t="str">
        <f>IF(Q168&lt;=VLOOKUP(C168,录取名额!$A:$B,2,0),"录取","不予录取")</f>
        <v>不予录取</v>
      </c>
      <c r="T168" t="str">
        <f t="shared" si="26"/>
        <v>RIGHT</v>
      </c>
      <c r="U168" t="str">
        <f>IF(R168&lt;=VLOOKUP(E168,录取名额!E:F,2,0),"录取","不予录取")</f>
        <v>不予录取</v>
      </c>
      <c r="V168" t="str">
        <f t="shared" si="27"/>
        <v>RIGHT</v>
      </c>
    </row>
    <row r="169" spans="1:22">
      <c r="A169" s="8">
        <v>203</v>
      </c>
      <c r="B169" s="8" t="s">
        <v>328</v>
      </c>
      <c r="C169" t="s">
        <v>1270</v>
      </c>
      <c r="D169">
        <f>VLOOKUP(A169,[1]数据整理!$A:$O,15,0)</f>
        <v>50200</v>
      </c>
      <c r="E169" t="str">
        <f>VLOOKUP(D169,目标专业代码!$I:$J,2,0)</f>
        <v>外国语言文学</v>
      </c>
      <c r="F169" s="41">
        <v>2.38455030868977</v>
      </c>
      <c r="G169" s="41">
        <v>0.0152748378871845</v>
      </c>
      <c r="H169" s="41">
        <v>0.289648993252293</v>
      </c>
      <c r="I169" s="7" t="s">
        <v>1275</v>
      </c>
      <c r="J169" s="7">
        <f t="shared" si="21"/>
        <v>0</v>
      </c>
      <c r="K169" s="7" t="str">
        <f t="shared" si="22"/>
        <v>不予录取</v>
      </c>
      <c r="L169">
        <v>1</v>
      </c>
      <c r="M169">
        <v>0.41798</v>
      </c>
      <c r="N169">
        <v>-0.34074</v>
      </c>
      <c r="O169" s="41">
        <f>IF(L169=0,0,IF(C169&lt;&gt;"外语学院",综合评价得分!F169*因子分析矩阵及成分!$R$2+综合评价得分!G169*因子分析矩阵及成分!$R$3+综合评价得分!H169*因子分析矩阵及成分!$R$4,IF(综合评价得分!C169="外语学院",综合评价得分!G169*因子分析矩阵及成分!$R$7+综合评价得分!H169*因子分析矩阵及成分!$R$9)))</f>
        <v>0.122418406674043</v>
      </c>
      <c r="P169" s="40">
        <f t="shared" si="23"/>
        <v>341</v>
      </c>
      <c r="Q169">
        <f t="shared" si="24"/>
        <v>8</v>
      </c>
      <c r="R169">
        <f t="shared" si="25"/>
        <v>1</v>
      </c>
      <c r="S169" t="str">
        <f>IF(Q169&lt;=VLOOKUP(C169,录取名额!$A:$B,2,0),"录取","不予录取")</f>
        <v>录取</v>
      </c>
      <c r="T169" t="str">
        <f t="shared" si="26"/>
        <v>FALSE</v>
      </c>
      <c r="U169" t="str">
        <f>IF(R169&lt;=VLOOKUP(E169,录取名额!E:F,2,0),"录取","不予录取")</f>
        <v>录取</v>
      </c>
      <c r="V169" t="str">
        <f t="shared" si="27"/>
        <v>FALSE</v>
      </c>
    </row>
    <row r="170" spans="1:22">
      <c r="A170" s="8">
        <v>204</v>
      </c>
      <c r="B170" s="8" t="s">
        <v>330</v>
      </c>
      <c r="C170" t="s">
        <v>1261</v>
      </c>
      <c r="D170">
        <f>VLOOKUP(A170,[1]数据整理!$A:$O,15,0)</f>
        <v>125300</v>
      </c>
      <c r="E170" t="str">
        <f>VLOOKUP(D170,目标专业代码!$I:$J,2,0)</f>
        <v>会计</v>
      </c>
      <c r="F170" s="41">
        <v>0.950564063379272</v>
      </c>
      <c r="G170" s="41">
        <v>0.3487559973502</v>
      </c>
      <c r="H170" s="41">
        <v>-0.881413587411653</v>
      </c>
      <c r="I170" s="7" t="s">
        <v>1262</v>
      </c>
      <c r="J170" s="7">
        <f t="shared" si="21"/>
        <v>0</v>
      </c>
      <c r="K170" s="7" t="str">
        <f t="shared" si="22"/>
        <v>不予录取</v>
      </c>
      <c r="L170">
        <v>1</v>
      </c>
      <c r="M170">
        <v>0.20945</v>
      </c>
      <c r="N170">
        <v>-0.21706</v>
      </c>
      <c r="O170" s="41">
        <f>IF(L170=0,0,IF(C170&lt;&gt;"外语学院",综合评价得分!F170*因子分析矩阵及成分!$R$2+综合评价得分!G170*因子分析矩阵及成分!$R$3+综合评价得分!H170*因子分析矩阵及成分!$R$4,IF(综合评价得分!C170="外语学院",综合评价得分!G170*因子分析矩阵及成分!$R$7+综合评价得分!H170*因子分析矩阵及成分!$R$9)))</f>
        <v>0.0917351026727833</v>
      </c>
      <c r="P170" s="40">
        <f t="shared" si="23"/>
        <v>355</v>
      </c>
      <c r="Q170">
        <f t="shared" si="24"/>
        <v>167</v>
      </c>
      <c r="R170">
        <f t="shared" si="25"/>
        <v>35</v>
      </c>
      <c r="S170" t="str">
        <f>IF(Q170&lt;=VLOOKUP(C170,录取名额!$A:$B,2,0),"录取","不予录取")</f>
        <v>不予录取</v>
      </c>
      <c r="T170" t="str">
        <f t="shared" si="26"/>
        <v>RIGHT</v>
      </c>
      <c r="U170" t="str">
        <f>IF(R170&lt;=VLOOKUP(E170,录取名额!E:F,2,0),"录取","不予录取")</f>
        <v>不予录取</v>
      </c>
      <c r="V170" t="str">
        <f t="shared" si="27"/>
        <v>RIGHT</v>
      </c>
    </row>
    <row r="171" spans="1:22">
      <c r="A171" s="8">
        <v>206</v>
      </c>
      <c r="B171" s="8" t="s">
        <v>331</v>
      </c>
      <c r="C171" t="s">
        <v>1269</v>
      </c>
      <c r="D171">
        <f>VLOOKUP(A171,[1]数据整理!$A:$O,15,0)</f>
        <v>40200</v>
      </c>
      <c r="E171" t="str">
        <f>VLOOKUP(D171,目标专业代码!$I:$J,2,0)</f>
        <v>心理学</v>
      </c>
      <c r="F171" s="41">
        <v>1.18956177093102</v>
      </c>
      <c r="G171" s="41">
        <v>0.136243076517813</v>
      </c>
      <c r="H171" s="41">
        <v>1.13795736390084</v>
      </c>
      <c r="I171" s="7">
        <v>82.8</v>
      </c>
      <c r="J171" s="7">
        <f t="shared" si="21"/>
        <v>82.8</v>
      </c>
      <c r="K171" s="7" t="str">
        <f t="shared" si="22"/>
        <v>录取</v>
      </c>
      <c r="L171">
        <v>1</v>
      </c>
      <c r="M171">
        <v>-0.09161</v>
      </c>
      <c r="N171">
        <v>-0.23929</v>
      </c>
      <c r="O171" s="41">
        <f>IF(L171=0,0,IF(C171&lt;&gt;"外语学院",综合评价得分!F171*因子分析矩阵及成分!$R$2+综合评价得分!G171*因子分析矩阵及成分!$R$3+综合评价得分!H171*因子分析矩阵及成分!$R$4,IF(综合评价得分!C171="外语学院",综合评价得分!G171*因子分析矩阵及成分!$R$7+综合评价得分!H171*因子分析矩阵及成分!$R$9)))</f>
        <v>0.830684379469557</v>
      </c>
      <c r="P171" s="40">
        <f t="shared" si="23"/>
        <v>82</v>
      </c>
      <c r="Q171">
        <f t="shared" si="24"/>
        <v>3</v>
      </c>
      <c r="R171">
        <f t="shared" si="25"/>
        <v>1</v>
      </c>
      <c r="S171" t="str">
        <f>IF(Q171&lt;=VLOOKUP(C171,录取名额!$A:$B,2,0),"录取","不予录取")</f>
        <v>录取</v>
      </c>
      <c r="T171" t="str">
        <f t="shared" si="26"/>
        <v>RIGHT</v>
      </c>
      <c r="U171" t="str">
        <f>IF(R171&lt;=VLOOKUP(E171,录取名额!E:F,2,0),"录取","不予录取")</f>
        <v>录取</v>
      </c>
      <c r="V171" t="str">
        <f t="shared" si="27"/>
        <v>RIGHT</v>
      </c>
    </row>
    <row r="172" spans="1:22">
      <c r="A172" s="8">
        <v>207</v>
      </c>
      <c r="B172" s="8" t="s">
        <v>332</v>
      </c>
      <c r="C172" t="s">
        <v>1261</v>
      </c>
      <c r="D172">
        <f>VLOOKUP(A172,[1]数据整理!$A:$O,15,0)</f>
        <v>125300</v>
      </c>
      <c r="E172" t="str">
        <f>VLOOKUP(D172,目标专业代码!$I:$J,2,0)</f>
        <v>会计</v>
      </c>
      <c r="F172" s="41">
        <v>0.196802062639138</v>
      </c>
      <c r="G172" s="41">
        <v>-0.324977638793885</v>
      </c>
      <c r="H172" s="41">
        <v>0.4733039527322</v>
      </c>
      <c r="I172" s="7" t="s">
        <v>1262</v>
      </c>
      <c r="J172" s="7">
        <f t="shared" si="21"/>
        <v>0</v>
      </c>
      <c r="K172" s="7" t="str">
        <f t="shared" si="22"/>
        <v>不予录取</v>
      </c>
      <c r="L172">
        <v>1</v>
      </c>
      <c r="M172">
        <v>-0.55197</v>
      </c>
      <c r="N172">
        <v>-0.45597</v>
      </c>
      <c r="O172" s="41">
        <f>IF(L172=0,0,IF(C172&lt;&gt;"外语学院",综合评价得分!F172*因子分析矩阵及成分!$R$2+综合评价得分!G172*因子分析矩阵及成分!$R$3+综合评价得分!H172*因子分析矩阵及成分!$R$4,IF(综合评价得分!C172="外语学院",综合评价得分!G172*因子分析矩阵及成分!$R$7+综合评价得分!H172*因子分析矩阵及成分!$R$9)))</f>
        <v>0.0817622451753824</v>
      </c>
      <c r="P172" s="40">
        <f t="shared" si="23"/>
        <v>364</v>
      </c>
      <c r="Q172">
        <f t="shared" si="24"/>
        <v>171</v>
      </c>
      <c r="R172">
        <f t="shared" si="25"/>
        <v>36</v>
      </c>
      <c r="S172" t="str">
        <f>IF(Q172&lt;=VLOOKUP(C172,录取名额!$A:$B,2,0),"录取","不予录取")</f>
        <v>不予录取</v>
      </c>
      <c r="T172" t="str">
        <f t="shared" si="26"/>
        <v>RIGHT</v>
      </c>
      <c r="U172" t="str">
        <f>IF(R172&lt;=VLOOKUP(E172,录取名额!E:F,2,0),"录取","不予录取")</f>
        <v>不予录取</v>
      </c>
      <c r="V172" t="str">
        <f t="shared" si="27"/>
        <v>RIGHT</v>
      </c>
    </row>
    <row r="173" spans="1:22">
      <c r="A173" s="8">
        <v>208</v>
      </c>
      <c r="B173" s="8" t="s">
        <v>333</v>
      </c>
      <c r="C173" t="s">
        <v>1265</v>
      </c>
      <c r="D173">
        <f>VLOOKUP(A173,[1]数据整理!$A:$O,15,0)</f>
        <v>130500</v>
      </c>
      <c r="E173" t="str">
        <f>VLOOKUP(D173,目标专业代码!$I:$J,2,0)</f>
        <v>设计学</v>
      </c>
      <c r="F173" s="41">
        <v>-0.0789645229974971</v>
      </c>
      <c r="G173" s="41">
        <v>0.150186537305733</v>
      </c>
      <c r="H173" s="41">
        <v>1.15292892216547</v>
      </c>
      <c r="I173" s="7" t="s">
        <v>1262</v>
      </c>
      <c r="J173" s="7">
        <f t="shared" si="21"/>
        <v>0</v>
      </c>
      <c r="K173" s="7" t="str">
        <f t="shared" si="22"/>
        <v>不予录取</v>
      </c>
      <c r="L173">
        <v>1</v>
      </c>
      <c r="M173">
        <v>0.74386</v>
      </c>
      <c r="N173">
        <v>-0.84359</v>
      </c>
      <c r="O173" s="41">
        <f>IF(L173=0,0,IF(C173&lt;&gt;"外语学院",综合评价得分!F173*因子分析矩阵及成分!$R$2+综合评价得分!G173*因子分析矩阵及成分!$R$3+综合评价得分!H173*因子分析矩阵及成分!$R$4,IF(综合评价得分!C173="外语学院",综合评价得分!G173*因子分析矩阵及成分!$R$7+综合评价得分!H173*因子分析矩阵及成分!$R$9)))</f>
        <v>0.490875715923963</v>
      </c>
      <c r="P173" s="40">
        <f t="shared" si="23"/>
        <v>159</v>
      </c>
      <c r="Q173">
        <f t="shared" si="24"/>
        <v>14</v>
      </c>
      <c r="R173">
        <f t="shared" si="25"/>
        <v>7</v>
      </c>
      <c r="S173" t="str">
        <f>IF(Q173&lt;=VLOOKUP(C173,录取名额!$A:$B,2,0),"录取","不予录取")</f>
        <v>录取</v>
      </c>
      <c r="T173" t="str">
        <f t="shared" si="26"/>
        <v>FALSE</v>
      </c>
      <c r="U173" t="str">
        <f>IF(R173&lt;=VLOOKUP(E173,录取名额!E:F,2,0),"录取","不予录取")</f>
        <v>不予录取</v>
      </c>
      <c r="V173" t="str">
        <f t="shared" si="27"/>
        <v>RIGHT</v>
      </c>
    </row>
    <row r="174" spans="1:22">
      <c r="A174" s="8">
        <v>209</v>
      </c>
      <c r="B174" s="8" t="s">
        <v>334</v>
      </c>
      <c r="C174" t="s">
        <v>1261</v>
      </c>
      <c r="D174">
        <f>VLOOKUP(A174,[1]数据整理!$A:$O,15,0)</f>
        <v>20200</v>
      </c>
      <c r="E174" t="str">
        <f>VLOOKUP(D174,目标专业代码!$I:$J,2,0)</f>
        <v>应用经济学</v>
      </c>
      <c r="F174" s="41">
        <v>0.215186501681579</v>
      </c>
      <c r="G174" s="41">
        <v>-0.141389616449921</v>
      </c>
      <c r="H174" s="41">
        <v>0.609287601907388</v>
      </c>
      <c r="I174" s="7" t="s">
        <v>1275</v>
      </c>
      <c r="J174" s="7">
        <f t="shared" si="21"/>
        <v>0</v>
      </c>
      <c r="K174" s="7" t="str">
        <f t="shared" si="22"/>
        <v>不予录取</v>
      </c>
      <c r="L174">
        <v>1</v>
      </c>
      <c r="M174">
        <v>-0.46553</v>
      </c>
      <c r="N174">
        <v>0.47272</v>
      </c>
      <c r="O174" s="41">
        <f>IF(L174=0,0,IF(C174&lt;&gt;"外语学院",综合评价得分!F174*因子分析矩阵及成分!$R$2+综合评价得分!G174*因子分析矩阵及成分!$R$3+综合评价得分!H174*因子分析矩阵及成分!$R$4,IF(综合评价得分!C174="外语学院",综合评价得分!G174*因子分析矩阵及成分!$R$7+综合评价得分!H174*因子分析矩阵及成分!$R$9)))</f>
        <v>0.226025647232995</v>
      </c>
      <c r="P174" s="40">
        <f t="shared" si="23"/>
        <v>284</v>
      </c>
      <c r="Q174">
        <f t="shared" si="24"/>
        <v>139</v>
      </c>
      <c r="R174">
        <f t="shared" si="25"/>
        <v>31</v>
      </c>
      <c r="S174" t="str">
        <f>IF(Q174&lt;=VLOOKUP(C174,录取名额!$A:$B,2,0),"录取","不予录取")</f>
        <v>不予录取</v>
      </c>
      <c r="T174" t="str">
        <f t="shared" si="26"/>
        <v>RIGHT</v>
      </c>
      <c r="U174" t="str">
        <f>IF(R174&lt;=VLOOKUP(E174,录取名额!E:F,2,0),"录取","不予录取")</f>
        <v>不予录取</v>
      </c>
      <c r="V174" t="str">
        <f t="shared" si="27"/>
        <v>RIGHT</v>
      </c>
    </row>
    <row r="175" spans="1:22">
      <c r="A175" s="8">
        <v>210</v>
      </c>
      <c r="B175" s="8" t="s">
        <v>335</v>
      </c>
      <c r="C175" t="s">
        <v>1263</v>
      </c>
      <c r="D175">
        <f>VLOOKUP(A175,[1]数据整理!$A:$O,15,0)</f>
        <v>83400</v>
      </c>
      <c r="E175" t="str">
        <f>VLOOKUP(D175,目标专业代码!$I:$J,2,0)</f>
        <v>风景园林学（工学）</v>
      </c>
      <c r="F175" s="41">
        <v>-1.49234425433562</v>
      </c>
      <c r="G175" s="41">
        <v>6.46505848932823</v>
      </c>
      <c r="H175" s="41">
        <v>-0.881413587411653</v>
      </c>
      <c r="I175" s="7" t="s">
        <v>1262</v>
      </c>
      <c r="J175" s="7">
        <f t="shared" si="21"/>
        <v>0</v>
      </c>
      <c r="K175" s="7" t="str">
        <f t="shared" si="22"/>
        <v>不予录取</v>
      </c>
      <c r="L175">
        <v>0</v>
      </c>
      <c r="M175">
        <v>-1.30186</v>
      </c>
      <c r="N175">
        <v>1.04782</v>
      </c>
      <c r="O175" s="41">
        <f>IF(L175=0,0,IF(C175&lt;&gt;"外语学院",综合评价得分!F175*因子分析矩阵及成分!$R$2+综合评价得分!G175*因子分析矩阵及成分!$R$3+综合评价得分!H175*因子分析矩阵及成分!$R$4,IF(综合评价得分!C175="外语学院",综合评价得分!G175*因子分析矩阵及成分!$R$7+综合评价得分!H175*因子分析矩阵及成分!$R$9)))</f>
        <v>0</v>
      </c>
      <c r="P175" s="40">
        <f t="shared" si="23"/>
        <v>414</v>
      </c>
      <c r="Q175">
        <f t="shared" si="24"/>
        <v>116</v>
      </c>
      <c r="R175">
        <f t="shared" si="25"/>
        <v>36</v>
      </c>
      <c r="S175" t="str">
        <f>IF(Q175&lt;=VLOOKUP(C175,录取名额!$A:$B,2,0),"录取","不予录取")</f>
        <v>不予录取</v>
      </c>
      <c r="T175" t="str">
        <f t="shared" si="26"/>
        <v>RIGHT</v>
      </c>
      <c r="U175" t="str">
        <f>IF(R175&lt;=VLOOKUP(E175,录取名额!E:F,2,0),"录取","不予录取")</f>
        <v>不予录取</v>
      </c>
      <c r="V175" t="str">
        <f t="shared" si="27"/>
        <v>RIGHT</v>
      </c>
    </row>
    <row r="176" spans="1:22">
      <c r="A176" s="8">
        <v>211</v>
      </c>
      <c r="B176" s="8" t="s">
        <v>337</v>
      </c>
      <c r="C176" t="s">
        <v>1263</v>
      </c>
      <c r="D176">
        <f>VLOOKUP(A176,[1]数据整理!$A:$O,15,0)</f>
        <v>83400</v>
      </c>
      <c r="E176" t="str">
        <f>VLOOKUP(D176,目标专业代码!$I:$J,2,0)</f>
        <v>风景园林学（工学）</v>
      </c>
      <c r="F176" s="41">
        <v>-0.648882133313207</v>
      </c>
      <c r="G176" s="41">
        <v>0.0111251497657716</v>
      </c>
      <c r="H176" s="41">
        <v>0.308288704156424</v>
      </c>
      <c r="I176" s="7" t="s">
        <v>1275</v>
      </c>
      <c r="J176" s="7">
        <f t="shared" si="21"/>
        <v>0</v>
      </c>
      <c r="K176" s="7" t="str">
        <f t="shared" si="22"/>
        <v>不予录取</v>
      </c>
      <c r="L176">
        <v>1</v>
      </c>
      <c r="M176">
        <v>-1.20789</v>
      </c>
      <c r="N176">
        <v>0.99993</v>
      </c>
      <c r="O176" s="41">
        <f>IF(L176=0,0,IF(C176&lt;&gt;"外语学院",综合评价得分!F176*因子分析矩阵及成分!$R$2+综合评价得分!G176*因子分析矩阵及成分!$R$3+综合评价得分!H176*因子分析矩阵及成分!$R$4,IF(综合评价得分!C176="外语学院",综合评价得分!G176*因子分析矩阵及成分!$R$7+综合评价得分!H176*因子分析矩阵及成分!$R$9)))</f>
        <v>-0.0567880136404392</v>
      </c>
      <c r="P176" s="40">
        <f t="shared" si="23"/>
        <v>467</v>
      </c>
      <c r="Q176">
        <f t="shared" si="24"/>
        <v>124</v>
      </c>
      <c r="R176">
        <f t="shared" si="25"/>
        <v>38</v>
      </c>
      <c r="S176" t="str">
        <f>IF(Q176&lt;=VLOOKUP(C176,录取名额!$A:$B,2,0),"录取","不予录取")</f>
        <v>不予录取</v>
      </c>
      <c r="T176" t="str">
        <f t="shared" si="26"/>
        <v>RIGHT</v>
      </c>
      <c r="U176" t="str">
        <f>IF(R176&lt;=VLOOKUP(E176,录取名额!E:F,2,0),"录取","不予录取")</f>
        <v>不予录取</v>
      </c>
      <c r="V176" t="str">
        <f t="shared" si="27"/>
        <v>RIGHT</v>
      </c>
    </row>
    <row r="177" spans="1:22">
      <c r="A177" s="8">
        <v>212</v>
      </c>
      <c r="B177" s="8" t="s">
        <v>338</v>
      </c>
      <c r="C177" t="s">
        <v>1263</v>
      </c>
      <c r="D177">
        <f>VLOOKUP(A177,[1]数据整理!$A:$O,15,0)</f>
        <v>83300</v>
      </c>
      <c r="E177" t="str">
        <f>VLOOKUP(D177,目标专业代码!$I:$J,2,0)</f>
        <v>城乡规划学</v>
      </c>
      <c r="F177" s="41">
        <v>0.0655876312624192</v>
      </c>
      <c r="G177" s="41">
        <v>-0.114996614145161</v>
      </c>
      <c r="H177" s="41">
        <v>-0.881413587411653</v>
      </c>
      <c r="I177" s="7" t="s">
        <v>1262</v>
      </c>
      <c r="J177" s="7">
        <f t="shared" si="21"/>
        <v>0</v>
      </c>
      <c r="K177" s="7" t="str">
        <f t="shared" si="22"/>
        <v>不予录取</v>
      </c>
      <c r="L177">
        <v>1</v>
      </c>
      <c r="M177">
        <v>-0.29229</v>
      </c>
      <c r="N177">
        <v>3.62175</v>
      </c>
      <c r="O177" s="41">
        <f>IF(L177=0,0,IF(C177&lt;&gt;"外语学院",综合评价得分!F177*因子分析矩阵及成分!$R$2+综合评价得分!G177*因子分析矩阵及成分!$R$3+综合评价得分!H177*因子分析矩阵及成分!$R$4,IF(综合评价得分!C177="外语学院",综合评价得分!G177*因子分析矩阵及成分!$R$7+综合评价得分!H177*因子分析矩阵及成分!$R$9)))</f>
        <v>-0.373910251451609</v>
      </c>
      <c r="P177" s="40">
        <f t="shared" si="23"/>
        <v>727</v>
      </c>
      <c r="Q177">
        <f t="shared" si="24"/>
        <v>173</v>
      </c>
      <c r="R177">
        <f t="shared" si="25"/>
        <v>6</v>
      </c>
      <c r="S177" t="str">
        <f>IF(Q177&lt;=VLOOKUP(C177,录取名额!$A:$B,2,0),"录取","不予录取")</f>
        <v>不予录取</v>
      </c>
      <c r="T177" t="str">
        <f t="shared" si="26"/>
        <v>RIGHT</v>
      </c>
      <c r="U177" t="str">
        <f>IF(R177&lt;=VLOOKUP(E177,录取名额!E:F,2,0),"录取","不予录取")</f>
        <v>不予录取</v>
      </c>
      <c r="V177" t="str">
        <f t="shared" si="27"/>
        <v>RIGHT</v>
      </c>
    </row>
    <row r="178" spans="1:22">
      <c r="A178" s="8">
        <v>214</v>
      </c>
      <c r="B178" s="8" t="s">
        <v>340</v>
      </c>
      <c r="C178" t="s">
        <v>1263</v>
      </c>
      <c r="D178">
        <f>VLOOKUP(A178,[1]数据整理!$A:$O,15,0)</f>
        <v>95300</v>
      </c>
      <c r="E178" t="str">
        <f>VLOOKUP(D178,目标专业代码!$I:$J,2,0)</f>
        <v>风景园林</v>
      </c>
      <c r="F178" s="41">
        <v>-1.12670717914424</v>
      </c>
      <c r="G178" s="41">
        <v>0.178522167041579</v>
      </c>
      <c r="H178" s="41">
        <v>1.38108333007231</v>
      </c>
      <c r="I178" s="7" t="s">
        <v>1262</v>
      </c>
      <c r="J178" s="7">
        <f t="shared" si="21"/>
        <v>0</v>
      </c>
      <c r="K178" s="7" t="str">
        <f t="shared" si="22"/>
        <v>不予录取</v>
      </c>
      <c r="L178">
        <v>1</v>
      </c>
      <c r="M178">
        <v>0.88214</v>
      </c>
      <c r="N178">
        <v>-1.01788</v>
      </c>
      <c r="O178" s="41">
        <f>IF(L178=0,0,IF(C178&lt;&gt;"外语学院",综合评价得分!F178*因子分析矩阵及成分!$R$2+综合评价得分!G178*因子分析矩阵及成分!$R$3+综合评价得分!H178*因子分析矩阵及成分!$R$4,IF(综合评价得分!C178="外语学院",综合评价得分!G178*因子分析矩阵及成分!$R$7+综合评价得分!H178*因子分析矩阵及成分!$R$9)))</f>
        <v>0.3008323966801</v>
      </c>
      <c r="P178" s="40">
        <f t="shared" si="23"/>
        <v>244</v>
      </c>
      <c r="Q178">
        <f t="shared" si="24"/>
        <v>70</v>
      </c>
      <c r="R178">
        <f t="shared" si="25"/>
        <v>37</v>
      </c>
      <c r="S178" t="str">
        <f>IF(Q178&lt;=VLOOKUP(C178,录取名额!$A:$B,2,0),"录取","不予录取")</f>
        <v>录取</v>
      </c>
      <c r="T178" t="str">
        <f t="shared" si="26"/>
        <v>FALSE</v>
      </c>
      <c r="U178" t="str">
        <f>IF(R178&lt;=VLOOKUP(E178,录取名额!E:F,2,0),"录取","不予录取")</f>
        <v>录取</v>
      </c>
      <c r="V178" t="str">
        <f t="shared" si="27"/>
        <v>FALSE</v>
      </c>
    </row>
    <row r="179" spans="1:22">
      <c r="A179" s="8">
        <v>215</v>
      </c>
      <c r="B179" s="8" t="s">
        <v>341</v>
      </c>
      <c r="C179" t="s">
        <v>1271</v>
      </c>
      <c r="D179">
        <f>VLOOKUP(A179,[1]数据整理!$A:$O,15,0)</f>
        <v>90704</v>
      </c>
      <c r="E179" t="str">
        <f>VLOOKUP(D179,目标专业代码!$I:$J,2,0)</f>
        <v>森林经理学</v>
      </c>
      <c r="F179" s="41">
        <v>-0.704035450440535</v>
      </c>
      <c r="G179" s="41">
        <v>-1.002464501292</v>
      </c>
      <c r="H179" s="41">
        <v>-0.881413587411653</v>
      </c>
      <c r="I179" s="7">
        <v>87.82</v>
      </c>
      <c r="J179" s="7">
        <f t="shared" si="21"/>
        <v>87.82</v>
      </c>
      <c r="K179" s="7" t="str">
        <f t="shared" si="22"/>
        <v>录取</v>
      </c>
      <c r="L179">
        <v>1</v>
      </c>
      <c r="M179">
        <v>-0.23342</v>
      </c>
      <c r="N179">
        <v>-0.38592</v>
      </c>
      <c r="O179" s="41">
        <f>IF(L179=0,0,IF(C179&lt;&gt;"外语学院",综合评价得分!F179*因子分析矩阵及成分!$R$2+综合评价得分!G179*因子分析矩阵及成分!$R$3+综合评价得分!H179*因子分析矩阵及成分!$R$4,IF(综合评价得分!C179="外语学院",综合评价得分!G179*因子分析矩阵及成分!$R$7+综合评价得分!H179*因子分析矩阵及成分!$R$9)))</f>
        <v>-1.00850840605438</v>
      </c>
      <c r="P179" s="40">
        <f t="shared" si="23"/>
        <v>926</v>
      </c>
      <c r="Q179">
        <f t="shared" si="24"/>
        <v>61</v>
      </c>
      <c r="R179">
        <f t="shared" si="25"/>
        <v>19</v>
      </c>
      <c r="S179" t="str">
        <f>IF(Q179&lt;=VLOOKUP(C179,录取名额!$A:$B,2,0),"录取","不予录取")</f>
        <v>不予录取</v>
      </c>
      <c r="T179" t="str">
        <f t="shared" si="26"/>
        <v>FALSE</v>
      </c>
      <c r="U179" t="str">
        <f>IF(R179&lt;=VLOOKUP(E179,录取名额!E:F,2,0),"录取","不予录取")</f>
        <v>不予录取</v>
      </c>
      <c r="V179" t="str">
        <f t="shared" si="27"/>
        <v>FALSE</v>
      </c>
    </row>
    <row r="180" spans="1:22">
      <c r="A180" s="8">
        <v>216</v>
      </c>
      <c r="B180" s="8" t="s">
        <v>342</v>
      </c>
      <c r="C180" t="s">
        <v>1270</v>
      </c>
      <c r="D180">
        <f>VLOOKUP(A180,[1]数据整理!$A:$O,15,0)</f>
        <v>50200</v>
      </c>
      <c r="E180" t="str">
        <f>VLOOKUP(D180,目标专业代码!$I:$J,2,0)</f>
        <v>外国语言文学</v>
      </c>
      <c r="F180" s="41">
        <v>1.55725055177987</v>
      </c>
      <c r="G180" s="41">
        <v>0.269678654290664</v>
      </c>
      <c r="H180" s="41">
        <v>-0.835482764436663</v>
      </c>
      <c r="I180" s="7" t="s">
        <v>1262</v>
      </c>
      <c r="J180" s="7">
        <f t="shared" si="21"/>
        <v>0</v>
      </c>
      <c r="K180" s="7" t="str">
        <f t="shared" si="22"/>
        <v>不予录取</v>
      </c>
      <c r="L180">
        <v>0</v>
      </c>
      <c r="M180">
        <v>0.28324</v>
      </c>
      <c r="N180">
        <v>-0.03348</v>
      </c>
      <c r="O180" s="41">
        <f>IF(L180=0,0,IF(C180&lt;&gt;"外语学院",综合评价得分!F180*因子分析矩阵及成分!$R$2+综合评价得分!G180*因子分析矩阵及成分!$R$3+综合评价得分!H180*因子分析矩阵及成分!$R$4,IF(综合评价得分!C180="外语学院",综合评价得分!G180*因子分析矩阵及成分!$R$7+综合评价得分!H180*因子分析矩阵及成分!$R$9)))</f>
        <v>0</v>
      </c>
      <c r="P180" s="40">
        <f t="shared" si="23"/>
        <v>414</v>
      </c>
      <c r="Q180">
        <f t="shared" si="24"/>
        <v>11</v>
      </c>
      <c r="R180">
        <f t="shared" si="25"/>
        <v>3</v>
      </c>
      <c r="S180" t="str">
        <f>IF(Q180&lt;=VLOOKUP(C180,录取名额!$A:$B,2,0),"录取","不予录取")</f>
        <v>不予录取</v>
      </c>
      <c r="T180" t="str">
        <f t="shared" si="26"/>
        <v>RIGHT</v>
      </c>
      <c r="U180" t="str">
        <f>IF(R180&lt;=VLOOKUP(E180,录取名额!E:F,2,0),"录取","不予录取")</f>
        <v>录取</v>
      </c>
      <c r="V180" t="str">
        <f t="shared" si="27"/>
        <v>FALSE</v>
      </c>
    </row>
    <row r="181" spans="1:22">
      <c r="A181" s="8">
        <v>217</v>
      </c>
      <c r="B181" s="8" t="s">
        <v>344</v>
      </c>
      <c r="C181" t="s">
        <v>1263</v>
      </c>
      <c r="D181">
        <f>VLOOKUP(A181,[1]数据整理!$A:$O,15,0)</f>
        <v>95300</v>
      </c>
      <c r="E181" t="str">
        <f>VLOOKUP(D181,目标专业代码!$I:$J,2,0)</f>
        <v>风景园林</v>
      </c>
      <c r="F181" s="41">
        <v>-0.851110962780073</v>
      </c>
      <c r="G181" s="41">
        <v>0.235705842711781</v>
      </c>
      <c r="H181" s="41">
        <v>0.634072363831953</v>
      </c>
      <c r="I181" s="7" t="s">
        <v>1262</v>
      </c>
      <c r="J181" s="7">
        <f t="shared" si="21"/>
        <v>0</v>
      </c>
      <c r="K181" s="7" t="str">
        <f t="shared" si="22"/>
        <v>不予录取</v>
      </c>
      <c r="L181">
        <v>1</v>
      </c>
      <c r="M181">
        <v>2.3849</v>
      </c>
      <c r="N181">
        <v>-1.39193</v>
      </c>
      <c r="O181" s="41">
        <f>IF(L181=0,0,IF(C181&lt;&gt;"外语学院",综合评价得分!F181*因子分析矩阵及成分!$R$2+综合评价得分!G181*因子分析矩阵及成分!$R$3+综合评价得分!H181*因子分析矩阵及成分!$R$4,IF(综合评价得分!C181="外语学院",综合评价得分!G181*因子分析矩阵及成分!$R$7+综合评价得分!H181*因子分析矩阵及成分!$R$9)))</f>
        <v>0.118366010190067</v>
      </c>
      <c r="P181" s="40">
        <f t="shared" si="23"/>
        <v>342</v>
      </c>
      <c r="Q181">
        <f t="shared" si="24"/>
        <v>92</v>
      </c>
      <c r="R181">
        <f t="shared" si="25"/>
        <v>45</v>
      </c>
      <c r="S181" t="str">
        <f>IF(Q181&lt;=VLOOKUP(C181,录取名额!$A:$B,2,0),"录取","不予录取")</f>
        <v>录取</v>
      </c>
      <c r="T181" t="str">
        <f t="shared" si="26"/>
        <v>FALSE</v>
      </c>
      <c r="U181" t="str">
        <f>IF(R181&lt;=VLOOKUP(E181,录取名额!E:F,2,0),"录取","不予录取")</f>
        <v>录取</v>
      </c>
      <c r="V181" t="str">
        <f t="shared" si="27"/>
        <v>FALSE</v>
      </c>
    </row>
    <row r="182" spans="1:22">
      <c r="A182" s="8">
        <v>218</v>
      </c>
      <c r="B182" s="8" t="s">
        <v>345</v>
      </c>
      <c r="C182" t="s">
        <v>1261</v>
      </c>
      <c r="D182">
        <f>VLOOKUP(A182,[1]数据整理!$A:$O,15,0)</f>
        <v>120200</v>
      </c>
      <c r="E182" t="str">
        <f>VLOOKUP(D182,目标专业代码!$I:$J,2,0)</f>
        <v>工商管理</v>
      </c>
      <c r="F182" s="41">
        <v>0.14164874551181</v>
      </c>
      <c r="G182" s="41">
        <v>0.323161639398474</v>
      </c>
      <c r="H182" s="41">
        <v>0.587532289642953</v>
      </c>
      <c r="I182" s="7" t="s">
        <v>1262</v>
      </c>
      <c r="J182" s="7">
        <f t="shared" si="21"/>
        <v>0</v>
      </c>
      <c r="K182" s="7" t="str">
        <f t="shared" si="22"/>
        <v>不予录取</v>
      </c>
      <c r="L182">
        <v>1</v>
      </c>
      <c r="M182">
        <v>0.02681</v>
      </c>
      <c r="N182">
        <v>-0.51353</v>
      </c>
      <c r="O182" s="41">
        <f>IF(L182=0,0,IF(C182&lt;&gt;"外语学院",综合评价得分!F182*因子分析矩阵及成分!$R$2+综合评价得分!G182*因子分析矩阵及成分!$R$3+综合评价得分!H182*因子分析矩阵及成分!$R$4,IF(综合评价得分!C182="外语学院",综合评价得分!G182*因子分析矩阵及成分!$R$7+综合评价得分!H182*因子分析矩阵及成分!$R$9)))</f>
        <v>0.417624091670958</v>
      </c>
      <c r="P182" s="40">
        <f t="shared" si="23"/>
        <v>188</v>
      </c>
      <c r="Q182">
        <f t="shared" si="24"/>
        <v>96</v>
      </c>
      <c r="R182">
        <f t="shared" si="25"/>
        <v>32</v>
      </c>
      <c r="S182" t="str">
        <f>IF(Q182&lt;=VLOOKUP(C182,录取名额!$A:$B,2,0),"录取","不予录取")</f>
        <v>不予录取</v>
      </c>
      <c r="T182" t="str">
        <f t="shared" si="26"/>
        <v>RIGHT</v>
      </c>
      <c r="U182" t="str">
        <f>IF(R182&lt;=VLOOKUP(E182,录取名额!E:F,2,0),"录取","不予录取")</f>
        <v>不予录取</v>
      </c>
      <c r="V182" t="str">
        <f t="shared" si="27"/>
        <v>RIGHT</v>
      </c>
    </row>
    <row r="183" spans="1:22">
      <c r="A183" s="8">
        <v>219</v>
      </c>
      <c r="B183" s="8" t="s">
        <v>346</v>
      </c>
      <c r="C183" t="s">
        <v>1261</v>
      </c>
      <c r="D183">
        <f>VLOOKUP(A183,[1]数据整理!$A:$O,15,0)</f>
        <v>120200</v>
      </c>
      <c r="E183" t="str">
        <f>VLOOKUP(D183,目标专业代码!$I:$J,2,0)</f>
        <v>工商管理</v>
      </c>
      <c r="F183" s="41">
        <v>0.932179624336829</v>
      </c>
      <c r="G183" s="41">
        <v>0.226394647107149</v>
      </c>
      <c r="H183" s="41">
        <v>-0.0287217144469744</v>
      </c>
      <c r="I183" s="7" t="s">
        <v>1262</v>
      </c>
      <c r="J183" s="7">
        <f t="shared" si="21"/>
        <v>0</v>
      </c>
      <c r="K183" s="7" t="str">
        <f t="shared" si="22"/>
        <v>不予录取</v>
      </c>
      <c r="L183">
        <v>1</v>
      </c>
      <c r="M183">
        <v>0.16325</v>
      </c>
      <c r="N183">
        <v>-0.44677</v>
      </c>
      <c r="O183" s="41">
        <f>IF(L183=0,0,IF(C183&lt;&gt;"外语学院",综合评价得分!F183*因子分析矩阵及成分!$R$2+综合评价得分!G183*因子分析矩阵及成分!$R$3+综合评价得分!H183*因子分析矩阵及成分!$R$4,IF(综合评价得分!C183="外语学院",综合评价得分!G183*因子分析矩阵及成分!$R$7+综合评价得分!H183*因子分析矩阵及成分!$R$9)))</f>
        <v>0.355165977815856</v>
      </c>
      <c r="P183" s="40">
        <f t="shared" si="23"/>
        <v>221</v>
      </c>
      <c r="Q183">
        <f t="shared" si="24"/>
        <v>109</v>
      </c>
      <c r="R183">
        <f t="shared" si="25"/>
        <v>37</v>
      </c>
      <c r="S183" t="str">
        <f>IF(Q183&lt;=VLOOKUP(C183,录取名额!$A:$B,2,0),"录取","不予录取")</f>
        <v>不予录取</v>
      </c>
      <c r="T183" t="str">
        <f t="shared" si="26"/>
        <v>RIGHT</v>
      </c>
      <c r="U183" t="str">
        <f>IF(R183&lt;=VLOOKUP(E183,录取名额!E:F,2,0),"录取","不予录取")</f>
        <v>不予录取</v>
      </c>
      <c r="V183" t="str">
        <f t="shared" si="27"/>
        <v>RIGHT</v>
      </c>
    </row>
    <row r="184" spans="1:22">
      <c r="A184" s="8">
        <v>220</v>
      </c>
      <c r="B184" s="8" t="s">
        <v>347</v>
      </c>
      <c r="C184" t="s">
        <v>1261</v>
      </c>
      <c r="D184">
        <f>VLOOKUP(A184,[1]数据整理!$A:$O,15,0)</f>
        <v>120200</v>
      </c>
      <c r="E184" t="str">
        <f>VLOOKUP(D184,目标专业代码!$I:$J,2,0)</f>
        <v>工商管理</v>
      </c>
      <c r="F184" s="41">
        <v>-0.428268864803901</v>
      </c>
      <c r="G184" s="41">
        <v>0.306005979835657</v>
      </c>
      <c r="H184" s="41">
        <v>0.184944693982253</v>
      </c>
      <c r="I184" s="7">
        <v>83.13</v>
      </c>
      <c r="J184" s="7">
        <f t="shared" si="21"/>
        <v>83.13</v>
      </c>
      <c r="K184" s="7" t="str">
        <f t="shared" si="22"/>
        <v>录取</v>
      </c>
      <c r="L184">
        <v>1</v>
      </c>
      <c r="M184">
        <v>0.91831</v>
      </c>
      <c r="N184">
        <v>-0.44534</v>
      </c>
      <c r="O184" s="41">
        <f>IF(L184=0,0,IF(C184&lt;&gt;"外语学院",综合评价得分!F184*因子分析矩阵及成分!$R$2+综合评价得分!G184*因子分析矩阵及成分!$R$3+综合评价得分!H184*因子分析矩阵及成分!$R$4,IF(综合评价得分!C184="外语学院",综合评价得分!G184*因子分析矩阵及成分!$R$7+综合评价得分!H184*因子分析矩阵及成分!$R$9)))</f>
        <v>0.0970844847623662</v>
      </c>
      <c r="P184" s="40">
        <f t="shared" si="23"/>
        <v>351</v>
      </c>
      <c r="Q184">
        <f t="shared" si="24"/>
        <v>166</v>
      </c>
      <c r="R184">
        <f t="shared" si="25"/>
        <v>57</v>
      </c>
      <c r="S184" t="str">
        <f>IF(Q184&lt;=VLOOKUP(C184,录取名额!$A:$B,2,0),"录取","不予录取")</f>
        <v>不予录取</v>
      </c>
      <c r="T184" t="str">
        <f t="shared" si="26"/>
        <v>FALSE</v>
      </c>
      <c r="U184" t="str">
        <f>IF(R184&lt;=VLOOKUP(E184,录取名额!E:F,2,0),"录取","不予录取")</f>
        <v>不予录取</v>
      </c>
      <c r="V184" t="str">
        <f t="shared" si="27"/>
        <v>FALSE</v>
      </c>
    </row>
    <row r="185" spans="1:22">
      <c r="A185" s="8">
        <v>221</v>
      </c>
      <c r="B185" s="8" t="s">
        <v>348</v>
      </c>
      <c r="C185" t="s">
        <v>1261</v>
      </c>
      <c r="D185">
        <f>VLOOKUP(A185,[1]数据整理!$A:$O,15,0)</f>
        <v>120200</v>
      </c>
      <c r="E185" t="str">
        <f>VLOOKUP(D185,目标专业代码!$I:$J,2,0)</f>
        <v>工商管理</v>
      </c>
      <c r="F185" s="41">
        <v>0.192765744372463</v>
      </c>
      <c r="G185" s="41">
        <v>0.194618989463357</v>
      </c>
      <c r="H185" s="41">
        <v>1.09008042675929</v>
      </c>
      <c r="I185" s="7" t="s">
        <v>1262</v>
      </c>
      <c r="J185" s="7">
        <f t="shared" si="21"/>
        <v>0</v>
      </c>
      <c r="K185" s="7" t="str">
        <f t="shared" si="22"/>
        <v>不予录取</v>
      </c>
      <c r="L185">
        <v>1</v>
      </c>
      <c r="M185">
        <v>0.5982</v>
      </c>
      <c r="N185">
        <v>-0.15783</v>
      </c>
      <c r="O185" s="41">
        <f>IF(L185=0,0,IF(C185&lt;&gt;"外语学院",综合评价得分!F185*因子分析矩阵及成分!$R$2+综合评价得分!G185*因子分析矩阵及成分!$R$3+综合评价得分!H185*因子分析矩阵及成分!$R$4,IF(综合评价得分!C185="外语学院",综合评价得分!G185*因子分析矩阵及成分!$R$7+综合评价得分!H185*因子分析矩阵及成分!$R$9)))</f>
        <v>0.563315673093612</v>
      </c>
      <c r="P185" s="40">
        <f t="shared" si="23"/>
        <v>136</v>
      </c>
      <c r="Q185">
        <f t="shared" si="24"/>
        <v>69</v>
      </c>
      <c r="R185">
        <f t="shared" si="25"/>
        <v>22</v>
      </c>
      <c r="S185" t="str">
        <f>IF(Q185&lt;=VLOOKUP(C185,录取名额!$A:$B,2,0),"录取","不予录取")</f>
        <v>不予录取</v>
      </c>
      <c r="T185" t="str">
        <f t="shared" si="26"/>
        <v>RIGHT</v>
      </c>
      <c r="U185" t="str">
        <f>IF(R185&lt;=VLOOKUP(E185,录取名额!E:F,2,0),"录取","不予录取")</f>
        <v>不予录取</v>
      </c>
      <c r="V185" t="str">
        <f t="shared" si="27"/>
        <v>RIGHT</v>
      </c>
    </row>
    <row r="186" spans="1:22">
      <c r="A186" s="8">
        <v>223</v>
      </c>
      <c r="B186" s="8" t="s">
        <v>349</v>
      </c>
      <c r="C186" t="s">
        <v>1261</v>
      </c>
      <c r="D186">
        <f>VLOOKUP(A186,[1]数据整理!$A:$O,15,0)</f>
        <v>20200</v>
      </c>
      <c r="E186" t="str">
        <f>VLOOKUP(D186,目标专业代码!$I:$J,2,0)</f>
        <v>应用经济学</v>
      </c>
      <c r="F186" s="41">
        <v>-0.66726657235565</v>
      </c>
      <c r="G186" s="41">
        <v>0.0413191337761717</v>
      </c>
      <c r="H186" s="41">
        <v>-0.590857091297079</v>
      </c>
      <c r="I186" s="7" t="s">
        <v>1262</v>
      </c>
      <c r="J186" s="7">
        <f t="shared" si="21"/>
        <v>0</v>
      </c>
      <c r="K186" s="7" t="str">
        <f t="shared" si="22"/>
        <v>不予录取</v>
      </c>
      <c r="L186">
        <v>1</v>
      </c>
      <c r="M186">
        <v>0.2475</v>
      </c>
      <c r="N186">
        <v>3.20072</v>
      </c>
      <c r="O186" s="41">
        <f>IF(L186=0,0,IF(C186&lt;&gt;"外语学院",综合评价得分!F186*因子分析矩阵及成分!$R$2+综合评价得分!G186*因子分析矩阵及成分!$R$3+综合评价得分!H186*因子分析矩阵及成分!$R$4,IF(综合评价得分!C186="外语学院",综合评价得分!G186*因子分析矩阵及成分!$R$7+综合评价得分!H186*因子分析矩阵及成分!$R$9)))</f>
        <v>-0.391934438707907</v>
      </c>
      <c r="P186" s="40">
        <f t="shared" si="23"/>
        <v>736</v>
      </c>
      <c r="Q186">
        <f t="shared" si="24"/>
        <v>315</v>
      </c>
      <c r="R186">
        <f t="shared" si="25"/>
        <v>70</v>
      </c>
      <c r="S186" t="str">
        <f>IF(Q186&lt;=VLOOKUP(C186,录取名额!$A:$B,2,0),"录取","不予录取")</f>
        <v>不予录取</v>
      </c>
      <c r="T186" t="str">
        <f t="shared" si="26"/>
        <v>RIGHT</v>
      </c>
      <c r="U186" t="str">
        <f>IF(R186&lt;=VLOOKUP(E186,录取名额!E:F,2,0),"录取","不予录取")</f>
        <v>不予录取</v>
      </c>
      <c r="V186" t="str">
        <f t="shared" si="27"/>
        <v>RIGHT</v>
      </c>
    </row>
    <row r="187" spans="1:22">
      <c r="A187" s="8">
        <v>224</v>
      </c>
      <c r="B187" s="8" t="s">
        <v>350</v>
      </c>
      <c r="C187" t="s">
        <v>1261</v>
      </c>
      <c r="D187">
        <f>VLOOKUP(A187,[1]数据整理!$A:$O,15,0)</f>
        <v>120300</v>
      </c>
      <c r="E187" t="str">
        <f>VLOOKUP(D187,目标专业代码!$I:$J,2,0)</f>
        <v>农林经济管理</v>
      </c>
      <c r="F187" s="41">
        <v>0.0864954283844848</v>
      </c>
      <c r="G187" s="41">
        <v>0.179787836970007</v>
      </c>
      <c r="H187" s="41">
        <v>-0.881413587411653</v>
      </c>
      <c r="I187" s="7" t="s">
        <v>1262</v>
      </c>
      <c r="J187" s="7">
        <f t="shared" si="21"/>
        <v>0</v>
      </c>
      <c r="K187" s="7" t="str">
        <f t="shared" si="22"/>
        <v>不予录取</v>
      </c>
      <c r="L187">
        <v>1</v>
      </c>
      <c r="M187">
        <v>-1.24745</v>
      </c>
      <c r="N187">
        <v>1.12565</v>
      </c>
      <c r="O187" s="41">
        <f>IF(L187=0,0,IF(C187&lt;&gt;"外语学院",综合评价得分!F187*因子分析矩阵及成分!$R$2+综合评价得分!G187*因子分析矩阵及成分!$R$3+综合评价得分!H187*因子分析矩阵及成分!$R$4,IF(综合评价得分!C187="外语学院",综合评价得分!G187*因子分析矩阵及成分!$R$7+综合评价得分!H187*因子分析矩阵及成分!$R$9)))</f>
        <v>-0.22828422944164</v>
      </c>
      <c r="P187" s="40">
        <f t="shared" si="23"/>
        <v>627</v>
      </c>
      <c r="Q187">
        <f t="shared" si="24"/>
        <v>274</v>
      </c>
      <c r="R187">
        <f t="shared" si="25"/>
        <v>26</v>
      </c>
      <c r="S187" t="str">
        <f>IF(Q187&lt;=VLOOKUP(C187,录取名额!$A:$B,2,0),"录取","不予录取")</f>
        <v>不予录取</v>
      </c>
      <c r="T187" t="str">
        <f t="shared" si="26"/>
        <v>RIGHT</v>
      </c>
      <c r="U187" t="str">
        <f>IF(R187&lt;=VLOOKUP(E187,录取名额!E:F,2,0),"录取","不予录取")</f>
        <v>不予录取</v>
      </c>
      <c r="V187" t="str">
        <f t="shared" si="27"/>
        <v>RIGHT</v>
      </c>
    </row>
    <row r="188" spans="1:22">
      <c r="A188" s="8">
        <v>174</v>
      </c>
      <c r="B188" s="8" t="s">
        <v>289</v>
      </c>
      <c r="C188" t="s">
        <v>1263</v>
      </c>
      <c r="D188">
        <f>VLOOKUP(A188,[1]数据整理!$A:$O,15,0)</f>
        <v>97300</v>
      </c>
      <c r="E188" t="str">
        <f>VLOOKUP(D188,目标专业代码!$I:$J,2,0)</f>
        <v>风景园林学（农学）</v>
      </c>
      <c r="F188" s="41">
        <v>-0.0138986894313584</v>
      </c>
      <c r="G188" s="41">
        <v>0.270767793093793</v>
      </c>
      <c r="H188" s="41">
        <v>0.800569500095721</v>
      </c>
      <c r="I188" s="7">
        <v>90.26</v>
      </c>
      <c r="J188" s="7">
        <f t="shared" si="21"/>
        <v>90.26</v>
      </c>
      <c r="K188" s="7" t="str">
        <f t="shared" si="22"/>
        <v>录取</v>
      </c>
      <c r="L188">
        <v>1</v>
      </c>
      <c r="M188">
        <v>-0.58005</v>
      </c>
      <c r="N188">
        <v>0.84704</v>
      </c>
      <c r="O188" s="41">
        <f>IF(L188=0,0,IF(C188&lt;&gt;"外语学院",综合评价得分!F141*因子分析矩阵及成分!$R$2+综合评价得分!G141*因子分析矩阵及成分!$R$3+综合评价得分!H141*因子分析矩阵及成分!$R$4,IF(综合评价得分!C141="外语学院",综合评价得分!G141*因子分析矩阵及成分!$R$7+综合评价得分!H141*因子分析矩阵及成分!$R$9)))</f>
        <v>-0.17110944609146</v>
      </c>
      <c r="P188" s="40">
        <f t="shared" si="23"/>
        <v>572</v>
      </c>
      <c r="Q188">
        <f t="shared" si="24"/>
        <v>142</v>
      </c>
      <c r="R188">
        <f t="shared" si="25"/>
        <v>27</v>
      </c>
      <c r="S188" t="str">
        <f>IF(Q188&lt;=VLOOKUP(C188,录取名额!$A:$B,2,0),"录取","不予录取")</f>
        <v>不予录取</v>
      </c>
      <c r="T188" t="str">
        <f t="shared" si="26"/>
        <v>FALSE</v>
      </c>
      <c r="U188" t="str">
        <f>IF(R188&lt;=VLOOKUP(E188,录取名额!E:F,2,0),"录取","不予录取")</f>
        <v>不予录取</v>
      </c>
      <c r="V188" t="str">
        <f t="shared" si="27"/>
        <v>FALSE</v>
      </c>
    </row>
    <row r="189" spans="1:22">
      <c r="A189" s="8">
        <v>226</v>
      </c>
      <c r="B189" s="8" t="s">
        <v>353</v>
      </c>
      <c r="C189" t="s">
        <v>1263</v>
      </c>
      <c r="D189">
        <f>VLOOKUP(A189,[1]数据整理!$A:$O,15,0)</f>
        <v>83400</v>
      </c>
      <c r="E189" t="str">
        <f>VLOOKUP(D189,目标专业代码!$I:$J,2,0)</f>
        <v>风景园林学（工学）</v>
      </c>
      <c r="F189" s="41">
        <v>0.417415331148445</v>
      </c>
      <c r="G189" s="41">
        <v>0.389840518655095</v>
      </c>
      <c r="H189" s="41">
        <v>0.00612800391225842</v>
      </c>
      <c r="I189" s="7" t="s">
        <v>1262</v>
      </c>
      <c r="J189" s="7">
        <f t="shared" si="21"/>
        <v>0</v>
      </c>
      <c r="K189" s="7" t="str">
        <f t="shared" si="22"/>
        <v>不予录取</v>
      </c>
      <c r="L189">
        <v>1</v>
      </c>
      <c r="M189">
        <v>-0.50294</v>
      </c>
      <c r="N189">
        <v>1.2972</v>
      </c>
      <c r="O189" s="41">
        <f>IF(L189=0,0,IF(C189&lt;&gt;"外语学院",综合评价得分!F189*因子分析矩阵及成分!$R$2+综合评价得分!G189*因子分析矩阵及成分!$R$3+综合评价得分!H189*因子分析矩阵及成分!$R$4,IF(综合评价得分!C189="外语学院",综合评价得分!G189*因子分析矩阵及成分!$R$7+综合评价得分!H189*因子分析矩阵及成分!$R$9)))</f>
        <v>0.303134537607942</v>
      </c>
      <c r="P189" s="40">
        <f t="shared" si="23"/>
        <v>243</v>
      </c>
      <c r="Q189">
        <f t="shared" si="24"/>
        <v>69</v>
      </c>
      <c r="R189">
        <f t="shared" si="25"/>
        <v>20</v>
      </c>
      <c r="S189" t="str">
        <f>IF(Q189&lt;=VLOOKUP(C189,录取名额!$A:$B,2,0),"录取","不予录取")</f>
        <v>录取</v>
      </c>
      <c r="T189" t="str">
        <f t="shared" si="26"/>
        <v>FALSE</v>
      </c>
      <c r="U189" t="str">
        <f>IF(R189&lt;=VLOOKUP(E189,录取名额!E:F,2,0),"录取","不予录取")</f>
        <v>录取</v>
      </c>
      <c r="V189" t="str">
        <f t="shared" si="27"/>
        <v>FALSE</v>
      </c>
    </row>
    <row r="190" spans="1:22">
      <c r="A190" s="8">
        <v>227</v>
      </c>
      <c r="B190" s="8" t="s">
        <v>355</v>
      </c>
      <c r="C190" t="s">
        <v>1261</v>
      </c>
      <c r="D190">
        <f>VLOOKUP(A190,[1]数据整理!$A:$O,15,0)</f>
        <v>120200</v>
      </c>
      <c r="E190" t="str">
        <f>VLOOKUP(D190,目标专业代码!$I:$J,2,0)</f>
        <v>工商管理</v>
      </c>
      <c r="F190" s="41">
        <v>0.840257429124618</v>
      </c>
      <c r="G190" s="41">
        <v>-0.335491637829956</v>
      </c>
      <c r="H190" s="41">
        <v>-0.881413587411653</v>
      </c>
      <c r="I190" s="7">
        <v>86.5</v>
      </c>
      <c r="J190" s="7">
        <f t="shared" si="21"/>
        <v>86.5</v>
      </c>
      <c r="K190" s="7" t="str">
        <f t="shared" si="22"/>
        <v>录取</v>
      </c>
      <c r="L190">
        <v>1</v>
      </c>
      <c r="M190">
        <v>-1.12222</v>
      </c>
      <c r="N190">
        <v>0.53486</v>
      </c>
      <c r="O190" s="41">
        <f>IF(L190=0,0,IF(C190&lt;&gt;"外语学院",综合评价得分!F190*因子分析矩阵及成分!$R$2+综合评价得分!G190*因子分析矩阵及成分!$R$3+综合评价得分!H190*因子分析矩阵及成分!$R$4,IF(综合评价得分!C190="外语学院",综合评价得分!G190*因子分析矩阵及成分!$R$7+综合评价得分!H190*因子分析矩阵及成分!$R$9)))</f>
        <v>-0.263438675925201</v>
      </c>
      <c r="P190" s="40">
        <f t="shared" si="23"/>
        <v>654</v>
      </c>
      <c r="Q190">
        <f t="shared" si="24"/>
        <v>288</v>
      </c>
      <c r="R190">
        <f t="shared" si="25"/>
        <v>99</v>
      </c>
      <c r="S190" t="str">
        <f>IF(Q190&lt;=VLOOKUP(C190,录取名额!$A:$B,2,0),"录取","不予录取")</f>
        <v>不予录取</v>
      </c>
      <c r="T190" t="str">
        <f t="shared" si="26"/>
        <v>FALSE</v>
      </c>
      <c r="U190" t="str">
        <f>IF(R190&lt;=VLOOKUP(E190,录取名额!E:F,2,0),"录取","不予录取")</f>
        <v>不予录取</v>
      </c>
      <c r="V190" t="str">
        <f t="shared" si="27"/>
        <v>FALSE</v>
      </c>
    </row>
    <row r="191" spans="1:22">
      <c r="A191" s="8">
        <v>228</v>
      </c>
      <c r="B191" s="8" t="s">
        <v>356</v>
      </c>
      <c r="C191" t="s">
        <v>1264</v>
      </c>
      <c r="D191">
        <f>VLOOKUP(A191,[1]数据整理!$A:$O,15,0)</f>
        <v>83000</v>
      </c>
      <c r="E191" t="str">
        <f>VLOOKUP(D191,目标专业代码!$I:$J,2,0)</f>
        <v>环境科学与工程</v>
      </c>
      <c r="F191" s="41">
        <v>0.638028599657752</v>
      </c>
      <c r="G191" s="41">
        <v>-0.284609684550503</v>
      </c>
      <c r="H191" s="41">
        <v>-0.835482764436663</v>
      </c>
      <c r="I191" s="7">
        <v>90.8</v>
      </c>
      <c r="J191" s="7">
        <f t="shared" si="21"/>
        <v>90.8</v>
      </c>
      <c r="K191" s="7" t="str">
        <f t="shared" si="22"/>
        <v>录取</v>
      </c>
      <c r="L191">
        <v>1</v>
      </c>
      <c r="M191">
        <v>0.01636</v>
      </c>
      <c r="N191">
        <v>0.83914</v>
      </c>
      <c r="O191" s="41">
        <f>IF(L191=0,0,IF(C191&lt;&gt;"外语学院",综合评价得分!F191*因子分析矩阵及成分!$R$2+综合评价得分!G191*因子分析矩阵及成分!$R$3+综合评价得分!H191*因子分析矩阵及成分!$R$4,IF(综合评价得分!C191="外语学院",综合评价得分!G191*因子分析矩阵及成分!$R$7+综合评价得分!H191*因子分析矩阵及成分!$R$9)))</f>
        <v>-0.277854197587566</v>
      </c>
      <c r="P191" s="40">
        <f t="shared" si="23"/>
        <v>662</v>
      </c>
      <c r="Q191">
        <f t="shared" si="24"/>
        <v>10</v>
      </c>
      <c r="R191">
        <f t="shared" si="25"/>
        <v>8</v>
      </c>
      <c r="S191" t="str">
        <f>IF(Q191&lt;=VLOOKUP(C191,录取名额!$A:$B,2,0),"录取","不予录取")</f>
        <v>录取</v>
      </c>
      <c r="T191" t="str">
        <f t="shared" si="26"/>
        <v>RIGHT</v>
      </c>
      <c r="U191" t="str">
        <f>IF(R191&lt;=VLOOKUP(E191,录取名额!E:F,2,0),"录取","不予录取")</f>
        <v>不予录取</v>
      </c>
      <c r="V191" t="str">
        <f t="shared" si="27"/>
        <v>FALSE</v>
      </c>
    </row>
    <row r="192" spans="1:22">
      <c r="A192" s="8">
        <v>229</v>
      </c>
      <c r="B192" s="8" t="s">
        <v>357</v>
      </c>
      <c r="C192" t="s">
        <v>1261</v>
      </c>
      <c r="D192">
        <f>VLOOKUP(A192,[1]数据整理!$A:$O,15,0)</f>
        <v>120200</v>
      </c>
      <c r="E192" t="str">
        <f>VLOOKUP(D192,目标专业代码!$I:$J,2,0)</f>
        <v>工商管理</v>
      </c>
      <c r="F192" s="41">
        <v>0.233570940724023</v>
      </c>
      <c r="G192" s="41">
        <v>-0.500537598542418</v>
      </c>
      <c r="H192" s="41">
        <v>-0.743621118486683</v>
      </c>
      <c r="I192" s="7">
        <v>83.75</v>
      </c>
      <c r="J192" s="7">
        <f t="shared" si="21"/>
        <v>83.75</v>
      </c>
      <c r="K192" s="7" t="str">
        <f t="shared" si="22"/>
        <v>录取</v>
      </c>
      <c r="L192">
        <v>1</v>
      </c>
      <c r="M192">
        <v>-0.07136</v>
      </c>
      <c r="N192">
        <v>-0.70738</v>
      </c>
      <c r="O192" s="41">
        <f>IF(L192=0,0,IF(C192&lt;&gt;"外语学院",综合评价得分!F192*因子分析矩阵及成分!$R$2+综合评价得分!G192*因子分析矩阵及成分!$R$3+综合评价得分!H192*因子分析矩阵及成分!$R$4,IF(综合评价得分!C192="外语学院",综合评价得分!G192*因子分析矩阵及成分!$R$7+综合评价得分!H192*因子分析矩阵及成分!$R$9)))</f>
        <v>-0.457372433218385</v>
      </c>
      <c r="P192" s="40">
        <f t="shared" si="23"/>
        <v>767</v>
      </c>
      <c r="Q192">
        <f t="shared" si="24"/>
        <v>323</v>
      </c>
      <c r="R192">
        <f t="shared" si="25"/>
        <v>111</v>
      </c>
      <c r="S192" t="str">
        <f>IF(Q192&lt;=VLOOKUP(C192,录取名额!$A:$B,2,0),"录取","不予录取")</f>
        <v>不予录取</v>
      </c>
      <c r="T192" t="str">
        <f t="shared" si="26"/>
        <v>FALSE</v>
      </c>
      <c r="U192" t="str">
        <f>IF(R192&lt;=VLOOKUP(E192,录取名额!E:F,2,0),"录取","不予录取")</f>
        <v>不予录取</v>
      </c>
      <c r="V192" t="str">
        <f t="shared" si="27"/>
        <v>FALSE</v>
      </c>
    </row>
    <row r="193" spans="1:22">
      <c r="A193" s="8">
        <v>230</v>
      </c>
      <c r="B193" s="8" t="s">
        <v>358</v>
      </c>
      <c r="C193" t="s">
        <v>1261</v>
      </c>
      <c r="D193">
        <f>VLOOKUP(A193,[1]数据整理!$A:$O,15,0)</f>
        <v>120300</v>
      </c>
      <c r="E193" t="str">
        <f>VLOOKUP(D193,目标专业代码!$I:$J,2,0)</f>
        <v>农林经济管理</v>
      </c>
      <c r="F193" s="41">
        <v>0.399030892106003</v>
      </c>
      <c r="G193" s="41">
        <v>-0.335833142150767</v>
      </c>
      <c r="H193" s="41">
        <v>0.216427058206444</v>
      </c>
      <c r="I193" s="7">
        <v>90.71</v>
      </c>
      <c r="J193" s="7">
        <f t="shared" si="21"/>
        <v>90.71</v>
      </c>
      <c r="K193" s="7" t="str">
        <f t="shared" si="22"/>
        <v>录取</v>
      </c>
      <c r="L193">
        <v>1</v>
      </c>
      <c r="M193">
        <v>1.38099</v>
      </c>
      <c r="N193">
        <v>-0.41433</v>
      </c>
      <c r="O193" s="41">
        <f>IF(L193=0,0,IF(C193&lt;&gt;"外语学院",综合评价得分!F193*因子分析矩阵及成分!$R$2+综合评价得分!G193*因子分析矩阵及成分!$R$3+综合评价得分!H193*因子分析矩阵及成分!$R$4,IF(综合评价得分!C193="外语学院",综合评价得分!G193*因子分析矩阵及成分!$R$7+综合评价得分!H193*因子分析矩阵及成分!$R$9)))</f>
        <v>0.0343727249415494</v>
      </c>
      <c r="P193" s="40">
        <f t="shared" si="23"/>
        <v>389</v>
      </c>
      <c r="Q193">
        <f t="shared" si="24"/>
        <v>182</v>
      </c>
      <c r="R193">
        <f t="shared" si="25"/>
        <v>19</v>
      </c>
      <c r="S193" t="str">
        <f>IF(Q193&lt;=VLOOKUP(C193,录取名额!$A:$B,2,0),"录取","不予录取")</f>
        <v>不予录取</v>
      </c>
      <c r="T193" t="str">
        <f t="shared" si="26"/>
        <v>FALSE</v>
      </c>
      <c r="U193" t="str">
        <f>IF(R193&lt;=VLOOKUP(E193,录取名额!E:F,2,0),"录取","不予录取")</f>
        <v>不予录取</v>
      </c>
      <c r="V193" t="str">
        <f t="shared" si="27"/>
        <v>FALSE</v>
      </c>
    </row>
    <row r="194" spans="1:22">
      <c r="A194" s="8">
        <v>232</v>
      </c>
      <c r="B194" s="8" t="s">
        <v>359</v>
      </c>
      <c r="C194" t="s">
        <v>1261</v>
      </c>
      <c r="D194">
        <f>VLOOKUP(A194,[1]数据整理!$A:$O,15,0)</f>
        <v>25200</v>
      </c>
      <c r="E194" t="str">
        <f>VLOOKUP(D194,目标专业代码!$I:$J,2,0)</f>
        <v>应用统计</v>
      </c>
      <c r="F194" s="41">
        <v>1.39179060039789</v>
      </c>
      <c r="G194" s="41">
        <v>-3.27250628746822</v>
      </c>
      <c r="H194" s="41">
        <v>-0.183362893806414</v>
      </c>
      <c r="I194" s="7">
        <v>89.35</v>
      </c>
      <c r="J194" s="7">
        <f t="shared" si="21"/>
        <v>89.35</v>
      </c>
      <c r="K194" s="7" t="str">
        <f t="shared" si="22"/>
        <v>录取</v>
      </c>
      <c r="L194">
        <v>1</v>
      </c>
      <c r="M194">
        <v>-0.16616</v>
      </c>
      <c r="N194">
        <v>0.68412</v>
      </c>
      <c r="O194" s="41">
        <f>IF(L194=0,0,IF(C194&lt;&gt;"外语学院",综合评价得分!F194*因子分析矩阵及成分!$R$2+综合评价得分!G194*因子分析矩阵及成分!$R$3+综合评价得分!H194*因子分析矩阵及成分!$R$4,IF(综合评价得分!C194="外语学院",综合评价得分!G194*因子分析矩阵及成分!$R$7+综合评价得分!H194*因子分析矩阵及成分!$R$9)))</f>
        <v>-1.23606164370973</v>
      </c>
      <c r="P194" s="40">
        <f t="shared" si="23"/>
        <v>946</v>
      </c>
      <c r="Q194">
        <f t="shared" si="24"/>
        <v>360</v>
      </c>
      <c r="R194">
        <f t="shared" si="25"/>
        <v>21</v>
      </c>
      <c r="S194" t="str">
        <f>IF(Q194&lt;=VLOOKUP(C194,录取名额!$A:$B,2,0),"录取","不予录取")</f>
        <v>不予录取</v>
      </c>
      <c r="T194" t="str">
        <f t="shared" si="26"/>
        <v>FALSE</v>
      </c>
      <c r="U194" t="str">
        <f>IF(R194&lt;=VLOOKUP(E194,录取名额!E:F,2,0),"录取","不予录取")</f>
        <v>不予录取</v>
      </c>
      <c r="V194" t="str">
        <f t="shared" si="27"/>
        <v>FALSE</v>
      </c>
    </row>
    <row r="195" spans="1:22">
      <c r="A195" s="8">
        <v>233</v>
      </c>
      <c r="B195" s="8" t="s">
        <v>360</v>
      </c>
      <c r="C195" t="s">
        <v>1270</v>
      </c>
      <c r="D195">
        <f>VLOOKUP(A195,[1]数据整理!$A:$O,15,0)</f>
        <v>50200</v>
      </c>
      <c r="E195" t="str">
        <f>VLOOKUP(D195,目标专业代码!$I:$J,2,0)</f>
        <v>外国语言文学</v>
      </c>
      <c r="F195" s="41">
        <v>0.123264306469368</v>
      </c>
      <c r="G195" s="41">
        <v>-0.612405626276645</v>
      </c>
      <c r="H195" s="41">
        <v>0.277329439446067</v>
      </c>
      <c r="I195" s="7" t="s">
        <v>1275</v>
      </c>
      <c r="J195" s="7">
        <f t="shared" ref="J195:J258" si="28">IF(ISNUMBER(I195),I195,0)</f>
        <v>0</v>
      </c>
      <c r="K195" s="7" t="str">
        <f t="shared" ref="K195:K258" si="29">IF(ISNUMBER(I195),"录取","不予录取")</f>
        <v>不予录取</v>
      </c>
      <c r="L195">
        <v>1</v>
      </c>
      <c r="M195">
        <v>0.29588</v>
      </c>
      <c r="N195">
        <v>0.988</v>
      </c>
      <c r="O195" s="41">
        <f>IF(L195=0,0,IF(C195&lt;&gt;"外语学院",综合评价得分!F195*因子分析矩阵及成分!$R$2+综合评价得分!G195*因子分析矩阵及成分!$R$3+综合评价得分!H195*因子分析矩阵及成分!$R$4,IF(综合评价得分!C195="外语学院",综合评价得分!G195*因子分析矩阵及成分!$R$7+综合评价得分!H195*因子分析矩阵及成分!$R$9)))</f>
        <v>-0.354271202809375</v>
      </c>
      <c r="P195" s="40">
        <f t="shared" ref="P195:P258" si="30">_xlfn.RANK.EQ(O195,$O$2:$O$978)</f>
        <v>717</v>
      </c>
      <c r="Q195">
        <f t="shared" ref="Q195:Q258" si="31">SUMPRODUCT((C195=$C$2:$C$978)*($O$2:$O$978&gt;=O195))</f>
        <v>23</v>
      </c>
      <c r="R195">
        <f t="shared" ref="R195:R258" si="32">SUMPRODUCT((E195=$E$2:$E$978)*($O$2:$O$978&gt;=O195))</f>
        <v>13</v>
      </c>
      <c r="S195" t="str">
        <f>IF(Q195&lt;=VLOOKUP(C195,录取名额!$A:$B,2,0),"录取","不予录取")</f>
        <v>不予录取</v>
      </c>
      <c r="T195" t="str">
        <f t="shared" ref="T195:T258" si="33">IF(K195=S195,"RIGHT","FALSE")</f>
        <v>RIGHT</v>
      </c>
      <c r="U195" t="str">
        <f>IF(R195&lt;=VLOOKUP(E195,录取名额!E:F,2,0),"录取","不予录取")</f>
        <v>不予录取</v>
      </c>
      <c r="V195" t="str">
        <f t="shared" ref="V195:V258" si="34">IF(K195=U195,"RIGHT","FALSE")</f>
        <v>RIGHT</v>
      </c>
    </row>
    <row r="196" spans="1:22">
      <c r="A196" s="8">
        <v>234</v>
      </c>
      <c r="B196" s="8" t="s">
        <v>361</v>
      </c>
      <c r="C196" t="s">
        <v>1270</v>
      </c>
      <c r="D196">
        <f>VLOOKUP(A196,[1]数据整理!$A:$O,15,0)</f>
        <v>55101</v>
      </c>
      <c r="E196" t="str">
        <f>VLOOKUP(D196,目标专业代码!$I:$J,2,0)</f>
        <v>英语笔译</v>
      </c>
      <c r="F196" s="41">
        <v>-0.0421956449126116</v>
      </c>
      <c r="G196" s="41">
        <v>-2.66952034018894</v>
      </c>
      <c r="H196" s="41">
        <v>0.0786345892814738</v>
      </c>
      <c r="I196" s="7" t="s">
        <v>1262</v>
      </c>
      <c r="J196" s="7">
        <f t="shared" si="28"/>
        <v>0</v>
      </c>
      <c r="K196" s="7" t="str">
        <f t="shared" si="29"/>
        <v>不予录取</v>
      </c>
      <c r="L196">
        <v>1</v>
      </c>
      <c r="M196">
        <v>0.32658</v>
      </c>
      <c r="N196">
        <v>-0.36342</v>
      </c>
      <c r="O196" s="41">
        <f>IF(L196=0,0,IF(C196&lt;&gt;"外语学院",综合评价得分!F196*因子分析矩阵及成分!$R$2+综合评价得分!G196*因子分析矩阵及成分!$R$3+综合评价得分!H196*因子分析矩阵及成分!$R$4,IF(综合评价得分!C196="外语学院",综合评价得分!G196*因子分析矩阵及成分!$R$7+综合评价得分!H196*因子分析矩阵及成分!$R$9)))</f>
        <v>-1.97717428487972</v>
      </c>
      <c r="P196" s="40">
        <f t="shared" si="30"/>
        <v>975</v>
      </c>
      <c r="Q196">
        <f t="shared" si="31"/>
        <v>37</v>
      </c>
      <c r="R196">
        <f t="shared" si="32"/>
        <v>18</v>
      </c>
      <c r="S196" t="str">
        <f>IF(Q196&lt;=VLOOKUP(C196,录取名额!$A:$B,2,0),"录取","不予录取")</f>
        <v>不予录取</v>
      </c>
      <c r="T196" t="str">
        <f t="shared" si="33"/>
        <v>RIGHT</v>
      </c>
      <c r="U196" t="str">
        <f>IF(R196&lt;=VLOOKUP(E196,录取名额!E:F,2,0),"录取","不予录取")</f>
        <v>不予录取</v>
      </c>
      <c r="V196" t="str">
        <f t="shared" si="34"/>
        <v>RIGHT</v>
      </c>
    </row>
    <row r="197" spans="1:22">
      <c r="A197" s="8">
        <v>235</v>
      </c>
      <c r="B197" s="8" t="s">
        <v>363</v>
      </c>
      <c r="C197" t="s">
        <v>1261</v>
      </c>
      <c r="D197">
        <f>VLOOKUP(A197,[1]数据整理!$A:$O,15,0)</f>
        <v>25200</v>
      </c>
      <c r="E197" t="str">
        <f>VLOOKUP(D197,目标专业代码!$I:$J,2,0)</f>
        <v>应用统计</v>
      </c>
      <c r="F197" s="41">
        <v>-0.490816613594024</v>
      </c>
      <c r="G197" s="41">
        <v>-1.13282633016738</v>
      </c>
      <c r="H197" s="41">
        <v>0.0370872686226147</v>
      </c>
      <c r="I197" s="7">
        <v>85.58</v>
      </c>
      <c r="J197" s="7">
        <f t="shared" si="28"/>
        <v>85.58</v>
      </c>
      <c r="K197" s="7" t="str">
        <f t="shared" si="29"/>
        <v>录取</v>
      </c>
      <c r="L197">
        <v>1</v>
      </c>
      <c r="M197">
        <v>1.36281</v>
      </c>
      <c r="N197">
        <v>-1.00111</v>
      </c>
      <c r="O197" s="41">
        <f>IF(L197=0,0,IF(C197&lt;&gt;"外语学院",综合评价得分!F197*因子分析矩阵及成分!$R$2+综合评价得分!G197*因子分析矩阵及成分!$R$3+综合评价得分!H197*因子分析矩阵及成分!$R$4,IF(综合评价得分!C197="外语学院",综合评价得分!G197*因子分析矩阵及成分!$R$7+综合评价得分!H197*因子分析矩阵及成分!$R$9)))</f>
        <v>-0.659372582591789</v>
      </c>
      <c r="P197" s="40">
        <f t="shared" si="30"/>
        <v>848</v>
      </c>
      <c r="Q197">
        <f t="shared" si="31"/>
        <v>344</v>
      </c>
      <c r="R197">
        <f t="shared" si="32"/>
        <v>20</v>
      </c>
      <c r="S197" t="str">
        <f>IF(Q197&lt;=VLOOKUP(C197,录取名额!$A:$B,2,0),"录取","不予录取")</f>
        <v>不予录取</v>
      </c>
      <c r="T197" t="str">
        <f t="shared" si="33"/>
        <v>FALSE</v>
      </c>
      <c r="U197" t="str">
        <f>IF(R197&lt;=VLOOKUP(E197,录取名额!E:F,2,0),"录取","不予录取")</f>
        <v>不予录取</v>
      </c>
      <c r="V197" t="str">
        <f t="shared" si="34"/>
        <v>FALSE</v>
      </c>
    </row>
    <row r="198" spans="1:22">
      <c r="A198" s="8">
        <v>236</v>
      </c>
      <c r="B198" s="8" t="s">
        <v>364</v>
      </c>
      <c r="C198" t="s">
        <v>1263</v>
      </c>
      <c r="D198">
        <f>VLOOKUP(A198,[1]数据整理!$A:$O,15,0)</f>
        <v>95300</v>
      </c>
      <c r="E198" t="str">
        <f>VLOOKUP(D198,目标专业代码!$I:$J,2,0)</f>
        <v>风景园林</v>
      </c>
      <c r="F198" s="41">
        <v>-1.857981329527</v>
      </c>
      <c r="G198" s="41">
        <v>0.0931706636571347</v>
      </c>
      <c r="H198" s="41">
        <v>0.181915244322123</v>
      </c>
      <c r="I198" s="7" t="s">
        <v>1262</v>
      </c>
      <c r="J198" s="7">
        <f t="shared" si="28"/>
        <v>0</v>
      </c>
      <c r="K198" s="7" t="str">
        <f t="shared" si="29"/>
        <v>不予录取</v>
      </c>
      <c r="L198">
        <v>1</v>
      </c>
      <c r="M198">
        <v>-0.31364</v>
      </c>
      <c r="N198">
        <v>-0.40231</v>
      </c>
      <c r="O198" s="41">
        <f>IF(L198=0,0,IF(C198&lt;&gt;"外语学院",综合评价得分!F198*因子分析矩阵及成分!$R$2+综合评价得分!G198*因子分析矩阵及成分!$R$3+综合评价得分!H198*因子分析矩阵及成分!$R$4,IF(综合评价得分!C198="外语学院",综合评价得分!G198*因子分析矩阵及成分!$R$7+综合评价得分!H198*因子分析矩阵及成分!$R$9)))</f>
        <v>-0.401930803559979</v>
      </c>
      <c r="P198" s="40">
        <f t="shared" si="30"/>
        <v>738</v>
      </c>
      <c r="Q198">
        <f t="shared" si="31"/>
        <v>175</v>
      </c>
      <c r="R198">
        <f t="shared" si="32"/>
        <v>87</v>
      </c>
      <c r="S198" t="str">
        <f>IF(Q198&lt;=VLOOKUP(C198,录取名额!$A:$B,2,0),"录取","不予录取")</f>
        <v>不予录取</v>
      </c>
      <c r="T198" t="str">
        <f t="shared" si="33"/>
        <v>RIGHT</v>
      </c>
      <c r="U198" t="str">
        <f>IF(R198&lt;=VLOOKUP(E198,录取名额!E:F,2,0),"录取","不予录取")</f>
        <v>不予录取</v>
      </c>
      <c r="V198" t="str">
        <f t="shared" si="34"/>
        <v>RIGHT</v>
      </c>
    </row>
    <row r="199" spans="1:22">
      <c r="A199" s="8">
        <v>237</v>
      </c>
      <c r="B199" s="8" t="s">
        <v>365</v>
      </c>
      <c r="C199" t="s">
        <v>1271</v>
      </c>
      <c r="D199">
        <f>VLOOKUP(A199,[1]数据整理!$A:$O,15,0)</f>
        <v>90704</v>
      </c>
      <c r="E199" t="str">
        <f>VLOOKUP(D199,目标专业代码!$I:$J,2,0)</f>
        <v>森林经理学</v>
      </c>
      <c r="F199" s="41">
        <v>-1.39696066950309</v>
      </c>
      <c r="G199" s="41">
        <v>0.114551471048568</v>
      </c>
      <c r="H199" s="41">
        <v>-0.353266924932034</v>
      </c>
      <c r="I199" s="7" t="s">
        <v>1275</v>
      </c>
      <c r="J199" s="7">
        <f t="shared" si="28"/>
        <v>0</v>
      </c>
      <c r="K199" s="7" t="str">
        <f t="shared" si="29"/>
        <v>不予录取</v>
      </c>
      <c r="L199">
        <v>1</v>
      </c>
      <c r="M199">
        <v>1.30745</v>
      </c>
      <c r="N199">
        <v>-1.05291</v>
      </c>
      <c r="O199" s="41">
        <f>IF(L199=0,0,IF(C199&lt;&gt;"外语学院",综合评价得分!F199*因子分析矩阵及成分!$R$2+综合评价得分!G199*因子分析矩阵及成分!$R$3+综合评价得分!H199*因子分析矩阵及成分!$R$4,IF(综合评价得分!C199="外语学院",综合评价得分!G199*因子分析矩阵及成分!$R$7+综合评价得分!H199*因子分析矩阵及成分!$R$9)))</f>
        <v>-0.468774968223897</v>
      </c>
      <c r="P199" s="40">
        <f t="shared" si="30"/>
        <v>772</v>
      </c>
      <c r="Q199">
        <f t="shared" si="31"/>
        <v>50</v>
      </c>
      <c r="R199">
        <f t="shared" si="32"/>
        <v>14</v>
      </c>
      <c r="S199" t="str">
        <f>IF(Q199&lt;=VLOOKUP(C199,录取名额!$A:$B,2,0),"录取","不予录取")</f>
        <v>不予录取</v>
      </c>
      <c r="T199" t="str">
        <f t="shared" si="33"/>
        <v>RIGHT</v>
      </c>
      <c r="U199" t="str">
        <f>IF(R199&lt;=VLOOKUP(E199,录取名额!E:F,2,0),"录取","不予录取")</f>
        <v>不予录取</v>
      </c>
      <c r="V199" t="str">
        <f t="shared" si="34"/>
        <v>RIGHT</v>
      </c>
    </row>
    <row r="200" spans="1:22">
      <c r="A200" s="8">
        <v>241</v>
      </c>
      <c r="B200" s="8" t="s">
        <v>366</v>
      </c>
      <c r="C200" t="s">
        <v>1261</v>
      </c>
      <c r="D200">
        <f>VLOOKUP(A200,[1]数据整理!$A:$O,15,0)</f>
        <v>120200</v>
      </c>
      <c r="E200" t="str">
        <f>VLOOKUP(D200,目标专业代码!$I:$J,2,0)</f>
        <v>工商管理</v>
      </c>
      <c r="F200" s="41">
        <v>0.256354800927485</v>
      </c>
      <c r="G200" s="41">
        <v>0.297117561807863</v>
      </c>
      <c r="H200" s="41">
        <v>-0.881413587411653</v>
      </c>
      <c r="I200" s="7" t="s">
        <v>1262</v>
      </c>
      <c r="J200" s="7">
        <f t="shared" si="28"/>
        <v>0</v>
      </c>
      <c r="K200" s="7" t="str">
        <f t="shared" si="29"/>
        <v>不予录取</v>
      </c>
      <c r="L200">
        <v>1</v>
      </c>
      <c r="M200">
        <v>-0.49135</v>
      </c>
      <c r="N200">
        <v>0.81089</v>
      </c>
      <c r="O200" s="41">
        <f>IF(L200=0,0,IF(C200&lt;&gt;"外语学院",综合评价得分!F200*因子分析矩阵及成分!$R$2+综合评价得分!G200*因子分析矩阵及成分!$R$3+综合评价得分!H200*因子分析矩阵及成分!$R$4,IF(综合评价得分!C200="外语学院",综合评价得分!G200*因子分析矩阵及成分!$R$7+综合评价得分!H200*因子分析矩阵及成分!$R$9)))</f>
        <v>-0.12547778652395</v>
      </c>
      <c r="P200" s="40">
        <f t="shared" si="30"/>
        <v>524</v>
      </c>
      <c r="Q200">
        <f t="shared" si="31"/>
        <v>238</v>
      </c>
      <c r="R200">
        <f t="shared" si="32"/>
        <v>76</v>
      </c>
      <c r="S200" t="str">
        <f>IF(Q200&lt;=VLOOKUP(C200,录取名额!$A:$B,2,0),"录取","不予录取")</f>
        <v>不予录取</v>
      </c>
      <c r="T200" t="str">
        <f t="shared" si="33"/>
        <v>RIGHT</v>
      </c>
      <c r="U200" t="str">
        <f>IF(R200&lt;=VLOOKUP(E200,录取名额!E:F,2,0),"录取","不予录取")</f>
        <v>不予录取</v>
      </c>
      <c r="V200" t="str">
        <f t="shared" si="34"/>
        <v>RIGHT</v>
      </c>
    </row>
    <row r="201" spans="1:22">
      <c r="A201" s="8">
        <v>242</v>
      </c>
      <c r="B201" s="8" t="s">
        <v>367</v>
      </c>
      <c r="C201" t="s">
        <v>1261</v>
      </c>
      <c r="D201">
        <f>VLOOKUP(A201,[1]数据整理!$A:$O,15,0)</f>
        <v>20200</v>
      </c>
      <c r="E201" t="str">
        <f>VLOOKUP(D201,目标专业代码!$I:$J,2,0)</f>
        <v>应用经济学</v>
      </c>
      <c r="F201" s="41">
        <v>0.380646453063561</v>
      </c>
      <c r="G201" s="41">
        <v>0.28347696637551</v>
      </c>
      <c r="H201" s="41">
        <v>-0.0662623484147565</v>
      </c>
      <c r="I201" s="7" t="s">
        <v>1262</v>
      </c>
      <c r="J201" s="7">
        <f t="shared" si="28"/>
        <v>0</v>
      </c>
      <c r="K201" s="7" t="str">
        <f t="shared" si="29"/>
        <v>不予录取</v>
      </c>
      <c r="L201">
        <v>1</v>
      </c>
      <c r="M201">
        <v>0.97902</v>
      </c>
      <c r="N201">
        <v>0.92555</v>
      </c>
      <c r="O201" s="41">
        <f>IF(L201=0,0,IF(C201&lt;&gt;"外语学院",综合评价得分!F201*因子分析矩阵及成分!$R$2+综合评价得分!G201*因子分析矩阵及成分!$R$3+综合评价得分!H201*因子分析矩阵及成分!$R$4,IF(综合评价得分!C201="外语学院",综合评价得分!G201*因子分析矩阵及成分!$R$7+综合评价得分!H201*因子分析矩阵及成分!$R$9)))</f>
        <v>0.214752064394723</v>
      </c>
      <c r="P201" s="40">
        <f t="shared" si="30"/>
        <v>288</v>
      </c>
      <c r="Q201">
        <f t="shared" si="31"/>
        <v>142</v>
      </c>
      <c r="R201">
        <f t="shared" si="32"/>
        <v>33</v>
      </c>
      <c r="S201" t="str">
        <f>IF(Q201&lt;=VLOOKUP(C201,录取名额!$A:$B,2,0),"录取","不予录取")</f>
        <v>不予录取</v>
      </c>
      <c r="T201" t="str">
        <f t="shared" si="33"/>
        <v>RIGHT</v>
      </c>
      <c r="U201" t="str">
        <f>IF(R201&lt;=VLOOKUP(E201,录取名额!E:F,2,0),"录取","不予录取")</f>
        <v>不予录取</v>
      </c>
      <c r="V201" t="str">
        <f t="shared" si="34"/>
        <v>RIGHT</v>
      </c>
    </row>
    <row r="202" spans="1:22">
      <c r="A202" s="8">
        <v>243</v>
      </c>
      <c r="B202" s="8" t="s">
        <v>368</v>
      </c>
      <c r="C202" t="s">
        <v>1261</v>
      </c>
      <c r="D202">
        <f>VLOOKUP(A202,[1]数据整理!$A:$O,15,0)</f>
        <v>20200</v>
      </c>
      <c r="E202" t="str">
        <f>VLOOKUP(D202,目标专业代码!$I:$J,2,0)</f>
        <v>应用经济学</v>
      </c>
      <c r="F202" s="41">
        <v>2.12716816209558</v>
      </c>
      <c r="G202" s="41">
        <v>0.306393432657894</v>
      </c>
      <c r="H202" s="41">
        <v>-0.881413587411653</v>
      </c>
      <c r="I202" s="7" t="s">
        <v>1262</v>
      </c>
      <c r="J202" s="7">
        <f t="shared" si="28"/>
        <v>0</v>
      </c>
      <c r="K202" s="7" t="str">
        <f t="shared" si="29"/>
        <v>不予录取</v>
      </c>
      <c r="L202">
        <v>1</v>
      </c>
      <c r="M202">
        <v>0.01891</v>
      </c>
      <c r="N202">
        <v>0.02557</v>
      </c>
      <c r="O202" s="41">
        <f>IF(L202=0,0,IF(C202&lt;&gt;"外语学院",综合评价得分!F202*因子分析矩阵及成分!$R$2+综合评价得分!G202*因子分析矩阵及成分!$R$3+综合评价得分!H202*因子分析矩阵及成分!$R$4,IF(综合评价得分!C202="外语学院",综合评价得分!G202*因子分析矩阵及成分!$R$7+综合评价得分!H202*因子分析矩阵及成分!$R$9)))</f>
        <v>0.398279445773223</v>
      </c>
      <c r="P202" s="40">
        <f t="shared" si="30"/>
        <v>197</v>
      </c>
      <c r="Q202">
        <f t="shared" si="31"/>
        <v>98</v>
      </c>
      <c r="R202">
        <f t="shared" si="32"/>
        <v>25</v>
      </c>
      <c r="S202" t="str">
        <f>IF(Q202&lt;=VLOOKUP(C202,录取名额!$A:$B,2,0),"录取","不予录取")</f>
        <v>不予录取</v>
      </c>
      <c r="T202" t="str">
        <f t="shared" si="33"/>
        <v>RIGHT</v>
      </c>
      <c r="U202" t="str">
        <f>IF(R202&lt;=VLOOKUP(E202,录取名额!E:F,2,0),"录取","不予录取")</f>
        <v>不予录取</v>
      </c>
      <c r="V202" t="str">
        <f t="shared" si="34"/>
        <v>RIGHT</v>
      </c>
    </row>
    <row r="203" spans="1:22">
      <c r="A203" s="8">
        <v>244</v>
      </c>
      <c r="B203" s="8" t="s">
        <v>369</v>
      </c>
      <c r="C203" t="s">
        <v>1261</v>
      </c>
      <c r="D203">
        <f>VLOOKUP(A203,[1]数据整理!$A:$O,15,0)</f>
        <v>120200</v>
      </c>
      <c r="E203" t="str">
        <f>VLOOKUP(D203,目标专业代码!$I:$J,2,0)</f>
        <v>工商管理</v>
      </c>
      <c r="F203" s="41">
        <v>0.674797477742638</v>
      </c>
      <c r="G203" s="41">
        <v>0.342015588971005</v>
      </c>
      <c r="H203" s="41">
        <v>0.296684500026832</v>
      </c>
      <c r="I203" s="7" t="s">
        <v>1262</v>
      </c>
      <c r="J203" s="7">
        <f t="shared" si="28"/>
        <v>0</v>
      </c>
      <c r="K203" s="7" t="str">
        <f t="shared" si="29"/>
        <v>不予录取</v>
      </c>
      <c r="L203">
        <v>1</v>
      </c>
      <c r="M203">
        <v>-0.86456</v>
      </c>
      <c r="N203">
        <v>1.87148</v>
      </c>
      <c r="O203" s="41">
        <f>IF(L203=0,0,IF(C203&lt;&gt;"外语学院",综合评价得分!F203*因子分析矩阵及成分!$R$2+综合评价得分!G203*因子分析矩阵及成分!$R$3+综合评价得分!H203*因子分析矩阵及成分!$R$4,IF(综合评价得分!C203="外语学院",综合评价得分!G203*因子分析矩阵及成分!$R$7+综合评价得分!H203*因子分析矩阵及成分!$R$9)))</f>
        <v>0.463182646738488</v>
      </c>
      <c r="P203" s="40">
        <f t="shared" si="30"/>
        <v>172</v>
      </c>
      <c r="Q203">
        <f t="shared" si="31"/>
        <v>86</v>
      </c>
      <c r="R203">
        <f t="shared" si="32"/>
        <v>28</v>
      </c>
      <c r="S203" t="str">
        <f>IF(Q203&lt;=VLOOKUP(C203,录取名额!$A:$B,2,0),"录取","不予录取")</f>
        <v>不予录取</v>
      </c>
      <c r="T203" t="str">
        <f t="shared" si="33"/>
        <v>RIGHT</v>
      </c>
      <c r="U203" t="str">
        <f>IF(R203&lt;=VLOOKUP(E203,录取名额!E:F,2,0),"录取","不予录取")</f>
        <v>不予录取</v>
      </c>
      <c r="V203" t="str">
        <f t="shared" si="34"/>
        <v>RIGHT</v>
      </c>
    </row>
    <row r="204" spans="1:22">
      <c r="A204" s="8">
        <v>245</v>
      </c>
      <c r="B204" s="8" t="s">
        <v>370</v>
      </c>
      <c r="C204" t="s">
        <v>1263</v>
      </c>
      <c r="D204">
        <f>VLOOKUP(A204,[1]数据整理!$A:$O,15,0)</f>
        <v>95300</v>
      </c>
      <c r="E204" t="str">
        <f>VLOOKUP(D204,目标专业代码!$I:$J,2,0)</f>
        <v>风景园林</v>
      </c>
      <c r="F204" s="41">
        <v>0.932179624336829</v>
      </c>
      <c r="G204" s="41">
        <v>0.376808950036382</v>
      </c>
      <c r="H204" s="41">
        <v>0.173002585377749</v>
      </c>
      <c r="I204" s="7" t="s">
        <v>1275</v>
      </c>
      <c r="J204" s="7">
        <f t="shared" si="28"/>
        <v>0</v>
      </c>
      <c r="K204" s="7" t="str">
        <f t="shared" si="29"/>
        <v>不予录取</v>
      </c>
      <c r="L204">
        <v>1</v>
      </c>
      <c r="M204">
        <v>0.60028</v>
      </c>
      <c r="N204">
        <v>-0.14779</v>
      </c>
      <c r="O204" s="41">
        <f>IF(L204=0,0,IF(C204&lt;&gt;"外语学院",综合评价得分!F204*因子分析矩阵及成分!$R$2+综合评价得分!G204*因子分析矩阵及成分!$R$3+综合评价得分!H204*因子分析矩阵及成分!$R$4,IF(综合评价得分!C204="外语学院",综合评价得分!G204*因子分析矩阵及成分!$R$7+综合评价得分!H204*因子分析矩阵及成分!$R$9)))</f>
        <v>0.503768791784237</v>
      </c>
      <c r="P204" s="40">
        <f t="shared" si="30"/>
        <v>151</v>
      </c>
      <c r="Q204">
        <f t="shared" si="31"/>
        <v>45</v>
      </c>
      <c r="R204">
        <f t="shared" si="32"/>
        <v>26</v>
      </c>
      <c r="S204" t="str">
        <f>IF(Q204&lt;=VLOOKUP(C204,录取名额!$A:$B,2,0),"录取","不予录取")</f>
        <v>录取</v>
      </c>
      <c r="T204" t="str">
        <f t="shared" si="33"/>
        <v>FALSE</v>
      </c>
      <c r="U204" t="str">
        <f>IF(R204&lt;=VLOOKUP(E204,录取名额!E:F,2,0),"录取","不予录取")</f>
        <v>录取</v>
      </c>
      <c r="V204" t="str">
        <f t="shared" si="34"/>
        <v>FALSE</v>
      </c>
    </row>
    <row r="205" spans="1:22">
      <c r="A205" s="8">
        <v>246</v>
      </c>
      <c r="B205" s="8" t="s">
        <v>371</v>
      </c>
      <c r="C205" t="s">
        <v>1261</v>
      </c>
      <c r="D205">
        <f>VLOOKUP(A205,[1]数据整理!$A:$O,15,0)</f>
        <v>120300</v>
      </c>
      <c r="E205" t="str">
        <f>VLOOKUP(D205,目标专业代码!$I:$J,2,0)</f>
        <v>农林经济管理</v>
      </c>
      <c r="F205" s="41">
        <v>-1.66721415986193</v>
      </c>
      <c r="G205" s="41">
        <v>0.0611942084954713</v>
      </c>
      <c r="H205" s="41">
        <v>-0.536990216831994</v>
      </c>
      <c r="I205" s="7" t="s">
        <v>1262</v>
      </c>
      <c r="J205" s="7">
        <f t="shared" si="28"/>
        <v>0</v>
      </c>
      <c r="K205" s="7" t="str">
        <f t="shared" si="29"/>
        <v>不予录取</v>
      </c>
      <c r="L205">
        <v>1</v>
      </c>
      <c r="M205">
        <v>0.19679</v>
      </c>
      <c r="N205">
        <v>3.29649</v>
      </c>
      <c r="O205" s="41">
        <f>IF(L205=0,0,IF(C205&lt;&gt;"外语学院",综合评价得分!F205*因子分析矩阵及成分!$R$2+综合评价得分!G205*因子分析矩阵及成分!$R$3+综合评价得分!H205*因子分析矩阵及成分!$R$4,IF(综合评价得分!C205="外语学院",综合评价得分!G205*因子分析矩阵及成分!$R$7+综合评价得分!H205*因子分析矩阵及成分!$R$9)))</f>
        <v>-0.639472809964798</v>
      </c>
      <c r="P205" s="40">
        <f t="shared" si="30"/>
        <v>838</v>
      </c>
      <c r="Q205">
        <f t="shared" si="31"/>
        <v>339</v>
      </c>
      <c r="R205">
        <f t="shared" si="32"/>
        <v>34</v>
      </c>
      <c r="S205" t="str">
        <f>IF(Q205&lt;=VLOOKUP(C205,录取名额!$A:$B,2,0),"录取","不予录取")</f>
        <v>不予录取</v>
      </c>
      <c r="T205" t="str">
        <f t="shared" si="33"/>
        <v>RIGHT</v>
      </c>
      <c r="U205" t="str">
        <f>IF(R205&lt;=VLOOKUP(E205,录取名额!E:F,2,0),"录取","不予录取")</f>
        <v>不予录取</v>
      </c>
      <c r="V205" t="str">
        <f t="shared" si="34"/>
        <v>RIGHT</v>
      </c>
    </row>
    <row r="206" spans="1:22">
      <c r="A206" s="8">
        <v>247</v>
      </c>
      <c r="B206" s="8" t="s">
        <v>373</v>
      </c>
      <c r="C206" t="s">
        <v>1264</v>
      </c>
      <c r="D206">
        <f>VLOOKUP(A206,[1]数据整理!$A:$O,15,0)</f>
        <v>85700</v>
      </c>
      <c r="E206" t="str">
        <f>VLOOKUP(D206,目标专业代码!$I:$J,2,0)</f>
        <v>资源与环境</v>
      </c>
      <c r="F206" s="41">
        <v>-0.395433028761491</v>
      </c>
      <c r="G206" s="41">
        <v>0.221472878270749</v>
      </c>
      <c r="H206" s="41">
        <v>-0.648730022876573</v>
      </c>
      <c r="I206" s="7" t="s">
        <v>1262</v>
      </c>
      <c r="J206" s="7">
        <f t="shared" si="28"/>
        <v>0</v>
      </c>
      <c r="K206" s="7" t="str">
        <f t="shared" si="29"/>
        <v>不予录取</v>
      </c>
      <c r="L206">
        <v>1</v>
      </c>
      <c r="M206">
        <v>2.66381</v>
      </c>
      <c r="N206">
        <v>2.0678</v>
      </c>
      <c r="O206" s="41">
        <f>IF(L206=0,0,IF(C206&lt;&gt;"外语学院",综合评价得分!F206*因子分析矩阵及成分!$R$2+综合评价得分!G206*因子分析矩阵及成分!$R$3+综合评价得分!H206*因子分析矩阵及成分!$R$4,IF(综合评价得分!C206="外语学院",综合评价得分!G206*因子分析矩阵及成分!$R$7+综合评价得分!H206*因子分析矩阵及成分!$R$9)))</f>
        <v>-0.253185061459701</v>
      </c>
      <c r="P206" s="40">
        <f t="shared" si="30"/>
        <v>644</v>
      </c>
      <c r="Q206">
        <f t="shared" si="31"/>
        <v>9</v>
      </c>
      <c r="R206">
        <f t="shared" si="32"/>
        <v>2</v>
      </c>
      <c r="S206" t="str">
        <f>IF(Q206&lt;=VLOOKUP(C206,录取名额!$A:$B,2,0),"录取","不予录取")</f>
        <v>录取</v>
      </c>
      <c r="T206" t="str">
        <f t="shared" si="33"/>
        <v>FALSE</v>
      </c>
      <c r="U206" t="str">
        <f>IF(R206&lt;=VLOOKUP(E206,录取名额!E:F,2,0),"录取","不予录取")</f>
        <v>录取</v>
      </c>
      <c r="V206" t="str">
        <f t="shared" si="34"/>
        <v>FALSE</v>
      </c>
    </row>
    <row r="207" spans="1:22">
      <c r="A207" s="8">
        <v>249</v>
      </c>
      <c r="B207" s="8" t="s">
        <v>374</v>
      </c>
      <c r="C207" t="s">
        <v>1261</v>
      </c>
      <c r="D207">
        <f>VLOOKUP(A207,[1]数据整理!$A:$O,15,0)</f>
        <v>120300</v>
      </c>
      <c r="E207" t="str">
        <f>VLOOKUP(D207,目标专业代码!$I:$J,2,0)</f>
        <v>农林经济管理</v>
      </c>
      <c r="F207" s="41">
        <v>-0.612113255228323</v>
      </c>
      <c r="G207" s="41">
        <v>0.0578193517235292</v>
      </c>
      <c r="H207" s="41">
        <v>-0.465006730976613</v>
      </c>
      <c r="I207" s="7" t="s">
        <v>1262</v>
      </c>
      <c r="J207" s="7">
        <f t="shared" si="28"/>
        <v>0</v>
      </c>
      <c r="K207" s="7" t="str">
        <f t="shared" si="29"/>
        <v>不予录取</v>
      </c>
      <c r="L207">
        <v>1</v>
      </c>
      <c r="M207">
        <v>-0.16749</v>
      </c>
      <c r="N207">
        <v>1.19923</v>
      </c>
      <c r="O207" s="41">
        <f>IF(L207=0,0,IF(C207&lt;&gt;"外语学院",综合评价得分!F207*因子分析矩阵及成分!$R$2+综合评价得分!G207*因子分析矩阵及成分!$R$3+综合评价得分!H207*因子分析矩阵及成分!$R$4,IF(综合评价得分!C207="外语学院",综合评价得分!G207*因子分析矩阵及成分!$R$7+综合评价得分!H207*因子分析矩阵及成分!$R$9)))</f>
        <v>-0.320597442861462</v>
      </c>
      <c r="P207" s="40">
        <f t="shared" si="30"/>
        <v>694</v>
      </c>
      <c r="Q207">
        <f t="shared" si="31"/>
        <v>305</v>
      </c>
      <c r="R207">
        <f t="shared" si="32"/>
        <v>30</v>
      </c>
      <c r="S207" t="str">
        <f>IF(Q207&lt;=VLOOKUP(C207,录取名额!$A:$B,2,0),"录取","不予录取")</f>
        <v>不予录取</v>
      </c>
      <c r="T207" t="str">
        <f t="shared" si="33"/>
        <v>RIGHT</v>
      </c>
      <c r="U207" t="str">
        <f>IF(R207&lt;=VLOOKUP(E207,录取名额!E:F,2,0),"录取","不予录取")</f>
        <v>不予录取</v>
      </c>
      <c r="V207" t="str">
        <f t="shared" si="34"/>
        <v>RIGHT</v>
      </c>
    </row>
    <row r="208" spans="1:22">
      <c r="A208" s="8">
        <v>251</v>
      </c>
      <c r="B208" s="8" t="s">
        <v>376</v>
      </c>
      <c r="C208" t="s">
        <v>1263</v>
      </c>
      <c r="D208">
        <f>VLOOKUP(A208,[1]数据整理!$A:$O,15,0)</f>
        <v>95300</v>
      </c>
      <c r="E208" t="str">
        <f>VLOOKUP(D208,目标专业代码!$I:$J,2,0)</f>
        <v>风景园林</v>
      </c>
      <c r="F208" s="41">
        <v>0.272252065066241</v>
      </c>
      <c r="G208" s="41">
        <v>6.15334773210327</v>
      </c>
      <c r="H208" s="41">
        <v>-0.17747968452217</v>
      </c>
      <c r="I208" s="7" t="s">
        <v>1262</v>
      </c>
      <c r="J208" s="7">
        <f t="shared" si="28"/>
        <v>0</v>
      </c>
      <c r="K208" s="7" t="str">
        <f t="shared" si="29"/>
        <v>不予录取</v>
      </c>
      <c r="L208">
        <v>1</v>
      </c>
      <c r="M208">
        <v>-0.50421</v>
      </c>
      <c r="N208">
        <v>-0.64836</v>
      </c>
      <c r="O208" s="41">
        <f>IF(L208=0,0,IF(C208&lt;&gt;"外语学院",综合评价得分!F208*因子分析矩阵及成分!$R$2+综合评价得分!G208*因子分析矩阵及成分!$R$3+综合评价得分!H208*因子分析矩阵及成分!$R$4,IF(综合评价得分!C208="外语学院",综合评价得分!G208*因子分析矩阵及成分!$R$7+综合评价得分!H208*因子分析矩阵及成分!$R$9)))</f>
        <v>2.92625531646035</v>
      </c>
      <c r="P208" s="40">
        <f t="shared" si="30"/>
        <v>8</v>
      </c>
      <c r="Q208">
        <f t="shared" si="31"/>
        <v>4</v>
      </c>
      <c r="R208">
        <f t="shared" si="32"/>
        <v>4</v>
      </c>
      <c r="S208" t="str">
        <f>IF(Q208&lt;=VLOOKUP(C208,录取名额!$A:$B,2,0),"录取","不予录取")</f>
        <v>录取</v>
      </c>
      <c r="T208" t="str">
        <f t="shared" si="33"/>
        <v>FALSE</v>
      </c>
      <c r="U208" t="str">
        <f>IF(R208&lt;=VLOOKUP(E208,录取名额!E:F,2,0),"录取","不予录取")</f>
        <v>录取</v>
      </c>
      <c r="V208" t="str">
        <f t="shared" si="34"/>
        <v>FALSE</v>
      </c>
    </row>
    <row r="209" spans="1:22">
      <c r="A209" s="8">
        <v>254</v>
      </c>
      <c r="B209" s="8" t="s">
        <v>378</v>
      </c>
      <c r="C209" t="s">
        <v>1269</v>
      </c>
      <c r="D209">
        <f>VLOOKUP(A209,[1]数据整理!$A:$O,15,0)</f>
        <v>40200</v>
      </c>
      <c r="E209" t="str">
        <f>VLOOKUP(D209,目标专业代码!$I:$J,2,0)</f>
        <v>心理学</v>
      </c>
      <c r="F209" s="41">
        <v>0.0497265502995994</v>
      </c>
      <c r="G209" s="41">
        <v>-0.654744425172488</v>
      </c>
      <c r="H209" s="41">
        <v>0.308288704156424</v>
      </c>
      <c r="I209" s="7" t="s">
        <v>1275</v>
      </c>
      <c r="J209" s="7">
        <f t="shared" si="28"/>
        <v>0</v>
      </c>
      <c r="K209" s="7" t="str">
        <f t="shared" si="29"/>
        <v>不予录取</v>
      </c>
      <c r="L209">
        <v>1</v>
      </c>
      <c r="M209">
        <v>1.70973</v>
      </c>
      <c r="N209">
        <v>0.12413</v>
      </c>
      <c r="O209" s="41">
        <f>IF(L209=0,0,IF(C209&lt;&gt;"外语学院",综合评价得分!F209*因子分析矩阵及成分!$R$2+综合评价得分!G209*因子分析矩阵及成分!$R$3+综合评价得分!H209*因子分析矩阵及成分!$R$4,IF(综合评价得分!C209="外语学院",综合评价得分!G209*因子分析矩阵及成分!$R$7+综合评价得分!H209*因子分析矩阵及成分!$R$9)))</f>
        <v>-0.178681312905352</v>
      </c>
      <c r="P209" s="40">
        <f t="shared" si="30"/>
        <v>580</v>
      </c>
      <c r="Q209">
        <f t="shared" si="31"/>
        <v>33</v>
      </c>
      <c r="R209">
        <f t="shared" si="32"/>
        <v>16</v>
      </c>
      <c r="S209" t="str">
        <f>IF(Q209&lt;=VLOOKUP(C209,录取名额!$A:$B,2,0),"录取","不予录取")</f>
        <v>不予录取</v>
      </c>
      <c r="T209" t="str">
        <f t="shared" si="33"/>
        <v>RIGHT</v>
      </c>
      <c r="U209" t="str">
        <f>IF(R209&lt;=VLOOKUP(E209,录取名额!E:F,2,0),"录取","不予录取")</f>
        <v>不予录取</v>
      </c>
      <c r="V209" t="str">
        <f t="shared" si="34"/>
        <v>RIGHT</v>
      </c>
    </row>
    <row r="210" spans="1:22">
      <c r="A210" s="8">
        <v>255</v>
      </c>
      <c r="B210" s="8" t="s">
        <v>380</v>
      </c>
      <c r="C210" t="s">
        <v>1265</v>
      </c>
      <c r="D210">
        <f>VLOOKUP(A210,[1]数据整理!$A:$O,15,0)</f>
        <v>130500</v>
      </c>
      <c r="E210" t="str">
        <f>VLOOKUP(D210,目标专业代码!$I:$J,2,0)</f>
        <v>设计学</v>
      </c>
      <c r="F210" s="41">
        <v>-1.47644699019687</v>
      </c>
      <c r="G210" s="41">
        <v>0.216965355419906</v>
      </c>
      <c r="H210" s="41">
        <v>-0.881413587411653</v>
      </c>
      <c r="I210" s="7" t="s">
        <v>1262</v>
      </c>
      <c r="J210" s="7">
        <f t="shared" si="28"/>
        <v>0</v>
      </c>
      <c r="K210" s="7" t="str">
        <f t="shared" si="29"/>
        <v>不予录取</v>
      </c>
      <c r="L210">
        <v>1</v>
      </c>
      <c r="M210">
        <v>0.1818</v>
      </c>
      <c r="N210">
        <v>1.89106</v>
      </c>
      <c r="O210" s="41">
        <f>IF(L210=0,0,IF(C210&lt;&gt;"外语学院",综合评价得分!F210*因子分析矩阵及成分!$R$2+综合评价得分!G210*因子分析矩阵及成分!$R$3+综合评价得分!H210*因子分析矩阵及成分!$R$4,IF(综合评价得分!C210="外语学院",综合评价得分!G210*因子分析矩阵及成分!$R$7+综合评价得分!H210*因子分析矩阵及成分!$R$9)))</f>
        <v>-0.64453952796195</v>
      </c>
      <c r="P210" s="40">
        <f t="shared" si="30"/>
        <v>842</v>
      </c>
      <c r="Q210">
        <f t="shared" si="31"/>
        <v>69</v>
      </c>
      <c r="R210">
        <f t="shared" si="32"/>
        <v>20</v>
      </c>
      <c r="S210" t="str">
        <f>IF(Q210&lt;=VLOOKUP(C210,录取名额!$A:$B,2,0),"录取","不予录取")</f>
        <v>不予录取</v>
      </c>
      <c r="T210" t="str">
        <f t="shared" si="33"/>
        <v>RIGHT</v>
      </c>
      <c r="U210" t="str">
        <f>IF(R210&lt;=VLOOKUP(E210,录取名额!E:F,2,0),"录取","不予录取")</f>
        <v>不予录取</v>
      </c>
      <c r="V210" t="str">
        <f t="shared" si="34"/>
        <v>RIGHT</v>
      </c>
    </row>
    <row r="211" spans="1:22">
      <c r="A211" s="8">
        <v>256</v>
      </c>
      <c r="B211" s="8" t="s">
        <v>381</v>
      </c>
      <c r="C211" t="s">
        <v>1261</v>
      </c>
      <c r="D211">
        <f>VLOOKUP(A211,[1]数据整理!$A:$O,15,0)</f>
        <v>120200</v>
      </c>
      <c r="E211" t="str">
        <f>VLOOKUP(D211,目标专业代码!$I:$J,2,0)</f>
        <v>工商管理</v>
      </c>
      <c r="F211" s="41">
        <v>0.0655876312624192</v>
      </c>
      <c r="G211" s="41">
        <v>0.242302551250493</v>
      </c>
      <c r="H211" s="41">
        <v>-0.605828649561713</v>
      </c>
      <c r="I211" s="7" t="s">
        <v>1262</v>
      </c>
      <c r="J211" s="7">
        <f t="shared" si="28"/>
        <v>0</v>
      </c>
      <c r="K211" s="7" t="str">
        <f t="shared" si="29"/>
        <v>不予录取</v>
      </c>
      <c r="L211">
        <v>1</v>
      </c>
      <c r="M211">
        <v>0.18063</v>
      </c>
      <c r="N211">
        <v>-0.18608</v>
      </c>
      <c r="O211" s="41">
        <f>IF(L211=0,0,IF(C211&lt;&gt;"外语学院",综合评价得分!F211*因子分析矩阵及成分!$R$2+综合评价得分!G211*因子分析矩阵及成分!$R$3+综合评价得分!H211*因子分析矩阵及成分!$R$4,IF(综合评价得分!C211="外语学院",综合评价得分!G211*因子分析矩阵及成分!$R$7+综合评价得分!H211*因子分析矩阵及成分!$R$9)))</f>
        <v>-0.0988901432319992</v>
      </c>
      <c r="P211" s="40">
        <f t="shared" si="30"/>
        <v>508</v>
      </c>
      <c r="Q211">
        <f t="shared" si="31"/>
        <v>230</v>
      </c>
      <c r="R211">
        <f t="shared" si="32"/>
        <v>75</v>
      </c>
      <c r="S211" t="str">
        <f>IF(Q211&lt;=VLOOKUP(C211,录取名额!$A:$B,2,0),"录取","不予录取")</f>
        <v>不予录取</v>
      </c>
      <c r="T211" t="str">
        <f t="shared" si="33"/>
        <v>RIGHT</v>
      </c>
      <c r="U211" t="str">
        <f>IF(R211&lt;=VLOOKUP(E211,录取名额!E:F,2,0),"录取","不予录取")</f>
        <v>不予录取</v>
      </c>
      <c r="V211" t="str">
        <f t="shared" si="34"/>
        <v>RIGHT</v>
      </c>
    </row>
    <row r="212" spans="1:22">
      <c r="A212" s="8">
        <v>257</v>
      </c>
      <c r="B212" s="8" t="s">
        <v>382</v>
      </c>
      <c r="C212" t="s">
        <v>1266</v>
      </c>
      <c r="D212">
        <f>VLOOKUP(A212,[1]数据整理!$A:$O,15,0)</f>
        <v>81200</v>
      </c>
      <c r="E212" t="str">
        <f>VLOOKUP(D212,目标专业代码!$I:$J,2,0)</f>
        <v>计算机科学与技术</v>
      </c>
      <c r="F212" s="41">
        <v>-0.814342084695188</v>
      </c>
      <c r="G212" s="41">
        <v>-0.222181115979046</v>
      </c>
      <c r="H212" s="41">
        <v>-0.404104349736989</v>
      </c>
      <c r="I212" s="7" t="s">
        <v>1262</v>
      </c>
      <c r="J212" s="7">
        <f t="shared" si="28"/>
        <v>0</v>
      </c>
      <c r="K212" s="7" t="str">
        <f t="shared" si="29"/>
        <v>不予录取</v>
      </c>
      <c r="L212">
        <v>1</v>
      </c>
      <c r="M212">
        <v>-0.27639</v>
      </c>
      <c r="N212">
        <v>0.56768</v>
      </c>
      <c r="O212" s="41">
        <f>IF(L212=0,0,IF(C212&lt;&gt;"外语学院",综合评价得分!F212*因子分析矩阵及成分!$R$2+综合评价得分!G212*因子分析矩阵及成分!$R$3+综合评价得分!H212*因子分析矩阵及成分!$R$4,IF(综合评价得分!C212="外语学院",综合评价得分!G212*因子分析矩阵及成分!$R$7+综合评价得分!H212*因子分析矩阵及成分!$R$9)))</f>
        <v>-0.486222741790236</v>
      </c>
      <c r="P212" s="40">
        <f t="shared" si="30"/>
        <v>782</v>
      </c>
      <c r="Q212">
        <f t="shared" si="31"/>
        <v>13</v>
      </c>
      <c r="R212">
        <f t="shared" si="32"/>
        <v>10</v>
      </c>
      <c r="S212" t="str">
        <f>IF(Q212&lt;=VLOOKUP(C212,录取名额!$A:$B,2,0),"录取","不予录取")</f>
        <v>不予录取</v>
      </c>
      <c r="T212" t="str">
        <f t="shared" si="33"/>
        <v>RIGHT</v>
      </c>
      <c r="U212" t="str">
        <f>IF(R212&lt;=VLOOKUP(E212,录取名额!E:F,2,0),"录取","不予录取")</f>
        <v>不予录取</v>
      </c>
      <c r="V212" t="str">
        <f t="shared" si="34"/>
        <v>RIGHT</v>
      </c>
    </row>
    <row r="213" spans="1:22">
      <c r="A213" s="8">
        <v>258</v>
      </c>
      <c r="B213" s="8" t="s">
        <v>383</v>
      </c>
      <c r="C213" t="s">
        <v>1261</v>
      </c>
      <c r="D213">
        <f>VLOOKUP(A213,[1]数据整理!$A:$O,15,0)</f>
        <v>120200</v>
      </c>
      <c r="E213" t="str">
        <f>VLOOKUP(D213,目标专业代码!$I:$J,2,0)</f>
        <v>工商管理</v>
      </c>
      <c r="F213" s="41">
        <v>-0.808761896369134</v>
      </c>
      <c r="G213" s="41">
        <v>-0.195671131109695</v>
      </c>
      <c r="H213" s="41">
        <v>1.27871032048922</v>
      </c>
      <c r="I213" s="7" t="s">
        <v>1262</v>
      </c>
      <c r="J213" s="7">
        <f t="shared" si="28"/>
        <v>0</v>
      </c>
      <c r="K213" s="7" t="str">
        <f t="shared" si="29"/>
        <v>不予录取</v>
      </c>
      <c r="L213">
        <v>1</v>
      </c>
      <c r="M213">
        <v>0.09799</v>
      </c>
      <c r="N213">
        <v>0.05578</v>
      </c>
      <c r="O213" s="41">
        <f>IF(L213=0,0,IF(C213&lt;&gt;"外语学院",综合评价得分!F213*因子分析矩阵及成分!$R$2+综合评价得分!G213*因子分析矩阵及成分!$R$3+综合评价得分!H213*因子分析矩阵及成分!$R$4,IF(综合评价得分!C213="外语学院",综合评价得分!G213*因子分析矩阵及成分!$R$7+综合评价得分!H213*因子分析矩阵及成分!$R$9)))</f>
        <v>0.172402567190815</v>
      </c>
      <c r="P213" s="40">
        <f t="shared" si="30"/>
        <v>310</v>
      </c>
      <c r="Q213">
        <f t="shared" si="31"/>
        <v>151</v>
      </c>
      <c r="R213">
        <f t="shared" si="32"/>
        <v>53</v>
      </c>
      <c r="S213" t="str">
        <f>IF(Q213&lt;=VLOOKUP(C213,录取名额!$A:$B,2,0),"录取","不予录取")</f>
        <v>不予录取</v>
      </c>
      <c r="T213" t="str">
        <f t="shared" si="33"/>
        <v>RIGHT</v>
      </c>
      <c r="U213" t="str">
        <f>IF(R213&lt;=VLOOKUP(E213,录取名额!E:F,2,0),"录取","不予录取")</f>
        <v>不予录取</v>
      </c>
      <c r="V213" t="str">
        <f t="shared" si="34"/>
        <v>RIGHT</v>
      </c>
    </row>
    <row r="214" spans="1:22">
      <c r="A214" s="8">
        <v>259</v>
      </c>
      <c r="B214" s="8" t="s">
        <v>384</v>
      </c>
      <c r="C214" t="s">
        <v>1261</v>
      </c>
      <c r="D214">
        <f>VLOOKUP(A214,[1]数据整理!$A:$O,15,0)</f>
        <v>120200</v>
      </c>
      <c r="E214" t="str">
        <f>VLOOKUP(D214,目标专业代码!$I:$J,2,0)</f>
        <v>工商管理</v>
      </c>
      <c r="F214" s="41">
        <v>1.72271050316185</v>
      </c>
      <c r="G214" s="41">
        <v>0.332005913743151</v>
      </c>
      <c r="H214" s="41">
        <v>1.90523166575619</v>
      </c>
      <c r="I214" s="7" t="s">
        <v>1262</v>
      </c>
      <c r="J214" s="7">
        <f t="shared" si="28"/>
        <v>0</v>
      </c>
      <c r="K214" s="7" t="str">
        <f t="shared" si="29"/>
        <v>不予录取</v>
      </c>
      <c r="L214">
        <v>1</v>
      </c>
      <c r="M214">
        <v>0.67284</v>
      </c>
      <c r="N214">
        <v>0.29766</v>
      </c>
      <c r="O214" s="41">
        <f>IF(L214=0,0,IF(C214&lt;&gt;"外语学院",综合评价得分!F214*因子分析矩阵及成分!$R$2+综合评价得分!G214*因子分析矩阵及成分!$R$3+综合评价得分!H214*因子分析矩阵及成分!$R$4,IF(综合评价得分!C214="外语学院",综合评价得分!G214*因子分析矩阵及成分!$R$7+综合评价得分!H214*因子分析矩阵及成分!$R$9)))</f>
        <v>1.36540483273513</v>
      </c>
      <c r="P214" s="40">
        <f t="shared" si="30"/>
        <v>29</v>
      </c>
      <c r="Q214">
        <f t="shared" si="31"/>
        <v>10</v>
      </c>
      <c r="R214">
        <f t="shared" si="32"/>
        <v>7</v>
      </c>
      <c r="S214" t="str">
        <f>IF(Q214&lt;=VLOOKUP(C214,录取名额!$A:$B,2,0),"录取","不予录取")</f>
        <v>录取</v>
      </c>
      <c r="T214" t="str">
        <f t="shared" si="33"/>
        <v>FALSE</v>
      </c>
      <c r="U214" t="str">
        <f>IF(R214&lt;=VLOOKUP(E214,录取名额!E:F,2,0),"录取","不予录取")</f>
        <v>录取</v>
      </c>
      <c r="V214" t="str">
        <f t="shared" si="34"/>
        <v>FALSE</v>
      </c>
    </row>
    <row r="215" spans="1:22">
      <c r="A215" s="8">
        <v>260</v>
      </c>
      <c r="B215" s="8" t="s">
        <v>385</v>
      </c>
      <c r="C215" t="s">
        <v>1269</v>
      </c>
      <c r="D215">
        <f>VLOOKUP(A215,[1]数据整理!$A:$O,15,0)</f>
        <v>40200</v>
      </c>
      <c r="E215" t="str">
        <f>VLOOKUP(D215,目标专业代码!$I:$J,2,0)</f>
        <v>心理学</v>
      </c>
      <c r="F215" s="41">
        <v>-0.483422181931226</v>
      </c>
      <c r="G215" s="41">
        <v>0.187026268282543</v>
      </c>
      <c r="H215" s="41">
        <v>-0.0547743773273652</v>
      </c>
      <c r="I215" s="7" t="s">
        <v>1262</v>
      </c>
      <c r="J215" s="7">
        <f t="shared" si="28"/>
        <v>0</v>
      </c>
      <c r="K215" s="7" t="str">
        <f t="shared" si="29"/>
        <v>不予录取</v>
      </c>
      <c r="L215">
        <v>1</v>
      </c>
      <c r="M215">
        <v>1.09337</v>
      </c>
      <c r="N215">
        <v>1.6314</v>
      </c>
      <c r="O215" s="41">
        <f>IF(L215=0,0,IF(C215&lt;&gt;"外语学院",综合评价得分!F215*因子分析矩阵及成分!$R$2+综合评价得分!G215*因子分析矩阵及成分!$R$3+综合评价得分!H215*因子分析矩阵及成分!$R$4,IF(综合评价得分!C215="外语学院",综合评价得分!G215*因子分析矩阵及成分!$R$7+综合评价得分!H215*因子分析矩阵及成分!$R$9)))</f>
        <v>-0.06647109087358</v>
      </c>
      <c r="P215" s="40">
        <f t="shared" si="30"/>
        <v>477</v>
      </c>
      <c r="Q215">
        <f t="shared" si="31"/>
        <v>27</v>
      </c>
      <c r="R215">
        <f t="shared" si="32"/>
        <v>14</v>
      </c>
      <c r="S215" t="str">
        <f>IF(Q215&lt;=VLOOKUP(C215,录取名额!$A:$B,2,0),"录取","不予录取")</f>
        <v>不予录取</v>
      </c>
      <c r="T215" t="str">
        <f t="shared" si="33"/>
        <v>RIGHT</v>
      </c>
      <c r="U215" t="str">
        <f>IF(R215&lt;=VLOOKUP(E215,录取名额!E:F,2,0),"录取","不予录取")</f>
        <v>不予录取</v>
      </c>
      <c r="V215" t="str">
        <f t="shared" si="34"/>
        <v>RIGHT</v>
      </c>
    </row>
    <row r="216" spans="1:22">
      <c r="A216" s="8">
        <v>261</v>
      </c>
      <c r="B216" s="8" t="s">
        <v>386</v>
      </c>
      <c r="C216" t="s">
        <v>1261</v>
      </c>
      <c r="D216">
        <f>VLOOKUP(A216,[1]数据整理!$A:$O,15,0)</f>
        <v>120200</v>
      </c>
      <c r="E216" t="str">
        <f>VLOOKUP(D216,目标专业代码!$I:$J,2,0)</f>
        <v>工商管理</v>
      </c>
      <c r="F216" s="41">
        <v>-0.18927115725215</v>
      </c>
      <c r="G216" s="41">
        <v>0.0963634042275764</v>
      </c>
      <c r="H216" s="41">
        <v>-0.881413587411653</v>
      </c>
      <c r="I216" s="7" t="s">
        <v>1262</v>
      </c>
      <c r="J216" s="7">
        <f t="shared" si="28"/>
        <v>0</v>
      </c>
      <c r="K216" s="7" t="str">
        <f t="shared" si="29"/>
        <v>不予录取</v>
      </c>
      <c r="L216">
        <v>1</v>
      </c>
      <c r="M216">
        <v>-1.03668</v>
      </c>
      <c r="N216">
        <v>-0.32026</v>
      </c>
      <c r="O216" s="41">
        <f>IF(L216=0,0,IF(C216&lt;&gt;"外语学院",综合评价得分!F216*因子分析矩阵及成分!$R$2+综合评价得分!G216*因子分析矩阵及成分!$R$3+综合评价得分!H216*因子分析矩阵及成分!$R$4,IF(综合评价得分!C216="外语学院",综合评价得分!G216*因子分析矩阵及成分!$R$7+综合评价得分!H216*因子分析矩阵及成分!$R$9)))</f>
        <v>-0.344409714964187</v>
      </c>
      <c r="P216" s="40">
        <f t="shared" si="30"/>
        <v>713</v>
      </c>
      <c r="Q216">
        <f t="shared" si="31"/>
        <v>307</v>
      </c>
      <c r="R216">
        <f t="shared" si="32"/>
        <v>106</v>
      </c>
      <c r="S216" t="str">
        <f>IF(Q216&lt;=VLOOKUP(C216,录取名额!$A:$B,2,0),"录取","不予录取")</f>
        <v>不予录取</v>
      </c>
      <c r="T216" t="str">
        <f t="shared" si="33"/>
        <v>RIGHT</v>
      </c>
      <c r="U216" t="str">
        <f>IF(R216&lt;=VLOOKUP(E216,录取名额!E:F,2,0),"录取","不予录取")</f>
        <v>不予录取</v>
      </c>
      <c r="V216" t="str">
        <f t="shared" si="34"/>
        <v>RIGHT</v>
      </c>
    </row>
    <row r="217" spans="1:22">
      <c r="A217" s="8">
        <v>262</v>
      </c>
      <c r="B217" s="8" t="s">
        <v>387</v>
      </c>
      <c r="C217" t="s">
        <v>1261</v>
      </c>
      <c r="D217">
        <f>VLOOKUP(A217,[1]数据整理!$A:$O,15,0)</f>
        <v>125300</v>
      </c>
      <c r="E217" t="str">
        <f>VLOOKUP(D217,目标专业代码!$I:$J,2,0)</f>
        <v>会计</v>
      </c>
      <c r="F217" s="41">
        <v>-0.391499986719015</v>
      </c>
      <c r="G217" s="41">
        <v>0.169737115305778</v>
      </c>
      <c r="H217" s="41">
        <v>-0.186392343466543</v>
      </c>
      <c r="I217" s="7" t="s">
        <v>1262</v>
      </c>
      <c r="J217" s="7">
        <f t="shared" si="28"/>
        <v>0</v>
      </c>
      <c r="K217" s="7" t="str">
        <f t="shared" si="29"/>
        <v>不予录取</v>
      </c>
      <c r="L217">
        <v>1</v>
      </c>
      <c r="M217">
        <v>0.0592</v>
      </c>
      <c r="N217">
        <v>-0.56205</v>
      </c>
      <c r="O217" s="41">
        <f>IF(L217=0,0,IF(C217&lt;&gt;"外语学院",综合评价得分!F217*因子分析矩阵及成分!$R$2+综合评价得分!G217*因子分析矩阵及成分!$R$3+综合评价得分!H217*因子分析矩阵及成分!$R$4,IF(综合评价得分!C217="外语学院",综合评价得分!G217*因子分析矩阵及成分!$R$7+综合评价得分!H217*因子分析矩阵及成分!$R$9)))</f>
        <v>-0.0995615187449571</v>
      </c>
      <c r="P217" s="40">
        <f t="shared" si="30"/>
        <v>509</v>
      </c>
      <c r="Q217">
        <f t="shared" si="31"/>
        <v>231</v>
      </c>
      <c r="R217">
        <f t="shared" si="32"/>
        <v>50</v>
      </c>
      <c r="S217" t="str">
        <f>IF(Q217&lt;=VLOOKUP(C217,录取名额!$A:$B,2,0),"录取","不予录取")</f>
        <v>不予录取</v>
      </c>
      <c r="T217" t="str">
        <f t="shared" si="33"/>
        <v>RIGHT</v>
      </c>
      <c r="U217" t="str">
        <f>IF(R217&lt;=VLOOKUP(E217,录取名额!E:F,2,0),"录取","不予录取")</f>
        <v>不予录取</v>
      </c>
      <c r="V217" t="str">
        <f t="shared" si="34"/>
        <v>RIGHT</v>
      </c>
    </row>
    <row r="218" spans="1:22">
      <c r="A218" s="8">
        <v>263</v>
      </c>
      <c r="B218" s="8" t="s">
        <v>388</v>
      </c>
      <c r="C218" t="s">
        <v>1261</v>
      </c>
      <c r="D218">
        <f>VLOOKUP(A218,[1]数据整理!$A:$O,15,0)</f>
        <v>120300</v>
      </c>
      <c r="E218" t="str">
        <f>VLOOKUP(D218,目标专业代码!$I:$J,2,0)</f>
        <v>农林经济管理</v>
      </c>
      <c r="F218" s="41">
        <v>0.104879867426927</v>
      </c>
      <c r="G218" s="41">
        <v>0.104144387112287</v>
      </c>
      <c r="H218" s="41">
        <v>3.1887417174408</v>
      </c>
      <c r="I218" s="7" t="s">
        <v>1262</v>
      </c>
      <c r="J218" s="7">
        <f t="shared" si="28"/>
        <v>0</v>
      </c>
      <c r="K218" s="7" t="str">
        <f t="shared" si="29"/>
        <v>不予录取</v>
      </c>
      <c r="L218">
        <v>1</v>
      </c>
      <c r="M218">
        <v>-0.85585</v>
      </c>
      <c r="N218">
        <v>-0.34073</v>
      </c>
      <c r="O218" s="41">
        <f>IF(L218=0,0,IF(C218&lt;&gt;"外语学院",综合评价得分!F218*因子分析矩阵及成分!$R$2+综合评价得分!G218*因子分析矩阵及成分!$R$3+综合评价得分!H218*因子分析矩阵及成分!$R$4,IF(综合评价得分!C218="外语学院",综合评价得分!G218*因子分析矩阵及成分!$R$7+综合评价得分!H218*因子分析矩阵及成分!$R$9)))</f>
        <v>1.29977113071954</v>
      </c>
      <c r="P218" s="40">
        <f t="shared" si="30"/>
        <v>36</v>
      </c>
      <c r="Q218">
        <f t="shared" si="31"/>
        <v>16</v>
      </c>
      <c r="R218">
        <f t="shared" si="32"/>
        <v>1</v>
      </c>
      <c r="S218" t="str">
        <f>IF(Q218&lt;=VLOOKUP(C218,录取名额!$A:$B,2,0),"录取","不予录取")</f>
        <v>录取</v>
      </c>
      <c r="T218" t="str">
        <f t="shared" si="33"/>
        <v>FALSE</v>
      </c>
      <c r="U218" t="str">
        <f>IF(R218&lt;=VLOOKUP(E218,录取名额!E:F,2,0),"录取","不予录取")</f>
        <v>录取</v>
      </c>
      <c r="V218" t="str">
        <f t="shared" si="34"/>
        <v>FALSE</v>
      </c>
    </row>
    <row r="219" spans="1:22">
      <c r="A219" s="8">
        <v>265</v>
      </c>
      <c r="B219" s="8" t="s">
        <v>389</v>
      </c>
      <c r="C219" t="s">
        <v>1264</v>
      </c>
      <c r="D219">
        <f>VLOOKUP(A219,[1]数据整理!$A:$O,15,0)</f>
        <v>83000</v>
      </c>
      <c r="E219" t="str">
        <f>VLOOKUP(D219,目标专业代码!$I:$J,2,0)</f>
        <v>环境科学与工程</v>
      </c>
      <c r="F219" s="41">
        <v>0.0814848954011747</v>
      </c>
      <c r="G219" s="41">
        <v>-0.532213759157522</v>
      </c>
      <c r="H219" s="41">
        <v>-0.651759472536703</v>
      </c>
      <c r="I219" s="7">
        <v>86.7</v>
      </c>
      <c r="J219" s="7">
        <f t="shared" si="28"/>
        <v>86.7</v>
      </c>
      <c r="K219" s="7" t="str">
        <f t="shared" si="29"/>
        <v>录取</v>
      </c>
      <c r="L219">
        <v>1</v>
      </c>
      <c r="M219">
        <v>-1.40047</v>
      </c>
      <c r="N219">
        <v>0.57721</v>
      </c>
      <c r="O219" s="41">
        <f>IF(L219=0,0,IF(C219&lt;&gt;"外语学院",综合评价得分!F219*因子分析矩阵及成分!$R$2+综合评价得分!G219*因子分析矩阵及成分!$R$3+综合评价得分!H219*因子分析矩阵及成分!$R$4,IF(综合评价得分!C219="外语学院",综合评价得分!G219*因子分析矩阵及成分!$R$7+综合评价得分!H219*因子分析矩阵及成分!$R$9)))</f>
        <v>-0.479435583902774</v>
      </c>
      <c r="P219" s="40">
        <f t="shared" si="30"/>
        <v>778</v>
      </c>
      <c r="Q219">
        <f t="shared" si="31"/>
        <v>16</v>
      </c>
      <c r="R219">
        <f t="shared" si="32"/>
        <v>14</v>
      </c>
      <c r="S219" t="str">
        <f>IF(Q219&lt;=VLOOKUP(C219,录取名额!$A:$B,2,0),"录取","不予录取")</f>
        <v>不予录取</v>
      </c>
      <c r="T219" t="str">
        <f t="shared" si="33"/>
        <v>FALSE</v>
      </c>
      <c r="U219" t="str">
        <f>IF(R219&lt;=VLOOKUP(E219,录取名额!E:F,2,0),"录取","不予录取")</f>
        <v>不予录取</v>
      </c>
      <c r="V219" t="str">
        <f t="shared" si="34"/>
        <v>FALSE</v>
      </c>
    </row>
    <row r="220" spans="1:22">
      <c r="A220" s="8">
        <v>266</v>
      </c>
      <c r="B220" s="8" t="s">
        <v>390</v>
      </c>
      <c r="C220" t="s">
        <v>1261</v>
      </c>
      <c r="D220">
        <f>VLOOKUP(A220,[1]数据整理!$A:$O,15,0)</f>
        <v>20200</v>
      </c>
      <c r="E220" t="str">
        <f>VLOOKUP(D220,目标专业代码!$I:$J,2,0)</f>
        <v>应用经济学</v>
      </c>
      <c r="F220" s="41">
        <v>-0.226040035337035</v>
      </c>
      <c r="G220" s="41">
        <v>0.0943803893724045</v>
      </c>
      <c r="H220" s="41">
        <v>0.124565412256464</v>
      </c>
      <c r="I220" s="7" t="s">
        <v>1275</v>
      </c>
      <c r="J220" s="7">
        <f t="shared" si="28"/>
        <v>0</v>
      </c>
      <c r="K220" s="7" t="str">
        <f t="shared" si="29"/>
        <v>不予录取</v>
      </c>
      <c r="L220">
        <v>1</v>
      </c>
      <c r="M220">
        <v>-1.4288</v>
      </c>
      <c r="N220">
        <v>2.7605</v>
      </c>
      <c r="O220" s="41">
        <f>IF(L220=0,0,IF(C220&lt;&gt;"外语学院",综合评价得分!F220*因子分析矩阵及成分!$R$2+综合评价得分!G220*因子分析矩阵及成分!$R$3+综合评价得分!H220*因子分析矩阵及成分!$R$4,IF(综合评价得分!C220="外语学院",综合评价得分!G220*因子分析矩阵及成分!$R$7+综合评价得分!H220*因子分析矩阵及成分!$R$9)))</f>
        <v>0.0297226605630715</v>
      </c>
      <c r="P220" s="40">
        <f t="shared" si="30"/>
        <v>393</v>
      </c>
      <c r="Q220">
        <f t="shared" si="31"/>
        <v>185</v>
      </c>
      <c r="R220">
        <f t="shared" si="32"/>
        <v>40</v>
      </c>
      <c r="S220" t="str">
        <f>IF(Q220&lt;=VLOOKUP(C220,录取名额!$A:$B,2,0),"录取","不予录取")</f>
        <v>不予录取</v>
      </c>
      <c r="T220" t="str">
        <f t="shared" si="33"/>
        <v>RIGHT</v>
      </c>
      <c r="U220" t="str">
        <f>IF(R220&lt;=VLOOKUP(E220,录取名额!E:F,2,0),"录取","不予录取")</f>
        <v>不予录取</v>
      </c>
      <c r="V220" t="str">
        <f t="shared" si="34"/>
        <v>RIGHT</v>
      </c>
    </row>
    <row r="221" spans="1:22">
      <c r="A221" s="8">
        <v>267</v>
      </c>
      <c r="B221" s="8" t="s">
        <v>392</v>
      </c>
      <c r="C221" t="s">
        <v>1271</v>
      </c>
      <c r="D221">
        <f>VLOOKUP(A221,[1]数据整理!$A:$O,15,0)</f>
        <v>90702</v>
      </c>
      <c r="E221" t="str">
        <f>VLOOKUP(D221,目标专业代码!$I:$J,2,0)</f>
        <v>森林培育</v>
      </c>
      <c r="F221" s="41">
        <v>-0.262808913421919</v>
      </c>
      <c r="G221" s="41">
        <v>0.158218884965064</v>
      </c>
      <c r="H221" s="41">
        <v>-0.881413587411653</v>
      </c>
      <c r="I221" s="7">
        <v>86.07</v>
      </c>
      <c r="J221" s="7">
        <f t="shared" si="28"/>
        <v>86.07</v>
      </c>
      <c r="K221" s="7" t="str">
        <f t="shared" si="29"/>
        <v>录取</v>
      </c>
      <c r="L221">
        <v>1</v>
      </c>
      <c r="M221">
        <v>-0.27497</v>
      </c>
      <c r="N221">
        <v>-0.54815</v>
      </c>
      <c r="O221" s="41">
        <f>IF(L221=0,0,IF(C221&lt;&gt;"外语学院",综合评价得分!F221*因子分析矩阵及成分!$R$2+综合评价得分!G221*因子分析矩阵及成分!$R$3+综合评价得分!H221*因子分析矩阵及成分!$R$4,IF(综合评价得分!C221="外语学院",综合评价得分!G221*因子分析矩阵及成分!$R$7+综合评价得分!H221*因子分析矩阵及成分!$R$9)))</f>
        <v>-0.33548535607468</v>
      </c>
      <c r="P221" s="40">
        <f t="shared" si="30"/>
        <v>704</v>
      </c>
      <c r="Q221">
        <f t="shared" si="31"/>
        <v>45</v>
      </c>
      <c r="R221">
        <f t="shared" si="32"/>
        <v>15</v>
      </c>
      <c r="S221" t="str">
        <f>IF(Q221&lt;=VLOOKUP(C221,录取名额!$A:$B,2,0),"录取","不予录取")</f>
        <v>不予录取</v>
      </c>
      <c r="T221" t="str">
        <f t="shared" si="33"/>
        <v>FALSE</v>
      </c>
      <c r="U221" t="str">
        <f>IF(R221&lt;=VLOOKUP(E221,录取名额!E:F,2,0),"录取","不予录取")</f>
        <v>不予录取</v>
      </c>
      <c r="V221" t="str">
        <f t="shared" si="34"/>
        <v>FALSE</v>
      </c>
    </row>
    <row r="222" spans="1:22">
      <c r="A222" s="8">
        <v>269</v>
      </c>
      <c r="B222" s="8" t="s">
        <v>393</v>
      </c>
      <c r="C222" t="s">
        <v>1265</v>
      </c>
      <c r="D222">
        <f>VLOOKUP(A222,[1]数据整理!$A:$O,15,0)</f>
        <v>135108</v>
      </c>
      <c r="E222" t="str">
        <f>VLOOKUP(D222,目标专业代码!$I:$J,2,0)</f>
        <v>艺术设计</v>
      </c>
      <c r="F222" s="41">
        <v>-0.538575499058554</v>
      </c>
      <c r="G222" s="41">
        <v>0.145444552744905</v>
      </c>
      <c r="H222" s="41">
        <v>-0.204054817339726</v>
      </c>
      <c r="I222" s="7" t="s">
        <v>1262</v>
      </c>
      <c r="J222" s="7">
        <f t="shared" si="28"/>
        <v>0</v>
      </c>
      <c r="K222" s="7" t="str">
        <f t="shared" si="29"/>
        <v>不予录取</v>
      </c>
      <c r="L222">
        <v>1</v>
      </c>
      <c r="M222">
        <v>0.41262</v>
      </c>
      <c r="N222">
        <v>0.06785</v>
      </c>
      <c r="O222" s="41">
        <f>IF(L222=0,0,IF(C222&lt;&gt;"外语学院",综合评价得分!F222*因子分析矩阵及成分!$R$2+综合评价得分!G222*因子分析矩阵及成分!$R$3+综合评价得分!H222*因子分析矩阵及成分!$R$4,IF(综合评价得分!C222="外语学院",综合评价得分!G222*因子分析矩阵及成分!$R$7+综合评价得分!H222*因子分析矩阵及成分!$R$9)))</f>
        <v>-0.158678209290221</v>
      </c>
      <c r="P222" s="40">
        <f t="shared" si="30"/>
        <v>559</v>
      </c>
      <c r="Q222">
        <f t="shared" si="31"/>
        <v>38</v>
      </c>
      <c r="R222">
        <f t="shared" si="32"/>
        <v>23</v>
      </c>
      <c r="S222" t="str">
        <f>IF(Q222&lt;=VLOOKUP(C222,录取名额!$A:$B,2,0),"录取","不予录取")</f>
        <v>不予录取</v>
      </c>
      <c r="T222" t="str">
        <f t="shared" si="33"/>
        <v>RIGHT</v>
      </c>
      <c r="U222" t="str">
        <f>IF(R222&lt;=VLOOKUP(E222,录取名额!E:F,2,0),"录取","不予录取")</f>
        <v>不予录取</v>
      </c>
      <c r="V222" t="str">
        <f t="shared" si="34"/>
        <v>RIGHT</v>
      </c>
    </row>
    <row r="223" spans="1:22">
      <c r="A223" s="8">
        <v>270</v>
      </c>
      <c r="B223" s="8" t="s">
        <v>395</v>
      </c>
      <c r="C223" t="s">
        <v>1263</v>
      </c>
      <c r="D223">
        <f>VLOOKUP(A223,[1]数据整理!$A:$O,15,0)</f>
        <v>95300</v>
      </c>
      <c r="E223" t="str">
        <f>VLOOKUP(D223,目标专业代码!$I:$J,2,0)</f>
        <v>风景园林</v>
      </c>
      <c r="F223" s="41">
        <v>0.362262014021118</v>
      </c>
      <c r="G223" s="41">
        <v>0.333586139575897</v>
      </c>
      <c r="H223" s="41">
        <v>2.36992232580441</v>
      </c>
      <c r="I223" s="7" t="s">
        <v>1262</v>
      </c>
      <c r="J223" s="7">
        <f t="shared" si="28"/>
        <v>0</v>
      </c>
      <c r="K223" s="7" t="str">
        <f t="shared" si="29"/>
        <v>不予录取</v>
      </c>
      <c r="L223">
        <v>1</v>
      </c>
      <c r="M223">
        <v>-0.83531</v>
      </c>
      <c r="N223">
        <v>0.58993</v>
      </c>
      <c r="O223" s="41">
        <f>IF(L223=0,0,IF(C223&lt;&gt;"外语学院",综合评价得分!F223*因子分析矩阵及成分!$R$2+综合评价得分!G223*因子分析矩阵及成分!$R$3+综合评价得分!H223*因子分析矩阵及成分!$R$4,IF(综合评价得分!C223="外语学院",综合评价得分!G223*因子分析矩阵及成分!$R$7+综合评价得分!H223*因子分析矩阵及成分!$R$9)))</f>
        <v>1.16645162119692</v>
      </c>
      <c r="P223" s="40">
        <f t="shared" si="30"/>
        <v>47</v>
      </c>
      <c r="Q223">
        <f t="shared" si="31"/>
        <v>15</v>
      </c>
      <c r="R223">
        <f t="shared" si="32"/>
        <v>11</v>
      </c>
      <c r="S223" t="str">
        <f>IF(Q223&lt;=VLOOKUP(C223,录取名额!$A:$B,2,0),"录取","不予录取")</f>
        <v>录取</v>
      </c>
      <c r="T223" t="str">
        <f t="shared" si="33"/>
        <v>FALSE</v>
      </c>
      <c r="U223" t="str">
        <f>IF(R223&lt;=VLOOKUP(E223,录取名额!E:F,2,0),"录取","不予录取")</f>
        <v>录取</v>
      </c>
      <c r="V223" t="str">
        <f t="shared" si="34"/>
        <v>FALSE</v>
      </c>
    </row>
    <row r="224" spans="1:22">
      <c r="A224" s="8">
        <v>271</v>
      </c>
      <c r="B224" s="8" t="s">
        <v>396</v>
      </c>
      <c r="C224" t="s">
        <v>1263</v>
      </c>
      <c r="D224">
        <f>VLOOKUP(A224,[1]数据整理!$A:$O,15,0)</f>
        <v>95300</v>
      </c>
      <c r="E224" t="str">
        <f>VLOOKUP(D224,目标专业代码!$I:$J,2,0)</f>
        <v>风景园林</v>
      </c>
      <c r="F224" s="41">
        <v>0.748335233912407</v>
      </c>
      <c r="G224" s="41">
        <v>-0.29537726339826</v>
      </c>
      <c r="H224" s="41">
        <v>-0.0547743773273652</v>
      </c>
      <c r="I224" s="7" t="s">
        <v>1262</v>
      </c>
      <c r="J224" s="7">
        <f t="shared" si="28"/>
        <v>0</v>
      </c>
      <c r="K224" s="7" t="str">
        <f t="shared" si="29"/>
        <v>不予录取</v>
      </c>
      <c r="L224">
        <v>1</v>
      </c>
      <c r="M224">
        <v>0.01946</v>
      </c>
      <c r="N224">
        <v>-0.25467</v>
      </c>
      <c r="O224" s="41">
        <f>IF(L224=0,0,IF(C224&lt;&gt;"外语学院",综合评价得分!F224*因子分析矩阵及成分!$R$2+综合评价得分!G224*因子分析矩阵及成分!$R$3+综合评价得分!H224*因子分析矩阵及成分!$R$4,IF(综合评价得分!C224="外语学院",综合评价得分!G224*因子分析矩阵及成分!$R$7+综合评价得分!H224*因子分析矩阵及成分!$R$9)))</f>
        <v>0.0466647060610951</v>
      </c>
      <c r="P224" s="40">
        <f t="shared" si="30"/>
        <v>383</v>
      </c>
      <c r="Q224">
        <f t="shared" si="31"/>
        <v>107</v>
      </c>
      <c r="R224">
        <f t="shared" si="32"/>
        <v>53</v>
      </c>
      <c r="S224" t="str">
        <f>IF(Q224&lt;=VLOOKUP(C224,录取名额!$A:$B,2,0),"录取","不予录取")</f>
        <v>录取</v>
      </c>
      <c r="T224" t="str">
        <f t="shared" si="33"/>
        <v>FALSE</v>
      </c>
      <c r="U224" t="str">
        <f>IF(R224&lt;=VLOOKUP(E224,录取名额!E:F,2,0),"录取","不予录取")</f>
        <v>录取</v>
      </c>
      <c r="V224" t="str">
        <f t="shared" si="34"/>
        <v>FALSE</v>
      </c>
    </row>
    <row r="225" spans="1:22">
      <c r="A225" s="8">
        <v>272</v>
      </c>
      <c r="B225" s="8" t="s">
        <v>398</v>
      </c>
      <c r="C225" t="s">
        <v>1261</v>
      </c>
      <c r="D225">
        <f>VLOOKUP(A225,[1]数据整理!$A:$O,15,0)</f>
        <v>20200</v>
      </c>
      <c r="E225" t="str">
        <f>VLOOKUP(D225,目标专业代码!$I:$J,2,0)</f>
        <v>应用经济学</v>
      </c>
      <c r="F225" s="41">
        <v>-0.0238112058701698</v>
      </c>
      <c r="G225" s="41">
        <v>0.344184872781998</v>
      </c>
      <c r="H225" s="41">
        <v>-0.407133799397119</v>
      </c>
      <c r="I225" s="7" t="s">
        <v>1262</v>
      </c>
      <c r="J225" s="7">
        <f t="shared" si="28"/>
        <v>0</v>
      </c>
      <c r="K225" s="7" t="str">
        <f t="shared" si="29"/>
        <v>不予录取</v>
      </c>
      <c r="L225">
        <v>1</v>
      </c>
      <c r="M225">
        <v>0.04807</v>
      </c>
      <c r="N225">
        <v>0.2387</v>
      </c>
      <c r="O225" s="41">
        <f>IF(L225=0,0,IF(C225&lt;&gt;"外语学院",综合评价得分!F225*因子分析矩阵及成分!$R$2+综合评价得分!G225*因子分析矩阵及成分!$R$3+综合评价得分!H225*因子分析矩阵及成分!$R$4,IF(综合评价得分!C225="外语学院",综合评价得分!G225*因子分析矩阵及成分!$R$7+综合评价得分!H225*因子分析矩阵及成分!$R$9)))</f>
        <v>0.000714731109226208</v>
      </c>
      <c r="P225" s="40">
        <f t="shared" si="30"/>
        <v>413</v>
      </c>
      <c r="Q225">
        <f t="shared" si="31"/>
        <v>193</v>
      </c>
      <c r="R225">
        <f t="shared" si="32"/>
        <v>44</v>
      </c>
      <c r="S225" t="str">
        <f>IF(Q225&lt;=VLOOKUP(C225,录取名额!$A:$B,2,0),"录取","不予录取")</f>
        <v>不予录取</v>
      </c>
      <c r="T225" t="str">
        <f t="shared" si="33"/>
        <v>RIGHT</v>
      </c>
      <c r="U225" t="str">
        <f>IF(R225&lt;=VLOOKUP(E225,录取名额!E:F,2,0),"录取","不予录取")</f>
        <v>不予录取</v>
      </c>
      <c r="V225" t="str">
        <f t="shared" si="34"/>
        <v>RIGHT</v>
      </c>
    </row>
    <row r="226" spans="1:22">
      <c r="A226" s="8">
        <v>274</v>
      </c>
      <c r="B226" s="8" t="s">
        <v>400</v>
      </c>
      <c r="C226" t="s">
        <v>1261</v>
      </c>
      <c r="D226">
        <f>VLOOKUP(A226,[1]数据整理!$A:$O,15,0)</f>
        <v>20200</v>
      </c>
      <c r="E226" t="str">
        <f>VLOOKUP(D226,目标专业代码!$I:$J,2,0)</f>
        <v>应用经济学</v>
      </c>
      <c r="F226" s="41">
        <v>-0.331843972206469</v>
      </c>
      <c r="G226" s="41">
        <v>0.224173216121099</v>
      </c>
      <c r="H226" s="41">
        <v>-0.465006730976613</v>
      </c>
      <c r="I226" s="7" t="s">
        <v>1262</v>
      </c>
      <c r="J226" s="7">
        <f t="shared" si="28"/>
        <v>0</v>
      </c>
      <c r="K226" s="7" t="str">
        <f t="shared" si="29"/>
        <v>不予录取</v>
      </c>
      <c r="L226">
        <v>1</v>
      </c>
      <c r="M226">
        <v>0.00218</v>
      </c>
      <c r="N226">
        <v>-0.65359</v>
      </c>
      <c r="O226" s="41">
        <f>IF(L226=0,0,IF(C226&lt;&gt;"外语学院",综合评价得分!F226*因子分析矩阵及成分!$R$2+综合评价得分!G226*因子分析矩阵及成分!$R$3+综合评价得分!H226*因子分析矩阵及成分!$R$4,IF(综合评价得分!C226="外语学院",综合评价得分!G226*因子分析矩阵及成分!$R$7+综合评价得分!H226*因子分析矩阵及成分!$R$9)))</f>
        <v>-0.163886975382279</v>
      </c>
      <c r="P226" s="40">
        <f t="shared" si="30"/>
        <v>567</v>
      </c>
      <c r="Q226">
        <f t="shared" si="31"/>
        <v>254</v>
      </c>
      <c r="R226">
        <f t="shared" si="32"/>
        <v>58</v>
      </c>
      <c r="S226" t="str">
        <f>IF(Q226&lt;=VLOOKUP(C226,录取名额!$A:$B,2,0),"录取","不予录取")</f>
        <v>不予录取</v>
      </c>
      <c r="T226" t="str">
        <f t="shared" si="33"/>
        <v>RIGHT</v>
      </c>
      <c r="U226" t="str">
        <f>IF(R226&lt;=VLOOKUP(E226,录取名额!E:F,2,0),"录取","不予录取")</f>
        <v>不予录取</v>
      </c>
      <c r="V226" t="str">
        <f t="shared" si="34"/>
        <v>RIGHT</v>
      </c>
    </row>
    <row r="227" spans="1:22">
      <c r="A227" s="8">
        <v>225</v>
      </c>
      <c r="B227" s="8" t="s">
        <v>352</v>
      </c>
      <c r="C227" t="s">
        <v>1263</v>
      </c>
      <c r="D227">
        <f>VLOOKUP(A227,[1]数据整理!$A:$O,15,0)</f>
        <v>97300</v>
      </c>
      <c r="E227" t="str">
        <f>VLOOKUP(D227,目标专业代码!$I:$J,2,0)</f>
        <v>风景园林学（农学）</v>
      </c>
      <c r="F227" s="41">
        <v>-0.612113255228323</v>
      </c>
      <c r="G227" s="41">
        <v>0.242638321494686</v>
      </c>
      <c r="H227" s="41">
        <v>-0.445128570882014</v>
      </c>
      <c r="I227" s="7">
        <v>83</v>
      </c>
      <c r="J227" s="7">
        <f t="shared" si="28"/>
        <v>83</v>
      </c>
      <c r="K227" s="7" t="str">
        <f t="shared" si="29"/>
        <v>录取</v>
      </c>
      <c r="L227">
        <v>1</v>
      </c>
      <c r="M227">
        <v>0.35382</v>
      </c>
      <c r="N227">
        <v>0.39827</v>
      </c>
      <c r="O227" s="41">
        <f>IF(L227=0,0,IF(C227&lt;&gt;"外语学院",综合评价得分!F188*因子分析矩阵及成分!$R$2+综合评价得分!G188*因子分析矩阵及成分!$R$3+综合评价得分!H188*因子分析矩阵及成分!$R$4,IF(综合评价得分!C188="外语学院",综合评价得分!G188*因子分析矩阵及成分!$R$7+综合评价得分!H188*因子分析矩阵及成分!$R$9)))</f>
        <v>0.431182323831526</v>
      </c>
      <c r="P227" s="40">
        <f t="shared" si="30"/>
        <v>182</v>
      </c>
      <c r="Q227">
        <f t="shared" si="31"/>
        <v>51</v>
      </c>
      <c r="R227">
        <f t="shared" si="32"/>
        <v>9</v>
      </c>
      <c r="S227" t="str">
        <f>IF(Q227&lt;=VLOOKUP(C227,录取名额!$A:$B,2,0),"录取","不予录取")</f>
        <v>录取</v>
      </c>
      <c r="T227" t="str">
        <f t="shared" si="33"/>
        <v>RIGHT</v>
      </c>
      <c r="U227" t="str">
        <f>IF(R227&lt;=VLOOKUP(E227,录取名额!E:F,2,0),"录取","不予录取")</f>
        <v>录取</v>
      </c>
      <c r="V227" t="str">
        <f t="shared" si="34"/>
        <v>RIGHT</v>
      </c>
    </row>
    <row r="228" spans="1:22">
      <c r="A228" s="8">
        <v>277</v>
      </c>
      <c r="B228" s="8" t="s">
        <v>404</v>
      </c>
      <c r="C228" t="s">
        <v>1265</v>
      </c>
      <c r="D228">
        <f>VLOOKUP(A228,[1]数据整理!$A:$O,15,0)</f>
        <v>135108</v>
      </c>
      <c r="E228" t="str">
        <f>VLOOKUP(D228,目标专业代码!$I:$J,2,0)</f>
        <v>艺术设计</v>
      </c>
      <c r="F228" s="41">
        <v>-0.961417597034727</v>
      </c>
      <c r="G228" s="41">
        <v>0.209739567319998</v>
      </c>
      <c r="H228" s="41">
        <v>-0.881413587411653</v>
      </c>
      <c r="I228" s="7" t="s">
        <v>1262</v>
      </c>
      <c r="J228" s="7">
        <f t="shared" si="28"/>
        <v>0</v>
      </c>
      <c r="K228" s="7" t="str">
        <f t="shared" si="29"/>
        <v>不予录取</v>
      </c>
      <c r="L228">
        <v>1</v>
      </c>
      <c r="M228">
        <v>0.68603</v>
      </c>
      <c r="N228">
        <v>-0.75624</v>
      </c>
      <c r="O228" s="41">
        <f>IF(L228=0,0,IF(C228&lt;&gt;"外语学院",综合评价得分!F228*因子分析矩阵及成分!$R$2+综合评价得分!G228*因子分析矩阵及成分!$R$3+综合评价得分!H228*因子分析矩阵及成分!$R$4,IF(综合评价得分!C228="外语学院",综合评价得分!G228*因子分析矩阵及成分!$R$7+综合评价得分!H228*因子分析矩阵及成分!$R$9)))</f>
        <v>-0.504989265460684</v>
      </c>
      <c r="P228" s="40">
        <f t="shared" si="30"/>
        <v>785</v>
      </c>
      <c r="Q228">
        <f t="shared" si="31"/>
        <v>62</v>
      </c>
      <c r="R228">
        <f t="shared" si="32"/>
        <v>41</v>
      </c>
      <c r="S228" t="str">
        <f>IF(Q228&lt;=VLOOKUP(C228,录取名额!$A:$B,2,0),"录取","不予录取")</f>
        <v>不予录取</v>
      </c>
      <c r="T228" t="str">
        <f t="shared" si="33"/>
        <v>RIGHT</v>
      </c>
      <c r="U228" t="str">
        <f>IF(R228&lt;=VLOOKUP(E228,录取名额!E:F,2,0),"录取","不予录取")</f>
        <v>不予录取</v>
      </c>
      <c r="V228" t="str">
        <f t="shared" si="34"/>
        <v>RIGHT</v>
      </c>
    </row>
    <row r="229" spans="1:22">
      <c r="A229" s="8">
        <v>278</v>
      </c>
      <c r="B229" s="8" t="s">
        <v>406</v>
      </c>
      <c r="C229" t="s">
        <v>1261</v>
      </c>
      <c r="D229">
        <f>VLOOKUP(A229,[1]数据整理!$A:$O,15,0)</f>
        <v>120200</v>
      </c>
      <c r="E229" t="str">
        <f>VLOOKUP(D229,目标专业代码!$I:$J,2,0)</f>
        <v>工商管理</v>
      </c>
      <c r="F229" s="41">
        <v>0.748335233912407</v>
      </c>
      <c r="G229" s="41">
        <v>0.166979476254559</v>
      </c>
      <c r="H229" s="41">
        <v>-0.835482764436663</v>
      </c>
      <c r="I229" s="7" t="s">
        <v>1262</v>
      </c>
      <c r="J229" s="7">
        <f t="shared" si="28"/>
        <v>0</v>
      </c>
      <c r="K229" s="7" t="str">
        <f t="shared" si="29"/>
        <v>不予录取</v>
      </c>
      <c r="L229">
        <v>1</v>
      </c>
      <c r="M229">
        <v>-0.53808</v>
      </c>
      <c r="N229">
        <v>-0.1734</v>
      </c>
      <c r="O229" s="41">
        <f>IF(L229=0,0,IF(C229&lt;&gt;"外语学院",综合评价得分!F229*因子分析矩阵及成分!$R$2+综合评价得分!G229*因子分析矩阵及成分!$R$3+综合评价得分!H229*因子分析矩阵及成分!$R$4,IF(综合评价得分!C229="外语学院",综合评价得分!G229*因子分析矩阵及成分!$R$7+综合评价得分!H229*因子分析矩阵及成分!$R$9)))</f>
        <v>-0.0330346994649675</v>
      </c>
      <c r="P229" s="40">
        <f t="shared" si="30"/>
        <v>448</v>
      </c>
      <c r="Q229">
        <f t="shared" si="31"/>
        <v>210</v>
      </c>
      <c r="R229">
        <f t="shared" si="32"/>
        <v>69</v>
      </c>
      <c r="S229" t="str">
        <f>IF(Q229&lt;=VLOOKUP(C229,录取名额!$A:$B,2,0),"录取","不予录取")</f>
        <v>不予录取</v>
      </c>
      <c r="T229" t="str">
        <f t="shared" si="33"/>
        <v>RIGHT</v>
      </c>
      <c r="U229" t="str">
        <f>IF(R229&lt;=VLOOKUP(E229,录取名额!E:F,2,0),"录取","不予录取")</f>
        <v>不予录取</v>
      </c>
      <c r="V229" t="str">
        <f t="shared" si="34"/>
        <v>RIGHT</v>
      </c>
    </row>
    <row r="230" spans="1:22">
      <c r="A230" s="8">
        <v>279</v>
      </c>
      <c r="B230" s="8" t="s">
        <v>408</v>
      </c>
      <c r="C230" t="s">
        <v>1261</v>
      </c>
      <c r="D230">
        <f>VLOOKUP(A230,[1]数据整理!$A:$O,15,0)</f>
        <v>125300</v>
      </c>
      <c r="E230" t="str">
        <f>VLOOKUP(D230,目标专业代码!$I:$J,2,0)</f>
        <v>会计</v>
      </c>
      <c r="F230" s="41">
        <v>-0.832726523737631</v>
      </c>
      <c r="G230" s="41">
        <v>0.343151389693717</v>
      </c>
      <c r="H230" s="41">
        <v>0.162037084227524</v>
      </c>
      <c r="I230" s="7" t="s">
        <v>1262</v>
      </c>
      <c r="J230" s="7">
        <f t="shared" si="28"/>
        <v>0</v>
      </c>
      <c r="K230" s="7" t="str">
        <f t="shared" si="29"/>
        <v>不予录取</v>
      </c>
      <c r="L230">
        <v>1</v>
      </c>
      <c r="M230">
        <v>0.24417</v>
      </c>
      <c r="N230">
        <v>-0.54471</v>
      </c>
      <c r="O230" s="41">
        <f>IF(L230=0,0,IF(C230&lt;&gt;"外语学院",综合评价得分!F230*因子分析矩阵及成分!$R$2+综合评价得分!G230*因子分析矩阵及成分!$R$3+综合评价得分!H230*因子分析矩阵及成分!$R$4,IF(综合评价得分!C230="外语学院",综合评价得分!G230*因子分析矩阵及成分!$R$7+综合评价得分!H230*因子分析矩阵及成分!$R$9)))</f>
        <v>-0.00635185707600537</v>
      </c>
      <c r="P230" s="40">
        <f t="shared" si="30"/>
        <v>426</v>
      </c>
      <c r="Q230">
        <f t="shared" si="31"/>
        <v>199</v>
      </c>
      <c r="R230">
        <f t="shared" si="32"/>
        <v>44</v>
      </c>
      <c r="S230" t="str">
        <f>IF(Q230&lt;=VLOOKUP(C230,录取名额!$A:$B,2,0),"录取","不予录取")</f>
        <v>不予录取</v>
      </c>
      <c r="T230" t="str">
        <f t="shared" si="33"/>
        <v>RIGHT</v>
      </c>
      <c r="U230" t="str">
        <f>IF(R230&lt;=VLOOKUP(E230,录取名额!E:F,2,0),"录取","不予录取")</f>
        <v>不予录取</v>
      </c>
      <c r="V230" t="str">
        <f t="shared" si="34"/>
        <v>RIGHT</v>
      </c>
    </row>
    <row r="231" spans="1:22">
      <c r="A231" s="8">
        <v>280</v>
      </c>
      <c r="B231" s="8" t="s">
        <v>409</v>
      </c>
      <c r="C231" t="s">
        <v>1265</v>
      </c>
      <c r="D231">
        <f>VLOOKUP(A231,[1]数据整理!$A:$O,15,0)</f>
        <v>135108</v>
      </c>
      <c r="E231" t="str">
        <f>VLOOKUP(D231,目标专业代码!$I:$J,2,0)</f>
        <v>艺术设计</v>
      </c>
      <c r="F231" s="41">
        <v>-1.69900868813944</v>
      </c>
      <c r="G231" s="41">
        <v>0.126160724929163</v>
      </c>
      <c r="H231" s="41">
        <v>0.678580172154219</v>
      </c>
      <c r="I231" s="7" t="s">
        <v>1262</v>
      </c>
      <c r="J231" s="7">
        <f t="shared" si="28"/>
        <v>0</v>
      </c>
      <c r="K231" s="7" t="str">
        <f t="shared" si="29"/>
        <v>不予录取</v>
      </c>
      <c r="L231">
        <v>1</v>
      </c>
      <c r="M231">
        <v>-0.57825</v>
      </c>
      <c r="N231">
        <v>0.31835</v>
      </c>
      <c r="O231" s="41">
        <f>IF(L231=0,0,IF(C231&lt;&gt;"外语学院",综合评价得分!F231*因子分析矩阵及成分!$R$2+综合评价得分!G231*因子分析矩阵及成分!$R$3+综合评价得分!H231*因子分析矩阵及成分!$R$4,IF(综合评价得分!C231="外语学院",综合评价得分!G231*因子分析矩阵及成分!$R$7+综合评价得分!H231*因子分析矩阵及成分!$R$9)))</f>
        <v>-0.151932575591793</v>
      </c>
      <c r="P231" s="40">
        <f t="shared" si="30"/>
        <v>552</v>
      </c>
      <c r="Q231">
        <f t="shared" si="31"/>
        <v>36</v>
      </c>
      <c r="R231">
        <f t="shared" si="32"/>
        <v>21</v>
      </c>
      <c r="S231" t="str">
        <f>IF(Q231&lt;=VLOOKUP(C231,录取名额!$A:$B,2,0),"录取","不予录取")</f>
        <v>不予录取</v>
      </c>
      <c r="T231" t="str">
        <f t="shared" si="33"/>
        <v>RIGHT</v>
      </c>
      <c r="U231" t="str">
        <f>IF(R231&lt;=VLOOKUP(E231,录取名额!E:F,2,0),"录取","不予录取")</f>
        <v>不予录取</v>
      </c>
      <c r="V231" t="str">
        <f t="shared" si="34"/>
        <v>RIGHT</v>
      </c>
    </row>
    <row r="232" spans="1:22">
      <c r="A232" s="8">
        <v>281</v>
      </c>
      <c r="B232" s="8" t="s">
        <v>410</v>
      </c>
      <c r="C232" t="s">
        <v>1271</v>
      </c>
      <c r="D232">
        <f>VLOOKUP(A232,[1]数据整理!$A:$O,15,0)</f>
        <v>90704</v>
      </c>
      <c r="E232" t="str">
        <f>VLOOKUP(D232,目标专业代码!$I:$J,2,0)</f>
        <v>森林经理学</v>
      </c>
      <c r="F232" s="41">
        <v>-1.38106340536433</v>
      </c>
      <c r="G232" s="41">
        <v>0.109509950738579</v>
      </c>
      <c r="H232" s="41">
        <v>0.70598751726728</v>
      </c>
      <c r="I232" s="7">
        <v>85.38</v>
      </c>
      <c r="J232" s="7">
        <f t="shared" si="28"/>
        <v>85.38</v>
      </c>
      <c r="K232" s="7" t="str">
        <f t="shared" si="29"/>
        <v>录取</v>
      </c>
      <c r="L232">
        <v>1</v>
      </c>
      <c r="M232">
        <v>0.84513</v>
      </c>
      <c r="N232">
        <v>-0.83079</v>
      </c>
      <c r="O232" s="41">
        <f>IF(L232=0,0,IF(C232&lt;&gt;"外语学院",综合评价得分!F232*因子分析矩阵及成分!$R$2+综合评价得分!G232*因子分析矩阵及成分!$R$3+综合评价得分!H232*因子分析矩阵及成分!$R$4,IF(综合评价得分!C232="外语学院",综合评价得分!G232*因子分析矩阵及成分!$R$7+综合评价得分!H232*因子分析矩阵及成分!$R$9)))</f>
        <v>-0.0610686353310342</v>
      </c>
      <c r="P232" s="40">
        <f t="shared" si="30"/>
        <v>470</v>
      </c>
      <c r="Q232">
        <f t="shared" si="31"/>
        <v>22</v>
      </c>
      <c r="R232">
        <f t="shared" si="32"/>
        <v>8</v>
      </c>
      <c r="S232" t="str">
        <f>IF(Q232&lt;=VLOOKUP(C232,录取名额!$A:$B,2,0),"录取","不予录取")</f>
        <v>录取</v>
      </c>
      <c r="T232" t="str">
        <f t="shared" si="33"/>
        <v>RIGHT</v>
      </c>
      <c r="U232" t="str">
        <f>IF(R232&lt;=VLOOKUP(E232,录取名额!E:F,2,0),"录取","不予录取")</f>
        <v>录取</v>
      </c>
      <c r="V232" t="str">
        <f t="shared" si="34"/>
        <v>RIGHT</v>
      </c>
    </row>
    <row r="233" spans="1:22">
      <c r="A233" s="8">
        <v>282</v>
      </c>
      <c r="B233" s="8" t="s">
        <v>411</v>
      </c>
      <c r="C233" t="s">
        <v>1271</v>
      </c>
      <c r="D233">
        <f>VLOOKUP(A233,[1]数据整理!$A:$O,15,0)</f>
        <v>90704</v>
      </c>
      <c r="E233" t="str">
        <f>VLOOKUP(D233,目标专业代码!$I:$J,2,0)</f>
        <v>森林经理学</v>
      </c>
      <c r="F233" s="41">
        <v>-0.570302934287802</v>
      </c>
      <c r="G233" s="41">
        <v>0.364977257868848</v>
      </c>
      <c r="H233" s="41">
        <v>0.209322589435183</v>
      </c>
      <c r="I233" s="7" t="s">
        <v>1275</v>
      </c>
      <c r="J233" s="7">
        <f t="shared" si="28"/>
        <v>0</v>
      </c>
      <c r="K233" s="7" t="str">
        <f t="shared" si="29"/>
        <v>不予录取</v>
      </c>
      <c r="L233">
        <v>1</v>
      </c>
      <c r="M233">
        <v>0.02952</v>
      </c>
      <c r="N233">
        <v>1.04289</v>
      </c>
      <c r="O233" s="41">
        <f>IF(L233=0,0,IF(C233&lt;&gt;"外语学院",综合评价得分!F233*因子分析矩阵及成分!$R$2+综合评价得分!G233*因子分析矩阵及成分!$R$3+综合评价得分!H233*因子分析矩阵及成分!$R$4,IF(综合评价得分!C233="外语学院",综合评价得分!G233*因子分析矩阵及成分!$R$7+综合评价得分!H233*因子分析矩阵及成分!$R$9)))</f>
        <v>0.0949620154653883</v>
      </c>
      <c r="P233" s="40">
        <f t="shared" si="30"/>
        <v>353</v>
      </c>
      <c r="Q233">
        <f t="shared" si="31"/>
        <v>16</v>
      </c>
      <c r="R233">
        <f t="shared" si="32"/>
        <v>5</v>
      </c>
      <c r="S233" t="str">
        <f>IF(Q233&lt;=VLOOKUP(C233,录取名额!$A:$B,2,0),"录取","不予录取")</f>
        <v>录取</v>
      </c>
      <c r="T233" t="str">
        <f t="shared" si="33"/>
        <v>FALSE</v>
      </c>
      <c r="U233" t="str">
        <f>IF(R233&lt;=VLOOKUP(E233,录取名额!E:F,2,0),"录取","不予录取")</f>
        <v>录取</v>
      </c>
      <c r="V233" t="str">
        <f t="shared" si="34"/>
        <v>FALSE</v>
      </c>
    </row>
    <row r="234" spans="1:22">
      <c r="A234" s="8">
        <v>283</v>
      </c>
      <c r="B234" s="8" t="s">
        <v>412</v>
      </c>
      <c r="C234" t="s">
        <v>1261</v>
      </c>
      <c r="D234">
        <f>VLOOKUP(A234,[1]数据整理!$A:$O,15,0)</f>
        <v>120200</v>
      </c>
      <c r="E234" t="str">
        <f>VLOOKUP(D234,目标专业代码!$I:$J,2,0)</f>
        <v>工商管理</v>
      </c>
      <c r="F234" s="41">
        <v>-1.76259774469447</v>
      </c>
      <c r="G234" s="41">
        <v>0.354885751923648</v>
      </c>
      <c r="H234" s="41">
        <v>0.505483847352904</v>
      </c>
      <c r="I234" s="7" t="s">
        <v>1262</v>
      </c>
      <c r="J234" s="7">
        <f t="shared" si="28"/>
        <v>0</v>
      </c>
      <c r="K234" s="7" t="str">
        <f t="shared" si="29"/>
        <v>不予录取</v>
      </c>
      <c r="L234">
        <v>1</v>
      </c>
      <c r="M234">
        <v>-0.33993</v>
      </c>
      <c r="N234">
        <v>-0.55153</v>
      </c>
      <c r="O234" s="41">
        <f>IF(L234=0,0,IF(C234&lt;&gt;"外语学院",综合评价得分!F234*因子分析矩阵及成分!$R$2+综合评价得分!G234*因子分析矩阵及成分!$R$3+综合评价得分!H234*因子分析矩阵及成分!$R$4,IF(综合评价得分!C234="外语学院",综合评价得分!G234*因子分析矩阵及成分!$R$7+综合评价得分!H234*因子分析矩阵及成分!$R$9)))</f>
        <v>-0.12739124090241</v>
      </c>
      <c r="P234" s="40">
        <f t="shared" si="30"/>
        <v>525</v>
      </c>
      <c r="Q234">
        <f t="shared" si="31"/>
        <v>239</v>
      </c>
      <c r="R234">
        <f t="shared" si="32"/>
        <v>77</v>
      </c>
      <c r="S234" t="str">
        <f>IF(Q234&lt;=VLOOKUP(C234,录取名额!$A:$B,2,0),"录取","不予录取")</f>
        <v>不予录取</v>
      </c>
      <c r="T234" t="str">
        <f t="shared" si="33"/>
        <v>RIGHT</v>
      </c>
      <c r="U234" t="str">
        <f>IF(R234&lt;=VLOOKUP(E234,录取名额!E:F,2,0),"录取","不予录取")</f>
        <v>不予录取</v>
      </c>
      <c r="V234" t="str">
        <f t="shared" si="34"/>
        <v>RIGHT</v>
      </c>
    </row>
    <row r="235" spans="1:22">
      <c r="A235" s="8">
        <v>285</v>
      </c>
      <c r="B235" s="8" t="s">
        <v>413</v>
      </c>
      <c r="C235" t="s">
        <v>1263</v>
      </c>
      <c r="D235">
        <f>VLOOKUP(A235,[1]数据整理!$A:$O,15,0)</f>
        <v>83400</v>
      </c>
      <c r="E235" t="str">
        <f>VLOOKUP(D235,目标专业代码!$I:$J,2,0)</f>
        <v>风景园林学（工学）</v>
      </c>
      <c r="F235" s="41">
        <v>0.160033184554254</v>
      </c>
      <c r="G235" s="41">
        <v>-0.101675888405318</v>
      </c>
      <c r="H235" s="41">
        <v>4.24823631042506</v>
      </c>
      <c r="I235" s="7" t="s">
        <v>1262</v>
      </c>
      <c r="J235" s="7">
        <f t="shared" si="28"/>
        <v>0</v>
      </c>
      <c r="K235" s="7" t="str">
        <f t="shared" si="29"/>
        <v>不予录取</v>
      </c>
      <c r="L235">
        <v>1</v>
      </c>
      <c r="M235">
        <v>0.53086</v>
      </c>
      <c r="N235">
        <v>0.18419</v>
      </c>
      <c r="O235" s="41">
        <f>IF(L235=0,0,IF(C235&lt;&gt;"外语学院",综合评价得分!F235*因子分析矩阵及成分!$R$2+综合评价得分!G235*因子分析矩阵及成分!$R$3+综合评价得分!H235*因子分析矩阵及成分!$R$4,IF(综合评价得分!C235="外语学院",综合评价得分!G235*因子分析矩阵及成分!$R$7+综合评价得分!H235*因子分析矩阵及成分!$R$9)))</f>
        <v>1.62323420183851</v>
      </c>
      <c r="P235" s="40">
        <f t="shared" si="30"/>
        <v>24</v>
      </c>
      <c r="Q235">
        <f t="shared" si="31"/>
        <v>11</v>
      </c>
      <c r="R235">
        <f t="shared" si="32"/>
        <v>1</v>
      </c>
      <c r="S235" t="str">
        <f>IF(Q235&lt;=VLOOKUP(C235,录取名额!$A:$B,2,0),"录取","不予录取")</f>
        <v>录取</v>
      </c>
      <c r="T235" t="str">
        <f t="shared" si="33"/>
        <v>FALSE</v>
      </c>
      <c r="U235" t="str">
        <f>IF(R235&lt;=VLOOKUP(E235,录取名额!E:F,2,0),"录取","不予录取")</f>
        <v>录取</v>
      </c>
      <c r="V235" t="str">
        <f t="shared" si="34"/>
        <v>FALSE</v>
      </c>
    </row>
    <row r="236" spans="1:22">
      <c r="A236" s="8">
        <v>286</v>
      </c>
      <c r="B236" s="8" t="s">
        <v>342</v>
      </c>
      <c r="C236" t="s">
        <v>1261</v>
      </c>
      <c r="D236">
        <f>VLOOKUP(A236,[1]数据整理!$A:$O,15,0)</f>
        <v>20200</v>
      </c>
      <c r="E236" t="str">
        <f>VLOOKUP(D236,目标专业代码!$I:$J,2,0)</f>
        <v>应用经济学</v>
      </c>
      <c r="F236" s="41">
        <v>1.88817045454383</v>
      </c>
      <c r="G236" s="41">
        <v>0.119938708624688</v>
      </c>
      <c r="H236" s="41">
        <v>-0.38422618964239</v>
      </c>
      <c r="I236" s="7">
        <v>83</v>
      </c>
      <c r="J236" s="7">
        <f t="shared" si="28"/>
        <v>83</v>
      </c>
      <c r="K236" s="7" t="str">
        <f t="shared" si="29"/>
        <v>录取</v>
      </c>
      <c r="L236">
        <v>1</v>
      </c>
      <c r="M236">
        <v>0.84442</v>
      </c>
      <c r="N236">
        <v>0.60344</v>
      </c>
      <c r="O236" s="41">
        <f>IF(L236=0,0,IF(C236&lt;&gt;"外语学院",综合评价得分!F236*因子分析矩阵及成分!$R$2+综合评价得分!G236*因子分析矩阵及成分!$R$3+综合评价得分!H236*因子分析矩阵及成分!$R$4,IF(综合评价得分!C236="外语学院",综合评价得分!G236*因子分析矩阵及成分!$R$7+综合评价得分!H236*因子分析矩阵及成分!$R$9)))</f>
        <v>0.433910230385597</v>
      </c>
      <c r="P236" s="40">
        <f t="shared" si="30"/>
        <v>179</v>
      </c>
      <c r="Q236">
        <f t="shared" si="31"/>
        <v>90</v>
      </c>
      <c r="R236">
        <f t="shared" si="32"/>
        <v>22</v>
      </c>
      <c r="S236" t="str">
        <f>IF(Q236&lt;=VLOOKUP(C236,录取名额!$A:$B,2,0),"录取","不予录取")</f>
        <v>不予录取</v>
      </c>
      <c r="T236" t="str">
        <f t="shared" si="33"/>
        <v>FALSE</v>
      </c>
      <c r="U236" t="str">
        <f>IF(R236&lt;=VLOOKUP(E236,录取名额!E:F,2,0),"录取","不予录取")</f>
        <v>不予录取</v>
      </c>
      <c r="V236" t="str">
        <f t="shared" si="34"/>
        <v>FALSE</v>
      </c>
    </row>
    <row r="237" spans="1:22">
      <c r="A237" s="8">
        <v>287</v>
      </c>
      <c r="B237" s="8" t="s">
        <v>415</v>
      </c>
      <c r="C237" t="s">
        <v>1261</v>
      </c>
      <c r="D237">
        <f>VLOOKUP(A237,[1]数据整理!$A:$O,15,0)</f>
        <v>120300</v>
      </c>
      <c r="E237" t="str">
        <f>VLOOKUP(D237,目标专业代码!$I:$J,2,0)</f>
        <v>农林经济管理</v>
      </c>
      <c r="F237" s="41">
        <v>1.04248625859148</v>
      </c>
      <c r="G237" s="41">
        <v>0.000931210288358188</v>
      </c>
      <c r="H237" s="41">
        <v>-0.881413587411653</v>
      </c>
      <c r="I237" s="7" t="s">
        <v>1262</v>
      </c>
      <c r="J237" s="7">
        <f t="shared" si="28"/>
        <v>0</v>
      </c>
      <c r="K237" s="7" t="str">
        <f t="shared" si="29"/>
        <v>不予录取</v>
      </c>
      <c r="L237">
        <v>1</v>
      </c>
      <c r="M237">
        <v>0.68775</v>
      </c>
      <c r="N237">
        <v>-0.7833</v>
      </c>
      <c r="O237" s="41">
        <f>IF(L237=0,0,IF(C237&lt;&gt;"外语学院",综合评价得分!F237*因子分析矩阵及成分!$R$2+综合评价得分!G237*因子分析矩阵及成分!$R$3+综合评价得分!H237*因子分析矩阵及成分!$R$4,IF(综合评价得分!C237="外语学院",综合评价得分!G237*因子分析矩阵及成分!$R$7+综合评价得分!H237*因子分析矩阵及成分!$R$9)))</f>
        <v>-0.0477261506173413</v>
      </c>
      <c r="P237" s="40">
        <f t="shared" si="30"/>
        <v>461</v>
      </c>
      <c r="Q237">
        <f t="shared" si="31"/>
        <v>216</v>
      </c>
      <c r="R237">
        <f t="shared" si="32"/>
        <v>20</v>
      </c>
      <c r="S237" t="str">
        <f>IF(Q237&lt;=VLOOKUP(C237,录取名额!$A:$B,2,0),"录取","不予录取")</f>
        <v>不予录取</v>
      </c>
      <c r="T237" t="str">
        <f t="shared" si="33"/>
        <v>RIGHT</v>
      </c>
      <c r="U237" t="str">
        <f>IF(R237&lt;=VLOOKUP(E237,录取名额!E:F,2,0),"录取","不予录取")</f>
        <v>不予录取</v>
      </c>
      <c r="V237" t="str">
        <f t="shared" si="34"/>
        <v>RIGHT</v>
      </c>
    </row>
    <row r="238" spans="1:22">
      <c r="A238" s="8">
        <v>276</v>
      </c>
      <c r="B238" s="8" t="s">
        <v>402</v>
      </c>
      <c r="C238" t="s">
        <v>1263</v>
      </c>
      <c r="D238">
        <f>VLOOKUP(A238,[1]数据整理!$A:$O,15,0)</f>
        <v>97300</v>
      </c>
      <c r="E238" t="str">
        <f>VLOOKUP(D238,目标专业代码!$I:$J,2,0)</f>
        <v>风景园林学（农学）</v>
      </c>
      <c r="F238" s="41">
        <v>-1.60487296352021</v>
      </c>
      <c r="G238" s="41">
        <v>0.280474198099616</v>
      </c>
      <c r="H238" s="41">
        <v>1.85762607535374</v>
      </c>
      <c r="I238" s="7">
        <v>88.66</v>
      </c>
      <c r="J238" s="7">
        <f t="shared" si="28"/>
        <v>88.66</v>
      </c>
      <c r="K238" s="7" t="str">
        <f t="shared" si="29"/>
        <v>录取</v>
      </c>
      <c r="L238">
        <v>1</v>
      </c>
      <c r="M238">
        <v>1.32105</v>
      </c>
      <c r="N238">
        <v>-0.94486</v>
      </c>
      <c r="O238" s="41">
        <f>IF(L238=0,0,IF(C238&lt;&gt;"外语学院",综合评价得分!F227*因子分析矩阵及成分!$R$2+综合评价得分!G227*因子分析矩阵及成分!$R$3+综合评价得分!H227*因子分析矩阵及成分!$R$4,IF(综合评价得分!C227="外语学院",综合评价得分!G227*因子分析矩阵及成分!$R$7+综合评价得分!H227*因子分析矩阵及成分!$R$9)))</f>
        <v>-0.22532119100429</v>
      </c>
      <c r="P238" s="40">
        <f t="shared" si="30"/>
        <v>625</v>
      </c>
      <c r="Q238">
        <f t="shared" si="31"/>
        <v>153</v>
      </c>
      <c r="R238">
        <f t="shared" si="32"/>
        <v>31</v>
      </c>
      <c r="S238" t="str">
        <f>IF(Q238&lt;=VLOOKUP(C238,录取名额!$A:$B,2,0),"录取","不予录取")</f>
        <v>不予录取</v>
      </c>
      <c r="T238" t="str">
        <f t="shared" si="33"/>
        <v>FALSE</v>
      </c>
      <c r="U238" t="str">
        <f>IF(R238&lt;=VLOOKUP(E238,录取名额!E:F,2,0),"录取","不予录取")</f>
        <v>不予录取</v>
      </c>
      <c r="V238" t="str">
        <f t="shared" si="34"/>
        <v>FALSE</v>
      </c>
    </row>
    <row r="239" spans="1:22">
      <c r="A239" s="8">
        <v>289</v>
      </c>
      <c r="B239" s="8" t="s">
        <v>418</v>
      </c>
      <c r="C239" t="s">
        <v>1271</v>
      </c>
      <c r="D239">
        <f>VLOOKUP(A239,[1]数据整理!$A:$O,15,0)</f>
        <v>90702</v>
      </c>
      <c r="E239" t="str">
        <f>VLOOKUP(D239,目标专业代码!$I:$J,2,0)</f>
        <v>森林培育</v>
      </c>
      <c r="F239" s="41">
        <v>0.272252065066241</v>
      </c>
      <c r="G239" s="41">
        <v>0.126083994260542</v>
      </c>
      <c r="H239" s="41">
        <v>-0.0186567580123061</v>
      </c>
      <c r="I239" s="7" t="s">
        <v>1262</v>
      </c>
      <c r="J239" s="7">
        <f t="shared" si="28"/>
        <v>0</v>
      </c>
      <c r="K239" s="7" t="str">
        <f t="shared" si="29"/>
        <v>不予录取</v>
      </c>
      <c r="L239">
        <v>1</v>
      </c>
      <c r="M239">
        <v>-0.10534</v>
      </c>
      <c r="N239">
        <v>0.07954</v>
      </c>
      <c r="O239" s="41">
        <f>IF(L239=0,0,IF(C239&lt;&gt;"外语学院",综合评价得分!F239*因子分析矩阵及成分!$R$2+综合评价得分!G239*因子分析矩阵及成分!$R$3+综合评价得分!H239*因子分析矩阵及成分!$R$4,IF(综合评价得分!C239="外语学院",综合评价得分!G239*因子分析矩阵及成分!$R$7+综合评价得分!H239*因子分析矩阵及成分!$R$9)))</f>
        <v>0.128238687340629</v>
      </c>
      <c r="P239" s="40">
        <f t="shared" si="30"/>
        <v>337</v>
      </c>
      <c r="Q239">
        <f t="shared" si="31"/>
        <v>15</v>
      </c>
      <c r="R239">
        <f t="shared" si="32"/>
        <v>8</v>
      </c>
      <c r="S239" t="str">
        <f>IF(Q239&lt;=VLOOKUP(C239,录取名额!$A:$B,2,0),"录取","不予录取")</f>
        <v>录取</v>
      </c>
      <c r="T239" t="str">
        <f t="shared" si="33"/>
        <v>FALSE</v>
      </c>
      <c r="U239" t="str">
        <f>IF(R239&lt;=VLOOKUP(E239,录取名额!E:F,2,0),"录取","不予录取")</f>
        <v>录取</v>
      </c>
      <c r="V239" t="str">
        <f t="shared" si="34"/>
        <v>FALSE</v>
      </c>
    </row>
    <row r="240" spans="1:22">
      <c r="A240" s="8">
        <v>290</v>
      </c>
      <c r="B240" s="8" t="s">
        <v>420</v>
      </c>
      <c r="C240" t="s">
        <v>1261</v>
      </c>
      <c r="D240">
        <f>VLOOKUP(A240,[1]数据整理!$A:$O,15,0)</f>
        <v>125300</v>
      </c>
      <c r="E240" t="str">
        <f>VLOOKUP(D240,目标专业代码!$I:$J,2,0)</f>
        <v>会计</v>
      </c>
      <c r="F240" s="41">
        <v>2.86254572379327</v>
      </c>
      <c r="G240" s="41">
        <v>0.167456942447108</v>
      </c>
      <c r="H240" s="41">
        <v>-0.881413587411653</v>
      </c>
      <c r="I240" s="7" t="s">
        <v>1262</v>
      </c>
      <c r="J240" s="7">
        <f t="shared" si="28"/>
        <v>0</v>
      </c>
      <c r="K240" s="7" t="str">
        <f t="shared" si="29"/>
        <v>不予录取</v>
      </c>
      <c r="L240">
        <v>1</v>
      </c>
      <c r="M240">
        <v>-0.70822</v>
      </c>
      <c r="N240">
        <v>0.1201</v>
      </c>
      <c r="O240" s="41">
        <f>IF(L240=0,0,IF(C240&lt;&gt;"外语学院",综合评价得分!F240*因子分析矩阵及成分!$R$2+综合评价得分!G240*因子分析矩阵及成分!$R$3+综合评价得分!H240*因子分析矩阵及成分!$R$4,IF(综合评价得分!C240="外语学院",综合评价得分!G240*因子分析矩阵及成分!$R$7+综合评价得分!H240*因子分析矩阵及成分!$R$9)))</f>
        <v>0.536527825247751</v>
      </c>
      <c r="P240" s="40">
        <f t="shared" si="30"/>
        <v>141</v>
      </c>
      <c r="Q240">
        <f t="shared" si="31"/>
        <v>70</v>
      </c>
      <c r="R240">
        <f t="shared" si="32"/>
        <v>11</v>
      </c>
      <c r="S240" t="str">
        <f>IF(Q240&lt;=VLOOKUP(C240,录取名额!$A:$B,2,0),"录取","不予录取")</f>
        <v>不予录取</v>
      </c>
      <c r="T240" t="str">
        <f t="shared" si="33"/>
        <v>RIGHT</v>
      </c>
      <c r="U240" t="str">
        <f>IF(R240&lt;=VLOOKUP(E240,录取名额!E:F,2,0),"录取","不予录取")</f>
        <v>不予录取</v>
      </c>
      <c r="V240" t="str">
        <f t="shared" si="34"/>
        <v>RIGHT</v>
      </c>
    </row>
    <row r="241" spans="1:22">
      <c r="A241" s="8">
        <v>291</v>
      </c>
      <c r="B241" s="8" t="s">
        <v>422</v>
      </c>
      <c r="C241" t="s">
        <v>1271</v>
      </c>
      <c r="D241">
        <f>VLOOKUP(A241,[1]数据整理!$A:$O,15,0)</f>
        <v>90704</v>
      </c>
      <c r="E241" t="str">
        <f>VLOOKUP(D241,目标专业代码!$I:$J,2,0)</f>
        <v>森林经理学</v>
      </c>
      <c r="F241" s="41">
        <v>-1.61952236744567</v>
      </c>
      <c r="G241" s="41">
        <v>0.271421338107345</v>
      </c>
      <c r="H241" s="41">
        <v>1.51494580462159</v>
      </c>
      <c r="I241" s="7">
        <v>85.99</v>
      </c>
      <c r="J241" s="7">
        <f t="shared" si="28"/>
        <v>85.99</v>
      </c>
      <c r="K241" s="7" t="str">
        <f t="shared" si="29"/>
        <v>录取</v>
      </c>
      <c r="L241">
        <v>1</v>
      </c>
      <c r="M241">
        <v>0.30479</v>
      </c>
      <c r="N241">
        <v>-0.34233</v>
      </c>
      <c r="O241" s="41">
        <f>IF(L241=0,0,IF(C241&lt;&gt;"外语学院",综合评价得分!F241*因子分析矩阵及成分!$R$2+综合评价得分!G241*因子分析矩阵及成分!$R$3+综合评价得分!H241*因子分析矩阵及成分!$R$4,IF(综合评价得分!C241="外语学院",综合评价得分!G241*因子分析矩阵及成分!$R$7+综合评价得分!H241*因子分析矩阵及成分!$R$9)))</f>
        <v>0.259353578978013</v>
      </c>
      <c r="P241" s="40">
        <f t="shared" si="30"/>
        <v>268</v>
      </c>
      <c r="Q241">
        <f t="shared" si="31"/>
        <v>12</v>
      </c>
      <c r="R241">
        <f t="shared" si="32"/>
        <v>4</v>
      </c>
      <c r="S241" t="str">
        <f>IF(Q241&lt;=VLOOKUP(C241,录取名额!$A:$B,2,0),"录取","不予录取")</f>
        <v>录取</v>
      </c>
      <c r="T241" t="str">
        <f t="shared" si="33"/>
        <v>RIGHT</v>
      </c>
      <c r="U241" t="str">
        <f>IF(R241&lt;=VLOOKUP(E241,录取名额!E:F,2,0),"录取","不予录取")</f>
        <v>录取</v>
      </c>
      <c r="V241" t="str">
        <f t="shared" si="34"/>
        <v>RIGHT</v>
      </c>
    </row>
    <row r="242" spans="1:22">
      <c r="A242" s="8">
        <v>292</v>
      </c>
      <c r="B242" s="8" t="s">
        <v>423</v>
      </c>
      <c r="C242" t="s">
        <v>1261</v>
      </c>
      <c r="D242">
        <f>VLOOKUP(A242,[1]数据整理!$A:$O,15,0)</f>
        <v>20200</v>
      </c>
      <c r="E242" t="str">
        <f>VLOOKUP(D242,目标专业代码!$I:$J,2,0)</f>
        <v>应用经济学</v>
      </c>
      <c r="F242" s="41">
        <v>-0.373115547676574</v>
      </c>
      <c r="G242" s="41">
        <v>0.429088370172026</v>
      </c>
      <c r="H242" s="41">
        <v>-0.881413587411653</v>
      </c>
      <c r="I242" s="7" t="s">
        <v>1262</v>
      </c>
      <c r="J242" s="7">
        <f t="shared" si="28"/>
        <v>0</v>
      </c>
      <c r="K242" s="7" t="str">
        <f t="shared" si="29"/>
        <v>不予录取</v>
      </c>
      <c r="L242">
        <v>1</v>
      </c>
      <c r="M242">
        <v>0.25106</v>
      </c>
      <c r="N242">
        <v>-0.44374</v>
      </c>
      <c r="O242" s="41">
        <f>IF(L242=0,0,IF(C242&lt;&gt;"外语学院",综合评价得分!F242*因子分析矩阵及成分!$R$2+综合评价得分!G242*因子分析矩阵及成分!$R$3+综合评价得分!H242*因子分析矩阵及成分!$R$4,IF(综合评价得分!C242="外语学院",综合评价得分!G242*因子分析矩阵及成分!$R$7+综合评价得分!H242*因子分析矩阵及成分!$R$9)))</f>
        <v>-0.237629160702689</v>
      </c>
      <c r="P242" s="40">
        <f t="shared" si="30"/>
        <v>635</v>
      </c>
      <c r="Q242">
        <f t="shared" si="31"/>
        <v>279</v>
      </c>
      <c r="R242">
        <f t="shared" si="32"/>
        <v>62</v>
      </c>
      <c r="S242" t="str">
        <f>IF(Q242&lt;=VLOOKUP(C242,录取名额!$A:$B,2,0),"录取","不予录取")</f>
        <v>不予录取</v>
      </c>
      <c r="T242" t="str">
        <f t="shared" si="33"/>
        <v>RIGHT</v>
      </c>
      <c r="U242" t="str">
        <f>IF(R242&lt;=VLOOKUP(E242,录取名额!E:F,2,0),"录取","不予录取")</f>
        <v>不予录取</v>
      </c>
      <c r="V242" t="str">
        <f t="shared" si="34"/>
        <v>RIGHT</v>
      </c>
    </row>
    <row r="243" spans="1:22">
      <c r="A243" s="8">
        <v>293</v>
      </c>
      <c r="B243" s="8" t="s">
        <v>424</v>
      </c>
      <c r="C243" t="s">
        <v>1261</v>
      </c>
      <c r="D243">
        <f>VLOOKUP(A243,[1]数据整理!$A:$O,15,0)</f>
        <v>120300</v>
      </c>
      <c r="E243" t="str">
        <f>VLOOKUP(D243,目标专业代码!$I:$J,2,0)</f>
        <v>农林经济管理</v>
      </c>
      <c r="F243" s="41">
        <v>0.0497265502995994</v>
      </c>
      <c r="G243" s="41">
        <v>0.137750124218321</v>
      </c>
      <c r="H243" s="41">
        <v>-0.559897826586723</v>
      </c>
      <c r="I243" s="7" t="s">
        <v>1262</v>
      </c>
      <c r="J243" s="7">
        <f t="shared" si="28"/>
        <v>0</v>
      </c>
      <c r="K243" s="7" t="str">
        <f t="shared" si="29"/>
        <v>不予录取</v>
      </c>
      <c r="L243">
        <v>1</v>
      </c>
      <c r="M243">
        <v>1.87943</v>
      </c>
      <c r="N243">
        <v>-1.58083</v>
      </c>
      <c r="O243" s="41">
        <f>IF(L243=0,0,IF(C243&lt;&gt;"外语学院",综合评价得分!F243*因子分析矩阵及成分!$R$2+综合评价得分!G243*因子分析矩阵及成分!$R$3+综合评价得分!H243*因子分析矩阵及成分!$R$4,IF(综合评价得分!C243="外语学院",综合评价得分!G243*因子分析矩阵及成分!$R$7+综合评价得分!H243*因子分析矩阵及成分!$R$9)))</f>
        <v>-0.135293456541021</v>
      </c>
      <c r="P243" s="40">
        <f t="shared" si="30"/>
        <v>533</v>
      </c>
      <c r="Q243">
        <f t="shared" si="31"/>
        <v>243</v>
      </c>
      <c r="R243">
        <f t="shared" si="32"/>
        <v>24</v>
      </c>
      <c r="S243" t="str">
        <f>IF(Q243&lt;=VLOOKUP(C243,录取名额!$A:$B,2,0),"录取","不予录取")</f>
        <v>不予录取</v>
      </c>
      <c r="T243" t="str">
        <f t="shared" si="33"/>
        <v>RIGHT</v>
      </c>
      <c r="U243" t="str">
        <f>IF(R243&lt;=VLOOKUP(E243,录取名额!E:F,2,0),"录取","不予录取")</f>
        <v>不予录取</v>
      </c>
      <c r="V243" t="str">
        <f t="shared" si="34"/>
        <v>RIGHT</v>
      </c>
    </row>
    <row r="244" spans="1:22">
      <c r="A244" s="8">
        <v>294</v>
      </c>
      <c r="B244" s="8" t="s">
        <v>425</v>
      </c>
      <c r="C244" t="s">
        <v>1261</v>
      </c>
      <c r="D244">
        <f>VLOOKUP(A244,[1]数据整理!$A:$O,15,0)</f>
        <v>125300</v>
      </c>
      <c r="E244" t="str">
        <f>VLOOKUP(D244,目标专业代码!$I:$J,2,0)</f>
        <v>会计</v>
      </c>
      <c r="F244" s="41">
        <v>-0.134117840124824</v>
      </c>
      <c r="G244" s="41">
        <v>0.328891064911798</v>
      </c>
      <c r="H244" s="41">
        <v>-0.281283439076653</v>
      </c>
      <c r="I244" s="7" t="s">
        <v>1275</v>
      </c>
      <c r="J244" s="7">
        <f t="shared" si="28"/>
        <v>0</v>
      </c>
      <c r="K244" s="7" t="str">
        <f t="shared" si="29"/>
        <v>不予录取</v>
      </c>
      <c r="L244">
        <v>1</v>
      </c>
      <c r="M244">
        <v>0.40425</v>
      </c>
      <c r="N244">
        <v>-0.90575</v>
      </c>
      <c r="O244" s="41">
        <f>IF(L244=0,0,IF(C244&lt;&gt;"外语学院",综合评价得分!F244*因子分析矩阵及成分!$R$2+综合评价得分!G244*因子分析矩阵及成分!$R$3+综合评价得分!H244*因子分析矩阵及成分!$R$4,IF(综合评价得分!C244="外语学院",综合评价得分!G244*因子分析矩阵及成分!$R$7+综合评价得分!H244*因子分析矩阵及成分!$R$9)))</f>
        <v>0.0110377969465829</v>
      </c>
      <c r="P244" s="40">
        <f t="shared" si="30"/>
        <v>404</v>
      </c>
      <c r="Q244">
        <f t="shared" si="31"/>
        <v>192</v>
      </c>
      <c r="R244">
        <f t="shared" si="32"/>
        <v>42</v>
      </c>
      <c r="S244" t="str">
        <f>IF(Q244&lt;=VLOOKUP(C244,录取名额!$A:$B,2,0),"录取","不予录取")</f>
        <v>不予录取</v>
      </c>
      <c r="T244" t="str">
        <f t="shared" si="33"/>
        <v>RIGHT</v>
      </c>
      <c r="U244" t="str">
        <f>IF(R244&lt;=VLOOKUP(E244,录取名额!E:F,2,0),"录取","不予录取")</f>
        <v>不予录取</v>
      </c>
      <c r="V244" t="str">
        <f t="shared" si="34"/>
        <v>RIGHT</v>
      </c>
    </row>
    <row r="245" spans="1:22">
      <c r="A245" s="8">
        <v>295</v>
      </c>
      <c r="B245" s="8" t="s">
        <v>427</v>
      </c>
      <c r="C245" t="s">
        <v>1261</v>
      </c>
      <c r="D245">
        <f>VLOOKUP(A245,[1]数据整理!$A:$O,15,0)</f>
        <v>120200</v>
      </c>
      <c r="E245" t="str">
        <f>VLOOKUP(D245,目标专业代码!$I:$J,2,0)</f>
        <v>工商管理</v>
      </c>
      <c r="F245" s="41">
        <v>1.18956177093102</v>
      </c>
      <c r="G245" s="41">
        <v>-0.0302698472603941</v>
      </c>
      <c r="H245" s="41">
        <v>-0.169543633032074</v>
      </c>
      <c r="I245" s="7" t="s">
        <v>1262</v>
      </c>
      <c r="J245" s="7">
        <f t="shared" si="28"/>
        <v>0</v>
      </c>
      <c r="K245" s="7" t="str">
        <f t="shared" si="29"/>
        <v>不予录取</v>
      </c>
      <c r="L245">
        <v>1</v>
      </c>
      <c r="M245">
        <v>0.32533</v>
      </c>
      <c r="N245">
        <v>-0.61987</v>
      </c>
      <c r="O245" s="41">
        <f>IF(L245=0,0,IF(C245&lt;&gt;"外语学院",综合评价得分!F245*因子分析矩阵及成分!$R$2+综合评价得分!G245*因子分析矩阵及成分!$R$3+综合评价得分!H245*因子分析矩阵及成分!$R$4,IF(综合评价得分!C245="外语学院",综合评价得分!G245*因子分析矩阵及成分!$R$7+综合评价得分!H245*因子分析矩阵及成分!$R$9)))</f>
        <v>0.250943734099916</v>
      </c>
      <c r="P245" s="40">
        <f t="shared" si="30"/>
        <v>273</v>
      </c>
      <c r="Q245">
        <f t="shared" si="31"/>
        <v>132</v>
      </c>
      <c r="R245">
        <f t="shared" si="32"/>
        <v>46</v>
      </c>
      <c r="S245" t="str">
        <f>IF(Q245&lt;=VLOOKUP(C245,录取名额!$A:$B,2,0),"录取","不予录取")</f>
        <v>不予录取</v>
      </c>
      <c r="T245" t="str">
        <f t="shared" si="33"/>
        <v>RIGHT</v>
      </c>
      <c r="U245" t="str">
        <f>IF(R245&lt;=VLOOKUP(E245,录取名额!E:F,2,0),"录取","不予录取")</f>
        <v>不予录取</v>
      </c>
      <c r="V245" t="str">
        <f t="shared" si="34"/>
        <v>RIGHT</v>
      </c>
    </row>
    <row r="246" spans="1:22">
      <c r="A246" s="8">
        <v>297</v>
      </c>
      <c r="B246" s="8" t="s">
        <v>428</v>
      </c>
      <c r="C246" t="s">
        <v>1267</v>
      </c>
      <c r="D246">
        <f>VLOOKUP(A246,[1]数据整理!$A:$O,15,0)</f>
        <v>90707</v>
      </c>
      <c r="E246" t="str">
        <f>VLOOKUP(D246,目标专业代码!$I:$J,2,0)</f>
        <v>水土保持与荒漠化防治</v>
      </c>
      <c r="F246" s="41">
        <v>0.711566355827521</v>
      </c>
      <c r="G246" s="41">
        <v>0.0810604644814199</v>
      </c>
      <c r="H246" s="41">
        <v>-0.0203315254397665</v>
      </c>
      <c r="I246" s="7" t="s">
        <v>1262</v>
      </c>
      <c r="J246" s="7">
        <f t="shared" si="28"/>
        <v>0</v>
      </c>
      <c r="K246" s="7" t="str">
        <f t="shared" si="29"/>
        <v>不予录取</v>
      </c>
      <c r="L246">
        <v>1</v>
      </c>
      <c r="M246">
        <v>-0.11336</v>
      </c>
      <c r="N246">
        <v>-0.29392</v>
      </c>
      <c r="O246" s="41">
        <f>IF(L246=0,0,IF(C246&lt;&gt;"外语学院",综合评价得分!F246*因子分析矩阵及成分!$R$2+综合评价得分!G246*因子分析矩阵及成分!$R$3+综合评价得分!H246*因子分析矩阵及成分!$R$4,IF(综合评价得分!C246="外语学院",综合评价得分!G246*因子分析矩阵及成分!$R$7+综合评价得分!H246*因子分析矩阵及成分!$R$9)))</f>
        <v>0.228200040984117</v>
      </c>
      <c r="P246" s="40">
        <f t="shared" si="30"/>
        <v>283</v>
      </c>
      <c r="Q246">
        <f t="shared" si="31"/>
        <v>5</v>
      </c>
      <c r="R246">
        <f t="shared" si="32"/>
        <v>4</v>
      </c>
      <c r="S246" t="str">
        <f>IF(Q246&lt;=VLOOKUP(C246,录取名额!$A:$B,2,0),"录取","不予录取")</f>
        <v>录取</v>
      </c>
      <c r="T246" t="str">
        <f t="shared" si="33"/>
        <v>FALSE</v>
      </c>
      <c r="U246" t="str">
        <f>IF(R246&lt;=VLOOKUP(E246,录取名额!E:F,2,0),"录取","不予录取")</f>
        <v>录取</v>
      </c>
      <c r="V246" t="str">
        <f t="shared" si="34"/>
        <v>FALSE</v>
      </c>
    </row>
    <row r="247" spans="1:22">
      <c r="A247" s="8">
        <v>298</v>
      </c>
      <c r="B247" s="8" t="s">
        <v>429</v>
      </c>
      <c r="C247" t="s">
        <v>1261</v>
      </c>
      <c r="D247">
        <f>VLOOKUP(A247,[1]数据整理!$A:$O,15,0)</f>
        <v>120200</v>
      </c>
      <c r="E247" t="str">
        <f>VLOOKUP(D247,目标专业代码!$I:$J,2,0)</f>
        <v>工商管理</v>
      </c>
      <c r="F247" s="41">
        <v>0.564490843487983</v>
      </c>
      <c r="G247" s="41">
        <v>0.224093144054805</v>
      </c>
      <c r="H247" s="41">
        <v>3.7332523864603</v>
      </c>
      <c r="I247" s="7" t="s">
        <v>1262</v>
      </c>
      <c r="J247" s="7">
        <f t="shared" si="28"/>
        <v>0</v>
      </c>
      <c r="K247" s="7" t="str">
        <f t="shared" si="29"/>
        <v>不予录取</v>
      </c>
      <c r="L247">
        <v>1</v>
      </c>
      <c r="M247">
        <v>-0.32753</v>
      </c>
      <c r="N247">
        <v>-1.5451</v>
      </c>
      <c r="O247" s="41">
        <f>IF(L247=0,0,IF(C247&lt;&gt;"外语学院",综合评价得分!F247*因子分析矩阵及成分!$R$2+综合评价得分!G247*因子分析矩阵及成分!$R$3+综合评价得分!H247*因子分析矩阵及成分!$R$4,IF(综合评价得分!C247="外语学院",综合评价得分!G247*因子分析矩阵及成分!$R$7+综合评价得分!H247*因子分析矩阵及成分!$R$9)))</f>
        <v>1.69280033480996</v>
      </c>
      <c r="P247" s="40">
        <f t="shared" si="30"/>
        <v>22</v>
      </c>
      <c r="Q247">
        <f t="shared" si="31"/>
        <v>7</v>
      </c>
      <c r="R247">
        <f t="shared" si="32"/>
        <v>6</v>
      </c>
      <c r="S247" t="str">
        <f>IF(Q247&lt;=VLOOKUP(C247,录取名额!$A:$B,2,0),"录取","不予录取")</f>
        <v>录取</v>
      </c>
      <c r="T247" t="str">
        <f t="shared" si="33"/>
        <v>FALSE</v>
      </c>
      <c r="U247" t="str">
        <f>IF(R247&lt;=VLOOKUP(E247,录取名额!E:F,2,0),"录取","不予录取")</f>
        <v>录取</v>
      </c>
      <c r="V247" t="str">
        <f t="shared" si="34"/>
        <v>FALSE</v>
      </c>
    </row>
    <row r="248" spans="1:22">
      <c r="A248" s="8">
        <v>299</v>
      </c>
      <c r="B248" s="8" t="s">
        <v>430</v>
      </c>
      <c r="C248" t="s">
        <v>1265</v>
      </c>
      <c r="D248">
        <f>VLOOKUP(A248,[1]数据整理!$A:$O,15,0)</f>
        <v>135108</v>
      </c>
      <c r="E248" t="str">
        <f>VLOOKUP(D248,目标专业代码!$I:$J,2,0)</f>
        <v>艺术设计</v>
      </c>
      <c r="F248" s="41">
        <v>-1.60362510330691</v>
      </c>
      <c r="G248" s="41">
        <v>0.110039753158398</v>
      </c>
      <c r="H248" s="41">
        <v>0.801401082814556</v>
      </c>
      <c r="I248" s="7" t="s">
        <v>1262</v>
      </c>
      <c r="J248" s="7">
        <f t="shared" si="28"/>
        <v>0</v>
      </c>
      <c r="K248" s="7" t="str">
        <f t="shared" si="29"/>
        <v>不予录取</v>
      </c>
      <c r="L248">
        <v>1</v>
      </c>
      <c r="M248">
        <v>-0.08622</v>
      </c>
      <c r="N248">
        <v>1.8409</v>
      </c>
      <c r="O248" s="41">
        <f>IF(L248=0,0,IF(C248&lt;&gt;"外语学院",综合评价得分!F248*因子分析矩阵及成分!$R$2+综合评价得分!G248*因子分析矩阵及成分!$R$3+综合评价得分!H248*因子分析矩阵及成分!$R$4,IF(综合评价得分!C248="外语学院",综合评价得分!G248*因子分析矩阵及成分!$R$7+综合评价得分!H248*因子分析矩阵及成分!$R$9)))</f>
        <v>-0.0860603261388355</v>
      </c>
      <c r="P248" s="40">
        <f t="shared" si="30"/>
        <v>494</v>
      </c>
      <c r="Q248">
        <f t="shared" si="31"/>
        <v>30</v>
      </c>
      <c r="R248">
        <f t="shared" si="32"/>
        <v>15</v>
      </c>
      <c r="S248" t="str">
        <f>IF(Q248&lt;=VLOOKUP(C248,录取名额!$A:$B,2,0),"录取","不予录取")</f>
        <v>不予录取</v>
      </c>
      <c r="T248" t="str">
        <f t="shared" si="33"/>
        <v>RIGHT</v>
      </c>
      <c r="U248" t="str">
        <f>IF(R248&lt;=VLOOKUP(E248,录取名额!E:F,2,0),"录取","不予录取")</f>
        <v>录取</v>
      </c>
      <c r="V248" t="str">
        <f t="shared" si="34"/>
        <v>FALSE</v>
      </c>
    </row>
    <row r="249" spans="1:22">
      <c r="A249" s="8">
        <v>300</v>
      </c>
      <c r="B249" s="8" t="s">
        <v>432</v>
      </c>
      <c r="C249" t="s">
        <v>1264</v>
      </c>
      <c r="D249">
        <f>VLOOKUP(A249,[1]数据整理!$A:$O,15,0)</f>
        <v>83000</v>
      </c>
      <c r="E249" t="str">
        <f>VLOOKUP(D249,目标专业代码!$I:$J,2,0)</f>
        <v>环境科学与工程</v>
      </c>
      <c r="F249" s="41">
        <v>-0.262808913421919</v>
      </c>
      <c r="G249" s="41">
        <v>0.345407366955361</v>
      </c>
      <c r="H249" s="41">
        <v>0.422988997864411</v>
      </c>
      <c r="I249" s="7" t="s">
        <v>1275</v>
      </c>
      <c r="J249" s="7">
        <f t="shared" si="28"/>
        <v>0</v>
      </c>
      <c r="K249" s="7" t="str">
        <f t="shared" si="29"/>
        <v>不予录取</v>
      </c>
      <c r="L249">
        <v>1</v>
      </c>
      <c r="M249">
        <v>0.68112</v>
      </c>
      <c r="N249">
        <v>-0.84426</v>
      </c>
      <c r="O249" s="41">
        <f>IF(L249=0,0,IF(C249&lt;&gt;"外语学院",综合评价得分!F249*因子分析矩阵及成分!$R$2+综合评价得分!G249*因子分析矩阵及成分!$R$3+综合评价得分!H249*因子分析矩阵及成分!$R$4,IF(综合评价得分!C249="外语学院",综合评价得分!G249*因子分析矩阵及成分!$R$7+综合评价得分!H249*因子分析矩阵及成分!$R$9)))</f>
        <v>0.252875432370499</v>
      </c>
      <c r="P249" s="40">
        <f t="shared" si="30"/>
        <v>272</v>
      </c>
      <c r="Q249">
        <f t="shared" si="31"/>
        <v>2</v>
      </c>
      <c r="R249">
        <f t="shared" si="32"/>
        <v>2</v>
      </c>
      <c r="S249" t="str">
        <f>IF(Q249&lt;=VLOOKUP(C249,录取名额!$A:$B,2,0),"录取","不予录取")</f>
        <v>录取</v>
      </c>
      <c r="T249" t="str">
        <f t="shared" si="33"/>
        <v>FALSE</v>
      </c>
      <c r="U249" t="str">
        <f>IF(R249&lt;=VLOOKUP(E249,录取名额!E:F,2,0),"录取","不予录取")</f>
        <v>录取</v>
      </c>
      <c r="V249" t="str">
        <f t="shared" si="34"/>
        <v>FALSE</v>
      </c>
    </row>
    <row r="250" spans="1:22">
      <c r="A250" s="8">
        <v>301</v>
      </c>
      <c r="B250" s="8" t="s">
        <v>434</v>
      </c>
      <c r="C250" t="s">
        <v>1270</v>
      </c>
      <c r="D250">
        <f>VLOOKUP(A250,[1]数据整理!$A:$O,15,0)</f>
        <v>55101</v>
      </c>
      <c r="E250" t="str">
        <f>VLOOKUP(D250,目标专业代码!$I:$J,2,0)</f>
        <v>英语笔译</v>
      </c>
      <c r="F250" s="41">
        <v>0.803488551039734</v>
      </c>
      <c r="G250" s="41">
        <v>0.21071932237335</v>
      </c>
      <c r="H250" s="41">
        <v>0.155001577452985</v>
      </c>
      <c r="I250" s="7" t="s">
        <v>1275</v>
      </c>
      <c r="J250" s="7">
        <f t="shared" si="28"/>
        <v>0</v>
      </c>
      <c r="K250" s="7" t="str">
        <f t="shared" si="29"/>
        <v>不予录取</v>
      </c>
      <c r="L250">
        <v>1</v>
      </c>
      <c r="M250">
        <v>-0.6807</v>
      </c>
      <c r="N250">
        <v>-0.46555</v>
      </c>
      <c r="O250" s="41">
        <f>IF(L250=0,0,IF(C250&lt;&gt;"外语学院",综合评价得分!F250*因子分析矩阵及成分!$R$2+综合评价得分!G250*因子分析矩阵及成分!$R$3+综合评价得分!H250*因子分析矩阵及成分!$R$4,IF(综合评价得分!C250="外语学院",综合评价得分!G250*因子分析矩阵及成分!$R$7+综合评价得分!H250*因子分析矩阵及成分!$R$9)))</f>
        <v>0.217810163743708</v>
      </c>
      <c r="P250" s="40">
        <f t="shared" si="30"/>
        <v>287</v>
      </c>
      <c r="Q250">
        <f t="shared" si="31"/>
        <v>5</v>
      </c>
      <c r="R250">
        <f t="shared" si="32"/>
        <v>5</v>
      </c>
      <c r="S250" t="str">
        <f>IF(Q250&lt;=VLOOKUP(C250,录取名额!$A:$B,2,0),"录取","不予录取")</f>
        <v>录取</v>
      </c>
      <c r="T250" t="str">
        <f t="shared" si="33"/>
        <v>FALSE</v>
      </c>
      <c r="U250" t="str">
        <f>IF(R250&lt;=VLOOKUP(E250,录取名额!E:F,2,0),"录取","不予录取")</f>
        <v>录取</v>
      </c>
      <c r="V250" t="str">
        <f t="shared" si="34"/>
        <v>FALSE</v>
      </c>
    </row>
    <row r="251" spans="1:22">
      <c r="A251" s="8">
        <v>302</v>
      </c>
      <c r="B251" s="8" t="s">
        <v>435</v>
      </c>
      <c r="C251" t="s">
        <v>1261</v>
      </c>
      <c r="D251">
        <f>VLOOKUP(A251,[1]数据整理!$A:$O,15,0)</f>
        <v>120200</v>
      </c>
      <c r="E251" t="str">
        <f>VLOOKUP(D251,目标专业代码!$I:$J,2,0)</f>
        <v>工商管理</v>
      </c>
      <c r="F251" s="41">
        <v>0.472568648275772</v>
      </c>
      <c r="G251" s="41">
        <v>0.0628005694711522</v>
      </c>
      <c r="H251" s="41">
        <v>0.560327329272268</v>
      </c>
      <c r="I251" s="7" t="s">
        <v>1262</v>
      </c>
      <c r="J251" s="7">
        <f t="shared" si="28"/>
        <v>0</v>
      </c>
      <c r="K251" s="7" t="str">
        <f t="shared" si="29"/>
        <v>不予录取</v>
      </c>
      <c r="L251">
        <v>1</v>
      </c>
      <c r="M251">
        <v>1.0083</v>
      </c>
      <c r="N251">
        <v>-0.59111</v>
      </c>
      <c r="O251" s="41">
        <f>IF(L251=0,0,IF(C251&lt;&gt;"外语学院",综合评价得分!F251*因子分析矩阵及成分!$R$2+综合评价得分!G251*因子分析矩阵及成分!$R$3+综合评价得分!H251*因子分析矩阵及成分!$R$4,IF(综合评价得分!C251="外语学院",综合评价得分!G251*因子分析矩阵及成分!$R$7+综合评价得分!H251*因子分析矩阵及成分!$R$9)))</f>
        <v>0.375577563124182</v>
      </c>
      <c r="P251" s="40">
        <f t="shared" si="30"/>
        <v>208</v>
      </c>
      <c r="Q251">
        <f t="shared" si="31"/>
        <v>104</v>
      </c>
      <c r="R251">
        <f t="shared" si="32"/>
        <v>34</v>
      </c>
      <c r="S251" t="str">
        <f>IF(Q251&lt;=VLOOKUP(C251,录取名额!$A:$B,2,0),"录取","不予录取")</f>
        <v>不予录取</v>
      </c>
      <c r="T251" t="str">
        <f t="shared" si="33"/>
        <v>RIGHT</v>
      </c>
      <c r="U251" t="str">
        <f>IF(R251&lt;=VLOOKUP(E251,录取名额!E:F,2,0),"录取","不予录取")</f>
        <v>不予录取</v>
      </c>
      <c r="V251" t="str">
        <f t="shared" si="34"/>
        <v>RIGHT</v>
      </c>
    </row>
    <row r="252" spans="1:22">
      <c r="A252" s="8">
        <v>303</v>
      </c>
      <c r="B252" s="8" t="s">
        <v>436</v>
      </c>
      <c r="C252" t="s">
        <v>1265</v>
      </c>
      <c r="D252">
        <f>VLOOKUP(A252,[1]数据整理!$A:$O,15,0)</f>
        <v>130500</v>
      </c>
      <c r="E252" t="str">
        <f>VLOOKUP(D252,目标专业代码!$I:$J,2,0)</f>
        <v>设计学</v>
      </c>
      <c r="F252" s="41">
        <v>-0.68158378325909</v>
      </c>
      <c r="G252" s="41">
        <v>0.224877549154276</v>
      </c>
      <c r="H252" s="41">
        <v>1.20263399624259</v>
      </c>
      <c r="I252" s="7" t="s">
        <v>1262</v>
      </c>
      <c r="J252" s="7">
        <f t="shared" si="28"/>
        <v>0</v>
      </c>
      <c r="K252" s="7" t="str">
        <f t="shared" si="29"/>
        <v>不予录取</v>
      </c>
      <c r="L252">
        <v>1</v>
      </c>
      <c r="M252">
        <v>-1.12527</v>
      </c>
      <c r="N252">
        <v>-0.317</v>
      </c>
      <c r="O252" s="41">
        <f>IF(L252=0,0,IF(C252&lt;&gt;"外语学院",综合评价得分!F252*因子分析矩阵及成分!$R$2+综合评价得分!G252*因子分析矩阵及成分!$R$3+综合评价得分!H252*因子分析矩阵及成分!$R$4,IF(综合评价得分!C252="外语学院",综合评价得分!G252*因子分析矩阵及成分!$R$7+综合评价得分!H252*因子分析矩阵及成分!$R$9)))</f>
        <v>0.378046174975495</v>
      </c>
      <c r="P252" s="40">
        <f t="shared" si="30"/>
        <v>205</v>
      </c>
      <c r="Q252">
        <f t="shared" si="31"/>
        <v>16</v>
      </c>
      <c r="R252">
        <f t="shared" si="32"/>
        <v>8</v>
      </c>
      <c r="S252" t="str">
        <f>IF(Q252&lt;=VLOOKUP(C252,录取名额!$A:$B,2,0),"录取","不予录取")</f>
        <v>录取</v>
      </c>
      <c r="T252" t="str">
        <f t="shared" si="33"/>
        <v>FALSE</v>
      </c>
      <c r="U252" t="str">
        <f>IF(R252&lt;=VLOOKUP(E252,录取名额!E:F,2,0),"录取","不予录取")</f>
        <v>不予录取</v>
      </c>
      <c r="V252" t="str">
        <f t="shared" si="34"/>
        <v>RIGHT</v>
      </c>
    </row>
    <row r="253" spans="1:22">
      <c r="A253" s="8">
        <v>304</v>
      </c>
      <c r="B253" s="8" t="s">
        <v>438</v>
      </c>
      <c r="C253" t="s">
        <v>1263</v>
      </c>
      <c r="D253">
        <f>VLOOKUP(A253,[1]数据整理!$A:$O,15,0)</f>
        <v>83400</v>
      </c>
      <c r="E253" t="str">
        <f>VLOOKUP(D253,目标专业代码!$I:$J,2,0)</f>
        <v>风景园林学（工学）</v>
      </c>
      <c r="F253" s="41">
        <v>0.932179624336829</v>
      </c>
      <c r="G253" s="41">
        <v>0.174157862153063</v>
      </c>
      <c r="H253" s="41">
        <v>0.572269437876772</v>
      </c>
      <c r="I253" s="7">
        <v>81</v>
      </c>
      <c r="J253" s="7">
        <f t="shared" si="28"/>
        <v>81</v>
      </c>
      <c r="K253" s="7" t="str">
        <f t="shared" si="29"/>
        <v>录取</v>
      </c>
      <c r="L253">
        <v>1</v>
      </c>
      <c r="M253">
        <v>0.01622</v>
      </c>
      <c r="N253">
        <v>-0.06791</v>
      </c>
      <c r="O253" s="41">
        <f>IF(L253=0,0,IF(C253&lt;&gt;"外语学院",综合评价得分!F253*因子分析矩阵及成分!$R$2+综合评价得分!G253*因子分析矩阵及成分!$R$3+综合评价得分!H253*因子分析矩阵及成分!$R$4,IF(综合评价得分!C253="外语学院",综合评价得分!G253*因子分析矩阵及成分!$R$7+综合评价得分!H253*因子分析矩阵及成分!$R$9)))</f>
        <v>0.560562983288041</v>
      </c>
      <c r="P253" s="40">
        <f t="shared" si="30"/>
        <v>138</v>
      </c>
      <c r="Q253">
        <f t="shared" si="31"/>
        <v>42</v>
      </c>
      <c r="R253">
        <f t="shared" si="32"/>
        <v>11</v>
      </c>
      <c r="S253" t="str">
        <f>IF(Q253&lt;=VLOOKUP(C253,录取名额!$A:$B,2,0),"录取","不予录取")</f>
        <v>录取</v>
      </c>
      <c r="T253" t="str">
        <f t="shared" si="33"/>
        <v>RIGHT</v>
      </c>
      <c r="U253" t="str">
        <f>IF(R253&lt;=VLOOKUP(E253,录取名额!E:F,2,0),"录取","不予录取")</f>
        <v>录取</v>
      </c>
      <c r="V253" t="str">
        <f t="shared" si="34"/>
        <v>RIGHT</v>
      </c>
    </row>
    <row r="254" spans="1:22">
      <c r="A254" s="8">
        <v>305</v>
      </c>
      <c r="B254" s="8" t="s">
        <v>439</v>
      </c>
      <c r="C254" t="s">
        <v>1265</v>
      </c>
      <c r="D254">
        <f>VLOOKUP(A254,[1]数据整理!$A:$O,15,0)</f>
        <v>135108</v>
      </c>
      <c r="E254" t="str">
        <f>VLOOKUP(D254,目标专业代码!$I:$J,2,0)</f>
        <v>艺术设计</v>
      </c>
      <c r="F254" s="41">
        <v>-1.41285793364184</v>
      </c>
      <c r="G254" s="41">
        <v>-0.0157106864089597</v>
      </c>
      <c r="H254" s="41">
        <v>0.230875516957243</v>
      </c>
      <c r="I254" s="7" t="s">
        <v>1262</v>
      </c>
      <c r="J254" s="7">
        <f t="shared" si="28"/>
        <v>0</v>
      </c>
      <c r="K254" s="7" t="str">
        <f t="shared" si="29"/>
        <v>不予录取</v>
      </c>
      <c r="L254">
        <v>1</v>
      </c>
      <c r="M254">
        <v>-0.33529</v>
      </c>
      <c r="N254">
        <v>2.21714</v>
      </c>
      <c r="O254" s="41">
        <f>IF(L254=0,0,IF(C254&lt;&gt;"外语学院",综合评价得分!F254*因子分析矩阵及成分!$R$2+综合评价得分!G254*因子分析矩阵及成分!$R$3+综合评价得分!H254*因子分析矩阵及成分!$R$4,IF(综合评价得分!C254="外语学院",综合评价得分!G254*因子分析矩阵及成分!$R$7+综合评价得分!H254*因子分析矩阵及成分!$R$9)))</f>
        <v>-0.311253005063754</v>
      </c>
      <c r="P254" s="40">
        <f t="shared" si="30"/>
        <v>686</v>
      </c>
      <c r="Q254">
        <f t="shared" si="31"/>
        <v>47</v>
      </c>
      <c r="R254">
        <f t="shared" si="32"/>
        <v>28</v>
      </c>
      <c r="S254" t="str">
        <f>IF(Q254&lt;=VLOOKUP(C254,录取名额!$A:$B,2,0),"录取","不予录取")</f>
        <v>不予录取</v>
      </c>
      <c r="T254" t="str">
        <f t="shared" si="33"/>
        <v>RIGHT</v>
      </c>
      <c r="U254" t="str">
        <f>IF(R254&lt;=VLOOKUP(E254,录取名额!E:F,2,0),"录取","不予录取")</f>
        <v>不予录取</v>
      </c>
      <c r="V254" t="str">
        <f t="shared" si="34"/>
        <v>RIGHT</v>
      </c>
    </row>
    <row r="255" spans="1:22">
      <c r="A255" s="8">
        <v>306</v>
      </c>
      <c r="B255" s="8" t="s">
        <v>440</v>
      </c>
      <c r="C255" t="s">
        <v>1261</v>
      </c>
      <c r="D255">
        <f>VLOOKUP(A255,[1]数据整理!$A:$O,15,0)</f>
        <v>120200</v>
      </c>
      <c r="E255" t="str">
        <f>VLOOKUP(D255,目标专业代码!$I:$J,2,0)</f>
        <v>工商管理</v>
      </c>
      <c r="F255" s="41">
        <v>-0.0973489620399389</v>
      </c>
      <c r="G255" s="41">
        <v>0.285181713357788</v>
      </c>
      <c r="H255" s="41">
        <v>0.811466039249224</v>
      </c>
      <c r="I255" s="7" t="s">
        <v>1262</v>
      </c>
      <c r="J255" s="7">
        <f t="shared" si="28"/>
        <v>0</v>
      </c>
      <c r="K255" s="7" t="str">
        <f t="shared" si="29"/>
        <v>不予录取</v>
      </c>
      <c r="L255">
        <v>1</v>
      </c>
      <c r="M255">
        <v>-0.11495</v>
      </c>
      <c r="N255">
        <v>0.14478</v>
      </c>
      <c r="O255" s="41">
        <f>IF(L255=0,0,IF(C255&lt;&gt;"外语学院",综合评价得分!F255*因子分析矩阵及成分!$R$2+综合评价得分!G255*因子分析矩阵及成分!$R$3+综合评价得分!H255*因子分析矩阵及成分!$R$4,IF(综合评价得分!C255="外语学院",综合评价得分!G255*因子分析矩阵及成分!$R$7+综合评价得分!H255*因子分析矩阵及成分!$R$9)))</f>
        <v>0.419025712043091</v>
      </c>
      <c r="P255" s="40">
        <f t="shared" si="30"/>
        <v>187</v>
      </c>
      <c r="Q255">
        <f t="shared" si="31"/>
        <v>95</v>
      </c>
      <c r="R255">
        <f t="shared" si="32"/>
        <v>31</v>
      </c>
      <c r="S255" t="str">
        <f>IF(Q255&lt;=VLOOKUP(C255,录取名额!$A:$B,2,0),"录取","不予录取")</f>
        <v>不予录取</v>
      </c>
      <c r="T255" t="str">
        <f t="shared" si="33"/>
        <v>RIGHT</v>
      </c>
      <c r="U255" t="str">
        <f>IF(R255&lt;=VLOOKUP(E255,录取名额!E:F,2,0),"录取","不予录取")</f>
        <v>不予录取</v>
      </c>
      <c r="V255" t="str">
        <f t="shared" si="34"/>
        <v>RIGHT</v>
      </c>
    </row>
    <row r="256" spans="1:22">
      <c r="A256" s="8">
        <v>307</v>
      </c>
      <c r="B256" s="8" t="s">
        <v>441</v>
      </c>
      <c r="C256" t="s">
        <v>1261</v>
      </c>
      <c r="D256">
        <f>VLOOKUP(A256,[1]数据整理!$A:$O,15,0)</f>
        <v>25200</v>
      </c>
      <c r="E256" t="str">
        <f>VLOOKUP(D256,目标专业代码!$I:$J,2,0)</f>
        <v>应用统计</v>
      </c>
      <c r="F256" s="41">
        <v>-0.207655596294593</v>
      </c>
      <c r="G256" s="41">
        <v>0.0265527622899345</v>
      </c>
      <c r="H256" s="41">
        <v>-0.881413587411653</v>
      </c>
      <c r="I256" s="7" t="s">
        <v>1262</v>
      </c>
      <c r="J256" s="7">
        <f t="shared" si="28"/>
        <v>0</v>
      </c>
      <c r="K256" s="7" t="str">
        <f t="shared" si="29"/>
        <v>不予录取</v>
      </c>
      <c r="L256">
        <v>1</v>
      </c>
      <c r="M256">
        <v>0.14412</v>
      </c>
      <c r="N256">
        <v>1.0169</v>
      </c>
      <c r="O256" s="41">
        <f>IF(L256=0,0,IF(C256&lt;&gt;"外语学院",综合评价得分!F256*因子分析矩阵及成分!$R$2+综合评价得分!G256*因子分析矩阵及成分!$R$3+综合评价得分!H256*因子分析矩阵及成分!$R$4,IF(综合评价得分!C256="外语学院",综合评价得分!G256*因子分析矩阵及成分!$R$7+综合评价得分!H256*因子分析矩阵及成分!$R$9)))</f>
        <v>-0.382625926606569</v>
      </c>
      <c r="P256" s="40">
        <f t="shared" si="30"/>
        <v>730</v>
      </c>
      <c r="Q256">
        <f t="shared" si="31"/>
        <v>313</v>
      </c>
      <c r="R256">
        <f t="shared" si="32"/>
        <v>18</v>
      </c>
      <c r="S256" t="str">
        <f>IF(Q256&lt;=VLOOKUP(C256,录取名额!$A:$B,2,0),"录取","不予录取")</f>
        <v>不予录取</v>
      </c>
      <c r="T256" t="str">
        <f t="shared" si="33"/>
        <v>RIGHT</v>
      </c>
      <c r="U256" t="str">
        <f>IF(R256&lt;=VLOOKUP(E256,录取名额!E:F,2,0),"录取","不予录取")</f>
        <v>不予录取</v>
      </c>
      <c r="V256" t="str">
        <f t="shared" si="34"/>
        <v>RIGHT</v>
      </c>
    </row>
    <row r="257" spans="1:22">
      <c r="A257" s="8">
        <v>308</v>
      </c>
      <c r="B257" s="8" t="s">
        <v>442</v>
      </c>
      <c r="C257" t="s">
        <v>1263</v>
      </c>
      <c r="D257">
        <f>VLOOKUP(A257,[1]数据整理!$A:$O,15,0)</f>
        <v>95300</v>
      </c>
      <c r="E257" t="str">
        <f>VLOOKUP(D257,目标专业代码!$I:$J,2,0)</f>
        <v>风景园林</v>
      </c>
      <c r="F257" s="41">
        <v>-0.808761896369134</v>
      </c>
      <c r="G257" s="41">
        <v>0.287951564967948</v>
      </c>
      <c r="H257" s="41">
        <v>3.30466264105914</v>
      </c>
      <c r="I257" s="7" t="s">
        <v>1275</v>
      </c>
      <c r="J257" s="7">
        <f t="shared" si="28"/>
        <v>0</v>
      </c>
      <c r="K257" s="7" t="str">
        <f t="shared" si="29"/>
        <v>不予录取</v>
      </c>
      <c r="L257">
        <v>1</v>
      </c>
      <c r="M257">
        <v>0.54911</v>
      </c>
      <c r="N257">
        <v>0.9962</v>
      </c>
      <c r="O257" s="41">
        <f>IF(L257=0,0,IF(C257&lt;&gt;"外语学院",综合评价得分!F257*因子分析矩阵及成分!$R$2+综合评价得分!G257*因子分析矩阵及成分!$R$3+综合评价得分!H257*因子分析矩阵及成分!$R$4,IF(综合评价得分!C257="外语学院",综合评价得分!G257*因子分析矩阵及成分!$R$7+综合评价得分!H257*因子分析矩阵及成分!$R$9)))</f>
        <v>1.17771434928052</v>
      </c>
      <c r="P257" s="40">
        <f t="shared" si="30"/>
        <v>45</v>
      </c>
      <c r="Q257">
        <f t="shared" si="31"/>
        <v>14</v>
      </c>
      <c r="R257">
        <f t="shared" si="32"/>
        <v>10</v>
      </c>
      <c r="S257" t="str">
        <f>IF(Q257&lt;=VLOOKUP(C257,录取名额!$A:$B,2,0),"录取","不予录取")</f>
        <v>录取</v>
      </c>
      <c r="T257" t="str">
        <f t="shared" si="33"/>
        <v>FALSE</v>
      </c>
      <c r="U257" t="str">
        <f>IF(R257&lt;=VLOOKUP(E257,录取名额!E:F,2,0),"录取","不予录取")</f>
        <v>录取</v>
      </c>
      <c r="V257" t="str">
        <f t="shared" si="34"/>
        <v>FALSE</v>
      </c>
    </row>
    <row r="258" spans="1:22">
      <c r="A258" s="8">
        <v>309</v>
      </c>
      <c r="B258" s="8" t="s">
        <v>443</v>
      </c>
      <c r="C258" t="s">
        <v>1261</v>
      </c>
      <c r="D258">
        <f>VLOOKUP(A258,[1]数据整理!$A:$O,15,0)</f>
        <v>125300</v>
      </c>
      <c r="E258" t="str">
        <f>VLOOKUP(D258,目标专业代码!$I:$J,2,0)</f>
        <v>会计</v>
      </c>
      <c r="F258" s="41">
        <v>1.55725055177987</v>
      </c>
      <c r="G258" s="41">
        <v>0.286108078327986</v>
      </c>
      <c r="H258" s="41">
        <v>-0.17142078520191</v>
      </c>
      <c r="I258" s="7" t="s">
        <v>1262</v>
      </c>
      <c r="J258" s="7">
        <f t="shared" si="28"/>
        <v>0</v>
      </c>
      <c r="K258" s="7" t="str">
        <f t="shared" si="29"/>
        <v>不予录取</v>
      </c>
      <c r="L258">
        <v>1</v>
      </c>
      <c r="M258">
        <v>-0.20902</v>
      </c>
      <c r="N258">
        <v>-0.51052</v>
      </c>
      <c r="O258" s="41">
        <f>IF(L258=0,0,IF(C258&lt;&gt;"外语学院",综合评价得分!F258*因子分析矩阵及成分!$R$2+综合评价得分!G258*因子分析矩阵及成分!$R$3+综合评价得分!H258*因子分析矩阵及成分!$R$4,IF(综合评价得分!C258="外语学院",综合评价得分!G258*因子分析矩阵及成分!$R$7+综合评价得分!H258*因子分析矩阵及成分!$R$9)))</f>
        <v>0.502363071983867</v>
      </c>
      <c r="P258" s="40">
        <f t="shared" si="30"/>
        <v>152</v>
      </c>
      <c r="Q258">
        <f t="shared" si="31"/>
        <v>75</v>
      </c>
      <c r="R258">
        <f t="shared" si="32"/>
        <v>12</v>
      </c>
      <c r="S258" t="str">
        <f>IF(Q258&lt;=VLOOKUP(C258,录取名额!$A:$B,2,0),"录取","不予录取")</f>
        <v>不予录取</v>
      </c>
      <c r="T258" t="str">
        <f t="shared" si="33"/>
        <v>RIGHT</v>
      </c>
      <c r="U258" t="str">
        <f>IF(R258&lt;=VLOOKUP(E258,录取名额!E:F,2,0),"录取","不予录取")</f>
        <v>不予录取</v>
      </c>
      <c r="V258" t="str">
        <f t="shared" si="34"/>
        <v>RIGHT</v>
      </c>
    </row>
    <row r="259" spans="1:22">
      <c r="A259" s="8">
        <v>310</v>
      </c>
      <c r="B259" s="8" t="s">
        <v>444</v>
      </c>
      <c r="C259" t="s">
        <v>1270</v>
      </c>
      <c r="D259">
        <f>VLOOKUP(A259,[1]数据整理!$A:$O,15,0)</f>
        <v>55101</v>
      </c>
      <c r="E259" t="str">
        <f>VLOOKUP(D259,目标专业代码!$I:$J,2,0)</f>
        <v>英语笔译</v>
      </c>
      <c r="F259" s="41">
        <v>1.59401942986475</v>
      </c>
      <c r="G259" s="41">
        <v>0.0997989634946346</v>
      </c>
      <c r="H259" s="41">
        <v>1.41166514958095</v>
      </c>
      <c r="I259" s="7" t="s">
        <v>1275</v>
      </c>
      <c r="J259" s="7">
        <f t="shared" ref="J259:J322" si="35">IF(ISNUMBER(I259),I259,0)</f>
        <v>0</v>
      </c>
      <c r="K259" s="7" t="str">
        <f t="shared" ref="K259:K322" si="36">IF(ISNUMBER(I259),"录取","不予录取")</f>
        <v>不予录取</v>
      </c>
      <c r="L259">
        <v>1</v>
      </c>
      <c r="M259">
        <v>-0.30079</v>
      </c>
      <c r="N259">
        <v>-0.48254</v>
      </c>
      <c r="O259" s="41">
        <f>IF(L259=0,0,IF(C259&lt;&gt;"外语学院",综合评价得分!F259*因子分析矩阵及成分!$R$2+综合评价得分!G259*因子分析矩阵及成分!$R$3+综合评价得分!H259*因子分析矩阵及成分!$R$4,IF(综合评价得分!C259="外语学院",综合评价得分!G259*因子分析矩阵及成分!$R$7+综合评价得分!H259*因子分析矩阵及成分!$R$9)))</f>
        <v>0.615696085809839</v>
      </c>
      <c r="P259" s="40">
        <f t="shared" ref="P259:P322" si="37">_xlfn.RANK.EQ(O259,$O$2:$O$978)</f>
        <v>124</v>
      </c>
      <c r="Q259">
        <f t="shared" ref="Q259:Q322" si="38">SUMPRODUCT((C259=$C$2:$C$978)*($O$2:$O$978&gt;=O259))</f>
        <v>1</v>
      </c>
      <c r="R259">
        <f t="shared" ref="R259:R322" si="39">SUMPRODUCT((E259=$E$2:$E$978)*($O$2:$O$978&gt;=O259))</f>
        <v>1</v>
      </c>
      <c r="S259" t="str">
        <f>IF(Q259&lt;=VLOOKUP(C259,录取名额!$A:$B,2,0),"录取","不予录取")</f>
        <v>录取</v>
      </c>
      <c r="T259" t="str">
        <f t="shared" ref="T259:T322" si="40">IF(K259=S259,"RIGHT","FALSE")</f>
        <v>FALSE</v>
      </c>
      <c r="U259" t="str">
        <f>IF(R259&lt;=VLOOKUP(E259,录取名额!E:F,2,0),"录取","不予录取")</f>
        <v>录取</v>
      </c>
      <c r="V259" t="str">
        <f t="shared" ref="V259:V322" si="41">IF(K259=U259,"RIGHT","FALSE")</f>
        <v>FALSE</v>
      </c>
    </row>
    <row r="260" spans="1:22">
      <c r="A260" s="8">
        <v>288</v>
      </c>
      <c r="B260" s="8" t="s">
        <v>417</v>
      </c>
      <c r="C260" t="s">
        <v>1263</v>
      </c>
      <c r="D260">
        <f>VLOOKUP(A260,[1]数据整理!$A:$O,15,0)</f>
        <v>97300</v>
      </c>
      <c r="E260" t="str">
        <f>VLOOKUP(D260,目标专业代码!$I:$J,2,0)</f>
        <v>风景园林学（农学）</v>
      </c>
      <c r="F260" s="41">
        <v>0.160033184554254</v>
      </c>
      <c r="G260" s="41">
        <v>-0.652540832786197</v>
      </c>
      <c r="H260" s="41">
        <v>-0.112193171389746</v>
      </c>
      <c r="I260" s="7" t="s">
        <v>1262</v>
      </c>
      <c r="J260" s="7">
        <f t="shared" si="35"/>
        <v>0</v>
      </c>
      <c r="K260" s="7" t="str">
        <f t="shared" si="36"/>
        <v>不予录取</v>
      </c>
      <c r="L260">
        <v>1</v>
      </c>
      <c r="M260">
        <v>-0.16237</v>
      </c>
      <c r="N260">
        <v>-0.41533</v>
      </c>
      <c r="O260" s="41">
        <f>IF(L260=0,0,IF(C260&lt;&gt;"外语学院",综合评价得分!F238*因子分析矩阵及成分!$R$2+综合评价得分!G238*因子分析矩阵及成分!$R$3+综合评价得分!H238*因子分析矩阵及成分!$R$4,IF(综合评价得分!C238="外语学院",综合评价得分!G238*因子分析矩阵及成分!$R$7+综合评价得分!H238*因子分析矩阵及成分!$R$9)))</f>
        <v>0.398957632390266</v>
      </c>
      <c r="P260" s="40">
        <f t="shared" si="37"/>
        <v>196</v>
      </c>
      <c r="Q260">
        <f t="shared" si="38"/>
        <v>56</v>
      </c>
      <c r="R260">
        <f t="shared" si="39"/>
        <v>10</v>
      </c>
      <c r="S260" t="str">
        <f>IF(Q260&lt;=VLOOKUP(C260,录取名额!$A:$B,2,0),"录取","不予录取")</f>
        <v>录取</v>
      </c>
      <c r="T260" t="str">
        <f t="shared" si="40"/>
        <v>FALSE</v>
      </c>
      <c r="U260" t="str">
        <f>IF(R260&lt;=VLOOKUP(E260,录取名额!E:F,2,0),"录取","不予录取")</f>
        <v>录取</v>
      </c>
      <c r="V260" t="str">
        <f t="shared" si="41"/>
        <v>FALSE</v>
      </c>
    </row>
    <row r="261" spans="1:22">
      <c r="A261" s="8">
        <v>313</v>
      </c>
      <c r="B261" s="8" t="s">
        <v>446</v>
      </c>
      <c r="C261" t="s">
        <v>1261</v>
      </c>
      <c r="D261">
        <f>VLOOKUP(A261,[1]数据整理!$A:$O,15,0)</f>
        <v>120200</v>
      </c>
      <c r="E261" t="str">
        <f>VLOOKUP(D261,目标专业代码!$I:$J,2,0)</f>
        <v>工商管理</v>
      </c>
      <c r="F261" s="41">
        <v>0.288724257851349</v>
      </c>
      <c r="G261" s="41">
        <v>0.291982254972779</v>
      </c>
      <c r="H261" s="41">
        <v>1.08607436964488</v>
      </c>
      <c r="I261" s="7" t="s">
        <v>1262</v>
      </c>
      <c r="J261" s="7">
        <f t="shared" si="35"/>
        <v>0</v>
      </c>
      <c r="K261" s="7" t="str">
        <f t="shared" si="36"/>
        <v>不予录取</v>
      </c>
      <c r="L261">
        <v>1</v>
      </c>
      <c r="M261">
        <v>0.36509</v>
      </c>
      <c r="N261">
        <v>-0.53597</v>
      </c>
      <c r="O261" s="41">
        <f>IF(L261=0,0,IF(C261&lt;&gt;"外语学院",综合评价得分!F261*因子分析矩阵及成分!$R$2+综合评价得分!G261*因子分析矩阵及成分!$R$3+综合评价得分!H261*因子分析矩阵及成分!$R$4,IF(综合评价得分!C261="外语学院",综合评价得分!G261*因子分析矩阵及成分!$R$7+综合评价得分!H261*因子分析矩阵及成分!$R$9)))</f>
        <v>0.634601710304965</v>
      </c>
      <c r="P261" s="40">
        <f t="shared" si="37"/>
        <v>117</v>
      </c>
      <c r="Q261">
        <f t="shared" si="38"/>
        <v>60</v>
      </c>
      <c r="R261">
        <f t="shared" si="39"/>
        <v>20</v>
      </c>
      <c r="S261" t="str">
        <f>IF(Q261&lt;=VLOOKUP(C261,录取名额!$A:$B,2,0),"录取","不予录取")</f>
        <v>不予录取</v>
      </c>
      <c r="T261" t="str">
        <f t="shared" si="40"/>
        <v>RIGHT</v>
      </c>
      <c r="U261" t="str">
        <f>IF(R261&lt;=VLOOKUP(E261,录取名额!E:F,2,0),"录取","不予录取")</f>
        <v>不予录取</v>
      </c>
      <c r="V261" t="str">
        <f t="shared" si="41"/>
        <v>RIGHT</v>
      </c>
    </row>
    <row r="262" spans="1:22">
      <c r="A262" s="8">
        <v>314</v>
      </c>
      <c r="B262" s="8" t="s">
        <v>447</v>
      </c>
      <c r="C262" t="s">
        <v>1264</v>
      </c>
      <c r="D262">
        <f>VLOOKUP(A262,[1]数据整理!$A:$O,15,0)</f>
        <v>83000</v>
      </c>
      <c r="E262" t="str">
        <f>VLOOKUP(D262,目标专业代码!$I:$J,2,0)</f>
        <v>环境科学与工程</v>
      </c>
      <c r="F262" s="41">
        <v>0.215186501681579</v>
      </c>
      <c r="G262" s="41">
        <v>0.216476418468759</v>
      </c>
      <c r="H262" s="41">
        <v>-0.453064622372109</v>
      </c>
      <c r="I262" s="7" t="s">
        <v>1262</v>
      </c>
      <c r="J262" s="7">
        <f t="shared" si="35"/>
        <v>0</v>
      </c>
      <c r="K262" s="7" t="str">
        <f t="shared" si="36"/>
        <v>不予录取</v>
      </c>
      <c r="L262">
        <v>1</v>
      </c>
      <c r="M262">
        <v>1.17513</v>
      </c>
      <c r="N262">
        <v>0.30501</v>
      </c>
      <c r="O262" s="41">
        <f>IF(L262=0,0,IF(C262&lt;&gt;"外语学院",综合评价得分!F262*因子分析矩阵及成分!$R$2+综合评价得分!G262*因子分析矩阵及成分!$R$3+综合评价得分!H262*因子分析矩阵及成分!$R$4,IF(综合评价得分!C262="外语学院",综合评价得分!G262*因子分析矩阵及成分!$R$7+综合评价得分!H262*因子分析矩阵及成分!$R$9)))</f>
        <v>-0.0111025701947768</v>
      </c>
      <c r="P262" s="40">
        <f t="shared" si="37"/>
        <v>431</v>
      </c>
      <c r="Q262">
        <f t="shared" si="38"/>
        <v>4</v>
      </c>
      <c r="R262">
        <f t="shared" si="39"/>
        <v>4</v>
      </c>
      <c r="S262" t="str">
        <f>IF(Q262&lt;=VLOOKUP(C262,录取名额!$A:$B,2,0),"录取","不予录取")</f>
        <v>录取</v>
      </c>
      <c r="T262" t="str">
        <f t="shared" si="40"/>
        <v>FALSE</v>
      </c>
      <c r="U262" t="str">
        <f>IF(R262&lt;=VLOOKUP(E262,录取名额!E:F,2,0),"录取","不予录取")</f>
        <v>录取</v>
      </c>
      <c r="V262" t="str">
        <f t="shared" si="41"/>
        <v>FALSE</v>
      </c>
    </row>
    <row r="263" spans="1:22">
      <c r="A263" s="8">
        <v>315</v>
      </c>
      <c r="B263" s="8" t="s">
        <v>448</v>
      </c>
      <c r="C263" t="s">
        <v>1261</v>
      </c>
      <c r="D263">
        <f>VLOOKUP(A263,[1]数据整理!$A:$O,15,0)</f>
        <v>125300</v>
      </c>
      <c r="E263" t="str">
        <f>VLOOKUP(D263,目标专业代码!$I:$J,2,0)</f>
        <v>会计</v>
      </c>
      <c r="F263" s="41">
        <v>1.44694391752521</v>
      </c>
      <c r="G263" s="41">
        <v>0.298947258555914</v>
      </c>
      <c r="H263" s="41">
        <v>-0.881413587411653</v>
      </c>
      <c r="I263" s="7" t="s">
        <v>1262</v>
      </c>
      <c r="J263" s="7">
        <f t="shared" si="35"/>
        <v>0</v>
      </c>
      <c r="K263" s="7" t="str">
        <f t="shared" si="36"/>
        <v>不予录取</v>
      </c>
      <c r="L263">
        <v>1</v>
      </c>
      <c r="M263">
        <v>0.33736</v>
      </c>
      <c r="N263">
        <v>0.66973</v>
      </c>
      <c r="O263" s="41">
        <f>IF(L263=0,0,IF(C263&lt;&gt;"外语学院",综合评价得分!F263*因子分析矩阵及成分!$R$2+综合评价得分!G263*因子分析矩阵及成分!$R$3+综合评价得分!H263*因子分析矩阵及成分!$R$4,IF(综合评价得分!C263="外语学院",综合评价得分!G263*因子分析矩阵及成分!$R$7+综合评价得分!H263*因子分析矩阵及成分!$R$9)))</f>
        <v>0.2059101638968</v>
      </c>
      <c r="P263" s="40">
        <f t="shared" si="37"/>
        <v>295</v>
      </c>
      <c r="Q263">
        <f t="shared" si="38"/>
        <v>144</v>
      </c>
      <c r="R263">
        <f t="shared" si="39"/>
        <v>29</v>
      </c>
      <c r="S263" t="str">
        <f>IF(Q263&lt;=VLOOKUP(C263,录取名额!$A:$B,2,0),"录取","不予录取")</f>
        <v>不予录取</v>
      </c>
      <c r="T263" t="str">
        <f t="shared" si="40"/>
        <v>RIGHT</v>
      </c>
      <c r="U263" t="str">
        <f>IF(R263&lt;=VLOOKUP(E263,录取名额!E:F,2,0),"录取","不予录取")</f>
        <v>不予录取</v>
      </c>
      <c r="V263" t="str">
        <f t="shared" si="41"/>
        <v>RIGHT</v>
      </c>
    </row>
    <row r="264" spans="1:22">
      <c r="A264" s="8">
        <v>316</v>
      </c>
      <c r="B264" s="8" t="s">
        <v>449</v>
      </c>
      <c r="C264" t="s">
        <v>1261</v>
      </c>
      <c r="D264">
        <f>VLOOKUP(A264,[1]数据整理!$A:$O,15,0)</f>
        <v>120300</v>
      </c>
      <c r="E264" t="str">
        <f>VLOOKUP(D264,目标专业代码!$I:$J,2,0)</f>
        <v>农林经济管理</v>
      </c>
      <c r="F264" s="41">
        <v>0.895410746251945</v>
      </c>
      <c r="G264" s="41">
        <v>0.216788996058787</v>
      </c>
      <c r="H264" s="41">
        <v>1.60763966286708</v>
      </c>
      <c r="I264" s="7" t="s">
        <v>1275</v>
      </c>
      <c r="J264" s="7">
        <f t="shared" si="35"/>
        <v>0</v>
      </c>
      <c r="K264" s="7" t="str">
        <f t="shared" si="36"/>
        <v>不予录取</v>
      </c>
      <c r="L264">
        <v>1</v>
      </c>
      <c r="M264">
        <v>-0.30167</v>
      </c>
      <c r="N264">
        <v>3.21474</v>
      </c>
      <c r="O264" s="41">
        <f>IF(L264=0,0,IF(C264&lt;&gt;"外语学院",综合评价得分!F264*因子分析矩阵及成分!$R$2+综合评价得分!G264*因子分析矩阵及成分!$R$3+综合评价得分!H264*因子分析矩阵及成分!$R$4,IF(综合评价得分!C264="外语学院",综合评价得分!G264*因子分析矩阵及成分!$R$7+综合评价得分!H264*因子分析矩阵及成分!$R$9)))</f>
        <v>0.967113246441872</v>
      </c>
      <c r="P264" s="40">
        <f t="shared" si="37"/>
        <v>66</v>
      </c>
      <c r="Q264">
        <f t="shared" si="38"/>
        <v>31</v>
      </c>
      <c r="R264">
        <f t="shared" si="39"/>
        <v>5</v>
      </c>
      <c r="S264" t="str">
        <f>IF(Q264&lt;=VLOOKUP(C264,录取名额!$A:$B,2,0),"录取","不予录取")</f>
        <v>录取</v>
      </c>
      <c r="T264" t="str">
        <f t="shared" si="40"/>
        <v>FALSE</v>
      </c>
      <c r="U264" t="str">
        <f>IF(R264&lt;=VLOOKUP(E264,录取名额!E:F,2,0),"录取","不予录取")</f>
        <v>录取</v>
      </c>
      <c r="V264" t="str">
        <f t="shared" si="41"/>
        <v>FALSE</v>
      </c>
    </row>
    <row r="265" spans="1:22">
      <c r="A265" s="8">
        <v>317</v>
      </c>
      <c r="B265" s="8" t="s">
        <v>450</v>
      </c>
      <c r="C265" t="s">
        <v>1265</v>
      </c>
      <c r="D265">
        <f>VLOOKUP(A265,[1]数据整理!$A:$O,15,0)</f>
        <v>135108</v>
      </c>
      <c r="E265" t="str">
        <f>VLOOKUP(D265,目标专业代码!$I:$J,2,0)</f>
        <v>艺术设计</v>
      </c>
      <c r="F265" s="41">
        <v>-0.538575499058554</v>
      </c>
      <c r="G265" s="41">
        <v>0.0863005409036491</v>
      </c>
      <c r="H265" s="41">
        <v>-0.648730022876573</v>
      </c>
      <c r="I265" s="7" t="s">
        <v>1262</v>
      </c>
      <c r="J265" s="7">
        <f t="shared" si="35"/>
        <v>0</v>
      </c>
      <c r="K265" s="7" t="str">
        <f t="shared" si="36"/>
        <v>不予录取</v>
      </c>
      <c r="L265">
        <v>1</v>
      </c>
      <c r="M265">
        <v>1.59028</v>
      </c>
      <c r="N265">
        <v>2.59825</v>
      </c>
      <c r="O265" s="41">
        <f>IF(L265=0,0,IF(C265&lt;&gt;"外语学院",综合评价得分!F265*因子分析矩阵及成分!$R$2+综合评价得分!G265*因子分析矩阵及成分!$R$3+综合评价得分!H265*因子分析矩阵及成分!$R$4,IF(综合评价得分!C265="外语学院",综合评价得分!G265*因子分析矩阵及成分!$R$7+综合评价得分!H265*因子分析矩阵及成分!$R$9)))</f>
        <v>-0.357037696600696</v>
      </c>
      <c r="P265" s="40">
        <f t="shared" si="37"/>
        <v>720</v>
      </c>
      <c r="Q265">
        <f t="shared" si="38"/>
        <v>49</v>
      </c>
      <c r="R265">
        <f t="shared" si="39"/>
        <v>29</v>
      </c>
      <c r="S265" t="str">
        <f>IF(Q265&lt;=VLOOKUP(C265,录取名额!$A:$B,2,0),"录取","不予录取")</f>
        <v>不予录取</v>
      </c>
      <c r="T265" t="str">
        <f t="shared" si="40"/>
        <v>RIGHT</v>
      </c>
      <c r="U265" t="str">
        <f>IF(R265&lt;=VLOOKUP(E265,录取名额!E:F,2,0),"录取","不予录取")</f>
        <v>不予录取</v>
      </c>
      <c r="V265" t="str">
        <f t="shared" si="41"/>
        <v>RIGHT</v>
      </c>
    </row>
    <row r="266" spans="1:22">
      <c r="A266" s="8">
        <v>318</v>
      </c>
      <c r="B266" s="8" t="s">
        <v>451</v>
      </c>
      <c r="C266" t="s">
        <v>1261</v>
      </c>
      <c r="D266">
        <f>VLOOKUP(A266,[1]数据整理!$A:$O,15,0)</f>
        <v>20200</v>
      </c>
      <c r="E266" t="str">
        <f>VLOOKUP(D266,目标专业代码!$I:$J,2,0)</f>
        <v>应用经济学</v>
      </c>
      <c r="F266" s="41">
        <v>1.46532835656766</v>
      </c>
      <c r="G266" s="41">
        <v>0.175153584467388</v>
      </c>
      <c r="H266" s="41">
        <v>-0.881413587411653</v>
      </c>
      <c r="I266" s="7" t="s">
        <v>1262</v>
      </c>
      <c r="J266" s="7">
        <f t="shared" si="35"/>
        <v>0</v>
      </c>
      <c r="K266" s="7" t="str">
        <f t="shared" si="36"/>
        <v>不予录取</v>
      </c>
      <c r="L266">
        <v>1</v>
      </c>
      <c r="M266">
        <v>1.40092</v>
      </c>
      <c r="N266">
        <v>-0.97516</v>
      </c>
      <c r="O266" s="41">
        <f>IF(L266=0,0,IF(C266&lt;&gt;"外语学院",综合评价得分!F266*因子分析矩阵及成分!$R$2+综合评价得分!G266*因子分析矩阵及成分!$R$3+综合评价得分!H266*因子分析矩阵及成分!$R$4,IF(综合评价得分!C266="外语学院",综合评价得分!G266*因子分析矩阵及成分!$R$7+综合评价得分!H266*因子分析矩阵及成分!$R$9)))</f>
        <v>0.152296215260765</v>
      </c>
      <c r="P266" s="40">
        <f t="shared" si="37"/>
        <v>320</v>
      </c>
      <c r="Q266">
        <f t="shared" si="38"/>
        <v>156</v>
      </c>
      <c r="R266">
        <f t="shared" si="39"/>
        <v>35</v>
      </c>
      <c r="S266" t="str">
        <f>IF(Q266&lt;=VLOOKUP(C266,录取名额!$A:$B,2,0),"录取","不予录取")</f>
        <v>不予录取</v>
      </c>
      <c r="T266" t="str">
        <f t="shared" si="40"/>
        <v>RIGHT</v>
      </c>
      <c r="U266" t="str">
        <f>IF(R266&lt;=VLOOKUP(E266,录取名额!E:F,2,0),"录取","不予录取")</f>
        <v>不予录取</v>
      </c>
      <c r="V266" t="str">
        <f t="shared" si="41"/>
        <v>RIGHT</v>
      </c>
    </row>
    <row r="267" spans="1:22">
      <c r="A267" s="8">
        <v>319</v>
      </c>
      <c r="B267" s="8" t="s">
        <v>452</v>
      </c>
      <c r="C267" t="s">
        <v>1265</v>
      </c>
      <c r="D267" t="str">
        <f>VLOOKUP(A267,[1]数据整理!$A:$O,15,0)</f>
        <v>1305Z1</v>
      </c>
      <c r="E267" t="str">
        <f>VLOOKUP(D267,目标专业代码!$I:$J,2,0)</f>
        <v>动画艺术学</v>
      </c>
      <c r="F267" s="41">
        <v>-0.602097462565313</v>
      </c>
      <c r="G267" s="41">
        <v>0.0658447039926704</v>
      </c>
      <c r="H267" s="41">
        <v>0.735998966216601</v>
      </c>
      <c r="I267" s="7" t="s">
        <v>1262</v>
      </c>
      <c r="J267" s="7">
        <f t="shared" si="35"/>
        <v>0</v>
      </c>
      <c r="K267" s="7" t="str">
        <f t="shared" si="36"/>
        <v>不予录取</v>
      </c>
      <c r="L267">
        <v>1</v>
      </c>
      <c r="M267">
        <v>-0.18397</v>
      </c>
      <c r="N267">
        <v>-0.34225</v>
      </c>
      <c r="O267" s="41">
        <f>IF(L267=0,0,IF(C267&lt;&gt;"外语学院",综合评价得分!F267*因子分析矩阵及成分!$R$2+综合评价得分!G267*因子分析矩阵及成分!$R$3+综合评价得分!H267*因子分析矩阵及成分!$R$4,IF(综合评价得分!C267="外语学院",综合评价得分!G267*因子分析矩阵及成分!$R$7+综合评价得分!H267*因子分析矩阵及成分!$R$9)))</f>
        <v>0.145963376306714</v>
      </c>
      <c r="P267" s="40">
        <f t="shared" si="37"/>
        <v>324</v>
      </c>
      <c r="Q267">
        <f t="shared" si="38"/>
        <v>21</v>
      </c>
      <c r="R267">
        <f t="shared" si="39"/>
        <v>2</v>
      </c>
      <c r="S267" t="str">
        <f>IF(Q267&lt;=VLOOKUP(C267,录取名额!$A:$B,2,0),"录取","不予录取")</f>
        <v>不予录取</v>
      </c>
      <c r="T267" t="str">
        <f t="shared" si="40"/>
        <v>RIGHT</v>
      </c>
      <c r="U267" t="str">
        <f>IF(R267&lt;=VLOOKUP(E267,录取名额!E:F,2,0),"录取","不予录取")</f>
        <v>录取</v>
      </c>
      <c r="V267" t="str">
        <f t="shared" si="41"/>
        <v>FALSE</v>
      </c>
    </row>
    <row r="268" spans="1:22">
      <c r="A268" s="8">
        <v>320</v>
      </c>
      <c r="B268" s="8" t="s">
        <v>454</v>
      </c>
      <c r="C268" t="s">
        <v>1261</v>
      </c>
      <c r="D268">
        <f>VLOOKUP(A268,[1]数据整理!$A:$O,15,0)</f>
        <v>120200</v>
      </c>
      <c r="E268" t="str">
        <f>VLOOKUP(D268,目标专业代码!$I:$J,2,0)</f>
        <v>工商管理</v>
      </c>
      <c r="F268" s="41">
        <v>1.46532835656766</v>
      </c>
      <c r="G268" s="41">
        <v>-0.0524763358240264</v>
      </c>
      <c r="H268" s="41">
        <v>1.49077092348771</v>
      </c>
      <c r="I268" s="7" t="s">
        <v>1262</v>
      </c>
      <c r="J268" s="7">
        <f t="shared" si="35"/>
        <v>0</v>
      </c>
      <c r="K268" s="7" t="str">
        <f t="shared" si="36"/>
        <v>不予录取</v>
      </c>
      <c r="L268">
        <v>1</v>
      </c>
      <c r="M268">
        <v>0.35591</v>
      </c>
      <c r="N268">
        <v>-0.76931</v>
      </c>
      <c r="O268" s="41">
        <f>IF(L268=0,0,IF(C268&lt;&gt;"外语学院",综合评价得分!F268*因子分析矩阵及成分!$R$2+综合评价得分!G268*因子分析矩阵及成分!$R$3+综合评价得分!H268*因子分析矩阵及成分!$R$4,IF(综合评价得分!C268="外语学院",综合评价得分!G268*因子分析矩阵及成分!$R$7+综合评价得分!H268*因子分析矩阵及成分!$R$9)))</f>
        <v>0.952851168473337</v>
      </c>
      <c r="P268" s="40">
        <f t="shared" si="37"/>
        <v>68</v>
      </c>
      <c r="Q268">
        <f t="shared" si="38"/>
        <v>32</v>
      </c>
      <c r="R268">
        <f t="shared" si="39"/>
        <v>13</v>
      </c>
      <c r="S268" t="str">
        <f>IF(Q268&lt;=VLOOKUP(C268,录取名额!$A:$B,2,0),"录取","不予录取")</f>
        <v>录取</v>
      </c>
      <c r="T268" t="str">
        <f t="shared" si="40"/>
        <v>FALSE</v>
      </c>
      <c r="U268" t="str">
        <f>IF(R268&lt;=VLOOKUP(E268,录取名额!E:F,2,0),"录取","不予录取")</f>
        <v>录取</v>
      </c>
      <c r="V268" t="str">
        <f t="shared" si="41"/>
        <v>FALSE</v>
      </c>
    </row>
    <row r="269" spans="1:22">
      <c r="A269" s="8">
        <v>322</v>
      </c>
      <c r="B269" s="8" t="s">
        <v>455</v>
      </c>
      <c r="C269" t="s">
        <v>1263</v>
      </c>
      <c r="D269">
        <f>VLOOKUP(A269,[1]数据整理!$A:$O,15,0)</f>
        <v>95300</v>
      </c>
      <c r="E269" t="str">
        <f>VLOOKUP(D269,目标专业代码!$I:$J,2,0)</f>
        <v>风景园林</v>
      </c>
      <c r="F269" s="41">
        <v>-0.0789645229974971</v>
      </c>
      <c r="G269" s="41">
        <v>0.13464011124537</v>
      </c>
      <c r="H269" s="41">
        <v>-0.0516293242017034</v>
      </c>
      <c r="I269" s="7" t="s">
        <v>1262</v>
      </c>
      <c r="J269" s="7">
        <f t="shared" si="35"/>
        <v>0</v>
      </c>
      <c r="K269" s="7" t="str">
        <f t="shared" si="36"/>
        <v>不予录取</v>
      </c>
      <c r="L269">
        <v>0</v>
      </c>
      <c r="M269">
        <v>0.30387</v>
      </c>
      <c r="N269">
        <v>-0.89369</v>
      </c>
      <c r="O269" s="41">
        <f>IF(L269=0,0,IF(C269&lt;&gt;"外语学院",综合评价得分!F269*因子分析矩阵及成分!$R$2+综合评价得分!G269*因子分析矩阵及成分!$R$3+综合评价得分!H269*因子分析矩阵及成分!$R$4,IF(综合评价得分!C269="外语学院",综合评价得分!G269*因子分析矩阵及成分!$R$7+综合评价得分!H269*因子分析矩阵及成分!$R$9)))</f>
        <v>0</v>
      </c>
      <c r="P269" s="40">
        <f t="shared" si="37"/>
        <v>414</v>
      </c>
      <c r="Q269">
        <f t="shared" si="38"/>
        <v>116</v>
      </c>
      <c r="R269">
        <f t="shared" si="39"/>
        <v>57</v>
      </c>
      <c r="S269" t="str">
        <f>IF(Q269&lt;=VLOOKUP(C269,录取名额!$A:$B,2,0),"录取","不予录取")</f>
        <v>不予录取</v>
      </c>
      <c r="T269" t="str">
        <f t="shared" si="40"/>
        <v>RIGHT</v>
      </c>
      <c r="U269" t="str">
        <f>IF(R269&lt;=VLOOKUP(E269,录取名额!E:F,2,0),"录取","不予录取")</f>
        <v>录取</v>
      </c>
      <c r="V269" t="str">
        <f t="shared" si="41"/>
        <v>FALSE</v>
      </c>
    </row>
    <row r="270" spans="1:22">
      <c r="A270" s="8">
        <v>323</v>
      </c>
      <c r="B270" s="8" t="s">
        <v>456</v>
      </c>
      <c r="C270" t="s">
        <v>1261</v>
      </c>
      <c r="D270">
        <f>VLOOKUP(A270,[1]数据整理!$A:$O,15,0)</f>
        <v>120200</v>
      </c>
      <c r="E270" t="str">
        <f>VLOOKUP(D270,目标专业代码!$I:$J,2,0)</f>
        <v>工商管理</v>
      </c>
      <c r="F270" s="41">
        <v>-1.09010867033182</v>
      </c>
      <c r="G270" s="41">
        <v>0.226321786396291</v>
      </c>
      <c r="H270" s="41">
        <v>1.74867556818434</v>
      </c>
      <c r="I270" s="7" t="s">
        <v>1262</v>
      </c>
      <c r="J270" s="7">
        <f t="shared" si="35"/>
        <v>0</v>
      </c>
      <c r="K270" s="7" t="str">
        <f t="shared" si="36"/>
        <v>不予录取</v>
      </c>
      <c r="L270">
        <v>1</v>
      </c>
      <c r="M270">
        <v>-0.49606</v>
      </c>
      <c r="N270">
        <v>-0.32513</v>
      </c>
      <c r="O270" s="41">
        <f>IF(L270=0,0,IF(C270&lt;&gt;"外语学院",综合评价得分!F270*因子分析矩阵及成分!$R$2+综合评价得分!G270*因子分析矩阵及成分!$R$3+综合评价得分!H270*因子分析矩阵及成分!$R$4,IF(综合评价得分!C270="外语学院",综合评价得分!G270*因子分析矩阵及成分!$R$7+综合评价得分!H270*因子分析矩阵及成分!$R$9)))</f>
        <v>0.474449114569962</v>
      </c>
      <c r="P270" s="40">
        <f t="shared" si="37"/>
        <v>167</v>
      </c>
      <c r="Q270">
        <f t="shared" si="38"/>
        <v>83</v>
      </c>
      <c r="R270">
        <f t="shared" si="39"/>
        <v>26</v>
      </c>
      <c r="S270" t="str">
        <f>IF(Q270&lt;=VLOOKUP(C270,录取名额!$A:$B,2,0),"录取","不予录取")</f>
        <v>不予录取</v>
      </c>
      <c r="T270" t="str">
        <f t="shared" si="40"/>
        <v>RIGHT</v>
      </c>
      <c r="U270" t="str">
        <f>IF(R270&lt;=VLOOKUP(E270,录取名额!E:F,2,0),"录取","不予录取")</f>
        <v>不予录取</v>
      </c>
      <c r="V270" t="str">
        <f t="shared" si="41"/>
        <v>RIGHT</v>
      </c>
    </row>
    <row r="271" spans="1:22">
      <c r="A271" s="8">
        <v>325</v>
      </c>
      <c r="B271" s="8" t="s">
        <v>457</v>
      </c>
      <c r="C271" t="s">
        <v>1261</v>
      </c>
      <c r="D271">
        <f>VLOOKUP(A271,[1]数据整理!$A:$O,15,0)</f>
        <v>95138</v>
      </c>
      <c r="E271" t="str">
        <f>VLOOKUP(D271,目标专业代码!$I:$J,2,0)</f>
        <v>农村发展</v>
      </c>
      <c r="F271" s="41">
        <v>0.270339818808907</v>
      </c>
      <c r="G271" s="41">
        <v>0.229054606640592</v>
      </c>
      <c r="H271" s="41">
        <v>1.51880746657723</v>
      </c>
      <c r="I271" s="7" t="s">
        <v>1275</v>
      </c>
      <c r="J271" s="7">
        <f t="shared" si="35"/>
        <v>0</v>
      </c>
      <c r="K271" s="7" t="str">
        <f t="shared" si="36"/>
        <v>不予录取</v>
      </c>
      <c r="L271">
        <v>1</v>
      </c>
      <c r="M271">
        <v>0.62549</v>
      </c>
      <c r="N271">
        <v>-0.72971</v>
      </c>
      <c r="O271" s="41">
        <f>IF(L271=0,0,IF(C271&lt;&gt;"外语学院",综合评价得分!F271*因子分析矩阵及成分!$R$2+综合评价得分!G271*因子分析矩阵及成分!$R$3+综合评价得分!H271*因子分析矩阵及成分!$R$4,IF(综合评价得分!C271="外语学院",综合评价得分!G271*因子分析矩阵及成分!$R$7+综合评价得分!H271*因子分析矩阵及成分!$R$9)))</f>
        <v>0.765382890325966</v>
      </c>
      <c r="P271" s="40">
        <f t="shared" si="37"/>
        <v>89</v>
      </c>
      <c r="Q271">
        <f t="shared" si="38"/>
        <v>43</v>
      </c>
      <c r="R271">
        <f t="shared" si="39"/>
        <v>1</v>
      </c>
      <c r="S271" t="str">
        <f>IF(Q271&lt;=VLOOKUP(C271,录取名额!$A:$B,2,0),"录取","不予录取")</f>
        <v>不予录取</v>
      </c>
      <c r="T271" t="str">
        <f t="shared" si="40"/>
        <v>RIGHT</v>
      </c>
      <c r="U271" t="str">
        <f>IF(R271&lt;=VLOOKUP(E271,录取名额!E:F,2,0),"录取","不予录取")</f>
        <v>录取</v>
      </c>
      <c r="V271" t="str">
        <f t="shared" si="41"/>
        <v>FALSE</v>
      </c>
    </row>
    <row r="272" spans="1:22">
      <c r="A272" s="8">
        <v>326</v>
      </c>
      <c r="B272" s="8" t="s">
        <v>458</v>
      </c>
      <c r="C272" t="s">
        <v>1261</v>
      </c>
      <c r="D272">
        <f>VLOOKUP(A272,[1]数据整理!$A:$O,15,0)</f>
        <v>125300</v>
      </c>
      <c r="E272" t="str">
        <f>VLOOKUP(D272,目标专业代码!$I:$J,2,0)</f>
        <v>会计</v>
      </c>
      <c r="F272" s="41">
        <v>0.490953087318214</v>
      </c>
      <c r="G272" s="41">
        <v>0.362582269896306</v>
      </c>
      <c r="H272" s="41">
        <v>-0.193467390967892</v>
      </c>
      <c r="I272" s="7" t="s">
        <v>1262</v>
      </c>
      <c r="J272" s="7">
        <f t="shared" si="35"/>
        <v>0</v>
      </c>
      <c r="K272" s="7" t="str">
        <f t="shared" si="36"/>
        <v>不予录取</v>
      </c>
      <c r="L272">
        <v>1</v>
      </c>
      <c r="M272">
        <v>1.04328</v>
      </c>
      <c r="N272">
        <v>-0.16132</v>
      </c>
      <c r="O272" s="41">
        <f>IF(L272=0,0,IF(C272&lt;&gt;"外语学院",综合评价得分!F272*因子分析矩阵及成分!$R$2+综合评价得分!G272*因子分析矩阵及成分!$R$3+综合评价得分!H272*因子分析矩阵及成分!$R$4,IF(综合评价得分!C272="外语学院",综合评价得分!G272*因子分析矩阵及成分!$R$7+综合评价得分!H272*因子分析矩阵及成分!$R$9)))</f>
        <v>0.234177158028623</v>
      </c>
      <c r="P272" s="40">
        <f t="shared" si="37"/>
        <v>281</v>
      </c>
      <c r="Q272">
        <f t="shared" si="38"/>
        <v>137</v>
      </c>
      <c r="R272">
        <f t="shared" si="39"/>
        <v>27</v>
      </c>
      <c r="S272" t="str">
        <f>IF(Q272&lt;=VLOOKUP(C272,录取名额!$A:$B,2,0),"录取","不予录取")</f>
        <v>不予录取</v>
      </c>
      <c r="T272" t="str">
        <f t="shared" si="40"/>
        <v>RIGHT</v>
      </c>
      <c r="U272" t="str">
        <f>IF(R272&lt;=VLOOKUP(E272,录取名额!E:F,2,0),"录取","不予录取")</f>
        <v>不予录取</v>
      </c>
      <c r="V272" t="str">
        <f t="shared" si="41"/>
        <v>RIGHT</v>
      </c>
    </row>
    <row r="273" spans="1:22">
      <c r="A273" s="8">
        <v>332</v>
      </c>
      <c r="B273" s="8" t="s">
        <v>459</v>
      </c>
      <c r="C273" t="s">
        <v>1273</v>
      </c>
      <c r="D273">
        <f>VLOOKUP(A273,[1]数据整理!$A:$O,15,0)</f>
        <v>82902</v>
      </c>
      <c r="E273" t="str">
        <f>VLOOKUP(D273,目标专业代码!$I:$J,2,0)</f>
        <v>木材科学与技术</v>
      </c>
      <c r="F273" s="41">
        <v>-1.39696066950309</v>
      </c>
      <c r="G273" s="41">
        <v>0.246294329124087</v>
      </c>
      <c r="H273" s="41">
        <v>0.654695954945212</v>
      </c>
      <c r="I273" s="7">
        <v>90.27</v>
      </c>
      <c r="J273" s="7">
        <f t="shared" si="35"/>
        <v>90.27</v>
      </c>
      <c r="K273" s="7" t="str">
        <f t="shared" si="36"/>
        <v>录取</v>
      </c>
      <c r="L273">
        <v>1</v>
      </c>
      <c r="M273">
        <v>-1.22699</v>
      </c>
      <c r="N273">
        <v>3.67228</v>
      </c>
      <c r="O273" s="41">
        <f>IF(L273=0,0,IF(C273&lt;&gt;"外语学院",综合评价得分!F273*因子分析矩阵及成分!$R$2+综合评价得分!G273*因子分析矩阵及成分!$R$3+综合评价得分!H273*因子分析矩阵及成分!$R$4,IF(综合评价得分!C273="外语学院",综合评价得分!G273*因子分析矩阵及成分!$R$7+综合评价得分!H273*因子分析矩阵及成分!$R$9)))</f>
        <v>-0.0202466662131451</v>
      </c>
      <c r="P273" s="40">
        <f t="shared" si="37"/>
        <v>441</v>
      </c>
      <c r="Q273">
        <f t="shared" si="38"/>
        <v>10</v>
      </c>
      <c r="R273">
        <f t="shared" si="39"/>
        <v>8</v>
      </c>
      <c r="S273" t="str">
        <f>IF(Q273&lt;=VLOOKUP(C273,录取名额!$A:$B,2,0),"录取","不予录取")</f>
        <v>录取</v>
      </c>
      <c r="T273" t="str">
        <f t="shared" si="40"/>
        <v>RIGHT</v>
      </c>
      <c r="U273" t="str">
        <f>IF(R273&lt;=VLOOKUP(E273,录取名额!E:F,2,0),"录取","不予录取")</f>
        <v>录取</v>
      </c>
      <c r="V273" t="str">
        <f t="shared" si="41"/>
        <v>RIGHT</v>
      </c>
    </row>
    <row r="274" spans="1:22">
      <c r="A274" s="8">
        <v>312</v>
      </c>
      <c r="B274" s="8" t="s">
        <v>445</v>
      </c>
      <c r="C274" t="s">
        <v>1263</v>
      </c>
      <c r="D274">
        <f>VLOOKUP(A274,[1]数据整理!$A:$O,15,0)</f>
        <v>97300</v>
      </c>
      <c r="E274" t="str">
        <f>VLOOKUP(D274,目标专业代码!$I:$J,2,0)</f>
        <v>风景园林学（农学）</v>
      </c>
      <c r="F274" s="41">
        <v>-0.299577791506804</v>
      </c>
      <c r="G274" s="41">
        <v>0.208904040851565</v>
      </c>
      <c r="H274" s="41">
        <v>0.61109642165717</v>
      </c>
      <c r="I274" s="7" t="s">
        <v>1262</v>
      </c>
      <c r="J274" s="7">
        <f t="shared" si="35"/>
        <v>0</v>
      </c>
      <c r="K274" s="7" t="str">
        <f t="shared" si="36"/>
        <v>不予录取</v>
      </c>
      <c r="L274">
        <v>1</v>
      </c>
      <c r="M274">
        <v>0.78173</v>
      </c>
      <c r="N274">
        <v>-0.98746</v>
      </c>
      <c r="O274" s="41">
        <f>IF(L274=0,0,IF(C274&lt;&gt;"外语学院",综合评价得分!F260*因子分析矩阵及成分!$R$2+综合评价得分!G260*因子分析矩阵及成分!$R$3+综合评价得分!H260*因子分析矩阵及成分!$R$4,IF(综合评价得分!C260="外语学院",综合评价得分!G260*因子分析矩阵及成分!$R$7+综合评价得分!H260*因子分析矩阵及成分!$R$9)))</f>
        <v>-0.30805438048369</v>
      </c>
      <c r="P274" s="40">
        <f t="shared" si="37"/>
        <v>682</v>
      </c>
      <c r="Q274">
        <f t="shared" si="38"/>
        <v>161</v>
      </c>
      <c r="R274">
        <f t="shared" si="39"/>
        <v>34</v>
      </c>
      <c r="S274" t="str">
        <f>IF(Q274&lt;=VLOOKUP(C274,录取名额!$A:$B,2,0),"录取","不予录取")</f>
        <v>不予录取</v>
      </c>
      <c r="T274" t="str">
        <f t="shared" si="40"/>
        <v>RIGHT</v>
      </c>
      <c r="U274" t="str">
        <f>IF(R274&lt;=VLOOKUP(E274,录取名额!E:F,2,0),"录取","不予录取")</f>
        <v>不予录取</v>
      </c>
      <c r="V274" t="str">
        <f t="shared" si="41"/>
        <v>RIGHT</v>
      </c>
    </row>
    <row r="275" spans="1:22">
      <c r="A275" s="8">
        <v>334</v>
      </c>
      <c r="B275" s="8" t="s">
        <v>461</v>
      </c>
      <c r="C275" t="s">
        <v>1271</v>
      </c>
      <c r="D275">
        <f>VLOOKUP(A275,[1]数据整理!$A:$O,15,0)</f>
        <v>90702</v>
      </c>
      <c r="E275" t="str">
        <f>VLOOKUP(D275,目标专业代码!$I:$J,2,0)</f>
        <v>森林培育</v>
      </c>
      <c r="F275" s="41">
        <v>-0.443124821177757</v>
      </c>
      <c r="G275" s="41">
        <v>-0.0244092699930927</v>
      </c>
      <c r="H275" s="41">
        <v>0.897337747875666</v>
      </c>
      <c r="I275" s="7">
        <v>85.38</v>
      </c>
      <c r="J275" s="7">
        <f t="shared" si="35"/>
        <v>85.38</v>
      </c>
      <c r="K275" s="7" t="str">
        <f t="shared" si="36"/>
        <v>录取</v>
      </c>
      <c r="L275">
        <v>1</v>
      </c>
      <c r="M275">
        <v>0.46615</v>
      </c>
      <c r="N275">
        <v>-0.77893</v>
      </c>
      <c r="O275" s="41">
        <f>IF(L275=0,0,IF(C275&lt;&gt;"外语学院",综合评价得分!F275*因子分析矩阵及成分!$R$2+综合评价得分!G275*因子分析矩阵及成分!$R$3+综合评价得分!H275*因子分析矩阵及成分!$R$4,IF(综合评价得分!C275="外语学院",综合评价得分!G275*因子分析矩阵及成分!$R$7+综合评价得分!H275*因子分析矩阵及成分!$R$9)))</f>
        <v>0.209077922224025</v>
      </c>
      <c r="P275" s="40">
        <f t="shared" si="37"/>
        <v>294</v>
      </c>
      <c r="Q275">
        <f t="shared" si="38"/>
        <v>13</v>
      </c>
      <c r="R275">
        <f t="shared" si="39"/>
        <v>6</v>
      </c>
      <c r="S275" t="str">
        <f>IF(Q275&lt;=VLOOKUP(C275,录取名额!$A:$B,2,0),"录取","不予录取")</f>
        <v>录取</v>
      </c>
      <c r="T275" t="str">
        <f t="shared" si="40"/>
        <v>RIGHT</v>
      </c>
      <c r="U275" t="str">
        <f>IF(R275&lt;=VLOOKUP(E275,录取名额!E:F,2,0),"录取","不予录取")</f>
        <v>录取</v>
      </c>
      <c r="V275" t="str">
        <f t="shared" si="41"/>
        <v>RIGHT</v>
      </c>
    </row>
    <row r="276" spans="1:22">
      <c r="A276" s="8">
        <v>335</v>
      </c>
      <c r="B276" s="8" t="s">
        <v>462</v>
      </c>
      <c r="C276" t="s">
        <v>1271</v>
      </c>
      <c r="D276" t="str">
        <f>VLOOKUP(A276,[1]数据整理!$A:$O,15,0)</f>
        <v>0907Z2</v>
      </c>
      <c r="E276" t="str">
        <f>VLOOKUP(D276,目标专业代码!$I:$J,2,0)</f>
        <v>城市林业</v>
      </c>
      <c r="F276" s="41">
        <v>-1.39696066950309</v>
      </c>
      <c r="G276" s="41">
        <v>6.53043715087629</v>
      </c>
      <c r="H276" s="41">
        <v>-0.881413587411653</v>
      </c>
      <c r="I276" s="7" t="s">
        <v>1262</v>
      </c>
      <c r="J276" s="7">
        <f t="shared" si="35"/>
        <v>0</v>
      </c>
      <c r="K276" s="7" t="str">
        <f t="shared" si="36"/>
        <v>不予录取</v>
      </c>
      <c r="L276">
        <v>1</v>
      </c>
      <c r="M276">
        <v>-1.34088</v>
      </c>
      <c r="N276">
        <v>0.95356</v>
      </c>
      <c r="O276" s="41">
        <f>IF(L276=0,0,IF(C276&lt;&gt;"外语学院",综合评价得分!F276*因子分析矩阵及成分!$R$2+综合评价得分!G276*因子分析矩阵及成分!$R$3+综合评价得分!H276*因子分析矩阵及成分!$R$4,IF(综合评价得分!C276="外语学院",综合评价得分!G276*因子分析矩阵及成分!$R$7+综合评价得分!H276*因子分析矩阵及成分!$R$9)))</f>
        <v>2.37212486414896</v>
      </c>
      <c r="P276" s="40">
        <f t="shared" si="37"/>
        <v>14</v>
      </c>
      <c r="Q276">
        <f t="shared" si="38"/>
        <v>1</v>
      </c>
      <c r="R276">
        <f t="shared" si="39"/>
        <v>1</v>
      </c>
      <c r="S276" t="str">
        <f>IF(Q276&lt;=VLOOKUP(C276,录取名额!$A:$B,2,0),"录取","不予录取")</f>
        <v>录取</v>
      </c>
      <c r="T276" t="str">
        <f t="shared" si="40"/>
        <v>FALSE</v>
      </c>
      <c r="U276" t="str">
        <f>IF(R276&lt;=VLOOKUP(E276,录取名额!E:F,2,0),"录取","不予录取")</f>
        <v>录取</v>
      </c>
      <c r="V276" t="str">
        <f t="shared" si="41"/>
        <v>FALSE</v>
      </c>
    </row>
    <row r="277" spans="1:22">
      <c r="A277" s="8">
        <v>336</v>
      </c>
      <c r="B277" s="8" t="s">
        <v>464</v>
      </c>
      <c r="C277" t="s">
        <v>1261</v>
      </c>
      <c r="D277">
        <f>VLOOKUP(A277,[1]数据整理!$A:$O,15,0)</f>
        <v>120200</v>
      </c>
      <c r="E277" t="str">
        <f>VLOOKUP(D277,目标专业代码!$I:$J,2,0)</f>
        <v>工商管理</v>
      </c>
      <c r="F277" s="41">
        <v>-0.299577791506804</v>
      </c>
      <c r="G277" s="41">
        <v>0.290109846386346</v>
      </c>
      <c r="H277" s="41">
        <v>1.16697051444464</v>
      </c>
      <c r="I277" s="7" t="s">
        <v>1262</v>
      </c>
      <c r="J277" s="7">
        <f t="shared" si="35"/>
        <v>0</v>
      </c>
      <c r="K277" s="7" t="str">
        <f t="shared" si="36"/>
        <v>不予录取</v>
      </c>
      <c r="L277">
        <v>1</v>
      </c>
      <c r="M277">
        <v>0.44282</v>
      </c>
      <c r="N277">
        <v>0.36544</v>
      </c>
      <c r="O277" s="41">
        <f>IF(L277=0,0,IF(C277&lt;&gt;"外语学院",综合评价得分!F277*因子分析矩阵及成分!$R$2+综合评价得分!G277*因子分析矩阵及成分!$R$3+综合评价得分!H277*因子分析矩阵及成分!$R$4,IF(综合评价得分!C277="外语学院",综合评价得分!G277*因子分析矩阵及成分!$R$7+综合评价得分!H277*因子分析矩阵及成分!$R$9)))</f>
        <v>0.501377194242856</v>
      </c>
      <c r="P277" s="40">
        <f t="shared" si="37"/>
        <v>153</v>
      </c>
      <c r="Q277">
        <f t="shared" si="38"/>
        <v>76</v>
      </c>
      <c r="R277">
        <f t="shared" si="39"/>
        <v>24</v>
      </c>
      <c r="S277" t="str">
        <f>IF(Q277&lt;=VLOOKUP(C277,录取名额!$A:$B,2,0),"录取","不予录取")</f>
        <v>不予录取</v>
      </c>
      <c r="T277" t="str">
        <f t="shared" si="40"/>
        <v>RIGHT</v>
      </c>
      <c r="U277" t="str">
        <f>IF(R277&lt;=VLOOKUP(E277,录取名额!E:F,2,0),"录取","不予录取")</f>
        <v>不予录取</v>
      </c>
      <c r="V277" t="str">
        <f t="shared" si="41"/>
        <v>RIGHT</v>
      </c>
    </row>
    <row r="278" spans="1:22">
      <c r="A278" s="8">
        <v>340</v>
      </c>
      <c r="B278" s="8" t="s">
        <v>465</v>
      </c>
      <c r="C278" t="s">
        <v>1261</v>
      </c>
      <c r="D278">
        <f>VLOOKUP(A278,[1]数据整理!$A:$O,15,0)</f>
        <v>125300</v>
      </c>
      <c r="E278" t="str">
        <f>VLOOKUP(D278,目标专业代码!$I:$J,2,0)</f>
        <v>会计</v>
      </c>
      <c r="F278" s="41">
        <v>-0.50180662097367</v>
      </c>
      <c r="G278" s="41">
        <v>-0.317612678848353</v>
      </c>
      <c r="H278" s="41">
        <v>-0.743621118486683</v>
      </c>
      <c r="I278" s="7" t="s">
        <v>1262</v>
      </c>
      <c r="J278" s="7">
        <f t="shared" si="35"/>
        <v>0</v>
      </c>
      <c r="K278" s="7" t="str">
        <f t="shared" si="36"/>
        <v>不予录取</v>
      </c>
      <c r="L278">
        <v>1</v>
      </c>
      <c r="M278">
        <v>-1.44365</v>
      </c>
      <c r="N278">
        <v>-0.19036</v>
      </c>
      <c r="O278" s="41">
        <f>IF(L278=0,0,IF(C278&lt;&gt;"外语学院",综合评价得分!F278*因子分析矩阵及成分!$R$2+综合评价得分!G278*因子分析矩阵及成分!$R$3+综合评价得分!H278*因子分析矩阵及成分!$R$4,IF(综合评价得分!C278="外语学院",综合评价得分!G278*因子分析矩阵及成分!$R$7+综合评价得分!H278*因子分析矩阵及成分!$R$9)))</f>
        <v>-0.574756275100169</v>
      </c>
      <c r="P278" s="40">
        <f t="shared" si="37"/>
        <v>812</v>
      </c>
      <c r="Q278">
        <f t="shared" si="38"/>
        <v>335</v>
      </c>
      <c r="R278">
        <f t="shared" si="39"/>
        <v>69</v>
      </c>
      <c r="S278" t="str">
        <f>IF(Q278&lt;=VLOOKUP(C278,录取名额!$A:$B,2,0),"录取","不予录取")</f>
        <v>不予录取</v>
      </c>
      <c r="T278" t="str">
        <f t="shared" si="40"/>
        <v>RIGHT</v>
      </c>
      <c r="U278" t="str">
        <f>IF(R278&lt;=VLOOKUP(E278,录取名额!E:F,2,0),"录取","不予录取")</f>
        <v>不予录取</v>
      </c>
      <c r="V278" t="str">
        <f t="shared" si="41"/>
        <v>RIGHT</v>
      </c>
    </row>
    <row r="279" spans="1:22">
      <c r="A279" s="8">
        <v>341</v>
      </c>
      <c r="B279" s="8" t="s">
        <v>466</v>
      </c>
      <c r="C279" t="s">
        <v>1261</v>
      </c>
      <c r="D279">
        <f>VLOOKUP(A279,[1]数据整理!$A:$O,15,0)</f>
        <v>25200</v>
      </c>
      <c r="E279" t="str">
        <f>VLOOKUP(D279,目标专业代码!$I:$J,2,0)</f>
        <v>应用统计</v>
      </c>
      <c r="F279" s="41">
        <v>-0.612113255228323</v>
      </c>
      <c r="G279" s="41">
        <v>-0.152882043058143</v>
      </c>
      <c r="H279" s="41">
        <v>-0.419075908001623</v>
      </c>
      <c r="I279" s="7" t="s">
        <v>1275</v>
      </c>
      <c r="J279" s="7">
        <f t="shared" si="35"/>
        <v>0</v>
      </c>
      <c r="K279" s="7" t="str">
        <f t="shared" si="36"/>
        <v>不予录取</v>
      </c>
      <c r="L279">
        <v>1</v>
      </c>
      <c r="M279">
        <v>-0.89756</v>
      </c>
      <c r="N279">
        <v>0.63429</v>
      </c>
      <c r="O279" s="41">
        <f>IF(L279=0,0,IF(C279&lt;&gt;"外语学院",综合评价得分!F279*因子分析矩阵及成分!$R$2+综合评价得分!G279*因子分析矩阵及成分!$R$3+综合评价得分!H279*因子分析矩阵及成分!$R$4,IF(综合评价得分!C279="外语学院",综合评价得分!G279*因子分析矩阵及成分!$R$7+综合评价得分!H279*因子分析矩阵及成分!$R$9)))</f>
        <v>-0.402946000274752</v>
      </c>
      <c r="P279" s="40">
        <f t="shared" si="37"/>
        <v>739</v>
      </c>
      <c r="Q279">
        <f t="shared" si="38"/>
        <v>317</v>
      </c>
      <c r="R279">
        <f t="shared" si="39"/>
        <v>19</v>
      </c>
      <c r="S279" t="str">
        <f>IF(Q279&lt;=VLOOKUP(C279,录取名额!$A:$B,2,0),"录取","不予录取")</f>
        <v>不予录取</v>
      </c>
      <c r="T279" t="str">
        <f t="shared" si="40"/>
        <v>RIGHT</v>
      </c>
      <c r="U279" t="str">
        <f>IF(R279&lt;=VLOOKUP(E279,录取名额!E:F,2,0),"录取","不予录取")</f>
        <v>不予录取</v>
      </c>
      <c r="V279" t="str">
        <f t="shared" si="41"/>
        <v>RIGHT</v>
      </c>
    </row>
    <row r="280" spans="1:22">
      <c r="A280" s="8">
        <v>343</v>
      </c>
      <c r="B280" s="8" t="s">
        <v>467</v>
      </c>
      <c r="C280" t="s">
        <v>1264</v>
      </c>
      <c r="D280">
        <f>VLOOKUP(A280,[1]数据整理!$A:$O,15,0)</f>
        <v>85700</v>
      </c>
      <c r="E280" t="str">
        <f>VLOOKUP(D280,目标专业代码!$I:$J,2,0)</f>
        <v>资源与环境</v>
      </c>
      <c r="F280" s="41">
        <v>0.272252065066241</v>
      </c>
      <c r="G280" s="41">
        <v>-1.2432202116129</v>
      </c>
      <c r="H280" s="41">
        <v>-0.881413587411653</v>
      </c>
      <c r="I280" s="7">
        <v>87.19</v>
      </c>
      <c r="J280" s="7">
        <f t="shared" si="35"/>
        <v>87.19</v>
      </c>
      <c r="K280" s="7" t="str">
        <f t="shared" si="36"/>
        <v>录取</v>
      </c>
      <c r="L280">
        <v>1</v>
      </c>
      <c r="M280">
        <v>-0.01854</v>
      </c>
      <c r="N280">
        <v>-0.67143</v>
      </c>
      <c r="O280" s="41">
        <f>IF(L280=0,0,IF(C280&lt;&gt;"外语学院",综合评价得分!F280*因子分析矩阵及成分!$R$2+综合评价得分!G280*因子分析矩阵及成分!$R$3+综合评价得分!H280*因子分析矩阵及成分!$R$4,IF(综合评价得分!C280="外语学院",综合评价得分!G280*因子分析矩阵及成分!$R$7+综合评价得分!H280*因子分析矩阵及成分!$R$9)))</f>
        <v>-0.851675650377906</v>
      </c>
      <c r="P280" s="40">
        <f t="shared" si="37"/>
        <v>903</v>
      </c>
      <c r="Q280">
        <f t="shared" si="38"/>
        <v>20</v>
      </c>
      <c r="R280">
        <f t="shared" si="39"/>
        <v>3</v>
      </c>
      <c r="S280" t="str">
        <f>IF(Q280&lt;=VLOOKUP(C280,录取名额!$A:$B,2,0),"录取","不予录取")</f>
        <v>不予录取</v>
      </c>
      <c r="T280" t="str">
        <f t="shared" si="40"/>
        <v>FALSE</v>
      </c>
      <c r="U280" t="str">
        <f>IF(R280&lt;=VLOOKUP(E280,录取名额!E:F,2,0),"录取","不予录取")</f>
        <v>录取</v>
      </c>
      <c r="V280" t="str">
        <f t="shared" si="41"/>
        <v>RIGHT</v>
      </c>
    </row>
    <row r="281" spans="1:22">
      <c r="A281" s="8">
        <v>346</v>
      </c>
      <c r="B281" s="8" t="s">
        <v>468</v>
      </c>
      <c r="C281" t="s">
        <v>1261</v>
      </c>
      <c r="D281">
        <f>VLOOKUP(A281,[1]数据整理!$A:$O,15,0)</f>
        <v>120200</v>
      </c>
      <c r="E281" t="str">
        <f>VLOOKUP(D281,目标专业代码!$I:$J,2,0)</f>
        <v>工商管理</v>
      </c>
      <c r="F281" s="41">
        <v>1.99847708879848</v>
      </c>
      <c r="G281" s="41">
        <v>0.36902966330768</v>
      </c>
      <c r="H281" s="41">
        <v>0.532397514222042</v>
      </c>
      <c r="I281" s="7" t="s">
        <v>1262</v>
      </c>
      <c r="J281" s="7">
        <f t="shared" si="35"/>
        <v>0</v>
      </c>
      <c r="K281" s="7" t="str">
        <f t="shared" si="36"/>
        <v>不予录取</v>
      </c>
      <c r="L281">
        <v>1</v>
      </c>
      <c r="M281">
        <v>-1.19339</v>
      </c>
      <c r="N281">
        <v>0.82423</v>
      </c>
      <c r="O281" s="41">
        <f>IF(L281=0,0,IF(C281&lt;&gt;"外语学院",综合评价得分!F281*因子分析矩阵及成分!$R$2+综合评价得分!G281*因子分析矩阵及成分!$R$3+综合评价得分!H281*因子分析矩阵及成分!$R$4,IF(综合评价得分!C281="外语学院",综合评价得分!G281*因子分析矩阵及成分!$R$7+综合评价得分!H281*因子分析矩阵及成分!$R$9)))</f>
        <v>0.93373918607513</v>
      </c>
      <c r="P281" s="40">
        <f t="shared" si="37"/>
        <v>71</v>
      </c>
      <c r="Q281">
        <f t="shared" si="38"/>
        <v>34</v>
      </c>
      <c r="R281">
        <f t="shared" si="39"/>
        <v>14</v>
      </c>
      <c r="S281" t="str">
        <f>IF(Q281&lt;=VLOOKUP(C281,录取名额!$A:$B,2,0),"录取","不予录取")</f>
        <v>录取</v>
      </c>
      <c r="T281" t="str">
        <f t="shared" si="40"/>
        <v>FALSE</v>
      </c>
      <c r="U281" t="str">
        <f>IF(R281&lt;=VLOOKUP(E281,录取名额!E:F,2,0),"录取","不予录取")</f>
        <v>录取</v>
      </c>
      <c r="V281" t="str">
        <f t="shared" si="41"/>
        <v>FALSE</v>
      </c>
    </row>
    <row r="282" spans="1:22">
      <c r="A282" s="8">
        <v>347</v>
      </c>
      <c r="B282" s="8" t="s">
        <v>469</v>
      </c>
      <c r="C282" t="s">
        <v>1263</v>
      </c>
      <c r="D282">
        <f>VLOOKUP(A282,[1]数据整理!$A:$O,15,0)</f>
        <v>95300</v>
      </c>
      <c r="E282" t="str">
        <f>VLOOKUP(D282,目标专业代码!$I:$J,2,0)</f>
        <v>风景园林</v>
      </c>
      <c r="F282" s="41">
        <v>0.674797477742638</v>
      </c>
      <c r="G282" s="41">
        <v>-0.235867941968979</v>
      </c>
      <c r="H282" s="41">
        <v>2.46183124279987</v>
      </c>
      <c r="I282" s="7" t="s">
        <v>1262</v>
      </c>
      <c r="J282" s="7">
        <f t="shared" si="35"/>
        <v>0</v>
      </c>
      <c r="K282" s="7" t="str">
        <f t="shared" si="36"/>
        <v>不予录取</v>
      </c>
      <c r="L282">
        <v>1</v>
      </c>
      <c r="M282">
        <v>0.4547</v>
      </c>
      <c r="N282">
        <v>-0.10001</v>
      </c>
      <c r="O282" s="41">
        <f>IF(L282=0,0,IF(C282&lt;&gt;"外语学院",综合评价得分!F282*因子分析矩阵及成分!$R$2+综合评价得分!G282*因子分析矩阵及成分!$R$3+综合评价得分!H282*因子分析矩阵及成分!$R$4,IF(综合评价得分!C282="外语学院",综合评价得分!G282*因子分析矩阵及成分!$R$7+综合评价得分!H282*因子分析矩阵及成分!$R$9)))</f>
        <v>1.01831224433669</v>
      </c>
      <c r="P282" s="40">
        <f t="shared" si="37"/>
        <v>59</v>
      </c>
      <c r="Q282">
        <f t="shared" si="38"/>
        <v>20</v>
      </c>
      <c r="R282">
        <f t="shared" si="39"/>
        <v>13</v>
      </c>
      <c r="S282" t="str">
        <f>IF(Q282&lt;=VLOOKUP(C282,录取名额!$A:$B,2,0),"录取","不予录取")</f>
        <v>录取</v>
      </c>
      <c r="T282" t="str">
        <f t="shared" si="40"/>
        <v>FALSE</v>
      </c>
      <c r="U282" t="str">
        <f>IF(R282&lt;=VLOOKUP(E282,录取名额!E:F,2,0),"录取","不予录取")</f>
        <v>录取</v>
      </c>
      <c r="V282" t="str">
        <f t="shared" si="41"/>
        <v>FALSE</v>
      </c>
    </row>
    <row r="283" spans="1:22">
      <c r="A283" s="8">
        <v>348</v>
      </c>
      <c r="B283" s="8" t="s">
        <v>471</v>
      </c>
      <c r="C283" t="s">
        <v>1274</v>
      </c>
      <c r="D283">
        <f>VLOOKUP(A283,[1]数据整理!$A:$O,15,0)</f>
        <v>71300</v>
      </c>
      <c r="E283" t="str">
        <f>VLOOKUP(D283,目标专业代码!$I:$J,2,0)</f>
        <v>生态学</v>
      </c>
      <c r="F283" s="41">
        <v>-0.300049443928958</v>
      </c>
      <c r="G283" s="41">
        <v>0.114676158359519</v>
      </c>
      <c r="H283" s="41">
        <v>-0.17747968452217</v>
      </c>
      <c r="I283" s="7">
        <v>83.05</v>
      </c>
      <c r="J283" s="7">
        <f t="shared" si="35"/>
        <v>83.05</v>
      </c>
      <c r="K283" s="7" t="str">
        <f t="shared" si="36"/>
        <v>录取</v>
      </c>
      <c r="L283">
        <v>1</v>
      </c>
      <c r="M283">
        <v>-0.00724</v>
      </c>
      <c r="N283">
        <v>-0.17998</v>
      </c>
      <c r="O283" s="41">
        <f>IF(L283=0,0,IF(C283&lt;&gt;"外语学院",综合评价得分!F283*因子分析矩阵及成分!$R$2+综合评价得分!G283*因子分析矩阵及成分!$R$3+综合评价得分!H283*因子分析矩阵及成分!$R$4,IF(综合评价得分!C283="外语学院",综合评价得分!G283*因子分析矩阵及成分!$R$7+综合评价得分!H283*因子分析矩阵及成分!$R$9)))</f>
        <v>-0.0968768655062087</v>
      </c>
      <c r="P283" s="40">
        <f t="shared" si="37"/>
        <v>506</v>
      </c>
      <c r="Q283">
        <f t="shared" si="38"/>
        <v>10</v>
      </c>
      <c r="R283">
        <f t="shared" si="39"/>
        <v>6</v>
      </c>
      <c r="S283" t="str">
        <f>IF(Q283&lt;=VLOOKUP(C283,录取名额!$A:$B,2,0),"录取","不予录取")</f>
        <v>不予录取</v>
      </c>
      <c r="T283" t="str">
        <f t="shared" si="40"/>
        <v>FALSE</v>
      </c>
      <c r="U283" t="str">
        <f>IF(R283&lt;=VLOOKUP(E283,录取名额!E:F,2,0),"录取","不予录取")</f>
        <v>不予录取</v>
      </c>
      <c r="V283" t="str">
        <f t="shared" si="41"/>
        <v>FALSE</v>
      </c>
    </row>
    <row r="284" spans="1:22">
      <c r="A284" s="8">
        <v>349</v>
      </c>
      <c r="B284" s="8" t="s">
        <v>472</v>
      </c>
      <c r="C284" t="s">
        <v>1263</v>
      </c>
      <c r="D284">
        <f>VLOOKUP(A284,[1]数据整理!$A:$O,15,0)</f>
        <v>95300</v>
      </c>
      <c r="E284" t="str">
        <f>VLOOKUP(D284,目标专业代码!$I:$J,2,0)</f>
        <v>风景园林</v>
      </c>
      <c r="F284" s="41">
        <v>0.0864954283844848</v>
      </c>
      <c r="G284" s="41">
        <v>0.162906295638981</v>
      </c>
      <c r="H284" s="41">
        <v>-0.261405278982054</v>
      </c>
      <c r="I284" s="7" t="s">
        <v>1262</v>
      </c>
      <c r="J284" s="7">
        <f t="shared" si="35"/>
        <v>0</v>
      </c>
      <c r="K284" s="7" t="str">
        <f t="shared" si="36"/>
        <v>不予录取</v>
      </c>
      <c r="L284">
        <v>1</v>
      </c>
      <c r="M284">
        <v>-0.24551</v>
      </c>
      <c r="N284">
        <v>2.8527</v>
      </c>
      <c r="O284" s="41">
        <f>IF(L284=0,0,IF(C284&lt;&gt;"外语学院",综合评价得分!F284*因子分析矩阵及成分!$R$2+综合评价得分!G284*因子分析矩阵及成分!$R$3+综合评价得分!H284*因子分析矩阵及成分!$R$4,IF(综合评价得分!C284="外语学院",综合评价得分!G284*因子分析矩阵及成分!$R$7+综合评价得分!H284*因子分析矩阵及成分!$R$9)))</f>
        <v>0.00116582139758493</v>
      </c>
      <c r="P284" s="40">
        <f t="shared" si="37"/>
        <v>412</v>
      </c>
      <c r="Q284">
        <f t="shared" si="38"/>
        <v>111</v>
      </c>
      <c r="R284">
        <f t="shared" si="39"/>
        <v>56</v>
      </c>
      <c r="S284" t="str">
        <f>IF(Q284&lt;=VLOOKUP(C284,录取名额!$A:$B,2,0),"录取","不予录取")</f>
        <v>录取</v>
      </c>
      <c r="T284" t="str">
        <f t="shared" si="40"/>
        <v>FALSE</v>
      </c>
      <c r="U284" t="str">
        <f>IF(R284&lt;=VLOOKUP(E284,录取名额!E:F,2,0),"录取","不予录取")</f>
        <v>录取</v>
      </c>
      <c r="V284" t="str">
        <f t="shared" si="41"/>
        <v>FALSE</v>
      </c>
    </row>
    <row r="285" spans="1:22">
      <c r="A285" s="8">
        <v>350</v>
      </c>
      <c r="B285" s="8" t="s">
        <v>474</v>
      </c>
      <c r="C285" t="s">
        <v>1261</v>
      </c>
      <c r="D285">
        <f>VLOOKUP(A285,[1]数据整理!$A:$O,15,0)</f>
        <v>120300</v>
      </c>
      <c r="E285" t="str">
        <f>VLOOKUP(D285,目标专业代码!$I:$J,2,0)</f>
        <v>农林经济管理</v>
      </c>
      <c r="F285" s="41">
        <v>-0.593728816185881</v>
      </c>
      <c r="G285" s="41">
        <v>0.374679658339685</v>
      </c>
      <c r="H285" s="41">
        <v>0.323260262421057</v>
      </c>
      <c r="I285" s="7" t="s">
        <v>1262</v>
      </c>
      <c r="J285" s="7">
        <f t="shared" si="35"/>
        <v>0</v>
      </c>
      <c r="K285" s="7" t="str">
        <f t="shared" si="36"/>
        <v>不予录取</v>
      </c>
      <c r="L285">
        <v>1</v>
      </c>
      <c r="M285">
        <v>0.12592</v>
      </c>
      <c r="N285">
        <v>-0.54971</v>
      </c>
      <c r="O285" s="41">
        <f>IF(L285=0,0,IF(C285&lt;&gt;"外语学院",综合评价得分!F285*因子分析矩阵及成分!$R$2+综合评价得分!G285*因子分析矩阵及成分!$R$3+综合评价得分!H285*因子分析矩阵及成分!$R$4,IF(综合评价得分!C285="外语学院",综合评价得分!G285*因子分析矩阵及成分!$R$7+综合评价得分!H285*因子分析矩阵及成分!$R$9)))</f>
        <v>0.136697818921083</v>
      </c>
      <c r="P285" s="40">
        <f t="shared" si="37"/>
        <v>332</v>
      </c>
      <c r="Q285">
        <f t="shared" si="38"/>
        <v>162</v>
      </c>
      <c r="R285">
        <f t="shared" si="39"/>
        <v>16</v>
      </c>
      <c r="S285" t="str">
        <f>IF(Q285&lt;=VLOOKUP(C285,录取名额!$A:$B,2,0),"录取","不予录取")</f>
        <v>不予录取</v>
      </c>
      <c r="T285" t="str">
        <f t="shared" si="40"/>
        <v>RIGHT</v>
      </c>
      <c r="U285" t="str">
        <f>IF(R285&lt;=VLOOKUP(E285,录取名额!E:F,2,0),"录取","不予录取")</f>
        <v>不予录取</v>
      </c>
      <c r="V285" t="str">
        <f t="shared" si="41"/>
        <v>RIGHT</v>
      </c>
    </row>
    <row r="286" spans="1:22">
      <c r="A286" s="8">
        <v>351</v>
      </c>
      <c r="B286" s="8" t="s">
        <v>475</v>
      </c>
      <c r="C286" t="s">
        <v>1261</v>
      </c>
      <c r="D286">
        <f>VLOOKUP(A286,[1]数据整理!$A:$O,15,0)</f>
        <v>120300</v>
      </c>
      <c r="E286" t="str">
        <f>VLOOKUP(D286,目标专业代码!$I:$J,2,0)</f>
        <v>农林经济管理</v>
      </c>
      <c r="F286" s="41">
        <v>-0.0615904818476249</v>
      </c>
      <c r="G286" s="41">
        <v>0.249716887782114</v>
      </c>
      <c r="H286" s="41">
        <v>-0.0627104288174606</v>
      </c>
      <c r="I286" s="7" t="s">
        <v>1262</v>
      </c>
      <c r="J286" s="7">
        <f t="shared" si="35"/>
        <v>0</v>
      </c>
      <c r="K286" s="7" t="str">
        <f t="shared" si="36"/>
        <v>不予录取</v>
      </c>
      <c r="L286">
        <v>1</v>
      </c>
      <c r="M286">
        <v>-1.62608</v>
      </c>
      <c r="N286">
        <v>-0.52388</v>
      </c>
      <c r="O286" s="41">
        <f>IF(L286=0,0,IF(C286&lt;&gt;"外语学院",综合评价得分!F286*因子分析矩阵及成分!$R$2+综合评价得分!G286*因子分析矩阵及成分!$R$3+综合评价得分!H286*因子分析矩阵及成分!$R$4,IF(综合评价得分!C286="外语学院",综合评价得分!G286*因子分析矩阵及成分!$R$7+综合评价得分!H286*因子分析矩阵及成分!$R$9)))</f>
        <v>0.0773297414343385</v>
      </c>
      <c r="P286" s="40">
        <f t="shared" si="37"/>
        <v>368</v>
      </c>
      <c r="Q286">
        <f t="shared" si="38"/>
        <v>173</v>
      </c>
      <c r="R286">
        <f t="shared" si="39"/>
        <v>18</v>
      </c>
      <c r="S286" t="str">
        <f>IF(Q286&lt;=VLOOKUP(C286,录取名额!$A:$B,2,0),"录取","不予录取")</f>
        <v>不予录取</v>
      </c>
      <c r="T286" t="str">
        <f t="shared" si="40"/>
        <v>RIGHT</v>
      </c>
      <c r="U286" t="str">
        <f>IF(R286&lt;=VLOOKUP(E286,录取名额!E:F,2,0),"录取","不予录取")</f>
        <v>不予录取</v>
      </c>
      <c r="V286" t="str">
        <f t="shared" si="41"/>
        <v>RIGHT</v>
      </c>
    </row>
    <row r="287" spans="1:22">
      <c r="A287" s="8">
        <v>352</v>
      </c>
      <c r="B287" s="8" t="s">
        <v>477</v>
      </c>
      <c r="C287" t="s">
        <v>1264</v>
      </c>
      <c r="D287">
        <f>VLOOKUP(A287,[1]数据整理!$A:$O,15,0)</f>
        <v>83000</v>
      </c>
      <c r="E287" t="str">
        <f>VLOOKUP(D287,目标专业代码!$I:$J,2,0)</f>
        <v>环境科学与工程</v>
      </c>
      <c r="F287" s="41">
        <v>-1.61952236744567</v>
      </c>
      <c r="G287" s="41">
        <v>-0.215596710133147</v>
      </c>
      <c r="H287" s="41">
        <v>0.617677790914596</v>
      </c>
      <c r="I287" s="7" t="s">
        <v>1275</v>
      </c>
      <c r="J287" s="7">
        <f t="shared" si="35"/>
        <v>0</v>
      </c>
      <c r="K287" s="7" t="str">
        <f t="shared" si="36"/>
        <v>不予录取</v>
      </c>
      <c r="L287">
        <v>1</v>
      </c>
      <c r="M287">
        <v>0.3969</v>
      </c>
      <c r="N287">
        <v>-0.76962</v>
      </c>
      <c r="O287" s="41">
        <f>IF(L287=0,0,IF(C287&lt;&gt;"外语学院",综合评价得分!F287*因子分析矩阵及成分!$R$2+综合评价得分!G287*因子分析矩阵及成分!$R$3+综合评价得分!H287*因子分析矩阵及成分!$R$4,IF(综合评价得分!C287="外语学院",综合评价得分!G287*因子分析矩阵及成分!$R$7+综合评价得分!H287*因子分析矩阵及成分!$R$9)))</f>
        <v>-0.315293332366665</v>
      </c>
      <c r="P287" s="40">
        <f t="shared" si="37"/>
        <v>690</v>
      </c>
      <c r="Q287">
        <f t="shared" si="38"/>
        <v>12</v>
      </c>
      <c r="R287">
        <f t="shared" si="39"/>
        <v>10</v>
      </c>
      <c r="S287" t="str">
        <f>IF(Q287&lt;=VLOOKUP(C287,录取名额!$A:$B,2,0),"录取","不予录取")</f>
        <v>不予录取</v>
      </c>
      <c r="T287" t="str">
        <f t="shared" si="40"/>
        <v>RIGHT</v>
      </c>
      <c r="U287" t="str">
        <f>IF(R287&lt;=VLOOKUP(E287,录取名额!E:F,2,0),"录取","不予录取")</f>
        <v>不予录取</v>
      </c>
      <c r="V287" t="str">
        <f t="shared" si="41"/>
        <v>RIGHT</v>
      </c>
    </row>
    <row r="288" spans="1:22">
      <c r="A288" s="8">
        <v>354</v>
      </c>
      <c r="B288" s="8" t="s">
        <v>478</v>
      </c>
      <c r="C288" t="s">
        <v>1271</v>
      </c>
      <c r="D288">
        <f>VLOOKUP(A288,[1]数据整理!$A:$O,15,0)</f>
        <v>90702</v>
      </c>
      <c r="E288" t="str">
        <f>VLOOKUP(D288,目标专业代码!$I:$J,2,0)</f>
        <v>森林培育</v>
      </c>
      <c r="F288" s="41">
        <v>-0.50180662097367</v>
      </c>
      <c r="G288" s="41">
        <v>-0.172387786669477</v>
      </c>
      <c r="H288" s="41">
        <v>-0.556868376926593</v>
      </c>
      <c r="I288" s="7">
        <v>83.2</v>
      </c>
      <c r="J288" s="7">
        <f t="shared" si="35"/>
        <v>83.2</v>
      </c>
      <c r="K288" s="7" t="str">
        <f t="shared" si="36"/>
        <v>录取</v>
      </c>
      <c r="L288">
        <v>1</v>
      </c>
      <c r="M288">
        <v>0.44253</v>
      </c>
      <c r="N288">
        <v>-0.58204</v>
      </c>
      <c r="O288" s="41">
        <f>IF(L288=0,0,IF(C288&lt;&gt;"外语学院",综合评价得分!F288*因子分析矩阵及成分!$R$2+综合评价得分!G288*因子分析矩阵及成分!$R$3+综合评价得分!H288*因子分析矩阵及成分!$R$4,IF(综合评价得分!C288="外语学院",综合评价得分!G288*因子分析矩阵及成分!$R$7+综合评价得分!H288*因子分析矩阵及成分!$R$9)))</f>
        <v>-0.434348860394992</v>
      </c>
      <c r="P288" s="40">
        <f t="shared" si="37"/>
        <v>759</v>
      </c>
      <c r="Q288">
        <f t="shared" si="38"/>
        <v>47</v>
      </c>
      <c r="R288">
        <f t="shared" si="39"/>
        <v>17</v>
      </c>
      <c r="S288" t="str">
        <f>IF(Q288&lt;=VLOOKUP(C288,录取名额!$A:$B,2,0),"录取","不予录取")</f>
        <v>不予录取</v>
      </c>
      <c r="T288" t="str">
        <f t="shared" si="40"/>
        <v>FALSE</v>
      </c>
      <c r="U288" t="str">
        <f>IF(R288&lt;=VLOOKUP(E288,录取名额!E:F,2,0),"录取","不予录取")</f>
        <v>不予录取</v>
      </c>
      <c r="V288" t="str">
        <f t="shared" si="41"/>
        <v>FALSE</v>
      </c>
    </row>
    <row r="289" spans="1:22">
      <c r="A289" s="8">
        <v>355</v>
      </c>
      <c r="B289" s="8" t="s">
        <v>479</v>
      </c>
      <c r="C289" t="s">
        <v>1269</v>
      </c>
      <c r="D289">
        <f>VLOOKUP(A289,[1]数据整理!$A:$O,15,0)</f>
        <v>40200</v>
      </c>
      <c r="E289" t="str">
        <f>VLOOKUP(D289,目标专业代码!$I:$J,2,0)</f>
        <v>心理学</v>
      </c>
      <c r="F289" s="41">
        <v>0.876348102338951</v>
      </c>
      <c r="G289" s="41">
        <v>0.0729050266709617</v>
      </c>
      <c r="H289" s="41">
        <v>0.551868807845007</v>
      </c>
      <c r="I289" s="7" t="s">
        <v>1262</v>
      </c>
      <c r="J289" s="7">
        <f t="shared" si="35"/>
        <v>0</v>
      </c>
      <c r="K289" s="7" t="str">
        <f t="shared" si="36"/>
        <v>不予录取</v>
      </c>
      <c r="L289">
        <v>1</v>
      </c>
      <c r="M289">
        <v>-0.25561</v>
      </c>
      <c r="N289">
        <v>-0.55057</v>
      </c>
      <c r="O289" s="41">
        <f>IF(L289=0,0,IF(C289&lt;&gt;"外语学院",综合评价得分!F289*因子分析矩阵及成分!$R$2+综合评价得分!G289*因子分析矩阵及成分!$R$3+综合评价得分!H289*因子分析矩阵及成分!$R$4,IF(综合评价得分!C289="外语学院",综合评价得分!G289*因子分析矩阵及成分!$R$7+综合评价得分!H289*因子分析矩阵及成分!$R$9)))</f>
        <v>0.48922419698789</v>
      </c>
      <c r="P289" s="40">
        <f t="shared" si="37"/>
        <v>161</v>
      </c>
      <c r="Q289">
        <f t="shared" si="38"/>
        <v>9</v>
      </c>
      <c r="R289">
        <f t="shared" si="39"/>
        <v>6</v>
      </c>
      <c r="S289" t="str">
        <f>IF(Q289&lt;=VLOOKUP(C289,录取名额!$A:$B,2,0),"录取","不予录取")</f>
        <v>录取</v>
      </c>
      <c r="T289" t="str">
        <f t="shared" si="40"/>
        <v>FALSE</v>
      </c>
      <c r="U289" t="str">
        <f>IF(R289&lt;=VLOOKUP(E289,录取名额!E:F,2,0),"录取","不予录取")</f>
        <v>不予录取</v>
      </c>
      <c r="V289" t="str">
        <f t="shared" si="41"/>
        <v>RIGHT</v>
      </c>
    </row>
    <row r="290" spans="1:22">
      <c r="A290" s="8">
        <v>356</v>
      </c>
      <c r="B290" s="8" t="s">
        <v>481</v>
      </c>
      <c r="C290" t="s">
        <v>1265</v>
      </c>
      <c r="D290">
        <f>VLOOKUP(A290,[1]数据整理!$A:$O,15,0)</f>
        <v>135108</v>
      </c>
      <c r="E290" t="str">
        <f>VLOOKUP(D290,目标专业代码!$I:$J,2,0)</f>
        <v>艺术设计</v>
      </c>
      <c r="F290" s="41">
        <v>-0.446653303846343</v>
      </c>
      <c r="G290" s="41">
        <v>0.169659196088853</v>
      </c>
      <c r="H290" s="41">
        <v>0.668515215719551</v>
      </c>
      <c r="I290" s="7" t="s">
        <v>1275</v>
      </c>
      <c r="J290" s="7">
        <f t="shared" si="35"/>
        <v>0</v>
      </c>
      <c r="K290" s="7" t="str">
        <f t="shared" si="36"/>
        <v>不予录取</v>
      </c>
      <c r="L290">
        <v>1</v>
      </c>
      <c r="M290">
        <v>0.99197</v>
      </c>
      <c r="N290">
        <v>0.50784</v>
      </c>
      <c r="O290" s="41">
        <f>IF(L290=0,0,IF(C290&lt;&gt;"外语学院",综合评价得分!F290*因子分析矩阵及成分!$R$2+综合评价得分!G290*因子分析矩阵及成分!$R$3+综合评价得分!H290*因子分析矩阵及成分!$R$4,IF(综合评价得分!C290="外语学院",综合评价得分!G290*因子分析矩阵及成分!$R$7+综合评价得分!H290*因子分析矩阵及成分!$R$9)))</f>
        <v>0.212511841046964</v>
      </c>
      <c r="P290" s="40">
        <f t="shared" si="37"/>
        <v>290</v>
      </c>
      <c r="Q290">
        <f t="shared" si="38"/>
        <v>19</v>
      </c>
      <c r="R290">
        <f t="shared" si="39"/>
        <v>10</v>
      </c>
      <c r="S290" t="str">
        <f>IF(Q290&lt;=VLOOKUP(C290,录取名额!$A:$B,2,0),"录取","不予录取")</f>
        <v>录取</v>
      </c>
      <c r="T290" t="str">
        <f t="shared" si="40"/>
        <v>FALSE</v>
      </c>
      <c r="U290" t="str">
        <f>IF(R290&lt;=VLOOKUP(E290,录取名额!E:F,2,0),"录取","不予录取")</f>
        <v>录取</v>
      </c>
      <c r="V290" t="str">
        <f t="shared" si="41"/>
        <v>FALSE</v>
      </c>
    </row>
    <row r="291" spans="1:22">
      <c r="A291" s="8">
        <v>357</v>
      </c>
      <c r="B291" s="8" t="s">
        <v>482</v>
      </c>
      <c r="C291" t="s">
        <v>1261</v>
      </c>
      <c r="D291">
        <f>VLOOKUP(A291,[1]数据整理!$A:$O,15,0)</f>
        <v>20200</v>
      </c>
      <c r="E291" t="str">
        <f>VLOOKUP(D291,目标专业代码!$I:$J,2,0)</f>
        <v>应用经济学</v>
      </c>
      <c r="F291" s="41">
        <v>1.41017503944033</v>
      </c>
      <c r="G291" s="41">
        <v>0.321783772859553</v>
      </c>
      <c r="H291" s="41">
        <v>2.12165795179069</v>
      </c>
      <c r="I291" s="7" t="s">
        <v>1262</v>
      </c>
      <c r="J291" s="7">
        <f t="shared" si="35"/>
        <v>0</v>
      </c>
      <c r="K291" s="7" t="str">
        <f t="shared" si="36"/>
        <v>不予录取</v>
      </c>
      <c r="L291">
        <v>1</v>
      </c>
      <c r="M291">
        <v>-1.5099</v>
      </c>
      <c r="N291">
        <v>0.37968</v>
      </c>
      <c r="O291" s="41">
        <f>IF(L291=0,0,IF(C291&lt;&gt;"外语学院",综合评价得分!F291*因子分析矩阵及成分!$R$2+综合评价得分!G291*因子分析矩阵及成分!$R$3+综合评价得分!H291*因子分析矩阵及成分!$R$4,IF(综合评价得分!C291="外语学院",综合评价得分!G291*因子分析矩阵及成分!$R$7+综合评价得分!H291*因子分析矩阵及成分!$R$9)))</f>
        <v>1.35668234799033</v>
      </c>
      <c r="P291" s="40">
        <f t="shared" si="37"/>
        <v>31</v>
      </c>
      <c r="Q291">
        <f t="shared" si="38"/>
        <v>12</v>
      </c>
      <c r="R291">
        <f t="shared" si="39"/>
        <v>2</v>
      </c>
      <c r="S291" t="str">
        <f>IF(Q291&lt;=VLOOKUP(C291,录取名额!$A:$B,2,0),"录取","不予录取")</f>
        <v>录取</v>
      </c>
      <c r="T291" t="str">
        <f t="shared" si="40"/>
        <v>FALSE</v>
      </c>
      <c r="U291" t="str">
        <f>IF(R291&lt;=VLOOKUP(E291,录取名额!E:F,2,0),"录取","不予录取")</f>
        <v>录取</v>
      </c>
      <c r="V291" t="str">
        <f t="shared" si="41"/>
        <v>FALSE</v>
      </c>
    </row>
    <row r="292" spans="1:22">
      <c r="A292" s="8">
        <v>358</v>
      </c>
      <c r="B292" s="8" t="s">
        <v>483</v>
      </c>
      <c r="C292" t="s">
        <v>1265</v>
      </c>
      <c r="D292">
        <f>VLOOKUP(A292,[1]数据整理!$A:$O,15,0)</f>
        <v>135108</v>
      </c>
      <c r="E292" t="str">
        <f>VLOOKUP(D292,目标专业代码!$I:$J,2,0)</f>
        <v>艺术设计</v>
      </c>
      <c r="F292" s="41">
        <v>-1.56810408543532</v>
      </c>
      <c r="G292" s="41">
        <v>0.183056218540289</v>
      </c>
      <c r="H292" s="41">
        <v>-0.881413587411653</v>
      </c>
      <c r="I292" s="7" t="s">
        <v>1262</v>
      </c>
      <c r="J292" s="7">
        <f t="shared" si="35"/>
        <v>0</v>
      </c>
      <c r="K292" s="7" t="str">
        <f t="shared" si="36"/>
        <v>不予录取</v>
      </c>
      <c r="L292">
        <v>1</v>
      </c>
      <c r="M292">
        <v>1.37656</v>
      </c>
      <c r="N292">
        <v>-1.01997</v>
      </c>
      <c r="O292" s="41">
        <f>IF(L292=0,0,IF(C292&lt;&gt;"外语学院",综合评价得分!F292*因子分析矩阵及成分!$R$2+综合评价得分!G292*因子分析矩阵及成分!$R$3+综合评价得分!H292*因子分析矩阵及成分!$R$4,IF(综合评价得分!C292="外语学院",综合评价得分!G292*因子分析矩阵及成分!$R$7+综合评价得分!H292*因子分析矩阵及成分!$R$9)))</f>
        <v>-0.686068243885443</v>
      </c>
      <c r="P292" s="40">
        <f t="shared" si="37"/>
        <v>855</v>
      </c>
      <c r="Q292">
        <f t="shared" si="38"/>
        <v>71</v>
      </c>
      <c r="R292">
        <f t="shared" si="39"/>
        <v>46</v>
      </c>
      <c r="S292" t="str">
        <f>IF(Q292&lt;=VLOOKUP(C292,录取名额!$A:$B,2,0),"录取","不予录取")</f>
        <v>不予录取</v>
      </c>
      <c r="T292" t="str">
        <f t="shared" si="40"/>
        <v>RIGHT</v>
      </c>
      <c r="U292" t="str">
        <f>IF(R292&lt;=VLOOKUP(E292,录取名额!E:F,2,0),"录取","不予录取")</f>
        <v>不予录取</v>
      </c>
      <c r="V292" t="str">
        <f t="shared" si="41"/>
        <v>RIGHT</v>
      </c>
    </row>
    <row r="293" spans="1:22">
      <c r="A293" s="8">
        <v>359</v>
      </c>
      <c r="B293" s="8" t="s">
        <v>484</v>
      </c>
      <c r="C293" t="s">
        <v>1263</v>
      </c>
      <c r="D293">
        <f>VLOOKUP(A293,[1]数据整理!$A:$O,15,0)</f>
        <v>95300</v>
      </c>
      <c r="E293" t="str">
        <f>VLOOKUP(D293,目标专业代码!$I:$J,2,0)</f>
        <v>风景园林</v>
      </c>
      <c r="F293" s="41">
        <v>-0.281193352464363</v>
      </c>
      <c r="G293" s="41">
        <v>0.360087899021866</v>
      </c>
      <c r="H293" s="41">
        <v>-0.881413587411653</v>
      </c>
      <c r="I293" s="7" t="s">
        <v>1262</v>
      </c>
      <c r="J293" s="7">
        <f t="shared" si="35"/>
        <v>0</v>
      </c>
      <c r="K293" s="7" t="str">
        <f t="shared" si="36"/>
        <v>不予录取</v>
      </c>
      <c r="L293">
        <v>1</v>
      </c>
      <c r="M293">
        <v>-0.58887</v>
      </c>
      <c r="N293">
        <v>-1.41255</v>
      </c>
      <c r="O293" s="41">
        <f>IF(L293=0,0,IF(C293&lt;&gt;"外语学院",综合评价得分!F293*因子分析矩阵及成分!$R$2+综合评价得分!G293*因子分析矩阵及成分!$R$3+综合评价得分!H293*因子分析矩阵及成分!$R$4,IF(综合评价得分!C293="外语学院",综合评价得分!G293*因子分析矩阵及成分!$R$7+综合评价得分!H293*因子分析矩阵及成分!$R$9)))</f>
        <v>-0.244838808526389</v>
      </c>
      <c r="P293" s="40">
        <f t="shared" si="37"/>
        <v>638</v>
      </c>
      <c r="Q293">
        <f t="shared" si="38"/>
        <v>154</v>
      </c>
      <c r="R293">
        <f t="shared" si="39"/>
        <v>76</v>
      </c>
      <c r="S293" t="str">
        <f>IF(Q293&lt;=VLOOKUP(C293,录取名额!$A:$B,2,0),"录取","不予录取")</f>
        <v>不予录取</v>
      </c>
      <c r="T293" t="str">
        <f t="shared" si="40"/>
        <v>RIGHT</v>
      </c>
      <c r="U293" t="str">
        <f>IF(R293&lt;=VLOOKUP(E293,录取名额!E:F,2,0),"录取","不予录取")</f>
        <v>不予录取</v>
      </c>
      <c r="V293" t="str">
        <f t="shared" si="41"/>
        <v>RIGHT</v>
      </c>
    </row>
    <row r="294" spans="1:22">
      <c r="A294" s="8">
        <v>360</v>
      </c>
      <c r="B294" s="8" t="s">
        <v>485</v>
      </c>
      <c r="C294" t="s">
        <v>1265</v>
      </c>
      <c r="D294">
        <f>VLOOKUP(A294,[1]数据整理!$A:$O,15,0)</f>
        <v>135108</v>
      </c>
      <c r="E294" t="str">
        <f>VLOOKUP(D294,目标专业代码!$I:$J,2,0)</f>
        <v>艺术设计</v>
      </c>
      <c r="F294" s="41">
        <v>-1.38106340536433</v>
      </c>
      <c r="G294" s="41">
        <v>0.247131643228574</v>
      </c>
      <c r="H294" s="41">
        <v>-0.881413587411653</v>
      </c>
      <c r="I294" s="7" t="s">
        <v>1262</v>
      </c>
      <c r="J294" s="7">
        <f t="shared" si="35"/>
        <v>0</v>
      </c>
      <c r="K294" s="7" t="str">
        <f t="shared" si="36"/>
        <v>不予录取</v>
      </c>
      <c r="L294">
        <v>1</v>
      </c>
      <c r="M294">
        <v>-0.51966</v>
      </c>
      <c r="N294">
        <v>0.78215</v>
      </c>
      <c r="O294" s="41">
        <f>IF(L294=0,0,IF(C294&lt;&gt;"外语学院",综合评价得分!F294*因子分析矩阵及成分!$R$2+综合评价得分!G294*因子分析矩阵及成分!$R$3+综合评价得分!H294*因子分析矩阵及成分!$R$4,IF(综合评价得分!C294="外语学院",综合评价得分!G294*因子分析矩阵及成分!$R$7+综合评价得分!H294*因子分析矩阵及成分!$R$9)))</f>
        <v>-0.603751602792309</v>
      </c>
      <c r="P294" s="40">
        <f t="shared" si="37"/>
        <v>828</v>
      </c>
      <c r="Q294">
        <f t="shared" si="38"/>
        <v>66</v>
      </c>
      <c r="R294">
        <f t="shared" si="39"/>
        <v>44</v>
      </c>
      <c r="S294" t="str">
        <f>IF(Q294&lt;=VLOOKUP(C294,录取名额!$A:$B,2,0),"录取","不予录取")</f>
        <v>不予录取</v>
      </c>
      <c r="T294" t="str">
        <f t="shared" si="40"/>
        <v>RIGHT</v>
      </c>
      <c r="U294" t="str">
        <f>IF(R294&lt;=VLOOKUP(E294,录取名额!E:F,2,0),"录取","不予录取")</f>
        <v>不予录取</v>
      </c>
      <c r="V294" t="str">
        <f t="shared" si="41"/>
        <v>RIGHT</v>
      </c>
    </row>
    <row r="295" spans="1:22">
      <c r="A295" s="8">
        <v>361</v>
      </c>
      <c r="B295" s="8" t="s">
        <v>486</v>
      </c>
      <c r="C295" t="s">
        <v>1269</v>
      </c>
      <c r="D295">
        <f>VLOOKUP(A295,[1]数据整理!$A:$O,15,0)</f>
        <v>45400</v>
      </c>
      <c r="E295" t="str">
        <f>VLOOKUP(D295,目标专业代码!$I:$J,2,0)</f>
        <v>应用心理</v>
      </c>
      <c r="F295" s="41">
        <v>0.749169989228906</v>
      </c>
      <c r="G295" s="41">
        <v>0.368450394796673</v>
      </c>
      <c r="H295" s="41">
        <v>0.471495132982418</v>
      </c>
      <c r="I295" s="7" t="s">
        <v>1275</v>
      </c>
      <c r="J295" s="7">
        <f t="shared" si="35"/>
        <v>0</v>
      </c>
      <c r="K295" s="7" t="str">
        <f t="shared" si="36"/>
        <v>不予录取</v>
      </c>
      <c r="L295">
        <v>1</v>
      </c>
      <c r="M295">
        <v>0.49031</v>
      </c>
      <c r="N295">
        <v>0.42876</v>
      </c>
      <c r="O295" s="41">
        <f>IF(L295=0,0,IF(C295&lt;&gt;"外语学院",综合评价得分!F295*因子分析矩阵及成分!$R$2+综合评价得分!G295*因子分析矩阵及成分!$R$3+综合评价得分!H295*因子分析矩阵及成分!$R$4,IF(综合评价得分!C295="外语学院",综合评价得分!G295*因子分析矩阵及成分!$R$7+综合评价得分!H295*因子分析矩阵及成分!$R$9)))</f>
        <v>0.563318573584544</v>
      </c>
      <c r="P295" s="40">
        <f t="shared" si="37"/>
        <v>135</v>
      </c>
      <c r="Q295">
        <f t="shared" si="38"/>
        <v>7</v>
      </c>
      <c r="R295">
        <f t="shared" si="39"/>
        <v>2</v>
      </c>
      <c r="S295" t="str">
        <f>IF(Q295&lt;=VLOOKUP(C295,录取名额!$A:$B,2,0),"录取","不予录取")</f>
        <v>录取</v>
      </c>
      <c r="T295" t="str">
        <f t="shared" si="40"/>
        <v>FALSE</v>
      </c>
      <c r="U295" t="str">
        <f>IF(R295&lt;=VLOOKUP(E295,录取名额!E:F,2,0),"录取","不予录取")</f>
        <v>录取</v>
      </c>
      <c r="V295" t="str">
        <f t="shared" si="41"/>
        <v>FALSE</v>
      </c>
    </row>
    <row r="296" spans="1:22">
      <c r="A296" s="8">
        <v>362</v>
      </c>
      <c r="B296" s="8" t="s">
        <v>487</v>
      </c>
      <c r="C296" t="s">
        <v>1269</v>
      </c>
      <c r="D296">
        <f>VLOOKUP(A296,[1]数据整理!$A:$O,15,0)</f>
        <v>40200</v>
      </c>
      <c r="E296" t="str">
        <f>VLOOKUP(D296,目标专业代码!$I:$J,2,0)</f>
        <v>心理学</v>
      </c>
      <c r="F296" s="41">
        <v>0.61964416061531</v>
      </c>
      <c r="G296" s="41">
        <v>0.061428762515367</v>
      </c>
      <c r="H296" s="41">
        <v>0.212352039095313</v>
      </c>
      <c r="I296" s="7" t="s">
        <v>1275</v>
      </c>
      <c r="J296" s="7">
        <f t="shared" si="35"/>
        <v>0</v>
      </c>
      <c r="K296" s="7" t="str">
        <f t="shared" si="36"/>
        <v>不予录取</v>
      </c>
      <c r="L296">
        <v>1</v>
      </c>
      <c r="M296">
        <v>0.33837</v>
      </c>
      <c r="N296">
        <v>-0.70941</v>
      </c>
      <c r="O296" s="41">
        <f>IF(L296=0,0,IF(C296&lt;&gt;"外语学院",综合评价得分!F296*因子分析矩阵及成分!$R$2+综合评价得分!G296*因子分析矩阵及成分!$R$3+综合评价得分!H296*因子分析矩阵及成分!$R$4,IF(综合评价得分!C296="外语学院",综合评价得分!G296*因子分析矩阵及成分!$R$7+综合评价得分!H296*因子分析矩阵及成分!$R$9)))</f>
        <v>0.282485377034848</v>
      </c>
      <c r="P296" s="40">
        <f t="shared" si="37"/>
        <v>257</v>
      </c>
      <c r="Q296">
        <f t="shared" si="38"/>
        <v>14</v>
      </c>
      <c r="R296">
        <f t="shared" si="39"/>
        <v>9</v>
      </c>
      <c r="S296" t="str">
        <f>IF(Q296&lt;=VLOOKUP(C296,录取名额!$A:$B,2,0),"录取","不予录取")</f>
        <v>录取</v>
      </c>
      <c r="T296" t="str">
        <f t="shared" si="40"/>
        <v>FALSE</v>
      </c>
      <c r="U296" t="str">
        <f>IF(R296&lt;=VLOOKUP(E296,录取名额!E:F,2,0),"录取","不予录取")</f>
        <v>不予录取</v>
      </c>
      <c r="V296" t="str">
        <f t="shared" si="41"/>
        <v>RIGHT</v>
      </c>
    </row>
    <row r="297" spans="1:22">
      <c r="A297" s="8">
        <v>363</v>
      </c>
      <c r="B297" s="8" t="s">
        <v>488</v>
      </c>
      <c r="C297" t="s">
        <v>1265</v>
      </c>
      <c r="D297">
        <f>VLOOKUP(A297,[1]数据整理!$A:$O,15,0)</f>
        <v>130500</v>
      </c>
      <c r="E297" t="str">
        <f>VLOOKUP(D297,目标专业代码!$I:$J,2,0)</f>
        <v>设计学</v>
      </c>
      <c r="F297" s="41">
        <v>-1.79439227297198</v>
      </c>
      <c r="G297" s="41">
        <v>0.00489471353194367</v>
      </c>
      <c r="H297" s="41">
        <v>0.165066533887654</v>
      </c>
      <c r="I297" s="7" t="s">
        <v>1262</v>
      </c>
      <c r="J297" s="7">
        <f t="shared" si="35"/>
        <v>0</v>
      </c>
      <c r="K297" s="7" t="str">
        <f t="shared" si="36"/>
        <v>不予录取</v>
      </c>
      <c r="L297">
        <v>1</v>
      </c>
      <c r="M297">
        <v>-0.35332</v>
      </c>
      <c r="N297">
        <v>0.15271</v>
      </c>
      <c r="O297" s="41">
        <f>IF(L297=0,0,IF(C297&lt;&gt;"外语学院",综合评价得分!F297*因子分析矩阵及成分!$R$2+综合评价得分!G297*因子分析矩阵及成分!$R$3+综合评价得分!H297*因子分析矩阵及成分!$R$4,IF(综合评价得分!C297="外语学院",综合评价得分!G297*因子分析矩阵及成分!$R$7+综合评价得分!H297*因子分析矩阵及成分!$R$9)))</f>
        <v>-0.432601646567404</v>
      </c>
      <c r="P297" s="40">
        <f t="shared" si="37"/>
        <v>758</v>
      </c>
      <c r="Q297">
        <f t="shared" si="38"/>
        <v>57</v>
      </c>
      <c r="R297">
        <f t="shared" si="39"/>
        <v>17</v>
      </c>
      <c r="S297" t="str">
        <f>IF(Q297&lt;=VLOOKUP(C297,录取名额!$A:$B,2,0),"录取","不予录取")</f>
        <v>不予录取</v>
      </c>
      <c r="T297" t="str">
        <f t="shared" si="40"/>
        <v>RIGHT</v>
      </c>
      <c r="U297" t="str">
        <f>IF(R297&lt;=VLOOKUP(E297,录取名额!E:F,2,0),"录取","不予录取")</f>
        <v>不予录取</v>
      </c>
      <c r="V297" t="str">
        <f t="shared" si="41"/>
        <v>RIGHT</v>
      </c>
    </row>
    <row r="298" spans="1:22">
      <c r="A298" s="8">
        <v>364</v>
      </c>
      <c r="B298" s="8" t="s">
        <v>490</v>
      </c>
      <c r="C298" t="s">
        <v>1265</v>
      </c>
      <c r="D298">
        <f>VLOOKUP(A298,[1]数据整理!$A:$O,15,0)</f>
        <v>135108</v>
      </c>
      <c r="E298" t="str">
        <f>VLOOKUP(D298,目标专业代码!$I:$J,2,0)</f>
        <v>艺术设计</v>
      </c>
      <c r="F298" s="41">
        <v>-1.55593331089064</v>
      </c>
      <c r="G298" s="41">
        <v>0.0124506736544058</v>
      </c>
      <c r="H298" s="41">
        <v>2.73498710677745</v>
      </c>
      <c r="I298" s="7" t="s">
        <v>1262</v>
      </c>
      <c r="J298" s="7">
        <f t="shared" si="35"/>
        <v>0</v>
      </c>
      <c r="K298" s="7" t="str">
        <f t="shared" si="36"/>
        <v>不予录取</v>
      </c>
      <c r="L298">
        <v>1</v>
      </c>
      <c r="M298">
        <v>0.16195</v>
      </c>
      <c r="N298">
        <v>1.39633</v>
      </c>
      <c r="O298" s="41">
        <f>IF(L298=0,0,IF(C298&lt;&gt;"外语学院",综合评价得分!F298*因子分析矩阵及成分!$R$2+综合评价得分!G298*因子分析矩阵及成分!$R$3+综合评价得分!H298*因子分析矩阵及成分!$R$4,IF(综合评价得分!C298="外语学院",综合评价得分!G298*因子分析矩阵及成分!$R$7+综合评价得分!H298*因子分析矩阵及成分!$R$9)))</f>
        <v>0.621436135399857</v>
      </c>
      <c r="P298" s="40">
        <f t="shared" si="37"/>
        <v>120</v>
      </c>
      <c r="Q298">
        <f t="shared" si="38"/>
        <v>9</v>
      </c>
      <c r="R298">
        <f t="shared" si="39"/>
        <v>4</v>
      </c>
      <c r="S298" t="str">
        <f>IF(Q298&lt;=VLOOKUP(C298,录取名额!$A:$B,2,0),"录取","不予录取")</f>
        <v>录取</v>
      </c>
      <c r="T298" t="str">
        <f t="shared" si="40"/>
        <v>FALSE</v>
      </c>
      <c r="U298" t="str">
        <f>IF(R298&lt;=VLOOKUP(E298,录取名额!E:F,2,0),"录取","不予录取")</f>
        <v>录取</v>
      </c>
      <c r="V298" t="str">
        <f t="shared" si="41"/>
        <v>FALSE</v>
      </c>
    </row>
    <row r="299" spans="1:22">
      <c r="A299" s="8">
        <v>366</v>
      </c>
      <c r="B299" s="8" t="s">
        <v>491</v>
      </c>
      <c r="C299" t="s">
        <v>1261</v>
      </c>
      <c r="D299">
        <f>VLOOKUP(A299,[1]数据整理!$A:$O,15,0)</f>
        <v>20200</v>
      </c>
      <c r="E299" t="str">
        <f>VLOOKUP(D299,目标专业代码!$I:$J,2,0)</f>
        <v>应用经济学</v>
      </c>
      <c r="F299" s="41">
        <v>0.85864186816706</v>
      </c>
      <c r="G299" s="41">
        <v>0.333321193070791</v>
      </c>
      <c r="H299" s="41">
        <v>0.197787347302314</v>
      </c>
      <c r="I299" s="7">
        <v>81.78</v>
      </c>
      <c r="J299" s="7">
        <f t="shared" si="35"/>
        <v>81.78</v>
      </c>
      <c r="K299" s="7" t="str">
        <f t="shared" si="36"/>
        <v>录取</v>
      </c>
      <c r="L299">
        <v>1</v>
      </c>
      <c r="M299">
        <v>0.33938</v>
      </c>
      <c r="N299">
        <v>-0.48292</v>
      </c>
      <c r="O299" s="41">
        <f>IF(L299=0,0,IF(C299&lt;&gt;"外语学院",综合评价得分!F299*因子分析矩阵及成分!$R$2+综合评价得分!G299*因子分析矩阵及成分!$R$3+综合评价得分!H299*因子分析矩阵及成分!$R$4,IF(综合评价得分!C299="外语学院",综合评价得分!G299*因子分析矩阵及成分!$R$7+综合评价得分!H299*因子分析矩阵及成分!$R$9)))</f>
        <v>0.472219204143102</v>
      </c>
      <c r="P299" s="40">
        <f t="shared" si="37"/>
        <v>168</v>
      </c>
      <c r="Q299">
        <f t="shared" si="38"/>
        <v>84</v>
      </c>
      <c r="R299">
        <f t="shared" si="39"/>
        <v>21</v>
      </c>
      <c r="S299" t="str">
        <f>IF(Q299&lt;=VLOOKUP(C299,录取名额!$A:$B,2,0),"录取","不予录取")</f>
        <v>不予录取</v>
      </c>
      <c r="T299" t="str">
        <f t="shared" si="40"/>
        <v>FALSE</v>
      </c>
      <c r="U299" t="str">
        <f>IF(R299&lt;=VLOOKUP(E299,录取名额!E:F,2,0),"录取","不予录取")</f>
        <v>不予录取</v>
      </c>
      <c r="V299" t="str">
        <f t="shared" si="41"/>
        <v>FALSE</v>
      </c>
    </row>
    <row r="300" spans="1:22">
      <c r="A300" s="8">
        <v>367</v>
      </c>
      <c r="B300" s="8" t="s">
        <v>492</v>
      </c>
      <c r="C300" t="s">
        <v>1266</v>
      </c>
      <c r="D300">
        <f>VLOOKUP(A300,[1]数据整理!$A:$O,15,0)</f>
        <v>81200</v>
      </c>
      <c r="E300" t="str">
        <f>VLOOKUP(D300,目标专业代码!$I:$J,2,0)</f>
        <v>计算机科学与技术</v>
      </c>
      <c r="F300" s="41">
        <v>-0.317962230549246</v>
      </c>
      <c r="G300" s="41">
        <v>-0.149216861153763</v>
      </c>
      <c r="H300" s="41">
        <v>-0.651759472536703</v>
      </c>
      <c r="I300" s="7" t="s">
        <v>1262</v>
      </c>
      <c r="J300" s="7">
        <f t="shared" si="35"/>
        <v>0</v>
      </c>
      <c r="K300" s="7" t="str">
        <f t="shared" si="36"/>
        <v>不予录取</v>
      </c>
      <c r="L300">
        <v>1</v>
      </c>
      <c r="M300">
        <v>0.18957</v>
      </c>
      <c r="N300">
        <v>-0.68438</v>
      </c>
      <c r="O300" s="41">
        <f>IF(L300=0,0,IF(C300&lt;&gt;"外语学院",综合评价得分!F300*因子分析矩阵及成分!$R$2+综合评价得分!G300*因子分析矩阵及成分!$R$3+综合评价得分!H300*因子分析矩阵及成分!$R$4,IF(综合评价得分!C300="外语学院",综合评价得分!G300*因子分析矩阵及成分!$R$7+综合评价得分!H300*因子分析矩阵及成分!$R$9)))</f>
        <v>-0.408663701299949</v>
      </c>
      <c r="P300" s="40">
        <f t="shared" si="37"/>
        <v>744</v>
      </c>
      <c r="Q300">
        <f t="shared" si="38"/>
        <v>12</v>
      </c>
      <c r="R300">
        <f t="shared" si="39"/>
        <v>9</v>
      </c>
      <c r="S300" t="str">
        <f>IF(Q300&lt;=VLOOKUP(C300,录取名额!$A:$B,2,0),"录取","不予录取")</f>
        <v>不予录取</v>
      </c>
      <c r="T300" t="str">
        <f t="shared" si="40"/>
        <v>RIGHT</v>
      </c>
      <c r="U300" t="str">
        <f>IF(R300&lt;=VLOOKUP(E300,录取名额!E:F,2,0),"录取","不予录取")</f>
        <v>不予录取</v>
      </c>
      <c r="V300" t="str">
        <f t="shared" si="41"/>
        <v>RIGHT</v>
      </c>
    </row>
    <row r="301" spans="1:22">
      <c r="A301" s="8">
        <v>369</v>
      </c>
      <c r="B301" s="8" t="s">
        <v>493</v>
      </c>
      <c r="C301" t="s">
        <v>1261</v>
      </c>
      <c r="D301">
        <f>VLOOKUP(A301,[1]数据整理!$A:$O,15,0)</f>
        <v>125300</v>
      </c>
      <c r="E301" t="str">
        <f>VLOOKUP(D301,目标专业代码!$I:$J,2,0)</f>
        <v>会计</v>
      </c>
      <c r="F301" s="41">
        <v>0.45418420923333</v>
      </c>
      <c r="G301" s="41">
        <v>0.130431003034766</v>
      </c>
      <c r="H301" s="41">
        <v>0.146049377781801</v>
      </c>
      <c r="I301" s="7" t="s">
        <v>1262</v>
      </c>
      <c r="J301" s="7">
        <f t="shared" si="35"/>
        <v>0</v>
      </c>
      <c r="K301" s="7" t="str">
        <f t="shared" si="36"/>
        <v>不予录取</v>
      </c>
      <c r="L301">
        <v>1</v>
      </c>
      <c r="M301">
        <v>-0.55821</v>
      </c>
      <c r="N301">
        <v>0.46024</v>
      </c>
      <c r="O301" s="41">
        <f>IF(L301=0,0,IF(C301&lt;&gt;"外语学院",综合评价得分!F301*因子分析矩阵及成分!$R$2+综合评价得分!G301*因子分析矩阵及成分!$R$3+综合评价得分!H301*因子分析矩阵及成分!$R$4,IF(综合评价得分!C301="外语学院",综合评价得分!G301*因子分析矩阵及成分!$R$7+综合评价得分!H301*因子分析矩阵及成分!$R$9)))</f>
        <v>0.243887719289459</v>
      </c>
      <c r="P301" s="40">
        <f t="shared" si="37"/>
        <v>278</v>
      </c>
      <c r="Q301">
        <f t="shared" si="38"/>
        <v>136</v>
      </c>
      <c r="R301">
        <f t="shared" si="39"/>
        <v>26</v>
      </c>
      <c r="S301" t="str">
        <f>IF(Q301&lt;=VLOOKUP(C301,录取名额!$A:$B,2,0),"录取","不予录取")</f>
        <v>不予录取</v>
      </c>
      <c r="T301" t="str">
        <f t="shared" si="40"/>
        <v>RIGHT</v>
      </c>
      <c r="U301" t="str">
        <f>IF(R301&lt;=VLOOKUP(E301,录取名额!E:F,2,0),"录取","不予录取")</f>
        <v>不予录取</v>
      </c>
      <c r="V301" t="str">
        <f t="shared" si="41"/>
        <v>RIGHT</v>
      </c>
    </row>
    <row r="302" spans="1:22">
      <c r="A302" s="8">
        <v>370</v>
      </c>
      <c r="B302" s="8" t="s">
        <v>494</v>
      </c>
      <c r="C302" t="s">
        <v>1261</v>
      </c>
      <c r="D302">
        <f>VLOOKUP(A302,[1]数据整理!$A:$O,15,0)</f>
        <v>120300</v>
      </c>
      <c r="E302" t="str">
        <f>VLOOKUP(D302,目标专业代码!$I:$J,2,0)</f>
        <v>农林经济管理</v>
      </c>
      <c r="F302" s="41">
        <v>-0.428268864803901</v>
      </c>
      <c r="G302" s="41">
        <v>0.313860529594443</v>
      </c>
      <c r="H302" s="41">
        <v>-0.743621118486683</v>
      </c>
      <c r="I302" s="7">
        <v>91.57</v>
      </c>
      <c r="J302" s="7">
        <f t="shared" si="35"/>
        <v>91.57</v>
      </c>
      <c r="K302" s="7" t="str">
        <f t="shared" si="36"/>
        <v>录取</v>
      </c>
      <c r="L302">
        <v>1</v>
      </c>
      <c r="M302">
        <v>0.95025</v>
      </c>
      <c r="N302">
        <v>0.28606</v>
      </c>
      <c r="O302" s="41">
        <f>IF(L302=0,0,IF(C302&lt;&gt;"外语学院",综合评价得分!F302*因子分析矩阵及成分!$R$2+综合评价得分!G302*因子分析矩阵及成分!$R$3+综合评价得分!H302*因子分析矩阵及成分!$R$4,IF(综合评价得分!C302="外语学院",综合评价得分!G302*因子分析矩阵及成分!$R$7+综合评价得分!H302*因子分析矩阵及成分!$R$9)))</f>
        <v>-0.254821825674448</v>
      </c>
      <c r="P302" s="40">
        <f t="shared" si="37"/>
        <v>647</v>
      </c>
      <c r="Q302">
        <f t="shared" si="38"/>
        <v>286</v>
      </c>
      <c r="R302">
        <f t="shared" si="39"/>
        <v>27</v>
      </c>
      <c r="S302" t="str">
        <f>IF(Q302&lt;=VLOOKUP(C302,录取名额!$A:$B,2,0),"录取","不予录取")</f>
        <v>不予录取</v>
      </c>
      <c r="T302" t="str">
        <f t="shared" si="40"/>
        <v>FALSE</v>
      </c>
      <c r="U302" t="str">
        <f>IF(R302&lt;=VLOOKUP(E302,录取名额!E:F,2,0),"录取","不予录取")</f>
        <v>不予录取</v>
      </c>
      <c r="V302" t="str">
        <f t="shared" si="41"/>
        <v>FALSE</v>
      </c>
    </row>
    <row r="303" spans="1:22">
      <c r="A303" s="8">
        <v>371</v>
      </c>
      <c r="B303" s="8" t="s">
        <v>496</v>
      </c>
      <c r="C303" t="s">
        <v>1265</v>
      </c>
      <c r="D303">
        <f>VLOOKUP(A303,[1]数据整理!$A:$O,15,0)</f>
        <v>135108</v>
      </c>
      <c r="E303" t="str">
        <f>VLOOKUP(D303,目标专业代码!$I:$J,2,0)</f>
        <v>艺术设计</v>
      </c>
      <c r="F303" s="41">
        <v>-1.2856798205318</v>
      </c>
      <c r="G303" s="41">
        <v>0.312620702975262</v>
      </c>
      <c r="H303" s="41">
        <v>0.184944693982253</v>
      </c>
      <c r="I303" s="7" t="s">
        <v>1262</v>
      </c>
      <c r="J303" s="7">
        <f t="shared" si="35"/>
        <v>0</v>
      </c>
      <c r="K303" s="7" t="str">
        <f t="shared" si="36"/>
        <v>不予录取</v>
      </c>
      <c r="L303">
        <v>1</v>
      </c>
      <c r="M303">
        <v>0.54868</v>
      </c>
      <c r="N303">
        <v>0.16533</v>
      </c>
      <c r="O303" s="41">
        <f>IF(L303=0,0,IF(C303&lt;&gt;"外语学院",综合评价得分!F303*因子分析矩阵及成分!$R$2+综合评价得分!G303*因子分析矩阵及成分!$R$3+综合评价得分!H303*因子分析矩阵及成分!$R$4,IF(综合评价得分!C303="外语学院",综合评价得分!G303*因子分析矩阵及成分!$R$7+综合评价得分!H303*因子分析矩阵及成分!$R$9)))</f>
        <v>-0.137804348747308</v>
      </c>
      <c r="P303" s="40">
        <f t="shared" si="37"/>
        <v>537</v>
      </c>
      <c r="Q303">
        <f t="shared" si="38"/>
        <v>34</v>
      </c>
      <c r="R303">
        <f t="shared" si="39"/>
        <v>19</v>
      </c>
      <c r="S303" t="str">
        <f>IF(Q303&lt;=VLOOKUP(C303,录取名额!$A:$B,2,0),"录取","不予录取")</f>
        <v>不予录取</v>
      </c>
      <c r="T303" t="str">
        <f t="shared" si="40"/>
        <v>RIGHT</v>
      </c>
      <c r="U303" t="str">
        <f>IF(R303&lt;=VLOOKUP(E303,录取名额!E:F,2,0),"录取","不予录取")</f>
        <v>不予录取</v>
      </c>
      <c r="V303" t="str">
        <f t="shared" si="41"/>
        <v>RIGHT</v>
      </c>
    </row>
    <row r="304" spans="1:22">
      <c r="A304" s="8">
        <v>372</v>
      </c>
      <c r="B304" s="8" t="s">
        <v>497</v>
      </c>
      <c r="C304" t="s">
        <v>1261</v>
      </c>
      <c r="D304">
        <f>VLOOKUP(A304,[1]数据整理!$A:$O,15,0)</f>
        <v>25400</v>
      </c>
      <c r="E304" t="str">
        <f>VLOOKUP(D304,目标专业代码!$I:$J,2,0)</f>
        <v>国际商务</v>
      </c>
      <c r="F304" s="41">
        <v>-0.18927115725215</v>
      </c>
      <c r="G304" s="41">
        <v>0.228381602339165</v>
      </c>
      <c r="H304" s="41">
        <v>-0.445128570882014</v>
      </c>
      <c r="I304" s="7" t="s">
        <v>1262</v>
      </c>
      <c r="J304" s="7">
        <f t="shared" si="35"/>
        <v>0</v>
      </c>
      <c r="K304" s="7" t="str">
        <f t="shared" si="36"/>
        <v>不予录取</v>
      </c>
      <c r="L304">
        <v>1</v>
      </c>
      <c r="M304">
        <v>-0.96154</v>
      </c>
      <c r="N304">
        <v>0.53092</v>
      </c>
      <c r="O304" s="41">
        <f>IF(L304=0,0,IF(C304&lt;&gt;"外语学院",综合评价得分!F304*因子分析矩阵及成分!$R$2+综合评价得分!G304*因子分析矩阵及成分!$R$3+综合评价得分!H304*因子分析矩阵及成分!$R$4,IF(综合评价得分!C304="外语学院",综合评价得分!G304*因子分析矩阵及成分!$R$7+综合评价得分!H304*因子分析矩阵及成分!$R$9)))</f>
        <v>-0.114697996101811</v>
      </c>
      <c r="P304" s="40">
        <f t="shared" si="37"/>
        <v>518</v>
      </c>
      <c r="Q304">
        <f t="shared" si="38"/>
        <v>235</v>
      </c>
      <c r="R304">
        <f t="shared" si="39"/>
        <v>15</v>
      </c>
      <c r="S304" t="str">
        <f>IF(Q304&lt;=VLOOKUP(C304,录取名额!$A:$B,2,0),"录取","不予录取")</f>
        <v>不予录取</v>
      </c>
      <c r="T304" t="str">
        <f t="shared" si="40"/>
        <v>RIGHT</v>
      </c>
      <c r="U304" t="str">
        <f>IF(R304&lt;=VLOOKUP(E304,录取名额!E:F,2,0),"录取","不予录取")</f>
        <v>不予录取</v>
      </c>
      <c r="V304" t="str">
        <f t="shared" si="41"/>
        <v>RIGHT</v>
      </c>
    </row>
    <row r="305" spans="1:22">
      <c r="A305" s="8">
        <v>376</v>
      </c>
      <c r="B305" s="8" t="s">
        <v>498</v>
      </c>
      <c r="C305" t="s">
        <v>1261</v>
      </c>
      <c r="D305">
        <f>VLOOKUP(A305,[1]数据整理!$A:$O,15,0)</f>
        <v>120300</v>
      </c>
      <c r="E305" t="str">
        <f>VLOOKUP(D305,目标专业代码!$I:$J,2,0)</f>
        <v>农林经济管理</v>
      </c>
      <c r="F305" s="41">
        <v>-0.465037742888784</v>
      </c>
      <c r="G305" s="41">
        <v>0.368450394796673</v>
      </c>
      <c r="H305" s="41">
        <v>0.417628258517332</v>
      </c>
      <c r="I305" s="7" t="s">
        <v>1275</v>
      </c>
      <c r="J305" s="7">
        <f t="shared" si="35"/>
        <v>0</v>
      </c>
      <c r="K305" s="7" t="str">
        <f t="shared" si="36"/>
        <v>不予录取</v>
      </c>
      <c r="L305">
        <v>1</v>
      </c>
      <c r="M305">
        <v>-0.20948</v>
      </c>
      <c r="N305">
        <v>1.26458</v>
      </c>
      <c r="O305" s="41">
        <f>IF(L305=0,0,IF(C305&lt;&gt;"外语学院",综合评价得分!F305*因子分析矩阵及成分!$R$2+综合评价得分!G305*因子分析矩阵及成分!$R$3+综合评价得分!H305*因子分析矩阵及成分!$R$4,IF(综合评价得分!C305="外语学院",综合评价得分!G305*因子分析矩阵及成分!$R$7+综合评价得分!H305*因子分析矩阵及成分!$R$9)))</f>
        <v>0.205611205620906</v>
      </c>
      <c r="P305" s="40">
        <f t="shared" si="37"/>
        <v>296</v>
      </c>
      <c r="Q305">
        <f t="shared" si="38"/>
        <v>145</v>
      </c>
      <c r="R305">
        <f t="shared" si="39"/>
        <v>15</v>
      </c>
      <c r="S305" t="str">
        <f>IF(Q305&lt;=VLOOKUP(C305,录取名额!$A:$B,2,0),"录取","不予录取")</f>
        <v>不予录取</v>
      </c>
      <c r="T305" t="str">
        <f t="shared" si="40"/>
        <v>RIGHT</v>
      </c>
      <c r="U305" t="str">
        <f>IF(R305&lt;=VLOOKUP(E305,录取名额!E:F,2,0),"录取","不予录取")</f>
        <v>不予录取</v>
      </c>
      <c r="V305" t="str">
        <f t="shared" si="41"/>
        <v>RIGHT</v>
      </c>
    </row>
    <row r="306" spans="1:22">
      <c r="A306" s="8">
        <v>378</v>
      </c>
      <c r="B306" s="8" t="s">
        <v>499</v>
      </c>
      <c r="C306" t="s">
        <v>1261</v>
      </c>
      <c r="D306">
        <f>VLOOKUP(A306,[1]数据整理!$A:$O,15,0)</f>
        <v>25200</v>
      </c>
      <c r="E306" t="str">
        <f>VLOOKUP(D306,目标专业代码!$I:$J,2,0)</f>
        <v>应用统计</v>
      </c>
      <c r="F306" s="41">
        <v>0.160033184554254</v>
      </c>
      <c r="G306" s="41">
        <v>-0.0816466966949388</v>
      </c>
      <c r="H306" s="41">
        <v>0.354219527131414</v>
      </c>
      <c r="I306" s="7" t="s">
        <v>1262</v>
      </c>
      <c r="J306" s="7">
        <f t="shared" si="35"/>
        <v>0</v>
      </c>
      <c r="K306" s="7" t="str">
        <f t="shared" si="36"/>
        <v>不予录取</v>
      </c>
      <c r="L306">
        <v>1</v>
      </c>
      <c r="M306">
        <v>-0.49464</v>
      </c>
      <c r="N306">
        <v>-0.59981</v>
      </c>
      <c r="O306" s="41">
        <f>IF(L306=0,0,IF(C306&lt;&gt;"外语学院",综合评价得分!F306*因子分析矩阵及成分!$R$2+综合评价得分!G306*因子分析矩阵及成分!$R$3+综合评价得分!H306*因子分析矩阵及成分!$R$4,IF(综合评价得分!C306="外语学院",综合评价得分!G306*因子分析矩阵及成分!$R$7+综合评价得分!H306*因子分析矩阵及成分!$R$9)))</f>
        <v>0.141363047262897</v>
      </c>
      <c r="P306" s="40">
        <f t="shared" si="37"/>
        <v>328</v>
      </c>
      <c r="Q306">
        <f t="shared" si="38"/>
        <v>160</v>
      </c>
      <c r="R306">
        <f t="shared" si="39"/>
        <v>9</v>
      </c>
      <c r="S306" t="str">
        <f>IF(Q306&lt;=VLOOKUP(C306,录取名额!$A:$B,2,0),"录取","不予录取")</f>
        <v>不予录取</v>
      </c>
      <c r="T306" t="str">
        <f t="shared" si="40"/>
        <v>RIGHT</v>
      </c>
      <c r="U306" t="str">
        <f>IF(R306&lt;=VLOOKUP(E306,录取名额!E:F,2,0),"录取","不予录取")</f>
        <v>不予录取</v>
      </c>
      <c r="V306" t="str">
        <f t="shared" si="41"/>
        <v>RIGHT</v>
      </c>
    </row>
    <row r="307" spans="1:22">
      <c r="A307" s="8">
        <v>379</v>
      </c>
      <c r="B307" s="8" t="s">
        <v>500</v>
      </c>
      <c r="C307" t="s">
        <v>1269</v>
      </c>
      <c r="D307">
        <f>VLOOKUP(A307,[1]数据整理!$A:$O,15,0)</f>
        <v>30100</v>
      </c>
      <c r="E307" t="str">
        <f>VLOOKUP(D307,目标专业代码!$I:$J,2,0)</f>
        <v>法学</v>
      </c>
      <c r="F307" s="41">
        <v>-0.156974066680158</v>
      </c>
      <c r="G307" s="41">
        <v>0.0944687418909859</v>
      </c>
      <c r="H307" s="41">
        <v>-0.835482764436663</v>
      </c>
      <c r="I307" s="7" t="s">
        <v>1262</v>
      </c>
      <c r="J307" s="7">
        <f t="shared" si="35"/>
        <v>0</v>
      </c>
      <c r="K307" s="7" t="str">
        <f t="shared" si="36"/>
        <v>不予录取</v>
      </c>
      <c r="L307">
        <v>1</v>
      </c>
      <c r="M307">
        <v>0.68883</v>
      </c>
      <c r="N307">
        <v>1.34192</v>
      </c>
      <c r="O307" s="41">
        <f>IF(L307=0,0,IF(C307&lt;&gt;"外语学院",综合评价得分!F307*因子分析矩阵及成分!$R$2+综合评价得分!G307*因子分析矩阵及成分!$R$3+综合评价得分!H307*因子分析矩阵及成分!$R$4,IF(综合评价得分!C307="外语学院",综合评价得分!G307*因子分析矩阵及成分!$R$7+综合评价得分!H307*因子分析矩阵及成分!$R$9)))</f>
        <v>-0.318751307857618</v>
      </c>
      <c r="P307" s="40">
        <f t="shared" si="37"/>
        <v>693</v>
      </c>
      <c r="Q307">
        <f t="shared" si="38"/>
        <v>40</v>
      </c>
      <c r="R307">
        <f t="shared" si="39"/>
        <v>10</v>
      </c>
      <c r="S307" t="str">
        <f>IF(Q307&lt;=VLOOKUP(C307,录取名额!$A:$B,2,0),"录取","不予录取")</f>
        <v>不予录取</v>
      </c>
      <c r="T307" t="str">
        <f t="shared" si="40"/>
        <v>RIGHT</v>
      </c>
      <c r="U307" t="str">
        <f>IF(R307&lt;=VLOOKUP(E307,录取名额!E:F,2,0),"录取","不予录取")</f>
        <v>不予录取</v>
      </c>
      <c r="V307" t="str">
        <f t="shared" si="41"/>
        <v>RIGHT</v>
      </c>
    </row>
    <row r="308" spans="1:22">
      <c r="A308" s="8">
        <v>380</v>
      </c>
      <c r="B308" s="8" t="s">
        <v>501</v>
      </c>
      <c r="C308" t="s">
        <v>1261</v>
      </c>
      <c r="D308">
        <f>VLOOKUP(A308,[1]数据整理!$A:$O,15,0)</f>
        <v>125300</v>
      </c>
      <c r="E308" t="str">
        <f>VLOOKUP(D308,目标专业代码!$I:$J,2,0)</f>
        <v>会计</v>
      </c>
      <c r="F308" s="41">
        <v>1.33663728327056</v>
      </c>
      <c r="G308" s="41">
        <v>0.376593120129834</v>
      </c>
      <c r="H308" s="41">
        <v>-0.881413587411653</v>
      </c>
      <c r="I308" s="7" t="s">
        <v>1262</v>
      </c>
      <c r="J308" s="7">
        <f t="shared" si="35"/>
        <v>0</v>
      </c>
      <c r="K308" s="7" t="str">
        <f t="shared" si="36"/>
        <v>不予录取</v>
      </c>
      <c r="L308">
        <v>1</v>
      </c>
      <c r="M308">
        <v>-0.14959</v>
      </c>
      <c r="N308">
        <v>-0.35407</v>
      </c>
      <c r="O308" s="41">
        <f>IF(L308=0,0,IF(C308&lt;&gt;"外语学院",综合评价得分!F308*因子分析矩阵及成分!$R$2+综合评价得分!G308*因子分析矩阵及成分!$R$3+综合评价得分!H308*因子分析矩阵及成分!$R$4,IF(综合评价得分!C308="外语学院",综合评价得分!G308*因子分析矩阵及成分!$R$7+综合评价得分!H308*因子分析矩阵及成分!$R$9)))</f>
        <v>0.212116768536524</v>
      </c>
      <c r="P308" s="40">
        <f t="shared" si="37"/>
        <v>291</v>
      </c>
      <c r="Q308">
        <f t="shared" si="38"/>
        <v>143</v>
      </c>
      <c r="R308">
        <f t="shared" si="39"/>
        <v>28</v>
      </c>
      <c r="S308" t="str">
        <f>IF(Q308&lt;=VLOOKUP(C308,录取名额!$A:$B,2,0),"录取","不予录取")</f>
        <v>不予录取</v>
      </c>
      <c r="T308" t="str">
        <f t="shared" si="40"/>
        <v>RIGHT</v>
      </c>
      <c r="U308" t="str">
        <f>IF(R308&lt;=VLOOKUP(E308,录取名额!E:F,2,0),"录取","不予录取")</f>
        <v>不予录取</v>
      </c>
      <c r="V308" t="str">
        <f t="shared" si="41"/>
        <v>RIGHT</v>
      </c>
    </row>
    <row r="309" spans="1:22">
      <c r="A309" s="8">
        <v>381</v>
      </c>
      <c r="B309" s="8" t="s">
        <v>502</v>
      </c>
      <c r="C309" t="s">
        <v>1261</v>
      </c>
      <c r="D309">
        <f>VLOOKUP(A309,[1]数据整理!$A:$O,15,0)</f>
        <v>120200</v>
      </c>
      <c r="E309" t="str">
        <f>VLOOKUP(D309,目标专业代码!$I:$J,2,0)</f>
        <v>工商管理</v>
      </c>
      <c r="F309" s="41">
        <v>-1.36516614122558</v>
      </c>
      <c r="G309" s="41">
        <v>-0.101359648739295</v>
      </c>
      <c r="H309" s="41">
        <v>-0.559897826586723</v>
      </c>
      <c r="I309" s="7">
        <v>89.5</v>
      </c>
      <c r="J309" s="7">
        <f t="shared" si="35"/>
        <v>89.5</v>
      </c>
      <c r="K309" s="7" t="str">
        <f t="shared" si="36"/>
        <v>录取</v>
      </c>
      <c r="L309">
        <v>1</v>
      </c>
      <c r="M309">
        <v>-0.2433</v>
      </c>
      <c r="N309">
        <v>-0.13501</v>
      </c>
      <c r="O309" s="41">
        <f>IF(L309=0,0,IF(C309&lt;&gt;"外语学院",综合评价得分!F309*因子分析矩阵及成分!$R$2+综合评价得分!G309*因子分析矩阵及成分!$R$3+综合评价得分!H309*因子分析矩阵及成分!$R$4,IF(综合评价得分!C309="外语学院",综合评价得分!G309*因子分析矩阵及成分!$R$7+综合评价得分!H309*因子分析矩阵及成分!$R$9)))</f>
        <v>-0.641496837105249</v>
      </c>
      <c r="P309" s="40">
        <f t="shared" si="37"/>
        <v>839</v>
      </c>
      <c r="Q309">
        <f t="shared" si="38"/>
        <v>340</v>
      </c>
      <c r="R309">
        <f t="shared" si="39"/>
        <v>116</v>
      </c>
      <c r="S309" t="str">
        <f>IF(Q309&lt;=VLOOKUP(C309,录取名额!$A:$B,2,0),"录取","不予录取")</f>
        <v>不予录取</v>
      </c>
      <c r="T309" t="str">
        <f t="shared" si="40"/>
        <v>FALSE</v>
      </c>
      <c r="U309" t="str">
        <f>IF(R309&lt;=VLOOKUP(E309,录取名额!E:F,2,0),"录取","不予录取")</f>
        <v>不予录取</v>
      </c>
      <c r="V309" t="str">
        <f t="shared" si="41"/>
        <v>FALSE</v>
      </c>
    </row>
    <row r="310" spans="1:22">
      <c r="A310" s="8">
        <v>382</v>
      </c>
      <c r="B310" s="8" t="s">
        <v>503</v>
      </c>
      <c r="C310" t="s">
        <v>1273</v>
      </c>
      <c r="D310">
        <f>VLOOKUP(A310,[1]数据整理!$A:$O,15,0)</f>
        <v>82902</v>
      </c>
      <c r="E310" t="str">
        <f>VLOOKUP(D310,目标专业代码!$I:$J,2,0)</f>
        <v>木材科学与技术</v>
      </c>
      <c r="F310" s="41">
        <v>0.840257429124618</v>
      </c>
      <c r="G310" s="41">
        <v>-0.920243085071576</v>
      </c>
      <c r="H310" s="41">
        <v>0.178363324724827</v>
      </c>
      <c r="I310" s="7">
        <v>92.77</v>
      </c>
      <c r="J310" s="7">
        <f t="shared" si="35"/>
        <v>92.77</v>
      </c>
      <c r="K310" s="7" t="str">
        <f t="shared" si="36"/>
        <v>录取</v>
      </c>
      <c r="L310">
        <v>1</v>
      </c>
      <c r="M310">
        <v>-0.25675</v>
      </c>
      <c r="N310">
        <v>-0.16169</v>
      </c>
      <c r="O310" s="41">
        <f>IF(L310=0,0,IF(C310&lt;&gt;"外语学院",综合评价得分!F310*因子分析矩阵及成分!$R$2+综合评价得分!G310*因子分析矩阵及成分!$R$3+综合评价得分!H310*因子分析矩阵及成分!$R$4,IF(综合评价得分!C310="外语学院",综合评价得分!G310*因子分析矩阵及成分!$R$7+综合评价得分!H310*因子分析矩阵及成分!$R$9)))</f>
        <v>-0.134912787350383</v>
      </c>
      <c r="P310" s="40">
        <f t="shared" si="37"/>
        <v>532</v>
      </c>
      <c r="Q310">
        <f t="shared" si="38"/>
        <v>13</v>
      </c>
      <c r="R310">
        <f t="shared" si="39"/>
        <v>11</v>
      </c>
      <c r="S310" t="str">
        <f>IF(Q310&lt;=VLOOKUP(C310,录取名额!$A:$B,2,0),"录取","不予录取")</f>
        <v>录取</v>
      </c>
      <c r="T310" t="str">
        <f t="shared" si="40"/>
        <v>RIGHT</v>
      </c>
      <c r="U310" t="str">
        <f>IF(R310&lt;=VLOOKUP(E310,录取名额!E:F,2,0),"录取","不予录取")</f>
        <v>录取</v>
      </c>
      <c r="V310" t="str">
        <f t="shared" si="41"/>
        <v>RIGHT</v>
      </c>
    </row>
    <row r="311" spans="1:22">
      <c r="A311" s="8">
        <v>383</v>
      </c>
      <c r="B311" s="8" t="s">
        <v>504</v>
      </c>
      <c r="C311" t="s">
        <v>1263</v>
      </c>
      <c r="D311">
        <f>VLOOKUP(A311,[1]数据整理!$A:$O,15,0)</f>
        <v>95300</v>
      </c>
      <c r="E311" t="str">
        <f>VLOOKUP(D311,目标专业代码!$I:$J,2,0)</f>
        <v>风景园林</v>
      </c>
      <c r="F311" s="41">
        <v>-0.281193352464363</v>
      </c>
      <c r="G311" s="41">
        <v>0.292034111580184</v>
      </c>
      <c r="H311" s="41">
        <v>2.16677501132696</v>
      </c>
      <c r="I311" s="7">
        <v>72.26</v>
      </c>
      <c r="J311" s="7">
        <f t="shared" si="35"/>
        <v>72.26</v>
      </c>
      <c r="K311" s="7" t="str">
        <f t="shared" si="36"/>
        <v>录取</v>
      </c>
      <c r="L311">
        <v>1</v>
      </c>
      <c r="M311">
        <v>-0.22792</v>
      </c>
      <c r="N311">
        <v>-0.71518</v>
      </c>
      <c r="O311" s="41">
        <f>IF(L311=0,0,IF(C311&lt;&gt;"外语学院",综合评价得分!F311*因子分析矩阵及成分!$R$2+综合评价得分!G311*因子分析矩阵及成分!$R$3+综合评价得分!H311*因子分析矩阵及成分!$R$4,IF(综合评价得分!C311="外语学院",综合评价得分!G311*因子分析矩阵及成分!$R$7+综合评价得分!H311*因子分析矩阵及成分!$R$9)))</f>
        <v>0.890309232510797</v>
      </c>
      <c r="P311" s="40">
        <f t="shared" si="37"/>
        <v>77</v>
      </c>
      <c r="Q311">
        <f t="shared" si="38"/>
        <v>24</v>
      </c>
      <c r="R311">
        <f t="shared" si="39"/>
        <v>15</v>
      </c>
      <c r="S311" t="str">
        <f>IF(Q311&lt;=VLOOKUP(C311,录取名额!$A:$B,2,0),"录取","不予录取")</f>
        <v>录取</v>
      </c>
      <c r="T311" t="str">
        <f t="shared" si="40"/>
        <v>RIGHT</v>
      </c>
      <c r="U311" t="str">
        <f>IF(R311&lt;=VLOOKUP(E311,录取名额!E:F,2,0),"录取","不予录取")</f>
        <v>录取</v>
      </c>
      <c r="V311" t="str">
        <f t="shared" si="41"/>
        <v>RIGHT</v>
      </c>
    </row>
    <row r="312" spans="1:22">
      <c r="A312" s="8">
        <v>384</v>
      </c>
      <c r="B312" s="8" t="s">
        <v>505</v>
      </c>
      <c r="C312" t="s">
        <v>1261</v>
      </c>
      <c r="D312">
        <f>VLOOKUP(A312,[1]数据整理!$A:$O,15,0)</f>
        <v>20200</v>
      </c>
      <c r="E312" t="str">
        <f>VLOOKUP(D312,目标专业代码!$I:$J,2,0)</f>
        <v>应用经济学</v>
      </c>
      <c r="F312" s="41">
        <v>0.527721965403099</v>
      </c>
      <c r="G312" s="41">
        <v>0.361053427429954</v>
      </c>
      <c r="H312" s="41">
        <v>-0.881413587411653</v>
      </c>
      <c r="I312" s="7" t="s">
        <v>1262</v>
      </c>
      <c r="J312" s="7">
        <f t="shared" si="35"/>
        <v>0</v>
      </c>
      <c r="K312" s="7" t="str">
        <f t="shared" si="36"/>
        <v>不予录取</v>
      </c>
      <c r="L312">
        <v>1</v>
      </c>
      <c r="M312">
        <v>0.97163</v>
      </c>
      <c r="N312">
        <v>0.84731</v>
      </c>
      <c r="O312" s="41">
        <f>IF(L312=0,0,IF(C312&lt;&gt;"外语学院",综合评价得分!F312*因子分析矩阵及成分!$R$2+综合评价得分!G312*因子分析矩阵及成分!$R$3+综合评价得分!H312*因子分析矩阵及成分!$R$4,IF(综合评价得分!C312="外语学院",综合评价得分!G312*因子分析矩阵及成分!$R$7+综合评价得分!H312*因子分析矩阵及成分!$R$9)))</f>
        <v>-0.0198174198064383</v>
      </c>
      <c r="P312" s="40">
        <f t="shared" si="37"/>
        <v>439</v>
      </c>
      <c r="Q312">
        <f t="shared" si="38"/>
        <v>204</v>
      </c>
      <c r="R312">
        <f t="shared" si="39"/>
        <v>46</v>
      </c>
      <c r="S312" t="str">
        <f>IF(Q312&lt;=VLOOKUP(C312,录取名额!$A:$B,2,0),"录取","不予录取")</f>
        <v>不予录取</v>
      </c>
      <c r="T312" t="str">
        <f t="shared" si="40"/>
        <v>RIGHT</v>
      </c>
      <c r="U312" t="str">
        <f>IF(R312&lt;=VLOOKUP(E312,录取名额!E:F,2,0),"录取","不予录取")</f>
        <v>不予录取</v>
      </c>
      <c r="V312" t="str">
        <f t="shared" si="41"/>
        <v>RIGHT</v>
      </c>
    </row>
    <row r="313" spans="1:22">
      <c r="A313" s="8">
        <v>386</v>
      </c>
      <c r="B313" s="8" t="s">
        <v>506</v>
      </c>
      <c r="C313" t="s">
        <v>1273</v>
      </c>
      <c r="D313">
        <f>VLOOKUP(A313,[1]数据整理!$A:$O,15,0)</f>
        <v>82902</v>
      </c>
      <c r="E313" t="str">
        <f>VLOOKUP(D313,目标专业代码!$I:$J,2,0)</f>
        <v>木材科学与技术</v>
      </c>
      <c r="F313" s="41">
        <v>-1.58772783916815</v>
      </c>
      <c r="G313" s="41">
        <v>-1.57187475852794</v>
      </c>
      <c r="H313" s="41">
        <v>1.61927265868991</v>
      </c>
      <c r="I313" s="7">
        <v>92.45</v>
      </c>
      <c r="J313" s="7">
        <f t="shared" si="35"/>
        <v>92.45</v>
      </c>
      <c r="K313" s="7" t="str">
        <f t="shared" si="36"/>
        <v>录取</v>
      </c>
      <c r="L313">
        <v>1</v>
      </c>
      <c r="M313">
        <v>1.54136</v>
      </c>
      <c r="N313">
        <v>-0.22512</v>
      </c>
      <c r="O313" s="41">
        <f>IF(L313=0,0,IF(C313&lt;&gt;"外语学院",综合评价得分!F313*因子分析矩阵及成分!$R$2+综合评价得分!G313*因子分析矩阵及成分!$R$3+综合评价得分!H313*因子分析矩阵及成分!$R$4,IF(综合评价得分!C313="外语学院",综合评价得分!G313*因子分析矩阵及成分!$R$7+综合评价得分!H313*因子分析矩阵及成分!$R$9)))</f>
        <v>-0.566173662350754</v>
      </c>
      <c r="P313" s="40">
        <f t="shared" si="37"/>
        <v>806</v>
      </c>
      <c r="Q313">
        <f t="shared" si="38"/>
        <v>24</v>
      </c>
      <c r="R313">
        <f t="shared" si="39"/>
        <v>19</v>
      </c>
      <c r="S313" t="str">
        <f>IF(Q313&lt;=VLOOKUP(C313,录取名额!$A:$B,2,0),"录取","不予录取")</f>
        <v>录取</v>
      </c>
      <c r="T313" t="str">
        <f t="shared" si="40"/>
        <v>RIGHT</v>
      </c>
      <c r="U313" t="str">
        <f>IF(R313&lt;=VLOOKUP(E313,录取名额!E:F,2,0),"录取","不予录取")</f>
        <v>录取</v>
      </c>
      <c r="V313" t="str">
        <f t="shared" si="41"/>
        <v>RIGHT</v>
      </c>
    </row>
    <row r="314" spans="1:22">
      <c r="A314" s="8">
        <v>387</v>
      </c>
      <c r="B314" s="8" t="s">
        <v>507</v>
      </c>
      <c r="C314" t="s">
        <v>1271</v>
      </c>
      <c r="D314">
        <f>VLOOKUP(A314,[1]数据整理!$A:$O,15,0)</f>
        <v>90702</v>
      </c>
      <c r="E314" t="str">
        <f>VLOOKUP(D314,目标专业代码!$I:$J,2,0)</f>
        <v>森林培育</v>
      </c>
      <c r="F314" s="41">
        <v>-1.47644699019687</v>
      </c>
      <c r="G314" s="41">
        <v>0.145996269302729</v>
      </c>
      <c r="H314" s="41">
        <v>2.14386740157224</v>
      </c>
      <c r="I314" s="7">
        <v>88.47</v>
      </c>
      <c r="J314" s="7">
        <f t="shared" si="35"/>
        <v>88.47</v>
      </c>
      <c r="K314" s="7" t="str">
        <f t="shared" si="36"/>
        <v>录取</v>
      </c>
      <c r="L314">
        <v>1</v>
      </c>
      <c r="M314">
        <v>-0.26583</v>
      </c>
      <c r="N314">
        <v>-0.45874</v>
      </c>
      <c r="O314" s="41">
        <f>IF(L314=0,0,IF(C314&lt;&gt;"外语学院",综合评价得分!F314*因子分析矩阵及成分!$R$2+综合评价得分!G314*因子分析矩阵及成分!$R$3+综合评价得分!H314*因子分析矩阵及成分!$R$4,IF(综合评价得分!C314="外语学院",综合评价得分!G314*因子分析矩阵及成分!$R$7+综合评价得分!H314*因子分析矩阵及成分!$R$9)))</f>
        <v>0.480452335636782</v>
      </c>
      <c r="P314" s="40">
        <f t="shared" si="37"/>
        <v>164</v>
      </c>
      <c r="Q314">
        <f t="shared" si="38"/>
        <v>7</v>
      </c>
      <c r="R314">
        <f t="shared" si="39"/>
        <v>3</v>
      </c>
      <c r="S314" t="str">
        <f>IF(Q314&lt;=VLOOKUP(C314,录取名额!$A:$B,2,0),"录取","不予录取")</f>
        <v>录取</v>
      </c>
      <c r="T314" t="str">
        <f t="shared" si="40"/>
        <v>RIGHT</v>
      </c>
      <c r="U314" t="str">
        <f>IF(R314&lt;=VLOOKUP(E314,录取名额!E:F,2,0),"录取","不予录取")</f>
        <v>录取</v>
      </c>
      <c r="V314" t="str">
        <f t="shared" si="41"/>
        <v>RIGHT</v>
      </c>
    </row>
    <row r="315" spans="1:22">
      <c r="A315" s="8">
        <v>389</v>
      </c>
      <c r="B315" s="8" t="s">
        <v>508</v>
      </c>
      <c r="C315" t="s">
        <v>1261</v>
      </c>
      <c r="D315">
        <f>VLOOKUP(A315,[1]数据整理!$A:$O,15,0)</f>
        <v>20200</v>
      </c>
      <c r="E315" t="str">
        <f>VLOOKUP(D315,目标专业代码!$I:$J,2,0)</f>
        <v>应用经济学</v>
      </c>
      <c r="F315" s="41">
        <v>-0.373115547676574</v>
      </c>
      <c r="G315" s="41">
        <v>-0.45846446836269</v>
      </c>
      <c r="H315" s="41">
        <v>-0.100705200302355</v>
      </c>
      <c r="I315" s="7" t="s">
        <v>1262</v>
      </c>
      <c r="J315" s="7">
        <f t="shared" si="35"/>
        <v>0</v>
      </c>
      <c r="K315" s="7" t="str">
        <f t="shared" si="36"/>
        <v>不予录取</v>
      </c>
      <c r="L315">
        <v>1</v>
      </c>
      <c r="M315">
        <v>-1.35712</v>
      </c>
      <c r="N315">
        <v>0.57593</v>
      </c>
      <c r="O315" s="41">
        <f>IF(L315=0,0,IF(C315&lt;&gt;"外语学院",综合评价得分!F315*因子分析矩阵及成分!$R$2+综合评价得分!G315*因子分析矩阵及成分!$R$3+综合评价得分!H315*因子分析矩阵及成分!$R$4,IF(综合评价得分!C315="外语学院",综合评价得分!G315*因子分析矩阵及成分!$R$7+综合评价得分!H315*因子分析矩阵及成分!$R$9)))</f>
        <v>-0.359608244125214</v>
      </c>
      <c r="P315" s="40">
        <f t="shared" si="37"/>
        <v>721</v>
      </c>
      <c r="Q315">
        <f t="shared" si="38"/>
        <v>309</v>
      </c>
      <c r="R315">
        <f t="shared" si="39"/>
        <v>68</v>
      </c>
      <c r="S315" t="str">
        <f>IF(Q315&lt;=VLOOKUP(C315,录取名额!$A:$B,2,0),"录取","不予录取")</f>
        <v>不予录取</v>
      </c>
      <c r="T315" t="str">
        <f t="shared" si="40"/>
        <v>RIGHT</v>
      </c>
      <c r="U315" t="str">
        <f>IF(R315&lt;=VLOOKUP(E315,录取名额!E:F,2,0),"录取","不予录取")</f>
        <v>不予录取</v>
      </c>
      <c r="V315" t="str">
        <f t="shared" si="41"/>
        <v>RIGHT</v>
      </c>
    </row>
    <row r="316" spans="1:22">
      <c r="A316" s="8">
        <v>391</v>
      </c>
      <c r="B316" s="8" t="s">
        <v>509</v>
      </c>
      <c r="C316" t="s">
        <v>1261</v>
      </c>
      <c r="D316">
        <f>VLOOKUP(A316,[1]数据整理!$A:$O,15,0)</f>
        <v>125300</v>
      </c>
      <c r="E316" t="str">
        <f>VLOOKUP(D316,目标专业代码!$I:$J,2,0)</f>
        <v>会计</v>
      </c>
      <c r="F316" s="41">
        <v>0.14164874551181</v>
      </c>
      <c r="G316" s="41">
        <v>0.141741902091916</v>
      </c>
      <c r="H316" s="41">
        <v>-0.648730022876573</v>
      </c>
      <c r="I316" s="7" t="s">
        <v>1262</v>
      </c>
      <c r="J316" s="7">
        <f t="shared" si="35"/>
        <v>0</v>
      </c>
      <c r="K316" s="7" t="str">
        <f t="shared" si="36"/>
        <v>不予录取</v>
      </c>
      <c r="L316">
        <v>1</v>
      </c>
      <c r="M316">
        <v>-0.16151</v>
      </c>
      <c r="N316">
        <v>-0.8111</v>
      </c>
      <c r="O316" s="41">
        <f>IF(L316=0,0,IF(C316&lt;&gt;"外语学院",综合评价得分!F316*因子分析矩阵及成分!$R$2+综合评价得分!G316*因子分析矩阵及成分!$R$3+综合评价得分!H316*因子分析矩阵及成分!$R$4,IF(综合评价得分!C316="外语学院",综合评价得分!G316*因子分析矩阵及成分!$R$7+综合评价得分!H316*因子分析矩阵及成分!$R$9)))</f>
        <v>-0.141903396809432</v>
      </c>
      <c r="P316" s="40">
        <f t="shared" si="37"/>
        <v>544</v>
      </c>
      <c r="Q316">
        <f t="shared" si="38"/>
        <v>246</v>
      </c>
      <c r="R316">
        <f t="shared" si="39"/>
        <v>52</v>
      </c>
      <c r="S316" t="str">
        <f>IF(Q316&lt;=VLOOKUP(C316,录取名额!$A:$B,2,0),"录取","不予录取")</f>
        <v>不予录取</v>
      </c>
      <c r="T316" t="str">
        <f t="shared" si="40"/>
        <v>RIGHT</v>
      </c>
      <c r="U316" t="str">
        <f>IF(R316&lt;=VLOOKUP(E316,录取名额!E:F,2,0),"录取","不予录取")</f>
        <v>不予录取</v>
      </c>
      <c r="V316" t="str">
        <f t="shared" si="41"/>
        <v>RIGHT</v>
      </c>
    </row>
    <row r="317" spans="1:22">
      <c r="A317" s="8">
        <v>392</v>
      </c>
      <c r="B317" s="8" t="s">
        <v>510</v>
      </c>
      <c r="C317" t="s">
        <v>1263</v>
      </c>
      <c r="D317">
        <f>VLOOKUP(A317,[1]数据整理!$A:$O,15,0)</f>
        <v>95300</v>
      </c>
      <c r="E317" t="str">
        <f>VLOOKUP(D317,目标专业代码!$I:$J,2,0)</f>
        <v>风景园林</v>
      </c>
      <c r="F317" s="41">
        <v>-0.170886718209708</v>
      </c>
      <c r="G317" s="41">
        <v>-0.699250615021118</v>
      </c>
      <c r="H317" s="41">
        <v>0.625729445870223</v>
      </c>
      <c r="I317" s="7" t="s">
        <v>1262</v>
      </c>
      <c r="J317" s="7">
        <f t="shared" si="35"/>
        <v>0</v>
      </c>
      <c r="K317" s="7" t="str">
        <f t="shared" si="36"/>
        <v>不予录取</v>
      </c>
      <c r="L317">
        <v>1</v>
      </c>
      <c r="M317">
        <v>0.44789</v>
      </c>
      <c r="N317">
        <v>-0.86193</v>
      </c>
      <c r="O317" s="41">
        <f>IF(L317=0,0,IF(C317&lt;&gt;"外语学院",综合评价得分!F317*因子分析矩阵及成分!$R$2+综合评价得分!G317*因子分析矩阵及成分!$R$3+综合评价得分!H317*因子分析矩阵及成分!$R$4,IF(综合评价得分!C317="外语学院",综合评价得分!G317*因子分析矩阵及成分!$R$7+综合评价得分!H317*因子分析矩阵及成分!$R$9)))</f>
        <v>-0.139459219578209</v>
      </c>
      <c r="P317" s="40">
        <f t="shared" si="37"/>
        <v>540</v>
      </c>
      <c r="Q317">
        <f t="shared" si="38"/>
        <v>135</v>
      </c>
      <c r="R317">
        <f t="shared" si="39"/>
        <v>68</v>
      </c>
      <c r="S317" t="str">
        <f>IF(Q317&lt;=VLOOKUP(C317,录取名额!$A:$B,2,0),"录取","不予录取")</f>
        <v>不予录取</v>
      </c>
      <c r="T317" t="str">
        <f t="shared" si="40"/>
        <v>RIGHT</v>
      </c>
      <c r="U317" t="str">
        <f>IF(R317&lt;=VLOOKUP(E317,录取名额!E:F,2,0),"录取","不予录取")</f>
        <v>不予录取</v>
      </c>
      <c r="V317" t="str">
        <f t="shared" si="41"/>
        <v>RIGHT</v>
      </c>
    </row>
    <row r="318" spans="1:22">
      <c r="A318" s="8">
        <v>394</v>
      </c>
      <c r="B318" s="8" t="s">
        <v>511</v>
      </c>
      <c r="C318" t="s">
        <v>1261</v>
      </c>
      <c r="D318">
        <f>VLOOKUP(A318,[1]数据整理!$A:$O,15,0)</f>
        <v>20200</v>
      </c>
      <c r="E318" t="str">
        <f>VLOOKUP(D318,目标专业代码!$I:$J,2,0)</f>
        <v>应用经济学</v>
      </c>
      <c r="F318" s="41">
        <v>0.877026307209503</v>
      </c>
      <c r="G318" s="41">
        <v>0.176795033662568</v>
      </c>
      <c r="H318" s="41">
        <v>-0.789551941461673</v>
      </c>
      <c r="I318" s="7" t="s">
        <v>1262</v>
      </c>
      <c r="J318" s="7">
        <f t="shared" si="35"/>
        <v>0</v>
      </c>
      <c r="K318" s="7" t="str">
        <f t="shared" si="36"/>
        <v>不予录取</v>
      </c>
      <c r="L318">
        <v>1</v>
      </c>
      <c r="M318">
        <v>0.88579</v>
      </c>
      <c r="N318">
        <v>-0.41184</v>
      </c>
      <c r="O318" s="41">
        <f>IF(L318=0,0,IF(C318&lt;&gt;"外语学院",综合评价得分!F318*因子分析矩阵及成分!$R$2+综合评价得分!G318*因子分析矩阵及成分!$R$3+综合评价得分!H318*因子分析矩阵及成分!$R$4,IF(综合评价得分!C318="外语学院",综合评价得分!G318*因子分析矩阵及成分!$R$7+综合评价得分!H318*因子分析矩阵及成分!$R$9)))</f>
        <v>0.0249380704884671</v>
      </c>
      <c r="P318" s="40">
        <f t="shared" si="37"/>
        <v>397</v>
      </c>
      <c r="Q318">
        <f t="shared" si="38"/>
        <v>188</v>
      </c>
      <c r="R318">
        <f t="shared" si="39"/>
        <v>42</v>
      </c>
      <c r="S318" t="str">
        <f>IF(Q318&lt;=VLOOKUP(C318,录取名额!$A:$B,2,0),"录取","不予录取")</f>
        <v>不予录取</v>
      </c>
      <c r="T318" t="str">
        <f t="shared" si="40"/>
        <v>RIGHT</v>
      </c>
      <c r="U318" t="str">
        <f>IF(R318&lt;=VLOOKUP(E318,录取名额!E:F,2,0),"录取","不予录取")</f>
        <v>不予录取</v>
      </c>
      <c r="V318" t="str">
        <f t="shared" si="41"/>
        <v>RIGHT</v>
      </c>
    </row>
    <row r="319" spans="1:22">
      <c r="A319" s="8">
        <v>395</v>
      </c>
      <c r="B319" s="8" t="s">
        <v>512</v>
      </c>
      <c r="C319" t="s">
        <v>1265</v>
      </c>
      <c r="D319">
        <f>VLOOKUP(A319,[1]数据整理!$A:$O,15,0)</f>
        <v>135108</v>
      </c>
      <c r="E319" t="str">
        <f>VLOOKUP(D319,目标专业代码!$I:$J,2,0)</f>
        <v>艺术设计</v>
      </c>
      <c r="F319" s="41">
        <v>-0.0605800839550552</v>
      </c>
      <c r="G319" s="41">
        <v>0.294071088065167</v>
      </c>
      <c r="H319" s="41">
        <v>1.05170758049601</v>
      </c>
      <c r="I319" s="7" t="s">
        <v>1262</v>
      </c>
      <c r="J319" s="7">
        <f t="shared" si="35"/>
        <v>0</v>
      </c>
      <c r="K319" s="7" t="str">
        <f t="shared" si="36"/>
        <v>不予录取</v>
      </c>
      <c r="L319">
        <v>1</v>
      </c>
      <c r="M319">
        <v>0.34794</v>
      </c>
      <c r="N319">
        <v>-0.50569</v>
      </c>
      <c r="O319" s="41">
        <f>IF(L319=0,0,IF(C319&lt;&gt;"外语学院",综合评价得分!F319*因子分析矩阵及成分!$R$2+综合评价得分!G319*因子分析矩阵及成分!$R$3+综合评价得分!H319*因子分析矩阵及成分!$R$4,IF(综合评价得分!C319="外语学院",综合评价得分!G319*因子分析矩阵及成分!$R$7+综合评价得分!H319*因子分析矩阵及成分!$R$9)))</f>
        <v>0.525459761865786</v>
      </c>
      <c r="P319" s="40">
        <f t="shared" si="37"/>
        <v>144</v>
      </c>
      <c r="Q319">
        <f t="shared" si="38"/>
        <v>10</v>
      </c>
      <c r="R319">
        <f t="shared" si="39"/>
        <v>5</v>
      </c>
      <c r="S319" t="str">
        <f>IF(Q319&lt;=VLOOKUP(C319,录取名额!$A:$B,2,0),"录取","不予录取")</f>
        <v>录取</v>
      </c>
      <c r="T319" t="str">
        <f t="shared" si="40"/>
        <v>FALSE</v>
      </c>
      <c r="U319" t="str">
        <f>IF(R319&lt;=VLOOKUP(E319,录取名额!E:F,2,0),"录取","不予录取")</f>
        <v>录取</v>
      </c>
      <c r="V319" t="str">
        <f t="shared" si="41"/>
        <v>FALSE</v>
      </c>
    </row>
    <row r="320" spans="1:22">
      <c r="A320" s="8">
        <v>396</v>
      </c>
      <c r="B320" s="8" t="s">
        <v>513</v>
      </c>
      <c r="C320" t="s">
        <v>1273</v>
      </c>
      <c r="D320">
        <f>VLOOKUP(A320,[1]数据整理!$A:$O,15,0)</f>
        <v>82902</v>
      </c>
      <c r="E320" t="str">
        <f>VLOOKUP(D320,目标专业代码!$I:$J,2,0)</f>
        <v>木材科学与技术</v>
      </c>
      <c r="F320" s="41">
        <v>-0.0421956449126116</v>
      </c>
      <c r="G320" s="41">
        <v>-0.147522074309342</v>
      </c>
      <c r="H320" s="41">
        <v>-0.465006730976613</v>
      </c>
      <c r="I320" s="7">
        <v>91.32</v>
      </c>
      <c r="J320" s="7">
        <f t="shared" si="35"/>
        <v>91.32</v>
      </c>
      <c r="K320" s="7" t="str">
        <f t="shared" si="36"/>
        <v>录取</v>
      </c>
      <c r="L320">
        <v>1</v>
      </c>
      <c r="M320">
        <v>0.16694</v>
      </c>
      <c r="N320">
        <v>-0.79858</v>
      </c>
      <c r="O320" s="41">
        <f>IF(L320=0,0,IF(C320&lt;&gt;"外语学院",综合评价得分!F320*因子分析矩阵及成分!$R$2+综合评价得分!G320*因子分析矩阵及成分!$R$3+综合评价得分!H320*因子分析矩阵及成分!$R$4,IF(综合评价得分!C320="外语学院",综合评价得分!G320*因子分析矩阵及成分!$R$7+综合评价得分!H320*因子分析矩阵及成分!$R$9)))</f>
        <v>-0.259779597521047</v>
      </c>
      <c r="P320" s="40">
        <f t="shared" si="37"/>
        <v>649</v>
      </c>
      <c r="Q320">
        <f t="shared" si="38"/>
        <v>16</v>
      </c>
      <c r="R320">
        <f t="shared" si="39"/>
        <v>14</v>
      </c>
      <c r="S320" t="str">
        <f>IF(Q320&lt;=VLOOKUP(C320,录取名额!$A:$B,2,0),"录取","不予录取")</f>
        <v>录取</v>
      </c>
      <c r="T320" t="str">
        <f t="shared" si="40"/>
        <v>RIGHT</v>
      </c>
      <c r="U320" t="str">
        <f>IF(R320&lt;=VLOOKUP(E320,录取名额!E:F,2,0),"录取","不予录取")</f>
        <v>录取</v>
      </c>
      <c r="V320" t="str">
        <f t="shared" si="41"/>
        <v>RIGHT</v>
      </c>
    </row>
    <row r="321" spans="1:22">
      <c r="A321" s="8">
        <v>397</v>
      </c>
      <c r="B321" s="8" t="s">
        <v>514</v>
      </c>
      <c r="C321" t="s">
        <v>1265</v>
      </c>
      <c r="D321">
        <f>VLOOKUP(A321,[1]数据整理!$A:$O,15,0)</f>
        <v>135108</v>
      </c>
      <c r="E321" t="str">
        <f>VLOOKUP(D321,目标专业代码!$I:$J,2,0)</f>
        <v>艺术设计</v>
      </c>
      <c r="F321" s="41">
        <v>-0.983631801895445</v>
      </c>
      <c r="G321" s="41">
        <v>-0.349568728682802</v>
      </c>
      <c r="H321" s="41">
        <v>0.0860475412577346</v>
      </c>
      <c r="I321" s="7">
        <v>87</v>
      </c>
      <c r="J321" s="7">
        <f t="shared" si="35"/>
        <v>87</v>
      </c>
      <c r="K321" s="7" t="str">
        <f t="shared" si="36"/>
        <v>录取</v>
      </c>
      <c r="L321">
        <v>1</v>
      </c>
      <c r="M321">
        <v>-0.98683</v>
      </c>
      <c r="N321">
        <v>-1.13309</v>
      </c>
      <c r="O321" s="41">
        <f>IF(L321=0,0,IF(C321&lt;&gt;"外语学院",综合评价得分!F321*因子分析矩阵及成分!$R$2+综合评价得分!G321*因子分析矩阵及成分!$R$3+综合评价得分!H321*因子分析矩阵及成分!$R$4,IF(综合评价得分!C321="外语学院",综合评价得分!G321*因子分析矩阵及成分!$R$7+综合评价得分!H321*因子分析矩阵及成分!$R$9)))</f>
        <v>-0.405918176930062</v>
      </c>
      <c r="P321" s="40">
        <f t="shared" si="37"/>
        <v>741</v>
      </c>
      <c r="Q321">
        <f t="shared" si="38"/>
        <v>52</v>
      </c>
      <c r="R321">
        <f t="shared" si="39"/>
        <v>32</v>
      </c>
      <c r="S321" t="str">
        <f>IF(Q321&lt;=VLOOKUP(C321,录取名额!$A:$B,2,0),"录取","不予录取")</f>
        <v>不予录取</v>
      </c>
      <c r="T321" t="str">
        <f t="shared" si="40"/>
        <v>FALSE</v>
      </c>
      <c r="U321" t="str">
        <f>IF(R321&lt;=VLOOKUP(E321,录取名额!E:F,2,0),"录取","不予录取")</f>
        <v>不予录取</v>
      </c>
      <c r="V321" t="str">
        <f t="shared" si="41"/>
        <v>FALSE</v>
      </c>
    </row>
    <row r="322" spans="1:22">
      <c r="A322" s="8">
        <v>398</v>
      </c>
      <c r="B322" s="8" t="s">
        <v>515</v>
      </c>
      <c r="C322" t="s">
        <v>1265</v>
      </c>
      <c r="D322">
        <f>VLOOKUP(A322,[1]数据整理!$A:$O,15,0)</f>
        <v>135108</v>
      </c>
      <c r="E322" t="str">
        <f>VLOOKUP(D322,目标专业代码!$I:$J,2,0)</f>
        <v>艺术设计</v>
      </c>
      <c r="F322" s="41">
        <v>-0.648882133313207</v>
      </c>
      <c r="G322" s="41">
        <v>0.156484710570076</v>
      </c>
      <c r="H322" s="41">
        <v>-0.881413587411653</v>
      </c>
      <c r="I322" s="7" t="s">
        <v>1262</v>
      </c>
      <c r="J322" s="7">
        <f t="shared" si="35"/>
        <v>0</v>
      </c>
      <c r="K322" s="7" t="str">
        <f t="shared" si="36"/>
        <v>不予录取</v>
      </c>
      <c r="L322">
        <v>1</v>
      </c>
      <c r="M322">
        <v>-1.03667</v>
      </c>
      <c r="N322">
        <v>-0.01724</v>
      </c>
      <c r="O322" s="41">
        <f>IF(L322=0,0,IF(C322&lt;&gt;"外语学院",综合评价得分!F322*因子分析矩阵及成分!$R$2+综合评价得分!G322*因子分析矩阵及成分!$R$3+综合评价得分!H322*因子分析矩阵及成分!$R$4,IF(综合评价得分!C322="外语学院",综合评价得分!G322*因子分析矩阵及成分!$R$7+综合评价得分!H322*因子分析矩阵及成分!$R$9)))</f>
        <v>-0.443485903670492</v>
      </c>
      <c r="P322" s="40">
        <f t="shared" si="37"/>
        <v>763</v>
      </c>
      <c r="Q322">
        <f t="shared" si="38"/>
        <v>58</v>
      </c>
      <c r="R322">
        <f t="shared" si="39"/>
        <v>37</v>
      </c>
      <c r="S322" t="str">
        <f>IF(Q322&lt;=VLOOKUP(C322,录取名额!$A:$B,2,0),"录取","不予录取")</f>
        <v>不予录取</v>
      </c>
      <c r="T322" t="str">
        <f t="shared" si="40"/>
        <v>RIGHT</v>
      </c>
      <c r="U322" t="str">
        <f>IF(R322&lt;=VLOOKUP(E322,录取名额!E:F,2,0),"录取","不予录取")</f>
        <v>不予录取</v>
      </c>
      <c r="V322" t="str">
        <f t="shared" si="41"/>
        <v>RIGHT</v>
      </c>
    </row>
    <row r="323" spans="1:22">
      <c r="A323" s="8">
        <v>399</v>
      </c>
      <c r="B323" s="8" t="s">
        <v>517</v>
      </c>
      <c r="C323" t="s">
        <v>1270</v>
      </c>
      <c r="D323">
        <f>VLOOKUP(A323,[1]数据整理!$A:$O,15,0)</f>
        <v>55101</v>
      </c>
      <c r="E323" t="str">
        <f>VLOOKUP(D323,目标专业代码!$I:$J,2,0)</f>
        <v>英语笔译</v>
      </c>
      <c r="F323" s="41">
        <v>0.435799770190887</v>
      </c>
      <c r="G323" s="41">
        <v>0.369624274800554</v>
      </c>
      <c r="H323" s="41">
        <v>0.169450665780453</v>
      </c>
      <c r="I323" s="7" t="s">
        <v>1262</v>
      </c>
      <c r="J323" s="7">
        <f t="shared" ref="J323:J386" si="42">IF(ISNUMBER(I323),I323,0)</f>
        <v>0</v>
      </c>
      <c r="K323" s="7" t="str">
        <f t="shared" ref="K323:K386" si="43">IF(ISNUMBER(I323),"录取","不予录取")</f>
        <v>不予录取</v>
      </c>
      <c r="L323">
        <v>1</v>
      </c>
      <c r="M323">
        <v>-1.00266</v>
      </c>
      <c r="N323">
        <v>-0.0553</v>
      </c>
      <c r="O323" s="41">
        <f>IF(L323=0,0,IF(C323&lt;&gt;"外语学院",综合评价得分!F323*因子分析矩阵及成分!$R$2+综合评价得分!G323*因子分析矩阵及成分!$R$3+综合评价得分!H323*因子分析矩阵及成分!$R$4,IF(综合评价得分!C323="外语学院",综合评价得分!G323*因子分析矩阵及成分!$R$7+综合评价得分!H323*因子分析矩阵及成分!$R$9)))</f>
        <v>0.342829318140142</v>
      </c>
      <c r="P323" s="40">
        <f t="shared" ref="P323:P386" si="44">_xlfn.RANK.EQ(O323,$O$2:$O$978)</f>
        <v>228</v>
      </c>
      <c r="Q323">
        <f t="shared" ref="Q323:Q386" si="45">SUMPRODUCT((C323=$C$2:$C$978)*($O$2:$O$978&gt;=O323))</f>
        <v>3</v>
      </c>
      <c r="R323">
        <f t="shared" ref="R323:R386" si="46">SUMPRODUCT((E323=$E$2:$E$978)*($O$2:$O$978&gt;=O323))</f>
        <v>3</v>
      </c>
      <c r="S323" t="str">
        <f>IF(Q323&lt;=VLOOKUP(C323,录取名额!$A:$B,2,0),"录取","不予录取")</f>
        <v>录取</v>
      </c>
      <c r="T323" t="str">
        <f t="shared" ref="T323:T386" si="47">IF(K323=S323,"RIGHT","FALSE")</f>
        <v>FALSE</v>
      </c>
      <c r="U323" t="str">
        <f>IF(R323&lt;=VLOOKUP(E323,录取名额!E:F,2,0),"录取","不予录取")</f>
        <v>录取</v>
      </c>
      <c r="V323" t="str">
        <f t="shared" ref="V323:V386" si="48">IF(K323=U323,"RIGHT","FALSE")</f>
        <v>FALSE</v>
      </c>
    </row>
    <row r="324" spans="1:22">
      <c r="A324" s="8">
        <v>402</v>
      </c>
      <c r="B324" s="8" t="s">
        <v>518</v>
      </c>
      <c r="C324" t="s">
        <v>1261</v>
      </c>
      <c r="D324">
        <f>VLOOKUP(A324,[1]数据整理!$A:$O,15,0)</f>
        <v>20200</v>
      </c>
      <c r="E324" t="str">
        <f>VLOOKUP(D324,目标专业代码!$I:$J,2,0)</f>
        <v>应用经济学</v>
      </c>
      <c r="F324" s="41">
        <v>0.877026307209503</v>
      </c>
      <c r="G324" s="41">
        <v>0.407907401113962</v>
      </c>
      <c r="H324" s="41">
        <v>0.7559933593534</v>
      </c>
      <c r="I324" s="7" t="s">
        <v>1262</v>
      </c>
      <c r="J324" s="7">
        <f t="shared" si="42"/>
        <v>0</v>
      </c>
      <c r="K324" s="7" t="str">
        <f t="shared" si="43"/>
        <v>不予录取</v>
      </c>
      <c r="L324">
        <v>1</v>
      </c>
      <c r="M324">
        <v>0.80272</v>
      </c>
      <c r="N324">
        <v>-0.87438</v>
      </c>
      <c r="O324" s="41">
        <f>IF(L324=0,0,IF(C324&lt;&gt;"外语学院",综合评价得分!F324*因子分析矩阵及成分!$R$2+综合评价得分!G324*因子分析矩阵及成分!$R$3+综合评价得分!H324*因子分析矩阵及成分!$R$4,IF(综合评价得分!C324="外语学院",综合评价得分!G324*因子分析矩阵及成分!$R$7+综合评价得分!H324*因子分析矩阵及成分!$R$9)))</f>
        <v>0.726488147641689</v>
      </c>
      <c r="P324" s="40">
        <f t="shared" si="44"/>
        <v>96</v>
      </c>
      <c r="Q324">
        <f t="shared" si="45"/>
        <v>47</v>
      </c>
      <c r="R324">
        <f t="shared" si="46"/>
        <v>10</v>
      </c>
      <c r="S324" t="str">
        <f>IF(Q324&lt;=VLOOKUP(C324,录取名额!$A:$B,2,0),"录取","不予录取")</f>
        <v>不予录取</v>
      </c>
      <c r="T324" t="str">
        <f t="shared" si="47"/>
        <v>RIGHT</v>
      </c>
      <c r="U324" t="str">
        <f>IF(R324&lt;=VLOOKUP(E324,录取名额!E:F,2,0),"录取","不予录取")</f>
        <v>不予录取</v>
      </c>
      <c r="V324" t="str">
        <f t="shared" si="48"/>
        <v>RIGHT</v>
      </c>
    </row>
    <row r="325" spans="1:22">
      <c r="A325" s="8">
        <v>403</v>
      </c>
      <c r="B325" s="8" t="s">
        <v>519</v>
      </c>
      <c r="C325" t="s">
        <v>1261</v>
      </c>
      <c r="D325">
        <f>VLOOKUP(A325,[1]数据整理!$A:$O,15,0)</f>
        <v>20200</v>
      </c>
      <c r="E325" t="str">
        <f>VLOOKUP(D325,目标专业代码!$I:$J,2,0)</f>
        <v>应用经济学</v>
      </c>
      <c r="F325" s="41">
        <v>0.564490843487983</v>
      </c>
      <c r="G325" s="41">
        <v>0.313469876532219</v>
      </c>
      <c r="H325" s="41">
        <v>-0.881413587411653</v>
      </c>
      <c r="I325" s="7" t="s">
        <v>1262</v>
      </c>
      <c r="J325" s="7">
        <f t="shared" si="42"/>
        <v>0</v>
      </c>
      <c r="K325" s="7" t="str">
        <f t="shared" si="43"/>
        <v>不予录取</v>
      </c>
      <c r="L325">
        <v>1</v>
      </c>
      <c r="M325">
        <v>0.81503</v>
      </c>
      <c r="N325">
        <v>-0.67763</v>
      </c>
      <c r="O325" s="41">
        <f>IF(L325=0,0,IF(C325&lt;&gt;"外语学院",综合评价得分!F325*因子分析矩阵及成分!$R$2+综合评价得分!G325*因子分析矩阵及成分!$R$3+综合评价得分!H325*因子分析矩阵及成分!$R$4,IF(综合评价得分!C325="外语学院",综合评价得分!G325*因子分析矩阵及成分!$R$7+综合评价得分!H325*因子分析矩阵及成分!$R$9)))</f>
        <v>-0.0321797627487737</v>
      </c>
      <c r="P325" s="40">
        <f t="shared" si="44"/>
        <v>447</v>
      </c>
      <c r="Q325">
        <f t="shared" si="45"/>
        <v>209</v>
      </c>
      <c r="R325">
        <f t="shared" si="46"/>
        <v>48</v>
      </c>
      <c r="S325" t="str">
        <f>IF(Q325&lt;=VLOOKUP(C325,录取名额!$A:$B,2,0),"录取","不予录取")</f>
        <v>不予录取</v>
      </c>
      <c r="T325" t="str">
        <f t="shared" si="47"/>
        <v>RIGHT</v>
      </c>
      <c r="U325" t="str">
        <f>IF(R325&lt;=VLOOKUP(E325,录取名额!E:F,2,0),"录取","不予录取")</f>
        <v>不予录取</v>
      </c>
      <c r="V325" t="str">
        <f t="shared" si="48"/>
        <v>RIGHT</v>
      </c>
    </row>
    <row r="326" spans="1:22">
      <c r="A326" s="8">
        <v>404</v>
      </c>
      <c r="B326" s="8" t="s">
        <v>521</v>
      </c>
      <c r="C326" t="s">
        <v>1261</v>
      </c>
      <c r="D326">
        <f>VLOOKUP(A326,[1]数据整理!$A:$O,15,0)</f>
        <v>120200</v>
      </c>
      <c r="E326" t="str">
        <f>VLOOKUP(D326,目标专业代码!$I:$J,2,0)</f>
        <v>工商管理</v>
      </c>
      <c r="F326" s="41">
        <v>-0.446653303846343</v>
      </c>
      <c r="G326" s="41">
        <v>0.221446070244647</v>
      </c>
      <c r="H326" s="41">
        <v>-0.697690295511693</v>
      </c>
      <c r="I326" s="7" t="s">
        <v>1262</v>
      </c>
      <c r="J326" s="7">
        <f t="shared" si="42"/>
        <v>0</v>
      </c>
      <c r="K326" s="7" t="str">
        <f t="shared" si="43"/>
        <v>不予录取</v>
      </c>
      <c r="L326">
        <v>1</v>
      </c>
      <c r="M326">
        <v>0.22541</v>
      </c>
      <c r="N326">
        <v>0.0599</v>
      </c>
      <c r="O326" s="41">
        <f>IF(L326=0,0,IF(C326&lt;&gt;"外语学院",综合评价得分!F326*因子分析矩阵及成分!$R$2+综合评价得分!G326*因子分析矩阵及成分!$R$3+综合评价得分!H326*因子分析矩阵及成分!$R$4,IF(综合评价得分!C326="外语学院",综合评价得分!G326*因子分析矩阵及成分!$R$7+综合评价得分!H326*因子分析矩阵及成分!$R$9)))</f>
        <v>-0.286168383936253</v>
      </c>
      <c r="P326" s="40">
        <f t="shared" si="44"/>
        <v>669</v>
      </c>
      <c r="Q326">
        <f t="shared" si="45"/>
        <v>293</v>
      </c>
      <c r="R326">
        <f t="shared" si="46"/>
        <v>101</v>
      </c>
      <c r="S326" t="str">
        <f>IF(Q326&lt;=VLOOKUP(C326,录取名额!$A:$B,2,0),"录取","不予录取")</f>
        <v>不予录取</v>
      </c>
      <c r="T326" t="str">
        <f t="shared" si="47"/>
        <v>RIGHT</v>
      </c>
      <c r="U326" t="str">
        <f>IF(R326&lt;=VLOOKUP(E326,录取名额!E:F,2,0),"录取","不予录取")</f>
        <v>不予录取</v>
      </c>
      <c r="V326" t="str">
        <f t="shared" si="48"/>
        <v>RIGHT</v>
      </c>
    </row>
    <row r="327" spans="1:22">
      <c r="A327" s="8">
        <v>405</v>
      </c>
      <c r="B327" s="8" t="s">
        <v>522</v>
      </c>
      <c r="C327" t="s">
        <v>1265</v>
      </c>
      <c r="D327" t="str">
        <f>VLOOKUP(A327,[1]数据整理!$A:$O,15,0)</f>
        <v>1305Z1</v>
      </c>
      <c r="E327" t="str">
        <f>VLOOKUP(D327,目标专业代码!$I:$J,2,0)</f>
        <v>动画艺术学</v>
      </c>
      <c r="F327" s="41">
        <v>-1.44465246191936</v>
      </c>
      <c r="G327" s="41">
        <v>-0.286769103723933</v>
      </c>
      <c r="H327" s="41">
        <v>-0.450035172711979</v>
      </c>
      <c r="I327" s="7">
        <v>88.08</v>
      </c>
      <c r="J327" s="7">
        <f t="shared" si="42"/>
        <v>88.08</v>
      </c>
      <c r="K327" s="7" t="str">
        <f t="shared" si="43"/>
        <v>录取</v>
      </c>
      <c r="L327">
        <v>1</v>
      </c>
      <c r="M327">
        <v>-0.78675</v>
      </c>
      <c r="N327">
        <v>-0.52554</v>
      </c>
      <c r="O327" s="41">
        <f>IF(L327=0,0,IF(C327&lt;&gt;"外语学院",综合评价得分!F327*因子分析矩阵及成分!$R$2+综合评价得分!G327*因子分析矩阵及成分!$R$3+综合评价得分!H327*因子分析矩阵及成分!$R$4,IF(综合评价得分!C327="外语学院",综合评价得分!G327*因子分析矩阵及成分!$R$7+综合评价得分!H327*因子分析矩阵及成分!$R$9)))</f>
        <v>-0.709429910559211</v>
      </c>
      <c r="P327" s="40">
        <f t="shared" si="44"/>
        <v>866</v>
      </c>
      <c r="Q327">
        <f t="shared" si="45"/>
        <v>75</v>
      </c>
      <c r="R327">
        <f t="shared" si="46"/>
        <v>6</v>
      </c>
      <c r="S327" t="str">
        <f>IF(Q327&lt;=VLOOKUP(C327,录取名额!$A:$B,2,0),"录取","不予录取")</f>
        <v>不予录取</v>
      </c>
      <c r="T327" t="str">
        <f t="shared" si="47"/>
        <v>FALSE</v>
      </c>
      <c r="U327" t="str">
        <f>IF(R327&lt;=VLOOKUP(E327,录取名额!E:F,2,0),"录取","不予录取")</f>
        <v>不予录取</v>
      </c>
      <c r="V327" t="str">
        <f t="shared" si="48"/>
        <v>FALSE</v>
      </c>
    </row>
    <row r="328" spans="1:22">
      <c r="A328" s="8">
        <v>406</v>
      </c>
      <c r="B328" s="8" t="s">
        <v>523</v>
      </c>
      <c r="C328" t="s">
        <v>1270</v>
      </c>
      <c r="D328">
        <f>VLOOKUP(A328,[1]数据整理!$A:$O,15,0)</f>
        <v>55101</v>
      </c>
      <c r="E328" t="str">
        <f>VLOOKUP(D328,目标专业代码!$I:$J,2,0)</f>
        <v>英语笔译</v>
      </c>
      <c r="F328" s="41">
        <v>-0.0421956449126116</v>
      </c>
      <c r="G328" s="41">
        <v>-0.110023830068944</v>
      </c>
      <c r="H328" s="41">
        <v>0.128048369857038</v>
      </c>
      <c r="I328" s="7" t="s">
        <v>1262</v>
      </c>
      <c r="J328" s="7">
        <f t="shared" si="42"/>
        <v>0</v>
      </c>
      <c r="K328" s="7" t="str">
        <f t="shared" si="43"/>
        <v>不予录取</v>
      </c>
      <c r="L328">
        <v>1</v>
      </c>
      <c r="M328">
        <v>0.5548</v>
      </c>
      <c r="N328">
        <v>0.37459</v>
      </c>
      <c r="O328" s="41">
        <f>IF(L328=0,0,IF(C328&lt;&gt;"外语学院",综合评价得分!F328*因子分析矩阵及成分!$R$2+综合评价得分!G328*因子分析矩阵及成分!$R$3+综合评价得分!H328*因子分析矩阵及成分!$R$4,IF(综合评价得分!C328="外语学院",综合评价得分!G328*因子分析矩阵及成分!$R$7+综合评价得分!H328*因子分析矩阵及成分!$R$9)))</f>
        <v>-0.0336888352375717</v>
      </c>
      <c r="P328" s="40">
        <f t="shared" si="44"/>
        <v>450</v>
      </c>
      <c r="Q328">
        <f t="shared" si="45"/>
        <v>12</v>
      </c>
      <c r="R328">
        <f t="shared" si="46"/>
        <v>9</v>
      </c>
      <c r="S328" t="str">
        <f>IF(Q328&lt;=VLOOKUP(C328,录取名额!$A:$B,2,0),"录取","不予录取")</f>
        <v>不予录取</v>
      </c>
      <c r="T328" t="str">
        <f t="shared" si="47"/>
        <v>RIGHT</v>
      </c>
      <c r="U328" t="str">
        <f>IF(R328&lt;=VLOOKUP(E328,录取名额!E:F,2,0),"录取","不予录取")</f>
        <v>不予录取</v>
      </c>
      <c r="V328" t="str">
        <f t="shared" si="48"/>
        <v>RIGHT</v>
      </c>
    </row>
    <row r="329" spans="1:22">
      <c r="A329" s="8">
        <v>407</v>
      </c>
      <c r="B329" s="8" t="s">
        <v>525</v>
      </c>
      <c r="C329" t="s">
        <v>1274</v>
      </c>
      <c r="D329">
        <f>VLOOKUP(A329,[1]数据整理!$A:$O,15,0)</f>
        <v>71300</v>
      </c>
      <c r="E329" t="str">
        <f>VLOOKUP(D329,目标专业代码!$I:$J,2,0)</f>
        <v>生态学</v>
      </c>
      <c r="F329" s="41">
        <v>-1.03132359431171</v>
      </c>
      <c r="G329" s="41">
        <v>0.129899237188949</v>
      </c>
      <c r="H329" s="41">
        <v>-0.204054817339726</v>
      </c>
      <c r="I329" s="7" t="s">
        <v>1262</v>
      </c>
      <c r="J329" s="7">
        <f t="shared" si="42"/>
        <v>0</v>
      </c>
      <c r="K329" s="7" t="str">
        <f t="shared" si="43"/>
        <v>不予录取</v>
      </c>
      <c r="L329">
        <v>1</v>
      </c>
      <c r="M329">
        <v>-1.26802</v>
      </c>
      <c r="N329">
        <v>-0.15806</v>
      </c>
      <c r="O329" s="41">
        <f>IF(L329=0,0,IF(C329&lt;&gt;"外语学院",综合评价得分!F329*因子分析矩阵及成分!$R$2+综合评价得分!G329*因子分析矩阵及成分!$R$3+综合评价得分!H329*因子分析矩阵及成分!$R$4,IF(综合评价得分!C329="外语学院",综合评价得分!G329*因子分析矩阵及成分!$R$7+综合评价得分!H329*因子分析矩阵及成分!$R$9)))</f>
        <v>-0.302843710372085</v>
      </c>
      <c r="P329" s="40">
        <f t="shared" si="44"/>
        <v>678</v>
      </c>
      <c r="Q329">
        <f t="shared" si="45"/>
        <v>14</v>
      </c>
      <c r="R329">
        <f t="shared" si="46"/>
        <v>10</v>
      </c>
      <c r="S329" t="str">
        <f>IF(Q329&lt;=VLOOKUP(C329,录取名额!$A:$B,2,0),"录取","不予录取")</f>
        <v>不予录取</v>
      </c>
      <c r="T329" t="str">
        <f t="shared" si="47"/>
        <v>RIGHT</v>
      </c>
      <c r="U329" t="str">
        <f>IF(R329&lt;=VLOOKUP(E329,录取名额!E:F,2,0),"录取","不予录取")</f>
        <v>不予录取</v>
      </c>
      <c r="V329" t="str">
        <f t="shared" si="48"/>
        <v>RIGHT</v>
      </c>
    </row>
    <row r="330" spans="1:22">
      <c r="A330" s="8">
        <v>333</v>
      </c>
      <c r="B330" s="8" t="s">
        <v>460</v>
      </c>
      <c r="C330" t="s">
        <v>1263</v>
      </c>
      <c r="D330">
        <f>VLOOKUP(A330,[1]数据整理!$A:$O,15,0)</f>
        <v>97300</v>
      </c>
      <c r="E330" t="str">
        <f>VLOOKUP(D330,目标专业代码!$I:$J,2,0)</f>
        <v>风景园林学（农学）</v>
      </c>
      <c r="F330" s="41">
        <v>0.582875282530425</v>
      </c>
      <c r="G330" s="41">
        <v>0.131938674742291</v>
      </c>
      <c r="H330" s="41">
        <v>3.88881458795132</v>
      </c>
      <c r="I330" s="7" t="s">
        <v>1262</v>
      </c>
      <c r="J330" s="7">
        <f t="shared" si="42"/>
        <v>0</v>
      </c>
      <c r="K330" s="7" t="str">
        <f t="shared" si="43"/>
        <v>不予录取</v>
      </c>
      <c r="L330">
        <v>1</v>
      </c>
      <c r="M330">
        <v>-0.06151</v>
      </c>
      <c r="N330">
        <v>-0.33247</v>
      </c>
      <c r="O330" s="41">
        <f>IF(L330=0,0,IF(C330&lt;&gt;"外语学院",综合评价得分!F274*因子分析矩阵及成分!$R$2+综合评价得分!G274*因子分析矩阵及成分!$R$3+综合评价得分!H274*因子分析矩阵及成分!$R$4,IF(综合评价得分!C274="外语学院",综合评价得分!G274*因子分析矩阵及成分!$R$7+综合评价得分!H274*因子分析矩阵及成分!$R$9)))</f>
        <v>0.249965268421623</v>
      </c>
      <c r="P330" s="40">
        <f t="shared" si="44"/>
        <v>275</v>
      </c>
      <c r="Q330">
        <f t="shared" si="45"/>
        <v>74</v>
      </c>
      <c r="R330">
        <f t="shared" si="46"/>
        <v>13</v>
      </c>
      <c r="S330" t="str">
        <f>IF(Q330&lt;=VLOOKUP(C330,录取名额!$A:$B,2,0),"录取","不予录取")</f>
        <v>录取</v>
      </c>
      <c r="T330" t="str">
        <f t="shared" si="47"/>
        <v>FALSE</v>
      </c>
      <c r="U330" t="str">
        <f>IF(R330&lt;=VLOOKUP(E330,录取名额!E:F,2,0),"录取","不予录取")</f>
        <v>录取</v>
      </c>
      <c r="V330" t="str">
        <f t="shared" si="48"/>
        <v>FALSE</v>
      </c>
    </row>
    <row r="331" spans="1:22">
      <c r="A331" s="8">
        <v>409</v>
      </c>
      <c r="B331" s="8" t="s">
        <v>527</v>
      </c>
      <c r="C331" t="s">
        <v>1261</v>
      </c>
      <c r="D331">
        <f>VLOOKUP(A331,[1]数据整理!$A:$O,15,0)</f>
        <v>120200</v>
      </c>
      <c r="E331" t="str">
        <f>VLOOKUP(D331,目标专业代码!$I:$J,2,0)</f>
        <v>工商管理</v>
      </c>
      <c r="F331" s="41">
        <v>0.0681109893420412</v>
      </c>
      <c r="G331" s="41">
        <v>0.261728362305474</v>
      </c>
      <c r="H331" s="41">
        <v>-0.605828649561713</v>
      </c>
      <c r="I331" s="7" t="s">
        <v>1262</v>
      </c>
      <c r="J331" s="7">
        <f t="shared" si="42"/>
        <v>0</v>
      </c>
      <c r="K331" s="7" t="str">
        <f t="shared" si="43"/>
        <v>不予录取</v>
      </c>
      <c r="L331">
        <v>1</v>
      </c>
      <c r="M331">
        <v>-0.78984</v>
      </c>
      <c r="N331">
        <v>0.31829</v>
      </c>
      <c r="O331" s="41">
        <f>IF(L331=0,0,IF(C331&lt;&gt;"外语学院",综合评价得分!F331*因子分析矩阵及成分!$R$2+综合评价得分!G331*因子分析矩阵及成分!$R$3+综合评价得分!H331*因子分析矩阵及成分!$R$4,IF(综合评价得分!C331="外语学院",综合评价得分!G331*因子分析矩阵及成分!$R$7+综合评价得分!H331*因子分析矩阵及成分!$R$9)))</f>
        <v>-0.0889756056968109</v>
      </c>
      <c r="P331" s="40">
        <f t="shared" si="44"/>
        <v>498</v>
      </c>
      <c r="Q331">
        <f t="shared" si="45"/>
        <v>228</v>
      </c>
      <c r="R331">
        <f t="shared" si="46"/>
        <v>73</v>
      </c>
      <c r="S331" t="str">
        <f>IF(Q331&lt;=VLOOKUP(C331,录取名额!$A:$B,2,0),"录取","不予录取")</f>
        <v>不予录取</v>
      </c>
      <c r="T331" t="str">
        <f t="shared" si="47"/>
        <v>RIGHT</v>
      </c>
      <c r="U331" t="str">
        <f>IF(R331&lt;=VLOOKUP(E331,录取名额!E:F,2,0),"录取","不予录取")</f>
        <v>不予录取</v>
      </c>
      <c r="V331" t="str">
        <f t="shared" si="48"/>
        <v>RIGHT</v>
      </c>
    </row>
    <row r="332" spans="1:22">
      <c r="A332" s="8">
        <v>410</v>
      </c>
      <c r="B332" s="8" t="s">
        <v>528</v>
      </c>
      <c r="C332" t="s">
        <v>1270</v>
      </c>
      <c r="D332">
        <f>VLOOKUP(A332,[1]数据整理!$A:$O,15,0)</f>
        <v>55101</v>
      </c>
      <c r="E332" t="str">
        <f>VLOOKUP(D332,目标专业代码!$I:$J,2,0)</f>
        <v>英语笔译</v>
      </c>
      <c r="F332" s="41">
        <v>2.6603168943264</v>
      </c>
      <c r="G332" s="41">
        <v>-0.453219704910372</v>
      </c>
      <c r="H332" s="41">
        <v>-0.881413587411653</v>
      </c>
      <c r="I332" s="7" t="s">
        <v>1262</v>
      </c>
      <c r="J332" s="7">
        <f t="shared" si="42"/>
        <v>0</v>
      </c>
      <c r="K332" s="7" t="str">
        <f t="shared" si="43"/>
        <v>不予录取</v>
      </c>
      <c r="L332">
        <v>1</v>
      </c>
      <c r="M332">
        <v>-0.48213</v>
      </c>
      <c r="N332">
        <v>-0.1222</v>
      </c>
      <c r="O332" s="41">
        <f>IF(L332=0,0,IF(C332&lt;&gt;"外语学院",综合评价得分!F332*因子分析矩阵及成分!$R$2+综合评价得分!G332*因子分析矩阵及成分!$R$3+综合评价得分!H332*因子分析矩阵及成分!$R$4,IF(综合评价得分!C332="外语学院",综合评价得分!G332*因子分析矩阵及成分!$R$7+综合评价得分!H332*因子分析矩阵及成分!$R$9)))</f>
        <v>-0.678362196717502</v>
      </c>
      <c r="P332" s="40">
        <f t="shared" si="44"/>
        <v>852</v>
      </c>
      <c r="Q332">
        <f t="shared" si="45"/>
        <v>30</v>
      </c>
      <c r="R332">
        <f t="shared" si="46"/>
        <v>13</v>
      </c>
      <c r="S332" t="str">
        <f>IF(Q332&lt;=VLOOKUP(C332,录取名额!$A:$B,2,0),"录取","不予录取")</f>
        <v>不予录取</v>
      </c>
      <c r="T332" t="str">
        <f t="shared" si="47"/>
        <v>RIGHT</v>
      </c>
      <c r="U332" t="str">
        <f>IF(R332&lt;=VLOOKUP(E332,录取名额!E:F,2,0),"录取","不予录取")</f>
        <v>不予录取</v>
      </c>
      <c r="V332" t="str">
        <f t="shared" si="48"/>
        <v>RIGHT</v>
      </c>
    </row>
    <row r="333" spans="1:22">
      <c r="A333" s="8">
        <v>411</v>
      </c>
      <c r="B333" s="8" t="s">
        <v>529</v>
      </c>
      <c r="C333" t="s">
        <v>1274</v>
      </c>
      <c r="D333">
        <f>VLOOKUP(A333,[1]数据整理!$A:$O,15,0)</f>
        <v>71300</v>
      </c>
      <c r="E333" t="str">
        <f>VLOOKUP(D333,目标专业代码!$I:$J,2,0)</f>
        <v>生态学</v>
      </c>
      <c r="F333" s="41">
        <v>0.472568648275772</v>
      </c>
      <c r="G333" s="41">
        <v>-0.0642493494536304</v>
      </c>
      <c r="H333" s="41">
        <v>-0.881413587411653</v>
      </c>
      <c r="I333" s="7" t="s">
        <v>1262</v>
      </c>
      <c r="J333" s="7">
        <f t="shared" si="42"/>
        <v>0</v>
      </c>
      <c r="K333" s="7" t="str">
        <f t="shared" si="43"/>
        <v>不予录取</v>
      </c>
      <c r="L333">
        <v>1</v>
      </c>
      <c r="M333">
        <v>0.59562</v>
      </c>
      <c r="N333">
        <v>-0.68989</v>
      </c>
      <c r="O333" s="41">
        <f>IF(L333=0,0,IF(C333&lt;&gt;"外语学院",综合评价得分!F333*因子分析矩阵及成分!$R$2+综合评价得分!G333*因子分析矩阵及成分!$R$3+综合评价得分!H333*因子分析矩阵及成分!$R$4,IF(综合评价得分!C333="外语学院",综合评价得分!G333*因子分析矩阵及成分!$R$7+综合评价得分!H333*因子分析矩阵及成分!$R$9)))</f>
        <v>-0.23685765043839</v>
      </c>
      <c r="P333" s="40">
        <f t="shared" si="44"/>
        <v>634</v>
      </c>
      <c r="Q333">
        <f t="shared" si="45"/>
        <v>13</v>
      </c>
      <c r="R333">
        <f t="shared" si="46"/>
        <v>9</v>
      </c>
      <c r="S333" t="str">
        <f>IF(Q333&lt;=VLOOKUP(C333,录取名额!$A:$B,2,0),"录取","不予录取")</f>
        <v>不予录取</v>
      </c>
      <c r="T333" t="str">
        <f t="shared" si="47"/>
        <v>RIGHT</v>
      </c>
      <c r="U333" t="str">
        <f>IF(R333&lt;=VLOOKUP(E333,录取名额!E:F,2,0),"录取","不予录取")</f>
        <v>不予录取</v>
      </c>
      <c r="V333" t="str">
        <f t="shared" si="48"/>
        <v>RIGHT</v>
      </c>
    </row>
    <row r="334" spans="1:22">
      <c r="A334" s="8">
        <v>412</v>
      </c>
      <c r="B334" s="8" t="s">
        <v>530</v>
      </c>
      <c r="C334" t="s">
        <v>1274</v>
      </c>
      <c r="D334">
        <f>VLOOKUP(A334,[1]数据整理!$A:$O,15,0)</f>
        <v>71300</v>
      </c>
      <c r="E334" t="str">
        <f>VLOOKUP(D334,目标专业代码!$I:$J,2,0)</f>
        <v>生态学</v>
      </c>
      <c r="F334" s="41">
        <v>0.674797477742638</v>
      </c>
      <c r="G334" s="41">
        <v>-0.244853941921301</v>
      </c>
      <c r="H334" s="41">
        <v>-0.0173020757796366</v>
      </c>
      <c r="I334" s="7" t="s">
        <v>1275</v>
      </c>
      <c r="J334" s="7">
        <f t="shared" si="42"/>
        <v>0</v>
      </c>
      <c r="K334" s="7" t="str">
        <f t="shared" si="43"/>
        <v>不予录取</v>
      </c>
      <c r="L334">
        <v>1</v>
      </c>
      <c r="M334">
        <v>-1.35943</v>
      </c>
      <c r="N334">
        <v>-0.32968</v>
      </c>
      <c r="O334" s="41">
        <f>IF(L334=0,0,IF(C334&lt;&gt;"外语学院",综合评价得分!F334*因子分析矩阵及成分!$R$2+综合评价得分!G334*因子分析矩阵及成分!$R$3+综合评价得分!H334*因子分析矩阵及成分!$R$4,IF(综合评价得分!C334="外语学院",综合评价得分!G334*因子分析矩阵及成分!$R$7+综合评价得分!H334*因子分析矩阵及成分!$R$9)))</f>
        <v>0.064565544093903</v>
      </c>
      <c r="P334" s="40">
        <f t="shared" si="44"/>
        <v>376</v>
      </c>
      <c r="Q334">
        <f t="shared" si="45"/>
        <v>9</v>
      </c>
      <c r="R334">
        <f t="shared" si="46"/>
        <v>5</v>
      </c>
      <c r="S334" t="str">
        <f>IF(Q334&lt;=VLOOKUP(C334,录取名额!$A:$B,2,0),"录取","不予录取")</f>
        <v>不予录取</v>
      </c>
      <c r="T334" t="str">
        <f t="shared" si="47"/>
        <v>RIGHT</v>
      </c>
      <c r="U334" t="str">
        <f>IF(R334&lt;=VLOOKUP(E334,录取名额!E:F,2,0),"录取","不予录取")</f>
        <v>不予录取</v>
      </c>
      <c r="V334" t="str">
        <f t="shared" si="48"/>
        <v>RIGHT</v>
      </c>
    </row>
    <row r="335" spans="1:22">
      <c r="A335" s="8">
        <v>413</v>
      </c>
      <c r="B335" s="8" t="s">
        <v>532</v>
      </c>
      <c r="C335" t="s">
        <v>1267</v>
      </c>
      <c r="D335">
        <f>VLOOKUP(A335,[1]数据整理!$A:$O,15,0)</f>
        <v>90707</v>
      </c>
      <c r="E335" t="str">
        <f>VLOOKUP(D335,目标专业代码!$I:$J,2,0)</f>
        <v>水土保持与荒漠化防治</v>
      </c>
      <c r="F335" s="41">
        <v>-1.52413878261313</v>
      </c>
      <c r="G335" s="41">
        <v>-0.775114686731757</v>
      </c>
      <c r="H335" s="41">
        <v>0.262357881181434</v>
      </c>
      <c r="I335" s="7">
        <v>89.36</v>
      </c>
      <c r="J335" s="7">
        <f t="shared" si="42"/>
        <v>89.36</v>
      </c>
      <c r="K335" s="7" t="str">
        <f t="shared" si="43"/>
        <v>录取</v>
      </c>
      <c r="L335">
        <v>1</v>
      </c>
      <c r="M335">
        <v>-1.12773</v>
      </c>
      <c r="N335">
        <v>3.67915</v>
      </c>
      <c r="O335" s="41">
        <f>IF(L335=0,0,IF(C335&lt;&gt;"外语学院",综合评价得分!F335*因子分析矩阵及成分!$R$2+综合评价得分!G335*因子分析矩阵及成分!$R$3+综合评价得分!H335*因子分析矩阵及成分!$R$4,IF(综合评价得分!C335="外语学院",综合评价得分!G335*因子分析矩阵及成分!$R$7+综合评价得分!H335*因子分析矩阵及成分!$R$9)))</f>
        <v>-0.690287864372613</v>
      </c>
      <c r="P335" s="40">
        <f t="shared" si="44"/>
        <v>857</v>
      </c>
      <c r="Q335">
        <f t="shared" si="45"/>
        <v>23</v>
      </c>
      <c r="R335">
        <f t="shared" si="46"/>
        <v>14</v>
      </c>
      <c r="S335" t="str">
        <f>IF(Q335&lt;=VLOOKUP(C335,录取名额!$A:$B,2,0),"录取","不予录取")</f>
        <v>不予录取</v>
      </c>
      <c r="T335" t="str">
        <f t="shared" si="47"/>
        <v>FALSE</v>
      </c>
      <c r="U335" t="str">
        <f>IF(R335&lt;=VLOOKUP(E335,录取名额!E:F,2,0),"录取","不予录取")</f>
        <v>录取</v>
      </c>
      <c r="V335" t="str">
        <f t="shared" si="48"/>
        <v>RIGHT</v>
      </c>
    </row>
    <row r="336" spans="1:22">
      <c r="A336" s="8">
        <v>414</v>
      </c>
      <c r="B336" s="8" t="s">
        <v>533</v>
      </c>
      <c r="C336" t="s">
        <v>1261</v>
      </c>
      <c r="D336">
        <f>VLOOKUP(A336,[1]数据整理!$A:$O,15,0)</f>
        <v>125300</v>
      </c>
      <c r="E336" t="str">
        <f>VLOOKUP(D336,目标专业代码!$I:$J,2,0)</f>
        <v>会计</v>
      </c>
      <c r="F336" s="41">
        <v>-0.156974066680158</v>
      </c>
      <c r="G336" s="41">
        <v>0.280587584716205</v>
      </c>
      <c r="H336" s="41">
        <v>0.212352039095313</v>
      </c>
      <c r="I336" s="7">
        <v>78.43</v>
      </c>
      <c r="J336" s="7">
        <f t="shared" si="42"/>
        <v>78.43</v>
      </c>
      <c r="K336" s="7" t="str">
        <f t="shared" si="43"/>
        <v>录取</v>
      </c>
      <c r="L336">
        <v>1</v>
      </c>
      <c r="M336">
        <v>0.11509</v>
      </c>
      <c r="N336">
        <v>0.4212</v>
      </c>
      <c r="O336" s="41">
        <f>IF(L336=0,0,IF(C336&lt;&gt;"外语学院",综合评价得分!F336*因子分析矩阵及成分!$R$2+综合评价得分!G336*因子分析矩阵及成分!$R$3+综合评价得分!H336*因子分析矩阵及成分!$R$4,IF(综合评价得分!C336="外语学院",综合评价得分!G336*因子分析矩阵及成分!$R$7+综合评价得分!H336*因子分析矩阵及成分!$R$9)))</f>
        <v>0.170839111516794</v>
      </c>
      <c r="P336" s="40">
        <f t="shared" si="44"/>
        <v>312</v>
      </c>
      <c r="Q336">
        <f t="shared" si="45"/>
        <v>153</v>
      </c>
      <c r="R336">
        <f t="shared" si="46"/>
        <v>32</v>
      </c>
      <c r="S336" t="str">
        <f>IF(Q336&lt;=VLOOKUP(C336,录取名额!$A:$B,2,0),"录取","不予录取")</f>
        <v>不予录取</v>
      </c>
      <c r="T336" t="str">
        <f t="shared" si="47"/>
        <v>FALSE</v>
      </c>
      <c r="U336" t="str">
        <f>IF(R336&lt;=VLOOKUP(E336,录取名额!E:F,2,0),"录取","不予录取")</f>
        <v>不予录取</v>
      </c>
      <c r="V336" t="str">
        <f t="shared" si="48"/>
        <v>FALSE</v>
      </c>
    </row>
    <row r="337" spans="1:22">
      <c r="A337" s="8">
        <v>415</v>
      </c>
      <c r="B337" s="8" t="s">
        <v>534</v>
      </c>
      <c r="C337" t="s">
        <v>1263</v>
      </c>
      <c r="D337">
        <f>VLOOKUP(A337,[1]数据整理!$A:$O,15,0)</f>
        <v>83400</v>
      </c>
      <c r="E337" t="str">
        <f>VLOOKUP(D337,目标专业代码!$I:$J,2,0)</f>
        <v>风景园林学（工学）</v>
      </c>
      <c r="F337" s="41">
        <v>0.196802062639138</v>
      </c>
      <c r="G337" s="41">
        <v>0.195894908288679</v>
      </c>
      <c r="H337" s="41">
        <v>-0.743621118486683</v>
      </c>
      <c r="I337" s="7" t="s">
        <v>1262</v>
      </c>
      <c r="J337" s="7">
        <f t="shared" si="42"/>
        <v>0</v>
      </c>
      <c r="K337" s="7" t="str">
        <f t="shared" si="43"/>
        <v>不予录取</v>
      </c>
      <c r="L337">
        <v>1</v>
      </c>
      <c r="M337">
        <v>0.52864</v>
      </c>
      <c r="N337">
        <v>-0.42109</v>
      </c>
      <c r="O337" s="41">
        <f>IF(L337=0,0,IF(C337&lt;&gt;"外语学院",综合评价得分!F337*因子分析矩阵及成分!$R$2+综合评价得分!G337*因子分析矩阵及成分!$R$3+综合评价得分!H337*因子分析矩阵及成分!$R$4,IF(综合评价得分!C337="外语学院",综合评价得分!G337*因子分析矩阵及成分!$R$7+综合评价得分!H337*因子分析矩阵及成分!$R$9)))</f>
        <v>-0.137248854148488</v>
      </c>
      <c r="P337" s="40">
        <f t="shared" si="44"/>
        <v>536</v>
      </c>
      <c r="Q337">
        <f t="shared" si="45"/>
        <v>133</v>
      </c>
      <c r="R337">
        <f t="shared" si="46"/>
        <v>41</v>
      </c>
      <c r="S337" t="str">
        <f>IF(Q337&lt;=VLOOKUP(C337,录取名额!$A:$B,2,0),"录取","不予录取")</f>
        <v>不予录取</v>
      </c>
      <c r="T337" t="str">
        <f t="shared" si="47"/>
        <v>RIGHT</v>
      </c>
      <c r="U337" t="str">
        <f>IF(R337&lt;=VLOOKUP(E337,录取名额!E:F,2,0),"录取","不予录取")</f>
        <v>不予录取</v>
      </c>
      <c r="V337" t="str">
        <f t="shared" si="48"/>
        <v>RIGHT</v>
      </c>
    </row>
    <row r="338" spans="1:22">
      <c r="A338" s="8">
        <v>416</v>
      </c>
      <c r="B338" s="8" t="s">
        <v>535</v>
      </c>
      <c r="C338" t="s">
        <v>1261</v>
      </c>
      <c r="D338">
        <f>VLOOKUP(A338,[1]数据整理!$A:$O,15,0)</f>
        <v>25400</v>
      </c>
      <c r="E338" t="str">
        <f>VLOOKUP(D338,目标专业代码!$I:$J,2,0)</f>
        <v>国际商务</v>
      </c>
      <c r="F338" s="41">
        <v>-0.331843972206469</v>
      </c>
      <c r="G338" s="41">
        <v>0.17903566710997</v>
      </c>
      <c r="H338" s="41">
        <v>-0.507908104291473</v>
      </c>
      <c r="I338" s="7" t="s">
        <v>1262</v>
      </c>
      <c r="J338" s="7">
        <f t="shared" si="42"/>
        <v>0</v>
      </c>
      <c r="K338" s="7" t="str">
        <f t="shared" si="43"/>
        <v>不予录取</v>
      </c>
      <c r="L338">
        <v>1</v>
      </c>
      <c r="M338">
        <v>0.2766</v>
      </c>
      <c r="N338">
        <v>-0.78097</v>
      </c>
      <c r="O338" s="41">
        <f>IF(L338=0,0,IF(C338&lt;&gt;"外语学院",综合评价得分!F338*因子分析矩阵及成分!$R$2+综合评价得分!G338*因子分析矩阵及成分!$R$3+综合评价得分!H338*因子分析矩阵及成分!$R$4,IF(综合评价得分!C338="外语学院",综合评价得分!G338*因子分析矩阵及成分!$R$7+综合评价得分!H338*因子分析矩阵及成分!$R$9)))</f>
        <v>-0.201727379700577</v>
      </c>
      <c r="P338" s="40">
        <f t="shared" si="44"/>
        <v>602</v>
      </c>
      <c r="Q338">
        <f t="shared" si="45"/>
        <v>263</v>
      </c>
      <c r="R338">
        <f t="shared" si="46"/>
        <v>17</v>
      </c>
      <c r="S338" t="str">
        <f>IF(Q338&lt;=VLOOKUP(C338,录取名额!$A:$B,2,0),"录取","不予录取")</f>
        <v>不予录取</v>
      </c>
      <c r="T338" t="str">
        <f t="shared" si="47"/>
        <v>RIGHT</v>
      </c>
      <c r="U338" t="str">
        <f>IF(R338&lt;=VLOOKUP(E338,录取名额!E:F,2,0),"录取","不予录取")</f>
        <v>不予录取</v>
      </c>
      <c r="V338" t="str">
        <f t="shared" si="48"/>
        <v>RIGHT</v>
      </c>
    </row>
    <row r="339" spans="1:22">
      <c r="A339" s="8">
        <v>408</v>
      </c>
      <c r="B339" s="8" t="s">
        <v>526</v>
      </c>
      <c r="C339" t="s">
        <v>1263</v>
      </c>
      <c r="D339">
        <f>VLOOKUP(A339,[1]数据整理!$A:$O,15,0)</f>
        <v>97300</v>
      </c>
      <c r="E339" t="str">
        <f>VLOOKUP(D339,目标专业代码!$I:$J,2,0)</f>
        <v>风景园林学（农学）</v>
      </c>
      <c r="F339" s="41">
        <v>0.733272725090151</v>
      </c>
      <c r="G339" s="41">
        <v>-0.465639599405071</v>
      </c>
      <c r="H339" s="41">
        <v>0.0140640554023538</v>
      </c>
      <c r="I339" s="7" t="s">
        <v>1262</v>
      </c>
      <c r="J339" s="7">
        <f t="shared" si="42"/>
        <v>0</v>
      </c>
      <c r="K339" s="7" t="str">
        <f t="shared" si="43"/>
        <v>不予录取</v>
      </c>
      <c r="L339">
        <v>1</v>
      </c>
      <c r="M339">
        <v>0.70343</v>
      </c>
      <c r="N339">
        <v>-0.10397</v>
      </c>
      <c r="O339" s="41">
        <f>IF(L339=0,0,IF(C339&lt;&gt;"外语学院",综合评价得分!F330*因子分析矩阵及成分!$R$2+综合评价得分!G330*因子分析矩阵及成分!$R$3+综合评价得分!H330*因子分析矩阵及成分!$R$4,IF(综合评价得分!C330="外语学院",综合评价得分!G330*因子分析矩阵及成分!$R$7+综合评价得分!H330*因子分析矩阵及成分!$R$9)))</f>
        <v>1.71377229772428</v>
      </c>
      <c r="P339" s="40">
        <f t="shared" si="44"/>
        <v>21</v>
      </c>
      <c r="Q339">
        <f t="shared" si="45"/>
        <v>10</v>
      </c>
      <c r="R339">
        <f t="shared" si="46"/>
        <v>3</v>
      </c>
      <c r="S339" t="str">
        <f>IF(Q339&lt;=VLOOKUP(C339,录取名额!$A:$B,2,0),"录取","不予录取")</f>
        <v>录取</v>
      </c>
      <c r="T339" t="str">
        <f t="shared" si="47"/>
        <v>FALSE</v>
      </c>
      <c r="U339" t="str">
        <f>IF(R339&lt;=VLOOKUP(E339,录取名额!E:F,2,0),"录取","不予录取")</f>
        <v>录取</v>
      </c>
      <c r="V339" t="str">
        <f t="shared" si="48"/>
        <v>FALSE</v>
      </c>
    </row>
    <row r="340" spans="1:22">
      <c r="A340" s="8">
        <v>421</v>
      </c>
      <c r="B340" s="8" t="s">
        <v>538</v>
      </c>
      <c r="C340" t="s">
        <v>1263</v>
      </c>
      <c r="D340">
        <f>VLOOKUP(A340,[1]数据整理!$A:$O,15,0)</f>
        <v>95300</v>
      </c>
      <c r="E340" t="str">
        <f>VLOOKUP(D340,目标专业代码!$I:$J,2,0)</f>
        <v>风景园林</v>
      </c>
      <c r="F340" s="41">
        <v>0.0313421112571575</v>
      </c>
      <c r="G340" s="41">
        <v>0.115010803247385</v>
      </c>
      <c r="H340" s="41">
        <v>2.07226136091858</v>
      </c>
      <c r="I340" s="7" t="s">
        <v>1262</v>
      </c>
      <c r="J340" s="7">
        <f t="shared" si="42"/>
        <v>0</v>
      </c>
      <c r="K340" s="7" t="str">
        <f t="shared" si="43"/>
        <v>不予录取</v>
      </c>
      <c r="L340">
        <v>1</v>
      </c>
      <c r="M340">
        <v>-0.23568</v>
      </c>
      <c r="N340">
        <v>-0.57748</v>
      </c>
      <c r="O340" s="41">
        <f>IF(L340=0,0,IF(C340&lt;&gt;"外语学院",综合评价得分!F340*因子分析矩阵及成分!$R$2+综合评价得分!G340*因子分析矩阵及成分!$R$3+综合评价得分!H340*因子分析矩阵及成分!$R$4,IF(综合评价得分!C340="外语学院",综合评价得分!G340*因子分析矩阵及成分!$R$7+综合评价得分!H340*因子分析矩阵及成分!$R$9)))</f>
        <v>0.856909066270652</v>
      </c>
      <c r="P340" s="40">
        <f t="shared" si="44"/>
        <v>78</v>
      </c>
      <c r="Q340">
        <f t="shared" si="45"/>
        <v>25</v>
      </c>
      <c r="R340">
        <f t="shared" si="46"/>
        <v>16</v>
      </c>
      <c r="S340" t="str">
        <f>IF(Q340&lt;=VLOOKUP(C340,录取名额!$A:$B,2,0),"录取","不予录取")</f>
        <v>录取</v>
      </c>
      <c r="T340" t="str">
        <f t="shared" si="47"/>
        <v>FALSE</v>
      </c>
      <c r="U340" t="str">
        <f>IF(R340&lt;=VLOOKUP(E340,录取名额!E:F,2,0),"录取","不予录取")</f>
        <v>录取</v>
      </c>
      <c r="V340" t="str">
        <f t="shared" si="48"/>
        <v>FALSE</v>
      </c>
    </row>
    <row r="341" spans="1:22">
      <c r="A341" s="8">
        <v>423</v>
      </c>
      <c r="B341" s="8" t="s">
        <v>539</v>
      </c>
      <c r="C341" t="s">
        <v>1261</v>
      </c>
      <c r="D341">
        <f>VLOOKUP(A341,[1]数据整理!$A:$O,15,0)</f>
        <v>20200</v>
      </c>
      <c r="E341" t="str">
        <f>VLOOKUP(D341,目标专业代码!$I:$J,2,0)</f>
        <v>应用经济学</v>
      </c>
      <c r="F341" s="41">
        <v>0.638028599657752</v>
      </c>
      <c r="G341" s="41">
        <v>0.200393862690749</v>
      </c>
      <c r="H341" s="41">
        <v>-0.881413587411653</v>
      </c>
      <c r="I341" s="7" t="s">
        <v>1262</v>
      </c>
      <c r="J341" s="7">
        <f t="shared" si="42"/>
        <v>0</v>
      </c>
      <c r="K341" s="7" t="str">
        <f t="shared" si="43"/>
        <v>不予录取</v>
      </c>
      <c r="L341">
        <v>1</v>
      </c>
      <c r="M341">
        <v>1.28159</v>
      </c>
      <c r="N341">
        <v>0.60744</v>
      </c>
      <c r="O341" s="41">
        <f>IF(L341=0,0,IF(C341&lt;&gt;"外语学院",综合评价得分!F341*因子分析矩阵及成分!$R$2+综合评价得分!G341*因子分析矩阵及成分!$R$3+综合评价得分!H341*因子分析矩阵及成分!$R$4,IF(综合评价得分!C341="外语学院",综合评价得分!G341*因子分析矩阵及成分!$R$7+综合评价得分!H341*因子分析矩阵及成分!$R$9)))</f>
        <v>-0.0653989816963025</v>
      </c>
      <c r="P341" s="40">
        <f t="shared" si="44"/>
        <v>475</v>
      </c>
      <c r="Q341">
        <f t="shared" si="45"/>
        <v>220</v>
      </c>
      <c r="R341">
        <f t="shared" si="46"/>
        <v>52</v>
      </c>
      <c r="S341" t="str">
        <f>IF(Q341&lt;=VLOOKUP(C341,录取名额!$A:$B,2,0),"录取","不予录取")</f>
        <v>不予录取</v>
      </c>
      <c r="T341" t="str">
        <f t="shared" si="47"/>
        <v>RIGHT</v>
      </c>
      <c r="U341" t="str">
        <f>IF(R341&lt;=VLOOKUP(E341,录取名额!E:F,2,0),"录取","不予录取")</f>
        <v>不予录取</v>
      </c>
      <c r="V341" t="str">
        <f t="shared" si="48"/>
        <v>RIGHT</v>
      </c>
    </row>
    <row r="342" spans="1:22">
      <c r="A342" s="8">
        <v>424</v>
      </c>
      <c r="B342" s="8" t="s">
        <v>540</v>
      </c>
      <c r="C342" t="s">
        <v>1263</v>
      </c>
      <c r="D342">
        <f>VLOOKUP(A342,[1]数据整理!$A:$O,15,0)</f>
        <v>95300</v>
      </c>
      <c r="E342" t="str">
        <f>VLOOKUP(D342,目标专业代码!$I:$J,2,0)</f>
        <v>风景园林</v>
      </c>
      <c r="F342" s="41">
        <v>-1.06311812258922</v>
      </c>
      <c r="G342" s="41">
        <v>0.120810029369701</v>
      </c>
      <c r="H342" s="41">
        <v>-0.881413587411653</v>
      </c>
      <c r="I342" s="7" t="s">
        <v>1262</v>
      </c>
      <c r="J342" s="7">
        <f t="shared" si="42"/>
        <v>0</v>
      </c>
      <c r="K342" s="7" t="str">
        <f t="shared" si="43"/>
        <v>不予录取</v>
      </c>
      <c r="L342">
        <v>1</v>
      </c>
      <c r="M342">
        <v>0.86266</v>
      </c>
      <c r="N342">
        <v>-0.13021</v>
      </c>
      <c r="O342" s="41">
        <f>IF(L342=0,0,IF(C342&lt;&gt;"外语学院",综合评价得分!F342*因子分析矩阵及成分!$R$2+综合评价得分!G342*因子分析矩阵及成分!$R$3+综合评价得分!H342*因子分析矩阵及成分!$R$4,IF(综合评价得分!C342="外语学院",综合评价得分!G342*因子分析矩阵及成分!$R$7+综合评价得分!H342*因子分析矩阵及成分!$R$9)))</f>
        <v>-0.57540335226896</v>
      </c>
      <c r="P342" s="40">
        <f t="shared" si="44"/>
        <v>813</v>
      </c>
      <c r="Q342">
        <f t="shared" si="45"/>
        <v>190</v>
      </c>
      <c r="R342">
        <f t="shared" si="46"/>
        <v>96</v>
      </c>
      <c r="S342" t="str">
        <f>IF(Q342&lt;=VLOOKUP(C342,录取名额!$A:$B,2,0),"录取","不予录取")</f>
        <v>不予录取</v>
      </c>
      <c r="T342" t="str">
        <f t="shared" si="47"/>
        <v>RIGHT</v>
      </c>
      <c r="U342" t="str">
        <f>IF(R342&lt;=VLOOKUP(E342,录取名额!E:F,2,0),"录取","不予录取")</f>
        <v>不予录取</v>
      </c>
      <c r="V342" t="str">
        <f t="shared" si="48"/>
        <v>RIGHT</v>
      </c>
    </row>
    <row r="343" spans="1:22">
      <c r="A343" s="8">
        <v>425</v>
      </c>
      <c r="B343" s="8" t="s">
        <v>541</v>
      </c>
      <c r="C343" t="s">
        <v>1261</v>
      </c>
      <c r="D343">
        <f>VLOOKUP(A343,[1]数据整理!$A:$O,15,0)</f>
        <v>120200</v>
      </c>
      <c r="E343" t="str">
        <f>VLOOKUP(D343,目标专业代码!$I:$J,2,0)</f>
        <v>工商管理</v>
      </c>
      <c r="F343" s="41">
        <v>1.06087069763393</v>
      </c>
      <c r="G343" s="41">
        <v>0.257537809467712</v>
      </c>
      <c r="H343" s="41">
        <v>-0.498995445347099</v>
      </c>
      <c r="I343" s="7" t="s">
        <v>1262</v>
      </c>
      <c r="J343" s="7">
        <f t="shared" si="42"/>
        <v>0</v>
      </c>
      <c r="K343" s="7" t="str">
        <f t="shared" si="43"/>
        <v>不予录取</v>
      </c>
      <c r="L343">
        <v>1</v>
      </c>
      <c r="M343">
        <v>2.1866</v>
      </c>
      <c r="N343">
        <v>2.30381</v>
      </c>
      <c r="O343" s="41">
        <f>IF(L343=0,0,IF(C343&lt;&gt;"外语学院",综合评价得分!F343*因子分析矩阵及成分!$R$2+综合评价得分!G343*因子分析矩阵及成分!$R$3+综合评价得分!H343*因子分析矩阵及成分!$R$4,IF(综合评价得分!C343="外语学院",综合评价得分!G343*因子分析矩阵及成分!$R$7+综合评价得分!H343*因子分析矩阵及成分!$R$9)))</f>
        <v>0.225553398632851</v>
      </c>
      <c r="P343" s="40">
        <f t="shared" si="44"/>
        <v>285</v>
      </c>
      <c r="Q343">
        <f t="shared" si="45"/>
        <v>140</v>
      </c>
      <c r="R343">
        <f t="shared" si="46"/>
        <v>49</v>
      </c>
      <c r="S343" t="str">
        <f>IF(Q343&lt;=VLOOKUP(C343,录取名额!$A:$B,2,0),"录取","不予录取")</f>
        <v>不予录取</v>
      </c>
      <c r="T343" t="str">
        <f t="shared" si="47"/>
        <v>RIGHT</v>
      </c>
      <c r="U343" t="str">
        <f>IF(R343&lt;=VLOOKUP(E343,录取名额!E:F,2,0),"录取","不予录取")</f>
        <v>不予录取</v>
      </c>
      <c r="V343" t="str">
        <f t="shared" si="48"/>
        <v>RIGHT</v>
      </c>
    </row>
    <row r="344" spans="1:22">
      <c r="A344" s="8">
        <v>426</v>
      </c>
      <c r="B344" s="8" t="s">
        <v>542</v>
      </c>
      <c r="C344" t="s">
        <v>1261</v>
      </c>
      <c r="D344">
        <f>VLOOKUP(A344,[1]数据整理!$A:$O,15,0)</f>
        <v>25400</v>
      </c>
      <c r="E344" t="str">
        <f>VLOOKUP(D344,目标专业代码!$I:$J,2,0)</f>
        <v>国际商务</v>
      </c>
      <c r="F344" s="41">
        <v>0.0129576722147157</v>
      </c>
      <c r="G344" s="41">
        <v>0.0328731144292994</v>
      </c>
      <c r="H344" s="41">
        <v>-0.0203315254397665</v>
      </c>
      <c r="I344" s="7">
        <v>93</v>
      </c>
      <c r="J344" s="7">
        <f t="shared" si="42"/>
        <v>93</v>
      </c>
      <c r="K344" s="7" t="str">
        <f t="shared" si="43"/>
        <v>录取</v>
      </c>
      <c r="L344">
        <v>1</v>
      </c>
      <c r="M344">
        <v>-0.24902</v>
      </c>
      <c r="N344">
        <v>0.81294</v>
      </c>
      <c r="O344" s="41">
        <f>IF(L344=0,0,IF(C344&lt;&gt;"外语学院",综合评价得分!F344*因子分析矩阵及成分!$R$2+综合评价得分!G344*因子分析矩阵及成分!$R$3+综合评价得分!H344*因子分析矩阵及成分!$R$4,IF(综合评价得分!C344="外语学院",综合评价得分!G344*因子分析矩阵及成分!$R$7+综合评价得分!H344*因子分析矩阵及成分!$R$9)))</f>
        <v>0.0114027407020764</v>
      </c>
      <c r="P344" s="40">
        <f t="shared" si="44"/>
        <v>403</v>
      </c>
      <c r="Q344">
        <f t="shared" si="45"/>
        <v>191</v>
      </c>
      <c r="R344">
        <f t="shared" si="46"/>
        <v>12</v>
      </c>
      <c r="S344" t="str">
        <f>IF(Q344&lt;=VLOOKUP(C344,录取名额!$A:$B,2,0),"录取","不予录取")</f>
        <v>不予录取</v>
      </c>
      <c r="T344" t="str">
        <f t="shared" si="47"/>
        <v>FALSE</v>
      </c>
      <c r="U344" t="str">
        <f>IF(R344&lt;=VLOOKUP(E344,录取名额!E:F,2,0),"录取","不予录取")</f>
        <v>不予录取</v>
      </c>
      <c r="V344" t="str">
        <f t="shared" si="48"/>
        <v>FALSE</v>
      </c>
    </row>
    <row r="345" spans="1:22">
      <c r="A345" s="8">
        <v>428</v>
      </c>
      <c r="B345" s="8" t="s">
        <v>543</v>
      </c>
      <c r="C345" t="s">
        <v>1273</v>
      </c>
      <c r="D345">
        <f>VLOOKUP(A345,[1]数据整理!$A:$O,15,0)</f>
        <v>82902</v>
      </c>
      <c r="E345" t="str">
        <f>VLOOKUP(D345,目标专业代码!$I:$J,2,0)</f>
        <v>木材科学与技术</v>
      </c>
      <c r="F345" s="41">
        <v>-1.23798802811553</v>
      </c>
      <c r="G345" s="41">
        <v>-0.486518082265053</v>
      </c>
      <c r="H345" s="41">
        <v>-0.835482764436663</v>
      </c>
      <c r="I345" s="7">
        <v>88.09</v>
      </c>
      <c r="J345" s="7">
        <f t="shared" si="42"/>
        <v>88.09</v>
      </c>
      <c r="K345" s="7" t="str">
        <f t="shared" si="43"/>
        <v>录取</v>
      </c>
      <c r="L345">
        <v>1</v>
      </c>
      <c r="M345">
        <v>-0.58918</v>
      </c>
      <c r="N345">
        <v>-1.09885</v>
      </c>
      <c r="O345" s="41">
        <f>IF(L345=0,0,IF(C345&lt;&gt;"外语学院",综合评价得分!F345*因子分析矩阵及成分!$R$2+综合评价得分!G345*因子分析矩阵及成分!$R$3+综合评价得分!H345*因子分析矩阵及成分!$R$4,IF(综合评价得分!C345="外语学院",综合评价得分!G345*因子分析矩阵及成分!$R$7+综合评价得分!H345*因子分析矩阵及成分!$R$9)))</f>
        <v>-0.894425133993777</v>
      </c>
      <c r="P345" s="40">
        <f t="shared" si="44"/>
        <v>912</v>
      </c>
      <c r="Q345">
        <f t="shared" si="45"/>
        <v>28</v>
      </c>
      <c r="R345">
        <f t="shared" si="46"/>
        <v>22</v>
      </c>
      <c r="S345" t="str">
        <f>IF(Q345&lt;=VLOOKUP(C345,录取名额!$A:$B,2,0),"录取","不予录取")</f>
        <v>不予录取</v>
      </c>
      <c r="T345" t="str">
        <f t="shared" si="47"/>
        <v>FALSE</v>
      </c>
      <c r="U345" t="str">
        <f>IF(R345&lt;=VLOOKUP(E345,录取名额!E:F,2,0),"录取","不予录取")</f>
        <v>不予录取</v>
      </c>
      <c r="V345" t="str">
        <f t="shared" si="48"/>
        <v>FALSE</v>
      </c>
    </row>
    <row r="346" spans="1:22">
      <c r="A346" s="8">
        <v>429</v>
      </c>
      <c r="B346" s="8" t="s">
        <v>544</v>
      </c>
      <c r="C346" t="s">
        <v>1273</v>
      </c>
      <c r="D346">
        <f>VLOOKUP(A346,[1]数据整理!$A:$O,15,0)</f>
        <v>82903</v>
      </c>
      <c r="E346" t="str">
        <f>VLOOKUP(D346,目标专业代码!$I:$J,2,0)</f>
        <v>林产化学加工工程</v>
      </c>
      <c r="F346" s="41">
        <v>-1.4287551977806</v>
      </c>
      <c r="G346" s="41">
        <v>-0.138845316448209</v>
      </c>
      <c r="H346" s="41">
        <v>-0.697690295511693</v>
      </c>
      <c r="I346" s="7" t="s">
        <v>1262</v>
      </c>
      <c r="J346" s="7">
        <f t="shared" si="42"/>
        <v>0</v>
      </c>
      <c r="K346" s="7" t="str">
        <f t="shared" si="43"/>
        <v>不予录取</v>
      </c>
      <c r="L346">
        <v>1</v>
      </c>
      <c r="M346">
        <v>-0.74811</v>
      </c>
      <c r="N346">
        <v>0.10486</v>
      </c>
      <c r="O346" s="41">
        <f>IF(L346=0,0,IF(C346&lt;&gt;"外语学院",综合评价得分!F346*因子分析矩阵及成分!$R$2+综合评价得分!G346*因子分析矩阵及成分!$R$3+综合评价得分!H346*因子分析矩阵及成分!$R$4,IF(综合评价得分!C346="外语学院",综合评价得分!G346*因子分析矩阵及成分!$R$7+综合评价得分!H346*因子分析矩阵及成分!$R$9)))</f>
        <v>-0.729703189754232</v>
      </c>
      <c r="P346" s="40">
        <f t="shared" si="44"/>
        <v>873</v>
      </c>
      <c r="Q346">
        <f t="shared" si="45"/>
        <v>26</v>
      </c>
      <c r="R346">
        <f t="shared" si="46"/>
        <v>3</v>
      </c>
      <c r="S346" t="str">
        <f>IF(Q346&lt;=VLOOKUP(C346,录取名额!$A:$B,2,0),"录取","不予录取")</f>
        <v>录取</v>
      </c>
      <c r="T346" t="str">
        <f t="shared" si="47"/>
        <v>FALSE</v>
      </c>
      <c r="U346" t="str">
        <f>IF(R346&lt;=VLOOKUP(E346,录取名额!E:F,2,0),"录取","不予录取")</f>
        <v>不予录取</v>
      </c>
      <c r="V346" t="str">
        <f t="shared" si="48"/>
        <v>RIGHT</v>
      </c>
    </row>
    <row r="347" spans="1:22">
      <c r="A347" s="8">
        <v>430</v>
      </c>
      <c r="B347" s="8" t="s">
        <v>546</v>
      </c>
      <c r="C347" t="s">
        <v>1261</v>
      </c>
      <c r="D347">
        <f>VLOOKUP(A347,[1]数据整理!$A:$O,15,0)</f>
        <v>120200</v>
      </c>
      <c r="E347" t="str">
        <f>VLOOKUP(D347,目标专业代码!$I:$J,2,0)</f>
        <v>工商管理</v>
      </c>
      <c r="F347" s="41">
        <v>0.0681109893420412</v>
      </c>
      <c r="G347" s="41">
        <v>-0.0692782198122189</v>
      </c>
      <c r="H347" s="41">
        <v>-0.0287217144469744</v>
      </c>
      <c r="I347" s="7" t="s">
        <v>1262</v>
      </c>
      <c r="J347" s="7">
        <f t="shared" si="42"/>
        <v>0</v>
      </c>
      <c r="K347" s="7" t="str">
        <f t="shared" si="43"/>
        <v>不予录取</v>
      </c>
      <c r="L347">
        <v>1</v>
      </c>
      <c r="M347">
        <v>-0.21566</v>
      </c>
      <c r="N347">
        <v>0.67555</v>
      </c>
      <c r="O347" s="41">
        <f>IF(L347=0,0,IF(C347&lt;&gt;"外语学院",综合评价得分!F347*因子分析矩阵及成分!$R$2+综合评价得分!G347*因子分析矩阵及成分!$R$3+综合评价得分!H347*因子分析矩阵及成分!$R$4,IF(综合评价得分!C347="外语学院",综合评价得分!G347*因子分析矩阵及成分!$R$7+综合评价得分!H347*因子分析矩阵及成分!$R$9)))</f>
        <v>-0.024951774356257</v>
      </c>
      <c r="P347" s="40">
        <f t="shared" si="44"/>
        <v>443</v>
      </c>
      <c r="Q347">
        <f t="shared" si="45"/>
        <v>206</v>
      </c>
      <c r="R347">
        <f t="shared" si="46"/>
        <v>68</v>
      </c>
      <c r="S347" t="str">
        <f>IF(Q347&lt;=VLOOKUP(C347,录取名额!$A:$B,2,0),"录取","不予录取")</f>
        <v>不予录取</v>
      </c>
      <c r="T347" t="str">
        <f t="shared" si="47"/>
        <v>RIGHT</v>
      </c>
      <c r="U347" t="str">
        <f>IF(R347&lt;=VLOOKUP(E347,录取名额!E:F,2,0),"录取","不予录取")</f>
        <v>不予录取</v>
      </c>
      <c r="V347" t="str">
        <f t="shared" si="48"/>
        <v>RIGHT</v>
      </c>
    </row>
    <row r="348" spans="1:22">
      <c r="A348" s="8">
        <v>431</v>
      </c>
      <c r="B348" s="8" t="s">
        <v>547</v>
      </c>
      <c r="C348" t="s">
        <v>1274</v>
      </c>
      <c r="D348">
        <f>VLOOKUP(A348,[1]数据整理!$A:$O,15,0)</f>
        <v>90705</v>
      </c>
      <c r="E348" t="str">
        <f>VLOOKUP(D348,目标专业代码!$I:$J,2,0)</f>
        <v>野生动植物保护与利用</v>
      </c>
      <c r="F348" s="41">
        <v>2.42131918677465</v>
      </c>
      <c r="G348" s="41">
        <v>-0.385447597894354</v>
      </c>
      <c r="H348" s="41">
        <v>-0.881413587411653</v>
      </c>
      <c r="I348" s="7">
        <v>90.67</v>
      </c>
      <c r="J348" s="7">
        <f t="shared" si="42"/>
        <v>90.67</v>
      </c>
      <c r="K348" s="7" t="str">
        <f t="shared" si="43"/>
        <v>录取</v>
      </c>
      <c r="L348">
        <v>1</v>
      </c>
      <c r="M348">
        <v>0.46648</v>
      </c>
      <c r="N348">
        <v>0.15162</v>
      </c>
      <c r="O348" s="41">
        <f>IF(L348=0,0,IF(C348&lt;&gt;"外语学院",综合评价得分!F348*因子分析矩阵及成分!$R$2+综合评价得分!G348*因子分析矩阵及成分!$R$3+综合评价得分!H348*因子分析矩阵及成分!$R$4,IF(综合评价得分!C348="外语学院",综合评价得分!G348*因子分析矩阵及成分!$R$7+综合评价得分!H348*因子分析矩阵及成分!$R$9)))</f>
        <v>0.151785687490683</v>
      </c>
      <c r="P348" s="40">
        <f t="shared" si="44"/>
        <v>321</v>
      </c>
      <c r="Q348">
        <f t="shared" si="45"/>
        <v>6</v>
      </c>
      <c r="R348">
        <f t="shared" si="46"/>
        <v>4</v>
      </c>
      <c r="S348" t="str">
        <f>IF(Q348&lt;=VLOOKUP(C348,录取名额!$A:$B,2,0),"录取","不予录取")</f>
        <v>录取</v>
      </c>
      <c r="T348" t="str">
        <f t="shared" si="47"/>
        <v>RIGHT</v>
      </c>
      <c r="U348" t="str">
        <f>IF(R348&lt;=VLOOKUP(E348,录取名额!E:F,2,0),"录取","不予录取")</f>
        <v>录取</v>
      </c>
      <c r="V348" t="str">
        <f t="shared" si="48"/>
        <v>RIGHT</v>
      </c>
    </row>
    <row r="349" spans="1:22">
      <c r="A349" s="8">
        <v>432</v>
      </c>
      <c r="B349" s="8" t="s">
        <v>549</v>
      </c>
      <c r="C349" t="s">
        <v>1273</v>
      </c>
      <c r="D349">
        <f>VLOOKUP(A349,[1]数据整理!$A:$O,15,0)</f>
        <v>82903</v>
      </c>
      <c r="E349" t="str">
        <f>VLOOKUP(D349,目标专业代码!$I:$J,2,0)</f>
        <v>林产化学加工工程</v>
      </c>
      <c r="F349" s="41">
        <v>-0.0973489620399389</v>
      </c>
      <c r="G349" s="41">
        <v>-2.4240263148786</v>
      </c>
      <c r="H349" s="41">
        <v>-0.582921039806984</v>
      </c>
      <c r="I349" s="7" t="s">
        <v>1275</v>
      </c>
      <c r="J349" s="7">
        <f t="shared" si="42"/>
        <v>0</v>
      </c>
      <c r="K349" s="7" t="str">
        <f t="shared" si="43"/>
        <v>不予录取</v>
      </c>
      <c r="L349">
        <v>1</v>
      </c>
      <c r="M349">
        <v>0.35791</v>
      </c>
      <c r="N349">
        <v>0.69181</v>
      </c>
      <c r="O349" s="41">
        <f>IF(L349=0,0,IF(C349&lt;&gt;"外语学院",综合评价得分!F349*因子分析矩阵及成分!$R$2+综合评价得分!G349*因子分析矩阵及成分!$R$3+综合评价得分!H349*因子分析矩阵及成分!$R$4,IF(综合评价得分!C349="外语学院",综合评价得分!G349*因子分析矩阵及成分!$R$7+综合评价得分!H349*因子分析矩阵及成分!$R$9)))</f>
        <v>-1.40003948042463</v>
      </c>
      <c r="P349" s="40">
        <f t="shared" si="44"/>
        <v>957</v>
      </c>
      <c r="Q349">
        <f t="shared" si="45"/>
        <v>32</v>
      </c>
      <c r="R349">
        <f t="shared" si="46"/>
        <v>4</v>
      </c>
      <c r="S349" t="str">
        <f>IF(Q349&lt;=VLOOKUP(C349,录取名额!$A:$B,2,0),"录取","不予录取")</f>
        <v>不予录取</v>
      </c>
      <c r="T349" t="str">
        <f t="shared" si="47"/>
        <v>RIGHT</v>
      </c>
      <c r="U349" t="str">
        <f>IF(R349&lt;=VLOOKUP(E349,录取名额!E:F,2,0),"录取","不予录取")</f>
        <v>不予录取</v>
      </c>
      <c r="V349" t="str">
        <f t="shared" si="48"/>
        <v>RIGHT</v>
      </c>
    </row>
    <row r="350" spans="1:22">
      <c r="A350" s="8">
        <v>433</v>
      </c>
      <c r="B350" s="8" t="s">
        <v>550</v>
      </c>
      <c r="C350" t="s">
        <v>1271</v>
      </c>
      <c r="D350">
        <f>VLOOKUP(A350,[1]数据整理!$A:$O,15,0)</f>
        <v>90704</v>
      </c>
      <c r="E350" t="str">
        <f>VLOOKUP(D350,目标专业代码!$I:$J,2,0)</f>
        <v>森林经理学</v>
      </c>
      <c r="F350" s="41">
        <v>-0.888248217062912</v>
      </c>
      <c r="G350" s="41">
        <v>-0.417001901967674</v>
      </c>
      <c r="H350" s="41">
        <v>-0.743621118486683</v>
      </c>
      <c r="I350" s="7">
        <v>87.63</v>
      </c>
      <c r="J350" s="7">
        <f t="shared" si="42"/>
        <v>87.63</v>
      </c>
      <c r="K350" s="7" t="str">
        <f t="shared" si="43"/>
        <v>录取</v>
      </c>
      <c r="L350">
        <v>1</v>
      </c>
      <c r="M350">
        <v>0.13914</v>
      </c>
      <c r="N350">
        <v>-0.48727</v>
      </c>
      <c r="O350" s="41">
        <f>IF(L350=0,0,IF(C350&lt;&gt;"外语学院",综合评价得分!F350*因子分析矩阵及成分!$R$2+综合评价得分!G350*因子分析矩阵及成分!$R$3+综合评价得分!H350*因子分析矩阵及成分!$R$4,IF(综合评价得分!C350="外语学院",综合评价得分!G350*因子分析矩阵及成分!$R$7+综合评价得分!H350*因子分析矩阵及成分!$R$9)))</f>
        <v>-0.729178710021192</v>
      </c>
      <c r="P350" s="40">
        <f t="shared" si="44"/>
        <v>872</v>
      </c>
      <c r="Q350">
        <f t="shared" si="45"/>
        <v>58</v>
      </c>
      <c r="R350">
        <f t="shared" si="46"/>
        <v>18</v>
      </c>
      <c r="S350" t="str">
        <f>IF(Q350&lt;=VLOOKUP(C350,录取名额!$A:$B,2,0),"录取","不予录取")</f>
        <v>不予录取</v>
      </c>
      <c r="T350" t="str">
        <f t="shared" si="47"/>
        <v>FALSE</v>
      </c>
      <c r="U350" t="str">
        <f>IF(R350&lt;=VLOOKUP(E350,录取名额!E:F,2,0),"录取","不予录取")</f>
        <v>不予录取</v>
      </c>
      <c r="V350" t="str">
        <f t="shared" si="48"/>
        <v>FALSE</v>
      </c>
    </row>
    <row r="351" spans="1:22">
      <c r="A351" s="8">
        <v>434</v>
      </c>
      <c r="B351" s="8" t="s">
        <v>551</v>
      </c>
      <c r="C351" t="s">
        <v>1261</v>
      </c>
      <c r="D351">
        <f>VLOOKUP(A351,[1]数据整理!$A:$O,15,0)</f>
        <v>20200</v>
      </c>
      <c r="E351" t="str">
        <f>VLOOKUP(D351,目标专业代码!$I:$J,2,0)</f>
        <v>应用经济学</v>
      </c>
      <c r="F351" s="41">
        <v>-0.299577791506804</v>
      </c>
      <c r="G351" s="41">
        <v>0.174966296142366</v>
      </c>
      <c r="H351" s="41">
        <v>2.38658650127207</v>
      </c>
      <c r="I351" s="7" t="s">
        <v>1262</v>
      </c>
      <c r="J351" s="7">
        <f t="shared" si="42"/>
        <v>0</v>
      </c>
      <c r="K351" s="7" t="str">
        <f t="shared" si="43"/>
        <v>不予录取</v>
      </c>
      <c r="L351">
        <v>1</v>
      </c>
      <c r="M351">
        <v>-0.72902</v>
      </c>
      <c r="N351">
        <v>-0.90111</v>
      </c>
      <c r="O351" s="41">
        <f>IF(L351=0,0,IF(C351&lt;&gt;"外语学院",综合评价得分!F351*因子分析矩阵及成分!$R$2+综合评价得分!G351*因子分析矩阵及成分!$R$3+综合评价得分!H351*因子分析矩阵及成分!$R$4,IF(综合评价得分!C351="外语学院",综合评价得分!G351*因子分析矩阵及成分!$R$7+综合评价得分!H351*因子分析矩阵及成分!$R$9)))</f>
        <v>0.913863765769433</v>
      </c>
      <c r="P351" s="40">
        <f t="shared" si="44"/>
        <v>74</v>
      </c>
      <c r="Q351">
        <f t="shared" si="45"/>
        <v>37</v>
      </c>
      <c r="R351">
        <f t="shared" si="46"/>
        <v>9</v>
      </c>
      <c r="S351" t="str">
        <f>IF(Q351&lt;=VLOOKUP(C351,录取名额!$A:$B,2,0),"录取","不予录取")</f>
        <v>录取</v>
      </c>
      <c r="T351" t="str">
        <f t="shared" si="47"/>
        <v>FALSE</v>
      </c>
      <c r="U351" t="str">
        <f>IF(R351&lt;=VLOOKUP(E351,录取名额!E:F,2,0),"录取","不予录取")</f>
        <v>不予录取</v>
      </c>
      <c r="V351" t="str">
        <f t="shared" si="48"/>
        <v>RIGHT</v>
      </c>
    </row>
    <row r="352" spans="1:22">
      <c r="A352" s="8">
        <v>435</v>
      </c>
      <c r="B352" s="8" t="s">
        <v>552</v>
      </c>
      <c r="C352" t="s">
        <v>1265</v>
      </c>
      <c r="D352" t="str">
        <f>VLOOKUP(A352,[1]数据整理!$A:$O,15,0)</f>
        <v>1305Z1</v>
      </c>
      <c r="E352" t="str">
        <f>VLOOKUP(D352,目标专业代码!$I:$J,2,0)</f>
        <v>动画艺术学</v>
      </c>
      <c r="F352" s="41">
        <v>-0.317962230549246</v>
      </c>
      <c r="G352" s="41">
        <v>0.230035556853219</v>
      </c>
      <c r="H352" s="41">
        <v>-0.0226628151267145</v>
      </c>
      <c r="I352" s="7" t="s">
        <v>1262</v>
      </c>
      <c r="J352" s="7">
        <f t="shared" si="42"/>
        <v>0</v>
      </c>
      <c r="K352" s="7" t="str">
        <f t="shared" si="43"/>
        <v>不予录取</v>
      </c>
      <c r="L352">
        <v>1</v>
      </c>
      <c r="M352">
        <v>1.06447</v>
      </c>
      <c r="N352">
        <v>-0.01979</v>
      </c>
      <c r="O352" s="41">
        <f>IF(L352=0,0,IF(C352&lt;&gt;"外语学院",综合评价得分!F352*因子分析矩阵及成分!$R$2+综合评价得分!G352*因子分析矩阵及成分!$R$3+综合评价得分!H352*因子分析矩阵及成分!$R$4,IF(综合评价得分!C352="外语学院",综合评价得分!G352*因子分析矩阵及成分!$R$7+综合评价得分!H352*因子分析矩阵及成分!$R$9)))</f>
        <v>0.0121608715038046</v>
      </c>
      <c r="P352" s="40">
        <f t="shared" si="44"/>
        <v>402</v>
      </c>
      <c r="Q352">
        <f t="shared" si="45"/>
        <v>25</v>
      </c>
      <c r="R352">
        <f t="shared" si="46"/>
        <v>3</v>
      </c>
      <c r="S352" t="str">
        <f>IF(Q352&lt;=VLOOKUP(C352,录取名额!$A:$B,2,0),"录取","不予录取")</f>
        <v>不予录取</v>
      </c>
      <c r="T352" t="str">
        <f t="shared" si="47"/>
        <v>RIGHT</v>
      </c>
      <c r="U352" t="str">
        <f>IF(R352&lt;=VLOOKUP(E352,录取名额!E:F,2,0),"录取","不予录取")</f>
        <v>不予录取</v>
      </c>
      <c r="V352" t="str">
        <f t="shared" si="48"/>
        <v>RIGHT</v>
      </c>
    </row>
    <row r="353" spans="1:22">
      <c r="A353" s="8">
        <v>436</v>
      </c>
      <c r="B353" s="8" t="s">
        <v>553</v>
      </c>
      <c r="C353" t="s">
        <v>1261</v>
      </c>
      <c r="D353">
        <f>VLOOKUP(A353,[1]数据整理!$A:$O,15,0)</f>
        <v>20200</v>
      </c>
      <c r="E353" t="str">
        <f>VLOOKUP(D353,目标专业代码!$I:$J,2,0)</f>
        <v>应用经济学</v>
      </c>
      <c r="F353" s="41">
        <v>0.0814848954011747</v>
      </c>
      <c r="G353" s="41">
        <v>0.303092887750626</v>
      </c>
      <c r="H353" s="41">
        <v>1.05713728183981</v>
      </c>
      <c r="I353" s="7" t="s">
        <v>1262</v>
      </c>
      <c r="J353" s="7">
        <f t="shared" si="42"/>
        <v>0</v>
      </c>
      <c r="K353" s="7" t="str">
        <f t="shared" si="43"/>
        <v>不予录取</v>
      </c>
      <c r="L353">
        <v>1</v>
      </c>
      <c r="M353">
        <v>0.41392</v>
      </c>
      <c r="N353">
        <v>-0.32451</v>
      </c>
      <c r="O353" s="41">
        <f>IF(L353=0,0,IF(C353&lt;&gt;"外语学院",综合评价得分!F353*因子分析矩阵及成分!$R$2+综合评价得分!G353*因子分析矩阵及成分!$R$3+综合评价得分!H353*因子分析矩阵及成分!$R$4,IF(综合评价得分!C353="外语学院",综合评价得分!G353*因子分析矩阵及成分!$R$7+综合评价得分!H353*因子分析矩阵及成分!$R$9)))</f>
        <v>0.57125723074339</v>
      </c>
      <c r="P353" s="40">
        <f t="shared" si="44"/>
        <v>132</v>
      </c>
      <c r="Q353">
        <f t="shared" si="45"/>
        <v>67</v>
      </c>
      <c r="R353">
        <f t="shared" si="46"/>
        <v>16</v>
      </c>
      <c r="S353" t="str">
        <f>IF(Q353&lt;=VLOOKUP(C353,录取名额!$A:$B,2,0),"录取","不予录取")</f>
        <v>不予录取</v>
      </c>
      <c r="T353" t="str">
        <f t="shared" si="47"/>
        <v>RIGHT</v>
      </c>
      <c r="U353" t="str">
        <f>IF(R353&lt;=VLOOKUP(E353,录取名额!E:F,2,0),"录取","不予录取")</f>
        <v>不予录取</v>
      </c>
      <c r="V353" t="str">
        <f t="shared" si="48"/>
        <v>RIGHT</v>
      </c>
    </row>
    <row r="354" spans="1:22">
      <c r="A354" s="8">
        <v>437</v>
      </c>
      <c r="B354" s="8" t="s">
        <v>554</v>
      </c>
      <c r="C354" t="s">
        <v>1261</v>
      </c>
      <c r="D354">
        <f>VLOOKUP(A354,[1]数据整理!$A:$O,15,0)</f>
        <v>125300</v>
      </c>
      <c r="E354" t="str">
        <f>VLOOKUP(D354,目标专业代码!$I:$J,2,0)</f>
        <v>会计</v>
      </c>
      <c r="F354" s="41">
        <v>0.490953087318214</v>
      </c>
      <c r="G354" s="41">
        <v>0.46247633835126</v>
      </c>
      <c r="H354" s="41">
        <v>1.07641627968185</v>
      </c>
      <c r="I354" s="7" t="s">
        <v>1262</v>
      </c>
      <c r="J354" s="7">
        <f t="shared" si="42"/>
        <v>0</v>
      </c>
      <c r="K354" s="7" t="str">
        <f t="shared" si="43"/>
        <v>不予录取</v>
      </c>
      <c r="L354">
        <v>1</v>
      </c>
      <c r="M354">
        <v>1.14879</v>
      </c>
      <c r="N354">
        <v>1.52308</v>
      </c>
      <c r="O354" s="41">
        <f>IF(L354=0,0,IF(C354&lt;&gt;"外语学院",综合评价得分!F354*因子分析矩阵及成分!$R$2+综合评价得分!G354*因子分析矩阵及成分!$R$3+综合评价得分!H354*因子分析矩阵及成分!$R$4,IF(综合评价得分!C354="外语学院",综合评价得分!G354*因子分析矩阵及成分!$R$7+综合评价得分!H354*因子分析矩阵及成分!$R$9)))</f>
        <v>0.767912152111918</v>
      </c>
      <c r="P354" s="40">
        <f t="shared" si="44"/>
        <v>87</v>
      </c>
      <c r="Q354">
        <f t="shared" si="45"/>
        <v>42</v>
      </c>
      <c r="R354">
        <f t="shared" si="46"/>
        <v>7</v>
      </c>
      <c r="S354" t="str">
        <f>IF(Q354&lt;=VLOOKUP(C354,录取名额!$A:$B,2,0),"录取","不予录取")</f>
        <v>不予录取</v>
      </c>
      <c r="T354" t="str">
        <f t="shared" si="47"/>
        <v>RIGHT</v>
      </c>
      <c r="U354" t="str">
        <f>IF(R354&lt;=VLOOKUP(E354,录取名额!E:F,2,0),"录取","不予录取")</f>
        <v>不予录取</v>
      </c>
      <c r="V354" t="str">
        <f t="shared" si="48"/>
        <v>RIGHT</v>
      </c>
    </row>
    <row r="355" spans="1:22">
      <c r="A355" s="8">
        <v>438</v>
      </c>
      <c r="B355" s="8" t="s">
        <v>555</v>
      </c>
      <c r="C355" t="s">
        <v>1261</v>
      </c>
      <c r="D355">
        <f>VLOOKUP(A355,[1]数据整理!$A:$O,15,0)</f>
        <v>125300</v>
      </c>
      <c r="E355" t="str">
        <f>VLOOKUP(D355,目标专业代码!$I:$J,2,0)</f>
        <v>会计</v>
      </c>
      <c r="F355" s="41">
        <v>-0.586200198426557</v>
      </c>
      <c r="G355" s="41">
        <v>0.30303520101203</v>
      </c>
      <c r="H355" s="41">
        <v>-0.881413587411653</v>
      </c>
      <c r="I355" s="7" t="s">
        <v>1262</v>
      </c>
      <c r="J355" s="7">
        <f t="shared" si="42"/>
        <v>0</v>
      </c>
      <c r="K355" s="7" t="str">
        <f t="shared" si="43"/>
        <v>不予录取</v>
      </c>
      <c r="L355">
        <v>1</v>
      </c>
      <c r="M355">
        <v>0.1394</v>
      </c>
      <c r="N355">
        <v>-0.6111</v>
      </c>
      <c r="O355" s="41">
        <f>IF(L355=0,0,IF(C355&lt;&gt;"外语学院",综合评价得分!F355*因子分析矩阵及成分!$R$2+综合评价得分!G355*因子分析矩阵及成分!$R$3+综合评价得分!H355*因子分析矩阵及成分!$R$4,IF(综合评价得分!C355="外语学院",综合评价得分!G355*因子分析矩阵及成分!$R$7+综合评价得分!H355*因子分析矩阵及成分!$R$9)))</f>
        <v>-0.356573089912871</v>
      </c>
      <c r="P355" s="40">
        <f t="shared" si="44"/>
        <v>719</v>
      </c>
      <c r="Q355">
        <f t="shared" si="45"/>
        <v>308</v>
      </c>
      <c r="R355">
        <f t="shared" si="46"/>
        <v>63</v>
      </c>
      <c r="S355" t="str">
        <f>IF(Q355&lt;=VLOOKUP(C355,录取名额!$A:$B,2,0),"录取","不予录取")</f>
        <v>不予录取</v>
      </c>
      <c r="T355" t="str">
        <f t="shared" si="47"/>
        <v>RIGHT</v>
      </c>
      <c r="U355" t="str">
        <f>IF(R355&lt;=VLOOKUP(E355,录取名额!E:F,2,0),"录取","不予录取")</f>
        <v>不予录取</v>
      </c>
      <c r="V355" t="str">
        <f t="shared" si="48"/>
        <v>RIGHT</v>
      </c>
    </row>
    <row r="356" spans="1:22">
      <c r="A356" s="8">
        <v>439</v>
      </c>
      <c r="B356" s="8" t="s">
        <v>556</v>
      </c>
      <c r="C356" t="s">
        <v>1271</v>
      </c>
      <c r="D356">
        <f>VLOOKUP(A356,[1]数据整理!$A:$O,15,0)</f>
        <v>90301</v>
      </c>
      <c r="E356" t="str">
        <f>VLOOKUP(D356,目标专业代码!$I:$J,2,0)</f>
        <v>土壤学</v>
      </c>
      <c r="F356" s="41">
        <v>0.272252065066241</v>
      </c>
      <c r="G356" s="41">
        <v>-0.225873696640017</v>
      </c>
      <c r="H356" s="41">
        <v>1.34800289073605</v>
      </c>
      <c r="I356" s="7" t="s">
        <v>1275</v>
      </c>
      <c r="J356" s="7">
        <f t="shared" si="42"/>
        <v>0</v>
      </c>
      <c r="K356" s="7" t="str">
        <f t="shared" si="43"/>
        <v>不予录取</v>
      </c>
      <c r="L356">
        <v>1</v>
      </c>
      <c r="M356">
        <v>0.97615</v>
      </c>
      <c r="N356">
        <v>-0.44334</v>
      </c>
      <c r="O356" s="41">
        <f>IF(L356=0,0,IF(C356&lt;&gt;"外语学院",综合评价得分!F356*因子分析矩阵及成分!$R$2+综合评价得分!G356*因子分析矩阵及成分!$R$3+综合评价得分!H356*因子分析矩阵及成分!$R$4,IF(综合评价得分!C356="外语学院",综合评价得分!G356*因子分析矩阵及成分!$R$7+综合评价得分!H356*因子分析矩阵及成分!$R$9)))</f>
        <v>0.484716191270799</v>
      </c>
      <c r="P356" s="40">
        <f t="shared" si="44"/>
        <v>163</v>
      </c>
      <c r="Q356">
        <f t="shared" si="45"/>
        <v>6</v>
      </c>
      <c r="R356">
        <f t="shared" si="46"/>
        <v>1</v>
      </c>
      <c r="S356" t="str">
        <f>IF(Q356&lt;=VLOOKUP(C356,录取名额!$A:$B,2,0),"录取","不予录取")</f>
        <v>录取</v>
      </c>
      <c r="T356" t="str">
        <f t="shared" si="47"/>
        <v>FALSE</v>
      </c>
      <c r="U356" t="str">
        <f>IF(R356&lt;=VLOOKUP(E356,录取名额!E:F,2,0),"录取","不予录取")</f>
        <v>录取</v>
      </c>
      <c r="V356" t="str">
        <f t="shared" si="48"/>
        <v>FALSE</v>
      </c>
    </row>
    <row r="357" spans="1:22">
      <c r="A357" s="8">
        <v>440</v>
      </c>
      <c r="B357" s="8" t="s">
        <v>557</v>
      </c>
      <c r="C357" t="s">
        <v>1261</v>
      </c>
      <c r="D357">
        <f>VLOOKUP(A357,[1]数据整理!$A:$O,15,0)</f>
        <v>120200</v>
      </c>
      <c r="E357" t="str">
        <f>VLOOKUP(D357,目标专业代码!$I:$J,2,0)</f>
        <v>工商管理</v>
      </c>
      <c r="F357" s="41">
        <v>-0.704035450440535</v>
      </c>
      <c r="G357" s="41">
        <v>0.302079885607344</v>
      </c>
      <c r="H357" s="41">
        <v>-0.881413587411653</v>
      </c>
      <c r="I357" s="7" t="s">
        <v>1262</v>
      </c>
      <c r="J357" s="7">
        <f t="shared" si="42"/>
        <v>0</v>
      </c>
      <c r="K357" s="7" t="str">
        <f t="shared" si="43"/>
        <v>不予录取</v>
      </c>
      <c r="L357">
        <v>1</v>
      </c>
      <c r="M357">
        <v>0.08494</v>
      </c>
      <c r="N357">
        <v>-0.52921</v>
      </c>
      <c r="O357" s="41">
        <f>IF(L357=0,0,IF(C357&lt;&gt;"外语学院",综合评价得分!F357*因子分析矩阵及成分!$R$2+综合评价得分!G357*因子分析矩阵及成分!$R$3+综合评价得分!H357*因子分析矩阵及成分!$R$4,IF(综合评价得分!C357="外语学院",综合评价得分!G357*因子分析矩阵及成分!$R$7+综合评价得分!H357*因子分析矩阵及成分!$R$9)))</f>
        <v>-0.389738522210025</v>
      </c>
      <c r="P357" s="40">
        <f t="shared" si="44"/>
        <v>734</v>
      </c>
      <c r="Q357">
        <f t="shared" si="45"/>
        <v>314</v>
      </c>
      <c r="R357">
        <f t="shared" si="46"/>
        <v>109</v>
      </c>
      <c r="S357" t="str">
        <f>IF(Q357&lt;=VLOOKUP(C357,录取名额!$A:$B,2,0),"录取","不予录取")</f>
        <v>不予录取</v>
      </c>
      <c r="T357" t="str">
        <f t="shared" si="47"/>
        <v>RIGHT</v>
      </c>
      <c r="U357" t="str">
        <f>IF(R357&lt;=VLOOKUP(E357,录取名额!E:F,2,0),"录取","不予录取")</f>
        <v>不予录取</v>
      </c>
      <c r="V357" t="str">
        <f t="shared" si="48"/>
        <v>RIGHT</v>
      </c>
    </row>
    <row r="358" spans="1:22">
      <c r="A358" s="8">
        <v>441</v>
      </c>
      <c r="B358" s="8" t="s">
        <v>559</v>
      </c>
      <c r="C358" t="s">
        <v>1263</v>
      </c>
      <c r="D358">
        <f>VLOOKUP(A358,[1]数据整理!$A:$O,15,0)</f>
        <v>95300</v>
      </c>
      <c r="E358" t="str">
        <f>VLOOKUP(D358,目标专业代码!$I:$J,2,0)</f>
        <v>风景园林</v>
      </c>
      <c r="F358" s="41">
        <v>0.913795185294387</v>
      </c>
      <c r="G358" s="41">
        <v>-0.000449012359057237</v>
      </c>
      <c r="H358" s="41">
        <v>-0.881413587411653</v>
      </c>
      <c r="I358" s="7" t="s">
        <v>1262</v>
      </c>
      <c r="J358" s="7">
        <f t="shared" si="42"/>
        <v>0</v>
      </c>
      <c r="K358" s="7" t="str">
        <f t="shared" si="43"/>
        <v>不予录取</v>
      </c>
      <c r="L358">
        <v>1</v>
      </c>
      <c r="M358">
        <v>0.3105</v>
      </c>
      <c r="N358">
        <v>0.94552</v>
      </c>
      <c r="O358" s="41">
        <f>IF(L358=0,0,IF(C358&lt;&gt;"外语学院",综合评价得分!F358*因子分析矩阵及成分!$R$2+综合评价得分!G358*因子分析矩阵及成分!$R$3+综合评价得分!H358*因子分析矩阵及成分!$R$4,IF(综合评价得分!C358="外语学院",综合评价得分!G358*因子分析矩阵及成分!$R$7+综合评价得分!H358*因子分析矩阵及成分!$R$9)))</f>
        <v>-0.0841068148325555</v>
      </c>
      <c r="P358" s="40">
        <f t="shared" si="44"/>
        <v>491</v>
      </c>
      <c r="Q358">
        <f t="shared" si="45"/>
        <v>125</v>
      </c>
      <c r="R358">
        <f t="shared" si="46"/>
        <v>63</v>
      </c>
      <c r="S358" t="str">
        <f>IF(Q358&lt;=VLOOKUP(C358,录取名额!$A:$B,2,0),"录取","不予录取")</f>
        <v>不予录取</v>
      </c>
      <c r="T358" t="str">
        <f t="shared" si="47"/>
        <v>RIGHT</v>
      </c>
      <c r="U358" t="str">
        <f>IF(R358&lt;=VLOOKUP(E358,录取名额!E:F,2,0),"录取","不予录取")</f>
        <v>录取</v>
      </c>
      <c r="V358" t="str">
        <f t="shared" si="48"/>
        <v>FALSE</v>
      </c>
    </row>
    <row r="359" spans="1:22">
      <c r="A359" s="8">
        <v>442</v>
      </c>
      <c r="B359" s="8" t="s">
        <v>560</v>
      </c>
      <c r="C359" t="s">
        <v>1274</v>
      </c>
      <c r="D359">
        <f>VLOOKUP(A359,[1]数据整理!$A:$O,15,0)</f>
        <v>71300</v>
      </c>
      <c r="E359" t="str">
        <f>VLOOKUP(D359,目标专业代码!$I:$J,2,0)</f>
        <v>生态学</v>
      </c>
      <c r="F359" s="41">
        <v>0.233570940724023</v>
      </c>
      <c r="G359" s="41">
        <v>0.0376475342168831</v>
      </c>
      <c r="H359" s="41">
        <v>0.0172091085280156</v>
      </c>
      <c r="I359" s="7">
        <v>78.25</v>
      </c>
      <c r="J359" s="7">
        <f t="shared" si="42"/>
        <v>78.25</v>
      </c>
      <c r="K359" s="7" t="str">
        <f t="shared" si="43"/>
        <v>录取</v>
      </c>
      <c r="L359">
        <v>1</v>
      </c>
      <c r="M359">
        <v>0.1632</v>
      </c>
      <c r="N359">
        <v>-0.26923</v>
      </c>
      <c r="O359" s="41">
        <f>IF(L359=0,0,IF(C359&lt;&gt;"外语学院",综合评价得分!F359*因子分析矩阵及成分!$R$2+综合评价得分!G359*因子分析矩阵及成分!$R$3+综合评价得分!H359*因子分析矩阵及成分!$R$4,IF(综合评价得分!C359="外语学院",综合评价得分!G359*因子分析矩阵及成分!$R$7+综合评价得分!H359*因子分析矩阵及成分!$R$9)))</f>
        <v>0.0892896124323243</v>
      </c>
      <c r="P359" s="40">
        <f t="shared" si="44"/>
        <v>358</v>
      </c>
      <c r="Q359">
        <f t="shared" si="45"/>
        <v>8</v>
      </c>
      <c r="R359">
        <f t="shared" si="46"/>
        <v>4</v>
      </c>
      <c r="S359" t="str">
        <f>IF(Q359&lt;=VLOOKUP(C359,录取名额!$A:$B,2,0),"录取","不予录取")</f>
        <v>不予录取</v>
      </c>
      <c r="T359" t="str">
        <f t="shared" si="47"/>
        <v>FALSE</v>
      </c>
      <c r="U359" t="str">
        <f>IF(R359&lt;=VLOOKUP(E359,录取名额!E:F,2,0),"录取","不予录取")</f>
        <v>不予录取</v>
      </c>
      <c r="V359" t="str">
        <f t="shared" si="48"/>
        <v>FALSE</v>
      </c>
    </row>
    <row r="360" spans="1:22">
      <c r="A360" s="8">
        <v>443</v>
      </c>
      <c r="B360" s="8" t="s">
        <v>561</v>
      </c>
      <c r="C360" t="s">
        <v>1261</v>
      </c>
      <c r="D360">
        <f>VLOOKUP(A360,[1]数据整理!$A:$O,15,0)</f>
        <v>20200</v>
      </c>
      <c r="E360" t="str">
        <f>VLOOKUP(D360,目标专业代码!$I:$J,2,0)</f>
        <v>应用经济学</v>
      </c>
      <c r="F360" s="41">
        <v>0.251955379766465</v>
      </c>
      <c r="G360" s="41">
        <v>0.206721756094107</v>
      </c>
      <c r="H360" s="41">
        <v>-0.636787914272069</v>
      </c>
      <c r="I360" s="7" t="s">
        <v>1262</v>
      </c>
      <c r="J360" s="7">
        <f t="shared" si="42"/>
        <v>0</v>
      </c>
      <c r="K360" s="7" t="str">
        <f t="shared" si="43"/>
        <v>不予录取</v>
      </c>
      <c r="L360">
        <v>1</v>
      </c>
      <c r="M360">
        <v>-0.1878</v>
      </c>
      <c r="N360">
        <v>-0.10322</v>
      </c>
      <c r="O360" s="41">
        <f>IF(L360=0,0,IF(C360&lt;&gt;"外语学院",综合评价得分!F360*因子分析矩阵及成分!$R$2+综合评价得分!G360*因子分析矩阵及成分!$R$3+综合评价得分!H360*因子分析矩阵及成分!$R$4,IF(综合评价得分!C360="外语学院",综合评价得分!G360*因子分析矩阵及成分!$R$7+综合评价得分!H360*因子分析矩阵及成分!$R$9)))</f>
        <v>-0.0758862340656229</v>
      </c>
      <c r="P360" s="40">
        <f t="shared" si="44"/>
        <v>482</v>
      </c>
      <c r="Q360">
        <f t="shared" si="45"/>
        <v>224</v>
      </c>
      <c r="R360">
        <f t="shared" si="46"/>
        <v>53</v>
      </c>
      <c r="S360" t="str">
        <f>IF(Q360&lt;=VLOOKUP(C360,录取名额!$A:$B,2,0),"录取","不予录取")</f>
        <v>不予录取</v>
      </c>
      <c r="T360" t="str">
        <f t="shared" si="47"/>
        <v>RIGHT</v>
      </c>
      <c r="U360" t="str">
        <f>IF(R360&lt;=VLOOKUP(E360,录取名额!E:F,2,0),"录取","不予录取")</f>
        <v>不予录取</v>
      </c>
      <c r="V360" t="str">
        <f t="shared" si="48"/>
        <v>RIGHT</v>
      </c>
    </row>
    <row r="361" spans="1:22">
      <c r="A361" s="8">
        <v>444</v>
      </c>
      <c r="B361" s="8" t="s">
        <v>562</v>
      </c>
      <c r="C361" t="s">
        <v>1271</v>
      </c>
      <c r="D361">
        <f>VLOOKUP(A361,[1]数据整理!$A:$O,15,0)</f>
        <v>90702</v>
      </c>
      <c r="E361" t="str">
        <f>VLOOKUP(D361,目标专业代码!$I:$J,2,0)</f>
        <v>森林培育</v>
      </c>
      <c r="F361" s="41">
        <v>-1.54003604675189</v>
      </c>
      <c r="G361" s="41">
        <v>-0.101558106787925</v>
      </c>
      <c r="H361" s="41">
        <v>-0.453064622372109</v>
      </c>
      <c r="I361" s="7">
        <v>87.76</v>
      </c>
      <c r="J361" s="7">
        <f t="shared" si="42"/>
        <v>87.76</v>
      </c>
      <c r="K361" s="7" t="str">
        <f t="shared" si="43"/>
        <v>录取</v>
      </c>
      <c r="L361">
        <v>1</v>
      </c>
      <c r="M361">
        <v>-0.17827</v>
      </c>
      <c r="N361">
        <v>-0.05886</v>
      </c>
      <c r="O361" s="41">
        <f>IF(L361=0,0,IF(C361&lt;&gt;"外语学院",综合评价得分!F361*因子分析矩阵及成分!$R$2+综合评价得分!G361*因子分析矩阵及成分!$R$3+综合评价得分!H361*因子分析矩阵及成分!$R$4,IF(综合评价得分!C361="外语学院",综合评价得分!G361*因子分析矩阵及成分!$R$7+综合评价得分!H361*因子分析矩阵及成分!$R$9)))</f>
        <v>-0.649220598189084</v>
      </c>
      <c r="P361" s="40">
        <f t="shared" si="44"/>
        <v>845</v>
      </c>
      <c r="Q361">
        <f t="shared" si="45"/>
        <v>57</v>
      </c>
      <c r="R361">
        <f t="shared" si="46"/>
        <v>19</v>
      </c>
      <c r="S361" t="str">
        <f>IF(Q361&lt;=VLOOKUP(C361,录取名额!$A:$B,2,0),"录取","不予录取")</f>
        <v>不予录取</v>
      </c>
      <c r="T361" t="str">
        <f t="shared" si="47"/>
        <v>FALSE</v>
      </c>
      <c r="U361" t="str">
        <f>IF(R361&lt;=VLOOKUP(E361,录取名额!E:F,2,0),"录取","不予录取")</f>
        <v>不予录取</v>
      </c>
      <c r="V361" t="str">
        <f t="shared" si="48"/>
        <v>FALSE</v>
      </c>
    </row>
    <row r="362" spans="1:22">
      <c r="A362" s="8">
        <v>445</v>
      </c>
      <c r="B362" s="8" t="s">
        <v>564</v>
      </c>
      <c r="C362" t="s">
        <v>1269</v>
      </c>
      <c r="D362">
        <f>VLOOKUP(A362,[1]数据整理!$A:$O,15,0)</f>
        <v>40200</v>
      </c>
      <c r="E362" t="str">
        <f>VLOOKUP(D362,目标专业代码!$I:$J,2,0)</f>
        <v>心理学</v>
      </c>
      <c r="F362" s="41">
        <v>1.355021722313</v>
      </c>
      <c r="G362" s="41">
        <v>0.312488949208757</v>
      </c>
      <c r="H362" s="41">
        <v>0.587240996141405</v>
      </c>
      <c r="I362" s="7" t="s">
        <v>1262</v>
      </c>
      <c r="J362" s="7">
        <f t="shared" si="42"/>
        <v>0</v>
      </c>
      <c r="K362" s="7" t="str">
        <f t="shared" si="43"/>
        <v>不予录取</v>
      </c>
      <c r="L362">
        <v>1</v>
      </c>
      <c r="M362">
        <v>-1.11452</v>
      </c>
      <c r="N362">
        <v>-0.44362</v>
      </c>
      <c r="O362" s="41">
        <f>IF(L362=0,0,IF(C362&lt;&gt;"外语学院",综合评价得分!F362*因子分析矩阵及成分!$R$2+综合评价得分!G362*因子分析矩阵及成分!$R$3+综合评价得分!H362*因子分析矩阵及成分!$R$4,IF(综合评价得分!C362="外语学院",综合评价得分!G362*因子分析矩阵及成分!$R$7+综合评价得分!H362*因子分析矩阵及成分!$R$9)))</f>
        <v>0.749295402505655</v>
      </c>
      <c r="P362" s="40">
        <f t="shared" si="44"/>
        <v>92</v>
      </c>
      <c r="Q362">
        <f t="shared" si="45"/>
        <v>4</v>
      </c>
      <c r="R362">
        <f t="shared" si="46"/>
        <v>2</v>
      </c>
      <c r="S362" t="str">
        <f>IF(Q362&lt;=VLOOKUP(C362,录取名额!$A:$B,2,0),"录取","不予录取")</f>
        <v>录取</v>
      </c>
      <c r="T362" t="str">
        <f t="shared" si="47"/>
        <v>FALSE</v>
      </c>
      <c r="U362" t="str">
        <f>IF(R362&lt;=VLOOKUP(E362,录取名额!E:F,2,0),"录取","不予录取")</f>
        <v>录取</v>
      </c>
      <c r="V362" t="str">
        <f t="shared" si="48"/>
        <v>FALSE</v>
      </c>
    </row>
    <row r="363" spans="1:22">
      <c r="A363" s="8">
        <v>419</v>
      </c>
      <c r="B363" s="8" t="s">
        <v>536</v>
      </c>
      <c r="C363" t="s">
        <v>1263</v>
      </c>
      <c r="D363">
        <f>VLOOKUP(A363,[1]数据整理!$A:$O,15,0)</f>
        <v>97300</v>
      </c>
      <c r="E363" t="str">
        <f>VLOOKUP(D363,目标专业代码!$I:$J,2,0)</f>
        <v>风景园林学（农学）</v>
      </c>
      <c r="F363" s="41">
        <v>0.656413038700194</v>
      </c>
      <c r="G363" s="41">
        <v>-1.61929552311895</v>
      </c>
      <c r="H363" s="41">
        <v>-0.881413587411653</v>
      </c>
      <c r="I363" s="7" t="s">
        <v>1262</v>
      </c>
      <c r="J363" s="7">
        <f t="shared" si="42"/>
        <v>0</v>
      </c>
      <c r="K363" s="7" t="str">
        <f t="shared" si="43"/>
        <v>不予录取</v>
      </c>
      <c r="L363">
        <v>1</v>
      </c>
      <c r="M363">
        <v>-0.11565</v>
      </c>
      <c r="N363">
        <v>-0.51173</v>
      </c>
      <c r="O363" s="41">
        <f>IF(L363=0,0,IF(C363&lt;&gt;"外语学院",综合评价得分!F339*因子分析矩阵及成分!$R$2+综合评价得分!G339*因子分析矩阵及成分!$R$3+综合评价得分!H339*因子分析矩阵及成分!$R$4,IF(综合评价得分!C339="外语学院",综合评价得分!G339*因子分析矩阵及成分!$R$7+综合评价得分!H339*因子分析矩阵及成分!$R$9)))</f>
        <v>-0.0119109615762203</v>
      </c>
      <c r="P363" s="40">
        <f t="shared" si="44"/>
        <v>434</v>
      </c>
      <c r="Q363">
        <f t="shared" si="45"/>
        <v>119</v>
      </c>
      <c r="R363">
        <f t="shared" si="46"/>
        <v>22</v>
      </c>
      <c r="S363" t="str">
        <f>IF(Q363&lt;=VLOOKUP(C363,录取名额!$A:$B,2,0),"录取","不予录取")</f>
        <v>不予录取</v>
      </c>
      <c r="T363" t="str">
        <f t="shared" si="47"/>
        <v>RIGHT</v>
      </c>
      <c r="U363" t="str">
        <f>IF(R363&lt;=VLOOKUP(E363,录取名额!E:F,2,0),"录取","不予录取")</f>
        <v>不予录取</v>
      </c>
      <c r="V363" t="str">
        <f t="shared" si="48"/>
        <v>RIGHT</v>
      </c>
    </row>
    <row r="364" spans="1:22">
      <c r="A364" s="8">
        <v>447</v>
      </c>
      <c r="B364" s="8" t="s">
        <v>567</v>
      </c>
      <c r="C364" t="s">
        <v>1271</v>
      </c>
      <c r="D364">
        <f>VLOOKUP(A364,[1]数据整理!$A:$O,15,0)</f>
        <v>90702</v>
      </c>
      <c r="E364" t="str">
        <f>VLOOKUP(D364,目标专业代码!$I:$J,2,0)</f>
        <v>森林培育</v>
      </c>
      <c r="F364" s="41">
        <v>1.20794620997346</v>
      </c>
      <c r="G364" s="41">
        <v>0.120368626650405</v>
      </c>
      <c r="H364" s="41">
        <v>1.15150527793608</v>
      </c>
      <c r="I364" s="7">
        <v>88.92</v>
      </c>
      <c r="J364" s="7">
        <f t="shared" si="42"/>
        <v>88.92</v>
      </c>
      <c r="K364" s="7" t="str">
        <f t="shared" si="43"/>
        <v>录取</v>
      </c>
      <c r="L364">
        <v>1</v>
      </c>
      <c r="M364">
        <v>0.73985</v>
      </c>
      <c r="N364">
        <v>0.65474</v>
      </c>
      <c r="O364" s="41">
        <f>IF(L364=0,0,IF(C364&lt;&gt;"外语学院",综合评价得分!F364*因子分析矩阵及成分!$R$2+综合评价得分!G364*因子分析矩阵及成分!$R$3+综合评价得分!H364*因子分析矩阵及成分!$R$4,IF(综合评价得分!C364="外语学院",综合评价得分!G364*因子分析矩阵及成分!$R$7+综合评价得分!H364*因子分析矩阵及成分!$R$9)))</f>
        <v>0.833447266264405</v>
      </c>
      <c r="P364" s="40">
        <f t="shared" si="44"/>
        <v>81</v>
      </c>
      <c r="Q364">
        <f t="shared" si="45"/>
        <v>3</v>
      </c>
      <c r="R364">
        <f t="shared" si="46"/>
        <v>1</v>
      </c>
      <c r="S364" t="str">
        <f>IF(Q364&lt;=VLOOKUP(C364,录取名额!$A:$B,2,0),"录取","不予录取")</f>
        <v>录取</v>
      </c>
      <c r="T364" t="str">
        <f t="shared" si="47"/>
        <v>RIGHT</v>
      </c>
      <c r="U364" t="str">
        <f>IF(R364&lt;=VLOOKUP(E364,录取名额!E:F,2,0),"录取","不予录取")</f>
        <v>录取</v>
      </c>
      <c r="V364" t="str">
        <f t="shared" si="48"/>
        <v>RIGHT</v>
      </c>
    </row>
    <row r="365" spans="1:22">
      <c r="A365" s="8">
        <v>448</v>
      </c>
      <c r="B365" s="8" t="s">
        <v>568</v>
      </c>
      <c r="C365" t="s">
        <v>1261</v>
      </c>
      <c r="D365">
        <f>VLOOKUP(A365,[1]数据整理!$A:$O,15,0)</f>
        <v>20200</v>
      </c>
      <c r="E365" t="str">
        <f>VLOOKUP(D365,目标专业代码!$I:$J,2,0)</f>
        <v>应用经济学</v>
      </c>
      <c r="F365" s="41">
        <v>-0.0789645229974971</v>
      </c>
      <c r="G365" s="41">
        <v>0.116205085628724</v>
      </c>
      <c r="H365" s="41">
        <v>3.61902404954954</v>
      </c>
      <c r="I365" s="7" t="s">
        <v>1262</v>
      </c>
      <c r="J365" s="7">
        <f t="shared" si="42"/>
        <v>0</v>
      </c>
      <c r="K365" s="7" t="str">
        <f t="shared" si="43"/>
        <v>不予录取</v>
      </c>
      <c r="L365">
        <v>1</v>
      </c>
      <c r="M365">
        <v>1.90115</v>
      </c>
      <c r="N365">
        <v>0.0306</v>
      </c>
      <c r="O365" s="41">
        <f>IF(L365=0,0,IF(C365&lt;&gt;"外语学院",综合评价得分!F365*因子分析矩阵及成分!$R$2+综合评价得分!G365*因子分析矩阵及成分!$R$3+综合评价得分!H365*因子分析矩阵及成分!$R$4,IF(综合评价得分!C365="外语学院",综合评价得分!G365*因子分析矩阵及成分!$R$7+综合评价得分!H365*因子分析矩阵及成分!$R$9)))</f>
        <v>1.41924864436159</v>
      </c>
      <c r="P365" s="40">
        <f t="shared" si="44"/>
        <v>26</v>
      </c>
      <c r="Q365">
        <f t="shared" si="45"/>
        <v>9</v>
      </c>
      <c r="R365">
        <f t="shared" si="46"/>
        <v>1</v>
      </c>
      <c r="S365" t="str">
        <f>IF(Q365&lt;=VLOOKUP(C365,录取名额!$A:$B,2,0),"录取","不予录取")</f>
        <v>录取</v>
      </c>
      <c r="T365" t="str">
        <f t="shared" si="47"/>
        <v>FALSE</v>
      </c>
      <c r="U365" t="str">
        <f>IF(R365&lt;=VLOOKUP(E365,录取名额!E:F,2,0),"录取","不予录取")</f>
        <v>录取</v>
      </c>
      <c r="V365" t="str">
        <f t="shared" si="48"/>
        <v>FALSE</v>
      </c>
    </row>
    <row r="366" spans="1:22">
      <c r="A366" s="8">
        <v>449</v>
      </c>
      <c r="B366" s="8" t="s">
        <v>569</v>
      </c>
      <c r="C366" t="s">
        <v>1261</v>
      </c>
      <c r="D366">
        <f>VLOOKUP(A366,[1]数据整理!$A:$O,15,0)</f>
        <v>120200</v>
      </c>
      <c r="E366" t="str">
        <f>VLOOKUP(D366,目标专业代码!$I:$J,2,0)</f>
        <v>工商管理</v>
      </c>
      <c r="F366" s="41">
        <v>2.21909035730779</v>
      </c>
      <c r="G366" s="41">
        <v>0.293981922490891</v>
      </c>
      <c r="H366" s="41">
        <v>3.46769400942578</v>
      </c>
      <c r="I366" s="7" t="s">
        <v>1262</v>
      </c>
      <c r="J366" s="7">
        <f t="shared" si="42"/>
        <v>0</v>
      </c>
      <c r="K366" s="7" t="str">
        <f t="shared" si="43"/>
        <v>不予录取</v>
      </c>
      <c r="L366">
        <v>1</v>
      </c>
      <c r="M366">
        <v>0.22234</v>
      </c>
      <c r="N366">
        <v>1.02788</v>
      </c>
      <c r="O366" s="41">
        <f>IF(L366=0,0,IF(C366&lt;&gt;"外语学院",综合评价得分!F366*因子分析矩阵及成分!$R$2+综合评价得分!G366*因子分析矩阵及成分!$R$3+综合评价得分!H366*因子分析矩阵及成分!$R$4,IF(综合评价得分!C366="外语学院",综合评价得分!G366*因子分析矩阵及成分!$R$7+综合评价得分!H366*因子分析矩阵及成分!$R$9)))</f>
        <v>2.08357783152354</v>
      </c>
      <c r="P366" s="40">
        <f t="shared" si="44"/>
        <v>17</v>
      </c>
      <c r="Q366">
        <f t="shared" si="45"/>
        <v>4</v>
      </c>
      <c r="R366">
        <f t="shared" si="46"/>
        <v>3</v>
      </c>
      <c r="S366" t="str">
        <f>IF(Q366&lt;=VLOOKUP(C366,录取名额!$A:$B,2,0),"录取","不予录取")</f>
        <v>录取</v>
      </c>
      <c r="T366" t="str">
        <f t="shared" si="47"/>
        <v>FALSE</v>
      </c>
      <c r="U366" t="str">
        <f>IF(R366&lt;=VLOOKUP(E366,录取名额!E:F,2,0),"录取","不予录取")</f>
        <v>录取</v>
      </c>
      <c r="V366" t="str">
        <f t="shared" si="48"/>
        <v>FALSE</v>
      </c>
    </row>
    <row r="367" spans="1:22">
      <c r="A367" s="8">
        <v>451</v>
      </c>
      <c r="B367" s="8" t="s">
        <v>571</v>
      </c>
      <c r="C367" t="s">
        <v>1261</v>
      </c>
      <c r="D367">
        <f>VLOOKUP(A367,[1]数据整理!$A:$O,15,0)</f>
        <v>125300</v>
      </c>
      <c r="E367" t="str">
        <f>VLOOKUP(D367,目标专业代码!$I:$J,2,0)</f>
        <v>会计</v>
      </c>
      <c r="F367" s="41">
        <v>-0.0789645229974971</v>
      </c>
      <c r="G367" s="41">
        <v>0.0268615350680587</v>
      </c>
      <c r="H367" s="41">
        <v>0.993514563721723</v>
      </c>
      <c r="I367" s="7">
        <v>86.57</v>
      </c>
      <c r="J367" s="7">
        <f t="shared" si="42"/>
        <v>86.57</v>
      </c>
      <c r="K367" s="7" t="str">
        <f t="shared" si="43"/>
        <v>录取</v>
      </c>
      <c r="L367">
        <v>1</v>
      </c>
      <c r="M367">
        <v>1.32194</v>
      </c>
      <c r="N367">
        <v>-1.29708</v>
      </c>
      <c r="O367" s="41">
        <f>IF(L367=0,0,IF(C367&lt;&gt;"外语学院",综合评价得分!F367*因子分析矩阵及成分!$R$2+综合评价得分!G367*因子分析矩阵及成分!$R$3+综合评价得分!H367*因子分析矩阵及成分!$R$4,IF(综合评价得分!C367="外语学院",综合评价得分!G367*因子分析矩阵及成分!$R$7+综合评价得分!H367*因子分析矩阵及成分!$R$9)))</f>
        <v>0.371326170598526</v>
      </c>
      <c r="P367" s="40">
        <f t="shared" si="44"/>
        <v>209</v>
      </c>
      <c r="Q367">
        <f t="shared" si="45"/>
        <v>105</v>
      </c>
      <c r="R367">
        <f t="shared" si="46"/>
        <v>19</v>
      </c>
      <c r="S367" t="str">
        <f>IF(Q367&lt;=VLOOKUP(C367,录取名额!$A:$B,2,0),"录取","不予录取")</f>
        <v>不予录取</v>
      </c>
      <c r="T367" t="str">
        <f t="shared" si="47"/>
        <v>FALSE</v>
      </c>
      <c r="U367" t="str">
        <f>IF(R367&lt;=VLOOKUP(E367,录取名额!E:F,2,0),"录取","不予录取")</f>
        <v>不予录取</v>
      </c>
      <c r="V367" t="str">
        <f t="shared" si="48"/>
        <v>FALSE</v>
      </c>
    </row>
    <row r="368" spans="1:22">
      <c r="A368" s="8">
        <v>452</v>
      </c>
      <c r="B368" s="8" t="s">
        <v>572</v>
      </c>
      <c r="C368" t="s">
        <v>1263</v>
      </c>
      <c r="D368">
        <f>VLOOKUP(A368,[1]数据整理!$A:$O,15,0)</f>
        <v>83400</v>
      </c>
      <c r="E368" t="str">
        <f>VLOOKUP(D368,目标专业代码!$I:$J,2,0)</f>
        <v>风景园林学（工学）</v>
      </c>
      <c r="F368" s="41">
        <v>1.44694391752521</v>
      </c>
      <c r="G368" s="41">
        <v>0.366755848032816</v>
      </c>
      <c r="H368" s="41">
        <v>-0.881413587411653</v>
      </c>
      <c r="I368" s="7" t="s">
        <v>1262</v>
      </c>
      <c r="J368" s="7">
        <f t="shared" si="42"/>
        <v>0</v>
      </c>
      <c r="K368" s="7" t="str">
        <f t="shared" si="43"/>
        <v>不予录取</v>
      </c>
      <c r="L368">
        <v>1</v>
      </c>
      <c r="M368">
        <v>1.92273</v>
      </c>
      <c r="N368">
        <v>0.66812</v>
      </c>
      <c r="O368" s="41">
        <f>IF(L368=0,0,IF(C368&lt;&gt;"外语学院",综合评价得分!F368*因子分析矩阵及成分!$R$2+综合评价得分!G368*因子分析矩阵及成分!$R$3+综合评价得分!H368*因子分析矩阵及成分!$R$4,IF(综合评价得分!C368="外语学院",综合评价得分!G368*因子分析矩阵及成分!$R$7+综合评价得分!H368*因子分析矩阵及成分!$R$9)))</f>
        <v>0.238073050384701</v>
      </c>
      <c r="P368" s="40">
        <f t="shared" si="44"/>
        <v>280</v>
      </c>
      <c r="Q368">
        <f t="shared" si="45"/>
        <v>76</v>
      </c>
      <c r="R368">
        <f t="shared" si="46"/>
        <v>24</v>
      </c>
      <c r="S368" t="str">
        <f>IF(Q368&lt;=VLOOKUP(C368,录取名额!$A:$B,2,0),"录取","不予录取")</f>
        <v>录取</v>
      </c>
      <c r="T368" t="str">
        <f t="shared" si="47"/>
        <v>FALSE</v>
      </c>
      <c r="U368" t="str">
        <f>IF(R368&lt;=VLOOKUP(E368,录取名额!E:F,2,0),"录取","不予录取")</f>
        <v>录取</v>
      </c>
      <c r="V368" t="str">
        <f t="shared" si="48"/>
        <v>FALSE</v>
      </c>
    </row>
    <row r="369" spans="1:22">
      <c r="A369" s="8">
        <v>453</v>
      </c>
      <c r="B369" s="8" t="s">
        <v>573</v>
      </c>
      <c r="C369" t="s">
        <v>1261</v>
      </c>
      <c r="D369">
        <f>VLOOKUP(A369,[1]数据整理!$A:$O,15,0)</f>
        <v>20200</v>
      </c>
      <c r="E369" t="str">
        <f>VLOOKUP(D369,目标专业代码!$I:$J,2,0)</f>
        <v>应用经济学</v>
      </c>
      <c r="F369" s="41">
        <v>-0.50180662097367</v>
      </c>
      <c r="G369" s="41">
        <v>0.266336403908334</v>
      </c>
      <c r="H369" s="41">
        <v>-0.648730022876573</v>
      </c>
      <c r="I369" s="7" t="s">
        <v>1262</v>
      </c>
      <c r="J369" s="7">
        <f t="shared" si="42"/>
        <v>0</v>
      </c>
      <c r="K369" s="7" t="str">
        <f t="shared" si="43"/>
        <v>不予录取</v>
      </c>
      <c r="L369">
        <v>1</v>
      </c>
      <c r="M369">
        <v>1.39364</v>
      </c>
      <c r="N369">
        <v>0.27494</v>
      </c>
      <c r="O369" s="41">
        <f>IF(L369=0,0,IF(C369&lt;&gt;"外语学院",综合评价得分!F369*因子分析矩阵及成分!$R$2+综合评价得分!G369*因子分析矩阵及成分!$R$3+综合评价得分!H369*因子分析矩阵及成分!$R$4,IF(综合评价得分!C369="外语学院",综合评价得分!G369*因子分析矩阵及成分!$R$7+综合评价得分!H369*因子分析矩阵及成分!$R$9)))</f>
        <v>-0.261435880013068</v>
      </c>
      <c r="P369" s="40">
        <f t="shared" si="44"/>
        <v>652</v>
      </c>
      <c r="Q369">
        <f t="shared" si="45"/>
        <v>287</v>
      </c>
      <c r="R369">
        <f t="shared" si="46"/>
        <v>64</v>
      </c>
      <c r="S369" t="str">
        <f>IF(Q369&lt;=VLOOKUP(C369,录取名额!$A:$B,2,0),"录取","不予录取")</f>
        <v>不予录取</v>
      </c>
      <c r="T369" t="str">
        <f t="shared" si="47"/>
        <v>RIGHT</v>
      </c>
      <c r="U369" t="str">
        <f>IF(R369&lt;=VLOOKUP(E369,录取名额!E:F,2,0),"录取","不予录取")</f>
        <v>不予录取</v>
      </c>
      <c r="V369" t="str">
        <f t="shared" si="48"/>
        <v>RIGHT</v>
      </c>
    </row>
    <row r="370" spans="1:22">
      <c r="A370" s="8">
        <v>455</v>
      </c>
      <c r="B370" s="8" t="s">
        <v>575</v>
      </c>
      <c r="C370" t="s">
        <v>1263</v>
      </c>
      <c r="D370">
        <f>VLOOKUP(A370,[1]数据整理!$A:$O,15,0)</f>
        <v>95300</v>
      </c>
      <c r="E370" t="str">
        <f>VLOOKUP(D370,目标专业代码!$I:$J,2,0)</f>
        <v>风景园林</v>
      </c>
      <c r="F370" s="41">
        <v>0.251955379766465</v>
      </c>
      <c r="G370" s="41">
        <v>0.153607033727016</v>
      </c>
      <c r="H370" s="41">
        <v>-0.881413587411653</v>
      </c>
      <c r="I370" s="7" t="s">
        <v>1262</v>
      </c>
      <c r="J370" s="7">
        <f t="shared" si="42"/>
        <v>0</v>
      </c>
      <c r="K370" s="7" t="str">
        <f t="shared" si="43"/>
        <v>不予录取</v>
      </c>
      <c r="L370">
        <v>1</v>
      </c>
      <c r="M370">
        <v>-0.16738</v>
      </c>
      <c r="N370">
        <v>1.85867</v>
      </c>
      <c r="O370" s="41">
        <f>IF(L370=0,0,IF(C370&lt;&gt;"外语学院",综合评价得分!F370*因子分析矩阵及成分!$R$2+综合评价得分!G370*因子分析矩阵及成分!$R$3+综合评价得分!H370*因子分析矩阵及成分!$R$4,IF(综合评价得分!C370="外语学院",综合评价得分!G370*因子分析矩阵及成分!$R$7+综合评价得分!H370*因子分析矩阵及成分!$R$9)))</f>
        <v>-0.19476884881419</v>
      </c>
      <c r="P370" s="40">
        <f t="shared" si="44"/>
        <v>594</v>
      </c>
      <c r="Q370">
        <f t="shared" si="45"/>
        <v>147</v>
      </c>
      <c r="R370">
        <f t="shared" si="46"/>
        <v>75</v>
      </c>
      <c r="S370" t="str">
        <f>IF(Q370&lt;=VLOOKUP(C370,录取名额!$A:$B,2,0),"录取","不予录取")</f>
        <v>不予录取</v>
      </c>
      <c r="T370" t="str">
        <f t="shared" si="47"/>
        <v>RIGHT</v>
      </c>
      <c r="U370" t="str">
        <f>IF(R370&lt;=VLOOKUP(E370,录取名额!E:F,2,0),"录取","不予录取")</f>
        <v>不予录取</v>
      </c>
      <c r="V370" t="str">
        <f t="shared" si="48"/>
        <v>RIGHT</v>
      </c>
    </row>
    <row r="371" spans="1:22">
      <c r="A371" s="8">
        <v>458</v>
      </c>
      <c r="B371" s="8" t="s">
        <v>576</v>
      </c>
      <c r="C371" t="s">
        <v>1261</v>
      </c>
      <c r="D371">
        <f>VLOOKUP(A371,[1]数据整理!$A:$O,15,0)</f>
        <v>125300</v>
      </c>
      <c r="E371" t="str">
        <f>VLOOKUP(D371,目标专业代码!$I:$J,2,0)</f>
        <v>会计</v>
      </c>
      <c r="F371" s="41">
        <v>0.478916498870063</v>
      </c>
      <c r="G371" s="41">
        <v>-0.237755948312289</v>
      </c>
      <c r="H371" s="41">
        <v>-0.789551941461673</v>
      </c>
      <c r="I371" s="7" t="s">
        <v>1262</v>
      </c>
      <c r="J371" s="7">
        <f t="shared" si="42"/>
        <v>0</v>
      </c>
      <c r="K371" s="7" t="str">
        <f t="shared" si="43"/>
        <v>不予录取</v>
      </c>
      <c r="L371">
        <v>1</v>
      </c>
      <c r="M371">
        <v>-1.50712</v>
      </c>
      <c r="N371">
        <v>-0.64989</v>
      </c>
      <c r="O371" s="41">
        <f>IF(L371=0,0,IF(C371&lt;&gt;"外语学院",综合评价得分!F371*因子分析矩阵及成分!$R$2+综合评价得分!G371*因子分析矩阵及成分!$R$3+综合评价得分!H371*因子分析矩阵及成分!$R$4,IF(综合评价得分!C371="外语学院",综合评价得分!G371*因子分析矩阵及成分!$R$7+综合评价得分!H371*因子分析矩阵及成分!$R$9)))</f>
        <v>-0.282210719733668</v>
      </c>
      <c r="P371" s="40">
        <f t="shared" si="44"/>
        <v>666</v>
      </c>
      <c r="Q371">
        <f t="shared" si="45"/>
        <v>291</v>
      </c>
      <c r="R371">
        <f t="shared" si="46"/>
        <v>58</v>
      </c>
      <c r="S371" t="str">
        <f>IF(Q371&lt;=VLOOKUP(C371,录取名额!$A:$B,2,0),"录取","不予录取")</f>
        <v>不予录取</v>
      </c>
      <c r="T371" t="str">
        <f t="shared" si="47"/>
        <v>RIGHT</v>
      </c>
      <c r="U371" t="str">
        <f>IF(R371&lt;=VLOOKUP(E371,录取名额!E:F,2,0),"录取","不予录取")</f>
        <v>不予录取</v>
      </c>
      <c r="V371" t="str">
        <f t="shared" si="48"/>
        <v>RIGHT</v>
      </c>
    </row>
    <row r="372" spans="1:22">
      <c r="A372" s="8">
        <v>459</v>
      </c>
      <c r="B372" s="8" t="s">
        <v>578</v>
      </c>
      <c r="C372" t="s">
        <v>1261</v>
      </c>
      <c r="D372">
        <f>VLOOKUP(A372,[1]数据整理!$A:$O,15,0)</f>
        <v>20200</v>
      </c>
      <c r="E372" t="str">
        <f>VLOOKUP(D372,目标专业代码!$I:$J,2,0)</f>
        <v>应用经济学</v>
      </c>
      <c r="F372" s="41">
        <v>-0.856453688785401</v>
      </c>
      <c r="G372" s="41">
        <v>0.192703175801829</v>
      </c>
      <c r="H372" s="41">
        <v>-0.694660845851563</v>
      </c>
      <c r="I372" s="7" t="s">
        <v>1262</v>
      </c>
      <c r="J372" s="7">
        <f t="shared" si="42"/>
        <v>0</v>
      </c>
      <c r="K372" s="7" t="str">
        <f t="shared" si="43"/>
        <v>不予录取</v>
      </c>
      <c r="L372">
        <v>1</v>
      </c>
      <c r="M372">
        <v>1.14988</v>
      </c>
      <c r="N372">
        <v>-0.33168</v>
      </c>
      <c r="O372" s="41">
        <f>IF(L372=0,0,IF(C372&lt;&gt;"外语学院",综合评价得分!F372*因子分析矩阵及成分!$R$2+综合评价得分!G372*因子分析矩阵及成分!$R$3+综合评价得分!H372*因子分析矩阵及成分!$R$4,IF(综合评价得分!C372="外语学院",综合评价得分!G372*因子分析矩阵及成分!$R$7+综合评价得分!H372*因子分析矩阵及成分!$R$9)))</f>
        <v>-0.412406335071403</v>
      </c>
      <c r="P372" s="40">
        <f t="shared" si="44"/>
        <v>746</v>
      </c>
      <c r="Q372">
        <f t="shared" si="45"/>
        <v>318</v>
      </c>
      <c r="R372">
        <f t="shared" si="46"/>
        <v>71</v>
      </c>
      <c r="S372" t="str">
        <f>IF(Q372&lt;=VLOOKUP(C372,录取名额!$A:$B,2,0),"录取","不予录取")</f>
        <v>不予录取</v>
      </c>
      <c r="T372" t="str">
        <f t="shared" si="47"/>
        <v>RIGHT</v>
      </c>
      <c r="U372" t="str">
        <f>IF(R372&lt;=VLOOKUP(E372,录取名额!E:F,2,0),"录取","不予录取")</f>
        <v>不予录取</v>
      </c>
      <c r="V372" t="str">
        <f t="shared" si="48"/>
        <v>RIGHT</v>
      </c>
    </row>
    <row r="373" spans="1:22">
      <c r="A373" s="8">
        <v>460</v>
      </c>
      <c r="B373" s="8" t="s">
        <v>579</v>
      </c>
      <c r="C373" t="s">
        <v>1261</v>
      </c>
      <c r="D373">
        <f>VLOOKUP(A373,[1]数据整理!$A:$O,15,0)</f>
        <v>125300</v>
      </c>
      <c r="E373" t="str">
        <f>VLOOKUP(D373,目标专业代码!$I:$J,2,0)</f>
        <v>会计</v>
      </c>
      <c r="F373" s="41">
        <v>-1.41285793364184</v>
      </c>
      <c r="G373" s="41">
        <v>-0.678299333529478</v>
      </c>
      <c r="H373" s="41">
        <v>1.11504975414611</v>
      </c>
      <c r="I373" s="7">
        <v>88.43</v>
      </c>
      <c r="J373" s="7">
        <f t="shared" si="42"/>
        <v>88.43</v>
      </c>
      <c r="K373" s="7" t="str">
        <f t="shared" si="43"/>
        <v>录取</v>
      </c>
      <c r="L373">
        <v>1</v>
      </c>
      <c r="M373">
        <v>0.8631</v>
      </c>
      <c r="N373">
        <v>0.07316</v>
      </c>
      <c r="O373" s="41">
        <f>IF(L373=0,0,IF(C373&lt;&gt;"外语学院",综合评价得分!F373*因子分析矩阵及成分!$R$2+综合评价得分!G373*因子分析矩阵及成分!$R$3+综合评价得分!H373*因子分析矩阵及成分!$R$4,IF(综合评价得分!C373="外语学院",综合评价得分!G373*因子分析矩阵及成分!$R$7+综合评价得分!H373*因子分析矩阵及成分!$R$9)))</f>
        <v>-0.286900914717135</v>
      </c>
      <c r="P373" s="40">
        <f t="shared" si="44"/>
        <v>670</v>
      </c>
      <c r="Q373">
        <f t="shared" si="45"/>
        <v>294</v>
      </c>
      <c r="R373">
        <f t="shared" si="46"/>
        <v>60</v>
      </c>
      <c r="S373" t="str">
        <f>IF(Q373&lt;=VLOOKUP(C373,录取名额!$A:$B,2,0),"录取","不予录取")</f>
        <v>不予录取</v>
      </c>
      <c r="T373" t="str">
        <f t="shared" si="47"/>
        <v>FALSE</v>
      </c>
      <c r="U373" t="str">
        <f>IF(R373&lt;=VLOOKUP(E373,录取名额!E:F,2,0),"录取","不予录取")</f>
        <v>不予录取</v>
      </c>
      <c r="V373" t="str">
        <f t="shared" si="48"/>
        <v>FALSE</v>
      </c>
    </row>
    <row r="374" spans="1:22">
      <c r="A374" s="8">
        <v>461</v>
      </c>
      <c r="B374" s="8" t="s">
        <v>580</v>
      </c>
      <c r="C374" t="s">
        <v>1263</v>
      </c>
      <c r="D374">
        <f>VLOOKUP(A374,[1]数据整理!$A:$O,15,0)</f>
        <v>95300</v>
      </c>
      <c r="E374" t="str">
        <f>VLOOKUP(D374,目标专业代码!$I:$J,2,0)</f>
        <v>风景园林</v>
      </c>
      <c r="F374" s="41">
        <v>0.606094611980107</v>
      </c>
      <c r="G374" s="41">
        <v>0.166133717310322</v>
      </c>
      <c r="H374" s="41">
        <v>-0.743621118486683</v>
      </c>
      <c r="I374" s="7" t="s">
        <v>1262</v>
      </c>
      <c r="J374" s="7">
        <f t="shared" si="42"/>
        <v>0</v>
      </c>
      <c r="K374" s="7" t="str">
        <f t="shared" si="43"/>
        <v>不予录取</v>
      </c>
      <c r="L374">
        <v>1</v>
      </c>
      <c r="M374">
        <v>-1.73385</v>
      </c>
      <c r="N374">
        <v>-0.2831</v>
      </c>
      <c r="O374" s="41">
        <f>IF(L374=0,0,IF(C374&lt;&gt;"外语学院",综合评价得分!F374*因子分析矩阵及成分!$R$2+综合评价得分!G374*因子分析矩阵及成分!$R$3+综合评价得分!H374*因子分析矩阵及成分!$R$4,IF(综合评价得分!C374="外语学院",综合评价得分!G374*因子分析矩阵及成分!$R$7+综合评价得分!H374*因子分析矩阵及成分!$R$9)))</f>
        <v>-0.0377412187405757</v>
      </c>
      <c r="P374" s="40">
        <f t="shared" si="44"/>
        <v>453</v>
      </c>
      <c r="Q374">
        <f t="shared" si="45"/>
        <v>120</v>
      </c>
      <c r="R374">
        <f t="shared" si="46"/>
        <v>60</v>
      </c>
      <c r="S374" t="str">
        <f>IF(Q374&lt;=VLOOKUP(C374,录取名额!$A:$B,2,0),"录取","不予录取")</f>
        <v>不予录取</v>
      </c>
      <c r="T374" t="str">
        <f t="shared" si="47"/>
        <v>RIGHT</v>
      </c>
      <c r="U374" t="str">
        <f>IF(R374&lt;=VLOOKUP(E374,录取名额!E:F,2,0),"录取","不予录取")</f>
        <v>录取</v>
      </c>
      <c r="V374" t="str">
        <f t="shared" si="48"/>
        <v>FALSE</v>
      </c>
    </row>
    <row r="375" spans="1:22">
      <c r="A375" s="8">
        <v>462</v>
      </c>
      <c r="B375" s="8" t="s">
        <v>581</v>
      </c>
      <c r="C375" t="s">
        <v>1263</v>
      </c>
      <c r="D375">
        <f>VLOOKUP(A375,[1]数据整理!$A:$O,15,0)</f>
        <v>95300</v>
      </c>
      <c r="E375" t="str">
        <f>VLOOKUP(D375,目标专业代码!$I:$J,2,0)</f>
        <v>风景园林</v>
      </c>
      <c r="F375" s="41">
        <v>1.29986840518567</v>
      </c>
      <c r="G375" s="41">
        <v>0.0860470840725923</v>
      </c>
      <c r="H375" s="41">
        <v>0.135984421347133</v>
      </c>
      <c r="I375" s="7" t="s">
        <v>1262</v>
      </c>
      <c r="J375" s="7">
        <f t="shared" si="42"/>
        <v>0</v>
      </c>
      <c r="K375" s="7" t="str">
        <f t="shared" si="43"/>
        <v>不予录取</v>
      </c>
      <c r="L375">
        <v>1</v>
      </c>
      <c r="M375">
        <v>-0.57684</v>
      </c>
      <c r="N375">
        <v>-0.82573</v>
      </c>
      <c r="O375" s="41">
        <f>IF(L375=0,0,IF(C375&lt;&gt;"外语学院",综合评价得分!F375*因子分析矩阵及成分!$R$2+综合评价得分!G375*因子分析矩阵及成分!$R$3+综合评价得分!H375*因子分析矩阵及成分!$R$4,IF(综合评价得分!C375="外语学院",综合评价得分!G375*因子分析矩阵及成分!$R$7+综合评价得分!H375*因子分析矩阵及成分!$R$9)))</f>
        <v>0.453751659749951</v>
      </c>
      <c r="P375" s="40">
        <f t="shared" si="44"/>
        <v>175</v>
      </c>
      <c r="Q375">
        <f t="shared" si="45"/>
        <v>48</v>
      </c>
      <c r="R375">
        <f t="shared" si="46"/>
        <v>27</v>
      </c>
      <c r="S375" t="str">
        <f>IF(Q375&lt;=VLOOKUP(C375,录取名额!$A:$B,2,0),"录取","不予录取")</f>
        <v>录取</v>
      </c>
      <c r="T375" t="str">
        <f t="shared" si="47"/>
        <v>FALSE</v>
      </c>
      <c r="U375" t="str">
        <f>IF(R375&lt;=VLOOKUP(E375,录取名额!E:F,2,0),"录取","不予录取")</f>
        <v>录取</v>
      </c>
      <c r="V375" t="str">
        <f t="shared" si="48"/>
        <v>FALSE</v>
      </c>
    </row>
    <row r="376" spans="1:22">
      <c r="A376" s="8">
        <v>463</v>
      </c>
      <c r="B376" s="8" t="s">
        <v>582</v>
      </c>
      <c r="C376" t="s">
        <v>1261</v>
      </c>
      <c r="D376">
        <f>VLOOKUP(A376,[1]数据整理!$A:$O,15,0)</f>
        <v>120200</v>
      </c>
      <c r="E376" t="str">
        <f>VLOOKUP(D376,目标专业代码!$I:$J,2,0)</f>
        <v>工商管理</v>
      </c>
      <c r="F376" s="41">
        <v>-1.01542633017296</v>
      </c>
      <c r="G376" s="41">
        <v>-0.180371921671992</v>
      </c>
      <c r="H376" s="41">
        <v>4.01615577981366</v>
      </c>
      <c r="I376" s="7" t="s">
        <v>1262</v>
      </c>
      <c r="J376" s="7">
        <f t="shared" si="42"/>
        <v>0</v>
      </c>
      <c r="K376" s="7" t="str">
        <f t="shared" si="43"/>
        <v>不予录取</v>
      </c>
      <c r="L376">
        <v>1</v>
      </c>
      <c r="M376">
        <v>0.02291</v>
      </c>
      <c r="N376">
        <v>-0.02706</v>
      </c>
      <c r="O376" s="41">
        <f>IF(L376=0,0,IF(C376&lt;&gt;"外语学院",综合评价得分!F376*因子分析矩阵及成分!$R$2+综合评价得分!G376*因子分析矩阵及成分!$R$3+综合评价得分!H376*因子分析矩阵及成分!$R$4,IF(综合评价得分!C376="外语学院",综合评价得分!G376*因子分析矩阵及成分!$R$7+综合评价得分!H376*因子分析矩阵及成分!$R$9)))</f>
        <v>1.17070260756108</v>
      </c>
      <c r="P376" s="40">
        <f t="shared" si="44"/>
        <v>46</v>
      </c>
      <c r="Q376">
        <f t="shared" si="45"/>
        <v>24</v>
      </c>
      <c r="R376">
        <f t="shared" si="46"/>
        <v>12</v>
      </c>
      <c r="S376" t="str">
        <f>IF(Q376&lt;=VLOOKUP(C376,录取名额!$A:$B,2,0),"录取","不予录取")</f>
        <v>录取</v>
      </c>
      <c r="T376" t="str">
        <f t="shared" si="47"/>
        <v>FALSE</v>
      </c>
      <c r="U376" t="str">
        <f>IF(R376&lt;=VLOOKUP(E376,录取名额!E:F,2,0),"录取","不予录取")</f>
        <v>录取</v>
      </c>
      <c r="V376" t="str">
        <f t="shared" si="48"/>
        <v>FALSE</v>
      </c>
    </row>
    <row r="377" spans="1:22">
      <c r="A377" s="8">
        <v>465</v>
      </c>
      <c r="B377" s="8" t="s">
        <v>584</v>
      </c>
      <c r="C377" t="s">
        <v>1261</v>
      </c>
      <c r="D377">
        <f>VLOOKUP(A377,[1]数据整理!$A:$O,15,0)</f>
        <v>125300</v>
      </c>
      <c r="E377" t="str">
        <f>VLOOKUP(D377,目标专业代码!$I:$J,2,0)</f>
        <v>会计</v>
      </c>
      <c r="F377" s="41">
        <v>-0.391499986719015</v>
      </c>
      <c r="G377" s="41">
        <v>0.334064404821177</v>
      </c>
      <c r="H377" s="41">
        <v>-0.636787914272069</v>
      </c>
      <c r="I377" s="7" t="s">
        <v>1262</v>
      </c>
      <c r="J377" s="7">
        <f t="shared" si="42"/>
        <v>0</v>
      </c>
      <c r="K377" s="7" t="str">
        <f t="shared" si="43"/>
        <v>不予录取</v>
      </c>
      <c r="L377">
        <v>1</v>
      </c>
      <c r="M377">
        <v>-1.47575</v>
      </c>
      <c r="N377">
        <v>-0.28699</v>
      </c>
      <c r="O377" s="41">
        <f>IF(L377=0,0,IF(C377&lt;&gt;"外语学院",综合评价得分!F377*因子分析矩阵及成分!$R$2+综合评价得分!G377*因子分析矩阵及成分!$R$3+综合评价得分!H377*因子分析矩阵及成分!$R$4,IF(综合评价得分!C377="外语学院",综合评价得分!G377*因子分析矩阵及成分!$R$7+综合评价得分!H377*因子分析矩阵及成分!$R$9)))</f>
        <v>-0.19411521961769</v>
      </c>
      <c r="P377" s="40">
        <f t="shared" si="44"/>
        <v>593</v>
      </c>
      <c r="Q377">
        <f t="shared" si="45"/>
        <v>262</v>
      </c>
      <c r="R377">
        <f t="shared" si="46"/>
        <v>54</v>
      </c>
      <c r="S377" t="str">
        <f>IF(Q377&lt;=VLOOKUP(C377,录取名额!$A:$B,2,0),"录取","不予录取")</f>
        <v>不予录取</v>
      </c>
      <c r="T377" t="str">
        <f t="shared" si="47"/>
        <v>RIGHT</v>
      </c>
      <c r="U377" t="str">
        <f>IF(R377&lt;=VLOOKUP(E377,录取名额!E:F,2,0),"录取","不予录取")</f>
        <v>不予录取</v>
      </c>
      <c r="V377" t="str">
        <f t="shared" si="48"/>
        <v>RIGHT</v>
      </c>
    </row>
    <row r="378" spans="1:22">
      <c r="A378" s="8">
        <v>466</v>
      </c>
      <c r="B378" s="8" t="s">
        <v>585</v>
      </c>
      <c r="C378" t="s">
        <v>1261</v>
      </c>
      <c r="D378">
        <f>VLOOKUP(A378,[1]数据整理!$A:$O,15,0)</f>
        <v>120200</v>
      </c>
      <c r="E378" t="str">
        <f>VLOOKUP(D378,目标专业代码!$I:$J,2,0)</f>
        <v>工商管理</v>
      </c>
      <c r="F378" s="41">
        <v>0.362262014021118</v>
      </c>
      <c r="G378" s="41">
        <v>0.197793565449329</v>
      </c>
      <c r="H378" s="41">
        <v>-0.881413587411653</v>
      </c>
      <c r="I378" s="7" t="s">
        <v>1262</v>
      </c>
      <c r="J378" s="7">
        <f t="shared" si="42"/>
        <v>0</v>
      </c>
      <c r="K378" s="7" t="str">
        <f t="shared" si="43"/>
        <v>不予录取</v>
      </c>
      <c r="L378">
        <v>1</v>
      </c>
      <c r="M378">
        <v>-0.37237</v>
      </c>
      <c r="N378">
        <v>0.00809</v>
      </c>
      <c r="O378" s="41">
        <f>IF(L378=0,0,IF(C378&lt;&gt;"外语学院",综合评价得分!F378*因子分析矩阵及成分!$R$2+综合评价得分!G378*因子分析矩阵及成分!$R$3+综合评价得分!H378*因子分析矩阵及成分!$R$4,IF(综合评价得分!C378="外语学院",综合评价得分!G378*因子分析矩阵及成分!$R$7+综合评价得分!H378*因子分析矩阵及成分!$R$9)))</f>
        <v>-0.143188063001399</v>
      </c>
      <c r="P378" s="40">
        <f t="shared" si="44"/>
        <v>546</v>
      </c>
      <c r="Q378">
        <f t="shared" si="45"/>
        <v>247</v>
      </c>
      <c r="R378">
        <f t="shared" si="46"/>
        <v>81</v>
      </c>
      <c r="S378" t="str">
        <f>IF(Q378&lt;=VLOOKUP(C378,录取名额!$A:$B,2,0),"录取","不予录取")</f>
        <v>不予录取</v>
      </c>
      <c r="T378" t="str">
        <f t="shared" si="47"/>
        <v>RIGHT</v>
      </c>
      <c r="U378" t="str">
        <f>IF(R378&lt;=VLOOKUP(E378,录取名额!E:F,2,0),"录取","不予录取")</f>
        <v>不予录取</v>
      </c>
      <c r="V378" t="str">
        <f t="shared" si="48"/>
        <v>RIGHT</v>
      </c>
    </row>
    <row r="379" spans="1:22">
      <c r="A379" s="8">
        <v>467</v>
      </c>
      <c r="B379" s="8" t="s">
        <v>586</v>
      </c>
      <c r="C379" t="s">
        <v>1263</v>
      </c>
      <c r="D379">
        <f>VLOOKUP(A379,[1]数据整理!$A:$O,15,0)</f>
        <v>83400</v>
      </c>
      <c r="E379" t="str">
        <f>VLOOKUP(D379,目标专业代码!$I:$J,2,0)</f>
        <v>风景园林学（工学）</v>
      </c>
      <c r="F379" s="41">
        <v>-1.77849500883322</v>
      </c>
      <c r="G379" s="41">
        <v>0.145385078282474</v>
      </c>
      <c r="H379" s="41">
        <v>0.539926699240503</v>
      </c>
      <c r="I379" s="7" t="s">
        <v>1262</v>
      </c>
      <c r="J379" s="7">
        <f t="shared" si="42"/>
        <v>0</v>
      </c>
      <c r="K379" s="7" t="str">
        <f t="shared" si="43"/>
        <v>不予录取</v>
      </c>
      <c r="L379">
        <v>1</v>
      </c>
      <c r="M379">
        <v>-0.25031</v>
      </c>
      <c r="N379">
        <v>0.33132</v>
      </c>
      <c r="O379" s="41">
        <f>IF(L379=0,0,IF(C379&lt;&gt;"外语学院",综合评价得分!F379*因子分析矩阵及成分!$R$2+综合评价得分!G379*因子分析矩阵及成分!$R$3+综合评价得分!H379*因子分析矩阵及成分!$R$4,IF(综合评价得分!C379="外语学院",综合评价得分!G379*因子分析矩阵及成分!$R$7+综合评价得分!H379*因子分析矩阵及成分!$R$9)))</f>
        <v>-0.217983305490025</v>
      </c>
      <c r="P379" s="40">
        <f t="shared" si="44"/>
        <v>622</v>
      </c>
      <c r="Q379">
        <f t="shared" si="45"/>
        <v>152</v>
      </c>
      <c r="R379">
        <f t="shared" si="46"/>
        <v>44</v>
      </c>
      <c r="S379" t="str">
        <f>IF(Q379&lt;=VLOOKUP(C379,录取名额!$A:$B,2,0),"录取","不予录取")</f>
        <v>不予录取</v>
      </c>
      <c r="T379" t="str">
        <f t="shared" si="47"/>
        <v>RIGHT</v>
      </c>
      <c r="U379" t="str">
        <f>IF(R379&lt;=VLOOKUP(E379,录取名额!E:F,2,0),"录取","不予录取")</f>
        <v>不予录取</v>
      </c>
      <c r="V379" t="str">
        <f t="shared" si="48"/>
        <v>RIGHT</v>
      </c>
    </row>
    <row r="380" spans="1:22">
      <c r="A380" s="8">
        <v>468</v>
      </c>
      <c r="B380" s="8" t="s">
        <v>588</v>
      </c>
      <c r="C380" t="s">
        <v>1261</v>
      </c>
      <c r="D380">
        <f>VLOOKUP(A380,[1]数据整理!$A:$O,15,0)</f>
        <v>20200</v>
      </c>
      <c r="E380" t="str">
        <f>VLOOKUP(D380,目标专业代码!$I:$J,2,0)</f>
        <v>应用经济学</v>
      </c>
      <c r="F380" s="41">
        <v>0.417415331148445</v>
      </c>
      <c r="G380" s="41">
        <v>0.275100408202834</v>
      </c>
      <c r="H380" s="41">
        <v>0.414076338920037</v>
      </c>
      <c r="I380" s="7" t="s">
        <v>1262</v>
      </c>
      <c r="J380" s="7">
        <f t="shared" si="42"/>
        <v>0</v>
      </c>
      <c r="K380" s="7" t="str">
        <f t="shared" si="43"/>
        <v>不予录取</v>
      </c>
      <c r="L380">
        <v>1</v>
      </c>
      <c r="M380">
        <v>0.06086</v>
      </c>
      <c r="N380">
        <v>0.42834</v>
      </c>
      <c r="O380" s="41">
        <f>IF(L380=0,0,IF(C380&lt;&gt;"外语学院",综合评价得分!F380*因子分析矩阵及成分!$R$2+综合评价得分!G380*因子分析矩阵及成分!$R$3+综合评价得分!H380*因子分析矩阵及成分!$R$4,IF(综合评价得分!C380="外语学院",综合评价得分!G380*因子分析矩阵及成分!$R$7+综合评价得分!H380*因子分析矩阵及成分!$R$9)))</f>
        <v>0.404951480644356</v>
      </c>
      <c r="P380" s="40">
        <f t="shared" si="44"/>
        <v>194</v>
      </c>
      <c r="Q380">
        <f t="shared" si="45"/>
        <v>97</v>
      </c>
      <c r="R380">
        <f t="shared" si="46"/>
        <v>24</v>
      </c>
      <c r="S380" t="str">
        <f>IF(Q380&lt;=VLOOKUP(C380,录取名额!$A:$B,2,0),"录取","不予录取")</f>
        <v>不予录取</v>
      </c>
      <c r="T380" t="str">
        <f t="shared" si="47"/>
        <v>RIGHT</v>
      </c>
      <c r="U380" t="str">
        <f>IF(R380&lt;=VLOOKUP(E380,录取名额!E:F,2,0),"录取","不予录取")</f>
        <v>不予录取</v>
      </c>
      <c r="V380" t="str">
        <f t="shared" si="48"/>
        <v>RIGHT</v>
      </c>
    </row>
    <row r="381" spans="1:22">
      <c r="A381" s="8">
        <v>469</v>
      </c>
      <c r="B381" s="8" t="s">
        <v>589</v>
      </c>
      <c r="C381" t="s">
        <v>1265</v>
      </c>
      <c r="D381">
        <f>VLOOKUP(A381,[1]数据整理!$A:$O,15,0)</f>
        <v>130500</v>
      </c>
      <c r="E381" t="str">
        <f>VLOOKUP(D381,目标专业代码!$I:$J,2,0)</f>
        <v>设计学</v>
      </c>
      <c r="F381" s="41">
        <v>-1.857981329527</v>
      </c>
      <c r="G381" s="41">
        <v>-0.111786500351766</v>
      </c>
      <c r="H381" s="41">
        <v>-0.682718737247059</v>
      </c>
      <c r="I381" s="7" t="s">
        <v>1262</v>
      </c>
      <c r="J381" s="7">
        <f t="shared" si="42"/>
        <v>0</v>
      </c>
      <c r="K381" s="7" t="str">
        <f t="shared" si="43"/>
        <v>不予录取</v>
      </c>
      <c r="L381">
        <v>1</v>
      </c>
      <c r="M381">
        <v>0.05423</v>
      </c>
      <c r="N381">
        <v>-0.30279</v>
      </c>
      <c r="O381" s="41">
        <f>IF(L381=0,0,IF(C381&lt;&gt;"外语学院",综合评价得分!F381*因子分析矩阵及成分!$R$2+综合评价得分!G381*因子分析矩阵及成分!$R$3+综合评价得分!H381*因子分析矩阵及成分!$R$4,IF(综合评价得分!C381="外语学院",综合评价得分!G381*因子分析矩阵及成分!$R$7+综合评价得分!H381*因子分析矩阵及成分!$R$9)))</f>
        <v>-0.830292420553556</v>
      </c>
      <c r="P381" s="40">
        <f t="shared" si="44"/>
        <v>897</v>
      </c>
      <c r="Q381">
        <f t="shared" si="45"/>
        <v>82</v>
      </c>
      <c r="R381">
        <f t="shared" si="46"/>
        <v>23</v>
      </c>
      <c r="S381" t="str">
        <f>IF(Q381&lt;=VLOOKUP(C381,录取名额!$A:$B,2,0),"录取","不予录取")</f>
        <v>不予录取</v>
      </c>
      <c r="T381" t="str">
        <f t="shared" si="47"/>
        <v>RIGHT</v>
      </c>
      <c r="U381" t="str">
        <f>IF(R381&lt;=VLOOKUP(E381,录取名额!E:F,2,0),"录取","不予录取")</f>
        <v>不予录取</v>
      </c>
      <c r="V381" t="str">
        <f t="shared" si="48"/>
        <v>RIGHT</v>
      </c>
    </row>
    <row r="382" spans="1:22">
      <c r="A382" s="8">
        <v>470</v>
      </c>
      <c r="B382" s="8" t="s">
        <v>590</v>
      </c>
      <c r="C382" t="s">
        <v>1265</v>
      </c>
      <c r="D382">
        <f>VLOOKUP(A382,[1]数据整理!$A:$O,15,0)</f>
        <v>135108</v>
      </c>
      <c r="E382" t="str">
        <f>VLOOKUP(D382,目标专业代码!$I:$J,2,0)</f>
        <v>艺术设计</v>
      </c>
      <c r="F382" s="41">
        <v>-1.23798802811553</v>
      </c>
      <c r="G382" s="41">
        <v>0.156175268940885</v>
      </c>
      <c r="H382" s="41">
        <v>0.317830561077257</v>
      </c>
      <c r="I382" s="7" t="s">
        <v>1262</v>
      </c>
      <c r="J382" s="7">
        <f t="shared" si="42"/>
        <v>0</v>
      </c>
      <c r="K382" s="7" t="str">
        <f t="shared" si="43"/>
        <v>不予录取</v>
      </c>
      <c r="L382">
        <v>1</v>
      </c>
      <c r="M382">
        <v>0.31897</v>
      </c>
      <c r="N382">
        <v>1.26441</v>
      </c>
      <c r="O382" s="41">
        <f>IF(L382=0,0,IF(C382&lt;&gt;"外语学院",综合评价得分!F382*因子分析矩阵及成分!$R$2+综合评价得分!G382*因子分析矩阵及成分!$R$3+综合评价得分!H382*因子分析矩阵及成分!$R$4,IF(综合评价得分!C382="外语学院",综合评价得分!G382*因子分析矩阵及成分!$R$7+综合评价得分!H382*因子分析矩阵及成分!$R$9)))</f>
        <v>-0.14787558691564</v>
      </c>
      <c r="P382" s="40">
        <f t="shared" si="44"/>
        <v>550</v>
      </c>
      <c r="Q382">
        <f t="shared" si="45"/>
        <v>35</v>
      </c>
      <c r="R382">
        <f t="shared" si="46"/>
        <v>20</v>
      </c>
      <c r="S382" t="str">
        <f>IF(Q382&lt;=VLOOKUP(C382,录取名额!$A:$B,2,0),"录取","不予录取")</f>
        <v>不予录取</v>
      </c>
      <c r="T382" t="str">
        <f t="shared" si="47"/>
        <v>RIGHT</v>
      </c>
      <c r="U382" t="str">
        <f>IF(R382&lt;=VLOOKUP(E382,录取名额!E:F,2,0),"录取","不予录取")</f>
        <v>不予录取</v>
      </c>
      <c r="V382" t="str">
        <f t="shared" si="48"/>
        <v>RIGHT</v>
      </c>
    </row>
    <row r="383" spans="1:22">
      <c r="A383" s="8">
        <v>472</v>
      </c>
      <c r="B383" s="8" t="s">
        <v>591</v>
      </c>
      <c r="C383" t="s">
        <v>1264</v>
      </c>
      <c r="D383">
        <f>VLOOKUP(A383,[1]数据整理!$A:$O,15,0)</f>
        <v>83000</v>
      </c>
      <c r="E383" t="str">
        <f>VLOOKUP(D383,目标专业代码!$I:$J,2,0)</f>
        <v>环境科学与工程</v>
      </c>
      <c r="F383" s="41">
        <v>-0.315946708067713</v>
      </c>
      <c r="G383" s="41">
        <v>-1.56153387705102</v>
      </c>
      <c r="H383" s="41">
        <v>0.232230199189912</v>
      </c>
      <c r="I383" s="7">
        <v>87.75</v>
      </c>
      <c r="J383" s="7">
        <f t="shared" si="42"/>
        <v>87.75</v>
      </c>
      <c r="K383" s="7" t="str">
        <f t="shared" si="43"/>
        <v>录取</v>
      </c>
      <c r="L383">
        <v>1</v>
      </c>
      <c r="M383">
        <v>-1.1855</v>
      </c>
      <c r="N383">
        <v>-0.23566</v>
      </c>
      <c r="O383" s="41">
        <f>IF(L383=0,0,IF(C383&lt;&gt;"外语学院",综合评价得分!F383*因子分析矩阵及成分!$R$2+综合评价得分!G383*因子分析矩阵及成分!$R$3+综合评价得分!H383*因子分析矩阵及成分!$R$4,IF(综合评价得分!C383="外语学院",综合评价得分!G383*因子分析矩阵及成分!$R$7+综合评价得分!H383*因子分析矩阵及成分!$R$9)))</f>
        <v>-0.739433002225806</v>
      </c>
      <c r="P383" s="40">
        <f t="shared" si="44"/>
        <v>876</v>
      </c>
      <c r="Q383">
        <f t="shared" si="45"/>
        <v>19</v>
      </c>
      <c r="R383">
        <f t="shared" si="46"/>
        <v>17</v>
      </c>
      <c r="S383" t="str">
        <f>IF(Q383&lt;=VLOOKUP(C383,录取名额!$A:$B,2,0),"录取","不予录取")</f>
        <v>不予录取</v>
      </c>
      <c r="T383" t="str">
        <f t="shared" si="47"/>
        <v>FALSE</v>
      </c>
      <c r="U383" t="str">
        <f>IF(R383&lt;=VLOOKUP(E383,录取名额!E:F,2,0),"录取","不予录取")</f>
        <v>不予录取</v>
      </c>
      <c r="V383" t="str">
        <f t="shared" si="48"/>
        <v>FALSE</v>
      </c>
    </row>
    <row r="384" spans="1:22">
      <c r="A384" s="8">
        <v>473</v>
      </c>
      <c r="B384" s="8" t="s">
        <v>592</v>
      </c>
      <c r="C384" t="s">
        <v>1263</v>
      </c>
      <c r="D384">
        <f>VLOOKUP(A384,[1]数据整理!$A:$O,15,0)</f>
        <v>95300</v>
      </c>
      <c r="E384" t="str">
        <f>VLOOKUP(D384,目标专业代码!$I:$J,2,0)</f>
        <v>风景园林</v>
      </c>
      <c r="F384" s="41">
        <v>-0.207655596294593</v>
      </c>
      <c r="G384" s="41">
        <v>0.120505941609025</v>
      </c>
      <c r="H384" s="41">
        <v>-0.881413587411653</v>
      </c>
      <c r="I384" s="7" t="s">
        <v>1262</v>
      </c>
      <c r="J384" s="7">
        <f t="shared" si="42"/>
        <v>0</v>
      </c>
      <c r="K384" s="7" t="str">
        <f t="shared" si="43"/>
        <v>不予录取</v>
      </c>
      <c r="L384">
        <v>1</v>
      </c>
      <c r="M384">
        <v>-1.31474</v>
      </c>
      <c r="N384">
        <v>3.65947</v>
      </c>
      <c r="O384" s="41">
        <f>IF(L384=0,0,IF(C384&lt;&gt;"外语学院",综合评价得分!F384*因子分析矩阵及成分!$R$2+综合评价得分!G384*因子分析矩阵及成分!$R$3+综合评价得分!H384*因子分析矩阵及成分!$R$4,IF(综合评价得分!C384="外语学院",综合评价得分!G384*因子分析矩阵及成分!$R$7+综合评价得分!H384*因子分析矩阵及成分!$R$9)))</f>
        <v>-0.338062170525982</v>
      </c>
      <c r="P384" s="40">
        <f t="shared" si="44"/>
        <v>705</v>
      </c>
      <c r="Q384">
        <f t="shared" si="45"/>
        <v>166</v>
      </c>
      <c r="R384">
        <f t="shared" si="46"/>
        <v>83</v>
      </c>
      <c r="S384" t="str">
        <f>IF(Q384&lt;=VLOOKUP(C384,录取名额!$A:$B,2,0),"录取","不予录取")</f>
        <v>不予录取</v>
      </c>
      <c r="T384" t="str">
        <f t="shared" si="47"/>
        <v>RIGHT</v>
      </c>
      <c r="U384" t="str">
        <f>IF(R384&lt;=VLOOKUP(E384,录取名额!E:F,2,0),"录取","不予录取")</f>
        <v>不予录取</v>
      </c>
      <c r="V384" t="str">
        <f t="shared" si="48"/>
        <v>RIGHT</v>
      </c>
    </row>
    <row r="385" spans="1:22">
      <c r="A385" s="8">
        <v>475</v>
      </c>
      <c r="B385" s="8" t="s">
        <v>593</v>
      </c>
      <c r="C385" t="s">
        <v>1269</v>
      </c>
      <c r="D385">
        <f>VLOOKUP(A385,[1]数据整理!$A:$O,15,0)</f>
        <v>40200</v>
      </c>
      <c r="E385" t="str">
        <f>VLOOKUP(D385,目标专业代码!$I:$J,2,0)</f>
        <v>心理学</v>
      </c>
      <c r="F385" s="41">
        <v>-1.47644699019687</v>
      </c>
      <c r="G385" s="41">
        <v>-0.00791687040029299</v>
      </c>
      <c r="H385" s="41">
        <v>0.542210717881973</v>
      </c>
      <c r="I385" s="7" t="s">
        <v>1262</v>
      </c>
      <c r="J385" s="7">
        <f t="shared" si="42"/>
        <v>0</v>
      </c>
      <c r="K385" s="7" t="str">
        <f t="shared" si="43"/>
        <v>不予录取</v>
      </c>
      <c r="L385">
        <v>1</v>
      </c>
      <c r="M385">
        <v>-0.52431</v>
      </c>
      <c r="N385">
        <v>0.70349</v>
      </c>
      <c r="O385" s="41">
        <f>IF(L385=0,0,IF(C385&lt;&gt;"外语学院",综合评价得分!F385*因子分析矩阵及成分!$R$2+综合评价得分!G385*因子分析矩阵及成分!$R$3+综合评价得分!H385*因子分析矩阵及成分!$R$4,IF(综合评价得分!C385="外语学院",综合评价得分!G385*因子分析矩阵及成分!$R$7+综合评价得分!H385*因子分析矩阵及成分!$R$9)))</f>
        <v>-0.205970824807459</v>
      </c>
      <c r="P385" s="40">
        <f t="shared" si="44"/>
        <v>609</v>
      </c>
      <c r="Q385">
        <f t="shared" si="45"/>
        <v>36</v>
      </c>
      <c r="R385">
        <f t="shared" si="46"/>
        <v>18</v>
      </c>
      <c r="S385" t="str">
        <f>IF(Q385&lt;=VLOOKUP(C385,录取名额!$A:$B,2,0),"录取","不予录取")</f>
        <v>不予录取</v>
      </c>
      <c r="T385" t="str">
        <f t="shared" si="47"/>
        <v>RIGHT</v>
      </c>
      <c r="U385" t="str">
        <f>IF(R385&lt;=VLOOKUP(E385,录取名额!E:F,2,0),"录取","不予录取")</f>
        <v>不予录取</v>
      </c>
      <c r="V385" t="str">
        <f t="shared" si="48"/>
        <v>RIGHT</v>
      </c>
    </row>
    <row r="386" spans="1:22">
      <c r="A386" s="8">
        <v>476</v>
      </c>
      <c r="B386" s="8" t="s">
        <v>594</v>
      </c>
      <c r="C386" t="s">
        <v>1261</v>
      </c>
      <c r="D386">
        <f>VLOOKUP(A386,[1]数据整理!$A:$O,15,0)</f>
        <v>120200</v>
      </c>
      <c r="E386" t="str">
        <f>VLOOKUP(D386,目标专业代码!$I:$J,2,0)</f>
        <v>工商管理</v>
      </c>
      <c r="F386" s="41">
        <v>0.215186501681579</v>
      </c>
      <c r="G386" s="41">
        <v>0.4729376578058</v>
      </c>
      <c r="H386" s="41">
        <v>-0.26328243115189</v>
      </c>
      <c r="I386" s="7" t="s">
        <v>1262</v>
      </c>
      <c r="J386" s="7">
        <f t="shared" si="42"/>
        <v>0</v>
      </c>
      <c r="K386" s="7" t="str">
        <f t="shared" si="43"/>
        <v>不予录取</v>
      </c>
      <c r="L386">
        <v>1</v>
      </c>
      <c r="M386">
        <v>-0.36868</v>
      </c>
      <c r="N386">
        <v>-0.88129</v>
      </c>
      <c r="O386" s="41">
        <f>IF(L386=0,0,IF(C386&lt;&gt;"外语学院",综合评价得分!F386*因子分析矩阵及成分!$R$2+综合评价得分!G386*因子分析矩阵及成分!$R$3+综合评价得分!H386*因子分析矩阵及成分!$R$4,IF(综合评价得分!C386="外语学院",综合评价得分!G386*因子分析矩阵及成分!$R$7+综合评价得分!H386*因子分析矩阵及成分!$R$9)))</f>
        <v>0.183226581828094</v>
      </c>
      <c r="P386" s="40">
        <f t="shared" si="44"/>
        <v>307</v>
      </c>
      <c r="Q386">
        <f t="shared" si="45"/>
        <v>150</v>
      </c>
      <c r="R386">
        <f t="shared" si="46"/>
        <v>52</v>
      </c>
      <c r="S386" t="str">
        <f>IF(Q386&lt;=VLOOKUP(C386,录取名额!$A:$B,2,0),"录取","不予录取")</f>
        <v>不予录取</v>
      </c>
      <c r="T386" t="str">
        <f t="shared" si="47"/>
        <v>RIGHT</v>
      </c>
      <c r="U386" t="str">
        <f>IF(R386&lt;=VLOOKUP(E386,录取名额!E:F,2,0),"录取","不予录取")</f>
        <v>不予录取</v>
      </c>
      <c r="V386" t="str">
        <f t="shared" si="48"/>
        <v>RIGHT</v>
      </c>
    </row>
    <row r="387" spans="1:22">
      <c r="A387" s="8">
        <v>477</v>
      </c>
      <c r="B387" s="8" t="s">
        <v>595</v>
      </c>
      <c r="C387" t="s">
        <v>1269</v>
      </c>
      <c r="D387">
        <f>VLOOKUP(A387,[1]数据整理!$A:$O,15,0)</f>
        <v>40200</v>
      </c>
      <c r="E387" t="str">
        <f>VLOOKUP(D387,目标专业代码!$I:$J,2,0)</f>
        <v>心理学</v>
      </c>
      <c r="F387" s="41">
        <v>1.61240386890719</v>
      </c>
      <c r="G387" s="41">
        <v>0.257616749840989</v>
      </c>
      <c r="H387" s="41">
        <v>-0.404104349736989</v>
      </c>
      <c r="I387" s="7">
        <v>87.95</v>
      </c>
      <c r="J387" s="7">
        <f t="shared" ref="J387:J450" si="49">IF(ISNUMBER(I387),I387,0)</f>
        <v>87.95</v>
      </c>
      <c r="K387" s="7" t="str">
        <f t="shared" ref="K387:K450" si="50">IF(ISNUMBER(I387),"录取","不予录取")</f>
        <v>录取</v>
      </c>
      <c r="L387">
        <v>1</v>
      </c>
      <c r="M387">
        <v>-0.32739</v>
      </c>
      <c r="N387">
        <v>-0.08295</v>
      </c>
      <c r="O387" s="41">
        <f>IF(L387=0,0,IF(C387&lt;&gt;"外语学院",综合评价得分!F387*因子分析矩阵及成分!$R$2+综合评价得分!G387*因子分析矩阵及成分!$R$3+综合评价得分!H387*因子分析矩阵及成分!$R$4,IF(综合评价得分!C387="外语学院",综合评价得分!G387*因子分析矩阵及成分!$R$7+综合评价得分!H387*因子分析矩阵及成分!$R$9)))</f>
        <v>0.415044651306832</v>
      </c>
      <c r="P387" s="40">
        <f t="shared" ref="P387:P450" si="51">_xlfn.RANK.EQ(O387,$O$2:$O$978)</f>
        <v>189</v>
      </c>
      <c r="Q387">
        <f t="shared" ref="Q387:Q450" si="52">SUMPRODUCT((C387=$C$2:$C$978)*($O$2:$O$978&gt;=O387))</f>
        <v>10</v>
      </c>
      <c r="R387">
        <f t="shared" ref="R387:R450" si="53">SUMPRODUCT((E387=$E$2:$E$978)*($O$2:$O$978&gt;=O387))</f>
        <v>7</v>
      </c>
      <c r="S387" t="str">
        <f>IF(Q387&lt;=VLOOKUP(C387,录取名额!$A:$B,2,0),"录取","不予录取")</f>
        <v>录取</v>
      </c>
      <c r="T387" t="str">
        <f t="shared" ref="T387:T450" si="54">IF(K387=S387,"RIGHT","FALSE")</f>
        <v>RIGHT</v>
      </c>
      <c r="U387" t="str">
        <f>IF(R387&lt;=VLOOKUP(E387,录取名额!E:F,2,0),"录取","不予录取")</f>
        <v>不予录取</v>
      </c>
      <c r="V387" t="str">
        <f t="shared" ref="V387:V450" si="55">IF(K387=U387,"RIGHT","FALSE")</f>
        <v>FALSE</v>
      </c>
    </row>
    <row r="388" spans="1:22">
      <c r="A388" s="8">
        <v>478</v>
      </c>
      <c r="B388" s="8" t="s">
        <v>596</v>
      </c>
      <c r="C388" t="s">
        <v>1269</v>
      </c>
      <c r="D388">
        <f>VLOOKUP(A388,[1]数据整理!$A:$O,15,0)</f>
        <v>40200</v>
      </c>
      <c r="E388" t="str">
        <f>VLOOKUP(D388,目标专业代码!$I:$J,2,0)</f>
        <v>心理学</v>
      </c>
      <c r="F388" s="41">
        <v>0.123264306469368</v>
      </c>
      <c r="G388" s="41">
        <v>-0.195681246954685</v>
      </c>
      <c r="H388" s="41">
        <v>-0.0866341867532786</v>
      </c>
      <c r="I388" s="7" t="s">
        <v>1262</v>
      </c>
      <c r="J388" s="7">
        <f t="shared" si="49"/>
        <v>0</v>
      </c>
      <c r="K388" s="7" t="str">
        <f t="shared" si="50"/>
        <v>不予录取</v>
      </c>
      <c r="L388">
        <v>1</v>
      </c>
      <c r="M388">
        <v>0.56827</v>
      </c>
      <c r="N388">
        <v>-0.25827</v>
      </c>
      <c r="O388" s="41">
        <f>IF(L388=0,0,IF(C388&lt;&gt;"外语学院",综合评价得分!F388*因子分析矩阵及成分!$R$2+综合评价得分!G388*因子分析矩阵及成分!$R$3+综合评价得分!H388*因子分析矩阵及成分!$R$4,IF(综合评价得分!C388="外语学院",综合评价得分!G388*因子分析矩阵及成分!$R$7+综合评价得分!H388*因子分析矩阵及成分!$R$9)))</f>
        <v>-0.091775885760317</v>
      </c>
      <c r="P388" s="40">
        <f t="shared" si="51"/>
        <v>502</v>
      </c>
      <c r="Q388">
        <f t="shared" si="52"/>
        <v>29</v>
      </c>
      <c r="R388">
        <f t="shared" si="53"/>
        <v>15</v>
      </c>
      <c r="S388" t="str">
        <f>IF(Q388&lt;=VLOOKUP(C388,录取名额!$A:$B,2,0),"录取","不予录取")</f>
        <v>不予录取</v>
      </c>
      <c r="T388" t="str">
        <f t="shared" si="54"/>
        <v>RIGHT</v>
      </c>
      <c r="U388" t="str">
        <f>IF(R388&lt;=VLOOKUP(E388,录取名额!E:F,2,0),"录取","不予录取")</f>
        <v>不予录取</v>
      </c>
      <c r="V388" t="str">
        <f t="shared" si="55"/>
        <v>RIGHT</v>
      </c>
    </row>
    <row r="389" spans="1:22">
      <c r="A389" s="8">
        <v>479</v>
      </c>
      <c r="B389" s="8" t="s">
        <v>598</v>
      </c>
      <c r="C389" t="s">
        <v>1263</v>
      </c>
      <c r="D389">
        <f>VLOOKUP(A389,[1]数据整理!$A:$O,15,0)</f>
        <v>95300</v>
      </c>
      <c r="E389" t="str">
        <f>VLOOKUP(D389,目标专业代码!$I:$J,2,0)</f>
        <v>风景园林</v>
      </c>
      <c r="F389" s="41">
        <v>-0.134117840124824</v>
      </c>
      <c r="G389" s="41">
        <v>0.220395596102192</v>
      </c>
      <c r="H389" s="41">
        <v>3.14221946253192</v>
      </c>
      <c r="I389" s="7" t="s">
        <v>1262</v>
      </c>
      <c r="J389" s="7">
        <f t="shared" si="49"/>
        <v>0</v>
      </c>
      <c r="K389" s="7" t="str">
        <f t="shared" si="50"/>
        <v>不予录取</v>
      </c>
      <c r="L389">
        <v>1</v>
      </c>
      <c r="M389">
        <v>-0.60399</v>
      </c>
      <c r="N389">
        <v>-0.54756</v>
      </c>
      <c r="O389" s="41">
        <f>IF(L389=0,0,IF(C389&lt;&gt;"外语学院",综合评价得分!F389*因子分析矩阵及成分!$R$2+综合评价得分!G389*因子分析矩阵及成分!$R$3+综合评价得分!H389*因子分析矩阵及成分!$R$4,IF(综合评价得分!C389="外语学院",综合评价得分!G389*因子分析矩阵及成分!$R$7+综合评价得分!H389*因子分析矩阵及成分!$R$9)))</f>
        <v>1.27074539642955</v>
      </c>
      <c r="P389" s="40">
        <f t="shared" si="51"/>
        <v>40</v>
      </c>
      <c r="Q389">
        <f t="shared" si="52"/>
        <v>13</v>
      </c>
      <c r="R389">
        <f t="shared" si="53"/>
        <v>9</v>
      </c>
      <c r="S389" t="str">
        <f>IF(Q389&lt;=VLOOKUP(C389,录取名额!$A:$B,2,0),"录取","不予录取")</f>
        <v>录取</v>
      </c>
      <c r="T389" t="str">
        <f t="shared" si="54"/>
        <v>FALSE</v>
      </c>
      <c r="U389" t="str">
        <f>IF(R389&lt;=VLOOKUP(E389,录取名额!E:F,2,0),"录取","不予录取")</f>
        <v>录取</v>
      </c>
      <c r="V389" t="str">
        <f t="shared" si="55"/>
        <v>FALSE</v>
      </c>
    </row>
    <row r="390" spans="1:22">
      <c r="A390" s="8">
        <v>480</v>
      </c>
      <c r="B390" s="8" t="s">
        <v>599</v>
      </c>
      <c r="C390" t="s">
        <v>1261</v>
      </c>
      <c r="D390">
        <f>VLOOKUP(A390,[1]数据整理!$A:$O,15,0)</f>
        <v>120300</v>
      </c>
      <c r="E390" t="str">
        <f>VLOOKUP(D390,目标专业代码!$I:$J,2,0)</f>
        <v>农林经济管理</v>
      </c>
      <c r="F390" s="41">
        <v>0.178417623596696</v>
      </c>
      <c r="G390" s="41">
        <v>-0.102464456274544</v>
      </c>
      <c r="H390" s="41">
        <v>-0.536990216831994</v>
      </c>
      <c r="I390" s="7" t="s">
        <v>1262</v>
      </c>
      <c r="J390" s="7">
        <f t="shared" si="49"/>
        <v>0</v>
      </c>
      <c r="K390" s="7" t="str">
        <f t="shared" si="50"/>
        <v>不予录取</v>
      </c>
      <c r="L390">
        <v>1</v>
      </c>
      <c r="M390">
        <v>1.38848</v>
      </c>
      <c r="N390">
        <v>-1.04008</v>
      </c>
      <c r="O390" s="41">
        <f>IF(L390=0,0,IF(C390&lt;&gt;"外语学院",综合评价得分!F390*因子分析矩阵及成分!$R$2+综合评价得分!G390*因子分析矩阵及成分!$R$3+综合评价得分!H390*因子分析矩阵及成分!$R$4,IF(综合评价得分!C390="外语学院",综合评价得分!G390*因子分析矩阵及成分!$R$7+综合评价得分!H390*因子分析矩阵及成分!$R$9)))</f>
        <v>-0.204732344666023</v>
      </c>
      <c r="P390" s="40">
        <f t="shared" si="51"/>
        <v>607</v>
      </c>
      <c r="Q390">
        <f t="shared" si="52"/>
        <v>266</v>
      </c>
      <c r="R390">
        <f t="shared" si="53"/>
        <v>25</v>
      </c>
      <c r="S390" t="str">
        <f>IF(Q390&lt;=VLOOKUP(C390,录取名额!$A:$B,2,0),"录取","不予录取")</f>
        <v>不予录取</v>
      </c>
      <c r="T390" t="str">
        <f t="shared" si="54"/>
        <v>RIGHT</v>
      </c>
      <c r="U390" t="str">
        <f>IF(R390&lt;=VLOOKUP(E390,录取名额!E:F,2,0),"录取","不予录取")</f>
        <v>不予录取</v>
      </c>
      <c r="V390" t="str">
        <f t="shared" si="55"/>
        <v>RIGHT</v>
      </c>
    </row>
    <row r="391" spans="1:22">
      <c r="A391" s="8">
        <v>481</v>
      </c>
      <c r="B391" s="8" t="s">
        <v>601</v>
      </c>
      <c r="C391" t="s">
        <v>1265</v>
      </c>
      <c r="D391">
        <f>VLOOKUP(A391,[1]数据整理!$A:$O,15,0)</f>
        <v>130500</v>
      </c>
      <c r="E391" t="str">
        <f>VLOOKUP(D391,目标专业代码!$I:$J,2,0)</f>
        <v>设计学</v>
      </c>
      <c r="F391" s="41">
        <v>-1.49234425433562</v>
      </c>
      <c r="G391" s="41">
        <v>-0.928383571717729</v>
      </c>
      <c r="H391" s="41">
        <v>-0.605828649561713</v>
      </c>
      <c r="I391" s="7" t="s">
        <v>1262</v>
      </c>
      <c r="J391" s="7">
        <f t="shared" si="49"/>
        <v>0</v>
      </c>
      <c r="K391" s="7" t="str">
        <f t="shared" si="50"/>
        <v>不予录取</v>
      </c>
      <c r="L391">
        <v>1</v>
      </c>
      <c r="M391">
        <v>1.82829</v>
      </c>
      <c r="N391">
        <v>-1.27694</v>
      </c>
      <c r="O391" s="41">
        <f>IF(L391=0,0,IF(C391&lt;&gt;"外语学院",综合评价得分!F391*因子分析矩阵及成分!$R$2+综合评价得分!G391*因子分析矩阵及成分!$R$3+综合评价得分!H391*因子分析矩阵及成分!$R$4,IF(综合评价得分!C391="外语学院",综合评价得分!G391*因子分析矩阵及成分!$R$7+综合评价得分!H391*因子分析矩阵及成分!$R$9)))</f>
        <v>-1.0866668569185</v>
      </c>
      <c r="P391" s="40">
        <f t="shared" si="51"/>
        <v>931</v>
      </c>
      <c r="Q391">
        <f t="shared" si="52"/>
        <v>88</v>
      </c>
      <c r="R391">
        <f t="shared" si="53"/>
        <v>25</v>
      </c>
      <c r="S391" t="str">
        <f>IF(Q391&lt;=VLOOKUP(C391,录取名额!$A:$B,2,0),"录取","不予录取")</f>
        <v>不予录取</v>
      </c>
      <c r="T391" t="str">
        <f t="shared" si="54"/>
        <v>RIGHT</v>
      </c>
      <c r="U391" t="str">
        <f>IF(R391&lt;=VLOOKUP(E391,录取名额!E:F,2,0),"录取","不予录取")</f>
        <v>不予录取</v>
      </c>
      <c r="V391" t="str">
        <f t="shared" si="55"/>
        <v>RIGHT</v>
      </c>
    </row>
    <row r="392" spans="1:22">
      <c r="A392" s="8">
        <v>482</v>
      </c>
      <c r="B392" s="8" t="s">
        <v>602</v>
      </c>
      <c r="C392" t="s">
        <v>1269</v>
      </c>
      <c r="D392">
        <f>VLOOKUP(A392,[1]数据整理!$A:$O,15,0)</f>
        <v>45400</v>
      </c>
      <c r="E392" t="str">
        <f>VLOOKUP(D392,目标专业代码!$I:$J,2,0)</f>
        <v>应用心理</v>
      </c>
      <c r="F392" s="41">
        <v>0.288724257851349</v>
      </c>
      <c r="G392" s="41">
        <v>0.175893587304164</v>
      </c>
      <c r="H392" s="41">
        <v>-0.881413587411653</v>
      </c>
      <c r="I392" s="7" t="s">
        <v>1262</v>
      </c>
      <c r="J392" s="7">
        <f t="shared" si="49"/>
        <v>0</v>
      </c>
      <c r="K392" s="7" t="str">
        <f t="shared" si="50"/>
        <v>不予录取</v>
      </c>
      <c r="L392">
        <v>1</v>
      </c>
      <c r="M392">
        <v>-1.46867</v>
      </c>
      <c r="N392">
        <v>2.55001</v>
      </c>
      <c r="O392" s="41">
        <f>IF(L392=0,0,IF(C392&lt;&gt;"外语学院",综合评价得分!F392*因子分析矩阵及成分!$R$2+综合评价得分!G392*因子分析矩阵及成分!$R$3+综合评价得分!H392*因子分析矩阵及成分!$R$4,IF(综合评价得分!C392="外语学院",综合评价得分!G392*因子分析矩阵及成分!$R$7+综合评价得分!H392*因子分析矩阵及成分!$R$9)))</f>
        <v>-0.173990490018601</v>
      </c>
      <c r="P392" s="40">
        <f t="shared" si="51"/>
        <v>574</v>
      </c>
      <c r="Q392">
        <f t="shared" si="52"/>
        <v>32</v>
      </c>
      <c r="R392">
        <f t="shared" si="53"/>
        <v>10</v>
      </c>
      <c r="S392" t="str">
        <f>IF(Q392&lt;=VLOOKUP(C392,录取名额!$A:$B,2,0),"录取","不予录取")</f>
        <v>不予录取</v>
      </c>
      <c r="T392" t="str">
        <f t="shared" si="54"/>
        <v>RIGHT</v>
      </c>
      <c r="U392" t="str">
        <f>IF(R392&lt;=VLOOKUP(E392,录取名额!E:F,2,0),"录取","不予录取")</f>
        <v>不予录取</v>
      </c>
      <c r="V392" t="str">
        <f t="shared" si="55"/>
        <v>RIGHT</v>
      </c>
    </row>
    <row r="393" spans="1:22">
      <c r="A393" s="8">
        <v>483</v>
      </c>
      <c r="B393" s="8" t="s">
        <v>603</v>
      </c>
      <c r="C393" t="s">
        <v>1269</v>
      </c>
      <c r="D393">
        <f>VLOOKUP(A393,[1]数据整理!$A:$O,15,0)</f>
        <v>40200</v>
      </c>
      <c r="E393" t="str">
        <f>VLOOKUP(D393,目标专业代码!$I:$J,2,0)</f>
        <v>心理学</v>
      </c>
      <c r="F393" s="41">
        <v>0.380646453063561</v>
      </c>
      <c r="G393" s="41">
        <v>0.167238148616289</v>
      </c>
      <c r="H393" s="41">
        <v>-0.636787914272069</v>
      </c>
      <c r="I393" s="7" t="s">
        <v>1262</v>
      </c>
      <c r="J393" s="7">
        <f t="shared" si="49"/>
        <v>0</v>
      </c>
      <c r="K393" s="7" t="str">
        <f t="shared" si="50"/>
        <v>不予录取</v>
      </c>
      <c r="L393">
        <v>1</v>
      </c>
      <c r="M393">
        <v>-1.07594</v>
      </c>
      <c r="N393">
        <v>-0.10975</v>
      </c>
      <c r="O393" s="41">
        <f>IF(L393=0,0,IF(C393&lt;&gt;"外语学院",综合评价得分!F393*因子分析矩阵及成分!$R$2+综合评价得分!G393*因子分析矩阵及成分!$R$3+综合评价得分!H393*因子分析矩阵及成分!$R$4,IF(综合评价得分!C393="外语学院",综合评价得分!G393*因子分析矩阵及成分!$R$7+综合评价得分!H393*因子分析矩阵及成分!$R$9)))</f>
        <v>-0.0588880513312607</v>
      </c>
      <c r="P393" s="40">
        <f t="shared" si="51"/>
        <v>468</v>
      </c>
      <c r="Q393">
        <f t="shared" si="52"/>
        <v>26</v>
      </c>
      <c r="R393">
        <f t="shared" si="53"/>
        <v>13</v>
      </c>
      <c r="S393" t="str">
        <f>IF(Q393&lt;=VLOOKUP(C393,录取名额!$A:$B,2,0),"录取","不予录取")</f>
        <v>不予录取</v>
      </c>
      <c r="T393" t="str">
        <f t="shared" si="54"/>
        <v>RIGHT</v>
      </c>
      <c r="U393" t="str">
        <f>IF(R393&lt;=VLOOKUP(E393,录取名额!E:F,2,0),"录取","不予录取")</f>
        <v>不予录取</v>
      </c>
      <c r="V393" t="str">
        <f t="shared" si="55"/>
        <v>RIGHT</v>
      </c>
    </row>
    <row r="394" spans="1:22">
      <c r="A394" s="8">
        <v>484</v>
      </c>
      <c r="B394" s="8" t="s">
        <v>605</v>
      </c>
      <c r="C394" t="s">
        <v>1261</v>
      </c>
      <c r="D394">
        <f>VLOOKUP(A394,[1]数据整理!$A:$O,15,0)</f>
        <v>25400</v>
      </c>
      <c r="E394" t="str">
        <f>VLOOKUP(D394,目标专业代码!$I:$J,2,0)</f>
        <v>国际商务</v>
      </c>
      <c r="F394" s="41">
        <v>-0.575344377143438</v>
      </c>
      <c r="G394" s="41">
        <v>0.205197315631698</v>
      </c>
      <c r="H394" s="41">
        <v>-0.881413587411653</v>
      </c>
      <c r="I394" s="7" t="s">
        <v>1262</v>
      </c>
      <c r="J394" s="7">
        <f t="shared" si="49"/>
        <v>0</v>
      </c>
      <c r="K394" s="7" t="str">
        <f t="shared" si="50"/>
        <v>不予录取</v>
      </c>
      <c r="L394">
        <v>1</v>
      </c>
      <c r="M394">
        <v>3.56047</v>
      </c>
      <c r="N394">
        <v>4.00462</v>
      </c>
      <c r="O394" s="41">
        <f>IF(L394=0,0,IF(C394&lt;&gt;"外语学院",综合评价得分!F394*因子分析矩阵及成分!$R$2+综合评价得分!G394*因子分析矩阵及成分!$R$3+综合评价得分!H394*因子分析矩阵及成分!$R$4,IF(综合评价得分!C394="外语学院",综合评价得分!G394*因子分析矩阵及成分!$R$7+综合评价得分!H394*因子分析矩阵及成分!$R$9)))</f>
        <v>-0.399965744539866</v>
      </c>
      <c r="P394" s="40">
        <f t="shared" si="51"/>
        <v>737</v>
      </c>
      <c r="Q394">
        <f t="shared" si="52"/>
        <v>316</v>
      </c>
      <c r="R394">
        <f t="shared" si="53"/>
        <v>20</v>
      </c>
      <c r="S394" t="str">
        <f>IF(Q394&lt;=VLOOKUP(C394,录取名额!$A:$B,2,0),"录取","不予录取")</f>
        <v>不予录取</v>
      </c>
      <c r="T394" t="str">
        <f t="shared" si="54"/>
        <v>RIGHT</v>
      </c>
      <c r="U394" t="str">
        <f>IF(R394&lt;=VLOOKUP(E394,录取名额!E:F,2,0),"录取","不予录取")</f>
        <v>不予录取</v>
      </c>
      <c r="V394" t="str">
        <f t="shared" si="55"/>
        <v>RIGHT</v>
      </c>
    </row>
    <row r="395" spans="1:22">
      <c r="A395" s="8">
        <v>485</v>
      </c>
      <c r="B395" s="8" t="s">
        <v>606</v>
      </c>
      <c r="C395" t="s">
        <v>1261</v>
      </c>
      <c r="D395">
        <f>VLOOKUP(A395,[1]数据整理!$A:$O,15,0)</f>
        <v>125300</v>
      </c>
      <c r="E395" t="str">
        <f>VLOOKUP(D395,目标专业代码!$I:$J,2,0)</f>
        <v>会计</v>
      </c>
      <c r="F395" s="41">
        <v>1.31825284422812</v>
      </c>
      <c r="G395" s="41">
        <v>0.085777627319112</v>
      </c>
      <c r="H395" s="41">
        <v>0.909657301681892</v>
      </c>
      <c r="I395" s="7" t="s">
        <v>1262</v>
      </c>
      <c r="J395" s="7">
        <f t="shared" si="49"/>
        <v>0</v>
      </c>
      <c r="K395" s="7" t="str">
        <f t="shared" si="50"/>
        <v>不予录取</v>
      </c>
      <c r="L395">
        <v>1</v>
      </c>
      <c r="M395">
        <v>0.59976</v>
      </c>
      <c r="N395">
        <v>-0.77264</v>
      </c>
      <c r="O395" s="41">
        <f>IF(L395=0,0,IF(C395&lt;&gt;"外语学院",综合评价得分!F395*因子分析矩阵及成分!$R$2+综合评价得分!G395*因子分析矩阵及成分!$R$3+综合评价得分!H395*因子分析矩阵及成分!$R$4,IF(综合评价得分!C395="外语学院",综合评价得分!G395*因子分析矩阵及成分!$R$7+综合评价得分!H395*因子分析矩阵及成分!$R$9)))</f>
        <v>0.755036917056269</v>
      </c>
      <c r="P395" s="40">
        <f t="shared" si="51"/>
        <v>91</v>
      </c>
      <c r="Q395">
        <f t="shared" si="52"/>
        <v>44</v>
      </c>
      <c r="R395">
        <f t="shared" si="53"/>
        <v>8</v>
      </c>
      <c r="S395" t="str">
        <f>IF(Q395&lt;=VLOOKUP(C395,录取名额!$A:$B,2,0),"录取","不予录取")</f>
        <v>不予录取</v>
      </c>
      <c r="T395" t="str">
        <f t="shared" si="54"/>
        <v>RIGHT</v>
      </c>
      <c r="U395" t="str">
        <f>IF(R395&lt;=VLOOKUP(E395,录取名额!E:F,2,0),"录取","不予录取")</f>
        <v>不予录取</v>
      </c>
      <c r="V395" t="str">
        <f t="shared" si="55"/>
        <v>RIGHT</v>
      </c>
    </row>
    <row r="396" spans="1:22">
      <c r="A396" s="8">
        <v>487</v>
      </c>
      <c r="B396" s="8" t="s">
        <v>607</v>
      </c>
      <c r="C396" t="s">
        <v>1271</v>
      </c>
      <c r="D396">
        <f>VLOOKUP(A396,[1]数据整理!$A:$O,15,0)</f>
        <v>90704</v>
      </c>
      <c r="E396" t="str">
        <f>VLOOKUP(D396,目标专业代码!$I:$J,2,0)</f>
        <v>森林经理学</v>
      </c>
      <c r="F396" s="41">
        <v>-1.68311142400069</v>
      </c>
      <c r="G396" s="41">
        <v>-0.349137117134924</v>
      </c>
      <c r="H396" s="41">
        <v>0.124565412256464</v>
      </c>
      <c r="I396" s="7" t="s">
        <v>1262</v>
      </c>
      <c r="J396" s="7">
        <f t="shared" si="49"/>
        <v>0</v>
      </c>
      <c r="K396" s="7" t="str">
        <f t="shared" si="50"/>
        <v>不予录取</v>
      </c>
      <c r="L396">
        <v>1</v>
      </c>
      <c r="M396">
        <v>0.483</v>
      </c>
      <c r="N396">
        <v>-0.73923</v>
      </c>
      <c r="O396" s="41">
        <f>IF(L396=0,0,IF(C396&lt;&gt;"外语学院",综合评价得分!F396*因子分析矩阵及成分!$R$2+综合评价得分!G396*因子分析矩阵及成分!$R$3+综合评价得分!H396*因子分析矩阵及成分!$R$4,IF(综合评价得分!C396="外语学院",综合评价得分!G396*因子分析矩阵及成分!$R$7+综合评价得分!H396*因子分析矩阵及成分!$R$9)))</f>
        <v>-0.585144394955845</v>
      </c>
      <c r="P396" s="40">
        <f t="shared" si="51"/>
        <v>816</v>
      </c>
      <c r="Q396">
        <f t="shared" si="52"/>
        <v>53</v>
      </c>
      <c r="R396">
        <f t="shared" si="53"/>
        <v>16</v>
      </c>
      <c r="S396" t="str">
        <f>IF(Q396&lt;=VLOOKUP(C396,录取名额!$A:$B,2,0),"录取","不予录取")</f>
        <v>不予录取</v>
      </c>
      <c r="T396" t="str">
        <f t="shared" si="54"/>
        <v>RIGHT</v>
      </c>
      <c r="U396" t="str">
        <f>IF(R396&lt;=VLOOKUP(E396,录取名额!E:F,2,0),"录取","不予录取")</f>
        <v>不予录取</v>
      </c>
      <c r="V396" t="str">
        <f t="shared" si="55"/>
        <v>RIGHT</v>
      </c>
    </row>
    <row r="397" spans="1:22">
      <c r="A397" s="8">
        <v>488</v>
      </c>
      <c r="B397" s="8" t="s">
        <v>608</v>
      </c>
      <c r="C397" t="s">
        <v>1263</v>
      </c>
      <c r="D397">
        <f>VLOOKUP(A397,[1]数据整理!$A:$O,15,0)</f>
        <v>83300</v>
      </c>
      <c r="E397" t="str">
        <f>VLOOKUP(D397,目标专业代码!$I:$J,2,0)</f>
        <v>城乡规划学</v>
      </c>
      <c r="F397" s="41">
        <v>1.4837127956101</v>
      </c>
      <c r="G397" s="41">
        <v>0.272772032918558</v>
      </c>
      <c r="H397" s="41">
        <v>-0.881413587411653</v>
      </c>
      <c r="I397" s="7" t="s">
        <v>1262</v>
      </c>
      <c r="J397" s="7">
        <f t="shared" si="49"/>
        <v>0</v>
      </c>
      <c r="K397" s="7" t="str">
        <f t="shared" si="50"/>
        <v>不予录取</v>
      </c>
      <c r="L397">
        <v>1</v>
      </c>
      <c r="M397">
        <v>-0.5676</v>
      </c>
      <c r="N397">
        <v>0.85762</v>
      </c>
      <c r="O397" s="41">
        <f>IF(L397=0,0,IF(C397&lt;&gt;"外语学院",综合评价得分!F397*因子分析矩阵及成分!$R$2+综合评价得分!G397*因子分析矩阵及成分!$R$3+综合评价得分!H397*因子分析矩阵及成分!$R$4,IF(综合评价得分!C397="外语学院",综合评价得分!G397*因子分析矩阵及成分!$R$7+综合评价得分!H397*因子分析矩阵及成分!$R$9)))</f>
        <v>0.203702191375047</v>
      </c>
      <c r="P397" s="40">
        <f t="shared" si="51"/>
        <v>298</v>
      </c>
      <c r="Q397">
        <f t="shared" si="52"/>
        <v>79</v>
      </c>
      <c r="R397">
        <f t="shared" si="53"/>
        <v>2</v>
      </c>
      <c r="S397" t="str">
        <f>IF(Q397&lt;=VLOOKUP(C397,录取名额!$A:$B,2,0),"录取","不予录取")</f>
        <v>录取</v>
      </c>
      <c r="T397" t="str">
        <f t="shared" si="54"/>
        <v>FALSE</v>
      </c>
      <c r="U397" t="str">
        <f>IF(R397&lt;=VLOOKUP(E397,录取名额!E:F,2,0),"录取","不予录取")</f>
        <v>录取</v>
      </c>
      <c r="V397" t="str">
        <f t="shared" si="55"/>
        <v>FALSE</v>
      </c>
    </row>
    <row r="398" spans="1:22">
      <c r="A398" s="8">
        <v>489</v>
      </c>
      <c r="B398" s="8" t="s">
        <v>609</v>
      </c>
      <c r="C398" t="s">
        <v>1261</v>
      </c>
      <c r="D398">
        <f>VLOOKUP(A398,[1]数据整理!$A:$O,15,0)</f>
        <v>125300</v>
      </c>
      <c r="E398" t="str">
        <f>VLOOKUP(D398,目标专业代码!$I:$J,2,0)</f>
        <v>会计</v>
      </c>
      <c r="F398" s="41">
        <v>0.251955379766465</v>
      </c>
      <c r="G398" s="41">
        <v>-1.52713706007783</v>
      </c>
      <c r="H398" s="41">
        <v>-0.881413587411653</v>
      </c>
      <c r="I398" s="7" t="s">
        <v>1262</v>
      </c>
      <c r="J398" s="7">
        <f t="shared" si="49"/>
        <v>0</v>
      </c>
      <c r="K398" s="7" t="str">
        <f t="shared" si="50"/>
        <v>不予录取</v>
      </c>
      <c r="L398">
        <v>1</v>
      </c>
      <c r="M398">
        <v>0.28338</v>
      </c>
      <c r="N398">
        <v>-0.09389</v>
      </c>
      <c r="O398" s="41">
        <f>IF(L398=0,0,IF(C398&lt;&gt;"外语学院",综合评价得分!F398*因子分析矩阵及成分!$R$2+综合评价得分!G398*因子分析矩阵及成分!$R$3+综合评价得分!H398*因子分析矩阵及成分!$R$4,IF(综合评价得分!C398="外语学院",综合评价得分!G398*因子分析矩阵及成分!$R$7+综合评价得分!H398*因子分析矩阵及成分!$R$9)))</f>
        <v>-0.991977313424256</v>
      </c>
      <c r="P398" s="40">
        <f t="shared" si="51"/>
        <v>924</v>
      </c>
      <c r="Q398">
        <f t="shared" si="52"/>
        <v>355</v>
      </c>
      <c r="R398">
        <f t="shared" si="53"/>
        <v>74</v>
      </c>
      <c r="S398" t="str">
        <f>IF(Q398&lt;=VLOOKUP(C398,录取名额!$A:$B,2,0),"录取","不予录取")</f>
        <v>不予录取</v>
      </c>
      <c r="T398" t="str">
        <f t="shared" si="54"/>
        <v>RIGHT</v>
      </c>
      <c r="U398" t="str">
        <f>IF(R398&lt;=VLOOKUP(E398,录取名额!E:F,2,0),"录取","不予录取")</f>
        <v>不予录取</v>
      </c>
      <c r="V398" t="str">
        <f t="shared" si="55"/>
        <v>RIGHT</v>
      </c>
    </row>
    <row r="399" spans="1:22">
      <c r="A399" s="8">
        <v>490</v>
      </c>
      <c r="B399" s="8" t="s">
        <v>610</v>
      </c>
      <c r="C399" t="s">
        <v>1261</v>
      </c>
      <c r="D399">
        <f>VLOOKUP(A399,[1]数据整理!$A:$O,15,0)</f>
        <v>120200</v>
      </c>
      <c r="E399" t="str">
        <f>VLOOKUP(D399,目标专业代码!$I:$J,2,0)</f>
        <v>工商管理</v>
      </c>
      <c r="F399" s="41">
        <v>-0.740804328525419</v>
      </c>
      <c r="G399" s="41">
        <v>0.187745839189825</v>
      </c>
      <c r="H399" s="41">
        <v>0.61109642165717</v>
      </c>
      <c r="I399" s="7" t="s">
        <v>1262</v>
      </c>
      <c r="J399" s="7">
        <f t="shared" si="49"/>
        <v>0</v>
      </c>
      <c r="K399" s="7" t="str">
        <f t="shared" si="50"/>
        <v>不予录取</v>
      </c>
      <c r="L399">
        <v>1</v>
      </c>
      <c r="M399">
        <v>-0.81372</v>
      </c>
      <c r="N399">
        <v>-0.46393</v>
      </c>
      <c r="O399" s="41">
        <f>IF(L399=0,0,IF(C399&lt;&gt;"外语学院",综合评价得分!F399*因子分析矩阵及成分!$R$2+综合评价得分!G399*因子分析矩阵及成分!$R$3+综合评价得分!H399*因子分析矩阵及成分!$R$4,IF(综合评价得分!C399="外语学院",综合评价得分!G399*因子分析矩阵及成分!$R$7+综合评价得分!H399*因子分析矩阵及成分!$R$9)))</f>
        <v>0.117440397875791</v>
      </c>
      <c r="P399" s="40">
        <f t="shared" si="51"/>
        <v>343</v>
      </c>
      <c r="Q399">
        <f t="shared" si="52"/>
        <v>164</v>
      </c>
      <c r="R399">
        <f t="shared" si="53"/>
        <v>56</v>
      </c>
      <c r="S399" t="str">
        <f>IF(Q399&lt;=VLOOKUP(C399,录取名额!$A:$B,2,0),"录取","不予录取")</f>
        <v>不予录取</v>
      </c>
      <c r="T399" t="str">
        <f t="shared" si="54"/>
        <v>RIGHT</v>
      </c>
      <c r="U399" t="str">
        <f>IF(R399&lt;=VLOOKUP(E399,录取名额!E:F,2,0),"录取","不予录取")</f>
        <v>不予录取</v>
      </c>
      <c r="V399" t="str">
        <f t="shared" si="55"/>
        <v>RIGHT</v>
      </c>
    </row>
    <row r="400" spans="1:22">
      <c r="A400" s="8">
        <v>491</v>
      </c>
      <c r="B400" s="8" t="s">
        <v>611</v>
      </c>
      <c r="C400" t="s">
        <v>1261</v>
      </c>
      <c r="D400">
        <f>VLOOKUP(A400,[1]数据整理!$A:$O,15,0)</f>
        <v>120200</v>
      </c>
      <c r="E400" t="str">
        <f>VLOOKUP(D400,目标专业代码!$I:$J,2,0)</f>
        <v>工商管理</v>
      </c>
      <c r="F400" s="41">
        <v>0.526608291286329</v>
      </c>
      <c r="G400" s="41">
        <v>0.227782886045811</v>
      </c>
      <c r="H400" s="41">
        <v>0.53775825356912</v>
      </c>
      <c r="I400" s="7" t="s">
        <v>1262</v>
      </c>
      <c r="J400" s="7">
        <f t="shared" si="49"/>
        <v>0</v>
      </c>
      <c r="K400" s="7" t="str">
        <f t="shared" si="50"/>
        <v>不予录取</v>
      </c>
      <c r="L400">
        <v>1</v>
      </c>
      <c r="M400">
        <v>-0.01516</v>
      </c>
      <c r="N400">
        <v>-0.1687</v>
      </c>
      <c r="O400" s="41">
        <f>IF(L400=0,0,IF(C400&lt;&gt;"外语学院",综合评价得分!F400*因子分析矩阵及成分!$R$2+综合评价得分!G400*因子分析矩阵及成分!$R$3+综合评价得分!H400*因子分析矩阵及成分!$R$4,IF(综合评价得分!C400="外语学院",综合评价得分!G400*因子分析矩阵及成分!$R$7+综合评价得分!H400*因子分析矩阵及成分!$R$9)))</f>
        <v>0.46019000532274</v>
      </c>
      <c r="P400" s="40">
        <f t="shared" si="51"/>
        <v>173</v>
      </c>
      <c r="Q400">
        <f t="shared" si="52"/>
        <v>87</v>
      </c>
      <c r="R400">
        <f t="shared" si="53"/>
        <v>29</v>
      </c>
      <c r="S400" t="str">
        <f>IF(Q400&lt;=VLOOKUP(C400,录取名额!$A:$B,2,0),"录取","不予录取")</f>
        <v>不予录取</v>
      </c>
      <c r="T400" t="str">
        <f t="shared" si="54"/>
        <v>RIGHT</v>
      </c>
      <c r="U400" t="str">
        <f>IF(R400&lt;=VLOOKUP(E400,录取名额!E:F,2,0),"录取","不予录取")</f>
        <v>不予录取</v>
      </c>
      <c r="V400" t="str">
        <f t="shared" si="55"/>
        <v>RIGHT</v>
      </c>
    </row>
    <row r="401" spans="1:22">
      <c r="A401" s="8">
        <v>492</v>
      </c>
      <c r="B401" s="8" t="s">
        <v>612</v>
      </c>
      <c r="C401" t="s">
        <v>1271</v>
      </c>
      <c r="D401">
        <f>VLOOKUP(A401,[1]数据整理!$A:$O,15,0)</f>
        <v>90704</v>
      </c>
      <c r="E401" t="str">
        <f>VLOOKUP(D401,目标专业代码!$I:$J,2,0)</f>
        <v>森林经理学</v>
      </c>
      <c r="F401" s="41">
        <v>0.45418420923333</v>
      </c>
      <c r="G401" s="41">
        <v>-0.119351272019622</v>
      </c>
      <c r="H401" s="41">
        <v>-0.636787914272069</v>
      </c>
      <c r="I401" s="7" t="s">
        <v>1262</v>
      </c>
      <c r="J401" s="7">
        <f t="shared" si="49"/>
        <v>0</v>
      </c>
      <c r="K401" s="7" t="str">
        <f t="shared" si="50"/>
        <v>不予录取</v>
      </c>
      <c r="L401">
        <v>1</v>
      </c>
      <c r="M401">
        <v>-1.29803</v>
      </c>
      <c r="N401">
        <v>-0.53194</v>
      </c>
      <c r="O401" s="41">
        <f>IF(L401=0,0,IF(C401&lt;&gt;"外语学院",综合评价得分!F401*因子分析矩阵及成分!$R$2+综合评价得分!G401*因子分析矩阵及成分!$R$3+综合评价得分!H401*因子分析矩阵及成分!$R$4,IF(综合评价得分!C401="外语学院",综合评价得分!G401*因子分析矩阵及成分!$R$7+综合评价得分!H401*因子分析矩阵及成分!$R$9)))</f>
        <v>-0.174407935281703</v>
      </c>
      <c r="P401" s="40">
        <f t="shared" si="51"/>
        <v>575</v>
      </c>
      <c r="Q401">
        <f t="shared" si="52"/>
        <v>33</v>
      </c>
      <c r="R401">
        <f t="shared" si="53"/>
        <v>11</v>
      </c>
      <c r="S401" t="str">
        <f>IF(Q401&lt;=VLOOKUP(C401,录取名额!$A:$B,2,0),"录取","不予录取")</f>
        <v>录取</v>
      </c>
      <c r="T401" t="str">
        <f t="shared" si="54"/>
        <v>FALSE</v>
      </c>
      <c r="U401" t="str">
        <f>IF(R401&lt;=VLOOKUP(E401,录取名额!E:F,2,0),"录取","不予录取")</f>
        <v>不予录取</v>
      </c>
      <c r="V401" t="str">
        <f t="shared" si="55"/>
        <v>RIGHT</v>
      </c>
    </row>
    <row r="402" spans="1:22">
      <c r="A402" s="8">
        <v>493</v>
      </c>
      <c r="B402" s="8" t="s">
        <v>613</v>
      </c>
      <c r="C402" t="s">
        <v>1265</v>
      </c>
      <c r="D402">
        <f>VLOOKUP(A402,[1]数据整理!$A:$O,15,0)</f>
        <v>135108</v>
      </c>
      <c r="E402" t="str">
        <f>VLOOKUP(D402,目标专业代码!$I:$J,2,0)</f>
        <v>艺术设计</v>
      </c>
      <c r="F402" s="41">
        <v>-0.53850840601029</v>
      </c>
      <c r="G402" s="41">
        <v>0.109905308117905</v>
      </c>
      <c r="H402" s="41">
        <v>-0.021686207672436</v>
      </c>
      <c r="I402" s="7" t="s">
        <v>1262</v>
      </c>
      <c r="J402" s="7">
        <f t="shared" si="49"/>
        <v>0</v>
      </c>
      <c r="K402" s="7" t="str">
        <f t="shared" si="50"/>
        <v>不予录取</v>
      </c>
      <c r="L402">
        <v>1</v>
      </c>
      <c r="M402">
        <v>-0.54053</v>
      </c>
      <c r="N402">
        <v>-0.52781</v>
      </c>
      <c r="O402" s="41">
        <f>IF(L402=0,0,IF(C402&lt;&gt;"外语学院",综合评价得分!F402*因子分析矩阵及成分!$R$2+综合评价得分!G402*因子分析矩阵及成分!$R$3+综合评价得分!H402*因子分析矩阵及成分!$R$4,IF(综合评价得分!C402="外语学院",综合评价得分!G402*因子分析矩阵及成分!$R$7+综合评价得分!H402*因子分析矩阵及成分!$R$9)))</f>
        <v>-0.105671071961878</v>
      </c>
      <c r="P402" s="40">
        <f t="shared" si="51"/>
        <v>512</v>
      </c>
      <c r="Q402">
        <f t="shared" si="52"/>
        <v>31</v>
      </c>
      <c r="R402">
        <f t="shared" si="53"/>
        <v>16</v>
      </c>
      <c r="S402" t="str">
        <f>IF(Q402&lt;=VLOOKUP(C402,录取名额!$A:$B,2,0),"录取","不予录取")</f>
        <v>不予录取</v>
      </c>
      <c r="T402" t="str">
        <f t="shared" si="54"/>
        <v>RIGHT</v>
      </c>
      <c r="U402" t="str">
        <f>IF(R402&lt;=VLOOKUP(E402,录取名额!E:F,2,0),"录取","不予录取")</f>
        <v>录取</v>
      </c>
      <c r="V402" t="str">
        <f t="shared" si="55"/>
        <v>FALSE</v>
      </c>
    </row>
    <row r="403" spans="1:22">
      <c r="A403" s="8">
        <v>446</v>
      </c>
      <c r="B403" s="8" t="s">
        <v>566</v>
      </c>
      <c r="C403" t="s">
        <v>1263</v>
      </c>
      <c r="D403">
        <f>VLOOKUP(A403,[1]数据整理!$A:$O,15,0)</f>
        <v>97300</v>
      </c>
      <c r="E403" t="str">
        <f>VLOOKUP(D403,目标专业代码!$I:$J,2,0)</f>
        <v>风景园林学（农学）</v>
      </c>
      <c r="F403" s="41">
        <v>0.270339818808907</v>
      </c>
      <c r="G403" s="41">
        <v>0.332683204511607</v>
      </c>
      <c r="H403" s="41">
        <v>0.697597328260072</v>
      </c>
      <c r="I403" s="7" t="s">
        <v>1262</v>
      </c>
      <c r="J403" s="7">
        <f t="shared" si="49"/>
        <v>0</v>
      </c>
      <c r="K403" s="7" t="str">
        <f t="shared" si="50"/>
        <v>不予录取</v>
      </c>
      <c r="L403">
        <v>1</v>
      </c>
      <c r="M403">
        <v>-1.08551</v>
      </c>
      <c r="N403">
        <v>-0.06872</v>
      </c>
      <c r="O403" s="41">
        <f>IF(L403=0,0,IF(C403&lt;&gt;"外语学院",综合评价得分!F363*因子分析矩阵及成分!$R$2+综合评价得分!G363*因子分析矩阵及成分!$R$3+综合评价得分!H363*因子分析矩阵及成分!$R$4,IF(综合评价得分!C363="外语学院",综合评价得分!G363*因子分析矩阵及成分!$R$7+综合评价得分!H363*因子分析矩阵及成分!$R$9)))</f>
        <v>-0.923408091656054</v>
      </c>
      <c r="P403" s="40">
        <f t="shared" si="51"/>
        <v>914</v>
      </c>
      <c r="Q403">
        <f t="shared" si="52"/>
        <v>213</v>
      </c>
      <c r="R403">
        <f t="shared" si="53"/>
        <v>41</v>
      </c>
      <c r="S403" t="str">
        <f>IF(Q403&lt;=VLOOKUP(C403,录取名额!$A:$B,2,0),"录取","不予录取")</f>
        <v>不予录取</v>
      </c>
      <c r="T403" t="str">
        <f t="shared" si="54"/>
        <v>RIGHT</v>
      </c>
      <c r="U403" t="str">
        <f>IF(R403&lt;=VLOOKUP(E403,录取名额!E:F,2,0),"录取","不予录取")</f>
        <v>不予录取</v>
      </c>
      <c r="V403" t="str">
        <f t="shared" si="55"/>
        <v>RIGHT</v>
      </c>
    </row>
    <row r="404" spans="1:22">
      <c r="A404" s="8">
        <v>496</v>
      </c>
      <c r="B404" s="8" t="s">
        <v>615</v>
      </c>
      <c r="C404" t="s">
        <v>1271</v>
      </c>
      <c r="D404">
        <f>VLOOKUP(A404,[1]数据整理!$A:$O,15,0)</f>
        <v>90704</v>
      </c>
      <c r="E404" t="str">
        <f>VLOOKUP(D404,目标专业代码!$I:$J,2,0)</f>
        <v>森林经理学</v>
      </c>
      <c r="F404" s="41">
        <v>-0.354731108634132</v>
      </c>
      <c r="G404" s="41">
        <v>0.078105861672858</v>
      </c>
      <c r="H404" s="41">
        <v>-0.399197747907024</v>
      </c>
      <c r="I404" s="7" t="s">
        <v>1275</v>
      </c>
      <c r="J404" s="7">
        <f t="shared" si="49"/>
        <v>0</v>
      </c>
      <c r="K404" s="7" t="str">
        <f t="shared" si="50"/>
        <v>不予录取</v>
      </c>
      <c r="L404">
        <v>1</v>
      </c>
      <c r="M404">
        <v>0.84462</v>
      </c>
      <c r="N404">
        <v>-0.52429</v>
      </c>
      <c r="O404" s="41">
        <f>IF(L404=0,0,IF(C404&lt;&gt;"外语学院",综合评价得分!F404*因子分析矩阵及成分!$R$2+综合评价得分!G404*因子分析矩阵及成分!$R$3+综合评价得分!H404*因子分析矩阵及成分!$R$4,IF(综合评价得分!C404="外语学院",综合评价得分!G404*因子分析矩阵及成分!$R$7+综合评价得分!H404*因子分析矩阵及成分!$R$9)))</f>
        <v>-0.214318958733389</v>
      </c>
      <c r="P404" s="40">
        <f t="shared" si="51"/>
        <v>618</v>
      </c>
      <c r="Q404">
        <f t="shared" si="52"/>
        <v>36</v>
      </c>
      <c r="R404">
        <f t="shared" si="53"/>
        <v>12</v>
      </c>
      <c r="S404" t="str">
        <f>IF(Q404&lt;=VLOOKUP(C404,录取名额!$A:$B,2,0),"录取","不予录取")</f>
        <v>录取</v>
      </c>
      <c r="T404" t="str">
        <f t="shared" si="54"/>
        <v>FALSE</v>
      </c>
      <c r="U404" t="str">
        <f>IF(R404&lt;=VLOOKUP(E404,录取名额!E:F,2,0),"录取","不予录取")</f>
        <v>不予录取</v>
      </c>
      <c r="V404" t="str">
        <f t="shared" si="55"/>
        <v>RIGHT</v>
      </c>
    </row>
    <row r="405" spans="1:22">
      <c r="A405" s="8">
        <v>497</v>
      </c>
      <c r="B405" s="8" t="s">
        <v>616</v>
      </c>
      <c r="C405" t="s">
        <v>1261</v>
      </c>
      <c r="D405">
        <f>VLOOKUP(A405,[1]数据整理!$A:$O,15,0)</f>
        <v>120300</v>
      </c>
      <c r="E405" t="str">
        <f>VLOOKUP(D405,目标专业代码!$I:$J,2,0)</f>
        <v>农林经济管理</v>
      </c>
      <c r="F405" s="41">
        <v>0.160033184554254</v>
      </c>
      <c r="G405" s="41">
        <v>0.287580901312689</v>
      </c>
      <c r="H405" s="41">
        <v>-0.636787914272069</v>
      </c>
      <c r="I405" s="7" t="s">
        <v>1262</v>
      </c>
      <c r="J405" s="7">
        <f t="shared" si="49"/>
        <v>0</v>
      </c>
      <c r="K405" s="7" t="str">
        <f t="shared" si="50"/>
        <v>不予录取</v>
      </c>
      <c r="L405">
        <v>1</v>
      </c>
      <c r="M405">
        <v>-0.07842</v>
      </c>
      <c r="N405">
        <v>0.05121</v>
      </c>
      <c r="O405" s="41">
        <f>IF(L405=0,0,IF(C405&lt;&gt;"外语学院",综合评价得分!F405*因子分析矩阵及成分!$R$2+综合评价得分!G405*因子分析矩阵及成分!$R$3+综合评价得分!H405*因子分析矩阵及成分!$R$4,IF(综合评价得分!C405="外语学院",综合评价得分!G405*因子分析矩阵及成分!$R$7+综合评价得分!H405*因子分析矩阵及成分!$R$9)))</f>
        <v>-0.0630517945908658</v>
      </c>
      <c r="P405" s="40">
        <f t="shared" si="51"/>
        <v>474</v>
      </c>
      <c r="Q405">
        <f t="shared" si="52"/>
        <v>219</v>
      </c>
      <c r="R405">
        <f t="shared" si="53"/>
        <v>21</v>
      </c>
      <c r="S405" t="str">
        <f>IF(Q405&lt;=VLOOKUP(C405,录取名额!$A:$B,2,0),"录取","不予录取")</f>
        <v>不予录取</v>
      </c>
      <c r="T405" t="str">
        <f t="shared" si="54"/>
        <v>RIGHT</v>
      </c>
      <c r="U405" t="str">
        <f>IF(R405&lt;=VLOOKUP(E405,录取名额!E:F,2,0),"录取","不予录取")</f>
        <v>不予录取</v>
      </c>
      <c r="V405" t="str">
        <f t="shared" si="55"/>
        <v>RIGHT</v>
      </c>
    </row>
    <row r="406" spans="1:22">
      <c r="A406" s="8">
        <v>498</v>
      </c>
      <c r="B406" s="8" t="s">
        <v>617</v>
      </c>
      <c r="C406" t="s">
        <v>1261</v>
      </c>
      <c r="D406">
        <f>VLOOKUP(A406,[1]数据整理!$A:$O,15,0)</f>
        <v>120200</v>
      </c>
      <c r="E406" t="str">
        <f>VLOOKUP(D406,目标专业代码!$I:$J,2,0)</f>
        <v>工商管理</v>
      </c>
      <c r="F406" s="41">
        <v>-0.82465916050789</v>
      </c>
      <c r="G406" s="41">
        <v>-0.31213504965297</v>
      </c>
      <c r="H406" s="41">
        <v>-0.399197747907024</v>
      </c>
      <c r="I406" s="7">
        <v>88</v>
      </c>
      <c r="J406" s="7">
        <f t="shared" si="49"/>
        <v>88</v>
      </c>
      <c r="K406" s="7" t="str">
        <f t="shared" si="50"/>
        <v>录取</v>
      </c>
      <c r="L406">
        <v>1</v>
      </c>
      <c r="M406">
        <v>-0.57316</v>
      </c>
      <c r="N406">
        <v>-0.38013</v>
      </c>
      <c r="O406" s="41">
        <f>IF(L406=0,0,IF(C406&lt;&gt;"外语学院",综合评价得分!F406*因子分析矩阵及成分!$R$2+综合评价得分!G406*因子分析矩阵及成分!$R$3+综合评价得分!H406*因子分析矩阵及成分!$R$4,IF(综合评价得分!C406="外语学院",综合评价得分!G406*因子分析矩阵及成分!$R$7+综合评价得分!H406*因子分析矩阵及成分!$R$9)))</f>
        <v>-0.52987452781372</v>
      </c>
      <c r="P406" s="40">
        <f t="shared" si="51"/>
        <v>796</v>
      </c>
      <c r="Q406">
        <f t="shared" si="52"/>
        <v>328</v>
      </c>
      <c r="R406">
        <f t="shared" si="53"/>
        <v>113</v>
      </c>
      <c r="S406" t="str">
        <f>IF(Q406&lt;=VLOOKUP(C406,录取名额!$A:$B,2,0),"录取","不予录取")</f>
        <v>不予录取</v>
      </c>
      <c r="T406" t="str">
        <f t="shared" si="54"/>
        <v>FALSE</v>
      </c>
      <c r="U406" t="str">
        <f>IF(R406&lt;=VLOOKUP(E406,录取名额!E:F,2,0),"录取","不予录取")</f>
        <v>不予录取</v>
      </c>
      <c r="V406" t="str">
        <f t="shared" si="55"/>
        <v>FALSE</v>
      </c>
    </row>
    <row r="407" spans="1:22">
      <c r="A407" s="8">
        <v>499</v>
      </c>
      <c r="B407" s="8" t="s">
        <v>618</v>
      </c>
      <c r="C407" t="s">
        <v>1261</v>
      </c>
      <c r="D407">
        <f>VLOOKUP(A407,[1]数据整理!$A:$O,15,0)</f>
        <v>125300</v>
      </c>
      <c r="E407" t="str">
        <f>VLOOKUP(D407,目标专业代码!$I:$J,2,0)</f>
        <v>会计</v>
      </c>
      <c r="F407" s="41">
        <v>0.104879867426927</v>
      </c>
      <c r="G407" s="41">
        <v>0.0740690035244556</v>
      </c>
      <c r="H407" s="41">
        <v>-0.789551941461673</v>
      </c>
      <c r="I407" s="7" t="s">
        <v>1262</v>
      </c>
      <c r="J407" s="7">
        <f t="shared" si="49"/>
        <v>0</v>
      </c>
      <c r="K407" s="7" t="str">
        <f t="shared" si="50"/>
        <v>不予录取</v>
      </c>
      <c r="L407">
        <v>1</v>
      </c>
      <c r="M407">
        <v>-0.49062</v>
      </c>
      <c r="N407">
        <v>1.03168</v>
      </c>
      <c r="O407" s="41">
        <f>IF(L407=0,0,IF(C407&lt;&gt;"外语学院",综合评价得分!F407*因子分析矩阵及成分!$R$2+综合评价得分!G407*因子分析矩阵及成分!$R$3+综合评价得分!H407*因子分析矩阵及成分!$R$4,IF(综合评价得分!C407="外语学院",综合评价得分!G407*因子分析矩阵及成分!$R$7+综合评价得分!H407*因子分析矩阵及成分!$R$9)))</f>
        <v>-0.238142805640642</v>
      </c>
      <c r="P407" s="40">
        <f t="shared" si="51"/>
        <v>636</v>
      </c>
      <c r="Q407">
        <f t="shared" si="52"/>
        <v>280</v>
      </c>
      <c r="R407">
        <f t="shared" si="53"/>
        <v>56</v>
      </c>
      <c r="S407" t="str">
        <f>IF(Q407&lt;=VLOOKUP(C407,录取名额!$A:$B,2,0),"录取","不予录取")</f>
        <v>不予录取</v>
      </c>
      <c r="T407" t="str">
        <f t="shared" si="54"/>
        <v>RIGHT</v>
      </c>
      <c r="U407" t="str">
        <f>IF(R407&lt;=VLOOKUP(E407,录取名额!E:F,2,0),"录取","不予录取")</f>
        <v>不予录取</v>
      </c>
      <c r="V407" t="str">
        <f t="shared" si="55"/>
        <v>RIGHT</v>
      </c>
    </row>
    <row r="408" spans="1:22">
      <c r="A408" s="8">
        <v>500</v>
      </c>
      <c r="B408" s="8" t="s">
        <v>619</v>
      </c>
      <c r="C408" t="s">
        <v>1270</v>
      </c>
      <c r="D408">
        <f>VLOOKUP(A408,[1]数据整理!$A:$O,15,0)</f>
        <v>50200</v>
      </c>
      <c r="E408" t="str">
        <f>VLOOKUP(D408,目标专业代码!$I:$J,2,0)</f>
        <v>外国语言文学</v>
      </c>
      <c r="F408" s="41">
        <v>1.59401942986475</v>
      </c>
      <c r="G408" s="41">
        <v>-0.446276296548099</v>
      </c>
      <c r="H408" s="41">
        <v>-0.602799199901583</v>
      </c>
      <c r="I408" s="7">
        <v>73.52</v>
      </c>
      <c r="J408" s="7">
        <f t="shared" si="49"/>
        <v>73.52</v>
      </c>
      <c r="K408" s="7" t="str">
        <f t="shared" si="50"/>
        <v>录取</v>
      </c>
      <c r="L408">
        <v>1</v>
      </c>
      <c r="M408">
        <v>0.23892</v>
      </c>
      <c r="N408">
        <v>-0.69372</v>
      </c>
      <c r="O408" s="41">
        <f>IF(L408=0,0,IF(C408&lt;&gt;"外语学院",综合评价得分!F408*因子分析矩阵及成分!$R$2+综合评价得分!G408*因子分析矩阵及成分!$R$3+综合评价得分!H408*因子分析矩阵及成分!$R$4,IF(综合评价得分!C408="外语学院",综合评价得分!G408*因子分析矩阵及成分!$R$7+综合评价得分!H408*因子分析矩阵及成分!$R$9)))</f>
        <v>-0.566434585091838</v>
      </c>
      <c r="P408" s="40">
        <f t="shared" si="51"/>
        <v>807</v>
      </c>
      <c r="Q408">
        <f t="shared" si="52"/>
        <v>26</v>
      </c>
      <c r="R408">
        <f t="shared" si="53"/>
        <v>16</v>
      </c>
      <c r="S408" t="str">
        <f>IF(Q408&lt;=VLOOKUP(C408,录取名额!$A:$B,2,0),"录取","不予录取")</f>
        <v>不予录取</v>
      </c>
      <c r="T408" t="str">
        <f t="shared" si="54"/>
        <v>FALSE</v>
      </c>
      <c r="U408" t="str">
        <f>IF(R408&lt;=VLOOKUP(E408,录取名额!E:F,2,0),"录取","不予录取")</f>
        <v>不予录取</v>
      </c>
      <c r="V408" t="str">
        <f t="shared" si="55"/>
        <v>FALSE</v>
      </c>
    </row>
    <row r="409" spans="1:22">
      <c r="A409" s="8">
        <v>501</v>
      </c>
      <c r="B409" s="8" t="s">
        <v>621</v>
      </c>
      <c r="C409" t="s">
        <v>1271</v>
      </c>
      <c r="D409">
        <f>VLOOKUP(A409,[1]数据整理!$A:$O,15,0)</f>
        <v>90704</v>
      </c>
      <c r="E409" t="str">
        <f>VLOOKUP(D409,目标专业代码!$I:$J,2,0)</f>
        <v>森林经理学</v>
      </c>
      <c r="F409" s="41">
        <v>0.160033184554254</v>
      </c>
      <c r="G409" s="41">
        <v>0.222690772574065</v>
      </c>
      <c r="H409" s="41">
        <v>-0.605828649561713</v>
      </c>
      <c r="I409" s="7">
        <v>88.29</v>
      </c>
      <c r="J409" s="7">
        <f t="shared" si="49"/>
        <v>88.29</v>
      </c>
      <c r="K409" s="7" t="str">
        <f t="shared" si="50"/>
        <v>录取</v>
      </c>
      <c r="L409">
        <v>1</v>
      </c>
      <c r="M409">
        <v>0.40859</v>
      </c>
      <c r="N409">
        <v>0.00384</v>
      </c>
      <c r="O409" s="41">
        <f>IF(L409=0,0,IF(C409&lt;&gt;"外语学院",综合评价得分!F409*因子分析矩阵及成分!$R$2+综合评价得分!G409*因子分析矩阵及成分!$R$3+综合评价得分!H409*因子分析矩阵及成分!$R$4,IF(综合评价得分!C409="外语学院",综合评价得分!G409*因子分析矩阵及成分!$R$7+综合评价得分!H409*因子分析矩阵及成分!$R$9)))</f>
        <v>-0.0819732965788307</v>
      </c>
      <c r="P409" s="40">
        <f t="shared" si="51"/>
        <v>488</v>
      </c>
      <c r="Q409">
        <f t="shared" si="52"/>
        <v>24</v>
      </c>
      <c r="R409">
        <f t="shared" si="53"/>
        <v>10</v>
      </c>
      <c r="S409" t="str">
        <f>IF(Q409&lt;=VLOOKUP(C409,录取名额!$A:$B,2,0),"录取","不予录取")</f>
        <v>录取</v>
      </c>
      <c r="T409" t="str">
        <f t="shared" si="54"/>
        <v>RIGHT</v>
      </c>
      <c r="U409" t="str">
        <f>IF(R409&lt;=VLOOKUP(E409,录取名额!E:F,2,0),"录取","不予录取")</f>
        <v>录取</v>
      </c>
      <c r="V409" t="str">
        <f t="shared" si="55"/>
        <v>RIGHT</v>
      </c>
    </row>
    <row r="410" spans="1:22">
      <c r="A410" s="8">
        <v>502</v>
      </c>
      <c r="B410" s="8" t="s">
        <v>622</v>
      </c>
      <c r="C410" t="s">
        <v>1265</v>
      </c>
      <c r="D410">
        <f>VLOOKUP(A410,[1]数据整理!$A:$O,15,0)</f>
        <v>135108</v>
      </c>
      <c r="E410" t="str">
        <f>VLOOKUP(D410,目标专业代码!$I:$J,2,0)</f>
        <v>艺术设计</v>
      </c>
      <c r="F410" s="41">
        <v>-0.9995290660342</v>
      </c>
      <c r="G410" s="41">
        <v>0.395477212874504</v>
      </c>
      <c r="H410" s="41">
        <v>0.0786345892814738</v>
      </c>
      <c r="I410" s="7" t="s">
        <v>1262</v>
      </c>
      <c r="J410" s="7">
        <f t="shared" si="49"/>
        <v>0</v>
      </c>
      <c r="K410" s="7" t="str">
        <f t="shared" si="50"/>
        <v>不予录取</v>
      </c>
      <c r="L410">
        <v>1</v>
      </c>
      <c r="M410">
        <v>0.49167</v>
      </c>
      <c r="N410">
        <v>-0.9168</v>
      </c>
      <c r="O410" s="41">
        <f>IF(L410=0,0,IF(C410&lt;&gt;"外语学院",综合评价得分!F410*因子分析矩阵及成分!$R$2+综合评价得分!G410*因子分析矩阵及成分!$R$3+综合评价得分!H410*因子分析矩阵及成分!$R$4,IF(综合评价得分!C410="外语学院",综合评价得分!G410*因子分析矩阵及成分!$R$7+综合评价得分!H410*因子分析矩阵及成分!$R$9)))</f>
        <v>-0.0597812434828198</v>
      </c>
      <c r="P410" s="40">
        <f t="shared" si="51"/>
        <v>469</v>
      </c>
      <c r="Q410">
        <f t="shared" si="52"/>
        <v>28</v>
      </c>
      <c r="R410">
        <f t="shared" si="53"/>
        <v>13</v>
      </c>
      <c r="S410" t="str">
        <f>IF(Q410&lt;=VLOOKUP(C410,录取名额!$A:$B,2,0),"录取","不予录取")</f>
        <v>不予录取</v>
      </c>
      <c r="T410" t="str">
        <f t="shared" si="54"/>
        <v>RIGHT</v>
      </c>
      <c r="U410" t="str">
        <f>IF(R410&lt;=VLOOKUP(E410,录取名额!E:F,2,0),"录取","不予录取")</f>
        <v>录取</v>
      </c>
      <c r="V410" t="str">
        <f t="shared" si="55"/>
        <v>FALSE</v>
      </c>
    </row>
    <row r="411" spans="1:22">
      <c r="A411" s="8">
        <v>503</v>
      </c>
      <c r="B411" s="8" t="s">
        <v>624</v>
      </c>
      <c r="C411" t="s">
        <v>1261</v>
      </c>
      <c r="D411">
        <f>VLOOKUP(A411,[1]数据整理!$A:$O,15,0)</f>
        <v>125300</v>
      </c>
      <c r="E411" t="str">
        <f>VLOOKUP(D411,目标专业代码!$I:$J,2,0)</f>
        <v>会计</v>
      </c>
      <c r="F411" s="41">
        <v>1.04248625859148</v>
      </c>
      <c r="G411" s="41">
        <v>0.325780900053776</v>
      </c>
      <c r="H411" s="41">
        <v>0.4733039527322</v>
      </c>
      <c r="I411" s="7" t="s">
        <v>1262</v>
      </c>
      <c r="J411" s="7">
        <f t="shared" si="49"/>
        <v>0</v>
      </c>
      <c r="K411" s="7" t="str">
        <f t="shared" si="50"/>
        <v>不予录取</v>
      </c>
      <c r="L411">
        <v>1</v>
      </c>
      <c r="M411">
        <v>1.34612</v>
      </c>
      <c r="N411">
        <v>-0.67837</v>
      </c>
      <c r="O411" s="41">
        <f>IF(L411=0,0,IF(C411&lt;&gt;"外语学院",综合评价得分!F411*因子分析矩阵及成分!$R$2+综合评价得分!G411*因子分析矩阵及成分!$R$3+综合评价得分!H411*因子分析矩阵及成分!$R$4,IF(综合评价得分!C411="外语学院",综合评价得分!G411*因子分析矩阵及成分!$R$7+综合评价得分!H411*因子分析矩阵及成分!$R$9)))</f>
        <v>0.625200080994852</v>
      </c>
      <c r="P411" s="40">
        <f t="shared" si="51"/>
        <v>118</v>
      </c>
      <c r="Q411">
        <f t="shared" si="52"/>
        <v>61</v>
      </c>
      <c r="R411">
        <f t="shared" si="53"/>
        <v>9</v>
      </c>
      <c r="S411" t="str">
        <f>IF(Q411&lt;=VLOOKUP(C411,录取名额!$A:$B,2,0),"录取","不予录取")</f>
        <v>不予录取</v>
      </c>
      <c r="T411" t="str">
        <f t="shared" si="54"/>
        <v>RIGHT</v>
      </c>
      <c r="U411" t="str">
        <f>IF(R411&lt;=VLOOKUP(E411,录取名额!E:F,2,0),"录取","不予录取")</f>
        <v>不予录取</v>
      </c>
      <c r="V411" t="str">
        <f t="shared" si="55"/>
        <v>RIGHT</v>
      </c>
    </row>
    <row r="412" spans="1:22">
      <c r="A412" s="8">
        <v>504</v>
      </c>
      <c r="B412" s="8" t="s">
        <v>625</v>
      </c>
      <c r="C412" t="s">
        <v>1261</v>
      </c>
      <c r="D412">
        <f>VLOOKUP(A412,[1]数据整理!$A:$O,15,0)</f>
        <v>120200</v>
      </c>
      <c r="E412" t="str">
        <f>VLOOKUP(D412,目标专业代码!$I:$J,2,0)</f>
        <v>工商管理</v>
      </c>
      <c r="F412" s="41">
        <v>0.509337526360656</v>
      </c>
      <c r="G412" s="41">
        <v>0.304159755999667</v>
      </c>
      <c r="H412" s="41">
        <v>0.196886802586757</v>
      </c>
      <c r="I412" s="7" t="s">
        <v>1262</v>
      </c>
      <c r="J412" s="7">
        <f t="shared" si="49"/>
        <v>0</v>
      </c>
      <c r="K412" s="7" t="str">
        <f t="shared" si="50"/>
        <v>不予录取</v>
      </c>
      <c r="L412">
        <v>1</v>
      </c>
      <c r="M412">
        <v>-0.83971</v>
      </c>
      <c r="N412">
        <v>-0.47367</v>
      </c>
      <c r="O412" s="41">
        <f>IF(L412=0,0,IF(C412&lt;&gt;"外语学院",综合评价得分!F412*因子分析矩阵及成分!$R$2+综合评价得分!G412*因子分析矩阵及成分!$R$3+综合评价得分!H412*因子分析矩阵及成分!$R$4,IF(综合评价得分!C412="外语学院",综合评价得分!G412*因子分析矩阵及成分!$R$7+综合评价得分!H412*因子分析矩阵及成分!$R$9)))</f>
        <v>0.361071919304967</v>
      </c>
      <c r="P412" s="40">
        <f t="shared" si="51"/>
        <v>215</v>
      </c>
      <c r="Q412">
        <f t="shared" si="52"/>
        <v>107</v>
      </c>
      <c r="R412">
        <f t="shared" si="53"/>
        <v>36</v>
      </c>
      <c r="S412" t="str">
        <f>IF(Q412&lt;=VLOOKUP(C412,录取名额!$A:$B,2,0),"录取","不予录取")</f>
        <v>不予录取</v>
      </c>
      <c r="T412" t="str">
        <f t="shared" si="54"/>
        <v>RIGHT</v>
      </c>
      <c r="U412" t="str">
        <f>IF(R412&lt;=VLOOKUP(E412,录取名额!E:F,2,0),"录取","不予录取")</f>
        <v>不予录取</v>
      </c>
      <c r="V412" t="str">
        <f t="shared" si="55"/>
        <v>RIGHT</v>
      </c>
    </row>
    <row r="413" spans="1:22">
      <c r="A413" s="8">
        <v>506</v>
      </c>
      <c r="B413" s="8" t="s">
        <v>626</v>
      </c>
      <c r="C413" t="s">
        <v>1261</v>
      </c>
      <c r="D413">
        <f>VLOOKUP(A413,[1]数据整理!$A:$O,15,0)</f>
        <v>120200</v>
      </c>
      <c r="E413" t="str">
        <f>VLOOKUP(D413,目标专业代码!$I:$J,2,0)</f>
        <v>工商管理</v>
      </c>
      <c r="F413" s="41">
        <v>-1.3842596950109</v>
      </c>
      <c r="G413" s="41">
        <v>0.215947468749468</v>
      </c>
      <c r="H413" s="41">
        <v>0.132432501749837</v>
      </c>
      <c r="I413" s="7" t="s">
        <v>1262</v>
      </c>
      <c r="J413" s="7">
        <f t="shared" si="49"/>
        <v>0</v>
      </c>
      <c r="K413" s="7" t="str">
        <f t="shared" si="50"/>
        <v>不予录取</v>
      </c>
      <c r="L413">
        <v>1</v>
      </c>
      <c r="M413">
        <v>0.28495</v>
      </c>
      <c r="N413">
        <v>0.02386</v>
      </c>
      <c r="O413" s="41">
        <f>IF(L413=0,0,IF(C413&lt;&gt;"外语学院",综合评价得分!F413*因子分析矩阵及成分!$R$2+综合评价得分!G413*因子分析矩阵及成分!$R$3+综合评价得分!H413*因子分析矩阵及成分!$R$4,IF(综合评价得分!C413="外语学院",综合评价得分!G413*因子分析矩阵及成分!$R$7+综合评价得分!H413*因子分析矩阵及成分!$R$9)))</f>
        <v>-0.231136760345316</v>
      </c>
      <c r="P413" s="40">
        <f t="shared" si="51"/>
        <v>631</v>
      </c>
      <c r="Q413">
        <f t="shared" si="52"/>
        <v>277</v>
      </c>
      <c r="R413">
        <f t="shared" si="53"/>
        <v>96</v>
      </c>
      <c r="S413" t="str">
        <f>IF(Q413&lt;=VLOOKUP(C413,录取名额!$A:$B,2,0),"录取","不予录取")</f>
        <v>不予录取</v>
      </c>
      <c r="T413" t="str">
        <f t="shared" si="54"/>
        <v>RIGHT</v>
      </c>
      <c r="U413" t="str">
        <f>IF(R413&lt;=VLOOKUP(E413,录取名额!E:F,2,0),"录取","不予录取")</f>
        <v>不予录取</v>
      </c>
      <c r="V413" t="str">
        <f t="shared" si="55"/>
        <v>RIGHT</v>
      </c>
    </row>
    <row r="414" spans="1:22">
      <c r="A414" s="8">
        <v>507</v>
      </c>
      <c r="B414" s="8" t="s">
        <v>628</v>
      </c>
      <c r="C414" t="s">
        <v>1273</v>
      </c>
      <c r="D414">
        <f>VLOOKUP(A414,[1]数据整理!$A:$O,15,0)</f>
        <v>82902</v>
      </c>
      <c r="E414" t="str">
        <f>VLOOKUP(D414,目标专业代码!$I:$J,2,0)</f>
        <v>木材科学与技术</v>
      </c>
      <c r="F414" s="41">
        <v>-0.740804328525419</v>
      </c>
      <c r="G414" s="41">
        <v>-0.24157388243948</v>
      </c>
      <c r="H414" s="41">
        <v>0.464913763724992</v>
      </c>
      <c r="I414" s="7">
        <v>84.71</v>
      </c>
      <c r="J414" s="7">
        <f t="shared" si="49"/>
        <v>84.71</v>
      </c>
      <c r="K414" s="7" t="str">
        <f t="shared" si="50"/>
        <v>录取</v>
      </c>
      <c r="L414">
        <v>1</v>
      </c>
      <c r="M414">
        <v>-0.12723</v>
      </c>
      <c r="N414">
        <v>-0.44896</v>
      </c>
      <c r="O414" s="41">
        <f>IF(L414=0,0,IF(C414&lt;&gt;"外语学院",综合评价得分!F414*因子分析矩阵及成分!$R$2+综合评价得分!G414*因子分析矩阵及成分!$R$3+综合评价得分!H414*因子分析矩阵及成分!$R$4,IF(综合评价得分!C414="外语学院",综合评价得分!G414*因子分析矩阵及成分!$R$7+综合评价得分!H414*因子分析矩阵及成分!$R$9)))</f>
        <v>-0.14218056977253</v>
      </c>
      <c r="P414" s="40">
        <f t="shared" si="51"/>
        <v>545</v>
      </c>
      <c r="Q414">
        <f t="shared" si="52"/>
        <v>14</v>
      </c>
      <c r="R414">
        <f t="shared" si="53"/>
        <v>12</v>
      </c>
      <c r="S414" t="str">
        <f>IF(Q414&lt;=VLOOKUP(C414,录取名额!$A:$B,2,0),"录取","不予录取")</f>
        <v>录取</v>
      </c>
      <c r="T414" t="str">
        <f t="shared" si="54"/>
        <v>RIGHT</v>
      </c>
      <c r="U414" t="str">
        <f>IF(R414&lt;=VLOOKUP(E414,录取名额!E:F,2,0),"录取","不予录取")</f>
        <v>录取</v>
      </c>
      <c r="V414" t="str">
        <f t="shared" si="55"/>
        <v>RIGHT</v>
      </c>
    </row>
    <row r="415" spans="1:22">
      <c r="A415" s="8">
        <v>508</v>
      </c>
      <c r="B415" s="8" t="s">
        <v>629</v>
      </c>
      <c r="C415" t="s">
        <v>1261</v>
      </c>
      <c r="D415">
        <f>VLOOKUP(A415,[1]数据整理!$A:$O,15,0)</f>
        <v>125300</v>
      </c>
      <c r="E415" t="str">
        <f>VLOOKUP(D415,目标专业代码!$I:$J,2,0)</f>
        <v>会计</v>
      </c>
      <c r="F415" s="41">
        <v>1.20794620997346</v>
      </c>
      <c r="G415" s="41">
        <v>0.0324741276665</v>
      </c>
      <c r="H415" s="41">
        <v>0.363761384052247</v>
      </c>
      <c r="I415" s="7" t="s">
        <v>1275</v>
      </c>
      <c r="J415" s="7">
        <f t="shared" si="49"/>
        <v>0</v>
      </c>
      <c r="K415" s="7" t="str">
        <f t="shared" si="50"/>
        <v>不予录取</v>
      </c>
      <c r="L415">
        <v>1</v>
      </c>
      <c r="M415">
        <v>1.16962</v>
      </c>
      <c r="N415">
        <v>0.19298</v>
      </c>
      <c r="O415" s="41">
        <f>IF(L415=0,0,IF(C415&lt;&gt;"外语学院",综合评价得分!F415*因子分析矩阵及成分!$R$2+综合评价得分!G415*因子分析矩阵及成分!$R$3+综合评价得分!H415*因子分析矩阵及成分!$R$4,IF(综合评价得分!C415="外语学院",综合评价得分!G415*因子分析矩阵及成分!$R$7+综合评价得分!H415*因子分析矩阵及成分!$R$9)))</f>
        <v>0.490058840062572</v>
      </c>
      <c r="P415" s="40">
        <f t="shared" si="51"/>
        <v>160</v>
      </c>
      <c r="Q415">
        <f t="shared" si="52"/>
        <v>79</v>
      </c>
      <c r="R415">
        <f t="shared" si="53"/>
        <v>14</v>
      </c>
      <c r="S415" t="str">
        <f>IF(Q415&lt;=VLOOKUP(C415,录取名额!$A:$B,2,0),"录取","不予录取")</f>
        <v>不予录取</v>
      </c>
      <c r="T415" t="str">
        <f t="shared" si="54"/>
        <v>RIGHT</v>
      </c>
      <c r="U415" t="str">
        <f>IF(R415&lt;=VLOOKUP(E415,录取名额!E:F,2,0),"录取","不予录取")</f>
        <v>不予录取</v>
      </c>
      <c r="V415" t="str">
        <f t="shared" si="55"/>
        <v>RIGHT</v>
      </c>
    </row>
    <row r="416" spans="1:22">
      <c r="A416" s="8">
        <v>509</v>
      </c>
      <c r="B416" s="8" t="s">
        <v>630</v>
      </c>
      <c r="C416" t="s">
        <v>1265</v>
      </c>
      <c r="D416">
        <f>VLOOKUP(A416,[1]数据整理!$A:$O,15,0)</f>
        <v>130500</v>
      </c>
      <c r="E416" t="str">
        <f>VLOOKUP(D416,目标专业代码!$I:$J,2,0)</f>
        <v>设计学</v>
      </c>
      <c r="F416" s="41">
        <v>-0.0973489620399389</v>
      </c>
      <c r="G416" s="41">
        <v>-0.0227614755552889</v>
      </c>
      <c r="H416" s="41">
        <v>1.43540434205451</v>
      </c>
      <c r="I416" s="7" t="s">
        <v>1262</v>
      </c>
      <c r="J416" s="7">
        <f t="shared" si="49"/>
        <v>0</v>
      </c>
      <c r="K416" s="7" t="str">
        <f t="shared" si="50"/>
        <v>不予录取</v>
      </c>
      <c r="L416">
        <v>1</v>
      </c>
      <c r="M416">
        <v>0.2748</v>
      </c>
      <c r="N416">
        <v>2.60368</v>
      </c>
      <c r="O416" s="41">
        <f>IF(L416=0,0,IF(C416&lt;&gt;"外语学院",综合评价得分!F416*因子分析矩阵及成分!$R$2+综合评价得分!G416*因子分析矩阵及成分!$R$3+综合评价得分!H416*因子分析矩阵及成分!$R$4,IF(综合评价得分!C416="外语学院",综合评价得分!G416*因子分析矩阵及成分!$R$7+综合评价得分!H416*因子分析矩阵及成分!$R$9)))</f>
        <v>0.511924911809953</v>
      </c>
      <c r="P416" s="40">
        <f t="shared" si="51"/>
        <v>149</v>
      </c>
      <c r="Q416">
        <f t="shared" si="52"/>
        <v>12</v>
      </c>
      <c r="R416">
        <f t="shared" si="53"/>
        <v>6</v>
      </c>
      <c r="S416" t="str">
        <f>IF(Q416&lt;=VLOOKUP(C416,录取名额!$A:$B,2,0),"录取","不予录取")</f>
        <v>录取</v>
      </c>
      <c r="T416" t="str">
        <f t="shared" si="54"/>
        <v>FALSE</v>
      </c>
      <c r="U416" t="str">
        <f>IF(R416&lt;=VLOOKUP(E416,录取名额!E:F,2,0),"录取","不予录取")</f>
        <v>不予录取</v>
      </c>
      <c r="V416" t="str">
        <f t="shared" si="55"/>
        <v>RIGHT</v>
      </c>
    </row>
    <row r="417" spans="1:22">
      <c r="A417" s="8">
        <v>510</v>
      </c>
      <c r="B417" s="8" t="s">
        <v>632</v>
      </c>
      <c r="C417" t="s">
        <v>1261</v>
      </c>
      <c r="D417">
        <f>VLOOKUP(A417,[1]数据整理!$A:$O,15,0)</f>
        <v>20200</v>
      </c>
      <c r="E417" t="str">
        <f>VLOOKUP(D417,目标专业代码!$I:$J,2,0)</f>
        <v>应用经济学</v>
      </c>
      <c r="F417" s="41">
        <v>-0.612113255228323</v>
      </c>
      <c r="G417" s="41">
        <v>-0.155576477427032</v>
      </c>
      <c r="H417" s="41">
        <v>-0.789551941461673</v>
      </c>
      <c r="I417" s="7" t="s">
        <v>1262</v>
      </c>
      <c r="J417" s="7">
        <f t="shared" si="49"/>
        <v>0</v>
      </c>
      <c r="K417" s="7" t="str">
        <f t="shared" si="50"/>
        <v>不予录取</v>
      </c>
      <c r="L417">
        <v>1</v>
      </c>
      <c r="M417">
        <v>-0.87103</v>
      </c>
      <c r="N417">
        <v>-0.66396</v>
      </c>
      <c r="O417" s="41">
        <f>IF(L417=0,0,IF(C417&lt;&gt;"外语学院",综合评价得分!F417*因子分析矩阵及成分!$R$2+综合评价得分!G417*因子分析矩阵及成分!$R$3+综合评价得分!H417*因子分析矩阵及成分!$R$4,IF(综合评价得分!C417="外语学院",综合评价得分!G417*因子分析矩阵及成分!$R$7+综合评价得分!H417*因子分析矩阵及成分!$R$9)))</f>
        <v>-0.546112816761355</v>
      </c>
      <c r="P417" s="40">
        <f t="shared" si="51"/>
        <v>803</v>
      </c>
      <c r="Q417">
        <f t="shared" si="52"/>
        <v>332</v>
      </c>
      <c r="R417">
        <f t="shared" si="53"/>
        <v>73</v>
      </c>
      <c r="S417" t="str">
        <f>IF(Q417&lt;=VLOOKUP(C417,录取名额!$A:$B,2,0),"录取","不予录取")</f>
        <v>不予录取</v>
      </c>
      <c r="T417" t="str">
        <f t="shared" si="54"/>
        <v>RIGHT</v>
      </c>
      <c r="U417" t="str">
        <f>IF(R417&lt;=VLOOKUP(E417,录取名额!E:F,2,0),"录取","不予录取")</f>
        <v>不予录取</v>
      </c>
      <c r="V417" t="str">
        <f t="shared" si="55"/>
        <v>RIGHT</v>
      </c>
    </row>
    <row r="418" spans="1:22">
      <c r="A418" s="8">
        <v>511</v>
      </c>
      <c r="B418" s="8" t="s">
        <v>633</v>
      </c>
      <c r="C418" t="s">
        <v>1265</v>
      </c>
      <c r="D418">
        <f>VLOOKUP(A418,[1]数据整理!$A:$O,15,0)</f>
        <v>130500</v>
      </c>
      <c r="E418" t="str">
        <f>VLOOKUP(D418,目标专业代码!$I:$J,2,0)</f>
        <v>设计学</v>
      </c>
      <c r="F418" s="41">
        <v>0.987332941464156</v>
      </c>
      <c r="G418" s="41">
        <v>0.12965392457868</v>
      </c>
      <c r="H418" s="41">
        <v>1.75685177045939</v>
      </c>
      <c r="I418" s="7" t="s">
        <v>1262</v>
      </c>
      <c r="J418" s="7">
        <f t="shared" si="49"/>
        <v>0</v>
      </c>
      <c r="K418" s="7" t="str">
        <f t="shared" si="50"/>
        <v>不予录取</v>
      </c>
      <c r="L418">
        <v>1</v>
      </c>
      <c r="M418">
        <v>0.15496</v>
      </c>
      <c r="N418">
        <v>-0.39428</v>
      </c>
      <c r="O418" s="41">
        <f>IF(L418=0,0,IF(C418&lt;&gt;"外语学院",综合评价得分!F418*因子分析矩阵及成分!$R$2+综合评价得分!G418*因子分析矩阵及成分!$R$3+综合评价得分!H418*因子分析矩阵及成分!$R$4,IF(综合评价得分!C418="外语学院",综合评价得分!G418*因子分析矩阵及成分!$R$7+综合评价得分!H418*因子分析矩阵及成分!$R$9)))</f>
        <v>1.00844883480785</v>
      </c>
      <c r="P418" s="40">
        <f t="shared" si="51"/>
        <v>61</v>
      </c>
      <c r="Q418">
        <f t="shared" si="52"/>
        <v>4</v>
      </c>
      <c r="R418">
        <f t="shared" si="53"/>
        <v>3</v>
      </c>
      <c r="S418" t="str">
        <f>IF(Q418&lt;=VLOOKUP(C418,录取名额!$A:$B,2,0),"录取","不予录取")</f>
        <v>录取</v>
      </c>
      <c r="T418" t="str">
        <f t="shared" si="54"/>
        <v>FALSE</v>
      </c>
      <c r="U418" t="str">
        <f>IF(R418&lt;=VLOOKUP(E418,录取名额!E:F,2,0),"录取","不予录取")</f>
        <v>不予录取</v>
      </c>
      <c r="V418" t="str">
        <f t="shared" si="55"/>
        <v>RIGHT</v>
      </c>
    </row>
    <row r="419" spans="1:22">
      <c r="A419" s="8">
        <v>512</v>
      </c>
      <c r="B419" s="8" t="s">
        <v>634</v>
      </c>
      <c r="C419" t="s">
        <v>1265</v>
      </c>
      <c r="D419">
        <f>VLOOKUP(A419,[1]数据整理!$A:$O,15,0)</f>
        <v>130500</v>
      </c>
      <c r="E419" t="str">
        <f>VLOOKUP(D419,目标专业代码!$I:$J,2,0)</f>
        <v>设计学</v>
      </c>
      <c r="F419" s="41">
        <v>0.14164874551181</v>
      </c>
      <c r="G419" s="41">
        <v>-0.484457754961103</v>
      </c>
      <c r="H419" s="41">
        <v>-0.154572074767441</v>
      </c>
      <c r="I419" s="7" t="s">
        <v>1262</v>
      </c>
      <c r="J419" s="7">
        <f t="shared" si="49"/>
        <v>0</v>
      </c>
      <c r="K419" s="7" t="str">
        <f t="shared" si="50"/>
        <v>不予录取</v>
      </c>
      <c r="L419">
        <v>1</v>
      </c>
      <c r="M419">
        <v>0.83305</v>
      </c>
      <c r="N419">
        <v>0.39307</v>
      </c>
      <c r="O419" s="41">
        <f>IF(L419=0,0,IF(C419&lt;&gt;"外语学院",综合评价得分!F419*因子分析矩阵及成分!$R$2+综合评价得分!G419*因子分析矩阵及成分!$R$3+综合评价得分!H419*因子分析矩阵及成分!$R$4,IF(综合评价得分!C419="外语学院",综合评价得分!G419*因子分析矩阵及成分!$R$7+综合评价得分!H419*因子分析矩阵及成分!$R$9)))</f>
        <v>-0.249663853272961</v>
      </c>
      <c r="P419" s="40">
        <f t="shared" si="51"/>
        <v>641</v>
      </c>
      <c r="Q419">
        <f t="shared" si="52"/>
        <v>45</v>
      </c>
      <c r="R419">
        <f t="shared" si="53"/>
        <v>15</v>
      </c>
      <c r="S419" t="str">
        <f>IF(Q419&lt;=VLOOKUP(C419,录取名额!$A:$B,2,0),"录取","不予录取")</f>
        <v>不予录取</v>
      </c>
      <c r="T419" t="str">
        <f t="shared" si="54"/>
        <v>RIGHT</v>
      </c>
      <c r="U419" t="str">
        <f>IF(R419&lt;=VLOOKUP(E419,录取名额!E:F,2,0),"录取","不予录取")</f>
        <v>不予录取</v>
      </c>
      <c r="V419" t="str">
        <f t="shared" si="55"/>
        <v>RIGHT</v>
      </c>
    </row>
    <row r="420" spans="1:22">
      <c r="A420" s="8">
        <v>513</v>
      </c>
      <c r="B420" s="8" t="s">
        <v>636</v>
      </c>
      <c r="C420" t="s">
        <v>1261</v>
      </c>
      <c r="D420">
        <f>VLOOKUP(A420,[1]数据整理!$A:$O,15,0)</f>
        <v>25400</v>
      </c>
      <c r="E420" t="str">
        <f>VLOOKUP(D420,目标专业代码!$I:$J,2,0)</f>
        <v>国际商务</v>
      </c>
      <c r="F420" s="41">
        <v>-0.428268864803901</v>
      </c>
      <c r="G420" s="41">
        <v>0.108753352657693</v>
      </c>
      <c r="H420" s="41">
        <v>-0.321155362731383</v>
      </c>
      <c r="I420" s="7" t="s">
        <v>1262</v>
      </c>
      <c r="J420" s="7">
        <f t="shared" si="49"/>
        <v>0</v>
      </c>
      <c r="K420" s="7" t="str">
        <f t="shared" si="50"/>
        <v>不予录取</v>
      </c>
      <c r="L420">
        <v>1</v>
      </c>
      <c r="M420">
        <v>-0.41198</v>
      </c>
      <c r="N420">
        <v>-0.17651</v>
      </c>
      <c r="O420" s="41">
        <f>IF(L420=0,0,IF(C420&lt;&gt;"外语学院",综合评价得分!F420*因子分析矩阵及成分!$R$2+综合评价得分!G420*因子分析矩阵及成分!$R$3+综合评价得分!H420*因子分析矩阵及成分!$R$4,IF(综合评价得分!C420="外语学院",综合评价得分!G420*因子分析矩阵及成分!$R$7+综合评价得分!H420*因子分析矩阵及成分!$R$9)))</f>
        <v>-0.190307644092313</v>
      </c>
      <c r="P420" s="40">
        <f t="shared" si="51"/>
        <v>591</v>
      </c>
      <c r="Q420">
        <f t="shared" si="52"/>
        <v>261</v>
      </c>
      <c r="R420">
        <f t="shared" si="53"/>
        <v>16</v>
      </c>
      <c r="S420" t="str">
        <f>IF(Q420&lt;=VLOOKUP(C420,录取名额!$A:$B,2,0),"录取","不予录取")</f>
        <v>不予录取</v>
      </c>
      <c r="T420" t="str">
        <f t="shared" si="54"/>
        <v>RIGHT</v>
      </c>
      <c r="U420" t="str">
        <f>IF(R420&lt;=VLOOKUP(E420,录取名额!E:F,2,0),"录取","不予录取")</f>
        <v>不予录取</v>
      </c>
      <c r="V420" t="str">
        <f t="shared" si="55"/>
        <v>RIGHT</v>
      </c>
    </row>
    <row r="421" spans="1:22">
      <c r="A421" s="8">
        <v>514</v>
      </c>
      <c r="B421" s="8" t="s">
        <v>637</v>
      </c>
      <c r="C421" t="s">
        <v>1268</v>
      </c>
      <c r="D421">
        <f>VLOOKUP(A421,[1]数据整理!$A:$O,15,0)</f>
        <v>83203</v>
      </c>
      <c r="E421" t="str">
        <f>VLOOKUP(D421,目标专业代码!$I:$J,2,0)</f>
        <v>农产品加工及贮藏工程</v>
      </c>
      <c r="F421" s="41">
        <v>0.380646453063561</v>
      </c>
      <c r="G421" s="41">
        <v>-1.40447669091649</v>
      </c>
      <c r="H421" s="41">
        <v>-0.697690295511693</v>
      </c>
      <c r="I421" s="7">
        <v>92</v>
      </c>
      <c r="J421" s="7">
        <f t="shared" si="49"/>
        <v>92</v>
      </c>
      <c r="K421" s="7" t="str">
        <f t="shared" si="50"/>
        <v>录取</v>
      </c>
      <c r="L421">
        <v>1</v>
      </c>
      <c r="M421">
        <v>0.62722</v>
      </c>
      <c r="N421">
        <v>-0.82451</v>
      </c>
      <c r="O421" s="41">
        <f>IF(L421=0,0,IF(C421&lt;&gt;"外语学院",综合评价得分!F421*因子分析矩阵及成分!$R$2+综合评价得分!G421*因子分析矩阵及成分!$R$3+综合评价得分!H421*因子分析矩阵及成分!$R$4,IF(综合评价得分!C421="外语学院",综合评价得分!G421*因子分析矩阵及成分!$R$7+综合评价得分!H421*因子分析矩阵及成分!$R$9)))</f>
        <v>-0.827706927115245</v>
      </c>
      <c r="P421" s="40">
        <f t="shared" si="51"/>
        <v>895</v>
      </c>
      <c r="Q421">
        <f t="shared" si="52"/>
        <v>7</v>
      </c>
      <c r="R421">
        <f t="shared" si="53"/>
        <v>3</v>
      </c>
      <c r="S421" t="str">
        <f>IF(Q421&lt;=VLOOKUP(C421,录取名额!$A:$B,2,0),"录取","不予录取")</f>
        <v>录取</v>
      </c>
      <c r="T421" t="str">
        <f t="shared" si="54"/>
        <v>RIGHT</v>
      </c>
      <c r="U421" t="str">
        <f>IF(R421&lt;=VLOOKUP(E421,录取名额!E:F,2,0),"录取","不予录取")</f>
        <v>录取</v>
      </c>
      <c r="V421" t="str">
        <f t="shared" si="55"/>
        <v>RIGHT</v>
      </c>
    </row>
    <row r="422" spans="1:22">
      <c r="A422" s="8">
        <v>515</v>
      </c>
      <c r="B422" s="8" t="s">
        <v>638</v>
      </c>
      <c r="C422" t="s">
        <v>1261</v>
      </c>
      <c r="D422">
        <f>VLOOKUP(A422,[1]数据整理!$A:$O,15,0)</f>
        <v>120200</v>
      </c>
      <c r="E422" t="str">
        <f>VLOOKUP(D422,目标专业代码!$I:$J,2,0)</f>
        <v>工商管理</v>
      </c>
      <c r="F422" s="41">
        <v>-0.520191060016112</v>
      </c>
      <c r="G422" s="41">
        <v>0.197169504992186</v>
      </c>
      <c r="H422" s="41">
        <v>-0.416046458341493</v>
      </c>
      <c r="I422" s="7" t="s">
        <v>1262</v>
      </c>
      <c r="J422" s="7">
        <f t="shared" si="49"/>
        <v>0</v>
      </c>
      <c r="K422" s="7" t="str">
        <f t="shared" si="50"/>
        <v>不予录取</v>
      </c>
      <c r="L422">
        <v>1</v>
      </c>
      <c r="M422">
        <v>-0.9694</v>
      </c>
      <c r="N422">
        <v>0.43656</v>
      </c>
      <c r="O422" s="41">
        <f>IF(L422=0,0,IF(C422&lt;&gt;"外语学院",综合评价得分!F422*因子分析矩阵及成分!$R$2+综合评价得分!G422*因子分析矩阵及成分!$R$3+综合评价得分!H422*因子分析矩阵及成分!$R$4,IF(综合评价得分!C422="外语学院",综合评价得分!G422*因子分析矩阵及成分!$R$7+综合评价得分!H422*因子分析矩阵及成分!$R$9)))</f>
        <v>-0.210231161048491</v>
      </c>
      <c r="P422" s="40">
        <f t="shared" si="51"/>
        <v>614</v>
      </c>
      <c r="Q422">
        <f t="shared" si="52"/>
        <v>269</v>
      </c>
      <c r="R422">
        <f t="shared" si="53"/>
        <v>93</v>
      </c>
      <c r="S422" t="str">
        <f>IF(Q422&lt;=VLOOKUP(C422,录取名额!$A:$B,2,0),"录取","不予录取")</f>
        <v>不予录取</v>
      </c>
      <c r="T422" t="str">
        <f t="shared" si="54"/>
        <v>RIGHT</v>
      </c>
      <c r="U422" t="str">
        <f>IF(R422&lt;=VLOOKUP(E422,录取名额!E:F,2,0),"录取","不予录取")</f>
        <v>不予录取</v>
      </c>
      <c r="V422" t="str">
        <f t="shared" si="55"/>
        <v>RIGHT</v>
      </c>
    </row>
    <row r="423" spans="1:22">
      <c r="A423" s="8">
        <v>518</v>
      </c>
      <c r="B423" s="8" t="s">
        <v>639</v>
      </c>
      <c r="C423" t="s">
        <v>1269</v>
      </c>
      <c r="D423">
        <f>VLOOKUP(A423,[1]数据整理!$A:$O,15,0)</f>
        <v>40200</v>
      </c>
      <c r="E423" t="str">
        <f>VLOOKUP(D423,目标专业代码!$I:$J,2,0)</f>
        <v>心理学</v>
      </c>
      <c r="F423" s="41">
        <v>-0.336346669591688</v>
      </c>
      <c r="G423" s="41">
        <v>-0.0747141795781133</v>
      </c>
      <c r="H423" s="41">
        <v>-0.881413587411653</v>
      </c>
      <c r="I423" s="7" t="s">
        <v>1262</v>
      </c>
      <c r="J423" s="7">
        <f t="shared" si="49"/>
        <v>0</v>
      </c>
      <c r="K423" s="7" t="str">
        <f t="shared" si="50"/>
        <v>不予录取</v>
      </c>
      <c r="L423">
        <v>1</v>
      </c>
      <c r="M423">
        <v>-0.08997</v>
      </c>
      <c r="N423">
        <v>-0.12568</v>
      </c>
      <c r="O423" s="41">
        <f>IF(L423=0,0,IF(C423&lt;&gt;"外语学院",综合评价得分!F423*因子分析矩阵及成分!$R$2+综合评价得分!G423*因子分析矩阵及成分!$R$3+综合评价得分!H423*因子分析矩阵及成分!$R$4,IF(综合评价得分!C423="外语学院",综合评价得分!G423*因子分析矩阵及成分!$R$7+综合评价得分!H423*因子分析矩阵及成分!$R$9)))</f>
        <v>-0.466384736226745</v>
      </c>
      <c r="P423" s="40">
        <f t="shared" si="51"/>
        <v>770</v>
      </c>
      <c r="Q423">
        <f t="shared" si="52"/>
        <v>43</v>
      </c>
      <c r="R423">
        <f t="shared" si="53"/>
        <v>21</v>
      </c>
      <c r="S423" t="str">
        <f>IF(Q423&lt;=VLOOKUP(C423,录取名额!$A:$B,2,0),"录取","不予录取")</f>
        <v>不予录取</v>
      </c>
      <c r="T423" t="str">
        <f t="shared" si="54"/>
        <v>RIGHT</v>
      </c>
      <c r="U423" t="str">
        <f>IF(R423&lt;=VLOOKUP(E423,录取名额!E:F,2,0),"录取","不予录取")</f>
        <v>不予录取</v>
      </c>
      <c r="V423" t="str">
        <f t="shared" si="55"/>
        <v>RIGHT</v>
      </c>
    </row>
    <row r="424" spans="1:22">
      <c r="A424" s="8">
        <v>520</v>
      </c>
      <c r="B424" s="8" t="s">
        <v>641</v>
      </c>
      <c r="C424" t="s">
        <v>1261</v>
      </c>
      <c r="D424">
        <f>VLOOKUP(A424,[1]数据整理!$A:$O,15,0)</f>
        <v>25400</v>
      </c>
      <c r="E424" t="str">
        <f>VLOOKUP(D424,目标专业代码!$I:$J,2,0)</f>
        <v>国际商务</v>
      </c>
      <c r="F424" s="41">
        <v>1.17117733188858</v>
      </c>
      <c r="G424" s="41">
        <v>0.291108036749899</v>
      </c>
      <c r="H424" s="41">
        <v>1.1686452818721</v>
      </c>
      <c r="I424" s="7" t="s">
        <v>1262</v>
      </c>
      <c r="J424" s="7">
        <f t="shared" si="49"/>
        <v>0</v>
      </c>
      <c r="K424" s="7" t="str">
        <f t="shared" si="50"/>
        <v>不予录取</v>
      </c>
      <c r="L424">
        <v>1</v>
      </c>
      <c r="M424">
        <v>0.75286</v>
      </c>
      <c r="N424">
        <v>-1.0073</v>
      </c>
      <c r="O424" s="41">
        <f>IF(L424=0,0,IF(C424&lt;&gt;"外语学院",综合评价得分!F424*因子分析矩阵及成分!$R$2+综合评价得分!G424*因子分析矩阵及成分!$R$3+综合评价得分!H424*因子分析矩阵及成分!$R$4,IF(综合评价得分!C424="外语学院",综合评价得分!G424*因子分析矩阵及成分!$R$7+综合评价得分!H424*因子分析矩阵及成分!$R$9)))</f>
        <v>0.910789202793242</v>
      </c>
      <c r="P424" s="40">
        <f t="shared" si="51"/>
        <v>75</v>
      </c>
      <c r="Q424">
        <f t="shared" si="52"/>
        <v>38</v>
      </c>
      <c r="R424">
        <f t="shared" si="53"/>
        <v>3</v>
      </c>
      <c r="S424" t="str">
        <f>IF(Q424&lt;=VLOOKUP(C424,录取名额!$A:$B,2,0),"录取","不予录取")</f>
        <v>录取</v>
      </c>
      <c r="T424" t="str">
        <f t="shared" si="54"/>
        <v>FALSE</v>
      </c>
      <c r="U424" t="str">
        <f>IF(R424&lt;=VLOOKUP(E424,录取名额!E:F,2,0),"录取","不予录取")</f>
        <v>录取</v>
      </c>
      <c r="V424" t="str">
        <f t="shared" si="55"/>
        <v>FALSE</v>
      </c>
    </row>
    <row r="425" spans="1:22">
      <c r="A425" s="8">
        <v>522</v>
      </c>
      <c r="B425" s="8" t="s">
        <v>643</v>
      </c>
      <c r="C425" t="s">
        <v>1261</v>
      </c>
      <c r="D425">
        <f>VLOOKUP(A425,[1]数据整理!$A:$O,15,0)</f>
        <v>120200</v>
      </c>
      <c r="E425" t="str">
        <f>VLOOKUP(D425,目标专业代码!$I:$J,2,0)</f>
        <v>工商管理</v>
      </c>
      <c r="F425" s="41">
        <v>1.85140157645894</v>
      </c>
      <c r="G425" s="41">
        <v>0.215795065703609</v>
      </c>
      <c r="H425" s="41">
        <v>0.158031027113115</v>
      </c>
      <c r="I425" s="7" t="s">
        <v>1262</v>
      </c>
      <c r="J425" s="7">
        <f t="shared" si="49"/>
        <v>0</v>
      </c>
      <c r="K425" s="7" t="str">
        <f t="shared" si="50"/>
        <v>不予录取</v>
      </c>
      <c r="L425">
        <v>1</v>
      </c>
      <c r="M425">
        <v>0.05344</v>
      </c>
      <c r="N425">
        <v>-0.65065</v>
      </c>
      <c r="O425" s="41">
        <f>IF(L425=0,0,IF(C425&lt;&gt;"外语学院",综合评价得分!F425*因子分析矩阵及成分!$R$2+综合评价得分!G425*因子分析矩阵及成分!$R$3+综合评价得分!H425*因子分析矩阵及成分!$R$4,IF(综合评价得分!C425="外语学院",综合评价得分!G425*因子分析矩阵及成分!$R$7+综合评价得分!H425*因子分析矩阵及成分!$R$9)))</f>
        <v>0.676848625579214</v>
      </c>
      <c r="P425" s="40">
        <f t="shared" si="51"/>
        <v>109</v>
      </c>
      <c r="Q425">
        <f t="shared" si="52"/>
        <v>56</v>
      </c>
      <c r="R425">
        <f t="shared" si="53"/>
        <v>19</v>
      </c>
      <c r="S425" t="str">
        <f>IF(Q425&lt;=VLOOKUP(C425,录取名额!$A:$B,2,0),"录取","不予录取")</f>
        <v>不予录取</v>
      </c>
      <c r="T425" t="str">
        <f t="shared" si="54"/>
        <v>RIGHT</v>
      </c>
      <c r="U425" t="str">
        <f>IF(R425&lt;=VLOOKUP(E425,录取名额!E:F,2,0),"录取","不予录取")</f>
        <v>不予录取</v>
      </c>
      <c r="V425" t="str">
        <f t="shared" si="55"/>
        <v>RIGHT</v>
      </c>
    </row>
    <row r="426" spans="1:22">
      <c r="A426" s="8">
        <v>523</v>
      </c>
      <c r="B426" s="8" t="s">
        <v>644</v>
      </c>
      <c r="C426" t="s">
        <v>1261</v>
      </c>
      <c r="D426">
        <f>VLOOKUP(A426,[1]数据整理!$A:$O,15,0)</f>
        <v>120200</v>
      </c>
      <c r="E426" t="str">
        <f>VLOOKUP(D426,目标专业代码!$I:$J,2,0)</f>
        <v>工商管理</v>
      </c>
      <c r="F426" s="41">
        <v>-0.704035450440535</v>
      </c>
      <c r="G426" s="41">
        <v>0.364276123866797</v>
      </c>
      <c r="H426" s="41">
        <v>-0.881413587411653</v>
      </c>
      <c r="I426" s="7" t="s">
        <v>1262</v>
      </c>
      <c r="J426" s="7">
        <f t="shared" si="49"/>
        <v>0</v>
      </c>
      <c r="K426" s="7" t="str">
        <f t="shared" si="50"/>
        <v>不予录取</v>
      </c>
      <c r="L426">
        <v>1</v>
      </c>
      <c r="M426">
        <v>0.42307</v>
      </c>
      <c r="N426">
        <v>-0.7377</v>
      </c>
      <c r="O426" s="41">
        <f>IF(L426=0,0,IF(C426&lt;&gt;"外语学院",综合评价得分!F426*因子分析矩阵及成分!$R$2+综合评价得分!G426*因子分析矩阵及成分!$R$3+综合评价得分!H426*因子分析矩阵及成分!$R$4,IF(综合评价得分!C426="外语学院",综合评价得分!G426*因子分析矩阵及成分!$R$7+综合评价得分!H426*因子分析矩阵及成分!$R$9)))</f>
        <v>-0.360237679226192</v>
      </c>
      <c r="P426" s="40">
        <f t="shared" si="51"/>
        <v>723</v>
      </c>
      <c r="Q426">
        <f t="shared" si="52"/>
        <v>311</v>
      </c>
      <c r="R426">
        <f t="shared" si="53"/>
        <v>107</v>
      </c>
      <c r="S426" t="str">
        <f>IF(Q426&lt;=VLOOKUP(C426,录取名额!$A:$B,2,0),"录取","不予录取")</f>
        <v>不予录取</v>
      </c>
      <c r="T426" t="str">
        <f t="shared" si="54"/>
        <v>RIGHT</v>
      </c>
      <c r="U426" t="str">
        <f>IF(R426&lt;=VLOOKUP(E426,录取名额!E:F,2,0),"录取","不予录取")</f>
        <v>不予录取</v>
      </c>
      <c r="V426" t="str">
        <f t="shared" si="55"/>
        <v>RIGHT</v>
      </c>
    </row>
    <row r="427" spans="1:22">
      <c r="A427" s="8">
        <v>525</v>
      </c>
      <c r="B427" s="8" t="s">
        <v>646</v>
      </c>
      <c r="C427" t="s">
        <v>1265</v>
      </c>
      <c r="D427">
        <f>VLOOKUP(A427,[1]数据整理!$A:$O,15,0)</f>
        <v>135108</v>
      </c>
      <c r="E427" t="str">
        <f>VLOOKUP(D427,目标专业代码!$I:$J,2,0)</f>
        <v>艺术设计</v>
      </c>
      <c r="F427" s="41">
        <v>-1.60362510330691</v>
      </c>
      <c r="G427" s="41">
        <v>-0.161993111137736</v>
      </c>
      <c r="H427" s="41">
        <v>0.289648993252293</v>
      </c>
      <c r="I427" s="7" t="s">
        <v>1262</v>
      </c>
      <c r="J427" s="7">
        <f t="shared" si="49"/>
        <v>0</v>
      </c>
      <c r="K427" s="7" t="str">
        <f t="shared" si="50"/>
        <v>不予录取</v>
      </c>
      <c r="L427">
        <v>1</v>
      </c>
      <c r="M427">
        <v>-0.48813</v>
      </c>
      <c r="N427">
        <v>0.10508</v>
      </c>
      <c r="O427" s="41">
        <f>IF(L427=0,0,IF(C427&lt;&gt;"外语学院",综合评价得分!F427*因子分析矩阵及成分!$R$2+综合评价得分!G427*因子分析矩阵及成分!$R$3+综合评价得分!H427*因子分析矩阵及成分!$R$4,IF(综合评价得分!C427="外语学院",综合评价得分!G427*因子分析矩阵及成分!$R$7+综合评价得分!H427*因子分析矩阵及成分!$R$9)))</f>
        <v>-0.411086799589328</v>
      </c>
      <c r="P427" s="40">
        <f t="shared" si="51"/>
        <v>745</v>
      </c>
      <c r="Q427">
        <f t="shared" si="52"/>
        <v>53</v>
      </c>
      <c r="R427">
        <f t="shared" si="53"/>
        <v>33</v>
      </c>
      <c r="S427" t="str">
        <f>IF(Q427&lt;=VLOOKUP(C427,录取名额!$A:$B,2,0),"录取","不予录取")</f>
        <v>不予录取</v>
      </c>
      <c r="T427" t="str">
        <f t="shared" si="54"/>
        <v>RIGHT</v>
      </c>
      <c r="U427" t="str">
        <f>IF(R427&lt;=VLOOKUP(E427,录取名额!E:F,2,0),"录取","不予录取")</f>
        <v>不予录取</v>
      </c>
      <c r="V427" t="str">
        <f t="shared" si="55"/>
        <v>RIGHT</v>
      </c>
    </row>
    <row r="428" spans="1:22">
      <c r="A428" s="8">
        <v>526</v>
      </c>
      <c r="B428" s="8" t="s">
        <v>647</v>
      </c>
      <c r="C428" t="s">
        <v>1263</v>
      </c>
      <c r="D428">
        <f>VLOOKUP(A428,[1]数据整理!$A:$O,15,0)</f>
        <v>83300</v>
      </c>
      <c r="E428" t="str">
        <f>VLOOKUP(D428,目标专业代码!$I:$J,2,0)</f>
        <v>城乡规划学</v>
      </c>
      <c r="F428" s="41">
        <v>-0.152502279167266</v>
      </c>
      <c r="G428" s="41">
        <v>-0.20979016197864</v>
      </c>
      <c r="H428" s="41">
        <v>-0.881413587411653</v>
      </c>
      <c r="I428" s="7" t="s">
        <v>1262</v>
      </c>
      <c r="J428" s="7">
        <f t="shared" si="49"/>
        <v>0</v>
      </c>
      <c r="K428" s="7" t="str">
        <f t="shared" si="50"/>
        <v>不予录取</v>
      </c>
      <c r="L428">
        <v>1</v>
      </c>
      <c r="M428">
        <v>-0.3837</v>
      </c>
      <c r="N428">
        <v>1.17039</v>
      </c>
      <c r="O428" s="41">
        <f>IF(L428=0,0,IF(C428&lt;&gt;"外语学院",综合评价得分!F428*因子分析矩阵及成分!$R$2+综合评价得分!G428*因子分析矩阵及成分!$R$3+综合评价得分!H428*因子分析矩阵及成分!$R$4,IF(综合评价得分!C428="外语学院",综合评价得分!G428*因子分析矩阵及成分!$R$7+综合评价得分!H428*因子分析矩阵及成分!$R$9)))</f>
        <v>-0.479416668503744</v>
      </c>
      <c r="P428" s="40">
        <f t="shared" si="51"/>
        <v>777</v>
      </c>
      <c r="Q428">
        <f t="shared" si="52"/>
        <v>184</v>
      </c>
      <c r="R428">
        <f t="shared" si="53"/>
        <v>8</v>
      </c>
      <c r="S428" t="str">
        <f>IF(Q428&lt;=VLOOKUP(C428,录取名额!$A:$B,2,0),"录取","不予录取")</f>
        <v>不予录取</v>
      </c>
      <c r="T428" t="str">
        <f t="shared" si="54"/>
        <v>RIGHT</v>
      </c>
      <c r="U428" t="str">
        <f>IF(R428&lt;=VLOOKUP(E428,录取名额!E:F,2,0),"录取","不予录取")</f>
        <v>不予录取</v>
      </c>
      <c r="V428" t="str">
        <f t="shared" si="55"/>
        <v>RIGHT</v>
      </c>
    </row>
    <row r="429" spans="1:22">
      <c r="A429" s="8">
        <v>527</v>
      </c>
      <c r="B429" s="8" t="s">
        <v>649</v>
      </c>
      <c r="C429" t="s">
        <v>1263</v>
      </c>
      <c r="D429">
        <f>VLOOKUP(A429,[1]数据整理!$A:$O,15,0)</f>
        <v>83400</v>
      </c>
      <c r="E429" t="str">
        <f>VLOOKUP(D429,目标专业代码!$I:$J,2,0)</f>
        <v>风景园林学（工学）</v>
      </c>
      <c r="F429" s="41">
        <v>0.45418420923333</v>
      </c>
      <c r="G429" s="41">
        <v>0.038693339265995</v>
      </c>
      <c r="H429" s="41">
        <v>-0.881413587411653</v>
      </c>
      <c r="I429" s="7" t="s">
        <v>1262</v>
      </c>
      <c r="J429" s="7">
        <f t="shared" si="49"/>
        <v>0</v>
      </c>
      <c r="K429" s="7" t="str">
        <f t="shared" si="50"/>
        <v>不予录取</v>
      </c>
      <c r="L429">
        <v>1</v>
      </c>
      <c r="M429">
        <v>0.56203</v>
      </c>
      <c r="N429">
        <v>-1.02413</v>
      </c>
      <c r="O429" s="41">
        <f>IF(L429=0,0,IF(C429&lt;&gt;"外语学院",综合评价得分!F429*因子分析矩阵及成分!$R$2+综合评价得分!G429*因子分析矩阵及成分!$R$3+综合评价得分!H429*因子分析矩阵及成分!$R$4,IF(综合评价得分!C429="外语学院",综合评价得分!G429*因子分析矩阵及成分!$R$7+综合评价得分!H429*因子分析矩阵及成分!$R$9)))</f>
        <v>-0.193133715453343</v>
      </c>
      <c r="P429" s="40">
        <f t="shared" si="51"/>
        <v>592</v>
      </c>
      <c r="Q429">
        <f t="shared" si="52"/>
        <v>146</v>
      </c>
      <c r="R429">
        <f t="shared" si="53"/>
        <v>42</v>
      </c>
      <c r="S429" t="str">
        <f>IF(Q429&lt;=VLOOKUP(C429,录取名额!$A:$B,2,0),"录取","不予录取")</f>
        <v>不予录取</v>
      </c>
      <c r="T429" t="str">
        <f t="shared" si="54"/>
        <v>RIGHT</v>
      </c>
      <c r="U429" t="str">
        <f>IF(R429&lt;=VLOOKUP(E429,录取名额!E:F,2,0),"录取","不予录取")</f>
        <v>不予录取</v>
      </c>
      <c r="V429" t="str">
        <f t="shared" si="55"/>
        <v>RIGHT</v>
      </c>
    </row>
    <row r="430" spans="1:22">
      <c r="A430" s="8">
        <v>528</v>
      </c>
      <c r="B430" s="8" t="s">
        <v>650</v>
      </c>
      <c r="C430" t="s">
        <v>1273</v>
      </c>
      <c r="D430">
        <f>VLOOKUP(A430,[1]数据整理!$A:$O,15,0)</f>
        <v>82902</v>
      </c>
      <c r="E430" t="str">
        <f>VLOOKUP(D430,目标专业代码!$I:$J,2,0)</f>
        <v>木材科学与技术</v>
      </c>
      <c r="F430" s="41">
        <v>-1.39696066950309</v>
      </c>
      <c r="G430" s="41">
        <v>0.121673555249841</v>
      </c>
      <c r="H430" s="41">
        <v>0.373052117775012</v>
      </c>
      <c r="I430" s="7">
        <v>88.36</v>
      </c>
      <c r="J430" s="7">
        <f t="shared" si="49"/>
        <v>88.36</v>
      </c>
      <c r="K430" s="7" t="str">
        <f t="shared" si="50"/>
        <v>录取</v>
      </c>
      <c r="L430">
        <v>1</v>
      </c>
      <c r="M430">
        <v>0.22714</v>
      </c>
      <c r="N430">
        <v>-0.61586</v>
      </c>
      <c r="O430" s="41">
        <f>IF(L430=0,0,IF(C430&lt;&gt;"外语学院",综合评价得分!F430*因子分析矩阵及成分!$R$2+综合评价得分!G430*因子分析矩阵及成分!$R$3+综合评价得分!H430*因子分析矩阵及成分!$R$4,IF(综合评价得分!C430="外语学院",综合评价得分!G430*因子分析矩阵及成分!$R$7+综合评价得分!H430*因子分析矩阵及成分!$R$9)))</f>
        <v>-0.18722354766978</v>
      </c>
      <c r="P430" s="40">
        <f t="shared" si="51"/>
        <v>590</v>
      </c>
      <c r="Q430">
        <f t="shared" si="52"/>
        <v>15</v>
      </c>
      <c r="R430">
        <f t="shared" si="53"/>
        <v>13</v>
      </c>
      <c r="S430" t="str">
        <f>IF(Q430&lt;=VLOOKUP(C430,录取名额!$A:$B,2,0),"录取","不予录取")</f>
        <v>录取</v>
      </c>
      <c r="T430" t="str">
        <f t="shared" si="54"/>
        <v>RIGHT</v>
      </c>
      <c r="U430" t="str">
        <f>IF(R430&lt;=VLOOKUP(E430,录取名额!E:F,2,0),"录取","不予录取")</f>
        <v>录取</v>
      </c>
      <c r="V430" t="str">
        <f t="shared" si="55"/>
        <v>RIGHT</v>
      </c>
    </row>
    <row r="431" spans="1:22">
      <c r="A431" s="8">
        <v>529</v>
      </c>
      <c r="B431" s="8" t="s">
        <v>651</v>
      </c>
      <c r="C431" t="s">
        <v>1261</v>
      </c>
      <c r="D431">
        <f>VLOOKUP(A431,[1]数据整理!$A:$O,15,0)</f>
        <v>25200</v>
      </c>
      <c r="E431" t="str">
        <f>VLOOKUP(D431,目标专业代码!$I:$J,2,0)</f>
        <v>应用统计</v>
      </c>
      <c r="F431" s="41">
        <v>-0.740804328525419</v>
      </c>
      <c r="G431" s="41">
        <v>-0.043775974882201</v>
      </c>
      <c r="H431" s="41">
        <v>1.9855580695733</v>
      </c>
      <c r="I431" s="7">
        <v>88.45</v>
      </c>
      <c r="J431" s="7">
        <f t="shared" si="49"/>
        <v>88.45</v>
      </c>
      <c r="K431" s="7" t="str">
        <f t="shared" si="50"/>
        <v>录取</v>
      </c>
      <c r="L431">
        <v>1</v>
      </c>
      <c r="M431">
        <v>0.00357</v>
      </c>
      <c r="N431">
        <v>0.53157</v>
      </c>
      <c r="O431" s="41">
        <f>IF(L431=0,0,IF(C431&lt;&gt;"外语学院",综合评价得分!F431*因子分析矩阵及成分!$R$2+综合评价得分!G431*因子分析矩阵及成分!$R$3+综合评价得分!H431*因子分析矩阵及成分!$R$4,IF(综合评价得分!C431="外语学院",综合评价得分!G431*因子分析矩阵及成分!$R$7+综合评价得分!H431*因子分析矩阵及成分!$R$9)))</f>
        <v>0.534030989735271</v>
      </c>
      <c r="P431" s="40">
        <f t="shared" si="51"/>
        <v>142</v>
      </c>
      <c r="Q431">
        <f t="shared" si="52"/>
        <v>71</v>
      </c>
      <c r="R431">
        <f t="shared" si="53"/>
        <v>5</v>
      </c>
      <c r="S431" t="str">
        <f>IF(Q431&lt;=VLOOKUP(C431,录取名额!$A:$B,2,0),"录取","不予录取")</f>
        <v>不予录取</v>
      </c>
      <c r="T431" t="str">
        <f t="shared" si="54"/>
        <v>FALSE</v>
      </c>
      <c r="U431" t="str">
        <f>IF(R431&lt;=VLOOKUP(E431,录取名额!E:F,2,0),"录取","不予录取")</f>
        <v>录取</v>
      </c>
      <c r="V431" t="str">
        <f t="shared" si="55"/>
        <v>RIGHT</v>
      </c>
    </row>
    <row r="432" spans="1:22">
      <c r="A432" s="8">
        <v>530</v>
      </c>
      <c r="B432" s="8" t="s">
        <v>653</v>
      </c>
      <c r="C432" t="s">
        <v>1273</v>
      </c>
      <c r="D432">
        <f>VLOOKUP(A432,[1]数据整理!$A:$O,15,0)</f>
        <v>82902</v>
      </c>
      <c r="E432" t="str">
        <f>VLOOKUP(D432,目标专业代码!$I:$J,2,0)</f>
        <v>木材科学与技术</v>
      </c>
      <c r="F432" s="41">
        <v>-1.36516614122558</v>
      </c>
      <c r="G432" s="41">
        <v>0.15434267494627</v>
      </c>
      <c r="H432" s="41">
        <v>0.0715301205102134</v>
      </c>
      <c r="I432" s="7">
        <v>91.77</v>
      </c>
      <c r="J432" s="7">
        <f t="shared" si="49"/>
        <v>91.77</v>
      </c>
      <c r="K432" s="7" t="str">
        <f t="shared" si="50"/>
        <v>录取</v>
      </c>
      <c r="L432">
        <v>1</v>
      </c>
      <c r="M432">
        <v>3.35058</v>
      </c>
      <c r="N432">
        <v>2.29037</v>
      </c>
      <c r="O432" s="41">
        <f>IF(L432=0,0,IF(C432&lt;&gt;"外语学院",综合评价得分!F432*因子分析矩阵及成分!$R$2+综合评价得分!G432*因子分析矩阵及成分!$R$3+综合评价得分!H432*因子分析矩阵及成分!$R$4,IF(综合评价得分!C432="外语学院",综合评价得分!G432*因子分析矩阵及成分!$R$7+综合评价得分!H432*因子分析矩阵及成分!$R$9)))</f>
        <v>-0.278381530817045</v>
      </c>
      <c r="P432" s="40">
        <f t="shared" si="51"/>
        <v>663</v>
      </c>
      <c r="Q432">
        <f t="shared" si="52"/>
        <v>17</v>
      </c>
      <c r="R432">
        <f t="shared" si="53"/>
        <v>15</v>
      </c>
      <c r="S432" t="str">
        <f>IF(Q432&lt;=VLOOKUP(C432,录取名额!$A:$B,2,0),"录取","不予录取")</f>
        <v>录取</v>
      </c>
      <c r="T432" t="str">
        <f t="shared" si="54"/>
        <v>RIGHT</v>
      </c>
      <c r="U432" t="str">
        <f>IF(R432&lt;=VLOOKUP(E432,录取名额!E:F,2,0),"录取","不予录取")</f>
        <v>录取</v>
      </c>
      <c r="V432" t="str">
        <f t="shared" si="55"/>
        <v>RIGHT</v>
      </c>
    </row>
    <row r="433" spans="1:22">
      <c r="A433" s="8">
        <v>531</v>
      </c>
      <c r="B433" s="8" t="s">
        <v>654</v>
      </c>
      <c r="C433" t="s">
        <v>1261</v>
      </c>
      <c r="D433">
        <f>VLOOKUP(A433,[1]数据整理!$A:$O,15,0)</f>
        <v>120200</v>
      </c>
      <c r="E433" t="str">
        <f>VLOOKUP(D433,目标专业代码!$I:$J,2,0)</f>
        <v>工商管理</v>
      </c>
      <c r="F433" s="41">
        <v>1.02410181954904</v>
      </c>
      <c r="G433" s="41">
        <v>0.128217984361779</v>
      </c>
      <c r="H433" s="41">
        <v>-0.24643372071742</v>
      </c>
      <c r="I433" s="7" t="s">
        <v>1262</v>
      </c>
      <c r="J433" s="7">
        <f t="shared" si="49"/>
        <v>0</v>
      </c>
      <c r="K433" s="7" t="str">
        <f t="shared" si="50"/>
        <v>不予录取</v>
      </c>
      <c r="L433">
        <v>1</v>
      </c>
      <c r="M433">
        <v>0.0181</v>
      </c>
      <c r="N433">
        <v>-0.81583</v>
      </c>
      <c r="O433" s="41">
        <f>IF(L433=0,0,IF(C433&lt;&gt;"外语学院",综合评价得分!F433*因子分析矩阵及成分!$R$2+综合评价得分!G433*因子分析矩阵及成分!$R$3+综合评价得分!H433*因子分析矩阵及成分!$R$4,IF(综合评价得分!C433="外语学院",综合评价得分!G433*因子分析矩阵及成分!$R$7+综合评价得分!H433*因子分析矩阵及成分!$R$9)))</f>
        <v>0.250735887945082</v>
      </c>
      <c r="P433" s="40">
        <f t="shared" si="51"/>
        <v>274</v>
      </c>
      <c r="Q433">
        <f t="shared" si="52"/>
        <v>133</v>
      </c>
      <c r="R433">
        <f t="shared" si="53"/>
        <v>47</v>
      </c>
      <c r="S433" t="str">
        <f>IF(Q433&lt;=VLOOKUP(C433,录取名额!$A:$B,2,0),"录取","不予录取")</f>
        <v>不予录取</v>
      </c>
      <c r="T433" t="str">
        <f t="shared" si="54"/>
        <v>RIGHT</v>
      </c>
      <c r="U433" t="str">
        <f>IF(R433&lt;=VLOOKUP(E433,录取名额!E:F,2,0),"录取","不予录取")</f>
        <v>不予录取</v>
      </c>
      <c r="V433" t="str">
        <f t="shared" si="55"/>
        <v>RIGHT</v>
      </c>
    </row>
    <row r="434" spans="1:22">
      <c r="A434" s="8">
        <v>532</v>
      </c>
      <c r="B434" s="8" t="s">
        <v>655</v>
      </c>
      <c r="C434" t="s">
        <v>1261</v>
      </c>
      <c r="D434">
        <f>VLOOKUP(A434,[1]数据整理!$A:$O,15,0)</f>
        <v>120200</v>
      </c>
      <c r="E434" t="str">
        <f>VLOOKUP(D434,目标专业代码!$I:$J,2,0)</f>
        <v>工商管理</v>
      </c>
      <c r="F434" s="41">
        <v>0.0681109893420412</v>
      </c>
      <c r="G434" s="41">
        <v>0.413368144672969</v>
      </c>
      <c r="H434" s="41">
        <v>-0.743621118486683</v>
      </c>
      <c r="I434" s="7" t="s">
        <v>1262</v>
      </c>
      <c r="J434" s="7">
        <f t="shared" si="49"/>
        <v>0</v>
      </c>
      <c r="K434" s="7" t="str">
        <f t="shared" si="50"/>
        <v>不予录取</v>
      </c>
      <c r="L434">
        <v>1</v>
      </c>
      <c r="M434">
        <v>-0.98134</v>
      </c>
      <c r="N434">
        <v>-0.44455</v>
      </c>
      <c r="O434" s="41">
        <f>IF(L434=0,0,IF(C434&lt;&gt;"外语学院",综合评价得分!F434*因子分析矩阵及成分!$R$2+综合评价得分!G434*因子分析矩阵及成分!$R$3+综合评价得分!H434*因子分析矩阵及成分!$R$4,IF(综合评价得分!C434="外语学院",综合评价得分!G434*因子分析矩阵及成分!$R$7+综合评价得分!H434*因子分析矩阵及成分!$R$9)))</f>
        <v>-0.069823215731217</v>
      </c>
      <c r="P434" s="40">
        <f t="shared" si="51"/>
        <v>479</v>
      </c>
      <c r="Q434">
        <f t="shared" si="52"/>
        <v>223</v>
      </c>
      <c r="R434">
        <f t="shared" si="53"/>
        <v>71</v>
      </c>
      <c r="S434" t="str">
        <f>IF(Q434&lt;=VLOOKUP(C434,录取名额!$A:$B,2,0),"录取","不予录取")</f>
        <v>不予录取</v>
      </c>
      <c r="T434" t="str">
        <f t="shared" si="54"/>
        <v>RIGHT</v>
      </c>
      <c r="U434" t="str">
        <f>IF(R434&lt;=VLOOKUP(E434,录取名额!E:F,2,0),"录取","不予录取")</f>
        <v>不予录取</v>
      </c>
      <c r="V434" t="str">
        <f t="shared" si="55"/>
        <v>RIGHT</v>
      </c>
    </row>
    <row r="435" spans="1:22">
      <c r="A435" s="8">
        <v>533</v>
      </c>
      <c r="B435" s="8" t="s">
        <v>656</v>
      </c>
      <c r="C435" t="s">
        <v>1273</v>
      </c>
      <c r="D435">
        <f>VLOOKUP(A435,[1]数据整理!$A:$O,15,0)</f>
        <v>82902</v>
      </c>
      <c r="E435" t="str">
        <f>VLOOKUP(D435,目标专业代码!$I:$J,2,0)</f>
        <v>木材科学与技术</v>
      </c>
      <c r="F435" s="41">
        <v>-0.244424474379477</v>
      </c>
      <c r="G435" s="41">
        <v>-0.331815624208105</v>
      </c>
      <c r="H435" s="41">
        <v>-0.307336101957044</v>
      </c>
      <c r="I435" s="7">
        <v>89.73</v>
      </c>
      <c r="J435" s="7">
        <f t="shared" si="49"/>
        <v>89.73</v>
      </c>
      <c r="K435" s="7" t="str">
        <f t="shared" si="50"/>
        <v>录取</v>
      </c>
      <c r="L435">
        <v>1</v>
      </c>
      <c r="M435">
        <v>0.80683</v>
      </c>
      <c r="N435">
        <v>-0.09328</v>
      </c>
      <c r="O435" s="41">
        <f>IF(L435=0,0,IF(C435&lt;&gt;"外语学院",综合评价得分!F435*因子分析矩阵及成分!$R$2+综合评价得分!G435*因子分析矩阵及成分!$R$3+综合评价得分!H435*因子分析矩阵及成分!$R$4,IF(综合评价得分!C435="外语学院",综合评价得分!G435*因子分析矩阵及成分!$R$7+综合评价得分!H435*因子分析矩阵及成分!$R$9)))</f>
        <v>-0.342947991154281</v>
      </c>
      <c r="P435" s="40">
        <f t="shared" si="51"/>
        <v>710</v>
      </c>
      <c r="Q435">
        <f t="shared" si="52"/>
        <v>20</v>
      </c>
      <c r="R435">
        <f t="shared" si="53"/>
        <v>18</v>
      </c>
      <c r="S435" t="str">
        <f>IF(Q435&lt;=VLOOKUP(C435,录取名额!$A:$B,2,0),"录取","不予录取")</f>
        <v>录取</v>
      </c>
      <c r="T435" t="str">
        <f t="shared" si="54"/>
        <v>RIGHT</v>
      </c>
      <c r="U435" t="str">
        <f>IF(R435&lt;=VLOOKUP(E435,录取名额!E:F,2,0),"录取","不予录取")</f>
        <v>录取</v>
      </c>
      <c r="V435" t="str">
        <f t="shared" si="55"/>
        <v>RIGHT</v>
      </c>
    </row>
    <row r="436" spans="1:22">
      <c r="A436" s="8">
        <v>534</v>
      </c>
      <c r="B436" s="8" t="s">
        <v>657</v>
      </c>
      <c r="C436" t="s">
        <v>1263</v>
      </c>
      <c r="D436">
        <f>VLOOKUP(A436,[1]数据整理!$A:$O,15,0)</f>
        <v>83400</v>
      </c>
      <c r="E436" t="str">
        <f>VLOOKUP(D436,目标专业代码!$I:$J,2,0)</f>
        <v>风景园林学（工学）</v>
      </c>
      <c r="F436" s="41">
        <v>0.233570940724023</v>
      </c>
      <c r="G436" s="41">
        <v>-0.143432268077892</v>
      </c>
      <c r="H436" s="41">
        <v>-0.789551941461673</v>
      </c>
      <c r="I436" s="7" t="s">
        <v>1262</v>
      </c>
      <c r="J436" s="7">
        <f t="shared" si="49"/>
        <v>0</v>
      </c>
      <c r="K436" s="7" t="str">
        <f t="shared" si="50"/>
        <v>不予录取</v>
      </c>
      <c r="L436">
        <v>0</v>
      </c>
      <c r="M436">
        <v>0.83645</v>
      </c>
      <c r="N436">
        <v>-0.87964</v>
      </c>
      <c r="O436" s="41">
        <f>IF(L436=0,0,IF(C436&lt;&gt;"外语学院",综合评价得分!F436*因子分析矩阵及成分!$R$2+综合评价得分!G436*因子分析矩阵及成分!$R$3+综合评价得分!H436*因子分析矩阵及成分!$R$4,IF(综合评价得分!C436="外语学院",综合评价得分!G436*因子分析矩阵及成分!$R$7+综合评价得分!H436*因子分析矩阵及成分!$R$9)))</f>
        <v>0</v>
      </c>
      <c r="P436" s="40">
        <f t="shared" si="51"/>
        <v>414</v>
      </c>
      <c r="Q436">
        <f t="shared" si="52"/>
        <v>116</v>
      </c>
      <c r="R436">
        <f t="shared" si="53"/>
        <v>36</v>
      </c>
      <c r="S436" t="str">
        <f>IF(Q436&lt;=VLOOKUP(C436,录取名额!$A:$B,2,0),"录取","不予录取")</f>
        <v>不予录取</v>
      </c>
      <c r="T436" t="str">
        <f t="shared" si="54"/>
        <v>RIGHT</v>
      </c>
      <c r="U436" t="str">
        <f>IF(R436&lt;=VLOOKUP(E436,录取名额!E:F,2,0),"录取","不予录取")</f>
        <v>不予录取</v>
      </c>
      <c r="V436" t="str">
        <f t="shared" si="55"/>
        <v>RIGHT</v>
      </c>
    </row>
    <row r="437" spans="1:22">
      <c r="A437" s="8">
        <v>536</v>
      </c>
      <c r="B437" s="8" t="s">
        <v>658</v>
      </c>
      <c r="C437" t="s">
        <v>1261</v>
      </c>
      <c r="D437">
        <f>VLOOKUP(A437,[1]数据整理!$A:$O,15,0)</f>
        <v>120300</v>
      </c>
      <c r="E437" t="str">
        <f>VLOOKUP(D437,目标专业代码!$I:$J,2,0)</f>
        <v>农林经济管理</v>
      </c>
      <c r="F437" s="41">
        <v>-0.465037742888784</v>
      </c>
      <c r="G437" s="41">
        <v>-1.24755194538721</v>
      </c>
      <c r="H437" s="41">
        <v>-0.881413587411653</v>
      </c>
      <c r="I437" s="7" t="s">
        <v>1262</v>
      </c>
      <c r="J437" s="7">
        <f t="shared" si="49"/>
        <v>0</v>
      </c>
      <c r="K437" s="7" t="str">
        <f t="shared" si="50"/>
        <v>不予录取</v>
      </c>
      <c r="L437">
        <v>1</v>
      </c>
      <c r="M437">
        <v>0.66742</v>
      </c>
      <c r="N437">
        <v>-0.7548</v>
      </c>
      <c r="O437" s="41">
        <f>IF(L437=0,0,IF(C437&lt;&gt;"外语学院",综合评价得分!F437*因子分析矩阵及成分!$R$2+综合评价得分!G437*因子分析矩阵及成分!$R$3+综合评价得分!H437*因子分析矩阵及成分!$R$4,IF(综合评价得分!C437="外语学院",综合评价得分!G437*因子分析矩阵及成分!$R$7+综合评价得分!H437*因子分析矩阵及成分!$R$9)))</f>
        <v>-1.0584096967879</v>
      </c>
      <c r="P437" s="40">
        <f t="shared" si="51"/>
        <v>929</v>
      </c>
      <c r="Q437">
        <f t="shared" si="52"/>
        <v>356</v>
      </c>
      <c r="R437">
        <f t="shared" si="53"/>
        <v>37</v>
      </c>
      <c r="S437" t="str">
        <f>IF(Q437&lt;=VLOOKUP(C437,录取名额!$A:$B,2,0),"录取","不予录取")</f>
        <v>不予录取</v>
      </c>
      <c r="T437" t="str">
        <f t="shared" si="54"/>
        <v>RIGHT</v>
      </c>
      <c r="U437" t="str">
        <f>IF(R437&lt;=VLOOKUP(E437,录取名额!E:F,2,0),"录取","不予录取")</f>
        <v>不予录取</v>
      </c>
      <c r="V437" t="str">
        <f t="shared" si="55"/>
        <v>RIGHT</v>
      </c>
    </row>
    <row r="438" spans="1:22">
      <c r="A438" s="8">
        <v>537</v>
      </c>
      <c r="B438" s="8" t="s">
        <v>659</v>
      </c>
      <c r="C438" t="s">
        <v>1261</v>
      </c>
      <c r="D438">
        <f>VLOOKUP(A438,[1]数据整理!$A:$O,15,0)</f>
        <v>125300</v>
      </c>
      <c r="E438" t="str">
        <f>VLOOKUP(D438,目标专业代码!$I:$J,2,0)</f>
        <v>会计</v>
      </c>
      <c r="F438" s="41">
        <v>-1.55593331089064</v>
      </c>
      <c r="G438" s="41">
        <v>0.216905878145612</v>
      </c>
      <c r="H438" s="41">
        <v>-0.544926268322089</v>
      </c>
      <c r="I438" s="7" t="s">
        <v>1262</v>
      </c>
      <c r="J438" s="7">
        <f t="shared" si="49"/>
        <v>0</v>
      </c>
      <c r="K438" s="7" t="str">
        <f t="shared" si="50"/>
        <v>不予录取</v>
      </c>
      <c r="L438">
        <v>1</v>
      </c>
      <c r="M438">
        <v>1.35586</v>
      </c>
      <c r="N438">
        <v>-1.28661</v>
      </c>
      <c r="O438" s="41">
        <f>IF(L438=0,0,IF(C438&lt;&gt;"外语学院",综合评价得分!F438*因子分析矩阵及成分!$R$2+综合评价得分!G438*因子分析矩阵及成分!$R$3+综合评价得分!H438*因子分析矩阵及成分!$R$4,IF(综合评价得分!C438="外语学院",综合评价得分!G438*因子分析矩阵及成分!$R$7+综合评价得分!H438*因子分析矩阵及成分!$R$9)))</f>
        <v>-0.537762538279289</v>
      </c>
      <c r="P438" s="40">
        <f t="shared" si="51"/>
        <v>801</v>
      </c>
      <c r="Q438">
        <f t="shared" si="52"/>
        <v>331</v>
      </c>
      <c r="R438">
        <f t="shared" si="53"/>
        <v>67</v>
      </c>
      <c r="S438" t="str">
        <f>IF(Q438&lt;=VLOOKUP(C438,录取名额!$A:$B,2,0),"录取","不予录取")</f>
        <v>不予录取</v>
      </c>
      <c r="T438" t="str">
        <f t="shared" si="54"/>
        <v>RIGHT</v>
      </c>
      <c r="U438" t="str">
        <f>IF(R438&lt;=VLOOKUP(E438,录取名额!E:F,2,0),"录取","不予录取")</f>
        <v>不予录取</v>
      </c>
      <c r="V438" t="str">
        <f t="shared" si="55"/>
        <v>RIGHT</v>
      </c>
    </row>
    <row r="439" spans="1:22">
      <c r="A439" s="8">
        <v>538</v>
      </c>
      <c r="B439" s="8" t="s">
        <v>660</v>
      </c>
      <c r="C439" t="s">
        <v>1264</v>
      </c>
      <c r="D439">
        <f>VLOOKUP(A439,[1]数据整理!$A:$O,15,0)</f>
        <v>83000</v>
      </c>
      <c r="E439" t="str">
        <f>VLOOKUP(D439,目标专业代码!$I:$J,2,0)</f>
        <v>环境科学与工程</v>
      </c>
      <c r="F439" s="41">
        <v>-1.47618189022311</v>
      </c>
      <c r="G439" s="41">
        <v>0.167568034873649</v>
      </c>
      <c r="H439" s="41">
        <v>-0.544926268322089</v>
      </c>
      <c r="I439" s="7" t="s">
        <v>1262</v>
      </c>
      <c r="J439" s="7">
        <f t="shared" si="49"/>
        <v>0</v>
      </c>
      <c r="K439" s="7" t="str">
        <f t="shared" si="50"/>
        <v>不予录取</v>
      </c>
      <c r="L439">
        <v>1</v>
      </c>
      <c r="M439">
        <v>0.83695</v>
      </c>
      <c r="N439">
        <v>-0.90752</v>
      </c>
      <c r="O439" s="41">
        <f>IF(L439=0,0,IF(C439&lt;&gt;"外语学院",综合评价得分!F439*因子分析矩阵及成分!$R$2+综合评价得分!G439*因子分析矩阵及成分!$R$3+综合评价得分!H439*因子分析矩阵及成分!$R$4,IF(综合评价得分!C439="外语学院",综合评价得分!G439*因子分析矩阵及成分!$R$7+综合评价得分!H439*因子分析矩阵及成分!$R$9)))</f>
        <v>-0.539024568038321</v>
      </c>
      <c r="P439" s="40">
        <f t="shared" si="51"/>
        <v>802</v>
      </c>
      <c r="Q439">
        <f t="shared" si="52"/>
        <v>17</v>
      </c>
      <c r="R439">
        <f t="shared" si="53"/>
        <v>15</v>
      </c>
      <c r="S439" t="str">
        <f>IF(Q439&lt;=VLOOKUP(C439,录取名额!$A:$B,2,0),"录取","不予录取")</f>
        <v>不予录取</v>
      </c>
      <c r="T439" t="str">
        <f t="shared" si="54"/>
        <v>RIGHT</v>
      </c>
      <c r="U439" t="str">
        <f>IF(R439&lt;=VLOOKUP(E439,录取名额!E:F,2,0),"录取","不予录取")</f>
        <v>不予录取</v>
      </c>
      <c r="V439" t="str">
        <f t="shared" si="55"/>
        <v>RIGHT</v>
      </c>
    </row>
    <row r="440" spans="1:22">
      <c r="A440" s="8">
        <v>539</v>
      </c>
      <c r="B440" s="8" t="s">
        <v>662</v>
      </c>
      <c r="C440" t="s">
        <v>1261</v>
      </c>
      <c r="D440">
        <f>VLOOKUP(A440,[1]数据整理!$A:$O,15,0)</f>
        <v>125300</v>
      </c>
      <c r="E440" t="str">
        <f>VLOOKUP(D440,目标专业代码!$I:$J,2,0)</f>
        <v>会计</v>
      </c>
      <c r="F440" s="41">
        <v>0.78510411199729</v>
      </c>
      <c r="G440" s="41">
        <v>0.214142225953501</v>
      </c>
      <c r="H440" s="41">
        <v>-0.881413587411653</v>
      </c>
      <c r="I440" s="7" t="s">
        <v>1262</v>
      </c>
      <c r="J440" s="7">
        <f t="shared" si="49"/>
        <v>0</v>
      </c>
      <c r="K440" s="7" t="str">
        <f t="shared" si="50"/>
        <v>不予录取</v>
      </c>
      <c r="L440">
        <v>1</v>
      </c>
      <c r="M440">
        <v>2.08972</v>
      </c>
      <c r="N440">
        <v>-0.73994</v>
      </c>
      <c r="O440" s="41">
        <f>IF(L440=0,0,IF(C440&lt;&gt;"外语学院",综合评价得分!F440*因子分析矩阵及成分!$R$2+综合评价得分!G440*因子分析矩阵及成分!$R$3+综合评价得分!H440*因子分析矩阵及成分!$R$4,IF(综合评价得分!C440="外语学院",综合评价得分!G440*因子分析矩阵及成分!$R$7+综合评价得分!H440*因子分析矩阵及成分!$R$9)))</f>
        <v>-0.0180481621844114</v>
      </c>
      <c r="P440" s="40">
        <f t="shared" si="51"/>
        <v>438</v>
      </c>
      <c r="Q440">
        <f t="shared" si="52"/>
        <v>203</v>
      </c>
      <c r="R440">
        <f t="shared" si="53"/>
        <v>47</v>
      </c>
      <c r="S440" t="str">
        <f>IF(Q440&lt;=VLOOKUP(C440,录取名额!$A:$B,2,0),"录取","不予录取")</f>
        <v>不予录取</v>
      </c>
      <c r="T440" t="str">
        <f t="shared" si="54"/>
        <v>RIGHT</v>
      </c>
      <c r="U440" t="str">
        <f>IF(R440&lt;=VLOOKUP(E440,录取名额!E:F,2,0),"录取","不予录取")</f>
        <v>不予录取</v>
      </c>
      <c r="V440" t="str">
        <f t="shared" si="55"/>
        <v>RIGHT</v>
      </c>
    </row>
    <row r="441" spans="1:22">
      <c r="A441" s="8">
        <v>540</v>
      </c>
      <c r="B441" s="8" t="s">
        <v>663</v>
      </c>
      <c r="C441" t="s">
        <v>1261</v>
      </c>
      <c r="D441">
        <f>VLOOKUP(A441,[1]数据整理!$A:$O,15,0)</f>
        <v>120300</v>
      </c>
      <c r="E441" t="str">
        <f>VLOOKUP(D441,目标专业代码!$I:$J,2,0)</f>
        <v>农林经济管理</v>
      </c>
      <c r="F441" s="41">
        <v>0.932179624336829</v>
      </c>
      <c r="G441" s="41">
        <v>0.0822577395830861</v>
      </c>
      <c r="H441" s="41">
        <v>-0.556868376926593</v>
      </c>
      <c r="I441" s="7" t="s">
        <v>1262</v>
      </c>
      <c r="J441" s="7">
        <f t="shared" si="49"/>
        <v>0</v>
      </c>
      <c r="K441" s="7" t="str">
        <f t="shared" si="50"/>
        <v>不予录取</v>
      </c>
      <c r="L441">
        <v>1</v>
      </c>
      <c r="M441">
        <v>-0.63943</v>
      </c>
      <c r="N441">
        <v>0.85869</v>
      </c>
      <c r="O441" s="41">
        <f>IF(L441=0,0,IF(C441&lt;&gt;"外语学院",综合评价得分!F441*因子分析矩阵及成分!$R$2+综合评价得分!G441*因子分析矩阵及成分!$R$3+综合评价得分!H441*因子分析矩阵及成分!$R$4,IF(综合评价得分!C441="外语学院",综合评价得分!G441*因子分析矩阵及成分!$R$7+综合评价得分!H441*因子分析矩阵及成分!$R$9)))</f>
        <v>0.084523991332096</v>
      </c>
      <c r="P441" s="40">
        <f t="shared" si="51"/>
        <v>362</v>
      </c>
      <c r="Q441">
        <f t="shared" si="52"/>
        <v>169</v>
      </c>
      <c r="R441">
        <f t="shared" si="53"/>
        <v>17</v>
      </c>
      <c r="S441" t="str">
        <f>IF(Q441&lt;=VLOOKUP(C441,录取名额!$A:$B,2,0),"录取","不予录取")</f>
        <v>不予录取</v>
      </c>
      <c r="T441" t="str">
        <f t="shared" si="54"/>
        <v>RIGHT</v>
      </c>
      <c r="U441" t="str">
        <f>IF(R441&lt;=VLOOKUP(E441,录取名额!E:F,2,0),"录取","不予录取")</f>
        <v>不予录取</v>
      </c>
      <c r="V441" t="str">
        <f t="shared" si="55"/>
        <v>RIGHT</v>
      </c>
    </row>
    <row r="442" spans="1:22">
      <c r="A442" s="8">
        <v>541</v>
      </c>
      <c r="B442" s="8" t="s">
        <v>665</v>
      </c>
      <c r="C442" t="s">
        <v>1261</v>
      </c>
      <c r="D442">
        <f>VLOOKUP(A442,[1]数据整理!$A:$O,15,0)</f>
        <v>120300</v>
      </c>
      <c r="E442" t="str">
        <f>VLOOKUP(D442,目标专业代码!$I:$J,2,0)</f>
        <v>农林经济管理</v>
      </c>
      <c r="F442" s="41">
        <v>-0.0138986894313584</v>
      </c>
      <c r="G442" s="41">
        <v>-0.479333750965296</v>
      </c>
      <c r="H442" s="41">
        <v>-0.0936696935278169</v>
      </c>
      <c r="I442" s="7">
        <v>92</v>
      </c>
      <c r="J442" s="7">
        <f t="shared" si="49"/>
        <v>92</v>
      </c>
      <c r="K442" s="7" t="str">
        <f t="shared" si="50"/>
        <v>录取</v>
      </c>
      <c r="L442">
        <v>1</v>
      </c>
      <c r="M442">
        <v>1.22544</v>
      </c>
      <c r="N442">
        <v>0.18009</v>
      </c>
      <c r="O442" s="41">
        <f>IF(L442=0,0,IF(C442&lt;&gt;"外语学院",综合评价得分!F442*因子分析矩阵及成分!$R$2+综合评价得分!G442*因子分析矩阵及成分!$R$3+综合评价得分!H442*因子分析矩阵及成分!$R$4,IF(综合评价得分!C442="外语学院",综合评价得分!G442*因子分析矩阵及成分!$R$7+综合评价得分!H442*因子分析矩阵及成分!$R$9)))</f>
        <v>-0.267090017344034</v>
      </c>
      <c r="P442" s="40">
        <f t="shared" si="51"/>
        <v>656</v>
      </c>
      <c r="Q442">
        <f t="shared" si="52"/>
        <v>289</v>
      </c>
      <c r="R442">
        <f t="shared" si="53"/>
        <v>28</v>
      </c>
      <c r="S442" t="str">
        <f>IF(Q442&lt;=VLOOKUP(C442,录取名额!$A:$B,2,0),"录取","不予录取")</f>
        <v>不予录取</v>
      </c>
      <c r="T442" t="str">
        <f t="shared" si="54"/>
        <v>FALSE</v>
      </c>
      <c r="U442" t="str">
        <f>IF(R442&lt;=VLOOKUP(E442,录取名额!E:F,2,0),"录取","不予录取")</f>
        <v>不予录取</v>
      </c>
      <c r="V442" t="str">
        <f t="shared" si="55"/>
        <v>FALSE</v>
      </c>
    </row>
    <row r="443" spans="1:22">
      <c r="A443" s="8">
        <v>542</v>
      </c>
      <c r="B443" s="8" t="s">
        <v>666</v>
      </c>
      <c r="C443" t="s">
        <v>1261</v>
      </c>
      <c r="D443">
        <f>VLOOKUP(A443,[1]数据整理!$A:$O,15,0)</f>
        <v>25400</v>
      </c>
      <c r="E443" t="str">
        <f>VLOOKUP(D443,目标专业代码!$I:$J,2,0)</f>
        <v>国际商务</v>
      </c>
      <c r="F443" s="41">
        <v>-0.262808913421919</v>
      </c>
      <c r="G443" s="41">
        <v>0.433178047795425</v>
      </c>
      <c r="H443" s="41">
        <v>0.854436374560806</v>
      </c>
      <c r="I443" s="7">
        <v>93</v>
      </c>
      <c r="J443" s="7">
        <f t="shared" si="49"/>
        <v>93</v>
      </c>
      <c r="K443" s="7" t="str">
        <f t="shared" si="50"/>
        <v>录取</v>
      </c>
      <c r="L443">
        <v>1</v>
      </c>
      <c r="M443">
        <v>-1.17951</v>
      </c>
      <c r="N443">
        <v>0.02844</v>
      </c>
      <c r="O443" s="41">
        <f>IF(L443=0,0,IF(C443&lt;&gt;"外语学院",综合评价得分!F443*因子分析矩阵及成分!$R$2+综合评价得分!G443*因子分析矩阵及成分!$R$3+综合评价得分!H443*因子分析矩阵及成分!$R$4,IF(综合评价得分!C443="外语学院",综合评价得分!G443*因子分析矩阵及成分!$R$7+综合评价得分!H443*因子分析矩阵及成分!$R$9)))</f>
        <v>0.459746953414571</v>
      </c>
      <c r="P443" s="40">
        <f t="shared" si="51"/>
        <v>174</v>
      </c>
      <c r="Q443">
        <f t="shared" si="52"/>
        <v>88</v>
      </c>
      <c r="R443">
        <f t="shared" si="53"/>
        <v>8</v>
      </c>
      <c r="S443" t="str">
        <f>IF(Q443&lt;=VLOOKUP(C443,录取名额!$A:$B,2,0),"录取","不予录取")</f>
        <v>不予录取</v>
      </c>
      <c r="T443" t="str">
        <f t="shared" si="54"/>
        <v>FALSE</v>
      </c>
      <c r="U443" t="str">
        <f>IF(R443&lt;=VLOOKUP(E443,录取名额!E:F,2,0),"录取","不予录取")</f>
        <v>不予录取</v>
      </c>
      <c r="V443" t="str">
        <f t="shared" si="55"/>
        <v>FALSE</v>
      </c>
    </row>
    <row r="444" spans="1:22">
      <c r="A444" s="8">
        <v>544</v>
      </c>
      <c r="B444" s="8" t="s">
        <v>668</v>
      </c>
      <c r="C444" t="s">
        <v>1265</v>
      </c>
      <c r="D444">
        <f>VLOOKUP(A444,[1]数据整理!$A:$O,15,0)</f>
        <v>135108</v>
      </c>
      <c r="E444" t="str">
        <f>VLOOKUP(D444,目标专业代码!$I:$J,2,0)</f>
        <v>艺术设计</v>
      </c>
      <c r="F444" s="41">
        <v>-1.38106340536433</v>
      </c>
      <c r="G444" s="41">
        <v>-0.367971816844018</v>
      </c>
      <c r="H444" s="41">
        <v>0.282004235263746</v>
      </c>
      <c r="I444" s="7">
        <v>86.3</v>
      </c>
      <c r="J444" s="7">
        <f t="shared" si="49"/>
        <v>86.3</v>
      </c>
      <c r="K444" s="7" t="str">
        <f t="shared" si="50"/>
        <v>录取</v>
      </c>
      <c r="L444">
        <v>1</v>
      </c>
      <c r="M444">
        <v>0.13421</v>
      </c>
      <c r="N444">
        <v>0.12082</v>
      </c>
      <c r="O444" s="41">
        <f>IF(L444=0,0,IF(C444&lt;&gt;"外语学院",综合评价得分!F444*因子分析矩阵及成分!$R$2+综合评价得分!G444*因子分析矩阵及成分!$R$3+综合评价得分!H444*因子分析矩阵及成分!$R$4,IF(综合评价得分!C444="外语学院",综合评价得分!G444*因子分析矩阵及成分!$R$7+综合评价得分!H444*因子分析矩阵及成分!$R$9)))</f>
        <v>-0.449928760906862</v>
      </c>
      <c r="P444" s="40">
        <f t="shared" si="51"/>
        <v>765</v>
      </c>
      <c r="Q444">
        <f t="shared" si="52"/>
        <v>59</v>
      </c>
      <c r="R444">
        <f t="shared" si="53"/>
        <v>38</v>
      </c>
      <c r="S444" t="str">
        <f>IF(Q444&lt;=VLOOKUP(C444,录取名额!$A:$B,2,0),"录取","不予录取")</f>
        <v>不予录取</v>
      </c>
      <c r="T444" t="str">
        <f t="shared" si="54"/>
        <v>FALSE</v>
      </c>
      <c r="U444" t="str">
        <f>IF(R444&lt;=VLOOKUP(E444,录取名额!E:F,2,0),"录取","不予录取")</f>
        <v>不予录取</v>
      </c>
      <c r="V444" t="str">
        <f t="shared" si="55"/>
        <v>FALSE</v>
      </c>
    </row>
    <row r="445" spans="1:22">
      <c r="A445" s="8">
        <v>546</v>
      </c>
      <c r="B445" s="8" t="s">
        <v>669</v>
      </c>
      <c r="C445" t="s">
        <v>1273</v>
      </c>
      <c r="D445">
        <f>VLOOKUP(A445,[1]数据整理!$A:$O,15,0)</f>
        <v>82903</v>
      </c>
      <c r="E445" t="str">
        <f>VLOOKUP(D445,目标专业代码!$I:$J,2,0)</f>
        <v>林产化学加工工程</v>
      </c>
      <c r="F445" s="41">
        <v>-0.465037742888784</v>
      </c>
      <c r="G445" s="41">
        <v>0.0655143822138545</v>
      </c>
      <c r="H445" s="41">
        <v>-0.835482764436663</v>
      </c>
      <c r="I445" s="7">
        <v>93.5</v>
      </c>
      <c r="J445" s="7">
        <f t="shared" si="49"/>
        <v>93.5</v>
      </c>
      <c r="K445" s="7" t="str">
        <f t="shared" si="50"/>
        <v>录取</v>
      </c>
      <c r="L445">
        <v>1</v>
      </c>
      <c r="M445">
        <v>1.19823</v>
      </c>
      <c r="N445">
        <v>-0.38557</v>
      </c>
      <c r="O445" s="41">
        <f>IF(L445=0,0,IF(C445&lt;&gt;"外语学院",综合评价得分!F445*因子分析矩阵及成分!$R$2+综合评价得分!G445*因子分析矩阵及成分!$R$3+综合评价得分!H445*因子分析矩阵及成分!$R$4,IF(综合评价得分!C445="外语学院",综合评价得分!G445*因子分析矩阵及成分!$R$7+综合评价得分!H445*因子分析矩阵及成分!$R$9)))</f>
        <v>-0.418006628382208</v>
      </c>
      <c r="P445" s="40">
        <f t="shared" si="51"/>
        <v>750</v>
      </c>
      <c r="Q445">
        <f t="shared" si="52"/>
        <v>22</v>
      </c>
      <c r="R445">
        <f t="shared" si="53"/>
        <v>2</v>
      </c>
      <c r="S445" t="str">
        <f>IF(Q445&lt;=VLOOKUP(C445,录取名额!$A:$B,2,0),"录取","不予录取")</f>
        <v>录取</v>
      </c>
      <c r="T445" t="str">
        <f t="shared" si="54"/>
        <v>RIGHT</v>
      </c>
      <c r="U445" t="str">
        <f>IF(R445&lt;=VLOOKUP(E445,录取名额!E:F,2,0),"录取","不予录取")</f>
        <v>录取</v>
      </c>
      <c r="V445" t="str">
        <f t="shared" si="55"/>
        <v>RIGHT</v>
      </c>
    </row>
    <row r="446" spans="1:22">
      <c r="A446" s="8">
        <v>547</v>
      </c>
      <c r="B446" s="8" t="s">
        <v>671</v>
      </c>
      <c r="C446" t="s">
        <v>1261</v>
      </c>
      <c r="D446">
        <f>VLOOKUP(A446,[1]数据整理!$A:$O,15,0)</f>
        <v>20200</v>
      </c>
      <c r="E446" t="str">
        <f>VLOOKUP(D446,目标专业代码!$I:$J,2,0)</f>
        <v>应用经济学</v>
      </c>
      <c r="F446" s="41">
        <v>0.0497265502995994</v>
      </c>
      <c r="G446" s="41">
        <v>0.323542432455547</v>
      </c>
      <c r="H446" s="41">
        <v>-0.0596809791573306</v>
      </c>
      <c r="I446" s="7" t="s">
        <v>1262</v>
      </c>
      <c r="J446" s="7">
        <f t="shared" si="49"/>
        <v>0</v>
      </c>
      <c r="K446" s="7" t="str">
        <f t="shared" si="50"/>
        <v>不予录取</v>
      </c>
      <c r="L446">
        <v>1</v>
      </c>
      <c r="M446">
        <v>-0.10505</v>
      </c>
      <c r="N446">
        <v>-0.30293</v>
      </c>
      <c r="O446" s="41">
        <f>IF(L446=0,0,IF(C446&lt;&gt;"外语学院",综合评价得分!F446*因子分析矩阵及成分!$R$2+综合评价得分!G446*因子分析矩阵及成分!$R$3+综合评价得分!H446*因子分析矩阵及成分!$R$4,IF(综合评价得分!C446="外语学院",综合评价得分!G446*因子分析矩阵及成分!$R$7+综合评价得分!H446*因子分析矩阵及成分!$R$9)))</f>
        <v>0.144409614798625</v>
      </c>
      <c r="P446" s="40">
        <f t="shared" si="51"/>
        <v>326</v>
      </c>
      <c r="Q446">
        <f t="shared" si="52"/>
        <v>158</v>
      </c>
      <c r="R446">
        <f t="shared" si="53"/>
        <v>36</v>
      </c>
      <c r="S446" t="str">
        <f>IF(Q446&lt;=VLOOKUP(C446,录取名额!$A:$B,2,0),"录取","不予录取")</f>
        <v>不予录取</v>
      </c>
      <c r="T446" t="str">
        <f t="shared" si="54"/>
        <v>RIGHT</v>
      </c>
      <c r="U446" t="str">
        <f>IF(R446&lt;=VLOOKUP(E446,录取名额!E:F,2,0),"录取","不予录取")</f>
        <v>不予录取</v>
      </c>
      <c r="V446" t="str">
        <f t="shared" si="55"/>
        <v>RIGHT</v>
      </c>
    </row>
    <row r="447" spans="1:22">
      <c r="A447" s="8">
        <v>550</v>
      </c>
      <c r="B447" s="8" t="s">
        <v>672</v>
      </c>
      <c r="C447" t="s">
        <v>1261</v>
      </c>
      <c r="D447">
        <f>VLOOKUP(A447,[1]数据整理!$A:$O,15,0)</f>
        <v>125300</v>
      </c>
      <c r="E447" t="str">
        <f>VLOOKUP(D447,目标专业代码!$I:$J,2,0)</f>
        <v>会计</v>
      </c>
      <c r="F447" s="41">
        <v>-1.07901538672798</v>
      </c>
      <c r="G447" s="41">
        <v>-0.0459531838427662</v>
      </c>
      <c r="H447" s="41">
        <v>-0.881413587411653</v>
      </c>
      <c r="I447" s="7" t="s">
        <v>1262</v>
      </c>
      <c r="J447" s="7">
        <f t="shared" si="49"/>
        <v>0</v>
      </c>
      <c r="K447" s="7" t="str">
        <f t="shared" si="50"/>
        <v>不予录取</v>
      </c>
      <c r="L447">
        <v>1</v>
      </c>
      <c r="M447">
        <v>-0.60767</v>
      </c>
      <c r="N447">
        <v>0.34845</v>
      </c>
      <c r="O447" s="41">
        <f>IF(L447=0,0,IF(C447&lt;&gt;"外语学院",综合评价得分!F447*因子分析矩阵及成分!$R$2+综合评价得分!G447*因子分析矩阵及成分!$R$3+综合评价得分!H447*因子分析矩阵及成分!$R$4,IF(综合评价得分!C447="外语学院",综合评价得分!G447*因子分析矩阵及成分!$R$7+综合评价得分!H447*因子分析矩阵及成分!$R$9)))</f>
        <v>-0.658915521908192</v>
      </c>
      <c r="P447" s="40">
        <f t="shared" si="51"/>
        <v>847</v>
      </c>
      <c r="Q447">
        <f t="shared" si="52"/>
        <v>343</v>
      </c>
      <c r="R447">
        <f t="shared" si="53"/>
        <v>71</v>
      </c>
      <c r="S447" t="str">
        <f>IF(Q447&lt;=VLOOKUP(C447,录取名额!$A:$B,2,0),"录取","不予录取")</f>
        <v>不予录取</v>
      </c>
      <c r="T447" t="str">
        <f t="shared" si="54"/>
        <v>RIGHT</v>
      </c>
      <c r="U447" t="str">
        <f>IF(R447&lt;=VLOOKUP(E447,录取名额!E:F,2,0),"录取","不予录取")</f>
        <v>不予录取</v>
      </c>
      <c r="V447" t="str">
        <f t="shared" si="55"/>
        <v>RIGHT</v>
      </c>
    </row>
    <row r="448" spans="1:22">
      <c r="A448" s="8">
        <v>551</v>
      </c>
      <c r="B448" s="8" t="s">
        <v>673</v>
      </c>
      <c r="C448" t="s">
        <v>1261</v>
      </c>
      <c r="D448">
        <f>VLOOKUP(A448,[1]数据整理!$A:$O,15,0)</f>
        <v>120200</v>
      </c>
      <c r="E448" t="str">
        <f>VLOOKUP(D448,目标专业代码!$I:$J,2,0)</f>
        <v>工商管理</v>
      </c>
      <c r="F448" s="41">
        <v>0.932179624336829</v>
      </c>
      <c r="G448" s="41">
        <v>-0.181557419262296</v>
      </c>
      <c r="H448" s="41">
        <v>0.767481330440791</v>
      </c>
      <c r="I448" s="7" t="s">
        <v>1262</v>
      </c>
      <c r="J448" s="7">
        <f t="shared" si="49"/>
        <v>0</v>
      </c>
      <c r="K448" s="7" t="str">
        <f t="shared" si="50"/>
        <v>不予录取</v>
      </c>
      <c r="L448">
        <v>1</v>
      </c>
      <c r="M448">
        <v>0.07043</v>
      </c>
      <c r="N448">
        <v>-0.66196</v>
      </c>
      <c r="O448" s="41">
        <f>IF(L448=0,0,IF(C448&lt;&gt;"外语学院",综合评价得分!F448*因子分析矩阵及成分!$R$2+综合评价得分!G448*因子分析矩阵及成分!$R$3+综合评价得分!H448*因子分析矩阵及成分!$R$4,IF(综合评价得分!C448="外语学院",综合评价得分!G448*因子分析矩阵及成分!$R$7+综合评价得分!H448*因子分析矩阵及成分!$R$9)))</f>
        <v>0.466604847336797</v>
      </c>
      <c r="P448" s="40">
        <f t="shared" si="51"/>
        <v>171</v>
      </c>
      <c r="Q448">
        <f t="shared" si="52"/>
        <v>85</v>
      </c>
      <c r="R448">
        <f t="shared" si="53"/>
        <v>27</v>
      </c>
      <c r="S448" t="str">
        <f>IF(Q448&lt;=VLOOKUP(C448,录取名额!$A:$B,2,0),"录取","不予录取")</f>
        <v>不予录取</v>
      </c>
      <c r="T448" t="str">
        <f t="shared" si="54"/>
        <v>RIGHT</v>
      </c>
      <c r="U448" t="str">
        <f>IF(R448&lt;=VLOOKUP(E448,录取名额!E:F,2,0),"录取","不予录取")</f>
        <v>不予录取</v>
      </c>
      <c r="V448" t="str">
        <f t="shared" si="55"/>
        <v>RIGHT</v>
      </c>
    </row>
    <row r="449" spans="1:22">
      <c r="A449" s="8">
        <v>552</v>
      </c>
      <c r="B449" s="8" t="s">
        <v>674</v>
      </c>
      <c r="C449" t="s">
        <v>1261</v>
      </c>
      <c r="D449">
        <f>VLOOKUP(A449,[1]数据整理!$A:$O,15,0)</f>
        <v>120200</v>
      </c>
      <c r="E449" t="str">
        <f>VLOOKUP(D449,目标专业代码!$I:$J,2,0)</f>
        <v>工商管理</v>
      </c>
      <c r="F449" s="41">
        <v>-1.65131689572318</v>
      </c>
      <c r="G449" s="41">
        <v>-0.0724453642472618</v>
      </c>
      <c r="H449" s="41">
        <v>-0.605828649561713</v>
      </c>
      <c r="I449" s="7" t="s">
        <v>1262</v>
      </c>
      <c r="J449" s="7">
        <f t="shared" si="49"/>
        <v>0</v>
      </c>
      <c r="K449" s="7" t="str">
        <f t="shared" si="50"/>
        <v>不予录取</v>
      </c>
      <c r="L449">
        <v>1</v>
      </c>
      <c r="M449">
        <v>0.43371</v>
      </c>
      <c r="N449">
        <v>-0.4957</v>
      </c>
      <c r="O449" s="41">
        <f>IF(L449=0,0,IF(C449&lt;&gt;"外语学院",综合评价得分!F449*因子分析矩阵及成分!$R$2+综合评价得分!G449*因子分析矩阵及成分!$R$3+综合评价得分!H449*因子分析矩阵及成分!$R$4,IF(综合评价得分!C449="外语学院",综合评价得分!G449*因子分析矩阵及成分!$R$7+综合评价得分!H449*因子分析矩阵及成分!$R$9)))</f>
        <v>-0.724811783807605</v>
      </c>
      <c r="P449" s="40">
        <f t="shared" si="51"/>
        <v>871</v>
      </c>
      <c r="Q449">
        <f t="shared" si="52"/>
        <v>350</v>
      </c>
      <c r="R449">
        <f t="shared" si="53"/>
        <v>120</v>
      </c>
      <c r="S449" t="str">
        <f>IF(Q449&lt;=VLOOKUP(C449,录取名额!$A:$B,2,0),"录取","不予录取")</f>
        <v>不予录取</v>
      </c>
      <c r="T449" t="str">
        <f t="shared" si="54"/>
        <v>RIGHT</v>
      </c>
      <c r="U449" t="str">
        <f>IF(R449&lt;=VLOOKUP(E449,录取名额!E:F,2,0),"录取","不予录取")</f>
        <v>不予录取</v>
      </c>
      <c r="V449" t="str">
        <f t="shared" si="55"/>
        <v>RIGHT</v>
      </c>
    </row>
    <row r="450" spans="1:22">
      <c r="A450" s="8">
        <v>495</v>
      </c>
      <c r="B450" s="8" t="s">
        <v>614</v>
      </c>
      <c r="C450" t="s">
        <v>1263</v>
      </c>
      <c r="D450">
        <f>VLOOKUP(A450,[1]数据整理!$A:$O,15,0)</f>
        <v>97300</v>
      </c>
      <c r="E450" t="str">
        <f>VLOOKUP(D450,目标专业代码!$I:$J,2,0)</f>
        <v>风景园林学（农学）</v>
      </c>
      <c r="F450" s="41">
        <v>0.288724257851349</v>
      </c>
      <c r="G450" s="41">
        <v>0.134627797539292</v>
      </c>
      <c r="H450" s="41">
        <v>1.62417926051988</v>
      </c>
      <c r="I450" s="7" t="s">
        <v>1262</v>
      </c>
      <c r="J450" s="7">
        <f t="shared" si="49"/>
        <v>0</v>
      </c>
      <c r="K450" s="7" t="str">
        <f t="shared" si="50"/>
        <v>不予录取</v>
      </c>
      <c r="L450">
        <v>1</v>
      </c>
      <c r="M450">
        <v>0.44194</v>
      </c>
      <c r="N450">
        <v>1.98773</v>
      </c>
      <c r="O450" s="41">
        <f>IF(L450=0,0,IF(C450&lt;&gt;"外语学院",综合评价得分!F403*因子分析矩阵及成分!$R$2+综合评价得分!G403*因子分析矩阵及成分!$R$3+综合评价得分!H403*因子分析矩阵及成分!$R$4,IF(综合评价得分!C403="外语学院",综合评价得分!G403*因子分析矩阵及成分!$R$7+综合评价得分!H403*因子分析矩阵及成分!$R$9)))</f>
        <v>0.500020209909818</v>
      </c>
      <c r="P450" s="40">
        <f t="shared" si="51"/>
        <v>154</v>
      </c>
      <c r="Q450">
        <f t="shared" si="52"/>
        <v>46</v>
      </c>
      <c r="R450">
        <f t="shared" si="53"/>
        <v>8</v>
      </c>
      <c r="S450" t="str">
        <f>IF(Q450&lt;=VLOOKUP(C450,录取名额!$A:$B,2,0),"录取","不予录取")</f>
        <v>录取</v>
      </c>
      <c r="T450" t="str">
        <f t="shared" si="54"/>
        <v>FALSE</v>
      </c>
      <c r="U450" t="str">
        <f>IF(R450&lt;=VLOOKUP(E450,录取名额!E:F,2,0),"录取","不予录取")</f>
        <v>录取</v>
      </c>
      <c r="V450" t="str">
        <f t="shared" si="55"/>
        <v>FALSE</v>
      </c>
    </row>
    <row r="451" spans="1:22">
      <c r="A451" s="8">
        <v>554</v>
      </c>
      <c r="B451" s="8" t="s">
        <v>676</v>
      </c>
      <c r="C451" t="s">
        <v>1265</v>
      </c>
      <c r="D451">
        <f>VLOOKUP(A451,[1]数据整理!$A:$O,15,0)</f>
        <v>135108</v>
      </c>
      <c r="E451" t="str">
        <f>VLOOKUP(D451,目标专业代码!$I:$J,2,0)</f>
        <v>艺术设计</v>
      </c>
      <c r="F451" s="41">
        <v>-0.36363850048398</v>
      </c>
      <c r="G451" s="41">
        <v>-0.277565634380101</v>
      </c>
      <c r="H451" s="41">
        <v>-0.510937553951603</v>
      </c>
      <c r="I451" s="7">
        <v>82.85</v>
      </c>
      <c r="J451" s="7">
        <f t="shared" ref="J451:J514" si="56">IF(ISNUMBER(I451),I451,0)</f>
        <v>82.85</v>
      </c>
      <c r="K451" s="7" t="str">
        <f t="shared" ref="K451:K514" si="57">IF(ISNUMBER(I451),"录取","不予录取")</f>
        <v>录取</v>
      </c>
      <c r="L451">
        <v>1</v>
      </c>
      <c r="M451">
        <v>0.1331</v>
      </c>
      <c r="N451">
        <v>0.8587</v>
      </c>
      <c r="O451" s="41">
        <f>IF(L451=0,0,IF(C451&lt;&gt;"外语学院",综合评价得分!F451*因子分析矩阵及成分!$R$2+综合评价得分!G451*因子分析矩阵及成分!$R$3+综合评价得分!H451*因子分析矩阵及成分!$R$4,IF(综合评价得分!C451="外语学院",综合评价得分!G451*因子分析矩阵及成分!$R$7+综合评价得分!H451*因子分析矩阵及成分!$R$9)))</f>
        <v>-0.428288692245352</v>
      </c>
      <c r="P451" s="40">
        <f t="shared" ref="P451:P514" si="58">_xlfn.RANK.EQ(O451,$O$2:$O$978)</f>
        <v>755</v>
      </c>
      <c r="Q451">
        <f t="shared" ref="Q451:Q514" si="59">SUMPRODUCT((C451=$C$2:$C$978)*($O$2:$O$978&gt;=O451))</f>
        <v>56</v>
      </c>
      <c r="R451">
        <f t="shared" ref="R451:R514" si="60">SUMPRODUCT((E451=$E$2:$E$978)*($O$2:$O$978&gt;=O451))</f>
        <v>36</v>
      </c>
      <c r="S451" t="str">
        <f>IF(Q451&lt;=VLOOKUP(C451,录取名额!$A:$B,2,0),"录取","不予录取")</f>
        <v>不予录取</v>
      </c>
      <c r="T451" t="str">
        <f t="shared" ref="T451:T514" si="61">IF(K451=S451,"RIGHT","FALSE")</f>
        <v>FALSE</v>
      </c>
      <c r="U451" t="str">
        <f>IF(R451&lt;=VLOOKUP(E451,录取名额!E:F,2,0),"录取","不予录取")</f>
        <v>不予录取</v>
      </c>
      <c r="V451" t="str">
        <f t="shared" ref="V451:V514" si="62">IF(K451=U451,"RIGHT","FALSE")</f>
        <v>FALSE</v>
      </c>
    </row>
    <row r="452" spans="1:22">
      <c r="A452" s="8">
        <v>555</v>
      </c>
      <c r="B452" s="8" t="s">
        <v>677</v>
      </c>
      <c r="C452" t="s">
        <v>1271</v>
      </c>
      <c r="D452">
        <f>VLOOKUP(A452,[1]数据整理!$A:$O,15,0)</f>
        <v>90702</v>
      </c>
      <c r="E452" t="str">
        <f>VLOOKUP(D452,目标专业代码!$I:$J,2,0)</f>
        <v>森林培育</v>
      </c>
      <c r="F452" s="41">
        <v>1.17117733188858</v>
      </c>
      <c r="G452" s="41">
        <v>0.422081994354776</v>
      </c>
      <c r="H452" s="41">
        <v>-0.139600516502807</v>
      </c>
      <c r="I452" s="7">
        <v>86.78</v>
      </c>
      <c r="J452" s="7">
        <f t="shared" si="56"/>
        <v>86.78</v>
      </c>
      <c r="K452" s="7" t="str">
        <f t="shared" si="57"/>
        <v>录取</v>
      </c>
      <c r="L452">
        <v>1</v>
      </c>
      <c r="M452">
        <v>3.50484</v>
      </c>
      <c r="N452">
        <v>1.55428</v>
      </c>
      <c r="O452" s="41">
        <f>IF(L452=0,0,IF(C452&lt;&gt;"外语学院",综合评价得分!F452*因子分析矩阵及成分!$R$2+综合评价得分!G452*因子分析矩阵及成分!$R$3+综合评价得分!H452*因子分析矩阵及成分!$R$4,IF(综合评价得分!C452="外语学院",综合评价得分!G452*因子分析矩阵及成分!$R$7+综合评价得分!H452*因子分析矩阵及成分!$R$9)))</f>
        <v>0.471866916050218</v>
      </c>
      <c r="P452" s="40">
        <f t="shared" si="58"/>
        <v>169</v>
      </c>
      <c r="Q452">
        <f t="shared" si="59"/>
        <v>8</v>
      </c>
      <c r="R452">
        <f t="shared" si="60"/>
        <v>4</v>
      </c>
      <c r="S452" t="str">
        <f>IF(Q452&lt;=VLOOKUP(C452,录取名额!$A:$B,2,0),"录取","不予录取")</f>
        <v>录取</v>
      </c>
      <c r="T452" t="str">
        <f t="shared" si="61"/>
        <v>RIGHT</v>
      </c>
      <c r="U452" t="str">
        <f>IF(R452&lt;=VLOOKUP(E452,录取名额!E:F,2,0),"录取","不予录取")</f>
        <v>录取</v>
      </c>
      <c r="V452" t="str">
        <f t="shared" si="62"/>
        <v>RIGHT</v>
      </c>
    </row>
    <row r="453" spans="1:22">
      <c r="A453" s="8">
        <v>556</v>
      </c>
      <c r="B453" s="8" t="s">
        <v>679</v>
      </c>
      <c r="C453" t="s">
        <v>1274</v>
      </c>
      <c r="D453">
        <f>VLOOKUP(A453,[1]数据整理!$A:$O,15,0)</f>
        <v>71300</v>
      </c>
      <c r="E453" t="str">
        <f>VLOOKUP(D453,目标专业代码!$I:$J,2,0)</f>
        <v>生态学</v>
      </c>
      <c r="F453" s="41">
        <v>-1.17439897156051</v>
      </c>
      <c r="G453" s="41">
        <v>-0.312609411067842</v>
      </c>
      <c r="H453" s="41">
        <v>-0.789551941461673</v>
      </c>
      <c r="I453" s="7" t="s">
        <v>1275</v>
      </c>
      <c r="J453" s="7">
        <f t="shared" si="56"/>
        <v>0</v>
      </c>
      <c r="K453" s="7" t="str">
        <f t="shared" si="57"/>
        <v>不予录取</v>
      </c>
      <c r="L453">
        <v>1</v>
      </c>
      <c r="M453">
        <v>0.93665</v>
      </c>
      <c r="N453">
        <v>-0.16092</v>
      </c>
      <c r="O453" s="41">
        <f>IF(L453=0,0,IF(C453&lt;&gt;"外语学院",综合评价得分!F453*因子分析矩阵及成分!$R$2+综合评价得分!G453*因子分析矩阵及成分!$R$3+综合评价得分!H453*因子分析矩阵及成分!$R$4,IF(综合评价得分!C453="外语学院",综合评价得分!G453*因子分析矩阵及成分!$R$7+综合评价得分!H453*因子分析矩阵及成分!$R$9)))</f>
        <v>-0.776692926996951</v>
      </c>
      <c r="P453" s="40">
        <f t="shared" si="58"/>
        <v>884</v>
      </c>
      <c r="Q453">
        <f t="shared" si="59"/>
        <v>17</v>
      </c>
      <c r="R453">
        <f t="shared" si="60"/>
        <v>11</v>
      </c>
      <c r="S453" t="str">
        <f>IF(Q453&lt;=VLOOKUP(C453,录取名额!$A:$B,2,0),"录取","不予录取")</f>
        <v>不予录取</v>
      </c>
      <c r="T453" t="str">
        <f t="shared" si="61"/>
        <v>RIGHT</v>
      </c>
      <c r="U453" t="str">
        <f>IF(R453&lt;=VLOOKUP(E453,录取名额!E:F,2,0),"录取","不予录取")</f>
        <v>不予录取</v>
      </c>
      <c r="V453" t="str">
        <f t="shared" si="62"/>
        <v>RIGHT</v>
      </c>
    </row>
    <row r="454" spans="1:22">
      <c r="A454" s="8">
        <v>557</v>
      </c>
      <c r="B454" s="8" t="s">
        <v>680</v>
      </c>
      <c r="C454" t="s">
        <v>1261</v>
      </c>
      <c r="D454">
        <f>VLOOKUP(A454,[1]数据整理!$A:$O,15,0)</f>
        <v>25400</v>
      </c>
      <c r="E454" t="str">
        <f>VLOOKUP(D454,目标专业代码!$I:$J,2,0)</f>
        <v>国际商务</v>
      </c>
      <c r="F454" s="41">
        <v>-0.630497694270766</v>
      </c>
      <c r="G454" s="41">
        <v>-0.476436822076934</v>
      </c>
      <c r="H454" s="41">
        <v>0.400779548082863</v>
      </c>
      <c r="I454" s="7" t="s">
        <v>1262</v>
      </c>
      <c r="J454" s="7">
        <f t="shared" si="56"/>
        <v>0</v>
      </c>
      <c r="K454" s="7" t="str">
        <f t="shared" si="57"/>
        <v>不予录取</v>
      </c>
      <c r="L454">
        <v>1</v>
      </c>
      <c r="M454">
        <v>-0.24776</v>
      </c>
      <c r="N454">
        <v>-0.10078</v>
      </c>
      <c r="O454" s="41">
        <f>IF(L454=0,0,IF(C454&lt;&gt;"外语学院",综合评价得分!F454*因子分析矩阵及成分!$R$2+综合评价得分!G454*因子分析矩阵及成分!$R$3+综合评价得分!H454*因子分析矩阵及成分!$R$4,IF(综合评价得分!C454="外语学院",综合评价得分!G454*因子分析矩阵及成分!$R$7+综合评价得分!H454*因子分析矩阵及成分!$R$9)))</f>
        <v>-0.247520979228425</v>
      </c>
      <c r="P454" s="40">
        <f t="shared" si="58"/>
        <v>639</v>
      </c>
      <c r="Q454">
        <f t="shared" si="59"/>
        <v>281</v>
      </c>
      <c r="R454">
        <f t="shared" si="60"/>
        <v>19</v>
      </c>
      <c r="S454" t="str">
        <f>IF(Q454&lt;=VLOOKUP(C454,录取名额!$A:$B,2,0),"录取","不予录取")</f>
        <v>不予录取</v>
      </c>
      <c r="T454" t="str">
        <f t="shared" si="61"/>
        <v>RIGHT</v>
      </c>
      <c r="U454" t="str">
        <f>IF(R454&lt;=VLOOKUP(E454,录取名额!E:F,2,0),"录取","不予录取")</f>
        <v>不予录取</v>
      </c>
      <c r="V454" t="str">
        <f t="shared" si="62"/>
        <v>RIGHT</v>
      </c>
    </row>
    <row r="455" spans="1:22">
      <c r="A455" s="8">
        <v>558</v>
      </c>
      <c r="B455" s="8" t="s">
        <v>681</v>
      </c>
      <c r="C455" t="s">
        <v>1261</v>
      </c>
      <c r="D455">
        <f>VLOOKUP(A455,[1]数据整理!$A:$O,15,0)</f>
        <v>120200</v>
      </c>
      <c r="E455" t="str">
        <f>VLOOKUP(D455,目标专业代码!$I:$J,2,0)</f>
        <v>工商管理</v>
      </c>
      <c r="F455" s="41">
        <v>-0.538575499058554</v>
      </c>
      <c r="G455" s="41">
        <v>-0.149476882919018</v>
      </c>
      <c r="H455" s="41">
        <v>-0.22341050749716</v>
      </c>
      <c r="I455" s="7" t="s">
        <v>1262</v>
      </c>
      <c r="J455" s="7">
        <f t="shared" si="56"/>
        <v>0</v>
      </c>
      <c r="K455" s="7" t="str">
        <f t="shared" si="57"/>
        <v>不予录取</v>
      </c>
      <c r="L455">
        <v>1</v>
      </c>
      <c r="M455">
        <v>0.19794</v>
      </c>
      <c r="N455">
        <v>-0.67928</v>
      </c>
      <c r="O455" s="41">
        <f>IF(L455=0,0,IF(C455&lt;&gt;"外语学院",综合评价得分!F455*因子分析矩阵及成分!$R$2+综合评价得分!G455*因子分析矩阵及成分!$R$3+综合评价得分!H455*因子分析矩阵及成分!$R$4,IF(综合评价得分!C455="外语学院",综合评价得分!G455*因子分析矩阵及成分!$R$7+综合评价得分!H455*因子分析矩阵及成分!$R$9)))</f>
        <v>-0.305978025893519</v>
      </c>
      <c r="P455" s="40">
        <f t="shared" si="58"/>
        <v>680</v>
      </c>
      <c r="Q455">
        <f t="shared" si="59"/>
        <v>301</v>
      </c>
      <c r="R455">
        <f t="shared" si="60"/>
        <v>105</v>
      </c>
      <c r="S455" t="str">
        <f>IF(Q455&lt;=VLOOKUP(C455,录取名额!$A:$B,2,0),"录取","不予录取")</f>
        <v>不予录取</v>
      </c>
      <c r="T455" t="str">
        <f t="shared" si="61"/>
        <v>RIGHT</v>
      </c>
      <c r="U455" t="str">
        <f>IF(R455&lt;=VLOOKUP(E455,录取名额!E:F,2,0),"录取","不予录取")</f>
        <v>不予录取</v>
      </c>
      <c r="V455" t="str">
        <f t="shared" si="62"/>
        <v>RIGHT</v>
      </c>
    </row>
    <row r="456" spans="1:22">
      <c r="A456" s="8">
        <v>559</v>
      </c>
      <c r="B456" s="8" t="s">
        <v>682</v>
      </c>
      <c r="C456" t="s">
        <v>1264</v>
      </c>
      <c r="D456">
        <f>VLOOKUP(A456,[1]数据整理!$A:$O,15,0)</f>
        <v>83000</v>
      </c>
      <c r="E456" t="str">
        <f>VLOOKUP(D456,目标专业代码!$I:$J,2,0)</f>
        <v>环境科学与工程</v>
      </c>
      <c r="F456" s="41">
        <v>-1.82618680124949</v>
      </c>
      <c r="G456" s="41">
        <v>-0.151438669940105</v>
      </c>
      <c r="H456" s="41">
        <v>0.975380133051307</v>
      </c>
      <c r="I456" s="7">
        <v>83.76</v>
      </c>
      <c r="J456" s="7">
        <f t="shared" si="56"/>
        <v>83.76</v>
      </c>
      <c r="K456" s="7" t="str">
        <f t="shared" si="57"/>
        <v>录取</v>
      </c>
      <c r="L456">
        <v>1</v>
      </c>
      <c r="M456">
        <v>-0.98037</v>
      </c>
      <c r="N456">
        <v>1.01526</v>
      </c>
      <c r="O456" s="41">
        <f>IF(L456=0,0,IF(C456&lt;&gt;"外语学院",综合评价得分!F456*因子分析矩阵及成分!$R$2+综合评价得分!G456*因子分析矩阵及成分!$R$3+综合评价得分!H456*因子分析矩阵及成分!$R$4,IF(综合评价得分!C456="外语学院",综合评价得分!G456*因子分析矩阵及成分!$R$7+综合评价得分!H456*因子分析矩阵及成分!$R$9)))</f>
        <v>-0.205237602089757</v>
      </c>
      <c r="P456" s="40">
        <f t="shared" si="58"/>
        <v>608</v>
      </c>
      <c r="Q456">
        <f t="shared" si="59"/>
        <v>8</v>
      </c>
      <c r="R456">
        <f t="shared" si="60"/>
        <v>7</v>
      </c>
      <c r="S456" t="str">
        <f>IF(Q456&lt;=VLOOKUP(C456,录取名额!$A:$B,2,0),"录取","不予录取")</f>
        <v>录取</v>
      </c>
      <c r="T456" t="str">
        <f t="shared" si="61"/>
        <v>RIGHT</v>
      </c>
      <c r="U456" t="str">
        <f>IF(R456&lt;=VLOOKUP(E456,录取名额!E:F,2,0),"录取","不予录取")</f>
        <v>不予录取</v>
      </c>
      <c r="V456" t="str">
        <f t="shared" si="62"/>
        <v>FALSE</v>
      </c>
    </row>
    <row r="457" spans="1:22">
      <c r="A457" s="8">
        <v>560</v>
      </c>
      <c r="B457" s="8" t="s">
        <v>683</v>
      </c>
      <c r="C457" t="s">
        <v>1271</v>
      </c>
      <c r="D457">
        <f>VLOOKUP(A457,[1]数据整理!$A:$O,15,0)</f>
        <v>90702</v>
      </c>
      <c r="E457" t="str">
        <f>VLOOKUP(D457,目标专业代码!$I:$J,2,0)</f>
        <v>森林培育</v>
      </c>
      <c r="F457" s="41">
        <v>0.362262014021118</v>
      </c>
      <c r="G457" s="41">
        <v>-0.252351745356613</v>
      </c>
      <c r="H457" s="41">
        <v>-0.353266924932034</v>
      </c>
      <c r="I457" s="7" t="s">
        <v>1275</v>
      </c>
      <c r="J457" s="7">
        <f t="shared" si="56"/>
        <v>0</v>
      </c>
      <c r="K457" s="7" t="str">
        <f t="shared" si="57"/>
        <v>不予录取</v>
      </c>
      <c r="L457">
        <v>1</v>
      </c>
      <c r="M457">
        <v>0.3055</v>
      </c>
      <c r="N457">
        <v>-0.63427</v>
      </c>
      <c r="O457" s="41">
        <f>IF(L457=0,0,IF(C457&lt;&gt;"外语学院",综合评价得分!F457*因子分析矩阵及成分!$R$2+综合评价得分!G457*因子分析矩阵及成分!$R$3+综合评价得分!H457*因子分析矩阵及成分!$R$4,IF(综合评价得分!C457="外语学院",综合评价得分!G457*因子分析矩阵及成分!$R$7+综合评价得分!H457*因子分析矩阵及成分!$R$9)))</f>
        <v>-0.154425284998104</v>
      </c>
      <c r="P457" s="40">
        <f t="shared" si="58"/>
        <v>555</v>
      </c>
      <c r="Q457">
        <f t="shared" si="59"/>
        <v>31</v>
      </c>
      <c r="R457">
        <f t="shared" si="60"/>
        <v>12</v>
      </c>
      <c r="S457" t="str">
        <f>IF(Q457&lt;=VLOOKUP(C457,录取名额!$A:$B,2,0),"录取","不予录取")</f>
        <v>录取</v>
      </c>
      <c r="T457" t="str">
        <f t="shared" si="61"/>
        <v>FALSE</v>
      </c>
      <c r="U457" t="str">
        <f>IF(R457&lt;=VLOOKUP(E457,录取名额!E:F,2,0),"录取","不予录取")</f>
        <v>录取</v>
      </c>
      <c r="V457" t="str">
        <f t="shared" si="62"/>
        <v>FALSE</v>
      </c>
    </row>
    <row r="458" spans="1:22">
      <c r="A458" s="8">
        <v>562</v>
      </c>
      <c r="B458" s="8" t="s">
        <v>685</v>
      </c>
      <c r="C458" t="s">
        <v>1261</v>
      </c>
      <c r="D458">
        <f>VLOOKUP(A458,[1]数据整理!$A:$O,15,0)</f>
        <v>25400</v>
      </c>
      <c r="E458" t="str">
        <f>VLOOKUP(D458,目标专业代码!$I:$J,2,0)</f>
        <v>国际商务</v>
      </c>
      <c r="F458" s="41">
        <v>0.527721965403099</v>
      </c>
      <c r="G458" s="41">
        <v>0.220931746002369</v>
      </c>
      <c r="H458" s="41">
        <v>-0.743621118486683</v>
      </c>
      <c r="I458" s="7" t="s">
        <v>1262</v>
      </c>
      <c r="J458" s="7">
        <f t="shared" si="56"/>
        <v>0</v>
      </c>
      <c r="K458" s="7" t="str">
        <f t="shared" si="57"/>
        <v>不予录取</v>
      </c>
      <c r="L458">
        <v>1</v>
      </c>
      <c r="M458">
        <v>0.3951</v>
      </c>
      <c r="N458">
        <v>-0.36648</v>
      </c>
      <c r="O458" s="41">
        <f>IF(L458=0,0,IF(C458&lt;&gt;"外语学院",综合评价得分!F458*因子分析矩阵及成分!$R$2+综合评价得分!G458*因子分析矩阵及成分!$R$3+综合评价得分!H458*因子分析矩阵及成分!$R$4,IF(综合评价得分!C458="外语学院",综合评价得分!G458*因子分析矩阵及成分!$R$7+综合评价得分!H458*因子分析矩阵及成分!$R$9)))</f>
        <v>-0.0335065583470378</v>
      </c>
      <c r="P458" s="40">
        <f t="shared" si="58"/>
        <v>449</v>
      </c>
      <c r="Q458">
        <f t="shared" si="59"/>
        <v>211</v>
      </c>
      <c r="R458">
        <f t="shared" si="60"/>
        <v>13</v>
      </c>
      <c r="S458" t="str">
        <f>IF(Q458&lt;=VLOOKUP(C458,录取名额!$A:$B,2,0),"录取","不予录取")</f>
        <v>不予录取</v>
      </c>
      <c r="T458" t="str">
        <f t="shared" si="61"/>
        <v>RIGHT</v>
      </c>
      <c r="U458" t="str">
        <f>IF(R458&lt;=VLOOKUP(E458,录取名额!E:F,2,0),"录取","不予录取")</f>
        <v>不予录取</v>
      </c>
      <c r="V458" t="str">
        <f t="shared" si="62"/>
        <v>RIGHT</v>
      </c>
    </row>
    <row r="459" spans="1:22">
      <c r="A459" s="8">
        <v>563</v>
      </c>
      <c r="B459" s="8" t="s">
        <v>686</v>
      </c>
      <c r="C459" t="s">
        <v>1263</v>
      </c>
      <c r="D459">
        <f>VLOOKUP(A459,[1]数据整理!$A:$O,15,0)</f>
        <v>83400</v>
      </c>
      <c r="E459" t="str">
        <f>VLOOKUP(D459,目标专业代码!$I:$J,2,0)</f>
        <v>风景园林学（工学）</v>
      </c>
      <c r="F459" s="41">
        <v>-1.84208406538824</v>
      </c>
      <c r="G459" s="41">
        <v>-0.0137370981011684</v>
      </c>
      <c r="H459" s="41">
        <v>-0.881413587411653</v>
      </c>
      <c r="I459" s="7" t="s">
        <v>1262</v>
      </c>
      <c r="J459" s="7">
        <f t="shared" si="56"/>
        <v>0</v>
      </c>
      <c r="K459" s="7" t="str">
        <f t="shared" si="57"/>
        <v>不予录取</v>
      </c>
      <c r="L459">
        <v>1</v>
      </c>
      <c r="M459">
        <v>4.36052</v>
      </c>
      <c r="N459">
        <v>2.31355</v>
      </c>
      <c r="O459" s="41">
        <f>IF(L459=0,0,IF(C459&lt;&gt;"外语学院",综合评价得分!F459*因子分析矩阵及成分!$R$2+综合评价得分!G459*因子分析矩阵及成分!$R$3+综合评价得分!H459*因子分析矩阵及成分!$R$4,IF(综合评价得分!C459="外语学院",综合评价得分!G459*因子分析矩阵及成分!$R$7+综合评价得分!H459*因子分析矩阵及成分!$R$9)))</f>
        <v>-0.855470737953182</v>
      </c>
      <c r="P459" s="40">
        <f t="shared" si="58"/>
        <v>906</v>
      </c>
      <c r="Q459">
        <f t="shared" si="59"/>
        <v>210</v>
      </c>
      <c r="R459">
        <f t="shared" si="60"/>
        <v>56</v>
      </c>
      <c r="S459" t="str">
        <f>IF(Q459&lt;=VLOOKUP(C459,录取名额!$A:$B,2,0),"录取","不予录取")</f>
        <v>不予录取</v>
      </c>
      <c r="T459" t="str">
        <f t="shared" si="61"/>
        <v>RIGHT</v>
      </c>
      <c r="U459" t="str">
        <f>IF(R459&lt;=VLOOKUP(E459,录取名额!E:F,2,0),"录取","不予录取")</f>
        <v>不予录取</v>
      </c>
      <c r="V459" t="str">
        <f t="shared" si="62"/>
        <v>RIGHT</v>
      </c>
    </row>
    <row r="460" spans="1:22">
      <c r="A460" s="8">
        <v>564</v>
      </c>
      <c r="B460" s="8" t="s">
        <v>687</v>
      </c>
      <c r="C460" t="s">
        <v>1261</v>
      </c>
      <c r="D460">
        <f>VLOOKUP(A460,[1]数据整理!$A:$O,15,0)</f>
        <v>120200</v>
      </c>
      <c r="E460" t="str">
        <f>VLOOKUP(D460,目标专业代码!$I:$J,2,0)</f>
        <v>工商管理</v>
      </c>
      <c r="F460" s="41">
        <v>-1.23798802811553</v>
      </c>
      <c r="G460" s="41">
        <v>0.265253210343454</v>
      </c>
      <c r="H460" s="41">
        <v>3.76670965654429</v>
      </c>
      <c r="I460" s="7" t="s">
        <v>1262</v>
      </c>
      <c r="J460" s="7">
        <f t="shared" si="56"/>
        <v>0</v>
      </c>
      <c r="K460" s="7" t="str">
        <f t="shared" si="57"/>
        <v>不予录取</v>
      </c>
      <c r="L460">
        <v>1</v>
      </c>
      <c r="M460">
        <v>0.20471</v>
      </c>
      <c r="N460">
        <v>0.61709</v>
      </c>
      <c r="O460" s="41">
        <f>IF(L460=0,0,IF(C460&lt;&gt;"外语学院",综合评价得分!F460*因子分析矩阵及成分!$R$2+综合评价得分!G460*因子分析矩阵及成分!$R$3+综合评价得分!H460*因子分析矩阵及成分!$R$4,IF(综合评价得分!C460="外语学院",综合评价得分!G460*因子分析矩阵及成分!$R$7+综合评价得分!H460*因子分析矩阵及成分!$R$9)))</f>
        <v>1.22475000481422</v>
      </c>
      <c r="P460" s="40">
        <f t="shared" si="58"/>
        <v>42</v>
      </c>
      <c r="Q460">
        <f t="shared" si="59"/>
        <v>21</v>
      </c>
      <c r="R460">
        <f t="shared" si="60"/>
        <v>11</v>
      </c>
      <c r="S460" t="str">
        <f>IF(Q460&lt;=VLOOKUP(C460,录取名额!$A:$B,2,0),"录取","不予录取")</f>
        <v>录取</v>
      </c>
      <c r="T460" t="str">
        <f t="shared" si="61"/>
        <v>FALSE</v>
      </c>
      <c r="U460" t="str">
        <f>IF(R460&lt;=VLOOKUP(E460,录取名额!E:F,2,0),"录取","不予录取")</f>
        <v>录取</v>
      </c>
      <c r="V460" t="str">
        <f t="shared" si="62"/>
        <v>FALSE</v>
      </c>
    </row>
    <row r="461" spans="1:22">
      <c r="A461" s="8">
        <v>565</v>
      </c>
      <c r="B461" s="8" t="s">
        <v>688</v>
      </c>
      <c r="C461" t="s">
        <v>1261</v>
      </c>
      <c r="D461">
        <f>VLOOKUP(A461,[1]数据整理!$A:$O,15,0)</f>
        <v>125300</v>
      </c>
      <c r="E461" t="str">
        <f>VLOOKUP(D461,目标专业代码!$I:$J,2,0)</f>
        <v>会计</v>
      </c>
      <c r="F461" s="41">
        <v>0.14164874551181</v>
      </c>
      <c r="G461" s="41">
        <v>0.0827800449923999</v>
      </c>
      <c r="H461" s="41">
        <v>0.486466691247052</v>
      </c>
      <c r="I461" s="7" t="s">
        <v>1262</v>
      </c>
      <c r="J461" s="7">
        <f t="shared" si="56"/>
        <v>0</v>
      </c>
      <c r="K461" s="7" t="str">
        <f t="shared" si="57"/>
        <v>不予录取</v>
      </c>
      <c r="L461">
        <v>1</v>
      </c>
      <c r="M461">
        <v>0.95201</v>
      </c>
      <c r="N461">
        <v>-0.99854</v>
      </c>
      <c r="O461" s="41">
        <f>IF(L461=0,0,IF(C461&lt;&gt;"外语学院",综合评价得分!F461*因子分析矩阵及成分!$R$2+综合评价得分!G461*因子分析矩阵及成分!$R$3+综合评价得分!H461*因子分析矩阵及成分!$R$4,IF(综合评价得分!C461="外语学院",综合评价得分!G461*因子分析矩阵及成分!$R$7+综合评价得分!H461*因子分析矩阵及成分!$R$9)))</f>
        <v>0.264899427895326</v>
      </c>
      <c r="P461" s="40">
        <f t="shared" si="58"/>
        <v>265</v>
      </c>
      <c r="Q461">
        <f t="shared" si="59"/>
        <v>130</v>
      </c>
      <c r="R461">
        <f t="shared" si="60"/>
        <v>24</v>
      </c>
      <c r="S461" t="str">
        <f>IF(Q461&lt;=VLOOKUP(C461,录取名额!$A:$B,2,0),"录取","不予录取")</f>
        <v>不予录取</v>
      </c>
      <c r="T461" t="str">
        <f t="shared" si="61"/>
        <v>RIGHT</v>
      </c>
      <c r="U461" t="str">
        <f>IF(R461&lt;=VLOOKUP(E461,录取名额!E:F,2,0),"录取","不予录取")</f>
        <v>不予录取</v>
      </c>
      <c r="V461" t="str">
        <f t="shared" si="62"/>
        <v>RIGHT</v>
      </c>
    </row>
    <row r="462" spans="1:22">
      <c r="A462" s="8">
        <v>566</v>
      </c>
      <c r="B462" s="8" t="s">
        <v>690</v>
      </c>
      <c r="C462" t="s">
        <v>1270</v>
      </c>
      <c r="D462">
        <f>VLOOKUP(A462,[1]数据整理!$A:$O,15,0)</f>
        <v>50200</v>
      </c>
      <c r="E462" t="str">
        <f>VLOOKUP(D462,目标专业代码!$I:$J,2,0)</f>
        <v>外国语言文学</v>
      </c>
      <c r="F462" s="41">
        <v>0.590197347841351</v>
      </c>
      <c r="G462" s="41">
        <v>0.0744194644698102</v>
      </c>
      <c r="H462" s="41">
        <v>-0.353266924932034</v>
      </c>
      <c r="I462" s="7" t="s">
        <v>1262</v>
      </c>
      <c r="J462" s="7">
        <f t="shared" si="56"/>
        <v>0</v>
      </c>
      <c r="K462" s="7" t="str">
        <f t="shared" si="57"/>
        <v>不予录取</v>
      </c>
      <c r="L462">
        <v>1</v>
      </c>
      <c r="M462">
        <v>0.52274</v>
      </c>
      <c r="N462">
        <v>-0.0415</v>
      </c>
      <c r="O462" s="41">
        <f>IF(L462=0,0,IF(C462&lt;&gt;"外语学院",综合评价得分!F462*因子分析矩阵及成分!$R$2+综合评价得分!G462*因子分析矩阵及成分!$R$3+综合评价得分!H462*因子分析矩阵及成分!$R$4,IF(综合评价得分!C462="外语学院",综合评价得分!G462*因子分析矩阵及成分!$R$7+综合评价得分!H462*因子分析矩阵及成分!$R$9)))</f>
        <v>-0.0793396943978215</v>
      </c>
      <c r="P462" s="40">
        <f t="shared" si="58"/>
        <v>486</v>
      </c>
      <c r="Q462">
        <f t="shared" si="59"/>
        <v>14</v>
      </c>
      <c r="R462">
        <f t="shared" si="60"/>
        <v>4</v>
      </c>
      <c r="S462" t="str">
        <f>IF(Q462&lt;=VLOOKUP(C462,录取名额!$A:$B,2,0),"录取","不予录取")</f>
        <v>不予录取</v>
      </c>
      <c r="T462" t="str">
        <f t="shared" si="61"/>
        <v>RIGHT</v>
      </c>
      <c r="U462" t="str">
        <f>IF(R462&lt;=VLOOKUP(E462,录取名额!E:F,2,0),"录取","不予录取")</f>
        <v>不予录取</v>
      </c>
      <c r="V462" t="str">
        <f t="shared" si="62"/>
        <v>RIGHT</v>
      </c>
    </row>
    <row r="463" spans="1:22">
      <c r="A463" s="8">
        <v>568</v>
      </c>
      <c r="B463" s="8" t="s">
        <v>691</v>
      </c>
      <c r="C463" t="s">
        <v>1265</v>
      </c>
      <c r="D463">
        <f>VLOOKUP(A463,[1]数据整理!$A:$O,15,0)</f>
        <v>135108</v>
      </c>
      <c r="E463" t="str">
        <f>VLOOKUP(D463,目标专业代码!$I:$J,2,0)</f>
        <v>艺术设计</v>
      </c>
      <c r="F463" s="41">
        <v>0.196802062639138</v>
      </c>
      <c r="G463" s="41">
        <v>0.0884766022354108</v>
      </c>
      <c r="H463" s="41">
        <v>-0.881413587411653</v>
      </c>
      <c r="I463" s="7" t="s">
        <v>1262</v>
      </c>
      <c r="J463" s="7">
        <f t="shared" si="56"/>
        <v>0</v>
      </c>
      <c r="K463" s="7" t="str">
        <f t="shared" si="57"/>
        <v>不予录取</v>
      </c>
      <c r="L463">
        <v>1</v>
      </c>
      <c r="M463">
        <v>1.67874</v>
      </c>
      <c r="N463">
        <v>-1.18087</v>
      </c>
      <c r="O463" s="41">
        <f>IF(L463=0,0,IF(C463&lt;&gt;"外语学院",综合评价得分!F463*因子分析矩阵及成分!$R$2+综合评价得分!G463*因子分析矩阵及成分!$R$3+综合评价得分!H463*因子分析矩阵及成分!$R$4,IF(综合评价得分!C463="外语学院",综合评价得分!G463*因子分析矩阵及成分!$R$7+综合评价得分!H463*因子分析矩阵及成分!$R$9)))</f>
        <v>-0.240972577016473</v>
      </c>
      <c r="P463" s="40">
        <f t="shared" si="58"/>
        <v>637</v>
      </c>
      <c r="Q463">
        <f t="shared" si="59"/>
        <v>44</v>
      </c>
      <c r="R463">
        <f t="shared" si="60"/>
        <v>26</v>
      </c>
      <c r="S463" t="str">
        <f>IF(Q463&lt;=VLOOKUP(C463,录取名额!$A:$B,2,0),"录取","不予录取")</f>
        <v>不予录取</v>
      </c>
      <c r="T463" t="str">
        <f t="shared" si="61"/>
        <v>RIGHT</v>
      </c>
      <c r="U463" t="str">
        <f>IF(R463&lt;=VLOOKUP(E463,录取名额!E:F,2,0),"录取","不予录取")</f>
        <v>不予录取</v>
      </c>
      <c r="V463" t="str">
        <f t="shared" si="62"/>
        <v>RIGHT</v>
      </c>
    </row>
    <row r="464" spans="1:22">
      <c r="A464" s="8">
        <v>569</v>
      </c>
      <c r="B464" s="8" t="s">
        <v>692</v>
      </c>
      <c r="C464" t="s">
        <v>1261</v>
      </c>
      <c r="D464">
        <f>VLOOKUP(A464,[1]数据整理!$A:$O,15,0)</f>
        <v>125300</v>
      </c>
      <c r="E464" t="str">
        <f>VLOOKUP(D464,目标专业代码!$I:$J,2,0)</f>
        <v>会计</v>
      </c>
      <c r="F464" s="41">
        <v>-0.50180662097367</v>
      </c>
      <c r="G464" s="41">
        <v>0.35290712500093</v>
      </c>
      <c r="H464" s="41">
        <v>-0.881413587411653</v>
      </c>
      <c r="I464" s="7" t="s">
        <v>1262</v>
      </c>
      <c r="J464" s="7">
        <f t="shared" si="56"/>
        <v>0</v>
      </c>
      <c r="K464" s="7" t="str">
        <f t="shared" si="57"/>
        <v>不予录取</v>
      </c>
      <c r="L464">
        <v>1</v>
      </c>
      <c r="M464">
        <v>1.01974</v>
      </c>
      <c r="N464">
        <v>-0.98065</v>
      </c>
      <c r="O464" s="41">
        <f>IF(L464=0,0,IF(C464&lt;&gt;"外语学院",综合评价得分!F464*因子分析矩阵及成分!$R$2+综合评价得分!G464*因子分析矩阵及成分!$R$3+综合评价得分!H464*因子分析矩阵及成分!$R$4,IF(综合评价得分!C464="外语学院",综合评价得分!G464*因子分析矩阵及成分!$R$7+综合评价得分!H464*因子分析矩阵及成分!$R$9)))</f>
        <v>-0.309489353620201</v>
      </c>
      <c r="P464" s="40">
        <f t="shared" si="58"/>
        <v>683</v>
      </c>
      <c r="Q464">
        <f t="shared" si="59"/>
        <v>302</v>
      </c>
      <c r="R464">
        <f t="shared" si="60"/>
        <v>62</v>
      </c>
      <c r="S464" t="str">
        <f>IF(Q464&lt;=VLOOKUP(C464,录取名额!$A:$B,2,0),"录取","不予录取")</f>
        <v>不予录取</v>
      </c>
      <c r="T464" t="str">
        <f t="shared" si="61"/>
        <v>RIGHT</v>
      </c>
      <c r="U464" t="str">
        <f>IF(R464&lt;=VLOOKUP(E464,录取名额!E:F,2,0),"录取","不予录取")</f>
        <v>不予录取</v>
      </c>
      <c r="V464" t="str">
        <f t="shared" si="62"/>
        <v>RIGHT</v>
      </c>
    </row>
    <row r="465" spans="1:22">
      <c r="A465" s="8">
        <v>570</v>
      </c>
      <c r="B465" s="8" t="s">
        <v>693</v>
      </c>
      <c r="C465" t="s">
        <v>1272</v>
      </c>
      <c r="D465">
        <f>VLOOKUP(A465,[1]数据整理!$A:$O,15,0)</f>
        <v>80202</v>
      </c>
      <c r="E465" t="str">
        <f>VLOOKUP(D465,目标专业代码!$I:$J,2,0)</f>
        <v>机械电子工程</v>
      </c>
      <c r="F465" s="41">
        <v>-0.522611141871535</v>
      </c>
      <c r="G465" s="41">
        <v>0.168024300821477</v>
      </c>
      <c r="H465" s="41">
        <v>-0.881413587411653</v>
      </c>
      <c r="I465" s="7" t="s">
        <v>1262</v>
      </c>
      <c r="J465" s="7">
        <f t="shared" si="56"/>
        <v>0</v>
      </c>
      <c r="K465" s="7" t="str">
        <f t="shared" si="57"/>
        <v>不予录取</v>
      </c>
      <c r="L465">
        <v>1</v>
      </c>
      <c r="M465">
        <v>-0.48461</v>
      </c>
      <c r="N465">
        <v>-0.2174</v>
      </c>
      <c r="O465" s="41">
        <f>IF(L465=0,0,IF(C465&lt;&gt;"外语学院",综合评价得分!F465*因子分析矩阵及成分!$R$2+综合评价得分!G465*因子分析矩阵及成分!$R$3+综合评价得分!H465*因子分析矩阵及成分!$R$4,IF(综合评价得分!C465="外语学院",综合评价得分!G465*因子分析矩阵及成分!$R$7+综合评价得分!H465*因子分析矩阵及成分!$R$9)))</f>
        <v>-0.402958300987081</v>
      </c>
      <c r="P465" s="40">
        <f t="shared" si="58"/>
        <v>740</v>
      </c>
      <c r="Q465">
        <f t="shared" si="59"/>
        <v>4</v>
      </c>
      <c r="R465">
        <f t="shared" si="60"/>
        <v>2</v>
      </c>
      <c r="S465" t="str">
        <f>IF(Q465&lt;=VLOOKUP(C465,录取名额!$A:$B,2,0),"录取","不予录取")</f>
        <v>录取</v>
      </c>
      <c r="T465" t="str">
        <f t="shared" si="61"/>
        <v>FALSE</v>
      </c>
      <c r="U465" t="str">
        <f>IF(R465&lt;=VLOOKUP(E465,录取名额!E:F,2,0),"录取","不予录取")</f>
        <v>不予录取</v>
      </c>
      <c r="V465" t="str">
        <f t="shared" si="62"/>
        <v>RIGHT</v>
      </c>
    </row>
    <row r="466" spans="1:22">
      <c r="A466" s="8">
        <v>571</v>
      </c>
      <c r="B466" s="8" t="s">
        <v>695</v>
      </c>
      <c r="C466" t="s">
        <v>1261</v>
      </c>
      <c r="D466">
        <f>VLOOKUP(A466,[1]数据整理!$A:$O,15,0)</f>
        <v>120300</v>
      </c>
      <c r="E466" t="str">
        <f>VLOOKUP(D466,目标专业代码!$I:$J,2,0)</f>
        <v>农林经济管理</v>
      </c>
      <c r="F466" s="41">
        <v>-0.268254915651447</v>
      </c>
      <c r="G466" s="41">
        <v>-3.68183347586544</v>
      </c>
      <c r="H466" s="41">
        <v>1.3561235076884</v>
      </c>
      <c r="I466" s="7" t="s">
        <v>1275</v>
      </c>
      <c r="J466" s="7">
        <f t="shared" si="56"/>
        <v>0</v>
      </c>
      <c r="K466" s="7" t="str">
        <f t="shared" si="57"/>
        <v>不予录取</v>
      </c>
      <c r="L466">
        <v>1</v>
      </c>
      <c r="M466">
        <v>4.82492</v>
      </c>
      <c r="N466">
        <v>1.05965</v>
      </c>
      <c r="O466" s="41">
        <f>IF(L466=0,0,IF(C466&lt;&gt;"外语学院",综合评价得分!F466*因子分析矩阵及成分!$R$2+综合评价得分!G466*因子分析矩阵及成分!$R$3+综合评价得分!H466*因子分析矩阵及成分!$R$4,IF(综合评价得分!C466="外语学院",综合评价得分!G466*因子分析矩阵及成分!$R$7+综合评价得分!H466*因子分析矩阵及成分!$R$9)))</f>
        <v>-1.30145070399361</v>
      </c>
      <c r="P466" s="40">
        <f t="shared" si="58"/>
        <v>952</v>
      </c>
      <c r="Q466">
        <f t="shared" si="59"/>
        <v>361</v>
      </c>
      <c r="R466">
        <f t="shared" si="60"/>
        <v>39</v>
      </c>
      <c r="S466" t="str">
        <f>IF(Q466&lt;=VLOOKUP(C466,录取名额!$A:$B,2,0),"录取","不予录取")</f>
        <v>不予录取</v>
      </c>
      <c r="T466" t="str">
        <f t="shared" si="61"/>
        <v>RIGHT</v>
      </c>
      <c r="U466" t="str">
        <f>IF(R466&lt;=VLOOKUP(E466,录取名额!E:F,2,0),"录取","不予录取")</f>
        <v>不予录取</v>
      </c>
      <c r="V466" t="str">
        <f t="shared" si="62"/>
        <v>RIGHT</v>
      </c>
    </row>
    <row r="467" spans="1:22">
      <c r="A467" s="8">
        <v>572</v>
      </c>
      <c r="B467" s="8" t="s">
        <v>696</v>
      </c>
      <c r="C467" t="s">
        <v>1261</v>
      </c>
      <c r="D467">
        <f>VLOOKUP(A467,[1]数据整理!$A:$O,15,0)</f>
        <v>20200</v>
      </c>
      <c r="E467" t="str">
        <f>VLOOKUP(D467,目标专业代码!$I:$J,2,0)</f>
        <v>应用经济学</v>
      </c>
      <c r="F467" s="41">
        <v>0.711566355827521</v>
      </c>
      <c r="G467" s="41">
        <v>0.0975952807969973</v>
      </c>
      <c r="H467" s="41">
        <v>-0.590857091297079</v>
      </c>
      <c r="I467" s="7" t="s">
        <v>1275</v>
      </c>
      <c r="J467" s="7">
        <f t="shared" si="56"/>
        <v>0</v>
      </c>
      <c r="K467" s="7" t="str">
        <f t="shared" si="57"/>
        <v>不予录取</v>
      </c>
      <c r="L467">
        <v>1</v>
      </c>
      <c r="M467">
        <v>0.03281</v>
      </c>
      <c r="N467">
        <v>0.29398</v>
      </c>
      <c r="O467" s="41">
        <f>IF(L467=0,0,IF(C467&lt;&gt;"外语学院",综合评价得分!F467*因子分析矩阵及成分!$R$2+综合评价得分!G467*因子分析矩阵及成分!$R$3+综合评价得分!H467*因子分析矩阵及成分!$R$4,IF(综合评价得分!C467="外语学院",综合评价得分!G467*因子分析矩阵及成分!$R$7+综合评价得分!H467*因子分析矩阵及成分!$R$9)))</f>
        <v>0.0175369515357335</v>
      </c>
      <c r="P467" s="40">
        <f t="shared" si="58"/>
        <v>399</v>
      </c>
      <c r="Q467">
        <f t="shared" si="59"/>
        <v>190</v>
      </c>
      <c r="R467">
        <f t="shared" si="60"/>
        <v>43</v>
      </c>
      <c r="S467" t="str">
        <f>IF(Q467&lt;=VLOOKUP(C467,录取名额!$A:$B,2,0),"录取","不予录取")</f>
        <v>不予录取</v>
      </c>
      <c r="T467" t="str">
        <f t="shared" si="61"/>
        <v>RIGHT</v>
      </c>
      <c r="U467" t="str">
        <f>IF(R467&lt;=VLOOKUP(E467,录取名额!E:F,2,0),"录取","不予录取")</f>
        <v>不予录取</v>
      </c>
      <c r="V467" t="str">
        <f t="shared" si="62"/>
        <v>RIGHT</v>
      </c>
    </row>
    <row r="468" spans="1:22">
      <c r="A468" s="8">
        <v>573</v>
      </c>
      <c r="B468" s="8" t="s">
        <v>697</v>
      </c>
      <c r="C468" t="s">
        <v>1261</v>
      </c>
      <c r="D468">
        <f>VLOOKUP(A468,[1]数据整理!$A:$O,15,0)</f>
        <v>125300</v>
      </c>
      <c r="E468" t="str">
        <f>VLOOKUP(D468,目标专业代码!$I:$J,2,0)</f>
        <v>会计</v>
      </c>
      <c r="F468" s="41">
        <v>1.68594162507696</v>
      </c>
      <c r="G468" s="41">
        <v>0.124481663029736</v>
      </c>
      <c r="H468" s="41">
        <v>1.10860390462122</v>
      </c>
      <c r="I468" s="7" t="s">
        <v>1262</v>
      </c>
      <c r="J468" s="7">
        <f t="shared" si="56"/>
        <v>0</v>
      </c>
      <c r="K468" s="7" t="str">
        <f t="shared" si="57"/>
        <v>不予录取</v>
      </c>
      <c r="L468">
        <v>1</v>
      </c>
      <c r="M468">
        <v>-1.18647</v>
      </c>
      <c r="N468">
        <v>-0.26073</v>
      </c>
      <c r="O468" s="41">
        <f>IF(L468=0,0,IF(C468&lt;&gt;"外语学院",综合评价得分!F468*因子分析矩阵及成分!$R$2+综合评价得分!G468*因子分析矩阵及成分!$R$3+综合评价得分!H468*因子分析矩阵及成分!$R$4,IF(综合评价得分!C468="外语学院",综合评价得分!G468*因子分析矩阵及成分!$R$7+综合评价得分!H468*因子分析矩阵及成分!$R$9)))</f>
        <v>0.951663905480887</v>
      </c>
      <c r="P468" s="40">
        <f t="shared" si="58"/>
        <v>69</v>
      </c>
      <c r="Q468">
        <f t="shared" si="59"/>
        <v>33</v>
      </c>
      <c r="R468">
        <f t="shared" si="60"/>
        <v>4</v>
      </c>
      <c r="S468" t="str">
        <f>IF(Q468&lt;=VLOOKUP(C468,录取名额!$A:$B,2,0),"录取","不予录取")</f>
        <v>录取</v>
      </c>
      <c r="T468" t="str">
        <f t="shared" si="61"/>
        <v>FALSE</v>
      </c>
      <c r="U468" t="str">
        <f>IF(R468&lt;=VLOOKUP(E468,录取名额!E:F,2,0),"录取","不予录取")</f>
        <v>录取</v>
      </c>
      <c r="V468" t="str">
        <f t="shared" si="62"/>
        <v>FALSE</v>
      </c>
    </row>
    <row r="469" spans="1:22">
      <c r="A469" s="8">
        <v>574</v>
      </c>
      <c r="B469" s="8" t="s">
        <v>698</v>
      </c>
      <c r="C469" t="s">
        <v>1265</v>
      </c>
      <c r="D469">
        <f>VLOOKUP(A469,[1]数据整理!$A:$O,15,0)</f>
        <v>135108</v>
      </c>
      <c r="E469" t="str">
        <f>VLOOKUP(D469,目标专业代码!$I:$J,2,0)</f>
        <v>艺术设计</v>
      </c>
      <c r="F469" s="41">
        <v>-0.776967368091623</v>
      </c>
      <c r="G469" s="41">
        <v>0.221571764178498</v>
      </c>
      <c r="H469" s="41">
        <v>-0.789551941461673</v>
      </c>
      <c r="I469" s="7">
        <v>85.95</v>
      </c>
      <c r="J469" s="7">
        <f t="shared" si="56"/>
        <v>85.95</v>
      </c>
      <c r="K469" s="7" t="str">
        <f t="shared" si="57"/>
        <v>录取</v>
      </c>
      <c r="L469">
        <v>1</v>
      </c>
      <c r="M469">
        <v>-0.37876</v>
      </c>
      <c r="N469">
        <v>0.63157</v>
      </c>
      <c r="O469" s="41">
        <f>IF(L469=0,0,IF(C469&lt;&gt;"外语学院",综合评价得分!F469*因子分析矩阵及成分!$R$2+综合评价得分!G469*因子分析矩阵及成分!$R$3+综合评价得分!H469*因子分析矩阵及成分!$R$4,IF(综合评价得分!C469="外语学院",综合评价得分!G469*因子分析矩阵及成分!$R$7+综合评价得分!H469*因子分析矩阵及成分!$R$9)))</f>
        <v>-0.41298956794287</v>
      </c>
      <c r="P469" s="40">
        <f t="shared" si="58"/>
        <v>748</v>
      </c>
      <c r="Q469">
        <f t="shared" si="59"/>
        <v>54</v>
      </c>
      <c r="R469">
        <f t="shared" si="60"/>
        <v>34</v>
      </c>
      <c r="S469" t="str">
        <f>IF(Q469&lt;=VLOOKUP(C469,录取名额!$A:$B,2,0),"录取","不予录取")</f>
        <v>不予录取</v>
      </c>
      <c r="T469" t="str">
        <f t="shared" si="61"/>
        <v>FALSE</v>
      </c>
      <c r="U469" t="str">
        <f>IF(R469&lt;=VLOOKUP(E469,录取名额!E:F,2,0),"录取","不予录取")</f>
        <v>不予录取</v>
      </c>
      <c r="V469" t="str">
        <f t="shared" si="62"/>
        <v>FALSE</v>
      </c>
    </row>
    <row r="470" spans="1:22">
      <c r="A470" s="8">
        <v>575</v>
      </c>
      <c r="B470" s="8" t="s">
        <v>699</v>
      </c>
      <c r="C470" t="s">
        <v>1261</v>
      </c>
      <c r="D470">
        <f>VLOOKUP(A470,[1]数据整理!$A:$O,15,0)</f>
        <v>20200</v>
      </c>
      <c r="E470" t="str">
        <f>VLOOKUP(D470,目标专业代码!$I:$J,2,0)</f>
        <v>应用经济学</v>
      </c>
      <c r="F470" s="41">
        <v>0.913795185294387</v>
      </c>
      <c r="G470" s="41">
        <v>0.273446157582012</v>
      </c>
      <c r="H470" s="41">
        <v>-0.0173020757796366</v>
      </c>
      <c r="I470" s="7" t="s">
        <v>1262</v>
      </c>
      <c r="J470" s="7">
        <f t="shared" si="56"/>
        <v>0</v>
      </c>
      <c r="K470" s="7" t="str">
        <f t="shared" si="57"/>
        <v>不予录取</v>
      </c>
      <c r="L470">
        <v>1</v>
      </c>
      <c r="M470">
        <v>-0.28182</v>
      </c>
      <c r="N470">
        <v>-0.33337</v>
      </c>
      <c r="O470" s="41">
        <f>IF(L470=0,0,IF(C470&lt;&gt;"外语学院",综合评价得分!F470*因子分析矩阵及成分!$R$2+综合评价得分!G470*因子分析矩阵及成分!$R$3+综合评价得分!H470*因子分析矩阵及成分!$R$4,IF(综合评价得分!C470="外语学院",综合评价得分!G470*因子分析矩阵及成分!$R$7+综合评价得分!H470*因子分析矩阵及成分!$R$9)))</f>
        <v>0.37675329105375</v>
      </c>
      <c r="P470" s="40">
        <f t="shared" si="58"/>
        <v>207</v>
      </c>
      <c r="Q470">
        <f t="shared" si="59"/>
        <v>103</v>
      </c>
      <c r="R470">
        <f t="shared" si="60"/>
        <v>27</v>
      </c>
      <c r="S470" t="str">
        <f>IF(Q470&lt;=VLOOKUP(C470,录取名额!$A:$B,2,0),"录取","不予录取")</f>
        <v>不予录取</v>
      </c>
      <c r="T470" t="str">
        <f t="shared" si="61"/>
        <v>RIGHT</v>
      </c>
      <c r="U470" t="str">
        <f>IF(R470&lt;=VLOOKUP(E470,录取名额!E:F,2,0),"录取","不予录取")</f>
        <v>不予录取</v>
      </c>
      <c r="V470" t="str">
        <f t="shared" si="62"/>
        <v>RIGHT</v>
      </c>
    </row>
    <row r="471" spans="1:22">
      <c r="A471" s="8">
        <v>577</v>
      </c>
      <c r="B471" s="8" t="s">
        <v>700</v>
      </c>
      <c r="C471" t="s">
        <v>1261</v>
      </c>
      <c r="D471">
        <f>VLOOKUP(A471,[1]数据整理!$A:$O,15,0)</f>
        <v>120200</v>
      </c>
      <c r="E471" t="str">
        <f>VLOOKUP(D471,目标专业代码!$I:$J,2,0)</f>
        <v>工商管理</v>
      </c>
      <c r="F471" s="41">
        <v>-1.79439227297198</v>
      </c>
      <c r="G471" s="41">
        <v>6.27032132578884</v>
      </c>
      <c r="H471" s="41">
        <v>-0.605828649561713</v>
      </c>
      <c r="I471" s="7" t="s">
        <v>1262</v>
      </c>
      <c r="J471" s="7">
        <f t="shared" si="56"/>
        <v>0</v>
      </c>
      <c r="K471" s="7" t="str">
        <f t="shared" si="57"/>
        <v>不予录取</v>
      </c>
      <c r="L471">
        <v>1</v>
      </c>
      <c r="M471">
        <v>1.17189</v>
      </c>
      <c r="N471">
        <v>-0.93352</v>
      </c>
      <c r="O471" s="41">
        <f>IF(L471=0,0,IF(C471&lt;&gt;"外语学院",综合评价得分!F471*因子分析矩阵及成分!$R$2+综合评价得分!G471*因子分析矩阵及成分!$R$3+综合评价得分!H471*因子分析矩阵及成分!$R$4,IF(综合评价得分!C471="外语学院",综合评价得分!G471*因子分析矩阵及成分!$R$7+综合评价得分!H471*因子分析矩阵及成分!$R$9)))</f>
        <v>2.24396225277821</v>
      </c>
      <c r="P471" s="40">
        <f t="shared" si="58"/>
        <v>15</v>
      </c>
      <c r="Q471">
        <f t="shared" si="59"/>
        <v>3</v>
      </c>
      <c r="R471">
        <f t="shared" si="60"/>
        <v>2</v>
      </c>
      <c r="S471" t="str">
        <f>IF(Q471&lt;=VLOOKUP(C471,录取名额!$A:$B,2,0),"录取","不予录取")</f>
        <v>录取</v>
      </c>
      <c r="T471" t="str">
        <f t="shared" si="61"/>
        <v>FALSE</v>
      </c>
      <c r="U471" t="str">
        <f>IF(R471&lt;=VLOOKUP(E471,录取名额!E:F,2,0),"录取","不予录取")</f>
        <v>录取</v>
      </c>
      <c r="V471" t="str">
        <f t="shared" si="62"/>
        <v>FALSE</v>
      </c>
    </row>
    <row r="472" spans="1:22">
      <c r="A472" s="8">
        <v>579</v>
      </c>
      <c r="B472" s="8" t="s">
        <v>701</v>
      </c>
      <c r="C472" t="s">
        <v>1276</v>
      </c>
      <c r="D472">
        <f>VLOOKUP(A472,[1]数据整理!$A:$O,15,0)</f>
        <v>30500</v>
      </c>
      <c r="E472" t="str">
        <f>VLOOKUP(D472,目标专业代码!$I:$J,2,0)</f>
        <v>马克思主义理论</v>
      </c>
      <c r="F472" s="41">
        <v>0.0129576722147157</v>
      </c>
      <c r="G472" s="41">
        <v>0.318373154106572</v>
      </c>
      <c r="H472" s="41">
        <v>-0.835482764436663</v>
      </c>
      <c r="I472" s="7">
        <v>86.8</v>
      </c>
      <c r="J472" s="7">
        <f t="shared" si="56"/>
        <v>86.8</v>
      </c>
      <c r="K472" s="7" t="str">
        <f t="shared" si="57"/>
        <v>录取</v>
      </c>
      <c r="L472">
        <v>1</v>
      </c>
      <c r="M472">
        <v>-0.10921</v>
      </c>
      <c r="N472">
        <v>0.14353</v>
      </c>
      <c r="O472" s="41">
        <f>IF(L472=0,0,IF(C472&lt;&gt;"外语学院",综合评价得分!F472*因子分析矩阵及成分!$R$2+综合评价得分!G472*因子分析矩阵及成分!$R$3+综合评价得分!H472*因子分析矩阵及成分!$R$4,IF(综合评价得分!C472="外语学院",综合评价得分!G472*因子分析矩阵及成分!$R$7+综合评价得分!H472*因子分析矩阵及成分!$R$9)))</f>
        <v>-0.165374401069124</v>
      </c>
      <c r="P472" s="40">
        <f t="shared" si="58"/>
        <v>568</v>
      </c>
      <c r="Q472">
        <f t="shared" si="59"/>
        <v>1</v>
      </c>
      <c r="R472">
        <f t="shared" si="60"/>
        <v>1</v>
      </c>
      <c r="S472" t="str">
        <f>IF(Q472&lt;=VLOOKUP(C472,录取名额!$A:$B,2,0),"录取","不予录取")</f>
        <v>录取</v>
      </c>
      <c r="T472" t="str">
        <f t="shared" si="61"/>
        <v>RIGHT</v>
      </c>
      <c r="U472" t="str">
        <f>IF(R472&lt;=VLOOKUP(E472,录取名额!E:F,2,0),"录取","不予录取")</f>
        <v>录取</v>
      </c>
      <c r="V472" t="str">
        <f t="shared" si="62"/>
        <v>RIGHT</v>
      </c>
    </row>
    <row r="473" spans="1:22">
      <c r="A473" s="8">
        <v>580</v>
      </c>
      <c r="B473" s="8" t="s">
        <v>703</v>
      </c>
      <c r="C473" t="s">
        <v>1261</v>
      </c>
      <c r="D473">
        <f>VLOOKUP(A473,[1]数据整理!$A:$O,15,0)</f>
        <v>120300</v>
      </c>
      <c r="E473" t="str">
        <f>VLOOKUP(D473,目标专业代码!$I:$J,2,0)</f>
        <v>农林经济管理</v>
      </c>
      <c r="F473" s="41">
        <v>-0.556959938100996</v>
      </c>
      <c r="G473" s="41">
        <v>0.413993617856128</v>
      </c>
      <c r="H473" s="41">
        <v>0.597799630819997</v>
      </c>
      <c r="I473" s="7" t="s">
        <v>1262</v>
      </c>
      <c r="J473" s="7">
        <f t="shared" si="56"/>
        <v>0</v>
      </c>
      <c r="K473" s="7" t="str">
        <f t="shared" si="57"/>
        <v>不予录取</v>
      </c>
      <c r="L473">
        <v>1</v>
      </c>
      <c r="M473">
        <v>1.47853</v>
      </c>
      <c r="N473">
        <v>-0.24222</v>
      </c>
      <c r="O473" s="41">
        <f>IF(L473=0,0,IF(C473&lt;&gt;"外语学院",综合评价得分!F473*因子分析矩阵及成分!$R$2+综合评价得分!G473*因子分析矩阵及成分!$R$3+综合评价得分!H473*因子分析矩阵及成分!$R$4,IF(综合评价得分!C473="外语学院",综合评价得分!G473*因子分析矩阵及成分!$R$7+综合评价得分!H473*因子分析矩阵及成分!$R$9)))</f>
        <v>0.270698561720115</v>
      </c>
      <c r="P473" s="40">
        <f t="shared" si="58"/>
        <v>262</v>
      </c>
      <c r="Q473">
        <f t="shared" si="59"/>
        <v>129</v>
      </c>
      <c r="R473">
        <f t="shared" si="60"/>
        <v>14</v>
      </c>
      <c r="S473" t="str">
        <f>IF(Q473&lt;=VLOOKUP(C473,录取名额!$A:$B,2,0),"录取","不予录取")</f>
        <v>不予录取</v>
      </c>
      <c r="T473" t="str">
        <f t="shared" si="61"/>
        <v>RIGHT</v>
      </c>
      <c r="U473" t="str">
        <f>IF(R473&lt;=VLOOKUP(E473,录取名额!E:F,2,0),"录取","不予录取")</f>
        <v>不予录取</v>
      </c>
      <c r="V473" t="str">
        <f t="shared" si="62"/>
        <v>RIGHT</v>
      </c>
    </row>
    <row r="474" spans="1:22">
      <c r="A474" s="8">
        <v>553</v>
      </c>
      <c r="B474" s="8" t="s">
        <v>675</v>
      </c>
      <c r="C474" t="s">
        <v>1263</v>
      </c>
      <c r="D474">
        <f>VLOOKUP(A474,[1]数据整理!$A:$O,15,0)</f>
        <v>97300</v>
      </c>
      <c r="E474" t="str">
        <f>VLOOKUP(D474,目标专业代码!$I:$J,2,0)</f>
        <v>风景园林学（农学）</v>
      </c>
      <c r="F474" s="41">
        <v>0.766719672954849</v>
      </c>
      <c r="G474" s="41">
        <v>0.196271995424533</v>
      </c>
      <c r="H474" s="41">
        <v>0.00612800391225842</v>
      </c>
      <c r="I474" s="7" t="s">
        <v>1262</v>
      </c>
      <c r="J474" s="7">
        <f t="shared" si="56"/>
        <v>0</v>
      </c>
      <c r="K474" s="7" t="str">
        <f t="shared" si="57"/>
        <v>不予录取</v>
      </c>
      <c r="L474">
        <v>1</v>
      </c>
      <c r="M474">
        <v>-0.06534</v>
      </c>
      <c r="N474">
        <v>0.47097</v>
      </c>
      <c r="O474" s="41">
        <f>IF(L474=0,0,IF(C474&lt;&gt;"外语学院",综合评价得分!F450*因子分析矩阵及成分!$R$2+综合评价得分!G450*因子分析矩阵及成分!$R$3+综合评价得分!H450*因子分析矩阵及成分!$R$4,IF(综合评价得分!C450="外语学院",综合评价得分!G450*因子分析矩阵及成分!$R$7+综合评价得分!H450*因子分析矩阵及成分!$R$9)))</f>
        <v>0.766054591310961</v>
      </c>
      <c r="P474" s="40">
        <f t="shared" si="58"/>
        <v>88</v>
      </c>
      <c r="Q474">
        <f t="shared" si="59"/>
        <v>29</v>
      </c>
      <c r="R474">
        <f t="shared" si="60"/>
        <v>5</v>
      </c>
      <c r="S474" t="str">
        <f>IF(Q474&lt;=VLOOKUP(C474,录取名额!$A:$B,2,0),"录取","不予录取")</f>
        <v>录取</v>
      </c>
      <c r="T474" t="str">
        <f t="shared" si="61"/>
        <v>FALSE</v>
      </c>
      <c r="U474" t="str">
        <f>IF(R474&lt;=VLOOKUP(E474,录取名额!E:F,2,0),"录取","不予录取")</f>
        <v>录取</v>
      </c>
      <c r="V474" t="str">
        <f t="shared" si="62"/>
        <v>FALSE</v>
      </c>
    </row>
    <row r="475" spans="1:22">
      <c r="A475" s="8">
        <v>582</v>
      </c>
      <c r="B475" s="8" t="s">
        <v>705</v>
      </c>
      <c r="C475" t="s">
        <v>1263</v>
      </c>
      <c r="D475">
        <f>VLOOKUP(A475,[1]数据整理!$A:$O,15,0)</f>
        <v>95300</v>
      </c>
      <c r="E475" t="str">
        <f>VLOOKUP(D475,目标专业代码!$I:$J,2,0)</f>
        <v>风景园林</v>
      </c>
      <c r="F475" s="41">
        <v>-1.05333979224694</v>
      </c>
      <c r="G475" s="41">
        <v>0.0884535405153595</v>
      </c>
      <c r="H475" s="41">
        <v>-0.209415556686804</v>
      </c>
      <c r="I475" s="7" t="s">
        <v>1262</v>
      </c>
      <c r="J475" s="7">
        <f t="shared" si="56"/>
        <v>0</v>
      </c>
      <c r="K475" s="7" t="str">
        <f t="shared" si="57"/>
        <v>不予录取</v>
      </c>
      <c r="L475">
        <v>1</v>
      </c>
      <c r="M475">
        <v>1.09478</v>
      </c>
      <c r="N475">
        <v>-0.859</v>
      </c>
      <c r="O475" s="41">
        <f>IF(L475=0,0,IF(C475&lt;&gt;"外语学院",综合评价得分!F475*因子分析矩阵及成分!$R$2+综合评价得分!G475*因子分析矩阵及成分!$R$3+综合评价得分!H475*因子分析矩阵及成分!$R$4,IF(综合评价得分!C475="外语学院",综合评价得分!G475*因子分析矩阵及成分!$R$7+综合评价得分!H475*因子分析矩阵及成分!$R$9)))</f>
        <v>-0.330667222897468</v>
      </c>
      <c r="P475" s="40">
        <f t="shared" si="58"/>
        <v>700</v>
      </c>
      <c r="Q475">
        <f t="shared" si="59"/>
        <v>164</v>
      </c>
      <c r="R475">
        <f t="shared" si="60"/>
        <v>81</v>
      </c>
      <c r="S475" t="str">
        <f>IF(Q475&lt;=VLOOKUP(C475,录取名额!$A:$B,2,0),"录取","不予录取")</f>
        <v>不予录取</v>
      </c>
      <c r="T475" t="str">
        <f t="shared" si="61"/>
        <v>RIGHT</v>
      </c>
      <c r="U475" t="str">
        <f>IF(R475&lt;=VLOOKUP(E475,录取名额!E:F,2,0),"录取","不予录取")</f>
        <v>不予录取</v>
      </c>
      <c r="V475" t="str">
        <f t="shared" si="62"/>
        <v>RIGHT</v>
      </c>
    </row>
    <row r="476" spans="1:22">
      <c r="A476" s="8">
        <v>583</v>
      </c>
      <c r="B476" s="8" t="s">
        <v>706</v>
      </c>
      <c r="C476" t="s">
        <v>1264</v>
      </c>
      <c r="D476">
        <f>VLOOKUP(A476,[1]数据整理!$A:$O,15,0)</f>
        <v>83000</v>
      </c>
      <c r="E476" t="str">
        <f>VLOOKUP(D476,目标专业代码!$I:$J,2,0)</f>
        <v>环境科学与工程</v>
      </c>
      <c r="F476" s="41">
        <v>-0.490816613594024</v>
      </c>
      <c r="G476" s="41">
        <v>-0.06064260610341</v>
      </c>
      <c r="H476" s="41">
        <v>-0.536990216831994</v>
      </c>
      <c r="I476" s="7">
        <v>88.9</v>
      </c>
      <c r="J476" s="7">
        <f t="shared" si="56"/>
        <v>88.9</v>
      </c>
      <c r="K476" s="7" t="str">
        <f t="shared" si="57"/>
        <v>录取</v>
      </c>
      <c r="L476">
        <v>1</v>
      </c>
      <c r="M476">
        <v>0.51246</v>
      </c>
      <c r="N476">
        <v>-0.81767</v>
      </c>
      <c r="O476" s="41">
        <f>IF(L476=0,0,IF(C476&lt;&gt;"外语学院",综合评价得分!F476*因子分析矩阵及成分!$R$2+综合评价得分!G476*因子分析矩阵及成分!$R$3+综合评价得分!H476*因子分析矩阵及成分!$R$4,IF(综合评价得分!C476="外语学院",综合评价得分!G476*因子分析矩阵及成分!$R$7+综合评价得分!H476*因子分析矩阵及成分!$R$9)))</f>
        <v>-0.370681936149673</v>
      </c>
      <c r="P476" s="40">
        <f t="shared" si="58"/>
        <v>725</v>
      </c>
      <c r="Q476">
        <f t="shared" si="59"/>
        <v>15</v>
      </c>
      <c r="R476">
        <f t="shared" si="60"/>
        <v>13</v>
      </c>
      <c r="S476" t="str">
        <f>IF(Q476&lt;=VLOOKUP(C476,录取名额!$A:$B,2,0),"录取","不予录取")</f>
        <v>不予录取</v>
      </c>
      <c r="T476" t="str">
        <f t="shared" si="61"/>
        <v>FALSE</v>
      </c>
      <c r="U476" t="str">
        <f>IF(R476&lt;=VLOOKUP(E476,录取名额!E:F,2,0),"录取","不予录取")</f>
        <v>不予录取</v>
      </c>
      <c r="V476" t="str">
        <f t="shared" si="62"/>
        <v>FALSE</v>
      </c>
    </row>
    <row r="477" spans="1:22">
      <c r="A477" s="8">
        <v>584</v>
      </c>
      <c r="B477" s="8" t="s">
        <v>707</v>
      </c>
      <c r="C477" t="s">
        <v>1261</v>
      </c>
      <c r="D477">
        <f>VLOOKUP(A477,[1]数据整理!$A:$O,15,0)</f>
        <v>20200</v>
      </c>
      <c r="E477" t="str">
        <f>VLOOKUP(D477,目标专业代码!$I:$J,2,0)</f>
        <v>应用经济学</v>
      </c>
      <c r="F477" s="41">
        <v>-0.554405670149046</v>
      </c>
      <c r="G477" s="41">
        <v>0.444217576686763</v>
      </c>
      <c r="H477" s="41">
        <v>0.427441462177263</v>
      </c>
      <c r="I477" s="7" t="s">
        <v>1262</v>
      </c>
      <c r="J477" s="7">
        <f t="shared" si="56"/>
        <v>0</v>
      </c>
      <c r="K477" s="7" t="str">
        <f t="shared" si="57"/>
        <v>不予录取</v>
      </c>
      <c r="L477">
        <v>1</v>
      </c>
      <c r="M477">
        <v>1.44659</v>
      </c>
      <c r="N477">
        <v>-0.77992</v>
      </c>
      <c r="O477" s="41">
        <f>IF(L477=0,0,IF(C477&lt;&gt;"外语学院",综合评价得分!F477*因子分析矩阵及成分!$R$2+综合评价得分!G477*因子分析矩阵及成分!$R$3+综合评价得分!H477*因子分析矩阵及成分!$R$4,IF(综合评价得分!C477="外语学院",综合评价得分!G477*因子分析矩阵及成分!$R$7+综合评价得分!H477*因子分析矩阵及成分!$R$9)))</f>
        <v>0.220497886673776</v>
      </c>
      <c r="P477" s="40">
        <f t="shared" si="58"/>
        <v>286</v>
      </c>
      <c r="Q477">
        <f t="shared" si="59"/>
        <v>141</v>
      </c>
      <c r="R477">
        <f t="shared" si="60"/>
        <v>32</v>
      </c>
      <c r="S477" t="str">
        <f>IF(Q477&lt;=VLOOKUP(C477,录取名额!$A:$B,2,0),"录取","不予录取")</f>
        <v>不予录取</v>
      </c>
      <c r="T477" t="str">
        <f t="shared" si="61"/>
        <v>RIGHT</v>
      </c>
      <c r="U477" t="str">
        <f>IF(R477&lt;=VLOOKUP(E477,录取名额!E:F,2,0),"录取","不予录取")</f>
        <v>不予录取</v>
      </c>
      <c r="V477" t="str">
        <f t="shared" si="62"/>
        <v>RIGHT</v>
      </c>
    </row>
    <row r="478" spans="1:22">
      <c r="A478" s="8">
        <v>585</v>
      </c>
      <c r="B478" s="8" t="s">
        <v>708</v>
      </c>
      <c r="C478" t="s">
        <v>1263</v>
      </c>
      <c r="D478">
        <f>VLOOKUP(A478,[1]数据整理!$A:$O,15,0)</f>
        <v>95300</v>
      </c>
      <c r="E478" t="str">
        <f>VLOOKUP(D478,目标专业代码!$I:$J,2,0)</f>
        <v>风景园林</v>
      </c>
      <c r="F478" s="41">
        <v>-0.244424474379477</v>
      </c>
      <c r="G478" s="41">
        <v>-0.111849925015425</v>
      </c>
      <c r="H478" s="41">
        <v>-0.651759472536703</v>
      </c>
      <c r="I478" s="7">
        <v>79.6</v>
      </c>
      <c r="J478" s="7">
        <f t="shared" si="56"/>
        <v>79.6</v>
      </c>
      <c r="K478" s="7" t="str">
        <f t="shared" si="57"/>
        <v>录取</v>
      </c>
      <c r="L478">
        <v>1</v>
      </c>
      <c r="M478">
        <v>-0.59226</v>
      </c>
      <c r="N478">
        <v>-0.59631</v>
      </c>
      <c r="O478" s="41">
        <f>IF(L478=0,0,IF(C478&lt;&gt;"外语学院",综合评价得分!F478*因子分析矩阵及成分!$R$2+综合评价得分!G478*因子分析矩阵及成分!$R$3+综合评价得分!H478*因子分析矩阵及成分!$R$4,IF(综合评价得分!C478="外语学院",综合评价得分!G478*因子分析矩阵及成分!$R$7+综合评价得分!H478*因子分析矩阵及成分!$R$9)))</f>
        <v>-0.370525005852963</v>
      </c>
      <c r="P478" s="40">
        <f t="shared" si="58"/>
        <v>724</v>
      </c>
      <c r="Q478">
        <f t="shared" si="59"/>
        <v>171</v>
      </c>
      <c r="R478">
        <f t="shared" si="60"/>
        <v>86</v>
      </c>
      <c r="S478" t="str">
        <f>IF(Q478&lt;=VLOOKUP(C478,录取名额!$A:$B,2,0),"录取","不予录取")</f>
        <v>不予录取</v>
      </c>
      <c r="T478" t="str">
        <f t="shared" si="61"/>
        <v>FALSE</v>
      </c>
      <c r="U478" t="str">
        <f>IF(R478&lt;=VLOOKUP(E478,录取名额!E:F,2,0),"录取","不予录取")</f>
        <v>不予录取</v>
      </c>
      <c r="V478" t="str">
        <f t="shared" si="62"/>
        <v>FALSE</v>
      </c>
    </row>
    <row r="479" spans="1:22">
      <c r="A479" s="8">
        <v>586</v>
      </c>
      <c r="B479" s="8" t="s">
        <v>709</v>
      </c>
      <c r="C479" t="s">
        <v>1261</v>
      </c>
      <c r="D479">
        <f>VLOOKUP(A479,[1]数据整理!$A:$O,15,0)</f>
        <v>125300</v>
      </c>
      <c r="E479" t="str">
        <f>VLOOKUP(D479,目标专业代码!$I:$J,2,0)</f>
        <v>会计</v>
      </c>
      <c r="F479" s="41">
        <v>0.380646453063561</v>
      </c>
      <c r="G479" s="41">
        <v>0.32601849624177</v>
      </c>
      <c r="H479" s="41">
        <v>0.135984421347133</v>
      </c>
      <c r="I479" s="7" t="s">
        <v>1262</v>
      </c>
      <c r="J479" s="7">
        <f t="shared" si="56"/>
        <v>0</v>
      </c>
      <c r="K479" s="7" t="str">
        <f t="shared" si="57"/>
        <v>不予录取</v>
      </c>
      <c r="L479">
        <v>1</v>
      </c>
      <c r="M479">
        <v>-0.75472</v>
      </c>
      <c r="N479">
        <v>0.14159</v>
      </c>
      <c r="O479" s="41">
        <f>IF(L479=0,0,IF(C479&lt;&gt;"外语学院",综合评价得分!F479*因子分析矩阵及成分!$R$2+综合评价得分!G479*因子分析矩阵及成分!$R$3+综合评价得分!H479*因子分析矩阵及成分!$R$4,IF(综合评价得分!C479="外语学院",综合评价得分!G479*因子分析矩阵及成分!$R$7+综合评价得分!H479*因子分析矩阵及成分!$R$9)))</f>
        <v>0.312388898768664</v>
      </c>
      <c r="P479" s="40">
        <f t="shared" si="58"/>
        <v>238</v>
      </c>
      <c r="Q479">
        <f t="shared" si="59"/>
        <v>117</v>
      </c>
      <c r="R479">
        <f t="shared" si="60"/>
        <v>22</v>
      </c>
      <c r="S479" t="str">
        <f>IF(Q479&lt;=VLOOKUP(C479,录取名额!$A:$B,2,0),"录取","不予录取")</f>
        <v>不予录取</v>
      </c>
      <c r="T479" t="str">
        <f t="shared" si="61"/>
        <v>RIGHT</v>
      </c>
      <c r="U479" t="str">
        <f>IF(R479&lt;=VLOOKUP(E479,录取名额!E:F,2,0),"录取","不予录取")</f>
        <v>不予录取</v>
      </c>
      <c r="V479" t="str">
        <f t="shared" si="62"/>
        <v>RIGHT</v>
      </c>
    </row>
    <row r="480" spans="1:22">
      <c r="A480" s="8">
        <v>587</v>
      </c>
      <c r="B480" s="8" t="s">
        <v>710</v>
      </c>
      <c r="C480" t="s">
        <v>1263</v>
      </c>
      <c r="D480">
        <f>VLOOKUP(A480,[1]数据整理!$A:$O,15,0)</f>
        <v>95300</v>
      </c>
      <c r="E480" t="str">
        <f>VLOOKUP(D480,目标专业代码!$I:$J,2,0)</f>
        <v>风景园林</v>
      </c>
      <c r="F480" s="41">
        <v>0.325493135936234</v>
      </c>
      <c r="G480" s="41">
        <v>0.301445278595673</v>
      </c>
      <c r="H480" s="41">
        <v>0.75191834024227</v>
      </c>
      <c r="I480" s="7" t="s">
        <v>1262</v>
      </c>
      <c r="J480" s="7">
        <f t="shared" si="56"/>
        <v>0</v>
      </c>
      <c r="K480" s="7" t="str">
        <f t="shared" si="57"/>
        <v>不予录取</v>
      </c>
      <c r="L480">
        <v>1</v>
      </c>
      <c r="M480">
        <v>0.65105</v>
      </c>
      <c r="N480">
        <v>-0.767</v>
      </c>
      <c r="O480" s="41">
        <f>IF(L480=0,0,IF(C480&lt;&gt;"外语学院",综合评价得分!F480*因子分析矩阵及成分!$R$2+综合评价得分!G480*因子分析矩阵及成分!$R$3+综合评价得分!H480*因子分析矩阵及成分!$R$4,IF(综合评价得分!C480="外语学院",综合评价得分!G480*因子分析矩阵及成分!$R$7+综合评价得分!H480*因子分析矩阵及成分!$R$9)))</f>
        <v>0.521319048460564</v>
      </c>
      <c r="P480" s="40">
        <f t="shared" si="58"/>
        <v>147</v>
      </c>
      <c r="Q480">
        <f t="shared" si="59"/>
        <v>44</v>
      </c>
      <c r="R480">
        <f t="shared" si="60"/>
        <v>25</v>
      </c>
      <c r="S480" t="str">
        <f>IF(Q480&lt;=VLOOKUP(C480,录取名额!$A:$B,2,0),"录取","不予录取")</f>
        <v>录取</v>
      </c>
      <c r="T480" t="str">
        <f t="shared" si="61"/>
        <v>FALSE</v>
      </c>
      <c r="U480" t="str">
        <f>IF(R480&lt;=VLOOKUP(E480,录取名额!E:F,2,0),"录取","不予录取")</f>
        <v>录取</v>
      </c>
      <c r="V480" t="str">
        <f t="shared" si="62"/>
        <v>FALSE</v>
      </c>
    </row>
    <row r="481" spans="1:22">
      <c r="A481" s="8">
        <v>588</v>
      </c>
      <c r="B481" s="8" t="s">
        <v>711</v>
      </c>
      <c r="C481" t="s">
        <v>1269</v>
      </c>
      <c r="D481">
        <f>VLOOKUP(A481,[1]数据整理!$A:$O,15,0)</f>
        <v>45400</v>
      </c>
      <c r="E481" t="str">
        <f>VLOOKUP(D481,目标专业代码!$I:$J,2,0)</f>
        <v>应用心理</v>
      </c>
      <c r="F481" s="41">
        <v>-0.141076802541403</v>
      </c>
      <c r="G481" s="41">
        <v>0.330035382451846</v>
      </c>
      <c r="H481" s="41">
        <v>-0.743621118486683</v>
      </c>
      <c r="I481" s="7" t="s">
        <v>1262</v>
      </c>
      <c r="J481" s="7">
        <f t="shared" si="56"/>
        <v>0</v>
      </c>
      <c r="K481" s="7" t="str">
        <f t="shared" si="57"/>
        <v>不予录取</v>
      </c>
      <c r="L481">
        <v>1</v>
      </c>
      <c r="M481">
        <v>-1.23377</v>
      </c>
      <c r="N481">
        <v>0.49284</v>
      </c>
      <c r="O481" s="41">
        <f>IF(L481=0,0,IF(C481&lt;&gt;"外语学院",综合评价得分!F481*因子分析矩阵及成分!$R$2+综合评价得分!G481*因子分析矩阵及成分!$R$3+综合评价得分!H481*因子分析矩阵及成分!$R$4,IF(综合评价得分!C481="外语学院",综合评价得分!G481*因子分析矩阵及成分!$R$7+综合评价得分!H481*因子分析矩阵及成分!$R$9)))</f>
        <v>-0.167422245132059</v>
      </c>
      <c r="P481" s="40">
        <f t="shared" si="58"/>
        <v>570</v>
      </c>
      <c r="Q481">
        <f t="shared" si="59"/>
        <v>30</v>
      </c>
      <c r="R481">
        <f t="shared" si="60"/>
        <v>8</v>
      </c>
      <c r="S481" t="str">
        <f>IF(Q481&lt;=VLOOKUP(C481,录取名额!$A:$B,2,0),"录取","不予录取")</f>
        <v>不予录取</v>
      </c>
      <c r="T481" t="str">
        <f t="shared" si="61"/>
        <v>RIGHT</v>
      </c>
      <c r="U481" t="str">
        <f>IF(R481&lt;=VLOOKUP(E481,录取名额!E:F,2,0),"录取","不予录取")</f>
        <v>不予录取</v>
      </c>
      <c r="V481" t="str">
        <f t="shared" si="62"/>
        <v>RIGHT</v>
      </c>
    </row>
    <row r="482" spans="1:22">
      <c r="A482" s="8">
        <v>589</v>
      </c>
      <c r="B482" s="8" t="s">
        <v>712</v>
      </c>
      <c r="C482" t="s">
        <v>1261</v>
      </c>
      <c r="D482">
        <f>VLOOKUP(A482,[1]数据整理!$A:$O,15,0)</f>
        <v>120200</v>
      </c>
      <c r="E482" t="str">
        <f>VLOOKUP(D482,目标专业代码!$I:$J,2,0)</f>
        <v>工商管理</v>
      </c>
      <c r="F482" s="41">
        <v>-0.538575499058554</v>
      </c>
      <c r="G482" s="41">
        <v>-0.687624275594179</v>
      </c>
      <c r="H482" s="41">
        <v>-0.881413587411653</v>
      </c>
      <c r="I482" s="7" t="s">
        <v>1262</v>
      </c>
      <c r="J482" s="7">
        <f t="shared" si="56"/>
        <v>0</v>
      </c>
      <c r="K482" s="7" t="str">
        <f t="shared" si="57"/>
        <v>不予录取</v>
      </c>
      <c r="L482">
        <v>1</v>
      </c>
      <c r="M482">
        <v>-0.62556</v>
      </c>
      <c r="N482">
        <v>0.28123</v>
      </c>
      <c r="O482" s="41">
        <f>IF(L482=0,0,IF(C482&lt;&gt;"外语学院",综合评价得分!F482*因子分析矩阵及成分!$R$2+综合评价得分!G482*因子分析矩阵及成分!$R$3+综合评价得分!H482*因子分析矩阵及成分!$R$4,IF(综合评价得分!C482="外语学院",综合评价得分!G482*因子分析矩阵及成分!$R$7+综合评价得分!H482*因子分析矩阵及成分!$R$9)))</f>
        <v>-0.813240351784501</v>
      </c>
      <c r="P482" s="40">
        <f t="shared" si="58"/>
        <v>892</v>
      </c>
      <c r="Q482">
        <f t="shared" si="59"/>
        <v>353</v>
      </c>
      <c r="R482">
        <f t="shared" si="60"/>
        <v>122</v>
      </c>
      <c r="S482" t="str">
        <f>IF(Q482&lt;=VLOOKUP(C482,录取名额!$A:$B,2,0),"录取","不予录取")</f>
        <v>不予录取</v>
      </c>
      <c r="T482" t="str">
        <f t="shared" si="61"/>
        <v>RIGHT</v>
      </c>
      <c r="U482" t="str">
        <f>IF(R482&lt;=VLOOKUP(E482,录取名额!E:F,2,0),"录取","不予录取")</f>
        <v>不予录取</v>
      </c>
      <c r="V482" t="str">
        <f t="shared" si="62"/>
        <v>RIGHT</v>
      </c>
    </row>
    <row r="483" spans="1:22">
      <c r="A483" s="8">
        <v>590</v>
      </c>
      <c r="B483" s="8" t="s">
        <v>713</v>
      </c>
      <c r="C483" t="s">
        <v>1273</v>
      </c>
      <c r="D483">
        <f>VLOOKUP(A483,[1]数据整理!$A:$O,15,0)</f>
        <v>82902</v>
      </c>
      <c r="E483" t="str">
        <f>VLOOKUP(D483,目标专业代码!$I:$J,2,0)</f>
        <v>木材科学与技术</v>
      </c>
      <c r="F483" s="41">
        <v>-0.391499986719015</v>
      </c>
      <c r="G483" s="41">
        <v>-0.838535349111977</v>
      </c>
      <c r="H483" s="41">
        <v>-0.445128570882014</v>
      </c>
      <c r="I483" s="7" t="s">
        <v>1275</v>
      </c>
      <c r="J483" s="7">
        <f t="shared" si="56"/>
        <v>0</v>
      </c>
      <c r="K483" s="7" t="str">
        <f t="shared" si="57"/>
        <v>不予录取</v>
      </c>
      <c r="L483">
        <v>1</v>
      </c>
      <c r="M483">
        <v>0.49961</v>
      </c>
      <c r="N483">
        <v>-0.51406</v>
      </c>
      <c r="O483" s="41">
        <f>IF(L483=0,0,IF(C483&lt;&gt;"外语学院",综合评价得分!F483*因子分析矩阵及成分!$R$2+综合评价得分!G483*因子分析矩阵及成分!$R$3+综合评价得分!H483*因子分析矩阵及成分!$R$4,IF(综合评价得分!C483="外语学院",综合评价得分!G483*因子分析矩阵及成分!$R$7+综合评价得分!H483*因子分析矩阵及成分!$R$9)))</f>
        <v>-0.676897583105267</v>
      </c>
      <c r="P483" s="40">
        <f t="shared" si="58"/>
        <v>851</v>
      </c>
      <c r="Q483">
        <f t="shared" si="59"/>
        <v>25</v>
      </c>
      <c r="R483">
        <f t="shared" si="60"/>
        <v>20</v>
      </c>
      <c r="S483" t="str">
        <f>IF(Q483&lt;=VLOOKUP(C483,录取名额!$A:$B,2,0),"录取","不予录取")</f>
        <v>录取</v>
      </c>
      <c r="T483" t="str">
        <f t="shared" si="61"/>
        <v>FALSE</v>
      </c>
      <c r="U483" t="str">
        <f>IF(R483&lt;=VLOOKUP(E483,录取名额!E:F,2,0),"录取","不予录取")</f>
        <v>录取</v>
      </c>
      <c r="V483" t="str">
        <f t="shared" si="62"/>
        <v>FALSE</v>
      </c>
    </row>
    <row r="484" spans="1:22">
      <c r="A484" s="8">
        <v>591</v>
      </c>
      <c r="B484" s="8" t="s">
        <v>714</v>
      </c>
      <c r="C484" t="s">
        <v>1261</v>
      </c>
      <c r="D484">
        <f>VLOOKUP(A484,[1]数据整理!$A:$O,15,0)</f>
        <v>20200</v>
      </c>
      <c r="E484" t="str">
        <f>VLOOKUP(D484,目标专业代码!$I:$J,2,0)</f>
        <v>应用经济学</v>
      </c>
      <c r="F484" s="41">
        <v>1.20794620997346</v>
      </c>
      <c r="G484" s="41">
        <v>0.25951887637527</v>
      </c>
      <c r="H484" s="41">
        <v>0.196886802586757</v>
      </c>
      <c r="I484" s="7" t="s">
        <v>1262</v>
      </c>
      <c r="J484" s="7">
        <f t="shared" si="56"/>
        <v>0</v>
      </c>
      <c r="K484" s="7" t="str">
        <f t="shared" si="57"/>
        <v>不予录取</v>
      </c>
      <c r="L484">
        <v>1</v>
      </c>
      <c r="M484">
        <v>0.39822</v>
      </c>
      <c r="N484">
        <v>0.43734</v>
      </c>
      <c r="O484" s="41">
        <f>IF(L484=0,0,IF(C484&lt;&gt;"外语学院",综合评价得分!F484*因子分析矩阵及成分!$R$2+综合评价得分!G484*因子分析矩阵及成分!$R$3+综合评价得分!H484*因子分析矩阵及成分!$R$4,IF(综合评价得分!C484="外语学院",综合评价得分!G484*因子分析矩阵及成分!$R$7+综合评价得分!H484*因子分析矩阵及成分!$R$9)))</f>
        <v>0.533839048232749</v>
      </c>
      <c r="P484" s="40">
        <f t="shared" si="58"/>
        <v>143</v>
      </c>
      <c r="Q484">
        <f t="shared" si="59"/>
        <v>72</v>
      </c>
      <c r="R484">
        <f t="shared" si="60"/>
        <v>18</v>
      </c>
      <c r="S484" t="str">
        <f>IF(Q484&lt;=VLOOKUP(C484,录取名额!$A:$B,2,0),"录取","不予录取")</f>
        <v>不予录取</v>
      </c>
      <c r="T484" t="str">
        <f t="shared" si="61"/>
        <v>RIGHT</v>
      </c>
      <c r="U484" t="str">
        <f>IF(R484&lt;=VLOOKUP(E484,录取名额!E:F,2,0),"录取","不予录取")</f>
        <v>不予录取</v>
      </c>
      <c r="V484" t="str">
        <f t="shared" si="62"/>
        <v>RIGHT</v>
      </c>
    </row>
    <row r="485" spans="1:22">
      <c r="A485" s="8">
        <v>592</v>
      </c>
      <c r="B485" s="8" t="s">
        <v>716</v>
      </c>
      <c r="C485" t="s">
        <v>1261</v>
      </c>
      <c r="D485">
        <f>VLOOKUP(A485,[1]数据整理!$A:$O,15,0)</f>
        <v>125300</v>
      </c>
      <c r="E485" t="str">
        <f>VLOOKUP(D485,目标专业代码!$I:$J,2,0)</f>
        <v>会计</v>
      </c>
      <c r="F485" s="41">
        <v>0.307108696893792</v>
      </c>
      <c r="G485" s="41">
        <v>0.253346221863577</v>
      </c>
      <c r="H485" s="41">
        <v>-0.399197747907024</v>
      </c>
      <c r="I485" s="7" t="s">
        <v>1262</v>
      </c>
      <c r="J485" s="7">
        <f t="shared" si="56"/>
        <v>0</v>
      </c>
      <c r="K485" s="7" t="str">
        <f t="shared" si="57"/>
        <v>不予录取</v>
      </c>
      <c r="L485">
        <v>1</v>
      </c>
      <c r="M485">
        <v>1.05977</v>
      </c>
      <c r="N485">
        <v>1.30956</v>
      </c>
      <c r="O485" s="41">
        <f>IF(L485=0,0,IF(C485&lt;&gt;"外语学院",综合评价得分!F485*因子分析矩阵及成分!$R$2+综合评价得分!G485*因子分析矩阵及成分!$R$3+综合评价得分!H485*因子分析矩阵及成分!$R$4,IF(综合评价得分!C485="外语学院",综合评价得分!G485*因子分析矩阵及成分!$R$7+综合评价得分!H485*因子分析矩阵及成分!$R$9)))</f>
        <v>0.0525345403363364</v>
      </c>
      <c r="P485" s="40">
        <f t="shared" si="58"/>
        <v>380</v>
      </c>
      <c r="Q485">
        <f t="shared" si="59"/>
        <v>177</v>
      </c>
      <c r="R485">
        <f t="shared" si="60"/>
        <v>38</v>
      </c>
      <c r="S485" t="str">
        <f>IF(Q485&lt;=VLOOKUP(C485,录取名额!$A:$B,2,0),"录取","不予录取")</f>
        <v>不予录取</v>
      </c>
      <c r="T485" t="str">
        <f t="shared" si="61"/>
        <v>RIGHT</v>
      </c>
      <c r="U485" t="str">
        <f>IF(R485&lt;=VLOOKUP(E485,录取名额!E:F,2,0),"录取","不予录取")</f>
        <v>不予录取</v>
      </c>
      <c r="V485" t="str">
        <f t="shared" si="62"/>
        <v>RIGHT</v>
      </c>
    </row>
    <row r="486" spans="1:22">
      <c r="A486" s="8">
        <v>593</v>
      </c>
      <c r="B486" s="8" t="s">
        <v>717</v>
      </c>
      <c r="C486" t="s">
        <v>1261</v>
      </c>
      <c r="D486">
        <f>VLOOKUP(A486,[1]数据整理!$A:$O,15,0)</f>
        <v>125300</v>
      </c>
      <c r="E486" t="str">
        <f>VLOOKUP(D486,目标专业代码!$I:$J,2,0)</f>
        <v>会计</v>
      </c>
      <c r="F486" s="41">
        <v>1.46532835656766</v>
      </c>
      <c r="G486" s="41">
        <v>0.327601526359167</v>
      </c>
      <c r="H486" s="41">
        <v>2.00993596502623</v>
      </c>
      <c r="I486" s="7" t="s">
        <v>1262</v>
      </c>
      <c r="J486" s="7">
        <f t="shared" si="56"/>
        <v>0</v>
      </c>
      <c r="K486" s="7" t="str">
        <f t="shared" si="57"/>
        <v>不予录取</v>
      </c>
      <c r="L486">
        <v>1</v>
      </c>
      <c r="M486">
        <v>0.47074</v>
      </c>
      <c r="N486">
        <v>-0.69053</v>
      </c>
      <c r="O486" s="41">
        <f>IF(L486=0,0,IF(C486&lt;&gt;"外语学院",综合评价得分!F486*因子分析矩阵及成分!$R$2+综合评价得分!G486*因子分析矩阵及成分!$R$3+综合评价得分!H486*因子分析矩阵及成分!$R$4,IF(综合评价得分!C486="外语学院",综合评价得分!G486*因子分析矩阵及成分!$R$7+综合评价得分!H486*因子分析矩阵及成分!$R$9)))</f>
        <v>1.33196450207088</v>
      </c>
      <c r="P486" s="40">
        <f t="shared" si="58"/>
        <v>33</v>
      </c>
      <c r="Q486">
        <f t="shared" si="59"/>
        <v>14</v>
      </c>
      <c r="R486">
        <f t="shared" si="60"/>
        <v>2</v>
      </c>
      <c r="S486" t="str">
        <f>IF(Q486&lt;=VLOOKUP(C486,录取名额!$A:$B,2,0),"录取","不予录取")</f>
        <v>录取</v>
      </c>
      <c r="T486" t="str">
        <f t="shared" si="61"/>
        <v>FALSE</v>
      </c>
      <c r="U486" t="str">
        <f>IF(R486&lt;=VLOOKUP(E486,录取名额!E:F,2,0),"录取","不予录取")</f>
        <v>录取</v>
      </c>
      <c r="V486" t="str">
        <f t="shared" si="62"/>
        <v>FALSE</v>
      </c>
    </row>
    <row r="487" spans="1:22">
      <c r="A487" s="8">
        <v>595</v>
      </c>
      <c r="B487" s="8" t="s">
        <v>718</v>
      </c>
      <c r="C487" t="s">
        <v>1269</v>
      </c>
      <c r="D487">
        <f>VLOOKUP(A487,[1]数据整理!$A:$O,15,0)</f>
        <v>45400</v>
      </c>
      <c r="E487" t="str">
        <f>VLOOKUP(D487,目标专业代码!$I:$J,2,0)</f>
        <v>应用心理</v>
      </c>
      <c r="F487" s="41">
        <v>0.270339818808907</v>
      </c>
      <c r="G487" s="41">
        <v>-0.205096727714197</v>
      </c>
      <c r="H487" s="41">
        <v>-0.536990216831994</v>
      </c>
      <c r="I487" s="7" t="s">
        <v>1262</v>
      </c>
      <c r="J487" s="7">
        <f t="shared" si="56"/>
        <v>0</v>
      </c>
      <c r="K487" s="7" t="str">
        <f t="shared" si="57"/>
        <v>不予录取</v>
      </c>
      <c r="L487">
        <v>1</v>
      </c>
      <c r="M487">
        <v>0.02159</v>
      </c>
      <c r="N487">
        <v>2.2343</v>
      </c>
      <c r="O487" s="41">
        <f>IF(L487=0,0,IF(C487&lt;&gt;"外语学院",综合评价得分!F487*因子分析矩阵及成分!$R$2+综合评价得分!G487*因子分析矩阵及成分!$R$3+综合评价得分!H487*因子分析矩阵及成分!$R$4,IF(综合评价得分!C487="外语学院",综合评价得分!G487*因子分析矩阵及成分!$R$7+综合评价得分!H487*因子分析矩阵及成分!$R$9)))</f>
        <v>-0.227894186502889</v>
      </c>
      <c r="P487" s="40">
        <f t="shared" si="58"/>
        <v>626</v>
      </c>
      <c r="Q487">
        <f t="shared" si="59"/>
        <v>38</v>
      </c>
      <c r="R487">
        <f t="shared" si="60"/>
        <v>11</v>
      </c>
      <c r="S487" t="str">
        <f>IF(Q487&lt;=VLOOKUP(C487,录取名额!$A:$B,2,0),"录取","不予录取")</f>
        <v>不予录取</v>
      </c>
      <c r="T487" t="str">
        <f t="shared" si="61"/>
        <v>RIGHT</v>
      </c>
      <c r="U487" t="str">
        <f>IF(R487&lt;=VLOOKUP(E487,录取名额!E:F,2,0),"录取","不予录取")</f>
        <v>不予录取</v>
      </c>
      <c r="V487" t="str">
        <f t="shared" si="62"/>
        <v>RIGHT</v>
      </c>
    </row>
    <row r="488" spans="1:22">
      <c r="A488" s="8">
        <v>596</v>
      </c>
      <c r="B488" s="8" t="s">
        <v>719</v>
      </c>
      <c r="C488" t="s">
        <v>1270</v>
      </c>
      <c r="D488">
        <f>VLOOKUP(A488,[1]数据整理!$A:$O,15,0)</f>
        <v>50200</v>
      </c>
      <c r="E488" t="str">
        <f>VLOOKUP(D488,目标专业代码!$I:$J,2,0)</f>
        <v>外国语言文学</v>
      </c>
      <c r="F488" s="41">
        <v>-0.0421956449126116</v>
      </c>
      <c r="G488" s="41">
        <v>-0.608446955819133</v>
      </c>
      <c r="H488" s="41">
        <v>-0.835482764436663</v>
      </c>
      <c r="I488" s="7" t="s">
        <v>1275</v>
      </c>
      <c r="J488" s="7">
        <f t="shared" si="56"/>
        <v>0</v>
      </c>
      <c r="K488" s="7" t="str">
        <f t="shared" si="57"/>
        <v>不予录取</v>
      </c>
      <c r="L488">
        <v>1</v>
      </c>
      <c r="M488">
        <v>0.17011</v>
      </c>
      <c r="N488">
        <v>-0.58532</v>
      </c>
      <c r="O488" s="41">
        <f>IF(L488=0,0,IF(C488&lt;&gt;"外语学院",综合评价得分!F488*因子分析矩阵及成分!$R$2+综合评价得分!G488*因子分析矩阵及成分!$R$3+综合评价得分!H488*因子分析矩阵及成分!$R$4,IF(综合评价得分!C488="外语学院",综合评价得分!G488*因子分析矩阵及成分!$R$7+综合评价得分!H488*因子分析矩阵及成分!$R$9)))</f>
        <v>-0.777491048044602</v>
      </c>
      <c r="P488" s="40">
        <f t="shared" si="58"/>
        <v>885</v>
      </c>
      <c r="Q488">
        <f t="shared" si="59"/>
        <v>31</v>
      </c>
      <c r="R488">
        <f t="shared" si="60"/>
        <v>18</v>
      </c>
      <c r="S488" t="str">
        <f>IF(Q488&lt;=VLOOKUP(C488,录取名额!$A:$B,2,0),"录取","不予录取")</f>
        <v>不予录取</v>
      </c>
      <c r="T488" t="str">
        <f t="shared" si="61"/>
        <v>RIGHT</v>
      </c>
      <c r="U488" t="str">
        <f>IF(R488&lt;=VLOOKUP(E488,录取名额!E:F,2,0),"录取","不予录取")</f>
        <v>不予录取</v>
      </c>
      <c r="V488" t="str">
        <f t="shared" si="62"/>
        <v>RIGHT</v>
      </c>
    </row>
    <row r="489" spans="1:22">
      <c r="A489" s="8">
        <v>597</v>
      </c>
      <c r="B489" s="8" t="s">
        <v>720</v>
      </c>
      <c r="C489" t="s">
        <v>1261</v>
      </c>
      <c r="D489">
        <f>VLOOKUP(A489,[1]数据整理!$A:$O,15,0)</f>
        <v>120200</v>
      </c>
      <c r="E489" t="str">
        <f>VLOOKUP(D489,目标专业代码!$I:$J,2,0)</f>
        <v>工商管理</v>
      </c>
      <c r="F489" s="41">
        <v>0.45418420923333</v>
      </c>
      <c r="G489" s="41">
        <v>-0.276424139653624</v>
      </c>
      <c r="H489" s="41">
        <v>3.49124095173655</v>
      </c>
      <c r="I489" s="7">
        <v>86.63</v>
      </c>
      <c r="J489" s="7">
        <f t="shared" si="56"/>
        <v>86.63</v>
      </c>
      <c r="K489" s="7" t="str">
        <f t="shared" si="57"/>
        <v>录取</v>
      </c>
      <c r="L489">
        <v>1</v>
      </c>
      <c r="M489">
        <v>-0.30834</v>
      </c>
      <c r="N489">
        <v>1.76442</v>
      </c>
      <c r="O489" s="41">
        <f>IF(L489=0,0,IF(C489&lt;&gt;"外语学院",综合评价得分!F489*因子分析矩阵及成分!$R$2+综合评价得分!G489*因子分析矩阵及成分!$R$3+综合评价得分!H489*因子分析矩阵及成分!$R$4,IF(综合评价得分!C489="外语学院",综合评价得分!G489*因子分析矩阵及成分!$R$7+综合评价得分!H489*因子分析矩阵及成分!$R$9)))</f>
        <v>1.3320852330689</v>
      </c>
      <c r="P489" s="40">
        <f t="shared" si="58"/>
        <v>32</v>
      </c>
      <c r="Q489">
        <f t="shared" si="59"/>
        <v>13</v>
      </c>
      <c r="R489">
        <f t="shared" si="60"/>
        <v>8</v>
      </c>
      <c r="S489" t="str">
        <f>IF(Q489&lt;=VLOOKUP(C489,录取名额!$A:$B,2,0),"录取","不予录取")</f>
        <v>录取</v>
      </c>
      <c r="T489" t="str">
        <f t="shared" si="61"/>
        <v>RIGHT</v>
      </c>
      <c r="U489" t="str">
        <f>IF(R489&lt;=VLOOKUP(E489,录取名额!E:F,2,0),"录取","不予录取")</f>
        <v>录取</v>
      </c>
      <c r="V489" t="str">
        <f t="shared" si="62"/>
        <v>RIGHT</v>
      </c>
    </row>
    <row r="490" spans="1:22">
      <c r="A490" s="8">
        <v>598</v>
      </c>
      <c r="B490" s="8" t="s">
        <v>468</v>
      </c>
      <c r="C490" t="s">
        <v>1261</v>
      </c>
      <c r="D490">
        <f>VLOOKUP(A490,[1]数据整理!$A:$O,15,0)</f>
        <v>120200</v>
      </c>
      <c r="E490" t="str">
        <f>VLOOKUP(D490,目标专业代码!$I:$J,2,0)</f>
        <v>工商管理</v>
      </c>
      <c r="F490" s="41">
        <v>0.895410746251945</v>
      </c>
      <c r="G490" s="41">
        <v>0.43514778966273</v>
      </c>
      <c r="H490" s="41">
        <v>-0.453064622372109</v>
      </c>
      <c r="I490" s="7" t="s">
        <v>1262</v>
      </c>
      <c r="J490" s="7">
        <f t="shared" si="56"/>
        <v>0</v>
      </c>
      <c r="K490" s="7" t="str">
        <f t="shared" si="57"/>
        <v>不予录取</v>
      </c>
      <c r="L490">
        <v>1</v>
      </c>
      <c r="M490">
        <v>-0.13645</v>
      </c>
      <c r="N490">
        <v>0.20868</v>
      </c>
      <c r="O490" s="41">
        <f>IF(L490=0,0,IF(C490&lt;&gt;"外语学院",综合评价得分!F490*因子分析矩阵及成分!$R$2+综合评价得分!G490*因子分析矩阵及成分!$R$3+综合评价得分!H490*因子分析矩阵及成分!$R$4,IF(综合评价得分!C490="外语学院",综合评价得分!G490*因子分析矩阵及成分!$R$7+综合评价得分!H490*因子分析矩阵及成分!$R$9)))</f>
        <v>0.281454786523822</v>
      </c>
      <c r="P490" s="40">
        <f t="shared" si="58"/>
        <v>258</v>
      </c>
      <c r="Q490">
        <f t="shared" si="59"/>
        <v>126</v>
      </c>
      <c r="R490">
        <f t="shared" si="60"/>
        <v>42</v>
      </c>
      <c r="S490" t="str">
        <f>IF(Q490&lt;=VLOOKUP(C490,录取名额!$A:$B,2,0),"录取","不予录取")</f>
        <v>不予录取</v>
      </c>
      <c r="T490" t="str">
        <f t="shared" si="61"/>
        <v>RIGHT</v>
      </c>
      <c r="U490" t="str">
        <f>IF(R490&lt;=VLOOKUP(E490,录取名额!E:F,2,0),"录取","不予录取")</f>
        <v>不予录取</v>
      </c>
      <c r="V490" t="str">
        <f t="shared" si="62"/>
        <v>RIGHT</v>
      </c>
    </row>
    <row r="491" spans="1:22">
      <c r="A491" s="8">
        <v>599</v>
      </c>
      <c r="B491" s="8" t="s">
        <v>721</v>
      </c>
      <c r="C491" t="s">
        <v>1271</v>
      </c>
      <c r="D491">
        <f>VLOOKUP(A491,[1]数据整理!$A:$O,15,0)</f>
        <v>90703</v>
      </c>
      <c r="E491" t="str">
        <f>VLOOKUP(D491,目标专业代码!$I:$J,2,0)</f>
        <v>森林保护学</v>
      </c>
      <c r="F491" s="41">
        <v>0.251955379766465</v>
      </c>
      <c r="G491" s="41">
        <v>0.0124752409497891</v>
      </c>
      <c r="H491" s="41">
        <v>-0.881413587411653</v>
      </c>
      <c r="I491" s="7">
        <v>77.76</v>
      </c>
      <c r="J491" s="7">
        <f t="shared" si="56"/>
        <v>77.76</v>
      </c>
      <c r="K491" s="7" t="str">
        <f t="shared" si="57"/>
        <v>录取</v>
      </c>
      <c r="L491">
        <v>1</v>
      </c>
      <c r="M491">
        <v>0.72884</v>
      </c>
      <c r="N491">
        <v>-1.00935</v>
      </c>
      <c r="O491" s="41">
        <f>IF(L491=0,0,IF(C491&lt;&gt;"外语学院",综合评价得分!F491*因子分析矩阵及成分!$R$2+综合评价得分!G491*因子分析矩阵及成分!$R$3+综合评价得分!H491*因子分析矩阵及成分!$R$4,IF(综合评价得分!C491="外语学院",综合评价得分!G491*因子分析矩阵及成分!$R$7+综合评价得分!H491*因子分析矩阵及成分!$R$9)))</f>
        <v>-0.26171030661393</v>
      </c>
      <c r="P491" s="40">
        <f t="shared" si="58"/>
        <v>653</v>
      </c>
      <c r="Q491">
        <f t="shared" si="59"/>
        <v>38</v>
      </c>
      <c r="R491">
        <f t="shared" si="60"/>
        <v>4</v>
      </c>
      <c r="S491" t="str">
        <f>IF(Q491&lt;=VLOOKUP(C491,录取名额!$A:$B,2,0),"录取","不予录取")</f>
        <v>不予录取</v>
      </c>
      <c r="T491" t="str">
        <f t="shared" si="61"/>
        <v>FALSE</v>
      </c>
      <c r="U491" t="str">
        <f>IF(R491&lt;=VLOOKUP(E491,录取名额!E:F,2,0),"录取","不予录取")</f>
        <v>录取</v>
      </c>
      <c r="V491" t="str">
        <f t="shared" si="62"/>
        <v>RIGHT</v>
      </c>
    </row>
    <row r="492" spans="1:22">
      <c r="A492" s="8">
        <v>187</v>
      </c>
      <c r="B492" s="8" t="s">
        <v>308</v>
      </c>
      <c r="C492" t="s">
        <v>1263</v>
      </c>
      <c r="D492">
        <f>VLOOKUP(A492,[1]数据整理!$A:$O,15,0)</f>
        <v>97300</v>
      </c>
      <c r="E492" t="str">
        <f>VLOOKUP(D492,目标专业代码!$I:$J,2,0)</f>
        <v>风景园林学（农学）</v>
      </c>
      <c r="F492" s="41">
        <v>-1.77849500883322</v>
      </c>
      <c r="G492" s="41">
        <v>0.299289873429422</v>
      </c>
      <c r="H492" s="41">
        <v>5.39774681652317</v>
      </c>
      <c r="I492" s="7" t="s">
        <v>1262</v>
      </c>
      <c r="J492" s="7">
        <f t="shared" si="56"/>
        <v>0</v>
      </c>
      <c r="K492" s="7" t="str">
        <f t="shared" si="57"/>
        <v>不予录取</v>
      </c>
      <c r="L492">
        <v>0</v>
      </c>
      <c r="M492">
        <v>-1.21103</v>
      </c>
      <c r="N492">
        <v>-0.04315</v>
      </c>
      <c r="O492" s="41">
        <f>IF(L492=0,0,IF(C492&lt;&gt;"外语学院",综合评价得分!F154*因子分析矩阵及成分!$R$2+综合评价得分!G154*因子分析矩阵及成分!$R$3+综合评价得分!H154*因子分析矩阵及成分!$R$4,IF(综合评价得分!C154="外语学院",综合评价得分!G154*因子分析矩阵及成分!$R$7+综合评价得分!H154*因子分析矩阵及成分!$R$9)))</f>
        <v>0</v>
      </c>
      <c r="P492" s="40">
        <f t="shared" si="58"/>
        <v>414</v>
      </c>
      <c r="Q492">
        <f t="shared" si="59"/>
        <v>116</v>
      </c>
      <c r="R492">
        <f t="shared" si="60"/>
        <v>21</v>
      </c>
      <c r="S492" t="str">
        <f>IF(Q492&lt;=VLOOKUP(C492,录取名额!$A:$B,2,0),"录取","不予录取")</f>
        <v>不予录取</v>
      </c>
      <c r="T492" t="str">
        <f t="shared" si="61"/>
        <v>RIGHT</v>
      </c>
      <c r="U492" t="str">
        <f>IF(R492&lt;=VLOOKUP(E492,录取名额!E:F,2,0),"录取","不予录取")</f>
        <v>不予录取</v>
      </c>
      <c r="V492" t="str">
        <f t="shared" si="62"/>
        <v>RIGHT</v>
      </c>
    </row>
    <row r="493" spans="1:22">
      <c r="A493" s="8">
        <v>602</v>
      </c>
      <c r="B493" s="8" t="s">
        <v>723</v>
      </c>
      <c r="C493" t="s">
        <v>1270</v>
      </c>
      <c r="D493">
        <f>VLOOKUP(A493,[1]数据整理!$A:$O,15,0)</f>
        <v>55101</v>
      </c>
      <c r="E493" t="str">
        <f>VLOOKUP(D493,目标专业代码!$I:$J,2,0)</f>
        <v>英语笔译</v>
      </c>
      <c r="F493" s="41">
        <v>0.729950794869963</v>
      </c>
      <c r="G493" s="41">
        <v>0.178756269097037</v>
      </c>
      <c r="H493" s="41">
        <v>0.314801111417127</v>
      </c>
      <c r="I493" s="7">
        <v>80</v>
      </c>
      <c r="J493" s="7">
        <f t="shared" si="56"/>
        <v>80</v>
      </c>
      <c r="K493" s="7" t="str">
        <f t="shared" si="57"/>
        <v>录取</v>
      </c>
      <c r="L493">
        <v>1</v>
      </c>
      <c r="M493">
        <v>-0.12824</v>
      </c>
      <c r="N493">
        <v>-0.38404</v>
      </c>
      <c r="O493" s="41">
        <f>IF(L493=0,0,IF(C493&lt;&gt;"外语学院",综合评价得分!F493*因子分析矩阵及成分!$R$2+综合评价得分!G493*因子分析矩阵及成分!$R$3+综合评价得分!H493*因子分析矩阵及成分!$R$4,IF(综合评价得分!C493="外语学院",综合评价得分!G493*因子分析矩阵及成分!$R$7+综合评价得分!H493*因子分析矩阵及成分!$R$9)))</f>
        <v>0.254977908185875</v>
      </c>
      <c r="P493" s="40">
        <f t="shared" si="58"/>
        <v>269</v>
      </c>
      <c r="Q493">
        <f t="shared" si="59"/>
        <v>4</v>
      </c>
      <c r="R493">
        <f t="shared" si="60"/>
        <v>4</v>
      </c>
      <c r="S493" t="str">
        <f>IF(Q493&lt;=VLOOKUP(C493,录取名额!$A:$B,2,0),"录取","不予录取")</f>
        <v>录取</v>
      </c>
      <c r="T493" t="str">
        <f t="shared" si="61"/>
        <v>RIGHT</v>
      </c>
      <c r="U493" t="str">
        <f>IF(R493&lt;=VLOOKUP(E493,录取名额!E:F,2,0),"录取","不予录取")</f>
        <v>录取</v>
      </c>
      <c r="V493" t="str">
        <f t="shared" si="62"/>
        <v>RIGHT</v>
      </c>
    </row>
    <row r="494" spans="1:22">
      <c r="A494" s="8">
        <v>603</v>
      </c>
      <c r="B494" s="8" t="s">
        <v>725</v>
      </c>
      <c r="C494" t="s">
        <v>1271</v>
      </c>
      <c r="D494">
        <f>VLOOKUP(A494,[1]数据整理!$A:$O,15,0)</f>
        <v>70503</v>
      </c>
      <c r="E494" t="str">
        <f>VLOOKUP(D494,目标专业代码!$I:$J,2,0)</f>
        <v>地图学与地理信息系统</v>
      </c>
      <c r="F494" s="41">
        <v>-1.44465246191936</v>
      </c>
      <c r="G494" s="41">
        <v>0.227133857952106</v>
      </c>
      <c r="H494" s="41">
        <v>-0.453064622372109</v>
      </c>
      <c r="I494" s="7">
        <v>85.7333</v>
      </c>
      <c r="J494" s="7">
        <f t="shared" si="56"/>
        <v>85.7333</v>
      </c>
      <c r="K494" s="7" t="str">
        <f t="shared" si="57"/>
        <v>录取</v>
      </c>
      <c r="L494">
        <v>1</v>
      </c>
      <c r="M494">
        <v>0.63346</v>
      </c>
      <c r="N494">
        <v>-0.33605</v>
      </c>
      <c r="O494" s="41">
        <f>IF(L494=0,0,IF(C494&lt;&gt;"外语学院",综合评价得分!F494*因子分析矩阵及成分!$R$2+综合评价得分!G494*因子分析矩阵及成分!$R$3+综合评价得分!H494*因子分析矩阵及成分!$R$4,IF(综合评价得分!C494="外语学院",综合评价得分!G494*因子分析矩阵及成分!$R$7+综合评价得分!H494*因子分析矩阵及成分!$R$9)))</f>
        <v>-0.466836342304765</v>
      </c>
      <c r="P494" s="40">
        <f t="shared" si="58"/>
        <v>771</v>
      </c>
      <c r="Q494">
        <f t="shared" si="59"/>
        <v>49</v>
      </c>
      <c r="R494">
        <f t="shared" si="60"/>
        <v>6</v>
      </c>
      <c r="S494" t="str">
        <f>IF(Q494&lt;=VLOOKUP(C494,录取名额!$A:$B,2,0),"录取","不予录取")</f>
        <v>不予录取</v>
      </c>
      <c r="T494" t="str">
        <f t="shared" si="61"/>
        <v>FALSE</v>
      </c>
      <c r="U494" t="str">
        <f>IF(R494&lt;=VLOOKUP(E494,录取名额!E:F,2,0),"录取","不予录取")</f>
        <v>不予录取</v>
      </c>
      <c r="V494" t="str">
        <f t="shared" si="62"/>
        <v>FALSE</v>
      </c>
    </row>
    <row r="495" spans="1:22">
      <c r="A495" s="8">
        <v>605</v>
      </c>
      <c r="B495" s="8" t="s">
        <v>727</v>
      </c>
      <c r="C495" t="s">
        <v>1261</v>
      </c>
      <c r="D495">
        <f>VLOOKUP(A495,[1]数据整理!$A:$O,15,0)</f>
        <v>125300</v>
      </c>
      <c r="E495" t="str">
        <f>VLOOKUP(D495,目标专业代码!$I:$J,2,0)</f>
        <v>会计</v>
      </c>
      <c r="F495" s="41">
        <v>0.415327442315041</v>
      </c>
      <c r="G495" s="41">
        <v>0.15085796534372</v>
      </c>
      <c r="H495" s="41">
        <v>1.13428921126134</v>
      </c>
      <c r="I495" s="7" t="s">
        <v>1262</v>
      </c>
      <c r="J495" s="7">
        <f t="shared" si="56"/>
        <v>0</v>
      </c>
      <c r="K495" s="7" t="str">
        <f t="shared" si="57"/>
        <v>不予录取</v>
      </c>
      <c r="L495">
        <v>1</v>
      </c>
      <c r="M495">
        <v>1.72791</v>
      </c>
      <c r="N495">
        <v>-0.79262</v>
      </c>
      <c r="O495" s="41">
        <f>IF(L495=0,0,IF(C495&lt;&gt;"外语学院",综合评价得分!F495*因子分析矩阵及成分!$R$2+综合评价得分!G495*因子分析矩阵及成分!$R$3+综合评价得分!H495*因子分析矩阵及成分!$R$4,IF(综合评价得分!C495="外语学院",综合评价得分!G495*因子分析矩阵及成分!$R$7+综合评价得分!H495*因子分析矩阵及成分!$R$9)))</f>
        <v>0.621276015719511</v>
      </c>
      <c r="P495" s="40">
        <f t="shared" si="58"/>
        <v>121</v>
      </c>
      <c r="Q495">
        <f t="shared" si="59"/>
        <v>62</v>
      </c>
      <c r="R495">
        <f t="shared" si="60"/>
        <v>10</v>
      </c>
      <c r="S495" t="str">
        <f>IF(Q495&lt;=VLOOKUP(C495,录取名额!$A:$B,2,0),"录取","不予录取")</f>
        <v>不予录取</v>
      </c>
      <c r="T495" t="str">
        <f t="shared" si="61"/>
        <v>RIGHT</v>
      </c>
      <c r="U495" t="str">
        <f>IF(R495&lt;=VLOOKUP(E495,录取名额!E:F,2,0),"录取","不予录取")</f>
        <v>不予录取</v>
      </c>
      <c r="V495" t="str">
        <f t="shared" si="62"/>
        <v>RIGHT</v>
      </c>
    </row>
    <row r="496" spans="1:22">
      <c r="A496" s="8">
        <v>606</v>
      </c>
      <c r="B496" s="8" t="s">
        <v>728</v>
      </c>
      <c r="C496" t="s">
        <v>1267</v>
      </c>
      <c r="D496">
        <f>VLOOKUP(A496,[1]数据整理!$A:$O,15,0)</f>
        <v>70503</v>
      </c>
      <c r="E496" t="str">
        <f>VLOOKUP(D496,目标专业代码!$I:$J,2,0)</f>
        <v>地图学与地理信息系统</v>
      </c>
      <c r="F496" s="41">
        <v>0.415327442315041</v>
      </c>
      <c r="G496" s="41">
        <v>-0.291689483012852</v>
      </c>
      <c r="H496" s="41">
        <v>-0.0662623484147565</v>
      </c>
      <c r="I496" s="7" t="s">
        <v>1262</v>
      </c>
      <c r="J496" s="7">
        <f t="shared" si="56"/>
        <v>0</v>
      </c>
      <c r="K496" s="7" t="str">
        <f t="shared" si="57"/>
        <v>不予录取</v>
      </c>
      <c r="L496">
        <v>1</v>
      </c>
      <c r="M496">
        <v>1.06633</v>
      </c>
      <c r="N496">
        <v>1.67339</v>
      </c>
      <c r="O496" s="41">
        <f>IF(L496=0,0,IF(C496&lt;&gt;"外语学院",综合评价得分!F496*因子分析矩阵及成分!$R$2+综合评价得分!G496*因子分析矩阵及成分!$R$3+综合评价得分!H496*因子分析矩阵及成分!$R$4,IF(综合评价得分!C496="外语学院",综合评价得分!G496*因子分析矩阵及成分!$R$7+综合评价得分!H496*因子分析矩阵及成分!$R$9)))</f>
        <v>-0.0484323678982165</v>
      </c>
      <c r="P496" s="40">
        <f t="shared" si="58"/>
        <v>462</v>
      </c>
      <c r="Q496">
        <f t="shared" si="59"/>
        <v>9</v>
      </c>
      <c r="R496">
        <f t="shared" si="60"/>
        <v>3</v>
      </c>
      <c r="S496" t="str">
        <f>IF(Q496&lt;=VLOOKUP(C496,录取名额!$A:$B,2,0),"录取","不予录取")</f>
        <v>录取</v>
      </c>
      <c r="T496" t="str">
        <f t="shared" si="61"/>
        <v>FALSE</v>
      </c>
      <c r="U496" t="str">
        <f>IF(R496&lt;=VLOOKUP(E496,录取名额!E:F,2,0),"录取","不予录取")</f>
        <v>录取</v>
      </c>
      <c r="V496" t="str">
        <f t="shared" si="62"/>
        <v>FALSE</v>
      </c>
    </row>
    <row r="497" spans="1:22">
      <c r="A497" s="8">
        <v>607</v>
      </c>
      <c r="B497" s="8" t="s">
        <v>729</v>
      </c>
      <c r="C497" t="s">
        <v>1261</v>
      </c>
      <c r="D497">
        <f>VLOOKUP(A497,[1]数据整理!$A:$O,15,0)</f>
        <v>125300</v>
      </c>
      <c r="E497" t="str">
        <f>VLOOKUP(D497,目标专业代码!$I:$J,2,0)</f>
        <v>会计</v>
      </c>
      <c r="F497" s="41">
        <v>0.61964416061531</v>
      </c>
      <c r="G497" s="41">
        <v>-0.165895260455854</v>
      </c>
      <c r="H497" s="41">
        <v>-0.26934133047215</v>
      </c>
      <c r="I497" s="7" t="s">
        <v>1275</v>
      </c>
      <c r="J497" s="7">
        <f t="shared" si="56"/>
        <v>0</v>
      </c>
      <c r="K497" s="7" t="str">
        <f t="shared" si="57"/>
        <v>不予录取</v>
      </c>
      <c r="L497">
        <v>1</v>
      </c>
      <c r="M497">
        <v>-0.26874</v>
      </c>
      <c r="N497">
        <v>-0.70064</v>
      </c>
      <c r="O497" s="41">
        <f>IF(L497=0,0,IF(C497&lt;&gt;"外语学院",综合评价得分!F497*因子分析矩阵及成分!$R$2+综合评价得分!G497*因子分析矩阵及成分!$R$3+综合评价得分!H497*因子分析矩阵及成分!$R$4,IF(综合评价得分!C497="外语学院",综合评价得分!G497*因子分析矩阵及成分!$R$7+综合评价得分!H497*因子分析矩阵及成分!$R$9)))</f>
        <v>-0.00982265022061947</v>
      </c>
      <c r="P497" s="40">
        <f t="shared" si="58"/>
        <v>428</v>
      </c>
      <c r="Q497">
        <f t="shared" si="59"/>
        <v>200</v>
      </c>
      <c r="R497">
        <f t="shared" si="60"/>
        <v>45</v>
      </c>
      <c r="S497" t="str">
        <f>IF(Q497&lt;=VLOOKUP(C497,录取名额!$A:$B,2,0),"录取","不予录取")</f>
        <v>不予录取</v>
      </c>
      <c r="T497" t="str">
        <f t="shared" si="61"/>
        <v>RIGHT</v>
      </c>
      <c r="U497" t="str">
        <f>IF(R497&lt;=VLOOKUP(E497,录取名额!E:F,2,0),"录取","不予录取")</f>
        <v>不予录取</v>
      </c>
      <c r="V497" t="str">
        <f t="shared" si="62"/>
        <v>RIGHT</v>
      </c>
    </row>
    <row r="498" spans="1:22">
      <c r="A498" s="8">
        <v>608</v>
      </c>
      <c r="B498" s="8" t="s">
        <v>730</v>
      </c>
      <c r="C498" t="s">
        <v>1261</v>
      </c>
      <c r="D498">
        <f>VLOOKUP(A498,[1]数据整理!$A:$O,15,0)</f>
        <v>120200</v>
      </c>
      <c r="E498" t="str">
        <f>VLOOKUP(D498,目标专业代码!$I:$J,2,0)</f>
        <v>工商管理</v>
      </c>
      <c r="F498" s="41">
        <v>-0.284152179790202</v>
      </c>
      <c r="G498" s="41">
        <v>0.0259493541159997</v>
      </c>
      <c r="H498" s="41">
        <v>-0.208438949232526</v>
      </c>
      <c r="I498" s="7" t="s">
        <v>1262</v>
      </c>
      <c r="J498" s="7">
        <f t="shared" si="56"/>
        <v>0</v>
      </c>
      <c r="K498" s="7" t="str">
        <f t="shared" si="57"/>
        <v>不予录取</v>
      </c>
      <c r="L498">
        <v>1</v>
      </c>
      <c r="M498">
        <v>0.57381</v>
      </c>
      <c r="N498">
        <v>0.41216</v>
      </c>
      <c r="O498" s="41">
        <f>IF(L498=0,0,IF(C498&lt;&gt;"外语学院",综合评价得分!F498*因子分析矩阵及成分!$R$2+综合评价得分!G498*因子分析矩阵及成分!$R$3+综合评价得分!H498*因子分析矩阵及成分!$R$4,IF(综合评价得分!C498="外语学院",综合评价得分!G498*因子分析矩阵及成分!$R$7+综合评价得分!H498*因子分析矩阵及成分!$R$9)))</f>
        <v>-0.14640550948719</v>
      </c>
      <c r="P498" s="40">
        <f t="shared" si="58"/>
        <v>549</v>
      </c>
      <c r="Q498">
        <f t="shared" si="59"/>
        <v>250</v>
      </c>
      <c r="R498">
        <f t="shared" si="60"/>
        <v>84</v>
      </c>
      <c r="S498" t="str">
        <f>IF(Q498&lt;=VLOOKUP(C498,录取名额!$A:$B,2,0),"录取","不予录取")</f>
        <v>不予录取</v>
      </c>
      <c r="T498" t="str">
        <f t="shared" si="61"/>
        <v>RIGHT</v>
      </c>
      <c r="U498" t="str">
        <f>IF(R498&lt;=VLOOKUP(E498,录取名额!E:F,2,0),"录取","不予录取")</f>
        <v>不予录取</v>
      </c>
      <c r="V498" t="str">
        <f t="shared" si="62"/>
        <v>RIGHT</v>
      </c>
    </row>
    <row r="499" spans="1:22">
      <c r="A499" s="8">
        <v>609</v>
      </c>
      <c r="B499" s="8" t="s">
        <v>732</v>
      </c>
      <c r="C499" t="s">
        <v>1267</v>
      </c>
      <c r="D499">
        <f>VLOOKUP(A499,[1]数据整理!$A:$O,15,0)</f>
        <v>90707</v>
      </c>
      <c r="E499" t="str">
        <f>VLOOKUP(D499,目标专业代码!$I:$J,2,0)</f>
        <v>水土保持与荒漠化防治</v>
      </c>
      <c r="F499" s="41">
        <v>-0.134117840124824</v>
      </c>
      <c r="G499" s="41">
        <v>-0.642340880928773</v>
      </c>
      <c r="H499" s="41">
        <v>-0.743621118486683</v>
      </c>
      <c r="I499" s="7">
        <v>83.28</v>
      </c>
      <c r="J499" s="7">
        <f t="shared" si="56"/>
        <v>83.28</v>
      </c>
      <c r="K499" s="7" t="str">
        <f t="shared" si="57"/>
        <v>录取</v>
      </c>
      <c r="L499">
        <v>1</v>
      </c>
      <c r="M499">
        <v>1.86524</v>
      </c>
      <c r="N499">
        <v>-0.19384</v>
      </c>
      <c r="O499" s="41">
        <f>IF(L499=0,0,IF(C499&lt;&gt;"外语学院",综合评价得分!F499*因子分析矩阵及成分!$R$2+综合评价得分!G499*因子分析矩阵及成分!$R$3+综合评价得分!H499*因子分析矩阵及成分!$R$4,IF(综合评价得分!C499="外语学院",综合评价得分!G499*因子分析矩阵及成分!$R$7+综合评价得分!H499*因子分析矩阵及成分!$R$9)))</f>
        <v>-0.626706673175868</v>
      </c>
      <c r="P499" s="40">
        <f t="shared" si="58"/>
        <v>835</v>
      </c>
      <c r="Q499">
        <f t="shared" si="59"/>
        <v>22</v>
      </c>
      <c r="R499">
        <f t="shared" si="60"/>
        <v>13</v>
      </c>
      <c r="S499" t="str">
        <f>IF(Q499&lt;=VLOOKUP(C499,录取名额!$A:$B,2,0),"录取","不予录取")</f>
        <v>不予录取</v>
      </c>
      <c r="T499" t="str">
        <f t="shared" si="61"/>
        <v>FALSE</v>
      </c>
      <c r="U499" t="str">
        <f>IF(R499&lt;=VLOOKUP(E499,录取名额!E:F,2,0),"录取","不予录取")</f>
        <v>录取</v>
      </c>
      <c r="V499" t="str">
        <f t="shared" si="62"/>
        <v>RIGHT</v>
      </c>
    </row>
    <row r="500" spans="1:22">
      <c r="A500" s="8">
        <v>610</v>
      </c>
      <c r="B500" s="8" t="s">
        <v>733</v>
      </c>
      <c r="C500" t="s">
        <v>1263</v>
      </c>
      <c r="D500">
        <f>VLOOKUP(A500,[1]数据整理!$A:$O,15,0)</f>
        <v>95300</v>
      </c>
      <c r="E500" t="str">
        <f>VLOOKUP(D500,目标专业代码!$I:$J,2,0)</f>
        <v>风景园林</v>
      </c>
      <c r="F500" s="41">
        <v>-0.459022085316513</v>
      </c>
      <c r="G500" s="41">
        <v>0.26814424420859</v>
      </c>
      <c r="H500" s="41">
        <v>-0.31224270378701</v>
      </c>
      <c r="I500" s="7" t="s">
        <v>1262</v>
      </c>
      <c r="J500" s="7">
        <f t="shared" si="56"/>
        <v>0</v>
      </c>
      <c r="K500" s="7" t="str">
        <f t="shared" si="57"/>
        <v>不予录取</v>
      </c>
      <c r="L500">
        <v>1</v>
      </c>
      <c r="M500">
        <v>-0.51013</v>
      </c>
      <c r="N500">
        <v>0.20729</v>
      </c>
      <c r="O500" s="41">
        <f>IF(L500=0,0,IF(C500&lt;&gt;"外语学院",综合评价得分!F500*因子分析矩阵及成分!$R$2+综合评价得分!G500*因子分析矩阵及成分!$R$3+综合评价得分!H500*因子分析矩阵及成分!$R$4,IF(综合评价得分!C500="外语学院",综合评价得分!G500*因子分析矩阵及成分!$R$7+综合评价得分!H500*因子分析矩阵及成分!$R$9)))</f>
        <v>-0.119829507761761</v>
      </c>
      <c r="P500" s="40">
        <f t="shared" si="58"/>
        <v>520</v>
      </c>
      <c r="Q500">
        <f t="shared" si="59"/>
        <v>131</v>
      </c>
      <c r="R500">
        <f t="shared" si="60"/>
        <v>67</v>
      </c>
      <c r="S500" t="str">
        <f>IF(Q500&lt;=VLOOKUP(C500,录取名额!$A:$B,2,0),"录取","不予录取")</f>
        <v>不予录取</v>
      </c>
      <c r="T500" t="str">
        <f t="shared" si="61"/>
        <v>RIGHT</v>
      </c>
      <c r="U500" t="str">
        <f>IF(R500&lt;=VLOOKUP(E500,录取名额!E:F,2,0),"录取","不予录取")</f>
        <v>不予录取</v>
      </c>
      <c r="V500" t="str">
        <f t="shared" si="62"/>
        <v>RIGHT</v>
      </c>
    </row>
    <row r="501" spans="1:22">
      <c r="A501" s="8">
        <v>612</v>
      </c>
      <c r="B501" s="8" t="s">
        <v>734</v>
      </c>
      <c r="C501" t="s">
        <v>1271</v>
      </c>
      <c r="D501">
        <f>VLOOKUP(A501,[1]数据整理!$A:$O,15,0)</f>
        <v>90703</v>
      </c>
      <c r="E501" t="str">
        <f>VLOOKUP(D501,目标专业代码!$I:$J,2,0)</f>
        <v>森林保护学</v>
      </c>
      <c r="F501" s="41">
        <v>-0.299577791506804</v>
      </c>
      <c r="G501" s="41">
        <v>0.255715188042557</v>
      </c>
      <c r="H501" s="41">
        <v>-0.438093064107476</v>
      </c>
      <c r="I501" s="7">
        <v>79.44</v>
      </c>
      <c r="J501" s="7">
        <f t="shared" si="56"/>
        <v>79.44</v>
      </c>
      <c r="K501" s="7" t="str">
        <f t="shared" si="57"/>
        <v>录取</v>
      </c>
      <c r="L501">
        <v>1</v>
      </c>
      <c r="M501">
        <v>-0.41604</v>
      </c>
      <c r="N501">
        <v>0.90238</v>
      </c>
      <c r="O501" s="41">
        <f>IF(L501=0,0,IF(C501&lt;&gt;"外语学院",综合评价得分!F501*因子分析矩阵及成分!$R$2+综合评价得分!G501*因子分析矩阵及成分!$R$3+综合评价得分!H501*因子分析矩阵及成分!$R$4,IF(综合评价得分!C501="外语学院",综合评价得分!G501*因子分析矩阵及成分!$R$7+综合评价得分!H501*因子分析矩阵及成分!$R$9)))</f>
        <v>-0.129660915918734</v>
      </c>
      <c r="P501" s="40">
        <f t="shared" si="58"/>
        <v>527</v>
      </c>
      <c r="Q501">
        <f t="shared" si="59"/>
        <v>29</v>
      </c>
      <c r="R501">
        <f t="shared" si="60"/>
        <v>2</v>
      </c>
      <c r="S501" t="str">
        <f>IF(Q501&lt;=VLOOKUP(C501,录取名额!$A:$B,2,0),"录取","不予录取")</f>
        <v>录取</v>
      </c>
      <c r="T501" t="str">
        <f t="shared" si="61"/>
        <v>RIGHT</v>
      </c>
      <c r="U501" t="str">
        <f>IF(R501&lt;=VLOOKUP(E501,录取名额!E:F,2,0),"录取","不予录取")</f>
        <v>录取</v>
      </c>
      <c r="V501" t="str">
        <f t="shared" si="62"/>
        <v>RIGHT</v>
      </c>
    </row>
    <row r="502" spans="1:22">
      <c r="A502" s="8">
        <v>614</v>
      </c>
      <c r="B502" s="8" t="s">
        <v>735</v>
      </c>
      <c r="C502" t="s">
        <v>1267</v>
      </c>
      <c r="D502">
        <f>VLOOKUP(A502,[1]数据整理!$A:$O,15,0)</f>
        <v>70501</v>
      </c>
      <c r="E502" t="str">
        <f>VLOOKUP(D502,目标专业代码!$I:$J,2,0)</f>
        <v>自然地理学</v>
      </c>
      <c r="F502" s="41">
        <v>-1.47644699019687</v>
      </c>
      <c r="G502" s="41">
        <v>-0.0816611617572394</v>
      </c>
      <c r="H502" s="41">
        <v>-0.881413587411653</v>
      </c>
      <c r="I502" s="7" t="s">
        <v>1262</v>
      </c>
      <c r="J502" s="7">
        <f t="shared" si="56"/>
        <v>0</v>
      </c>
      <c r="K502" s="7" t="str">
        <f t="shared" si="57"/>
        <v>不予录取</v>
      </c>
      <c r="L502">
        <v>1</v>
      </c>
      <c r="M502">
        <v>0.0982</v>
      </c>
      <c r="N502">
        <v>3.45577</v>
      </c>
      <c r="O502" s="41">
        <f>IF(L502=0,0,IF(C502&lt;&gt;"外语学院",综合评价得分!F502*因子分析矩阵及成分!$R$2+综合评价得分!G502*因子分析矩阵及成分!$R$3+综合评价得分!H502*因子分析矩阵及成分!$R$4,IF(综合评价得分!C502="外语学院",综合评价得分!G502*因子分析矩阵及成分!$R$7+综合评价得分!H502*因子分析矩阵及成分!$R$9)))</f>
        <v>-0.786183689097574</v>
      </c>
      <c r="P502" s="40">
        <f t="shared" si="58"/>
        <v>888</v>
      </c>
      <c r="Q502">
        <f t="shared" si="59"/>
        <v>26</v>
      </c>
      <c r="R502">
        <f t="shared" si="60"/>
        <v>4</v>
      </c>
      <c r="S502" t="str">
        <f>IF(Q502&lt;=VLOOKUP(C502,录取名额!$A:$B,2,0),"录取","不予录取")</f>
        <v>不予录取</v>
      </c>
      <c r="T502" t="str">
        <f t="shared" si="61"/>
        <v>RIGHT</v>
      </c>
      <c r="U502" t="str">
        <f>IF(R502&lt;=VLOOKUP(E502,录取名额!E:F,2,0),"录取","不予录取")</f>
        <v>不予录取</v>
      </c>
      <c r="V502" t="str">
        <f t="shared" si="62"/>
        <v>RIGHT</v>
      </c>
    </row>
    <row r="503" spans="1:22">
      <c r="A503" s="8">
        <v>617</v>
      </c>
      <c r="B503" s="8" t="s">
        <v>736</v>
      </c>
      <c r="C503" t="s">
        <v>1265</v>
      </c>
      <c r="D503">
        <f>VLOOKUP(A503,[1]数据整理!$A:$O,15,0)</f>
        <v>135108</v>
      </c>
      <c r="E503" t="str">
        <f>VLOOKUP(D503,目标专业代码!$I:$J,2,0)</f>
        <v>艺术设计</v>
      </c>
      <c r="F503" s="41">
        <v>-0.856453688785401</v>
      </c>
      <c r="G503" s="41">
        <v>-0.951875781068942</v>
      </c>
      <c r="H503" s="41">
        <v>-0.419075908001623</v>
      </c>
      <c r="I503" s="7" t="s">
        <v>1275</v>
      </c>
      <c r="J503" s="7">
        <f t="shared" si="56"/>
        <v>0</v>
      </c>
      <c r="K503" s="7" t="str">
        <f t="shared" si="57"/>
        <v>不予录取</v>
      </c>
      <c r="L503">
        <v>1</v>
      </c>
      <c r="M503">
        <v>0.04574</v>
      </c>
      <c r="N503">
        <v>1.42916</v>
      </c>
      <c r="O503" s="41">
        <f>IF(L503=0,0,IF(C503&lt;&gt;"外语学院",综合评价得分!F503*因子分析矩阵及成分!$R$2+综合评价得分!G503*因子分析矩阵及成分!$R$3+综合评价得分!H503*因子分析矩阵及成分!$R$4,IF(综合评价得分!C503="外语学院",综合评价得分!G503*因子分析矩阵及成分!$R$7+综合评价得分!H503*因子分析矩阵及成分!$R$9)))</f>
        <v>-0.849755204554406</v>
      </c>
      <c r="P503" s="40">
        <f t="shared" si="58"/>
        <v>901</v>
      </c>
      <c r="Q503">
        <f t="shared" si="59"/>
        <v>83</v>
      </c>
      <c r="R503">
        <f t="shared" si="60"/>
        <v>54</v>
      </c>
      <c r="S503" t="str">
        <f>IF(Q503&lt;=VLOOKUP(C503,录取名额!$A:$B,2,0),"录取","不予录取")</f>
        <v>不予录取</v>
      </c>
      <c r="T503" t="str">
        <f t="shared" si="61"/>
        <v>RIGHT</v>
      </c>
      <c r="U503" t="str">
        <f>IF(R503&lt;=VLOOKUP(E503,录取名额!E:F,2,0),"录取","不予录取")</f>
        <v>不予录取</v>
      </c>
      <c r="V503" t="str">
        <f t="shared" si="62"/>
        <v>RIGHT</v>
      </c>
    </row>
    <row r="504" spans="1:22">
      <c r="A504" s="8">
        <v>618</v>
      </c>
      <c r="B504" s="8" t="s">
        <v>737</v>
      </c>
      <c r="C504" t="s">
        <v>1270</v>
      </c>
      <c r="D504">
        <f>VLOOKUP(A504,[1]数据整理!$A:$O,15,0)</f>
        <v>55101</v>
      </c>
      <c r="E504" t="str">
        <f>VLOOKUP(D504,目标专业代码!$I:$J,2,0)</f>
        <v>英语笔译</v>
      </c>
      <c r="F504" s="41">
        <v>-0.300049443928958</v>
      </c>
      <c r="G504" s="41">
        <v>-1.45616132468653</v>
      </c>
      <c r="H504" s="41">
        <v>-0.835482764436663</v>
      </c>
      <c r="I504" s="7">
        <v>77.15</v>
      </c>
      <c r="J504" s="7">
        <f t="shared" si="56"/>
        <v>77.15</v>
      </c>
      <c r="K504" s="7" t="str">
        <f t="shared" si="57"/>
        <v>录取</v>
      </c>
      <c r="L504">
        <v>1</v>
      </c>
      <c r="M504">
        <v>1.98533</v>
      </c>
      <c r="N504">
        <v>-0.91441</v>
      </c>
      <c r="O504" s="41">
        <f>IF(L504=0,0,IF(C504&lt;&gt;"外语学院",综合评价得分!F504*因子分析矩阵及成分!$R$2+综合评价得分!G504*因子分析矩阵及成分!$R$3+综合评价得分!H504*因子分析矩阵及成分!$R$4,IF(综合评价得分!C504="外语学院",综合评价得分!G504*因子分析矩阵及成分!$R$7+综合评价得分!H504*因子分析矩阵及成分!$R$9)))</f>
        <v>-1.41491232752924</v>
      </c>
      <c r="P504" s="40">
        <f t="shared" si="58"/>
        <v>960</v>
      </c>
      <c r="Q504">
        <f t="shared" si="59"/>
        <v>34</v>
      </c>
      <c r="R504">
        <f t="shared" si="60"/>
        <v>16</v>
      </c>
      <c r="S504" t="str">
        <f>IF(Q504&lt;=VLOOKUP(C504,录取名额!$A:$B,2,0),"录取","不予录取")</f>
        <v>不予录取</v>
      </c>
      <c r="T504" t="str">
        <f t="shared" si="61"/>
        <v>FALSE</v>
      </c>
      <c r="U504" t="str">
        <f>IF(R504&lt;=VLOOKUP(E504,录取名额!E:F,2,0),"录取","不予录取")</f>
        <v>不予录取</v>
      </c>
      <c r="V504" t="str">
        <f t="shared" si="62"/>
        <v>FALSE</v>
      </c>
    </row>
    <row r="505" spans="1:22">
      <c r="A505" s="8">
        <v>619</v>
      </c>
      <c r="B505" s="8" t="s">
        <v>738</v>
      </c>
      <c r="C505" t="s">
        <v>1270</v>
      </c>
      <c r="D505">
        <f>VLOOKUP(A505,[1]数据整理!$A:$O,15,0)</f>
        <v>50200</v>
      </c>
      <c r="E505" t="str">
        <f>VLOOKUP(D505,目标专业代码!$I:$J,2,0)</f>
        <v>外国语言文学</v>
      </c>
      <c r="F505" s="41">
        <v>-0.0421956449126116</v>
      </c>
      <c r="G505" s="41">
        <v>-0.319351405664011</v>
      </c>
      <c r="H505" s="41">
        <v>-0.38422618964239</v>
      </c>
      <c r="I505" s="7" t="s">
        <v>1275</v>
      </c>
      <c r="J505" s="7">
        <f t="shared" si="56"/>
        <v>0</v>
      </c>
      <c r="K505" s="7" t="str">
        <f t="shared" si="57"/>
        <v>不予录取</v>
      </c>
      <c r="L505">
        <v>1</v>
      </c>
      <c r="M505">
        <v>-0.99237</v>
      </c>
      <c r="N505">
        <v>0.26931</v>
      </c>
      <c r="O505" s="41">
        <f>IF(L505=0,0,IF(C505&lt;&gt;"外语学院",综合评价得分!F505*因子分析矩阵及成分!$R$2+综合评价得分!G505*因子分析矩阵及成分!$R$3+综合评价得分!H505*因子分析矩阵及成分!$R$4,IF(综合评价得分!C505="外语学院",综合评价得分!G505*因子分析矩阵及成分!$R$7+综合评价得分!H505*因子分析矩阵及成分!$R$9)))</f>
        <v>-0.387284656426596</v>
      </c>
      <c r="P505" s="40">
        <f t="shared" si="58"/>
        <v>732</v>
      </c>
      <c r="Q505">
        <f t="shared" si="59"/>
        <v>24</v>
      </c>
      <c r="R505">
        <f t="shared" si="60"/>
        <v>14</v>
      </c>
      <c r="S505" t="str">
        <f>IF(Q505&lt;=VLOOKUP(C505,录取名额!$A:$B,2,0),"录取","不予录取")</f>
        <v>不予录取</v>
      </c>
      <c r="T505" t="str">
        <f t="shared" si="61"/>
        <v>RIGHT</v>
      </c>
      <c r="U505" t="str">
        <f>IF(R505&lt;=VLOOKUP(E505,录取名额!E:F,2,0),"录取","不予录取")</f>
        <v>不予录取</v>
      </c>
      <c r="V505" t="str">
        <f t="shared" si="62"/>
        <v>RIGHT</v>
      </c>
    </row>
    <row r="506" spans="1:22">
      <c r="A506" s="8">
        <v>620</v>
      </c>
      <c r="B506" s="8" t="s">
        <v>739</v>
      </c>
      <c r="C506" t="s">
        <v>1265</v>
      </c>
      <c r="D506">
        <f>VLOOKUP(A506,[1]数据整理!$A:$O,15,0)</f>
        <v>130500</v>
      </c>
      <c r="E506" t="str">
        <f>VLOOKUP(D506,目标专业代码!$I:$J,2,0)</f>
        <v>设计学</v>
      </c>
      <c r="F506" s="41">
        <v>-1.58772783916815</v>
      </c>
      <c r="G506" s="41">
        <v>0.166906301190914</v>
      </c>
      <c r="H506" s="41">
        <v>-0.590857091297079</v>
      </c>
      <c r="I506" s="7" t="s">
        <v>1262</v>
      </c>
      <c r="J506" s="7">
        <f t="shared" si="56"/>
        <v>0</v>
      </c>
      <c r="K506" s="7" t="str">
        <f t="shared" si="57"/>
        <v>不予录取</v>
      </c>
      <c r="L506">
        <v>1</v>
      </c>
      <c r="M506">
        <v>-0.81317</v>
      </c>
      <c r="N506">
        <v>-0.36048</v>
      </c>
      <c r="O506" s="41">
        <f>IF(L506=0,0,IF(C506&lt;&gt;"外语学院",综合评价得分!F506*因子分析矩阵及成分!$R$2+综合评价得分!G506*因子分析矩阵及成分!$R$3+综合评价得分!H506*因子分析矩阵及成分!$R$4,IF(综合评价得分!C506="外语学院",综合评价得分!G506*因子分析矩阵及成分!$R$7+综合评价得分!H506*因子分析矩阵及成分!$R$9)))</f>
        <v>-0.587895840339954</v>
      </c>
      <c r="P506" s="40">
        <f t="shared" si="58"/>
        <v>817</v>
      </c>
      <c r="Q506">
        <f t="shared" si="59"/>
        <v>65</v>
      </c>
      <c r="R506">
        <f t="shared" si="60"/>
        <v>18</v>
      </c>
      <c r="S506" t="str">
        <f>IF(Q506&lt;=VLOOKUP(C506,录取名额!$A:$B,2,0),"录取","不予录取")</f>
        <v>不予录取</v>
      </c>
      <c r="T506" t="str">
        <f t="shared" si="61"/>
        <v>RIGHT</v>
      </c>
      <c r="U506" t="str">
        <f>IF(R506&lt;=VLOOKUP(E506,录取名额!E:F,2,0),"录取","不予录取")</f>
        <v>不予录取</v>
      </c>
      <c r="V506" t="str">
        <f t="shared" si="62"/>
        <v>RIGHT</v>
      </c>
    </row>
    <row r="507" spans="1:22">
      <c r="A507" s="8">
        <v>621</v>
      </c>
      <c r="B507" s="8" t="s">
        <v>740</v>
      </c>
      <c r="C507" t="s">
        <v>1261</v>
      </c>
      <c r="D507">
        <f>VLOOKUP(A507,[1]数据整理!$A:$O,15,0)</f>
        <v>25400</v>
      </c>
      <c r="E507" t="str">
        <f>VLOOKUP(D507,目标专业代码!$I:$J,2,0)</f>
        <v>国际商务</v>
      </c>
      <c r="F507" s="41">
        <v>0.748335233912407</v>
      </c>
      <c r="G507" s="41">
        <v>0.402972321888857</v>
      </c>
      <c r="H507" s="41">
        <v>0.781522922719956</v>
      </c>
      <c r="I507" s="7" t="s">
        <v>1262</v>
      </c>
      <c r="J507" s="7">
        <f t="shared" si="56"/>
        <v>0</v>
      </c>
      <c r="K507" s="7" t="str">
        <f t="shared" si="57"/>
        <v>不予录取</v>
      </c>
      <c r="L507">
        <v>1</v>
      </c>
      <c r="M507">
        <v>-0.51871</v>
      </c>
      <c r="N507">
        <v>-0.58857</v>
      </c>
      <c r="O507" s="41">
        <f>IF(L507=0,0,IF(C507&lt;&gt;"外语学院",综合评价得分!F507*因子分析矩阵及成分!$R$2+综合评价得分!G507*因子分析矩阵及成分!$R$3+综合评价得分!H507*因子分析矩阵及成分!$R$4,IF(综合评价得分!C507="外语学院",综合评价得分!G507*因子分析矩阵及成分!$R$7+综合评价得分!H507*因子分析矩阵及成分!$R$9)))</f>
        <v>0.698198928094321</v>
      </c>
      <c r="P507" s="40">
        <f t="shared" si="58"/>
        <v>105</v>
      </c>
      <c r="Q507">
        <f t="shared" si="59"/>
        <v>54</v>
      </c>
      <c r="R507">
        <f t="shared" si="60"/>
        <v>5</v>
      </c>
      <c r="S507" t="str">
        <f>IF(Q507&lt;=VLOOKUP(C507,录取名额!$A:$B,2,0),"录取","不予录取")</f>
        <v>不予录取</v>
      </c>
      <c r="T507" t="str">
        <f t="shared" si="61"/>
        <v>RIGHT</v>
      </c>
      <c r="U507" t="str">
        <f>IF(R507&lt;=VLOOKUP(E507,录取名额!E:F,2,0),"录取","不予录取")</f>
        <v>不予录取</v>
      </c>
      <c r="V507" t="str">
        <f t="shared" si="62"/>
        <v>RIGHT</v>
      </c>
    </row>
    <row r="508" spans="1:22">
      <c r="A508" s="8">
        <v>623</v>
      </c>
      <c r="B508" s="8" t="s">
        <v>741</v>
      </c>
      <c r="C508" t="s">
        <v>1273</v>
      </c>
      <c r="D508">
        <f>VLOOKUP(A508,[1]数据整理!$A:$O,15,0)</f>
        <v>82902</v>
      </c>
      <c r="E508" t="str">
        <f>VLOOKUP(D508,目标专业代码!$I:$J,2,0)</f>
        <v>木材科学与技术</v>
      </c>
      <c r="F508" s="41">
        <v>1.18956177093102</v>
      </c>
      <c r="G508" s="41">
        <v>-0.419486572700436</v>
      </c>
      <c r="H508" s="41">
        <v>0.6097417394245</v>
      </c>
      <c r="I508" s="7">
        <v>89.55</v>
      </c>
      <c r="J508" s="7">
        <f t="shared" si="56"/>
        <v>89.55</v>
      </c>
      <c r="K508" s="7" t="str">
        <f t="shared" si="57"/>
        <v>录取</v>
      </c>
      <c r="L508">
        <v>1</v>
      </c>
      <c r="M508">
        <v>-0.64216</v>
      </c>
      <c r="N508">
        <v>0.3899</v>
      </c>
      <c r="O508" s="41">
        <f>IF(L508=0,0,IF(C508&lt;&gt;"外语学院",综合评价得分!F508*因子分析矩阵及成分!$R$2+综合评价得分!G508*因子分析矩阵及成分!$R$3+综合评价得分!H508*因子分析矩阵及成分!$R$4,IF(综合评价得分!C508="外语学院",综合评价得分!G508*因子分析矩阵及成分!$R$7+综合评价得分!H508*因子分析矩阵及成分!$R$9)))</f>
        <v>0.364789819843981</v>
      </c>
      <c r="P508" s="40">
        <f t="shared" si="58"/>
        <v>213</v>
      </c>
      <c r="Q508">
        <f t="shared" si="59"/>
        <v>4</v>
      </c>
      <c r="R508">
        <f t="shared" si="60"/>
        <v>4</v>
      </c>
      <c r="S508" t="str">
        <f>IF(Q508&lt;=VLOOKUP(C508,录取名额!$A:$B,2,0),"录取","不予录取")</f>
        <v>录取</v>
      </c>
      <c r="T508" t="str">
        <f t="shared" si="61"/>
        <v>RIGHT</v>
      </c>
      <c r="U508" t="str">
        <f>IF(R508&lt;=VLOOKUP(E508,录取名额!E:F,2,0),"录取","不予录取")</f>
        <v>录取</v>
      </c>
      <c r="V508" t="str">
        <f t="shared" si="62"/>
        <v>RIGHT</v>
      </c>
    </row>
    <row r="509" spans="1:22">
      <c r="A509" s="8">
        <v>624</v>
      </c>
      <c r="B509" s="8" t="s">
        <v>742</v>
      </c>
      <c r="C509" t="s">
        <v>1269</v>
      </c>
      <c r="D509">
        <f>VLOOKUP(A509,[1]数据整理!$A:$O,15,0)</f>
        <v>45400</v>
      </c>
      <c r="E509" t="str">
        <f>VLOOKUP(D509,目标专业代码!$I:$J,2,0)</f>
        <v>应用心理</v>
      </c>
      <c r="F509" s="41">
        <v>-0.761070103952868</v>
      </c>
      <c r="G509" s="41">
        <v>0.180509080028396</v>
      </c>
      <c r="H509" s="41">
        <v>1.09202654092585</v>
      </c>
      <c r="I509" s="7">
        <v>77.25</v>
      </c>
      <c r="J509" s="7">
        <f t="shared" si="56"/>
        <v>77.25</v>
      </c>
      <c r="K509" s="7" t="str">
        <f t="shared" si="57"/>
        <v>录取</v>
      </c>
      <c r="L509">
        <v>1</v>
      </c>
      <c r="M509">
        <v>0.65453</v>
      </c>
      <c r="N509">
        <v>-0.76358</v>
      </c>
      <c r="O509" s="41">
        <f>IF(L509=0,0,IF(C509&lt;&gt;"外语学院",综合评价得分!F509*因子分析矩阵及成分!$R$2+综合评价得分!G509*因子分析矩阵及成分!$R$3+综合评价得分!H509*因子分析矩阵及成分!$R$4,IF(综合评价得分!C509="外语学院",综合评价得分!G509*因子分析矩阵及成分!$R$7+综合评价得分!H509*因子分析矩阵及成分!$R$9)))</f>
        <v>0.292573533868847</v>
      </c>
      <c r="P509" s="40">
        <f t="shared" si="58"/>
        <v>248</v>
      </c>
      <c r="Q509">
        <f t="shared" si="59"/>
        <v>12</v>
      </c>
      <c r="R509">
        <f t="shared" si="60"/>
        <v>4</v>
      </c>
      <c r="S509" t="str">
        <f>IF(Q509&lt;=VLOOKUP(C509,录取名额!$A:$B,2,0),"录取","不予录取")</f>
        <v>录取</v>
      </c>
      <c r="T509" t="str">
        <f t="shared" si="61"/>
        <v>RIGHT</v>
      </c>
      <c r="U509" t="str">
        <f>IF(R509&lt;=VLOOKUP(E509,录取名额!E:F,2,0),"录取","不予录取")</f>
        <v>录取</v>
      </c>
      <c r="V509" t="str">
        <f t="shared" si="62"/>
        <v>RIGHT</v>
      </c>
    </row>
    <row r="510" spans="1:22">
      <c r="A510" s="8">
        <v>625</v>
      </c>
      <c r="B510" s="8" t="s">
        <v>743</v>
      </c>
      <c r="C510" t="s">
        <v>1269</v>
      </c>
      <c r="D510">
        <f>VLOOKUP(A510,[1]数据整理!$A:$O,15,0)</f>
        <v>40200</v>
      </c>
      <c r="E510" t="str">
        <f>VLOOKUP(D510,目标专业代码!$I:$J,2,0)</f>
        <v>心理学</v>
      </c>
      <c r="F510" s="41">
        <v>1.50209723465254</v>
      </c>
      <c r="G510" s="41">
        <v>-0.422422455519778</v>
      </c>
      <c r="H510" s="41">
        <v>0.973182266110012</v>
      </c>
      <c r="I510" s="7" t="s">
        <v>1275</v>
      </c>
      <c r="J510" s="7">
        <f t="shared" si="56"/>
        <v>0</v>
      </c>
      <c r="K510" s="7" t="str">
        <f t="shared" si="57"/>
        <v>不予录取</v>
      </c>
      <c r="L510">
        <v>1</v>
      </c>
      <c r="M510">
        <v>-0.42094</v>
      </c>
      <c r="N510">
        <v>0.0388</v>
      </c>
      <c r="O510" s="41">
        <f>IF(L510=0,0,IF(C510&lt;&gt;"外语学院",综合评价得分!F510*因子分析矩阵及成分!$R$2+综合评价得分!G510*因子分析矩阵及成分!$R$3+综合评价得分!H510*因子分析矩阵及成分!$R$4,IF(综合评价得分!C510="外语学院",综合评价得分!G510*因子分析矩阵及成分!$R$7+综合评价得分!H510*因子分析矩阵及成分!$R$9)))</f>
        <v>0.589354678807962</v>
      </c>
      <c r="P510" s="40">
        <f t="shared" si="58"/>
        <v>128</v>
      </c>
      <c r="Q510">
        <f t="shared" si="59"/>
        <v>5</v>
      </c>
      <c r="R510">
        <f t="shared" si="60"/>
        <v>3</v>
      </c>
      <c r="S510" t="str">
        <f>IF(Q510&lt;=VLOOKUP(C510,录取名额!$A:$B,2,0),"录取","不予录取")</f>
        <v>录取</v>
      </c>
      <c r="T510" t="str">
        <f t="shared" si="61"/>
        <v>FALSE</v>
      </c>
      <c r="U510" t="str">
        <f>IF(R510&lt;=VLOOKUP(E510,录取名额!E:F,2,0),"录取","不予录取")</f>
        <v>录取</v>
      </c>
      <c r="V510" t="str">
        <f t="shared" si="62"/>
        <v>FALSE</v>
      </c>
    </row>
    <row r="511" spans="1:22">
      <c r="A511" s="8">
        <v>626</v>
      </c>
      <c r="B511" s="8" t="s">
        <v>744</v>
      </c>
      <c r="C511" t="s">
        <v>1261</v>
      </c>
      <c r="D511">
        <f>VLOOKUP(A511,[1]数据整理!$A:$O,15,0)</f>
        <v>25400</v>
      </c>
      <c r="E511" t="str">
        <f>VLOOKUP(D511,目标专业代码!$I:$J,2,0)</f>
        <v>国际商务</v>
      </c>
      <c r="F511" s="41">
        <v>0.325493135936234</v>
      </c>
      <c r="G511" s="41">
        <v>-0.770857393199956</v>
      </c>
      <c r="H511" s="41">
        <v>-0.358173526761999</v>
      </c>
      <c r="I511" s="7">
        <v>95</v>
      </c>
      <c r="J511" s="7">
        <f t="shared" si="56"/>
        <v>95</v>
      </c>
      <c r="K511" s="7" t="str">
        <f t="shared" si="57"/>
        <v>录取</v>
      </c>
      <c r="L511">
        <v>1</v>
      </c>
      <c r="M511">
        <v>0.13295</v>
      </c>
      <c r="N511">
        <v>-0.77938</v>
      </c>
      <c r="O511" s="41">
        <f>IF(L511=0,0,IF(C511&lt;&gt;"外语学院",综合评价得分!F511*因子分析矩阵及成分!$R$2+综合评价得分!G511*因子分析矩阵及成分!$R$3+综合评价得分!H511*因子分析矩阵及成分!$R$4,IF(综合评价得分!C511="外语学院",综合评价得分!G511*因子分析矩阵及成分!$R$7+综合评价得分!H511*因子分析矩阵及成分!$R$9)))</f>
        <v>-0.412448854087853</v>
      </c>
      <c r="P511" s="40">
        <f t="shared" si="58"/>
        <v>747</v>
      </c>
      <c r="Q511">
        <f t="shared" si="59"/>
        <v>319</v>
      </c>
      <c r="R511">
        <f t="shared" si="60"/>
        <v>21</v>
      </c>
      <c r="S511" t="str">
        <f>IF(Q511&lt;=VLOOKUP(C511,录取名额!$A:$B,2,0),"录取","不予录取")</f>
        <v>不予录取</v>
      </c>
      <c r="T511" t="str">
        <f t="shared" si="61"/>
        <v>FALSE</v>
      </c>
      <c r="U511" t="str">
        <f>IF(R511&lt;=VLOOKUP(E511,录取名额!E:F,2,0),"录取","不予录取")</f>
        <v>不予录取</v>
      </c>
      <c r="V511" t="str">
        <f t="shared" si="62"/>
        <v>FALSE</v>
      </c>
    </row>
    <row r="512" spans="1:22">
      <c r="A512" s="8">
        <v>631</v>
      </c>
      <c r="B512" s="8" t="s">
        <v>745</v>
      </c>
      <c r="C512" t="s">
        <v>1261</v>
      </c>
      <c r="D512">
        <f>VLOOKUP(A512,[1]数据整理!$A:$O,15,0)</f>
        <v>20200</v>
      </c>
      <c r="E512" t="str">
        <f>VLOOKUP(D512,目标专业代码!$I:$J,2,0)</f>
        <v>应用经济学</v>
      </c>
      <c r="F512" s="41">
        <v>2.77062352858106</v>
      </c>
      <c r="G512" s="41">
        <v>-0.294200931686753</v>
      </c>
      <c r="H512" s="41">
        <v>0.929787214551229</v>
      </c>
      <c r="I512" s="7" t="s">
        <v>1262</v>
      </c>
      <c r="J512" s="7">
        <f t="shared" si="56"/>
        <v>0</v>
      </c>
      <c r="K512" s="7" t="str">
        <f t="shared" si="57"/>
        <v>不予录取</v>
      </c>
      <c r="L512">
        <v>1</v>
      </c>
      <c r="M512">
        <v>0.88546</v>
      </c>
      <c r="N512">
        <v>0.14877</v>
      </c>
      <c r="O512" s="41">
        <f>IF(L512=0,0,IF(C512&lt;&gt;"外语学院",综合评价得分!F512*因子分析矩阵及成分!$R$2+综合评价得分!G512*因子分析矩阵及成分!$R$3+综合评价得分!H512*因子分析矩阵及成分!$R$4,IF(综合评价得分!C512="外语学院",综合评价得分!G512*因子分析矩阵及成分!$R$7+综合评价得分!H512*因子分析矩阵及成分!$R$9)))</f>
        <v>0.985708934954196</v>
      </c>
      <c r="P512" s="40">
        <f t="shared" si="58"/>
        <v>65</v>
      </c>
      <c r="Q512">
        <f t="shared" si="59"/>
        <v>30</v>
      </c>
      <c r="R512">
        <f t="shared" si="60"/>
        <v>7</v>
      </c>
      <c r="S512" t="str">
        <f>IF(Q512&lt;=VLOOKUP(C512,录取名额!$A:$B,2,0),"录取","不予录取")</f>
        <v>录取</v>
      </c>
      <c r="T512" t="str">
        <f t="shared" si="61"/>
        <v>FALSE</v>
      </c>
      <c r="U512" t="str">
        <f>IF(R512&lt;=VLOOKUP(E512,录取名额!E:F,2,0),"录取","不予录取")</f>
        <v>不予录取</v>
      </c>
      <c r="V512" t="str">
        <f t="shared" si="62"/>
        <v>RIGHT</v>
      </c>
    </row>
    <row r="513" spans="1:22">
      <c r="A513" s="8">
        <v>633</v>
      </c>
      <c r="B513" s="8" t="s">
        <v>746</v>
      </c>
      <c r="C513" t="s">
        <v>1261</v>
      </c>
      <c r="D513">
        <f>VLOOKUP(A513,[1]数据整理!$A:$O,15,0)</f>
        <v>120300</v>
      </c>
      <c r="E513" t="str">
        <f>VLOOKUP(D513,目标专业代码!$I:$J,2,0)</f>
        <v>农林经济管理</v>
      </c>
      <c r="F513" s="41">
        <v>0.45418420923333</v>
      </c>
      <c r="G513" s="41">
        <v>-0.0315981469456581</v>
      </c>
      <c r="H513" s="41">
        <v>1.31980350363097</v>
      </c>
      <c r="I513" s="7" t="s">
        <v>1262</v>
      </c>
      <c r="J513" s="7">
        <f t="shared" si="56"/>
        <v>0</v>
      </c>
      <c r="K513" s="7" t="str">
        <f t="shared" si="57"/>
        <v>不予录取</v>
      </c>
      <c r="L513">
        <v>1</v>
      </c>
      <c r="M513">
        <v>-0.50657</v>
      </c>
      <c r="N513">
        <v>-0.63676</v>
      </c>
      <c r="O513" s="41">
        <f>IF(L513=0,0,IF(C513&lt;&gt;"外语学院",综合评价得分!F513*因子分析矩阵及成分!$R$2+综合评价得分!G513*因子分析矩阵及成分!$R$3+综合评价得分!H513*因子分析矩阵及成分!$R$4,IF(综合评价得分!C513="外语学院",综合评价得分!G513*因子分析矩阵及成分!$R$7+综合评价得分!H513*因子分析矩阵及成分!$R$9)))</f>
        <v>0.616570914628951</v>
      </c>
      <c r="P513" s="40">
        <f t="shared" si="58"/>
        <v>123</v>
      </c>
      <c r="Q513">
        <f t="shared" si="59"/>
        <v>63</v>
      </c>
      <c r="R513">
        <f t="shared" si="60"/>
        <v>8</v>
      </c>
      <c r="S513" t="str">
        <f>IF(Q513&lt;=VLOOKUP(C513,录取名额!$A:$B,2,0),"录取","不予录取")</f>
        <v>不予录取</v>
      </c>
      <c r="T513" t="str">
        <f t="shared" si="61"/>
        <v>RIGHT</v>
      </c>
      <c r="U513" t="str">
        <f>IF(R513&lt;=VLOOKUP(E513,录取名额!E:F,2,0),"录取","不予录取")</f>
        <v>不予录取</v>
      </c>
      <c r="V513" t="str">
        <f t="shared" si="62"/>
        <v>RIGHT</v>
      </c>
    </row>
    <row r="514" spans="1:22">
      <c r="A514" s="8">
        <v>634</v>
      </c>
      <c r="B514" s="8" t="s">
        <v>747</v>
      </c>
      <c r="C514" t="s">
        <v>1264</v>
      </c>
      <c r="D514">
        <f>VLOOKUP(A514,[1]数据整理!$A:$O,15,0)</f>
        <v>85700</v>
      </c>
      <c r="E514" t="str">
        <f>VLOOKUP(D514,目标专业代码!$I:$J,2,0)</f>
        <v>资源与环境</v>
      </c>
      <c r="F514" s="41">
        <v>-1.79439227297198</v>
      </c>
      <c r="G514" s="41">
        <v>-2.67501738816</v>
      </c>
      <c r="H514" s="41">
        <v>-0.694660845851563</v>
      </c>
      <c r="I514" s="7">
        <v>82.16</v>
      </c>
      <c r="J514" s="7">
        <f t="shared" si="56"/>
        <v>82.16</v>
      </c>
      <c r="K514" s="7" t="str">
        <f t="shared" si="57"/>
        <v>录取</v>
      </c>
      <c r="L514">
        <v>1</v>
      </c>
      <c r="M514">
        <v>1.33811</v>
      </c>
      <c r="N514">
        <v>0.84747</v>
      </c>
      <c r="O514" s="41">
        <f>IF(L514=0,0,IF(C514&lt;&gt;"外语学院",综合评价得分!F514*因子分析矩阵及成分!$R$2+综合评价得分!G514*因子分析矩阵及成分!$R$3+综合评价得分!H514*因子分析矩阵及成分!$R$4,IF(综合评价得分!C514="外语学院",综合评价得分!G514*因子分析矩阵及成分!$R$7+综合评价得分!H514*因子分析矩阵及成分!$R$9)))</f>
        <v>-2.03300165380439</v>
      </c>
      <c r="P514" s="40">
        <f t="shared" si="58"/>
        <v>977</v>
      </c>
      <c r="Q514">
        <f t="shared" si="59"/>
        <v>26</v>
      </c>
      <c r="R514">
        <f t="shared" si="60"/>
        <v>7</v>
      </c>
      <c r="S514" t="str">
        <f>IF(Q514&lt;=VLOOKUP(C514,录取名额!$A:$B,2,0),"录取","不予录取")</f>
        <v>不予录取</v>
      </c>
      <c r="T514" t="str">
        <f t="shared" si="61"/>
        <v>FALSE</v>
      </c>
      <c r="U514" t="str">
        <f>IF(R514&lt;=VLOOKUP(E514,录取名额!E:F,2,0),"录取","不予录取")</f>
        <v>不予录取</v>
      </c>
      <c r="V514" t="str">
        <f t="shared" si="62"/>
        <v>FALSE</v>
      </c>
    </row>
    <row r="515" spans="1:22">
      <c r="A515" s="8">
        <v>635</v>
      </c>
      <c r="B515" s="8" t="s">
        <v>748</v>
      </c>
      <c r="C515" t="s">
        <v>1270</v>
      </c>
      <c r="D515">
        <f>VLOOKUP(A515,[1]数据整理!$A:$O,15,0)</f>
        <v>50200</v>
      </c>
      <c r="E515" t="str">
        <f>VLOOKUP(D515,目标专业代码!$I:$J,2,0)</f>
        <v>外国语言文学</v>
      </c>
      <c r="F515" s="41">
        <v>1.79624825933162</v>
      </c>
      <c r="G515" s="41">
        <v>-0.254865790950903</v>
      </c>
      <c r="H515" s="41">
        <v>-0.881413587411653</v>
      </c>
      <c r="I515" s="7" t="s">
        <v>1262</v>
      </c>
      <c r="J515" s="7">
        <f t="shared" ref="J515:J578" si="63">IF(ISNUMBER(I515),I515,0)</f>
        <v>0</v>
      </c>
      <c r="K515" s="7" t="str">
        <f t="shared" ref="K515:K578" si="64">IF(ISNUMBER(I515),"录取","不予录取")</f>
        <v>不予录取</v>
      </c>
      <c r="L515">
        <v>1</v>
      </c>
      <c r="M515">
        <v>0.37696</v>
      </c>
      <c r="N515">
        <v>0.24264</v>
      </c>
      <c r="O515" s="41">
        <f>IF(L515=0,0,IF(C515&lt;&gt;"外语学院",综合评价得分!F515*因子分析矩阵及成分!$R$2+综合评价得分!G515*因子分析矩阵及成分!$R$3+综合评价得分!H515*因子分析矩阵及成分!$R$4,IF(综合评价得分!C515="外语学院",综合评价得分!G515*因子分析矩阵及成分!$R$7+综合评价得分!H515*因子分析矩阵及成分!$R$9)))</f>
        <v>-0.529214075286277</v>
      </c>
      <c r="P515" s="40">
        <f t="shared" ref="P515:P578" si="65">_xlfn.RANK.EQ(O515,$O$2:$O$978)</f>
        <v>795</v>
      </c>
      <c r="Q515">
        <f t="shared" ref="Q515:Q578" si="66">SUMPRODUCT((C515=$C$2:$C$978)*($O$2:$O$978&gt;=O515))</f>
        <v>25</v>
      </c>
      <c r="R515">
        <f t="shared" ref="R515:R578" si="67">SUMPRODUCT((E515=$E$2:$E$978)*($O$2:$O$978&gt;=O515))</f>
        <v>15</v>
      </c>
      <c r="S515" t="str">
        <f>IF(Q515&lt;=VLOOKUP(C515,录取名额!$A:$B,2,0),"录取","不予录取")</f>
        <v>不予录取</v>
      </c>
      <c r="T515" t="str">
        <f t="shared" ref="T515:T578" si="68">IF(K515=S515,"RIGHT","FALSE")</f>
        <v>RIGHT</v>
      </c>
      <c r="U515" t="str">
        <f>IF(R515&lt;=VLOOKUP(E515,录取名额!E:F,2,0),"录取","不予录取")</f>
        <v>不予录取</v>
      </c>
      <c r="V515" t="str">
        <f t="shared" ref="V515:V578" si="69">IF(K515=U515,"RIGHT","FALSE")</f>
        <v>RIGHT</v>
      </c>
    </row>
    <row r="516" spans="1:22">
      <c r="A516" s="8">
        <v>636</v>
      </c>
      <c r="B516" s="8" t="s">
        <v>749</v>
      </c>
      <c r="C516" t="s">
        <v>1272</v>
      </c>
      <c r="D516">
        <f>VLOOKUP(A516,[1]数据整理!$A:$O,15,0)</f>
        <v>80202</v>
      </c>
      <c r="E516" t="str">
        <f>VLOOKUP(D516,目标专业代码!$I:$J,2,0)</f>
        <v>机械电子工程</v>
      </c>
      <c r="F516" s="41">
        <v>-0.0615904818476249</v>
      </c>
      <c r="G516" s="41">
        <v>-0.208965575846883</v>
      </c>
      <c r="H516" s="41">
        <v>-0.399197747907024</v>
      </c>
      <c r="I516" s="7">
        <v>94.3</v>
      </c>
      <c r="J516" s="7">
        <f t="shared" si="63"/>
        <v>94.3</v>
      </c>
      <c r="K516" s="7" t="str">
        <f t="shared" si="64"/>
        <v>录取</v>
      </c>
      <c r="L516">
        <v>1</v>
      </c>
      <c r="M516">
        <v>0.84997</v>
      </c>
      <c r="N516">
        <v>-1.83498</v>
      </c>
      <c r="O516" s="41">
        <f>IF(L516=0,0,IF(C516&lt;&gt;"外语学院",综合评价得分!F516*因子分析矩阵及成分!$R$2+综合评价得分!G516*因子分析矩阵及成分!$R$3+综合评价得分!H516*因子分析矩阵及成分!$R$4,IF(综合评价得分!C516="外语学院",综合评价得分!G516*因子分析矩阵及成分!$R$7+综合评价得分!H516*因子分析矩阵及成分!$R$9)))</f>
        <v>-0.26910340022383</v>
      </c>
      <c r="P516" s="40">
        <f t="shared" si="65"/>
        <v>659</v>
      </c>
      <c r="Q516">
        <f t="shared" si="66"/>
        <v>3</v>
      </c>
      <c r="R516">
        <f t="shared" si="67"/>
        <v>1</v>
      </c>
      <c r="S516" t="str">
        <f>IF(Q516&lt;=VLOOKUP(C516,录取名额!$A:$B,2,0),"录取","不予录取")</f>
        <v>录取</v>
      </c>
      <c r="T516" t="str">
        <f t="shared" si="68"/>
        <v>RIGHT</v>
      </c>
      <c r="U516" t="str">
        <f>IF(R516&lt;=VLOOKUP(E516,录取名额!E:F,2,0),"录取","不予录取")</f>
        <v>录取</v>
      </c>
      <c r="V516" t="str">
        <f t="shared" si="69"/>
        <v>RIGHT</v>
      </c>
    </row>
    <row r="517" spans="1:22">
      <c r="A517" s="8">
        <v>637</v>
      </c>
      <c r="B517" s="8" t="s">
        <v>750</v>
      </c>
      <c r="C517" t="s">
        <v>1261</v>
      </c>
      <c r="D517">
        <f>VLOOKUP(A517,[1]数据整理!$A:$O,15,0)</f>
        <v>25200</v>
      </c>
      <c r="E517" t="str">
        <f>VLOOKUP(D517,目标专业代码!$I:$J,2,0)</f>
        <v>应用统计</v>
      </c>
      <c r="F517" s="41">
        <v>0.85864186816706</v>
      </c>
      <c r="G517" s="41">
        <v>-0.130624496553703</v>
      </c>
      <c r="H517" s="41">
        <v>1.95737650174834</v>
      </c>
      <c r="I517" s="7" t="s">
        <v>1275</v>
      </c>
      <c r="J517" s="7">
        <f t="shared" si="63"/>
        <v>0</v>
      </c>
      <c r="K517" s="7" t="str">
        <f t="shared" si="64"/>
        <v>不予录取</v>
      </c>
      <c r="L517">
        <v>1</v>
      </c>
      <c r="M517">
        <v>-1.01729</v>
      </c>
      <c r="N517">
        <v>1.61857</v>
      </c>
      <c r="O517" s="41">
        <f>IF(L517=0,0,IF(C517&lt;&gt;"外语学院",综合评价得分!F517*因子分析矩阵及成分!$R$2+综合评价得分!G517*因子分析矩阵及成分!$R$3+综合评价得分!H517*因子分析矩阵及成分!$R$4,IF(综合评价得分!C517="外语学院",综合评价得分!G517*因子分析矩阵及成分!$R$7+综合评价得分!H517*因子分析矩阵及成分!$R$9)))</f>
        <v>0.926066960628456</v>
      </c>
      <c r="P517" s="40">
        <f t="shared" si="65"/>
        <v>72</v>
      </c>
      <c r="Q517">
        <f t="shared" si="66"/>
        <v>35</v>
      </c>
      <c r="R517">
        <f t="shared" si="67"/>
        <v>3</v>
      </c>
      <c r="S517" t="str">
        <f>IF(Q517&lt;=VLOOKUP(C517,录取名额!$A:$B,2,0),"录取","不予录取")</f>
        <v>录取</v>
      </c>
      <c r="T517" t="str">
        <f t="shared" si="68"/>
        <v>FALSE</v>
      </c>
      <c r="U517" t="str">
        <f>IF(R517&lt;=VLOOKUP(E517,录取名额!E:F,2,0),"录取","不予录取")</f>
        <v>录取</v>
      </c>
      <c r="V517" t="str">
        <f t="shared" si="69"/>
        <v>FALSE</v>
      </c>
    </row>
    <row r="518" spans="1:22">
      <c r="A518" s="8">
        <v>638</v>
      </c>
      <c r="B518" s="8" t="s">
        <v>752</v>
      </c>
      <c r="C518" t="s">
        <v>1270</v>
      </c>
      <c r="D518">
        <f>VLOOKUP(A518,[1]数据整理!$A:$O,15,0)</f>
        <v>50200</v>
      </c>
      <c r="E518" t="str">
        <f>VLOOKUP(D518,目标专业代码!$I:$J,2,0)</f>
        <v>外国语言文学</v>
      </c>
      <c r="F518" s="41">
        <v>1.70432606411941</v>
      </c>
      <c r="G518" s="41">
        <v>0.198059270067686</v>
      </c>
      <c r="H518" s="41">
        <v>-0.789551941461673</v>
      </c>
      <c r="I518" s="7" t="s">
        <v>1275</v>
      </c>
      <c r="J518" s="7">
        <f t="shared" si="63"/>
        <v>0</v>
      </c>
      <c r="K518" s="7" t="str">
        <f t="shared" si="64"/>
        <v>不予录取</v>
      </c>
      <c r="L518">
        <v>1</v>
      </c>
      <c r="M518">
        <v>-0.42821</v>
      </c>
      <c r="N518">
        <v>0.79654</v>
      </c>
      <c r="O518" s="41">
        <f>IF(L518=0,0,IF(C518&lt;&gt;"外语学院",综合评价得分!F518*因子分析矩阵及成分!$R$2+综合评价得分!G518*因子分析矩阵及成分!$R$3+综合评价得分!H518*因子分析矩阵及成分!$R$4,IF(综合评价得分!C518="外语学院",综合评价得分!G518*因子分析矩阵及成分!$R$7+综合评价得分!H518*因子分析矩阵及成分!$R$9)))</f>
        <v>-0.153464310866941</v>
      </c>
      <c r="P518" s="40">
        <f t="shared" si="65"/>
        <v>553</v>
      </c>
      <c r="Q518">
        <f t="shared" si="66"/>
        <v>17</v>
      </c>
      <c r="R518">
        <f t="shared" si="67"/>
        <v>7</v>
      </c>
      <c r="S518" t="str">
        <f>IF(Q518&lt;=VLOOKUP(C518,录取名额!$A:$B,2,0),"录取","不予录取")</f>
        <v>不予录取</v>
      </c>
      <c r="T518" t="str">
        <f t="shared" si="68"/>
        <v>RIGHT</v>
      </c>
      <c r="U518" t="str">
        <f>IF(R518&lt;=VLOOKUP(E518,录取名额!E:F,2,0),"录取","不予录取")</f>
        <v>不予录取</v>
      </c>
      <c r="V518" t="str">
        <f t="shared" si="69"/>
        <v>RIGHT</v>
      </c>
    </row>
    <row r="519" spans="1:22">
      <c r="A519" s="8">
        <v>639</v>
      </c>
      <c r="B519" s="8" t="s">
        <v>753</v>
      </c>
      <c r="C519" t="s">
        <v>1261</v>
      </c>
      <c r="D519">
        <f>VLOOKUP(A519,[1]数据整理!$A:$O,15,0)</f>
        <v>125300</v>
      </c>
      <c r="E519" t="str">
        <f>VLOOKUP(D519,目标专业代码!$I:$J,2,0)</f>
        <v>会计</v>
      </c>
      <c r="F519" s="41">
        <v>2.42131918677465</v>
      </c>
      <c r="G519" s="41">
        <v>0.282745135202164</v>
      </c>
      <c r="H519" s="41">
        <v>1.31186745214087</v>
      </c>
      <c r="I519" s="7" t="s">
        <v>1262</v>
      </c>
      <c r="J519" s="7">
        <f t="shared" si="63"/>
        <v>0</v>
      </c>
      <c r="K519" s="7" t="str">
        <f t="shared" si="64"/>
        <v>不予录取</v>
      </c>
      <c r="L519">
        <v>1</v>
      </c>
      <c r="M519">
        <v>1.21208</v>
      </c>
      <c r="N519">
        <v>0.81916</v>
      </c>
      <c r="O519" s="41">
        <f>IF(L519=0,0,IF(C519&lt;&gt;"外语学院",综合评价得分!F519*因子分析矩阵及成分!$R$2+综合评价得分!G519*因子分析矩阵及成分!$R$3+综合评价得分!H519*因子分析矩阵及成分!$R$4,IF(综合评价得分!C519="外语学院",综合评价得分!G519*因子分析矩阵及成分!$R$7+综合评价得分!H519*因子分析矩阵及成分!$R$9)))</f>
        <v>1.30872780901011</v>
      </c>
      <c r="P519" s="40">
        <f t="shared" si="65"/>
        <v>35</v>
      </c>
      <c r="Q519">
        <f t="shared" si="66"/>
        <v>15</v>
      </c>
      <c r="R519">
        <f t="shared" si="67"/>
        <v>3</v>
      </c>
      <c r="S519" t="str">
        <f>IF(Q519&lt;=VLOOKUP(C519,录取名额!$A:$B,2,0),"录取","不予录取")</f>
        <v>录取</v>
      </c>
      <c r="T519" t="str">
        <f t="shared" si="68"/>
        <v>FALSE</v>
      </c>
      <c r="U519" t="str">
        <f>IF(R519&lt;=VLOOKUP(E519,录取名额!E:F,2,0),"录取","不予录取")</f>
        <v>录取</v>
      </c>
      <c r="V519" t="str">
        <f t="shared" si="69"/>
        <v>FALSE</v>
      </c>
    </row>
    <row r="520" spans="1:22">
      <c r="A520" s="8">
        <v>641</v>
      </c>
      <c r="B520" s="8" t="s">
        <v>755</v>
      </c>
      <c r="C520" t="s">
        <v>1263</v>
      </c>
      <c r="D520">
        <f>VLOOKUP(A520,[1]数据整理!$A:$O,15,0)</f>
        <v>83400</v>
      </c>
      <c r="E520" t="str">
        <f>VLOOKUP(D520,目标专业代码!$I:$J,2,0)</f>
        <v>风景园林学（工学）</v>
      </c>
      <c r="F520" s="41">
        <v>1.72271050316185</v>
      </c>
      <c r="G520" s="41">
        <v>0.21153314866884</v>
      </c>
      <c r="H520" s="41">
        <v>0.698642897711072</v>
      </c>
      <c r="I520" s="7" t="s">
        <v>1262</v>
      </c>
      <c r="J520" s="7">
        <f t="shared" si="63"/>
        <v>0</v>
      </c>
      <c r="K520" s="7" t="str">
        <f t="shared" si="64"/>
        <v>不予录取</v>
      </c>
      <c r="L520">
        <v>1</v>
      </c>
      <c r="M520">
        <v>-0.54688</v>
      </c>
      <c r="N520">
        <v>-0.13002</v>
      </c>
      <c r="O520" s="41">
        <f>IF(L520=0,0,IF(C520&lt;&gt;"外语学院",综合评价得分!F520*因子分析矩阵及成分!$R$2+综合评价得分!G520*因子分析矩阵及成分!$R$3+综合评价得分!H520*因子分析矩阵及成分!$R$4,IF(综合评价得分!C520="外语学院",综合评价得分!G520*因子分析矩阵及成分!$R$7+综合评价得分!H520*因子分析矩阵及成分!$R$9)))</f>
        <v>0.846150322105271</v>
      </c>
      <c r="P520" s="40">
        <f t="shared" si="65"/>
        <v>79</v>
      </c>
      <c r="Q520">
        <f t="shared" si="66"/>
        <v>26</v>
      </c>
      <c r="R520">
        <f t="shared" si="67"/>
        <v>6</v>
      </c>
      <c r="S520" t="str">
        <f>IF(Q520&lt;=VLOOKUP(C520,录取名额!$A:$B,2,0),"录取","不予录取")</f>
        <v>录取</v>
      </c>
      <c r="T520" t="str">
        <f t="shared" si="68"/>
        <v>FALSE</v>
      </c>
      <c r="U520" t="str">
        <f>IF(R520&lt;=VLOOKUP(E520,录取名额!E:F,2,0),"录取","不予录取")</f>
        <v>录取</v>
      </c>
      <c r="V520" t="str">
        <f t="shared" si="69"/>
        <v>FALSE</v>
      </c>
    </row>
    <row r="521" spans="1:22">
      <c r="A521" s="8">
        <v>643</v>
      </c>
      <c r="B521" s="8" t="s">
        <v>756</v>
      </c>
      <c r="C521" t="s">
        <v>1269</v>
      </c>
      <c r="D521">
        <f>VLOOKUP(A521,[1]数据整理!$A:$O,15,0)</f>
        <v>30100</v>
      </c>
      <c r="E521" t="str">
        <f>VLOOKUP(D521,目标专业代码!$I:$J,2,0)</f>
        <v>法学</v>
      </c>
      <c r="F521" s="41">
        <v>1.09763957571881</v>
      </c>
      <c r="G521" s="41">
        <v>0.0262595553015032</v>
      </c>
      <c r="H521" s="41">
        <v>-0.789551941461673</v>
      </c>
      <c r="I521" s="7" t="s">
        <v>1275</v>
      </c>
      <c r="J521" s="7">
        <f t="shared" si="63"/>
        <v>0</v>
      </c>
      <c r="K521" s="7" t="str">
        <f t="shared" si="64"/>
        <v>不予录取</v>
      </c>
      <c r="L521">
        <v>1</v>
      </c>
      <c r="M521">
        <v>1.09912</v>
      </c>
      <c r="N521">
        <v>-0.4579</v>
      </c>
      <c r="O521" s="41">
        <f>IF(L521=0,0,IF(C521&lt;&gt;"外语学院",综合评价得分!F521*因子分析矩阵及成分!$R$2+综合评价得分!G521*因子分析矩阵及成分!$R$3+综合评价得分!H521*因子分析矩阵及成分!$R$4,IF(综合评价得分!C521="外语学院",综合评价得分!G521*因子分析矩阵及成分!$R$7+综合评价得分!H521*因子分析矩阵及成分!$R$9)))</f>
        <v>0.0147808373672887</v>
      </c>
      <c r="P521" s="40">
        <f t="shared" si="65"/>
        <v>400</v>
      </c>
      <c r="Q521">
        <f t="shared" si="66"/>
        <v>22</v>
      </c>
      <c r="R521">
        <f t="shared" si="67"/>
        <v>4</v>
      </c>
      <c r="S521" t="str">
        <f>IF(Q521&lt;=VLOOKUP(C521,录取名额!$A:$B,2,0),"录取","不予录取")</f>
        <v>不予录取</v>
      </c>
      <c r="T521" t="str">
        <f t="shared" si="68"/>
        <v>RIGHT</v>
      </c>
      <c r="U521" t="str">
        <f>IF(R521&lt;=VLOOKUP(E521,录取名额!E:F,2,0),"录取","不予录取")</f>
        <v>不予录取</v>
      </c>
      <c r="V521" t="str">
        <f t="shared" si="69"/>
        <v>RIGHT</v>
      </c>
    </row>
    <row r="522" spans="1:22">
      <c r="A522" s="8">
        <v>644</v>
      </c>
      <c r="B522" s="8" t="s">
        <v>757</v>
      </c>
      <c r="C522" t="s">
        <v>1261</v>
      </c>
      <c r="D522">
        <f>VLOOKUP(A522,[1]数据整理!$A:$O,15,0)</f>
        <v>20200</v>
      </c>
      <c r="E522" t="str">
        <f>VLOOKUP(D522,目标专业代码!$I:$J,2,0)</f>
        <v>应用经济学</v>
      </c>
      <c r="F522" s="41">
        <v>0.160033184554254</v>
      </c>
      <c r="G522" s="41">
        <v>-0.0882873641250902</v>
      </c>
      <c r="H522" s="41">
        <v>3.34226899492919</v>
      </c>
      <c r="I522" s="7" t="s">
        <v>1275</v>
      </c>
      <c r="J522" s="7">
        <f t="shared" si="63"/>
        <v>0</v>
      </c>
      <c r="K522" s="7" t="str">
        <f t="shared" si="64"/>
        <v>不予录取</v>
      </c>
      <c r="L522">
        <v>1</v>
      </c>
      <c r="M522">
        <v>-1.64271</v>
      </c>
      <c r="N522">
        <v>-0.68737</v>
      </c>
      <c r="O522" s="41">
        <f>IF(L522=0,0,IF(C522&lt;&gt;"外语学院",综合评价得分!F522*因子分析矩阵及成分!$R$2+综合评价得分!G522*因子分析矩阵及成分!$R$3+综合评价得分!H522*因子分析矩阵及成分!$R$4,IF(综合评价得分!C522="外语学院",综合评价得分!G522*因子分析矩阵及成分!$R$7+综合评价得分!H522*因子分析矩阵及成分!$R$9)))</f>
        <v>1.28260776868193</v>
      </c>
      <c r="P522" s="40">
        <f t="shared" si="65"/>
        <v>39</v>
      </c>
      <c r="Q522">
        <f t="shared" si="66"/>
        <v>19</v>
      </c>
      <c r="R522">
        <f t="shared" si="67"/>
        <v>3</v>
      </c>
      <c r="S522" t="str">
        <f>IF(Q522&lt;=VLOOKUP(C522,录取名额!$A:$B,2,0),"录取","不予录取")</f>
        <v>录取</v>
      </c>
      <c r="T522" t="str">
        <f t="shared" si="68"/>
        <v>FALSE</v>
      </c>
      <c r="U522" t="str">
        <f>IF(R522&lt;=VLOOKUP(E522,录取名额!E:F,2,0),"录取","不予录取")</f>
        <v>录取</v>
      </c>
      <c r="V522" t="str">
        <f t="shared" si="69"/>
        <v>FALSE</v>
      </c>
    </row>
    <row r="523" spans="1:22">
      <c r="A523" s="8">
        <v>645</v>
      </c>
      <c r="B523" s="8" t="s">
        <v>758</v>
      </c>
      <c r="C523" t="s">
        <v>1269</v>
      </c>
      <c r="D523">
        <f>VLOOKUP(A523,[1]数据整理!$A:$O,15,0)</f>
        <v>30100</v>
      </c>
      <c r="E523" t="str">
        <f>VLOOKUP(D523,目标专业代码!$I:$J,2,0)</f>
        <v>法学</v>
      </c>
      <c r="F523" s="41">
        <v>1.41017503944033</v>
      </c>
      <c r="G523" s="41">
        <v>-0.190954349626995</v>
      </c>
      <c r="H523" s="41">
        <v>-0.284428492202315</v>
      </c>
      <c r="I523" s="7" t="s">
        <v>1275</v>
      </c>
      <c r="J523" s="7">
        <f t="shared" si="63"/>
        <v>0</v>
      </c>
      <c r="K523" s="7" t="str">
        <f t="shared" si="64"/>
        <v>不予录取</v>
      </c>
      <c r="L523">
        <v>1</v>
      </c>
      <c r="M523">
        <v>0.77884</v>
      </c>
      <c r="N523">
        <v>-0.53594</v>
      </c>
      <c r="O523" s="41">
        <f>IF(L523=0,0,IF(C523&lt;&gt;"外语学院",综合评价得分!F523*因子分析矩阵及成分!$R$2+综合评价得分!G523*因子分析矩阵及成分!$R$3+综合评价得分!H523*因子分析矩阵及成分!$R$4,IF(综合评价得分!C523="外语学院",综合评价得分!G523*因子分析矩阵及成分!$R$7+综合评价得分!H523*因子分析矩阵及成分!$R$9)))</f>
        <v>0.191972820513707</v>
      </c>
      <c r="P523" s="40">
        <f t="shared" si="65"/>
        <v>306</v>
      </c>
      <c r="Q523">
        <f t="shared" si="66"/>
        <v>18</v>
      </c>
      <c r="R523">
        <f t="shared" si="67"/>
        <v>2</v>
      </c>
      <c r="S523" t="str">
        <f>IF(Q523&lt;=VLOOKUP(C523,录取名额!$A:$B,2,0),"录取","不予录取")</f>
        <v>不予录取</v>
      </c>
      <c r="T523" t="str">
        <f t="shared" si="68"/>
        <v>RIGHT</v>
      </c>
      <c r="U523" t="str">
        <f>IF(R523&lt;=VLOOKUP(E523,录取名额!E:F,2,0),"录取","不予录取")</f>
        <v>录取</v>
      </c>
      <c r="V523" t="str">
        <f t="shared" si="69"/>
        <v>FALSE</v>
      </c>
    </row>
    <row r="524" spans="1:22">
      <c r="A524" s="8">
        <v>646</v>
      </c>
      <c r="B524" s="8" t="s">
        <v>759</v>
      </c>
      <c r="C524" t="s">
        <v>1261</v>
      </c>
      <c r="D524">
        <f>VLOOKUP(A524,[1]数据整理!$A:$O,15,0)</f>
        <v>120200</v>
      </c>
      <c r="E524" t="str">
        <f>VLOOKUP(D524,目标专业代码!$I:$J,2,0)</f>
        <v>工商管理</v>
      </c>
      <c r="F524" s="41">
        <v>-0.204665859096425</v>
      </c>
      <c r="G524" s="41">
        <v>0.278169372941615</v>
      </c>
      <c r="H524" s="41">
        <v>1.95575997777948</v>
      </c>
      <c r="I524" s="7" t="s">
        <v>1262</v>
      </c>
      <c r="J524" s="7">
        <f t="shared" si="63"/>
        <v>0</v>
      </c>
      <c r="K524" s="7" t="str">
        <f t="shared" si="64"/>
        <v>不予录取</v>
      </c>
      <c r="L524">
        <v>1</v>
      </c>
      <c r="M524">
        <v>0.06212</v>
      </c>
      <c r="N524">
        <v>-0.53183</v>
      </c>
      <c r="O524" s="41">
        <f>IF(L524=0,0,IF(C524&lt;&gt;"外语学院",综合评价得分!F524*因子分析矩阵及成分!$R$2+综合评价得分!G524*因子分析矩阵及成分!$R$3+综合评价得分!H524*因子分析矩阵及成分!$R$4,IF(综合评价得分!C524="外语学院",综合评价得分!G524*因子分析矩阵及成分!$R$7+综合评价得分!H524*因子分析矩阵及成分!$R$9)))</f>
        <v>0.824161015740459</v>
      </c>
      <c r="P524" s="40">
        <f t="shared" si="65"/>
        <v>83</v>
      </c>
      <c r="Q524">
        <f t="shared" si="66"/>
        <v>39</v>
      </c>
      <c r="R524">
        <f t="shared" si="67"/>
        <v>15</v>
      </c>
      <c r="S524" t="str">
        <f>IF(Q524&lt;=VLOOKUP(C524,录取名额!$A:$B,2,0),"录取","不予录取")</f>
        <v>录取</v>
      </c>
      <c r="T524" t="str">
        <f t="shared" si="68"/>
        <v>FALSE</v>
      </c>
      <c r="U524" t="str">
        <f>IF(R524&lt;=VLOOKUP(E524,录取名额!E:F,2,0),"录取","不予录取")</f>
        <v>不予录取</v>
      </c>
      <c r="V524" t="str">
        <f t="shared" si="69"/>
        <v>RIGHT</v>
      </c>
    </row>
    <row r="525" spans="1:22">
      <c r="A525" s="8">
        <v>647</v>
      </c>
      <c r="B525" s="8" t="s">
        <v>760</v>
      </c>
      <c r="C525" t="s">
        <v>1261</v>
      </c>
      <c r="D525">
        <f>VLOOKUP(A525,[1]数据整理!$A:$O,15,0)</f>
        <v>25400</v>
      </c>
      <c r="E525" t="str">
        <f>VLOOKUP(D525,目标专业代码!$I:$J,2,0)</f>
        <v>国际商务</v>
      </c>
      <c r="F525" s="41">
        <v>-1.55593331089064</v>
      </c>
      <c r="G525" s="41">
        <v>-0.670597774210452</v>
      </c>
      <c r="H525" s="41">
        <v>-0.881413587411653</v>
      </c>
      <c r="I525" s="7" t="s">
        <v>1262</v>
      </c>
      <c r="J525" s="7">
        <f t="shared" si="63"/>
        <v>0</v>
      </c>
      <c r="K525" s="7" t="str">
        <f t="shared" si="64"/>
        <v>不予录取</v>
      </c>
      <c r="L525">
        <v>1</v>
      </c>
      <c r="M525">
        <v>-1.35378</v>
      </c>
      <c r="N525">
        <v>0.98999</v>
      </c>
      <c r="O525" s="41">
        <f>IF(L525=0,0,IF(C525&lt;&gt;"外语学院",综合评价得分!F525*因子分析矩阵及成分!$R$2+综合评价得分!G525*因子分析矩阵及成分!$R$3+综合评价得分!H525*因子分析矩阵及成分!$R$4,IF(综合评价得分!C525="外语学院",综合评价得分!G525*因子分析矩阵及成分!$R$7+综合评价得分!H525*因子分析矩阵及成分!$R$9)))</f>
        <v>-1.08759361702821</v>
      </c>
      <c r="P525" s="40">
        <f t="shared" si="65"/>
        <v>933</v>
      </c>
      <c r="Q525">
        <f t="shared" si="66"/>
        <v>358</v>
      </c>
      <c r="R525">
        <f t="shared" si="67"/>
        <v>22</v>
      </c>
      <c r="S525" t="str">
        <f>IF(Q525&lt;=VLOOKUP(C525,录取名额!$A:$B,2,0),"录取","不予录取")</f>
        <v>不予录取</v>
      </c>
      <c r="T525" t="str">
        <f t="shared" si="68"/>
        <v>RIGHT</v>
      </c>
      <c r="U525" t="str">
        <f>IF(R525&lt;=VLOOKUP(E525,录取名额!E:F,2,0),"录取","不予录取")</f>
        <v>不予录取</v>
      </c>
      <c r="V525" t="str">
        <f t="shared" si="69"/>
        <v>RIGHT</v>
      </c>
    </row>
    <row r="526" spans="1:22">
      <c r="A526" s="8">
        <v>648</v>
      </c>
      <c r="B526" s="8" t="s">
        <v>761</v>
      </c>
      <c r="C526" t="s">
        <v>1261</v>
      </c>
      <c r="D526">
        <f>VLOOKUP(A526,[1]数据整理!$A:$O,15,0)</f>
        <v>25200</v>
      </c>
      <c r="E526" t="str">
        <f>VLOOKUP(D526,目标专业代码!$I:$J,2,0)</f>
        <v>应用统计</v>
      </c>
      <c r="F526" s="41">
        <v>1.06087069763393</v>
      </c>
      <c r="G526" s="41">
        <v>0.215810391094991</v>
      </c>
      <c r="H526" s="41">
        <v>1.72558339296736</v>
      </c>
      <c r="I526" s="7" t="s">
        <v>1275</v>
      </c>
      <c r="J526" s="7">
        <f t="shared" si="63"/>
        <v>0</v>
      </c>
      <c r="K526" s="7" t="str">
        <f t="shared" si="64"/>
        <v>不予录取</v>
      </c>
      <c r="L526">
        <v>1</v>
      </c>
      <c r="M526">
        <v>0.15599</v>
      </c>
      <c r="N526">
        <v>0.50209</v>
      </c>
      <c r="O526" s="41">
        <f>IF(L526=0,0,IF(C526&lt;&gt;"外语学院",综合评价得分!F526*因子分析矩阵及成分!$R$2+综合评价得分!G526*因子分析矩阵及成分!$R$3+综合评价得分!H526*因子分析矩阵及成分!$R$4,IF(综合评价得分!C526="外语学院",综合评价得分!G526*因子分析矩阵及成分!$R$7+综合评价得分!H526*因子分析矩阵及成分!$R$9)))</f>
        <v>1.05775382904165</v>
      </c>
      <c r="P526" s="40">
        <f t="shared" si="65"/>
        <v>56</v>
      </c>
      <c r="Q526">
        <f t="shared" si="66"/>
        <v>26</v>
      </c>
      <c r="R526">
        <f t="shared" si="67"/>
        <v>2</v>
      </c>
      <c r="S526" t="str">
        <f>IF(Q526&lt;=VLOOKUP(C526,录取名额!$A:$B,2,0),"录取","不予录取")</f>
        <v>录取</v>
      </c>
      <c r="T526" t="str">
        <f t="shared" si="68"/>
        <v>FALSE</v>
      </c>
      <c r="U526" t="str">
        <f>IF(R526&lt;=VLOOKUP(E526,录取名额!E:F,2,0),"录取","不予录取")</f>
        <v>录取</v>
      </c>
      <c r="V526" t="str">
        <f t="shared" si="69"/>
        <v>FALSE</v>
      </c>
    </row>
    <row r="527" spans="1:22">
      <c r="A527" s="8">
        <v>649</v>
      </c>
      <c r="B527" s="8" t="s">
        <v>762</v>
      </c>
      <c r="C527" t="s">
        <v>1273</v>
      </c>
      <c r="D527">
        <f>VLOOKUP(A527,[1]数据整理!$A:$O,15,0)</f>
        <v>85600</v>
      </c>
      <c r="E527" t="str">
        <f>VLOOKUP(D527,目标专业代码!$I:$J,2,0)</f>
        <v>材料与化工</v>
      </c>
      <c r="F527" s="41">
        <v>-1.55593331089064</v>
      </c>
      <c r="G527" s="41">
        <v>0.131150966658792</v>
      </c>
      <c r="H527" s="41">
        <v>0.0661693811631355</v>
      </c>
      <c r="I527" s="7">
        <v>85.77</v>
      </c>
      <c r="J527" s="7">
        <f t="shared" si="63"/>
        <v>85.77</v>
      </c>
      <c r="K527" s="7" t="str">
        <f t="shared" si="64"/>
        <v>录取</v>
      </c>
      <c r="L527">
        <v>1</v>
      </c>
      <c r="M527">
        <v>0.59282</v>
      </c>
      <c r="N527">
        <v>0.01965</v>
      </c>
      <c r="O527" s="41">
        <f>IF(L527=0,0,IF(C527&lt;&gt;"外语学院",综合评价得分!F527*因子分析矩阵及成分!$R$2+综合评价得分!G527*因子分析矩阵及成分!$R$3+综合评价得分!H527*因子分析矩阵及成分!$R$4,IF(综合评价得分!C527="外语学院",综合评价得分!G527*因子分析矩阵及成分!$R$7+综合评价得分!H527*因子分析矩阵及成分!$R$9)))</f>
        <v>-0.344393882956609</v>
      </c>
      <c r="P527" s="40">
        <f t="shared" si="65"/>
        <v>712</v>
      </c>
      <c r="Q527">
        <f t="shared" si="66"/>
        <v>21</v>
      </c>
      <c r="R527">
        <f t="shared" si="67"/>
        <v>2</v>
      </c>
      <c r="S527" t="str">
        <f>IF(Q527&lt;=VLOOKUP(C527,录取名额!$A:$B,2,0),"录取","不予录取")</f>
        <v>录取</v>
      </c>
      <c r="T527" t="str">
        <f t="shared" si="68"/>
        <v>RIGHT</v>
      </c>
      <c r="U527" t="str">
        <f>IF(R527&lt;=VLOOKUP(E527,录取名额!E:F,2,0),"录取","不予录取")</f>
        <v>录取</v>
      </c>
      <c r="V527" t="str">
        <f t="shared" si="69"/>
        <v>RIGHT</v>
      </c>
    </row>
    <row r="528" spans="1:22">
      <c r="A528" s="8">
        <v>650</v>
      </c>
      <c r="B528" s="8" t="s">
        <v>764</v>
      </c>
      <c r="C528" t="s">
        <v>1271</v>
      </c>
      <c r="D528">
        <f>VLOOKUP(A528,[1]数据整理!$A:$O,15,0)</f>
        <v>90702</v>
      </c>
      <c r="E528" t="str">
        <f>VLOOKUP(D528,目标专业代码!$I:$J,2,0)</f>
        <v>森林培育</v>
      </c>
      <c r="F528" s="41">
        <v>-0.602097462565313</v>
      </c>
      <c r="G528" s="41">
        <v>-0.325966216998101</v>
      </c>
      <c r="H528" s="41">
        <v>-0.0137501561823407</v>
      </c>
      <c r="I528" s="7" t="s">
        <v>1275</v>
      </c>
      <c r="J528" s="7">
        <f t="shared" si="63"/>
        <v>0</v>
      </c>
      <c r="K528" s="7" t="str">
        <f t="shared" si="64"/>
        <v>不予录取</v>
      </c>
      <c r="L528">
        <v>1</v>
      </c>
      <c r="M528">
        <v>0.68142</v>
      </c>
      <c r="N528">
        <v>0.95173</v>
      </c>
      <c r="O528" s="41">
        <f>IF(L528=0,0,IF(C528&lt;&gt;"外语学院",综合评价得分!F528*因子分析矩阵及成分!$R$2+综合评价得分!G528*因子分析矩阵及成分!$R$3+综合评价得分!H528*因子分析矩阵及成分!$R$4,IF(综合评价得分!C528="外语学院",综合评价得分!G528*因子分析矩阵及成分!$R$7+综合评价得分!H528*因子分析矩阵及成分!$R$9)))</f>
        <v>-0.327026676207111</v>
      </c>
      <c r="P528" s="40">
        <f t="shared" si="65"/>
        <v>698</v>
      </c>
      <c r="Q528">
        <f t="shared" si="66"/>
        <v>43</v>
      </c>
      <c r="R528">
        <f t="shared" si="67"/>
        <v>14</v>
      </c>
      <c r="S528" t="str">
        <f>IF(Q528&lt;=VLOOKUP(C528,录取名额!$A:$B,2,0),"录取","不予录取")</f>
        <v>不予录取</v>
      </c>
      <c r="T528" t="str">
        <f t="shared" si="68"/>
        <v>RIGHT</v>
      </c>
      <c r="U528" t="str">
        <f>IF(R528&lt;=VLOOKUP(E528,录取名额!E:F,2,0),"录取","不予录取")</f>
        <v>不予录取</v>
      </c>
      <c r="V528" t="str">
        <f t="shared" si="69"/>
        <v>RIGHT</v>
      </c>
    </row>
    <row r="529" spans="1:22">
      <c r="A529" s="8">
        <v>651</v>
      </c>
      <c r="B529" s="8" t="s">
        <v>765</v>
      </c>
      <c r="C529" t="s">
        <v>1261</v>
      </c>
      <c r="D529">
        <f>VLOOKUP(A529,[1]数据整理!$A:$O,15,0)</f>
        <v>125300</v>
      </c>
      <c r="E529" t="str">
        <f>VLOOKUP(D529,目标专业代码!$I:$J,2,0)</f>
        <v>会计</v>
      </c>
      <c r="F529" s="41">
        <v>1.31825284422812</v>
      </c>
      <c r="G529" s="41">
        <v>0.213305482348144</v>
      </c>
      <c r="H529" s="41">
        <v>-0.110518403962286</v>
      </c>
      <c r="I529" s="7" t="s">
        <v>1262</v>
      </c>
      <c r="J529" s="7">
        <f t="shared" si="63"/>
        <v>0</v>
      </c>
      <c r="K529" s="7" t="str">
        <f t="shared" si="64"/>
        <v>不予录取</v>
      </c>
      <c r="L529">
        <v>1</v>
      </c>
      <c r="M529">
        <v>1.50037</v>
      </c>
      <c r="N529">
        <v>-0.00338</v>
      </c>
      <c r="O529" s="41">
        <f>IF(L529=0,0,IF(C529&lt;&gt;"外语学院",综合评价得分!F529*因子分析矩阵及成分!$R$2+综合评价得分!G529*因子分析矩阵及成分!$R$3+综合评价得分!H529*因子分析矩阵及成分!$R$4,IF(综合评价得分!C529="外语学院",综合评价得分!G529*因子分析矩阵及成分!$R$7+综合评价得分!H529*因子分析矩阵及成分!$R$9)))</f>
        <v>0.42480818369417</v>
      </c>
      <c r="P529" s="40">
        <f t="shared" si="65"/>
        <v>184</v>
      </c>
      <c r="Q529">
        <f t="shared" si="66"/>
        <v>93</v>
      </c>
      <c r="R529">
        <f t="shared" si="67"/>
        <v>17</v>
      </c>
      <c r="S529" t="str">
        <f>IF(Q529&lt;=VLOOKUP(C529,录取名额!$A:$B,2,0),"录取","不予录取")</f>
        <v>不予录取</v>
      </c>
      <c r="T529" t="str">
        <f t="shared" si="68"/>
        <v>RIGHT</v>
      </c>
      <c r="U529" t="str">
        <f>IF(R529&lt;=VLOOKUP(E529,录取名额!E:F,2,0),"录取","不予录取")</f>
        <v>不予录取</v>
      </c>
      <c r="V529" t="str">
        <f t="shared" si="69"/>
        <v>RIGHT</v>
      </c>
    </row>
    <row r="530" spans="1:22">
      <c r="A530" s="8">
        <v>652</v>
      </c>
      <c r="B530" s="8" t="s">
        <v>766</v>
      </c>
      <c r="C530" t="s">
        <v>1261</v>
      </c>
      <c r="D530">
        <f>VLOOKUP(A530,[1]数据整理!$A:$O,15,0)</f>
        <v>20200</v>
      </c>
      <c r="E530" t="str">
        <f>VLOOKUP(D530,目标专业代码!$I:$J,2,0)</f>
        <v>应用经济学</v>
      </c>
      <c r="F530" s="41">
        <v>1.02410181954904</v>
      </c>
      <c r="G530" s="41">
        <v>0.168897443901052</v>
      </c>
      <c r="H530" s="41">
        <v>0.292678442912424</v>
      </c>
      <c r="I530" s="7" t="s">
        <v>1262</v>
      </c>
      <c r="J530" s="7">
        <f t="shared" si="63"/>
        <v>0</v>
      </c>
      <c r="K530" s="7" t="str">
        <f t="shared" si="64"/>
        <v>不予录取</v>
      </c>
      <c r="L530">
        <v>1</v>
      </c>
      <c r="M530">
        <v>0.54294</v>
      </c>
      <c r="N530">
        <v>0.31642</v>
      </c>
      <c r="O530" s="41">
        <f>IF(L530=0,0,IF(C530&lt;&gt;"外语学院",综合评价得分!F530*因子分析矩阵及成分!$R$2+综合评价得分!G530*因子分析矩阵及成分!$R$3+综合评价得分!H530*因子分析矩阵及成分!$R$4,IF(综合评价得分!C530="外语学院",综合评价得分!G530*因子分析矩阵及成分!$R$7+综合评价得分!H530*因子分析矩阵及成分!$R$9)))</f>
        <v>0.476505747965367</v>
      </c>
      <c r="P530" s="40">
        <f t="shared" si="65"/>
        <v>166</v>
      </c>
      <c r="Q530">
        <f t="shared" si="66"/>
        <v>82</v>
      </c>
      <c r="R530">
        <f t="shared" si="67"/>
        <v>20</v>
      </c>
      <c r="S530" t="str">
        <f>IF(Q530&lt;=VLOOKUP(C530,录取名额!$A:$B,2,0),"录取","不予录取")</f>
        <v>不予录取</v>
      </c>
      <c r="T530" t="str">
        <f t="shared" si="68"/>
        <v>RIGHT</v>
      </c>
      <c r="U530" t="str">
        <f>IF(R530&lt;=VLOOKUP(E530,录取名额!E:F,2,0),"录取","不予录取")</f>
        <v>不予录取</v>
      </c>
      <c r="V530" t="str">
        <f t="shared" si="69"/>
        <v>RIGHT</v>
      </c>
    </row>
    <row r="531" spans="1:22">
      <c r="A531" s="8">
        <v>653</v>
      </c>
      <c r="B531" s="8" t="s">
        <v>767</v>
      </c>
      <c r="C531" t="s">
        <v>1263</v>
      </c>
      <c r="D531">
        <f>VLOOKUP(A531,[1]数据整理!$A:$O,15,0)</f>
        <v>95300</v>
      </c>
      <c r="E531" t="str">
        <f>VLOOKUP(D531,目标专业代码!$I:$J,2,0)</f>
        <v>风景园林</v>
      </c>
      <c r="F531" s="41">
        <v>-1.87387859366575</v>
      </c>
      <c r="G531" s="41">
        <v>-0.591149681721306</v>
      </c>
      <c r="H531" s="41">
        <v>-0.582921039806984</v>
      </c>
      <c r="I531" s="7" t="s">
        <v>1262</v>
      </c>
      <c r="J531" s="7">
        <f t="shared" si="63"/>
        <v>0</v>
      </c>
      <c r="K531" s="7" t="str">
        <f t="shared" si="64"/>
        <v>不予录取</v>
      </c>
      <c r="L531">
        <v>1</v>
      </c>
      <c r="M531">
        <v>1.53508</v>
      </c>
      <c r="N531">
        <v>-0.69827</v>
      </c>
      <c r="O531" s="41">
        <f>IF(L531=0,0,IF(C531&lt;&gt;"外语学院",综合评价得分!F531*因子分析矩阵及成分!$R$2+综合评价得分!G531*因子分析矩阵及成分!$R$3+综合评价得分!H531*因子分析矩阵及成分!$R$4,IF(综合评价得分!C531="外语学院",综合评价得分!G531*因子分析矩阵及成分!$R$7+综合评价得分!H531*因子分析矩阵及成分!$R$9)))</f>
        <v>-1.02385505281934</v>
      </c>
      <c r="P531" s="40">
        <f t="shared" si="65"/>
        <v>927</v>
      </c>
      <c r="Q531">
        <f t="shared" si="66"/>
        <v>219</v>
      </c>
      <c r="R531">
        <f t="shared" si="67"/>
        <v>112</v>
      </c>
      <c r="S531" t="str">
        <f>IF(Q531&lt;=VLOOKUP(C531,录取名额!$A:$B,2,0),"录取","不予录取")</f>
        <v>不予录取</v>
      </c>
      <c r="T531" t="str">
        <f t="shared" si="68"/>
        <v>RIGHT</v>
      </c>
      <c r="U531" t="str">
        <f>IF(R531&lt;=VLOOKUP(E531,录取名额!E:F,2,0),"录取","不予录取")</f>
        <v>不予录取</v>
      </c>
      <c r="V531" t="str">
        <f t="shared" si="69"/>
        <v>RIGHT</v>
      </c>
    </row>
    <row r="532" spans="1:22">
      <c r="A532" s="8">
        <v>655</v>
      </c>
      <c r="B532" s="8" t="s">
        <v>768</v>
      </c>
      <c r="C532" t="s">
        <v>1261</v>
      </c>
      <c r="D532">
        <f>VLOOKUP(A532,[1]数据整理!$A:$O,15,0)</f>
        <v>120200</v>
      </c>
      <c r="E532" t="str">
        <f>VLOOKUP(D532,目标专业代码!$I:$J,2,0)</f>
        <v>工商管理</v>
      </c>
      <c r="F532" s="41">
        <v>-0.50180662097367</v>
      </c>
      <c r="G532" s="41">
        <v>-0.467540221887295</v>
      </c>
      <c r="H532" s="41">
        <v>-0.881413587411653</v>
      </c>
      <c r="I532" s="7" t="s">
        <v>1262</v>
      </c>
      <c r="J532" s="7">
        <f t="shared" si="63"/>
        <v>0</v>
      </c>
      <c r="K532" s="7" t="str">
        <f t="shared" si="64"/>
        <v>不予录取</v>
      </c>
      <c r="L532">
        <v>1</v>
      </c>
      <c r="M532">
        <v>-1.09707</v>
      </c>
      <c r="N532">
        <v>-0.27926</v>
      </c>
      <c r="O532" s="41">
        <f>IF(L532=0,0,IF(C532&lt;&gt;"外语学院",综合评价得分!F532*因子分析矩阵及成分!$R$2+综合评价得分!G532*因子分析矩阵及成分!$R$3+综合评价得分!H532*因子分析矩阵及成分!$R$4,IF(综合评价得分!C532="外语学院",综合评价得分!G532*因子分析矩阵及成分!$R$7+综合评价得分!H532*因子分析矩阵及成分!$R$9)))</f>
        <v>-0.698642926800692</v>
      </c>
      <c r="P532" s="40">
        <f t="shared" si="65"/>
        <v>860</v>
      </c>
      <c r="Q532">
        <f t="shared" si="66"/>
        <v>347</v>
      </c>
      <c r="R532">
        <f t="shared" si="67"/>
        <v>118</v>
      </c>
      <c r="S532" t="str">
        <f>IF(Q532&lt;=VLOOKUP(C532,录取名额!$A:$B,2,0),"录取","不予录取")</f>
        <v>不予录取</v>
      </c>
      <c r="T532" t="str">
        <f t="shared" si="68"/>
        <v>RIGHT</v>
      </c>
      <c r="U532" t="str">
        <f>IF(R532&lt;=VLOOKUP(E532,录取名额!E:F,2,0),"录取","不予录取")</f>
        <v>不予录取</v>
      </c>
      <c r="V532" t="str">
        <f t="shared" si="69"/>
        <v>RIGHT</v>
      </c>
    </row>
    <row r="533" spans="1:22">
      <c r="A533" s="8">
        <v>824</v>
      </c>
      <c r="B533" s="8" t="s">
        <v>926</v>
      </c>
      <c r="C533" t="s">
        <v>1263</v>
      </c>
      <c r="D533">
        <f>VLOOKUP(A533,[1]数据整理!$A:$O,15,0)</f>
        <v>97300</v>
      </c>
      <c r="E533" t="str">
        <f>VLOOKUP(D533,目标专业代码!$I:$J,2,0)</f>
        <v>风景园林学（农学）</v>
      </c>
      <c r="F533" s="41">
        <v>0.0178958388461526</v>
      </c>
      <c r="G533" s="41">
        <v>6.07786837112463</v>
      </c>
      <c r="H533" s="41">
        <v>-0.881413587411653</v>
      </c>
      <c r="I533" s="7" t="s">
        <v>1262</v>
      </c>
      <c r="J533" s="7">
        <f t="shared" si="63"/>
        <v>0</v>
      </c>
      <c r="K533" s="7" t="str">
        <f t="shared" si="64"/>
        <v>不予录取</v>
      </c>
      <c r="L533">
        <v>0</v>
      </c>
      <c r="M533">
        <v>0.14953</v>
      </c>
      <c r="N533">
        <v>-0.93744</v>
      </c>
      <c r="O533" s="41">
        <f>IF(L533=0,0,IF(C533&lt;&gt;"外语学院",综合评价得分!F671*因子分析矩阵及成分!$R$2+综合评价得分!G671*因子分析矩阵及成分!$R$3+综合评价得分!H671*因子分析矩阵及成分!$R$4,IF(综合评价得分!C671="外语学院",综合评价得分!G671*因子分析矩阵及成分!$R$7+综合评价得分!H671*因子分析矩阵及成分!$R$9)))</f>
        <v>0</v>
      </c>
      <c r="P533" s="40">
        <f t="shared" si="65"/>
        <v>414</v>
      </c>
      <c r="Q533">
        <f t="shared" si="66"/>
        <v>116</v>
      </c>
      <c r="R533">
        <f t="shared" si="67"/>
        <v>21</v>
      </c>
      <c r="S533" t="str">
        <f>IF(Q533&lt;=VLOOKUP(C533,录取名额!$A:$B,2,0),"录取","不予录取")</f>
        <v>不予录取</v>
      </c>
      <c r="T533" t="str">
        <f t="shared" si="68"/>
        <v>RIGHT</v>
      </c>
      <c r="U533" t="str">
        <f>IF(R533&lt;=VLOOKUP(E533,录取名额!E:F,2,0),"录取","不予录取")</f>
        <v>不予录取</v>
      </c>
      <c r="V533" t="str">
        <f t="shared" si="69"/>
        <v>RIGHT</v>
      </c>
    </row>
    <row r="534" spans="1:22">
      <c r="A534" s="8">
        <v>658</v>
      </c>
      <c r="B534" s="8" t="s">
        <v>770</v>
      </c>
      <c r="C534" t="s">
        <v>1269</v>
      </c>
      <c r="D534">
        <f>VLOOKUP(A534,[1]数据整理!$A:$O,15,0)</f>
        <v>40200</v>
      </c>
      <c r="E534" t="str">
        <f>VLOOKUP(D534,目标专业代码!$I:$J,2,0)</f>
        <v>心理学</v>
      </c>
      <c r="F534" s="41">
        <v>0.145073951956197</v>
      </c>
      <c r="G534" s="41">
        <v>-0.920420248693078</v>
      </c>
      <c r="H534" s="41">
        <v>0.354219527131414</v>
      </c>
      <c r="I534" s="7">
        <v>80.9</v>
      </c>
      <c r="J534" s="7">
        <f t="shared" si="63"/>
        <v>80.9</v>
      </c>
      <c r="K534" s="7" t="str">
        <f t="shared" si="64"/>
        <v>录取</v>
      </c>
      <c r="L534">
        <v>1</v>
      </c>
      <c r="M534">
        <v>0.26111</v>
      </c>
      <c r="N534">
        <v>-0.2592</v>
      </c>
      <c r="O534" s="41">
        <f>IF(L534=0,0,IF(C534&lt;&gt;"外语学院",综合评价得分!F534*因子分析矩阵及成分!$R$2+综合评价得分!G534*因子分析矩阵及成分!$R$3+综合评价得分!H534*因子分析矩阵及成分!$R$4,IF(综合评价得分!C534="外语学院",综合评价得分!G534*因子分析矩阵及成分!$R$7+综合评价得分!H534*因子分析矩阵及成分!$R$9)))</f>
        <v>-0.260635829593106</v>
      </c>
      <c r="P534" s="40">
        <f t="shared" si="65"/>
        <v>651</v>
      </c>
      <c r="Q534">
        <f t="shared" si="66"/>
        <v>39</v>
      </c>
      <c r="R534">
        <f t="shared" si="67"/>
        <v>19</v>
      </c>
      <c r="S534" t="str">
        <f>IF(Q534&lt;=VLOOKUP(C534,录取名额!$A:$B,2,0),"录取","不予录取")</f>
        <v>不予录取</v>
      </c>
      <c r="T534" t="str">
        <f t="shared" si="68"/>
        <v>FALSE</v>
      </c>
      <c r="U534" t="str">
        <f>IF(R534&lt;=VLOOKUP(E534,录取名额!E:F,2,0),"录取","不予录取")</f>
        <v>不予录取</v>
      </c>
      <c r="V534" t="str">
        <f t="shared" si="69"/>
        <v>FALSE</v>
      </c>
    </row>
    <row r="535" spans="1:22">
      <c r="A535" s="8">
        <v>659</v>
      </c>
      <c r="B535" s="8" t="s">
        <v>772</v>
      </c>
      <c r="C535" t="s">
        <v>1271</v>
      </c>
      <c r="D535">
        <f>VLOOKUP(A535,[1]数据整理!$A:$O,15,0)</f>
        <v>90702</v>
      </c>
      <c r="E535" t="str">
        <f>VLOOKUP(D535,目标专业代码!$I:$J,2,0)</f>
        <v>森林培育</v>
      </c>
      <c r="F535" s="41">
        <v>0.343877574978676</v>
      </c>
      <c r="G535" s="41">
        <v>0.0449139941633028</v>
      </c>
      <c r="H535" s="41">
        <v>-0.445128570882014</v>
      </c>
      <c r="I535" s="7">
        <v>88.52</v>
      </c>
      <c r="J535" s="7">
        <f t="shared" si="63"/>
        <v>88.52</v>
      </c>
      <c r="K535" s="7" t="str">
        <f t="shared" si="64"/>
        <v>录取</v>
      </c>
      <c r="L535">
        <v>1</v>
      </c>
      <c r="M535">
        <v>-0.10648</v>
      </c>
      <c r="N535">
        <v>-0.21325</v>
      </c>
      <c r="O535" s="41">
        <f>IF(L535=0,0,IF(C535&lt;&gt;"外语学院",综合评价得分!F535*因子分析矩阵及成分!$R$2+综合评价得分!G535*因子分析矩阵及成分!$R$3+综合评价得分!H535*因子分析矩阵及成分!$R$4,IF(综合评价得分!C535="外语学院",综合评价得分!G535*因子分析矩阵及成分!$R$7+综合评价得分!H535*因子分析矩阵及成分!$R$9)))</f>
        <v>-0.0537124166702706</v>
      </c>
      <c r="P535" s="40">
        <f t="shared" si="65"/>
        <v>464</v>
      </c>
      <c r="Q535">
        <f t="shared" si="66"/>
        <v>21</v>
      </c>
      <c r="R535">
        <f t="shared" si="67"/>
        <v>10</v>
      </c>
      <c r="S535" t="str">
        <f>IF(Q535&lt;=VLOOKUP(C535,录取名额!$A:$B,2,0),"录取","不予录取")</f>
        <v>录取</v>
      </c>
      <c r="T535" t="str">
        <f t="shared" si="68"/>
        <v>RIGHT</v>
      </c>
      <c r="U535" t="str">
        <f>IF(R535&lt;=VLOOKUP(E535,录取名额!E:F,2,0),"录取","不予录取")</f>
        <v>录取</v>
      </c>
      <c r="V535" t="str">
        <f t="shared" si="69"/>
        <v>RIGHT</v>
      </c>
    </row>
    <row r="536" spans="1:22">
      <c r="A536" s="8">
        <v>660</v>
      </c>
      <c r="B536" s="8" t="s">
        <v>773</v>
      </c>
      <c r="C536" t="s">
        <v>1270</v>
      </c>
      <c r="D536">
        <f>VLOOKUP(A536,[1]数据整理!$A:$O,15,0)</f>
        <v>50200</v>
      </c>
      <c r="E536" t="str">
        <f>VLOOKUP(D536,目标专业代码!$I:$J,2,0)</f>
        <v>外国语言文学</v>
      </c>
      <c r="F536" s="41">
        <v>0.399030892106003</v>
      </c>
      <c r="G536" s="41">
        <v>-0.402292845599755</v>
      </c>
      <c r="H536" s="41">
        <v>-0.789551941461673</v>
      </c>
      <c r="I536" s="7">
        <v>89.6</v>
      </c>
      <c r="J536" s="7">
        <f t="shared" si="63"/>
        <v>89.6</v>
      </c>
      <c r="K536" s="7" t="str">
        <f t="shared" si="64"/>
        <v>录取</v>
      </c>
      <c r="L536">
        <v>1</v>
      </c>
      <c r="M536">
        <v>-0.08399</v>
      </c>
      <c r="N536">
        <v>-0.46076</v>
      </c>
      <c r="O536" s="41">
        <f>IF(L536=0,0,IF(C536&lt;&gt;"外语学院",综合评价得分!F536*因子分析矩阵及成分!$R$2+综合评价得分!G536*因子分析矩阵及成分!$R$3+综合评价得分!H536*因子分析矩阵及成分!$R$4,IF(综合评价得分!C536="外语学院",综合评价得分!G536*因子分析矩阵及成分!$R$7+综合评价得分!H536*因子分析矩阵及成分!$R$9)))</f>
        <v>-0.604886662267365</v>
      </c>
      <c r="P536" s="40">
        <f t="shared" si="65"/>
        <v>829</v>
      </c>
      <c r="Q536">
        <f t="shared" si="66"/>
        <v>29</v>
      </c>
      <c r="R536">
        <f t="shared" si="67"/>
        <v>17</v>
      </c>
      <c r="S536" t="str">
        <f>IF(Q536&lt;=VLOOKUP(C536,录取名额!$A:$B,2,0),"录取","不予录取")</f>
        <v>不予录取</v>
      </c>
      <c r="T536" t="str">
        <f t="shared" si="68"/>
        <v>FALSE</v>
      </c>
      <c r="U536" t="str">
        <f>IF(R536&lt;=VLOOKUP(E536,录取名额!E:F,2,0),"录取","不予录取")</f>
        <v>不予录取</v>
      </c>
      <c r="V536" t="str">
        <f t="shared" si="69"/>
        <v>FALSE</v>
      </c>
    </row>
    <row r="537" spans="1:22">
      <c r="A537" s="8">
        <v>662</v>
      </c>
      <c r="B537" s="8" t="s">
        <v>774</v>
      </c>
      <c r="C537" t="s">
        <v>1261</v>
      </c>
      <c r="D537">
        <f>VLOOKUP(A537,[1]数据整理!$A:$O,15,0)</f>
        <v>120200</v>
      </c>
      <c r="E537" t="str">
        <f>VLOOKUP(D537,目标专业代码!$I:$J,2,0)</f>
        <v>工商管理</v>
      </c>
      <c r="F537" s="41">
        <v>-0.262808913421919</v>
      </c>
      <c r="G537" s="41">
        <v>0.363158446826593</v>
      </c>
      <c r="H537" s="41">
        <v>-0.26328243115189</v>
      </c>
      <c r="I537" s="7" t="s">
        <v>1262</v>
      </c>
      <c r="J537" s="7">
        <f t="shared" si="63"/>
        <v>0</v>
      </c>
      <c r="K537" s="7" t="str">
        <f t="shared" si="64"/>
        <v>不予录取</v>
      </c>
      <c r="L537">
        <v>1</v>
      </c>
      <c r="M537">
        <v>-1.19338</v>
      </c>
      <c r="N537">
        <v>-0.07651</v>
      </c>
      <c r="O537" s="41">
        <f>IF(L537=0,0,IF(C537&lt;&gt;"外语学院",综合评价得分!F537*因子分析矩阵及成分!$R$2+综合评价得分!G537*因子分析矩阵及成分!$R$3+综合评价得分!H537*因子分析矩阵及成分!$R$4,IF(综合评价得分!C537="外语学院",综合评价得分!G537*因子分析矩阵及成分!$R$7+综合评价得分!H537*因子分析矩阵及成分!$R$9)))</f>
        <v>-0.00154032470630816</v>
      </c>
      <c r="P537" s="40">
        <f t="shared" si="65"/>
        <v>420</v>
      </c>
      <c r="Q537">
        <f t="shared" si="66"/>
        <v>194</v>
      </c>
      <c r="R537">
        <f t="shared" si="67"/>
        <v>63</v>
      </c>
      <c r="S537" t="str">
        <f>IF(Q537&lt;=VLOOKUP(C537,录取名额!$A:$B,2,0),"录取","不予录取")</f>
        <v>不予录取</v>
      </c>
      <c r="T537" t="str">
        <f t="shared" si="68"/>
        <v>RIGHT</v>
      </c>
      <c r="U537" t="str">
        <f>IF(R537&lt;=VLOOKUP(E537,录取名额!E:F,2,0),"录取","不予录取")</f>
        <v>不予录取</v>
      </c>
      <c r="V537" t="str">
        <f t="shared" si="69"/>
        <v>RIGHT</v>
      </c>
    </row>
    <row r="538" spans="1:22">
      <c r="A538" s="8">
        <v>663</v>
      </c>
      <c r="B538" s="8" t="s">
        <v>775</v>
      </c>
      <c r="C538" t="s">
        <v>1270</v>
      </c>
      <c r="D538">
        <f>VLOOKUP(A538,[1]数据整理!$A:$O,15,0)</f>
        <v>55101</v>
      </c>
      <c r="E538" t="str">
        <f>VLOOKUP(D538,目标专业代码!$I:$J,2,0)</f>
        <v>英语笔译</v>
      </c>
      <c r="F538" s="41">
        <v>1.61240386890719</v>
      </c>
      <c r="G538" s="41">
        <v>0.37949566428032</v>
      </c>
      <c r="H538" s="41">
        <v>-0.407133799397119</v>
      </c>
      <c r="I538" s="7">
        <v>82.65</v>
      </c>
      <c r="J538" s="7">
        <f t="shared" si="63"/>
        <v>82.65</v>
      </c>
      <c r="K538" s="7" t="str">
        <f t="shared" si="64"/>
        <v>录取</v>
      </c>
      <c r="L538">
        <v>1</v>
      </c>
      <c r="M538">
        <v>-0.48502</v>
      </c>
      <c r="N538">
        <v>1.83557</v>
      </c>
      <c r="O538" s="41">
        <f>IF(L538=0,0,IF(C538&lt;&gt;"外语学院",综合评价得分!F538*因子分析矩阵及成分!$R$2+综合评价得分!G538*因子分析矩阵及成分!$R$3+综合评价得分!H538*因子分析矩阵及成分!$R$4,IF(综合评价得分!C538="外语学院",综合评价得分!G538*因子分析矩阵及成分!$R$7+综合评价得分!H538*因子分析矩阵及成分!$R$9)))</f>
        <v>0.129425541300417</v>
      </c>
      <c r="P538" s="40">
        <f t="shared" si="65"/>
        <v>335</v>
      </c>
      <c r="Q538">
        <f t="shared" si="66"/>
        <v>6</v>
      </c>
      <c r="R538">
        <f t="shared" si="67"/>
        <v>6</v>
      </c>
      <c r="S538" t="str">
        <f>IF(Q538&lt;=VLOOKUP(C538,录取名额!$A:$B,2,0),"录取","不予录取")</f>
        <v>录取</v>
      </c>
      <c r="T538" t="str">
        <f t="shared" si="68"/>
        <v>RIGHT</v>
      </c>
      <c r="U538" t="str">
        <f>IF(R538&lt;=VLOOKUP(E538,录取名额!E:F,2,0),"录取","不予录取")</f>
        <v>不予录取</v>
      </c>
      <c r="V538" t="str">
        <f t="shared" si="69"/>
        <v>FALSE</v>
      </c>
    </row>
    <row r="539" spans="1:22">
      <c r="A539" s="8">
        <v>664</v>
      </c>
      <c r="B539" s="8" t="s">
        <v>776</v>
      </c>
      <c r="C539" t="s">
        <v>1264</v>
      </c>
      <c r="D539">
        <f>VLOOKUP(A539,[1]数据整理!$A:$O,15,0)</f>
        <v>83000</v>
      </c>
      <c r="E539" t="str">
        <f>VLOOKUP(D539,目标专业代码!$I:$J,2,0)</f>
        <v>环境科学与工程</v>
      </c>
      <c r="F539" s="41">
        <v>-1.88977585780451</v>
      </c>
      <c r="G539" s="41">
        <v>-0.141174262463652</v>
      </c>
      <c r="H539" s="41">
        <v>-0.789551941461673</v>
      </c>
      <c r="I539" s="7" t="s">
        <v>1262</v>
      </c>
      <c r="J539" s="7">
        <f t="shared" si="63"/>
        <v>0</v>
      </c>
      <c r="K539" s="7" t="str">
        <f t="shared" si="64"/>
        <v>不予录取</v>
      </c>
      <c r="L539">
        <v>1</v>
      </c>
      <c r="M539">
        <v>0.49036</v>
      </c>
      <c r="N539">
        <v>1.40895</v>
      </c>
      <c r="O539" s="41">
        <f>IF(L539=0,0,IF(C539&lt;&gt;"外语学院",综合评价得分!F539*因子分析矩阵及成分!$R$2+综合评价得分!G539*因子分析矩阵及成分!$R$3+综合评价得分!H539*因子分析矩阵及成分!$R$4,IF(综合评价得分!C539="外语学院",综合评价得分!G539*因子分析矩阵及成分!$R$7+综合评价得分!H539*因子分析矩阵及成分!$R$9)))</f>
        <v>-0.893974184555042</v>
      </c>
      <c r="P539" s="40">
        <f t="shared" si="65"/>
        <v>911</v>
      </c>
      <c r="Q539">
        <f t="shared" si="66"/>
        <v>21</v>
      </c>
      <c r="R539">
        <f t="shared" si="67"/>
        <v>18</v>
      </c>
      <c r="S539" t="str">
        <f>IF(Q539&lt;=VLOOKUP(C539,录取名额!$A:$B,2,0),"录取","不予录取")</f>
        <v>不予录取</v>
      </c>
      <c r="T539" t="str">
        <f t="shared" si="68"/>
        <v>RIGHT</v>
      </c>
      <c r="U539" t="str">
        <f>IF(R539&lt;=VLOOKUP(E539,录取名额!E:F,2,0),"录取","不予录取")</f>
        <v>不予录取</v>
      </c>
      <c r="V539" t="str">
        <f t="shared" si="69"/>
        <v>RIGHT</v>
      </c>
    </row>
    <row r="540" spans="1:22">
      <c r="A540" s="8">
        <v>665</v>
      </c>
      <c r="B540" s="8" t="s">
        <v>777</v>
      </c>
      <c r="C540" t="s">
        <v>1274</v>
      </c>
      <c r="D540">
        <f>VLOOKUP(A540,[1]数据整理!$A:$O,15,0)</f>
        <v>71300</v>
      </c>
      <c r="E540" t="str">
        <f>VLOOKUP(D540,目标专业代码!$I:$J,2,0)</f>
        <v>生态学</v>
      </c>
      <c r="F540" s="41">
        <v>-0.00542676682772793</v>
      </c>
      <c r="G540" s="41">
        <v>-0.613264594026468</v>
      </c>
      <c r="H540" s="41">
        <v>0.277329439446067</v>
      </c>
      <c r="I540" s="7" t="s">
        <v>1262</v>
      </c>
      <c r="J540" s="7">
        <f t="shared" si="63"/>
        <v>0</v>
      </c>
      <c r="K540" s="7" t="str">
        <f t="shared" si="64"/>
        <v>不予录取</v>
      </c>
      <c r="L540">
        <v>1</v>
      </c>
      <c r="M540">
        <v>-0.22588</v>
      </c>
      <c r="N540">
        <v>2.55504</v>
      </c>
      <c r="O540" s="41">
        <f>IF(L540=0,0,IF(C540&lt;&gt;"外语学院",综合评价得分!F540*因子分析矩阵及成分!$R$2+综合评价得分!G540*因子分析矩阵及成分!$R$3+综合评价得分!H540*因子分析矩阵及成分!$R$4,IF(综合评价得分!C540="外语学院",综合评价得分!G540*因子分析矩阵及成分!$R$7+综合评价得分!H540*因子分析矩阵及成分!$R$9)))</f>
        <v>-0.186174896689484</v>
      </c>
      <c r="P540" s="40">
        <f t="shared" si="65"/>
        <v>589</v>
      </c>
      <c r="Q540">
        <f t="shared" si="66"/>
        <v>11</v>
      </c>
      <c r="R540">
        <f t="shared" si="67"/>
        <v>7</v>
      </c>
      <c r="S540" t="str">
        <f>IF(Q540&lt;=VLOOKUP(C540,录取名额!$A:$B,2,0),"录取","不予录取")</f>
        <v>不予录取</v>
      </c>
      <c r="T540" t="str">
        <f t="shared" si="68"/>
        <v>RIGHT</v>
      </c>
      <c r="U540" t="str">
        <f>IF(R540&lt;=VLOOKUP(E540,录取名额!E:F,2,0),"录取","不予录取")</f>
        <v>不予录取</v>
      </c>
      <c r="V540" t="str">
        <f t="shared" si="69"/>
        <v>RIGHT</v>
      </c>
    </row>
    <row r="541" spans="1:22">
      <c r="A541" s="8">
        <v>666</v>
      </c>
      <c r="B541" s="8" t="s">
        <v>778</v>
      </c>
      <c r="C541" t="s">
        <v>1267</v>
      </c>
      <c r="D541">
        <f>VLOOKUP(A541,[1]数据整理!$A:$O,15,0)</f>
        <v>90707</v>
      </c>
      <c r="E541" t="str">
        <f>VLOOKUP(D541,目标专业代码!$I:$J,2,0)</f>
        <v>水土保持与荒漠化防治</v>
      </c>
      <c r="F541" s="41">
        <v>-0.379535764622735</v>
      </c>
      <c r="G541" s="41">
        <v>0.382278267604123</v>
      </c>
      <c r="H541" s="41">
        <v>-0.636787914272069</v>
      </c>
      <c r="I541" s="7">
        <v>88.04</v>
      </c>
      <c r="J541" s="7">
        <f t="shared" si="63"/>
        <v>88.04</v>
      </c>
      <c r="K541" s="7" t="str">
        <f t="shared" si="64"/>
        <v>录取</v>
      </c>
      <c r="L541">
        <v>1</v>
      </c>
      <c r="M541">
        <v>2.44601</v>
      </c>
      <c r="N541">
        <v>1.74866</v>
      </c>
      <c r="O541" s="41">
        <f>IF(L541=0,0,IF(C541&lt;&gt;"外语学院",综合评价得分!F541*因子分析矩阵及成分!$R$2+综合评价得分!G541*因子分析矩阵及成分!$R$3+综合评价得分!H541*因子分析矩阵及成分!$R$4,IF(综合评价得分!C541="外语学院",综合评价得分!G541*因子分析矩阵及成分!$R$7+综合评价得分!H541*因子分析矩阵及成分!$R$9)))</f>
        <v>-0.167925085525851</v>
      </c>
      <c r="P541" s="40">
        <f t="shared" si="65"/>
        <v>571</v>
      </c>
      <c r="Q541">
        <f t="shared" si="66"/>
        <v>12</v>
      </c>
      <c r="R541">
        <f t="shared" si="67"/>
        <v>7</v>
      </c>
      <c r="S541" t="str">
        <f>IF(Q541&lt;=VLOOKUP(C541,录取名额!$A:$B,2,0),"录取","不予录取")</f>
        <v>录取</v>
      </c>
      <c r="T541" t="str">
        <f t="shared" si="68"/>
        <v>RIGHT</v>
      </c>
      <c r="U541" t="str">
        <f>IF(R541&lt;=VLOOKUP(E541,录取名额!E:F,2,0),"录取","不予录取")</f>
        <v>录取</v>
      </c>
      <c r="V541" t="str">
        <f t="shared" si="69"/>
        <v>RIGHT</v>
      </c>
    </row>
    <row r="542" spans="1:22">
      <c r="A542" s="8">
        <v>668</v>
      </c>
      <c r="B542" s="8" t="s">
        <v>779</v>
      </c>
      <c r="C542" t="s">
        <v>1267</v>
      </c>
      <c r="D542">
        <f>VLOOKUP(A542,[1]数据整理!$A:$O,15,0)</f>
        <v>90707</v>
      </c>
      <c r="E542" t="str">
        <f>VLOOKUP(D542,目标专业代码!$I:$J,2,0)</f>
        <v>水土保持与荒漠化防治</v>
      </c>
      <c r="F542" s="41">
        <v>-1.47644699019687</v>
      </c>
      <c r="G542" s="41">
        <v>-0.207509523284773</v>
      </c>
      <c r="H542" s="41">
        <v>-0.507908104291473</v>
      </c>
      <c r="I542" s="7">
        <v>82.76</v>
      </c>
      <c r="J542" s="7">
        <f t="shared" si="63"/>
        <v>82.76</v>
      </c>
      <c r="K542" s="7" t="str">
        <f t="shared" si="64"/>
        <v>录取</v>
      </c>
      <c r="L542">
        <v>1</v>
      </c>
      <c r="M542">
        <v>-0.97684</v>
      </c>
      <c r="N542">
        <v>-0.03304</v>
      </c>
      <c r="O542" s="41">
        <f>IF(L542=0,0,IF(C542&lt;&gt;"外语学院",综合评价得分!F542*因子分析矩阵及成分!$R$2+综合评价得分!G542*因子分析矩阵及成分!$R$3+综合评价得分!H542*因子分析矩阵及成分!$R$4,IF(综合评价得分!C542="外语学院",综合评价得分!G542*因子分析矩阵及成分!$R$7+综合评价得分!H542*因子分析矩阵及成分!$R$9)))</f>
        <v>-0.702826882550132</v>
      </c>
      <c r="P542" s="40">
        <f t="shared" si="65"/>
        <v>862</v>
      </c>
      <c r="Q542">
        <f t="shared" si="66"/>
        <v>24</v>
      </c>
      <c r="R542">
        <f t="shared" si="67"/>
        <v>15</v>
      </c>
      <c r="S542" t="str">
        <f>IF(Q542&lt;=VLOOKUP(C542,录取名额!$A:$B,2,0),"录取","不予录取")</f>
        <v>不予录取</v>
      </c>
      <c r="T542" t="str">
        <f t="shared" si="68"/>
        <v>FALSE</v>
      </c>
      <c r="U542" t="str">
        <f>IF(R542&lt;=VLOOKUP(E542,录取名额!E:F,2,0),"录取","不予录取")</f>
        <v>录取</v>
      </c>
      <c r="V542" t="str">
        <f t="shared" si="69"/>
        <v>RIGHT</v>
      </c>
    </row>
    <row r="543" spans="1:22">
      <c r="A543" s="8">
        <v>669</v>
      </c>
      <c r="B543" s="8" t="s">
        <v>780</v>
      </c>
      <c r="C543" t="s">
        <v>1261</v>
      </c>
      <c r="D543">
        <f>VLOOKUP(A543,[1]数据整理!$A:$O,15,0)</f>
        <v>120200</v>
      </c>
      <c r="E543" t="str">
        <f>VLOOKUP(D543,目标专业代码!$I:$J,2,0)</f>
        <v>工商管理</v>
      </c>
      <c r="F543" s="41">
        <v>-0.336346669591688</v>
      </c>
      <c r="G543" s="41">
        <v>0.057409480703646</v>
      </c>
      <c r="H543" s="41">
        <v>0.262357881181434</v>
      </c>
      <c r="I543" s="7" t="s">
        <v>1262</v>
      </c>
      <c r="J543" s="7">
        <f t="shared" si="63"/>
        <v>0</v>
      </c>
      <c r="K543" s="7" t="str">
        <f t="shared" si="64"/>
        <v>不予录取</v>
      </c>
      <c r="L543">
        <v>1</v>
      </c>
      <c r="M543">
        <v>-1.01047</v>
      </c>
      <c r="N543">
        <v>-0.28132</v>
      </c>
      <c r="O543" s="41">
        <f>IF(L543=0,0,IF(C543&lt;&gt;"外语学院",综合评价得分!F543*因子分析矩阵及成分!$R$2+综合评价得分!G543*因子分析矩阵及成分!$R$3+综合评价得分!H543*因子分析矩阵及成分!$R$4,IF(综合评价得分!C543="外语学院",综合评价得分!G543*因子分析矩阵及成分!$R$7+综合评价得分!H543*因子分析矩阵及成分!$R$9)))</f>
        <v>0.0343375846634944</v>
      </c>
      <c r="P543" s="40">
        <f t="shared" si="65"/>
        <v>390</v>
      </c>
      <c r="Q543">
        <f t="shared" si="66"/>
        <v>183</v>
      </c>
      <c r="R543">
        <f t="shared" si="67"/>
        <v>61</v>
      </c>
      <c r="S543" t="str">
        <f>IF(Q543&lt;=VLOOKUP(C543,录取名额!$A:$B,2,0),"录取","不予录取")</f>
        <v>不予录取</v>
      </c>
      <c r="T543" t="str">
        <f t="shared" si="68"/>
        <v>RIGHT</v>
      </c>
      <c r="U543" t="str">
        <f>IF(R543&lt;=VLOOKUP(E543,录取名额!E:F,2,0),"录取","不予录取")</f>
        <v>不予录取</v>
      </c>
      <c r="V543" t="str">
        <f t="shared" si="69"/>
        <v>RIGHT</v>
      </c>
    </row>
    <row r="544" spans="1:22">
      <c r="A544" s="8">
        <v>670</v>
      </c>
      <c r="B544" s="8" t="s">
        <v>781</v>
      </c>
      <c r="C544" t="s">
        <v>1263</v>
      </c>
      <c r="D544">
        <f>VLOOKUP(A544,[1]数据整理!$A:$O,15,0)</f>
        <v>95300</v>
      </c>
      <c r="E544" t="str">
        <f>VLOOKUP(D544,目标专业代码!$I:$J,2,0)</f>
        <v>风景园林</v>
      </c>
      <c r="F544" s="41">
        <v>-0.134117840124824</v>
      </c>
      <c r="G544" s="41">
        <v>0.338982157847686</v>
      </c>
      <c r="H544" s="41">
        <v>0.305888452472754</v>
      </c>
      <c r="I544" s="7" t="s">
        <v>1262</v>
      </c>
      <c r="J544" s="7">
        <f t="shared" si="63"/>
        <v>0</v>
      </c>
      <c r="K544" s="7" t="str">
        <f t="shared" si="64"/>
        <v>不予录取</v>
      </c>
      <c r="L544">
        <v>1</v>
      </c>
      <c r="M544">
        <v>0.19477</v>
      </c>
      <c r="N544">
        <v>0.38779</v>
      </c>
      <c r="O544" s="41">
        <f>IF(L544=0,0,IF(C544&lt;&gt;"外语学院",综合评价得分!F544*因子分析矩阵及成分!$R$2+综合评价得分!G544*因子分析矩阵及成分!$R$3+综合评价得分!H544*因子分析矩阵及成分!$R$4,IF(综合评价得分!C544="外语学院",综合评价得分!G544*因子分析矩阵及成分!$R$7+综合评价得分!H544*因子分析矩阵及成分!$R$9)))</f>
        <v>0.240705439164681</v>
      </c>
      <c r="P544" s="40">
        <f t="shared" si="65"/>
        <v>279</v>
      </c>
      <c r="Q544">
        <f t="shared" si="66"/>
        <v>75</v>
      </c>
      <c r="R544">
        <f t="shared" si="67"/>
        <v>38</v>
      </c>
      <c r="S544" t="str">
        <f>IF(Q544&lt;=VLOOKUP(C544,录取名额!$A:$B,2,0),"录取","不予录取")</f>
        <v>录取</v>
      </c>
      <c r="T544" t="str">
        <f t="shared" si="68"/>
        <v>FALSE</v>
      </c>
      <c r="U544" t="str">
        <f>IF(R544&lt;=VLOOKUP(E544,录取名额!E:F,2,0),"录取","不予录取")</f>
        <v>录取</v>
      </c>
      <c r="V544" t="str">
        <f t="shared" si="69"/>
        <v>FALSE</v>
      </c>
    </row>
    <row r="545" spans="1:22">
      <c r="A545" s="8">
        <v>671</v>
      </c>
      <c r="B545" s="8" t="s">
        <v>782</v>
      </c>
      <c r="C545" t="s">
        <v>1271</v>
      </c>
      <c r="D545">
        <f>VLOOKUP(A545,[1]数据整理!$A:$O,15,0)</f>
        <v>90301</v>
      </c>
      <c r="E545" t="str">
        <f>VLOOKUP(D545,目标专业代码!$I:$J,2,0)</f>
        <v>土壤学</v>
      </c>
      <c r="F545" s="41">
        <v>-0.0605800839550552</v>
      </c>
      <c r="G545" s="41">
        <v>0.117354750785728</v>
      </c>
      <c r="H545" s="41">
        <v>-0.416046458341493</v>
      </c>
      <c r="I545" s="7" t="s">
        <v>1262</v>
      </c>
      <c r="J545" s="7">
        <f t="shared" si="63"/>
        <v>0</v>
      </c>
      <c r="K545" s="7" t="str">
        <f t="shared" si="64"/>
        <v>不予录取</v>
      </c>
      <c r="L545">
        <v>1</v>
      </c>
      <c r="M545">
        <v>-0.14749</v>
      </c>
      <c r="N545">
        <v>-0.88624</v>
      </c>
      <c r="O545" s="41">
        <f>IF(L545=0,0,IF(C545&lt;&gt;"外语学院",综合评价得分!F545*因子分析矩阵及成分!$R$2+综合评价得分!G545*因子分析矩阵及成分!$R$3+综合评价得分!H545*因子分析矩阵及成分!$R$4,IF(综合评价得分!C545="外语学院",综合评价得分!G545*因子分析矩阵及成分!$R$7+综合评价得分!H545*因子分析矩阵及成分!$R$9)))</f>
        <v>-0.12049594423218</v>
      </c>
      <c r="P545" s="40">
        <f t="shared" si="65"/>
        <v>521</v>
      </c>
      <c r="Q545">
        <f t="shared" si="66"/>
        <v>28</v>
      </c>
      <c r="R545">
        <f t="shared" si="67"/>
        <v>4</v>
      </c>
      <c r="S545" t="str">
        <f>IF(Q545&lt;=VLOOKUP(C545,录取名额!$A:$B,2,0),"录取","不予录取")</f>
        <v>录取</v>
      </c>
      <c r="T545" t="str">
        <f t="shared" si="68"/>
        <v>FALSE</v>
      </c>
      <c r="U545" t="str">
        <f>IF(R545&lt;=VLOOKUP(E545,录取名额!E:F,2,0),"录取","不予录取")</f>
        <v>不予录取</v>
      </c>
      <c r="V545" t="str">
        <f t="shared" si="69"/>
        <v>RIGHT</v>
      </c>
    </row>
    <row r="546" spans="1:22">
      <c r="A546" s="8">
        <v>672</v>
      </c>
      <c r="B546" s="8" t="s">
        <v>783</v>
      </c>
      <c r="C546" t="s">
        <v>1261</v>
      </c>
      <c r="D546">
        <f>VLOOKUP(A546,[1]数据整理!$A:$O,15,0)</f>
        <v>125300</v>
      </c>
      <c r="E546" t="str">
        <f>VLOOKUP(D546,目标专业代码!$I:$J,2,0)</f>
        <v>会计</v>
      </c>
      <c r="F546" s="41">
        <v>0.399030892106003</v>
      </c>
      <c r="G546" s="41">
        <v>0.237073161503882</v>
      </c>
      <c r="H546" s="41">
        <v>1.45811907206977</v>
      </c>
      <c r="I546" s="7" t="s">
        <v>1262</v>
      </c>
      <c r="J546" s="7">
        <f t="shared" si="63"/>
        <v>0</v>
      </c>
      <c r="K546" s="7" t="str">
        <f t="shared" si="64"/>
        <v>不予录取</v>
      </c>
      <c r="L546">
        <v>1</v>
      </c>
      <c r="M546">
        <v>0.25603</v>
      </c>
      <c r="N546">
        <v>-0.63323</v>
      </c>
      <c r="O546" s="41">
        <f>IF(L546=0,0,IF(C546&lt;&gt;"外语学院",综合评价得分!F546*因子分析矩阵及成分!$R$2+综合评价得分!G546*因子分析矩阵及成分!$R$3+综合评价得分!H546*因子分析矩阵及成分!$R$4,IF(综合评价得分!C546="外语学院",综合评价得分!G546*因子分析矩阵及成分!$R$7+综合评价得分!H546*因子分析矩阵及成分!$R$9)))</f>
        <v>0.781669162445722</v>
      </c>
      <c r="P546" s="40">
        <f t="shared" si="65"/>
        <v>86</v>
      </c>
      <c r="Q546">
        <f t="shared" si="66"/>
        <v>41</v>
      </c>
      <c r="R546">
        <f t="shared" si="67"/>
        <v>6</v>
      </c>
      <c r="S546" t="str">
        <f>IF(Q546&lt;=VLOOKUP(C546,录取名额!$A:$B,2,0),"录取","不予录取")</f>
        <v>不予录取</v>
      </c>
      <c r="T546" t="str">
        <f t="shared" si="68"/>
        <v>RIGHT</v>
      </c>
      <c r="U546" t="str">
        <f>IF(R546&lt;=VLOOKUP(E546,录取名额!E:F,2,0),"录取","不予录取")</f>
        <v>不予录取</v>
      </c>
      <c r="V546" t="str">
        <f t="shared" si="69"/>
        <v>RIGHT</v>
      </c>
    </row>
    <row r="547" spans="1:22">
      <c r="A547" s="8">
        <v>673</v>
      </c>
      <c r="B547" s="8" t="s">
        <v>784</v>
      </c>
      <c r="C547" t="s">
        <v>1261</v>
      </c>
      <c r="D547">
        <f>VLOOKUP(A547,[1]数据整理!$A:$O,15,0)</f>
        <v>125300</v>
      </c>
      <c r="E547" t="str">
        <f>VLOOKUP(D547,目标专业代码!$I:$J,2,0)</f>
        <v>会计</v>
      </c>
      <c r="F547" s="41">
        <v>-1.81028953711073</v>
      </c>
      <c r="G547" s="41">
        <v>0.251891993831543</v>
      </c>
      <c r="H547" s="41">
        <v>-0.881413587411653</v>
      </c>
      <c r="I547" s="7" t="s">
        <v>1262</v>
      </c>
      <c r="J547" s="7">
        <f t="shared" si="63"/>
        <v>0</v>
      </c>
      <c r="K547" s="7" t="str">
        <f t="shared" si="64"/>
        <v>不予录取</v>
      </c>
      <c r="L547">
        <v>1</v>
      </c>
      <c r="M547">
        <v>0.31014</v>
      </c>
      <c r="N547">
        <v>-0.10973</v>
      </c>
      <c r="O547" s="41">
        <f>IF(L547=0,0,IF(C547&lt;&gt;"外语学院",综合评价得分!F547*因子分析矩阵及成分!$R$2+综合评价得分!G547*因子分析矩阵及成分!$R$3+综合评价得分!H547*因子分析矩阵及成分!$R$4,IF(综合评价得分!C547="外语学院",综合评价得分!G547*因子分析矩阵及成分!$R$7+综合评价得分!H547*因子分析矩阵及成分!$R$9)))</f>
        <v>-0.720651378588779</v>
      </c>
      <c r="P547" s="40">
        <f t="shared" si="65"/>
        <v>869</v>
      </c>
      <c r="Q547">
        <f t="shared" si="66"/>
        <v>349</v>
      </c>
      <c r="R547">
        <f t="shared" si="67"/>
        <v>72</v>
      </c>
      <c r="S547" t="str">
        <f>IF(Q547&lt;=VLOOKUP(C547,录取名额!$A:$B,2,0),"录取","不予录取")</f>
        <v>不予录取</v>
      </c>
      <c r="T547" t="str">
        <f t="shared" si="68"/>
        <v>RIGHT</v>
      </c>
      <c r="U547" t="str">
        <f>IF(R547&lt;=VLOOKUP(E547,录取名额!E:F,2,0),"录取","不予录取")</f>
        <v>不予录取</v>
      </c>
      <c r="V547" t="str">
        <f t="shared" si="69"/>
        <v>RIGHT</v>
      </c>
    </row>
    <row r="548" spans="1:22">
      <c r="A548" s="8">
        <v>675</v>
      </c>
      <c r="B548" s="8" t="s">
        <v>786</v>
      </c>
      <c r="C548" t="s">
        <v>1271</v>
      </c>
      <c r="D548">
        <f>VLOOKUP(A548,[1]数据整理!$A:$O,15,0)</f>
        <v>90704</v>
      </c>
      <c r="E548" t="str">
        <f>VLOOKUP(D548,目标专业代码!$I:$J,2,0)</f>
        <v>森林经理学</v>
      </c>
      <c r="F548" s="41">
        <v>2.09039928401069</v>
      </c>
      <c r="G548" s="41">
        <v>0.0863441348110558</v>
      </c>
      <c r="H548" s="41">
        <v>-0.697690295511693</v>
      </c>
      <c r="I548" s="7">
        <v>91.47</v>
      </c>
      <c r="J548" s="7">
        <f t="shared" si="63"/>
        <v>91.47</v>
      </c>
      <c r="K548" s="7" t="str">
        <f t="shared" si="64"/>
        <v>录取</v>
      </c>
      <c r="L548">
        <v>1</v>
      </c>
      <c r="M548">
        <v>0.33856</v>
      </c>
      <c r="N548">
        <v>-0.93094</v>
      </c>
      <c r="O548" s="41">
        <f>IF(L548=0,0,IF(C548&lt;&gt;"外语学院",综合评价得分!F548*因子分析矩阵及成分!$R$2+综合评价得分!G548*因子分析矩阵及成分!$R$3+综合评价得分!H548*因子分析矩阵及成分!$R$4,IF(综合评价得分!C548="外语学院",综合评价得分!G548*因子分析矩阵及成分!$R$7+综合评价得分!H548*因子分析矩阵及成分!$R$9)))</f>
        <v>0.354062778799677</v>
      </c>
      <c r="P548" s="40">
        <f t="shared" si="65"/>
        <v>223</v>
      </c>
      <c r="Q548">
        <f t="shared" si="66"/>
        <v>9</v>
      </c>
      <c r="R548">
        <f t="shared" si="67"/>
        <v>2</v>
      </c>
      <c r="S548" t="str">
        <f>IF(Q548&lt;=VLOOKUP(C548,录取名额!$A:$B,2,0),"录取","不予录取")</f>
        <v>录取</v>
      </c>
      <c r="T548" t="str">
        <f t="shared" si="68"/>
        <v>RIGHT</v>
      </c>
      <c r="U548" t="str">
        <f>IF(R548&lt;=VLOOKUP(E548,录取名额!E:F,2,0),"录取","不予录取")</f>
        <v>录取</v>
      </c>
      <c r="V548" t="str">
        <f t="shared" si="69"/>
        <v>RIGHT</v>
      </c>
    </row>
    <row r="549" spans="1:22">
      <c r="A549" s="8">
        <v>656</v>
      </c>
      <c r="B549" s="8" t="s">
        <v>769</v>
      </c>
      <c r="C549" t="s">
        <v>1263</v>
      </c>
      <c r="D549">
        <f>VLOOKUP(A549,[1]数据整理!$A:$O,15,0)</f>
        <v>97300</v>
      </c>
      <c r="E549" t="str">
        <f>VLOOKUP(D549,目标专业代码!$I:$J,2,0)</f>
        <v>风景园林学（农学）</v>
      </c>
      <c r="F549" s="41">
        <v>-0.869495401822516</v>
      </c>
      <c r="G549" s="41">
        <v>0.345261466643459</v>
      </c>
      <c r="H549" s="41">
        <v>0.617223653397483</v>
      </c>
      <c r="I549" s="7">
        <v>87.2</v>
      </c>
      <c r="J549" s="7">
        <f t="shared" si="63"/>
        <v>87.2</v>
      </c>
      <c r="K549" s="7" t="str">
        <f t="shared" si="64"/>
        <v>录取</v>
      </c>
      <c r="L549">
        <v>1</v>
      </c>
      <c r="M549">
        <v>0.50824</v>
      </c>
      <c r="N549">
        <v>-1.18778</v>
      </c>
      <c r="O549" s="41">
        <f>IF(L549=0,0,IF(C549&lt;&gt;"外语学院",综合评价得分!F533*因子分析矩阵及成分!$R$2+综合评价得分!G533*因子分析矩阵及成分!$R$3+综合评价得分!H533*因子分析矩阵及成分!$R$4,IF(综合评价得分!C533="外语学院",综合评价得分!G533*因子分析矩阵及成分!$R$7+综合评价得分!H533*因子分析矩阵及成分!$R$9)))</f>
        <v>2.55024208226159</v>
      </c>
      <c r="P549" s="40">
        <f t="shared" si="65"/>
        <v>12</v>
      </c>
      <c r="Q549">
        <f t="shared" si="66"/>
        <v>6</v>
      </c>
      <c r="R549">
        <f t="shared" si="67"/>
        <v>1</v>
      </c>
      <c r="S549" t="str">
        <f>IF(Q549&lt;=VLOOKUP(C549,录取名额!$A:$B,2,0),"录取","不予录取")</f>
        <v>录取</v>
      </c>
      <c r="T549" t="str">
        <f t="shared" si="68"/>
        <v>RIGHT</v>
      </c>
      <c r="U549" t="str">
        <f>IF(R549&lt;=VLOOKUP(E549,录取名额!E:F,2,0),"录取","不予录取")</f>
        <v>录取</v>
      </c>
      <c r="V549" t="str">
        <f t="shared" si="69"/>
        <v>RIGHT</v>
      </c>
    </row>
    <row r="550" spans="1:22">
      <c r="A550" s="8">
        <v>677</v>
      </c>
      <c r="B550" s="8" t="s">
        <v>788</v>
      </c>
      <c r="C550" t="s">
        <v>1269</v>
      </c>
      <c r="D550">
        <f>VLOOKUP(A550,[1]数据整理!$A:$O,15,0)</f>
        <v>40200</v>
      </c>
      <c r="E550" t="str">
        <f>VLOOKUP(D550,目标专业代码!$I:$J,2,0)</f>
        <v>心理学</v>
      </c>
      <c r="F550" s="41">
        <v>-0.00542676682772793</v>
      </c>
      <c r="G550" s="41">
        <v>-0.230950069381929</v>
      </c>
      <c r="H550" s="41">
        <v>0.471949270499531</v>
      </c>
      <c r="I550" s="7" t="s">
        <v>1275</v>
      </c>
      <c r="J550" s="7">
        <f t="shared" si="63"/>
        <v>0</v>
      </c>
      <c r="K550" s="7" t="str">
        <f t="shared" si="64"/>
        <v>不予录取</v>
      </c>
      <c r="L550">
        <v>1</v>
      </c>
      <c r="M550">
        <v>-0.7139</v>
      </c>
      <c r="N550">
        <v>-0.49468</v>
      </c>
      <c r="O550" s="41">
        <f>IF(L550=0,0,IF(C550&lt;&gt;"外语学院",综合评价得分!F550*因子分析矩阵及成分!$R$2+综合评价得分!G550*因子分析矩阵及成分!$R$3+综合评价得分!H550*因子分析矩阵及成分!$R$4,IF(综合评价得分!C550="外语学院",综合评价得分!G550*因子分析矩阵及成分!$R$7+综合评价得分!H550*因子分析矩阵及成分!$R$9)))</f>
        <v>0.069701600348626</v>
      </c>
      <c r="P550" s="40">
        <f t="shared" si="65"/>
        <v>371</v>
      </c>
      <c r="Q550">
        <f t="shared" si="66"/>
        <v>19</v>
      </c>
      <c r="R550">
        <f t="shared" si="67"/>
        <v>12</v>
      </c>
      <c r="S550" t="str">
        <f>IF(Q550&lt;=VLOOKUP(C550,录取名额!$A:$B,2,0),"录取","不予录取")</f>
        <v>不予录取</v>
      </c>
      <c r="T550" t="str">
        <f t="shared" si="68"/>
        <v>RIGHT</v>
      </c>
      <c r="U550" t="str">
        <f>IF(R550&lt;=VLOOKUP(E550,录取名额!E:F,2,0),"录取","不予录取")</f>
        <v>不予录取</v>
      </c>
      <c r="V550" t="str">
        <f t="shared" si="69"/>
        <v>RIGHT</v>
      </c>
    </row>
    <row r="551" spans="1:22">
      <c r="A551" s="8">
        <v>676</v>
      </c>
      <c r="B551" s="8" t="s">
        <v>787</v>
      </c>
      <c r="C551" t="s">
        <v>1263</v>
      </c>
      <c r="D551">
        <f>VLOOKUP(A551,[1]数据整理!$A:$O,15,0)</f>
        <v>97300</v>
      </c>
      <c r="E551" t="str">
        <f>VLOOKUP(D551,目标专业代码!$I:$J,2,0)</f>
        <v>风景园林学（农学）</v>
      </c>
      <c r="F551" s="41">
        <v>-1.31747434880931</v>
      </c>
      <c r="G551" s="41">
        <v>0.0495901202733304</v>
      </c>
      <c r="H551" s="41">
        <v>3.81693783013524</v>
      </c>
      <c r="I551" s="7" t="s">
        <v>1262</v>
      </c>
      <c r="J551" s="7">
        <f t="shared" si="63"/>
        <v>0</v>
      </c>
      <c r="K551" s="7" t="str">
        <f t="shared" si="64"/>
        <v>不予录取</v>
      </c>
      <c r="L551">
        <v>1</v>
      </c>
      <c r="M551">
        <v>-0.35052</v>
      </c>
      <c r="N551">
        <v>-0.53051</v>
      </c>
      <c r="O551" s="41">
        <f>IF(L551=0,0,IF(C551&lt;&gt;"外语学院",综合评价得分!F549*因子分析矩阵及成分!$R$2+综合评价得分!G549*因子分析矩阵及成分!$R$3+综合评价得分!H549*因子分析矩阵及成分!$R$4,IF(综合评价得分!C549="外语学院",综合评价得分!G549*因子分析矩阵及成分!$R$7+综合评价得分!H549*因子分析矩阵及成分!$R$9)))</f>
        <v>0.15877368866546</v>
      </c>
      <c r="P551" s="40">
        <f t="shared" si="65"/>
        <v>318</v>
      </c>
      <c r="Q551">
        <f t="shared" si="66"/>
        <v>85</v>
      </c>
      <c r="R551">
        <f t="shared" si="67"/>
        <v>16</v>
      </c>
      <c r="S551" t="str">
        <f>IF(Q551&lt;=VLOOKUP(C551,录取名额!$A:$B,2,0),"录取","不予录取")</f>
        <v>录取</v>
      </c>
      <c r="T551" t="str">
        <f t="shared" si="68"/>
        <v>FALSE</v>
      </c>
      <c r="U551" t="str">
        <f>IF(R551&lt;=VLOOKUP(E551,录取名额!E:F,2,0),"录取","不予录取")</f>
        <v>录取</v>
      </c>
      <c r="V551" t="str">
        <f t="shared" si="69"/>
        <v>FALSE</v>
      </c>
    </row>
    <row r="552" spans="1:22">
      <c r="A552" s="8">
        <v>680</v>
      </c>
      <c r="B552" s="8" t="s">
        <v>790</v>
      </c>
      <c r="C552" t="s">
        <v>1263</v>
      </c>
      <c r="D552">
        <f>VLOOKUP(A552,[1]数据整理!$A:$O,15,0)</f>
        <v>83400</v>
      </c>
      <c r="E552" t="str">
        <f>VLOOKUP(D552,目标专业代码!$I:$J,2,0)</f>
        <v>风景园林学（工学）</v>
      </c>
      <c r="F552" s="41">
        <v>-0.18927115725215</v>
      </c>
      <c r="G552" s="41">
        <v>-0.52080275926069</v>
      </c>
      <c r="H552" s="41">
        <v>-0.835482764436663</v>
      </c>
      <c r="I552" s="7" t="s">
        <v>1262</v>
      </c>
      <c r="J552" s="7">
        <f t="shared" si="63"/>
        <v>0</v>
      </c>
      <c r="K552" s="7" t="str">
        <f t="shared" si="64"/>
        <v>不予录取</v>
      </c>
      <c r="L552">
        <v>1</v>
      </c>
      <c r="M552">
        <v>-0.19548</v>
      </c>
      <c r="N552">
        <v>-0.34485</v>
      </c>
      <c r="O552" s="41">
        <f>IF(L552=0,0,IF(C552&lt;&gt;"外语学院",综合评价得分!F552*因子分析矩阵及成分!$R$2+综合评价得分!G552*因子分析矩阵及成分!$R$3+综合评价得分!H552*因子分析矩阵及成分!$R$4,IF(综合评价得分!C552="外语学院",综合评价得分!G552*因子分析矩阵及成分!$R$7+综合评价得分!H552*因子分析矩阵及成分!$R$9)))</f>
        <v>-0.619552139910945</v>
      </c>
      <c r="P552" s="40">
        <f t="shared" si="65"/>
        <v>834</v>
      </c>
      <c r="Q552">
        <f t="shared" si="66"/>
        <v>197</v>
      </c>
      <c r="R552">
        <f t="shared" si="67"/>
        <v>51</v>
      </c>
      <c r="S552" t="str">
        <f>IF(Q552&lt;=VLOOKUP(C552,录取名额!$A:$B,2,0),"录取","不予录取")</f>
        <v>不予录取</v>
      </c>
      <c r="T552" t="str">
        <f t="shared" si="68"/>
        <v>RIGHT</v>
      </c>
      <c r="U552" t="str">
        <f>IF(R552&lt;=VLOOKUP(E552,录取名额!E:F,2,0),"录取","不予录取")</f>
        <v>不予录取</v>
      </c>
      <c r="V552" t="str">
        <f t="shared" si="69"/>
        <v>RIGHT</v>
      </c>
    </row>
    <row r="553" spans="1:22">
      <c r="A553" s="8">
        <v>682</v>
      </c>
      <c r="B553" s="8" t="s">
        <v>791</v>
      </c>
      <c r="C553" t="s">
        <v>1271</v>
      </c>
      <c r="D553">
        <f>VLOOKUP(A553,[1]数据整理!$A:$O,15,0)</f>
        <v>90704</v>
      </c>
      <c r="E553" t="str">
        <f>VLOOKUP(D553,目标专业代码!$I:$J,2,0)</f>
        <v>森林经理学</v>
      </c>
      <c r="F553" s="41">
        <v>-0.704035450440535</v>
      </c>
      <c r="G553" s="41">
        <v>-0.41981803797401</v>
      </c>
      <c r="H553" s="41">
        <v>-0.536990216831994</v>
      </c>
      <c r="I553" s="7" t="s">
        <v>1275</v>
      </c>
      <c r="J553" s="7">
        <f t="shared" si="63"/>
        <v>0</v>
      </c>
      <c r="K553" s="7" t="str">
        <f t="shared" si="64"/>
        <v>不予录取</v>
      </c>
      <c r="L553">
        <v>1</v>
      </c>
      <c r="M553">
        <v>4.2987</v>
      </c>
      <c r="N553">
        <v>1.30153</v>
      </c>
      <c r="O553" s="41">
        <f>IF(L553=0,0,IF(C553&lt;&gt;"外语学院",综合评价得分!F553*因子分析矩阵及成分!$R$2+综合评价得分!G553*因子分析矩阵及成分!$R$3+综合评价得分!H553*因子分析矩阵及成分!$R$4,IF(综合评价得分!C553="外语学院",综合评价得分!G553*因子分析矩阵及成分!$R$7+综合评价得分!H553*因子分析矩阵及成分!$R$9)))</f>
        <v>-0.60023738082134</v>
      </c>
      <c r="P553" s="40">
        <f t="shared" si="65"/>
        <v>826</v>
      </c>
      <c r="Q553">
        <f t="shared" si="66"/>
        <v>55</v>
      </c>
      <c r="R553">
        <f t="shared" si="67"/>
        <v>17</v>
      </c>
      <c r="S553" t="str">
        <f>IF(Q553&lt;=VLOOKUP(C553,录取名额!$A:$B,2,0),"录取","不予录取")</f>
        <v>不予录取</v>
      </c>
      <c r="T553" t="str">
        <f t="shared" si="68"/>
        <v>RIGHT</v>
      </c>
      <c r="U553" t="str">
        <f>IF(R553&lt;=VLOOKUP(E553,录取名额!E:F,2,0),"录取","不予录取")</f>
        <v>不予录取</v>
      </c>
      <c r="V553" t="str">
        <f t="shared" si="69"/>
        <v>RIGHT</v>
      </c>
    </row>
    <row r="554" spans="1:22">
      <c r="A554" s="8">
        <v>684</v>
      </c>
      <c r="B554" s="8" t="s">
        <v>792</v>
      </c>
      <c r="C554" t="s">
        <v>1261</v>
      </c>
      <c r="D554">
        <f>VLOOKUP(A554,[1]数据整理!$A:$O,15,0)</f>
        <v>20200</v>
      </c>
      <c r="E554" t="str">
        <f>VLOOKUP(D554,目标专业代码!$I:$J,2,0)</f>
        <v>应用经济学</v>
      </c>
      <c r="F554" s="41">
        <v>-0.315946708067713</v>
      </c>
      <c r="G554" s="41">
        <v>-0.163863892693558</v>
      </c>
      <c r="H554" s="41">
        <v>-0.110518403962286</v>
      </c>
      <c r="I554" s="7" t="s">
        <v>1262</v>
      </c>
      <c r="J554" s="7">
        <f t="shared" si="63"/>
        <v>0</v>
      </c>
      <c r="K554" s="7" t="str">
        <f t="shared" si="64"/>
        <v>不予录取</v>
      </c>
      <c r="L554">
        <v>1</v>
      </c>
      <c r="M554">
        <v>0.23291</v>
      </c>
      <c r="N554">
        <v>-0.64897</v>
      </c>
      <c r="O554" s="41">
        <f>IF(L554=0,0,IF(C554&lt;&gt;"外语学院",综合评价得分!F554*因子分析矩阵及成分!$R$2+综合评价得分!G554*因子分析矩阵及成分!$R$3+综合评价得分!H554*因子分析矩阵及成分!$R$4,IF(综合评价得分!C554="外语学院",综合评价得分!G554*因子分析矩阵及成分!$R$7+综合评价得分!H554*因子分析矩阵及成分!$R$9)))</f>
        <v>-0.207761353630679</v>
      </c>
      <c r="P554" s="40">
        <f t="shared" si="65"/>
        <v>611</v>
      </c>
      <c r="Q554">
        <f t="shared" si="66"/>
        <v>267</v>
      </c>
      <c r="R554">
        <f t="shared" si="67"/>
        <v>59</v>
      </c>
      <c r="S554" t="str">
        <f>IF(Q554&lt;=VLOOKUP(C554,录取名额!$A:$B,2,0),"录取","不予录取")</f>
        <v>不予录取</v>
      </c>
      <c r="T554" t="str">
        <f t="shared" si="68"/>
        <v>RIGHT</v>
      </c>
      <c r="U554" t="str">
        <f>IF(R554&lt;=VLOOKUP(E554,录取名额!E:F,2,0),"录取","不予录取")</f>
        <v>不予录取</v>
      </c>
      <c r="V554" t="str">
        <f t="shared" si="69"/>
        <v>RIGHT</v>
      </c>
    </row>
    <row r="555" spans="1:22">
      <c r="A555" s="8">
        <v>685</v>
      </c>
      <c r="B555" s="8" t="s">
        <v>793</v>
      </c>
      <c r="C555" t="s">
        <v>1270</v>
      </c>
      <c r="D555">
        <f>VLOOKUP(A555,[1]数据整理!$A:$O,15,0)</f>
        <v>50200</v>
      </c>
      <c r="E555" t="str">
        <f>VLOOKUP(D555,目标专业代码!$I:$J,2,0)</f>
        <v>外国语言文学</v>
      </c>
      <c r="F555" s="41">
        <v>0.828656309922684</v>
      </c>
      <c r="G555" s="41">
        <v>-0.131863070130272</v>
      </c>
      <c r="H555" s="41">
        <v>-0.00974409906793227</v>
      </c>
      <c r="I555" s="7" t="s">
        <v>1262</v>
      </c>
      <c r="J555" s="7">
        <f t="shared" si="63"/>
        <v>0</v>
      </c>
      <c r="K555" s="7" t="str">
        <f t="shared" si="64"/>
        <v>不予录取</v>
      </c>
      <c r="L555">
        <v>1</v>
      </c>
      <c r="M555">
        <v>-0.42184</v>
      </c>
      <c r="N555">
        <v>1.21516</v>
      </c>
      <c r="O555" s="41">
        <f>IF(L555=0,0,IF(C555&lt;&gt;"外语学院",综合评价得分!F555*因子分析矩阵及成分!$R$2+综合评价得分!G555*因子分析矩阵及成分!$R$3+综合评价得分!H555*因子分析矩阵及成分!$R$4,IF(综合评价得分!C555="外语学院",综合评价得分!G555*因子分析矩阵及成分!$R$7+综合评价得分!H555*因子分析矩阵及成分!$R$9)))</f>
        <v>-0.102883604412905</v>
      </c>
      <c r="P555" s="40">
        <f t="shared" si="65"/>
        <v>510</v>
      </c>
      <c r="Q555">
        <f t="shared" si="66"/>
        <v>16</v>
      </c>
      <c r="R555">
        <f t="shared" si="67"/>
        <v>6</v>
      </c>
      <c r="S555" t="str">
        <f>IF(Q555&lt;=VLOOKUP(C555,录取名额!$A:$B,2,0),"录取","不予录取")</f>
        <v>不予录取</v>
      </c>
      <c r="T555" t="str">
        <f t="shared" si="68"/>
        <v>RIGHT</v>
      </c>
      <c r="U555" t="str">
        <f>IF(R555&lt;=VLOOKUP(E555,录取名额!E:F,2,0),"录取","不予录取")</f>
        <v>不予录取</v>
      </c>
      <c r="V555" t="str">
        <f t="shared" si="69"/>
        <v>RIGHT</v>
      </c>
    </row>
    <row r="556" spans="1:22">
      <c r="A556" s="8">
        <v>686</v>
      </c>
      <c r="B556" s="8" t="s">
        <v>795</v>
      </c>
      <c r="C556" t="s">
        <v>1271</v>
      </c>
      <c r="D556" t="str">
        <f>VLOOKUP(A556,[1]数据整理!$A:$O,15,0)</f>
        <v>0907Z2</v>
      </c>
      <c r="E556" t="str">
        <f>VLOOKUP(D556,目标专业代码!$I:$J,2,0)</f>
        <v>城市林业</v>
      </c>
      <c r="F556" s="41">
        <v>0.447121970592552</v>
      </c>
      <c r="G556" s="41">
        <v>-0.579680451344893</v>
      </c>
      <c r="H556" s="41">
        <v>-0.204054817339726</v>
      </c>
      <c r="I556" s="7" t="s">
        <v>1275</v>
      </c>
      <c r="J556" s="7">
        <f t="shared" si="63"/>
        <v>0</v>
      </c>
      <c r="K556" s="7" t="str">
        <f t="shared" si="64"/>
        <v>不予录取</v>
      </c>
      <c r="L556">
        <v>1</v>
      </c>
      <c r="M556">
        <v>0.56515</v>
      </c>
      <c r="N556">
        <v>-0.68202</v>
      </c>
      <c r="O556" s="41">
        <f>IF(L556=0,0,IF(C556&lt;&gt;"外语学院",综合评价得分!F556*因子分析矩阵及成分!$R$2+综合评价得分!G556*因子分析矩阵及成分!$R$3+综合评价得分!H556*因子分析矩阵及成分!$R$4,IF(综合评价得分!C556="外语学院",综合评价得分!G556*因子分析矩阵及成分!$R$7+综合评价得分!H556*因子分析矩阵及成分!$R$9)))</f>
        <v>-0.228978596866272</v>
      </c>
      <c r="P556" s="40">
        <f t="shared" si="65"/>
        <v>630</v>
      </c>
      <c r="Q556">
        <f t="shared" si="66"/>
        <v>37</v>
      </c>
      <c r="R556">
        <f t="shared" si="67"/>
        <v>5</v>
      </c>
      <c r="S556" t="str">
        <f>IF(Q556&lt;=VLOOKUP(C556,录取名额!$A:$B,2,0),"录取","不予录取")</f>
        <v>不予录取</v>
      </c>
      <c r="T556" t="str">
        <f t="shared" si="68"/>
        <v>RIGHT</v>
      </c>
      <c r="U556" t="str">
        <f>IF(R556&lt;=VLOOKUP(E556,录取名额!E:F,2,0),"录取","不予录取")</f>
        <v>不予录取</v>
      </c>
      <c r="V556" t="str">
        <f t="shared" si="69"/>
        <v>RIGHT</v>
      </c>
    </row>
    <row r="557" spans="1:22">
      <c r="A557" s="8">
        <v>687</v>
      </c>
      <c r="B557" s="8" t="s">
        <v>796</v>
      </c>
      <c r="C557" t="s">
        <v>1273</v>
      </c>
      <c r="D557">
        <f>VLOOKUP(A557,[1]数据整理!$A:$O,15,0)</f>
        <v>82902</v>
      </c>
      <c r="E557" t="str">
        <f>VLOOKUP(D557,目标专业代码!$I:$J,2,0)</f>
        <v>木材科学与技术</v>
      </c>
      <c r="F557" s="41">
        <v>0.417415331148445</v>
      </c>
      <c r="G557" s="41">
        <v>-0.484930745326399</v>
      </c>
      <c r="H557" s="41">
        <v>0.224294147699817</v>
      </c>
      <c r="I557" s="7">
        <v>92.09</v>
      </c>
      <c r="J557" s="7">
        <f t="shared" si="63"/>
        <v>92.09</v>
      </c>
      <c r="K557" s="7" t="str">
        <f t="shared" si="64"/>
        <v>录取</v>
      </c>
      <c r="L557">
        <v>1</v>
      </c>
      <c r="M557">
        <v>-0.08203</v>
      </c>
      <c r="N557">
        <v>-0.38111</v>
      </c>
      <c r="O557" s="41">
        <f>IF(L557=0,0,IF(C557&lt;&gt;"外语学院",综合评价得分!F557*因子分析矩阵及成分!$R$2+综合评价得分!G557*因子分析矩阵及成分!$R$3+综合评价得分!H557*因子分析矩阵及成分!$R$4,IF(综合评价得分!C557="外语学院",综合评价得分!G557*因子分析矩阵及成分!$R$7+综合评价得分!H557*因子分析矩阵及成分!$R$9)))</f>
        <v>-0.0282303316952799</v>
      </c>
      <c r="P557" s="40">
        <f t="shared" si="65"/>
        <v>444</v>
      </c>
      <c r="Q557">
        <f t="shared" si="66"/>
        <v>11</v>
      </c>
      <c r="R557">
        <f t="shared" si="67"/>
        <v>9</v>
      </c>
      <c r="S557" t="str">
        <f>IF(Q557&lt;=VLOOKUP(C557,录取名额!$A:$B,2,0),"录取","不予录取")</f>
        <v>录取</v>
      </c>
      <c r="T557" t="str">
        <f t="shared" si="68"/>
        <v>RIGHT</v>
      </c>
      <c r="U557" t="str">
        <f>IF(R557&lt;=VLOOKUP(E557,录取名额!E:F,2,0),"录取","不予录取")</f>
        <v>录取</v>
      </c>
      <c r="V557" t="str">
        <f t="shared" si="69"/>
        <v>RIGHT</v>
      </c>
    </row>
    <row r="558" spans="1:22">
      <c r="A558" s="8">
        <v>688</v>
      </c>
      <c r="B558" s="8" t="s">
        <v>797</v>
      </c>
      <c r="C558" t="s">
        <v>1264</v>
      </c>
      <c r="D558">
        <f>VLOOKUP(A558,[1]数据整理!$A:$O,15,0)</f>
        <v>83000</v>
      </c>
      <c r="E558" t="str">
        <f>VLOOKUP(D558,目标专业代码!$I:$J,2,0)</f>
        <v>环境科学与工程</v>
      </c>
      <c r="F558" s="41">
        <v>0.0337931029849082</v>
      </c>
      <c r="G558" s="41">
        <v>0.168456468969737</v>
      </c>
      <c r="H558" s="41">
        <v>-0.396168298246894</v>
      </c>
      <c r="I558" s="7" t="s">
        <v>1275</v>
      </c>
      <c r="J558" s="7">
        <f t="shared" si="63"/>
        <v>0</v>
      </c>
      <c r="K558" s="7" t="str">
        <f t="shared" si="64"/>
        <v>不予录取</v>
      </c>
      <c r="L558">
        <v>1</v>
      </c>
      <c r="M558">
        <v>0.92235</v>
      </c>
      <c r="N558">
        <v>-0.90485</v>
      </c>
      <c r="O558" s="41">
        <f>IF(L558=0,0,IF(C558&lt;&gt;"外语学院",综合评价得分!F558*因子分析矩阵及成分!$R$2+综合评价得分!G558*因子分析矩阵及成分!$R$3+综合评价得分!H558*因子分析矩阵及成分!$R$4,IF(综合评价得分!C558="外语学院",综合评价得分!G558*因子分析矩阵及成分!$R$7+综合评价得分!H558*因子分析矩阵及成分!$R$9)))</f>
        <v>-0.0624453024939982</v>
      </c>
      <c r="P558" s="40">
        <f t="shared" si="65"/>
        <v>471</v>
      </c>
      <c r="Q558">
        <f t="shared" si="66"/>
        <v>5</v>
      </c>
      <c r="R558">
        <f t="shared" si="67"/>
        <v>5</v>
      </c>
      <c r="S558" t="str">
        <f>IF(Q558&lt;=VLOOKUP(C558,录取名额!$A:$B,2,0),"录取","不予录取")</f>
        <v>录取</v>
      </c>
      <c r="T558" t="str">
        <f t="shared" si="68"/>
        <v>FALSE</v>
      </c>
      <c r="U558" t="str">
        <f>IF(R558&lt;=VLOOKUP(E558,录取名额!E:F,2,0),"录取","不予录取")</f>
        <v>录取</v>
      </c>
      <c r="V558" t="str">
        <f t="shared" si="69"/>
        <v>FALSE</v>
      </c>
    </row>
    <row r="559" spans="1:22">
      <c r="A559" s="8">
        <v>689</v>
      </c>
      <c r="B559" s="8" t="s">
        <v>798</v>
      </c>
      <c r="C559" t="s">
        <v>1263</v>
      </c>
      <c r="D559">
        <f>VLOOKUP(A559,[1]数据整理!$A:$O,15,0)</f>
        <v>83400</v>
      </c>
      <c r="E559" t="str">
        <f>VLOOKUP(D559,目标专业代码!$I:$J,2,0)</f>
        <v>风景园林学（工学）</v>
      </c>
      <c r="F559" s="41">
        <v>-0.888248217062912</v>
      </c>
      <c r="G559" s="41">
        <v>0.0164234274276672</v>
      </c>
      <c r="H559" s="41">
        <v>-0.881413587411653</v>
      </c>
      <c r="I559" s="7" t="s">
        <v>1262</v>
      </c>
      <c r="J559" s="7">
        <f t="shared" si="63"/>
        <v>0</v>
      </c>
      <c r="K559" s="7" t="str">
        <f t="shared" si="64"/>
        <v>不予录取</v>
      </c>
      <c r="L559">
        <v>1</v>
      </c>
      <c r="M559">
        <v>-0.51865</v>
      </c>
      <c r="N559">
        <v>0.33088</v>
      </c>
      <c r="O559" s="41">
        <f>IF(L559=0,0,IF(C559&lt;&gt;"外语学院",综合评价得分!F559*因子分析矩阵及成分!$R$2+综合评价得分!G559*因子分析矩阵及成分!$R$3+综合评价得分!H559*因子分析矩阵及成分!$R$4,IF(综合评价得分!C559="外语学院",综合评价得分!G559*因子分析矩阵及成分!$R$7+综合评价得分!H559*因子分析矩阵及成分!$R$9)))</f>
        <v>-0.576370147100181</v>
      </c>
      <c r="P559" s="40">
        <f t="shared" si="65"/>
        <v>814</v>
      </c>
      <c r="Q559">
        <f t="shared" si="66"/>
        <v>191</v>
      </c>
      <c r="R559">
        <f t="shared" si="67"/>
        <v>49</v>
      </c>
      <c r="S559" t="str">
        <f>IF(Q559&lt;=VLOOKUP(C559,录取名额!$A:$B,2,0),"录取","不予录取")</f>
        <v>不予录取</v>
      </c>
      <c r="T559" t="str">
        <f t="shared" si="68"/>
        <v>RIGHT</v>
      </c>
      <c r="U559" t="str">
        <f>IF(R559&lt;=VLOOKUP(E559,录取名额!E:F,2,0),"录取","不予录取")</f>
        <v>不予录取</v>
      </c>
      <c r="V559" t="str">
        <f t="shared" si="69"/>
        <v>RIGHT</v>
      </c>
    </row>
    <row r="560" spans="1:22">
      <c r="A560" s="8">
        <v>690</v>
      </c>
      <c r="B560" s="8" t="s">
        <v>799</v>
      </c>
      <c r="C560" t="s">
        <v>1269</v>
      </c>
      <c r="D560">
        <f>VLOOKUP(A560,[1]数据整理!$A:$O,15,0)</f>
        <v>30100</v>
      </c>
      <c r="E560" t="str">
        <f>VLOOKUP(D560,目标专业代码!$I:$J,2,0)</f>
        <v>法学</v>
      </c>
      <c r="F560" s="41">
        <v>-0.156974066680158</v>
      </c>
      <c r="G560" s="41">
        <v>-0.401045087010053</v>
      </c>
      <c r="H560" s="41">
        <v>0.56516559868218</v>
      </c>
      <c r="I560" s="7">
        <v>85.98</v>
      </c>
      <c r="J560" s="7">
        <f t="shared" si="63"/>
        <v>85.98</v>
      </c>
      <c r="K560" s="7" t="str">
        <f t="shared" si="64"/>
        <v>录取</v>
      </c>
      <c r="L560">
        <v>1</v>
      </c>
      <c r="M560">
        <v>-0.48134</v>
      </c>
      <c r="N560">
        <v>1.69097</v>
      </c>
      <c r="O560" s="41">
        <f>IF(L560=0,0,IF(C560&lt;&gt;"外语学院",综合评价得分!F560*因子分析矩阵及成分!$R$2+综合评价得分!G560*因子分析矩阵及成分!$R$3+综合评价得分!H560*因子分析矩阵及成分!$R$4,IF(综合评价得分!C560="外语学院",综合评价得分!G560*因子分析矩阵及成分!$R$7+综合评价得分!H560*因子分析矩阵及成分!$R$9)))</f>
        <v>-0.0173478199638037</v>
      </c>
      <c r="P560" s="40">
        <f t="shared" si="65"/>
        <v>437</v>
      </c>
      <c r="Q560">
        <f t="shared" si="66"/>
        <v>25</v>
      </c>
      <c r="R560">
        <f t="shared" si="67"/>
        <v>6</v>
      </c>
      <c r="S560" t="str">
        <f>IF(Q560&lt;=VLOOKUP(C560,录取名额!$A:$B,2,0),"录取","不予录取")</f>
        <v>不予录取</v>
      </c>
      <c r="T560" t="str">
        <f t="shared" si="68"/>
        <v>FALSE</v>
      </c>
      <c r="U560" t="str">
        <f>IF(R560&lt;=VLOOKUP(E560,录取名额!E:F,2,0),"录取","不予录取")</f>
        <v>不予录取</v>
      </c>
      <c r="V560" t="str">
        <f t="shared" si="69"/>
        <v>FALSE</v>
      </c>
    </row>
    <row r="561" spans="1:22">
      <c r="A561" s="8">
        <v>691</v>
      </c>
      <c r="B561" s="8" t="s">
        <v>800</v>
      </c>
      <c r="C561" t="s">
        <v>1261</v>
      </c>
      <c r="D561">
        <f>VLOOKUP(A561,[1]数据整理!$A:$O,15,0)</f>
        <v>125300</v>
      </c>
      <c r="E561" t="str">
        <f>VLOOKUP(D561,目标专业代码!$I:$J,2,0)</f>
        <v>会计</v>
      </c>
      <c r="F561" s="41">
        <v>1.52048167369498</v>
      </c>
      <c r="G561" s="41">
        <v>0.243338260832491</v>
      </c>
      <c r="H561" s="41">
        <v>-0.881413587411653</v>
      </c>
      <c r="I561" s="7" t="s">
        <v>1262</v>
      </c>
      <c r="J561" s="7">
        <f t="shared" si="63"/>
        <v>0</v>
      </c>
      <c r="K561" s="7" t="str">
        <f t="shared" si="64"/>
        <v>不予录取</v>
      </c>
      <c r="L561">
        <v>1</v>
      </c>
      <c r="M561">
        <v>-0.58065</v>
      </c>
      <c r="N561">
        <v>-0.55607</v>
      </c>
      <c r="O561" s="41">
        <f>IF(L561=0,0,IF(C561&lt;&gt;"外语学院",综合评价得分!F561*因子分析矩阵及成分!$R$2+综合评价得分!G561*因子分析矩阵及成分!$R$3+综合评价得分!H561*因子分析矩阵及成分!$R$4,IF(综合评价得分!C561="外语学院",综合评价得分!G561*因子分析矩阵及成分!$R$7+综合评价得分!H561*因子分析矩阵及成分!$R$9)))</f>
        <v>0.199948629122642</v>
      </c>
      <c r="P561" s="40">
        <f t="shared" si="65"/>
        <v>300</v>
      </c>
      <c r="Q561">
        <f t="shared" si="66"/>
        <v>147</v>
      </c>
      <c r="R561">
        <f t="shared" si="67"/>
        <v>30</v>
      </c>
      <c r="S561" t="str">
        <f>IF(Q561&lt;=VLOOKUP(C561,录取名额!$A:$B,2,0),"录取","不予录取")</f>
        <v>不予录取</v>
      </c>
      <c r="T561" t="str">
        <f t="shared" si="68"/>
        <v>RIGHT</v>
      </c>
      <c r="U561" t="str">
        <f>IF(R561&lt;=VLOOKUP(E561,录取名额!E:F,2,0),"录取","不予录取")</f>
        <v>不予录取</v>
      </c>
      <c r="V561" t="str">
        <f t="shared" si="69"/>
        <v>RIGHT</v>
      </c>
    </row>
    <row r="562" spans="1:22">
      <c r="A562" s="8">
        <v>692</v>
      </c>
      <c r="B562" s="8" t="s">
        <v>801</v>
      </c>
      <c r="C562" t="s">
        <v>1263</v>
      </c>
      <c r="D562">
        <f>VLOOKUP(A562,[1]数据整理!$A:$O,15,0)</f>
        <v>95300</v>
      </c>
      <c r="E562" t="str">
        <f>VLOOKUP(D562,目标专业代码!$I:$J,2,0)</f>
        <v>风景园林</v>
      </c>
      <c r="F562" s="41">
        <v>2.21909035730779</v>
      </c>
      <c r="G562" s="41">
        <v>0.0635218915429501</v>
      </c>
      <c r="H562" s="41">
        <v>-0.881413587411653</v>
      </c>
      <c r="I562" s="7" t="s">
        <v>1262</v>
      </c>
      <c r="J562" s="7">
        <f t="shared" si="63"/>
        <v>0</v>
      </c>
      <c r="K562" s="7" t="str">
        <f t="shared" si="64"/>
        <v>不予录取</v>
      </c>
      <c r="L562">
        <v>1</v>
      </c>
      <c r="M562">
        <v>0.96184</v>
      </c>
      <c r="N562">
        <v>-0.41862</v>
      </c>
      <c r="O562" s="41">
        <f>IF(L562=0,0,IF(C562&lt;&gt;"外语学院",综合评价得分!F562*因子分析矩阵及成分!$R$2+综合评价得分!G562*因子分析矩阵及成分!$R$3+综合评价得分!H562*因子分析矩阵及成分!$R$4,IF(综合评价得分!C562="外语学院",综合评价得分!G562*因子分析矩阵及成分!$R$7+综合评价得分!H562*因子分析矩阵及成分!$R$9)))</f>
        <v>0.308599486592994</v>
      </c>
      <c r="P562" s="40">
        <f t="shared" si="65"/>
        <v>241</v>
      </c>
      <c r="Q562">
        <f t="shared" si="66"/>
        <v>67</v>
      </c>
      <c r="R562">
        <f t="shared" si="67"/>
        <v>36</v>
      </c>
      <c r="S562" t="str">
        <f>IF(Q562&lt;=VLOOKUP(C562,录取名额!$A:$B,2,0),"录取","不予录取")</f>
        <v>录取</v>
      </c>
      <c r="T562" t="str">
        <f t="shared" si="68"/>
        <v>FALSE</v>
      </c>
      <c r="U562" t="str">
        <f>IF(R562&lt;=VLOOKUP(E562,录取名额!E:F,2,0),"录取","不予录取")</f>
        <v>录取</v>
      </c>
      <c r="V562" t="str">
        <f t="shared" si="69"/>
        <v>FALSE</v>
      </c>
    </row>
    <row r="563" spans="1:22">
      <c r="A563" s="8">
        <v>693</v>
      </c>
      <c r="B563" s="8" t="s">
        <v>802</v>
      </c>
      <c r="C563" t="s">
        <v>1265</v>
      </c>
      <c r="D563">
        <f>VLOOKUP(A563,[1]数据整理!$A:$O,15,0)</f>
        <v>135108</v>
      </c>
      <c r="E563" t="str">
        <f>VLOOKUP(D563,目标专业代码!$I:$J,2,0)</f>
        <v>艺术设计</v>
      </c>
      <c r="F563" s="41">
        <v>-1.39696066950309</v>
      </c>
      <c r="G563" s="41">
        <v>-0.28736247076249</v>
      </c>
      <c r="H563" s="41">
        <v>2.66893797292291</v>
      </c>
      <c r="I563" s="7" t="s">
        <v>1262</v>
      </c>
      <c r="J563" s="7">
        <f t="shared" si="63"/>
        <v>0</v>
      </c>
      <c r="K563" s="7" t="str">
        <f t="shared" si="64"/>
        <v>不予录取</v>
      </c>
      <c r="L563">
        <v>1</v>
      </c>
      <c r="M563">
        <v>0.33587</v>
      </c>
      <c r="N563">
        <v>-0.34268</v>
      </c>
      <c r="O563" s="41">
        <f>IF(L563=0,0,IF(C563&lt;&gt;"外语学院",综合评价得分!F563*因子分析矩阵及成分!$R$2+综合评价得分!G563*因子分析矩阵及成分!$R$3+综合评价得分!H563*因子分析矩阵及成分!$R$4,IF(综合评价得分!C563="外语学院",综合评价得分!G563*因子分析矩阵及成分!$R$7+综合评价得分!H563*因子分析矩阵及成分!$R$9)))</f>
        <v>0.498065426160252</v>
      </c>
      <c r="P563" s="40">
        <f t="shared" si="65"/>
        <v>155</v>
      </c>
      <c r="Q563">
        <f t="shared" si="66"/>
        <v>13</v>
      </c>
      <c r="R563">
        <f t="shared" si="67"/>
        <v>6</v>
      </c>
      <c r="S563" t="str">
        <f>IF(Q563&lt;=VLOOKUP(C563,录取名额!$A:$B,2,0),"录取","不予录取")</f>
        <v>录取</v>
      </c>
      <c r="T563" t="str">
        <f t="shared" si="68"/>
        <v>FALSE</v>
      </c>
      <c r="U563" t="str">
        <f>IF(R563&lt;=VLOOKUP(E563,录取名额!E:F,2,0),"录取","不予录取")</f>
        <v>录取</v>
      </c>
      <c r="V563" t="str">
        <f t="shared" si="69"/>
        <v>FALSE</v>
      </c>
    </row>
    <row r="564" spans="1:22">
      <c r="A564" s="8">
        <v>694</v>
      </c>
      <c r="B564" s="8" t="s">
        <v>803</v>
      </c>
      <c r="C564" t="s">
        <v>1263</v>
      </c>
      <c r="D564">
        <f>VLOOKUP(A564,[1]数据整理!$A:$O,15,0)</f>
        <v>95300</v>
      </c>
      <c r="E564" t="str">
        <f>VLOOKUP(D564,目标专业代码!$I:$J,2,0)</f>
        <v>风景园林</v>
      </c>
      <c r="F564" s="41">
        <v>0.417415331148445</v>
      </c>
      <c r="G564" s="41">
        <v>-1.05184615215198</v>
      </c>
      <c r="H564" s="41">
        <v>-0.881413587411653</v>
      </c>
      <c r="I564" s="7">
        <v>80.97</v>
      </c>
      <c r="J564" s="7">
        <f t="shared" si="63"/>
        <v>80.97</v>
      </c>
      <c r="K564" s="7" t="str">
        <f t="shared" si="64"/>
        <v>录取</v>
      </c>
      <c r="L564">
        <v>1</v>
      </c>
      <c r="M564">
        <v>0.68451</v>
      </c>
      <c r="N564">
        <v>0.12131</v>
      </c>
      <c r="O564" s="41">
        <f>IF(L564=0,0,IF(C564&lt;&gt;"外语学院",综合评价得分!F564*因子分析矩阵及成分!$R$2+综合评价得分!G564*因子分析矩阵及成分!$R$3+综合评价得分!H564*因子分析矩阵及成分!$R$4,IF(综合评价得分!C564="外语学院",综合评价得分!G564*因子分析矩阵及成分!$R$7+综合评价得分!H564*因子分析矩阵及成分!$R$9)))</f>
        <v>-0.720604489548983</v>
      </c>
      <c r="P564" s="40">
        <f t="shared" si="65"/>
        <v>868</v>
      </c>
      <c r="Q564">
        <f t="shared" si="66"/>
        <v>201</v>
      </c>
      <c r="R564">
        <f t="shared" si="67"/>
        <v>102</v>
      </c>
      <c r="S564" t="str">
        <f>IF(Q564&lt;=VLOOKUP(C564,录取名额!$A:$B,2,0),"录取","不予录取")</f>
        <v>不予录取</v>
      </c>
      <c r="T564" t="str">
        <f t="shared" si="68"/>
        <v>FALSE</v>
      </c>
      <c r="U564" t="str">
        <f>IF(R564&lt;=VLOOKUP(E564,录取名额!E:F,2,0),"录取","不予录取")</f>
        <v>不予录取</v>
      </c>
      <c r="V564" t="str">
        <f t="shared" si="69"/>
        <v>FALSE</v>
      </c>
    </row>
    <row r="565" spans="1:22">
      <c r="A565" s="8">
        <v>695</v>
      </c>
      <c r="B565" s="8" t="s">
        <v>804</v>
      </c>
      <c r="C565" t="s">
        <v>1265</v>
      </c>
      <c r="D565">
        <f>VLOOKUP(A565,[1]数据整理!$A:$O,15,0)</f>
        <v>135108</v>
      </c>
      <c r="E565" t="str">
        <f>VLOOKUP(D565,目标专业代码!$I:$J,2,0)</f>
        <v>艺术设计</v>
      </c>
      <c r="F565" s="41">
        <v>-0.427227557039002</v>
      </c>
      <c r="G565" s="41">
        <v>0.0633995053258332</v>
      </c>
      <c r="H565" s="41">
        <v>-0.281283439076653</v>
      </c>
      <c r="I565" s="7">
        <v>85.3</v>
      </c>
      <c r="J565" s="7">
        <f t="shared" si="63"/>
        <v>85.3</v>
      </c>
      <c r="K565" s="7" t="str">
        <f t="shared" si="64"/>
        <v>录取</v>
      </c>
      <c r="L565">
        <v>1</v>
      </c>
      <c r="M565">
        <v>-0.21383</v>
      </c>
      <c r="N565">
        <v>-0.51997</v>
      </c>
      <c r="O565" s="41">
        <f>IF(L565=0,0,IF(C565&lt;&gt;"外语学院",综合评价得分!F565*因子分析矩阵及成分!$R$2+综合评价得分!G565*因子分析矩阵及成分!$R$3+综合评价得分!H565*因子分析矩阵及成分!$R$4,IF(综合评价得分!C565="外语学院",综合评价得分!G565*因子分析矩阵及成分!$R$7+综合评价得分!H565*因子分析矩阵及成分!$R$9)))</f>
        <v>-0.196260179605559</v>
      </c>
      <c r="P565" s="40">
        <f t="shared" si="65"/>
        <v>596</v>
      </c>
      <c r="Q565">
        <f t="shared" si="66"/>
        <v>40</v>
      </c>
      <c r="R565">
        <f t="shared" si="67"/>
        <v>24</v>
      </c>
      <c r="S565" t="str">
        <f>IF(Q565&lt;=VLOOKUP(C565,录取名额!$A:$B,2,0),"录取","不予录取")</f>
        <v>不予录取</v>
      </c>
      <c r="T565" t="str">
        <f t="shared" si="68"/>
        <v>FALSE</v>
      </c>
      <c r="U565" t="str">
        <f>IF(R565&lt;=VLOOKUP(E565,录取名额!E:F,2,0),"录取","不予录取")</f>
        <v>不予录取</v>
      </c>
      <c r="V565" t="str">
        <f t="shared" si="69"/>
        <v>FALSE</v>
      </c>
    </row>
    <row r="566" spans="1:22">
      <c r="A566" s="8">
        <v>696</v>
      </c>
      <c r="B566" s="8" t="s">
        <v>805</v>
      </c>
      <c r="C566" t="s">
        <v>1261</v>
      </c>
      <c r="D566">
        <f>VLOOKUP(A566,[1]数据整理!$A:$O,15,0)</f>
        <v>120200</v>
      </c>
      <c r="E566" t="str">
        <f>VLOOKUP(D566,目标专业代码!$I:$J,2,0)</f>
        <v>工商管理</v>
      </c>
      <c r="F566" s="41">
        <v>-1.65131689572318</v>
      </c>
      <c r="G566" s="41">
        <v>0.255913526073117</v>
      </c>
      <c r="H566" s="41">
        <v>-0.694660845851563</v>
      </c>
      <c r="I566" s="7" t="s">
        <v>1262</v>
      </c>
      <c r="J566" s="7">
        <f t="shared" si="63"/>
        <v>0</v>
      </c>
      <c r="K566" s="7" t="str">
        <f t="shared" si="64"/>
        <v>不予录取</v>
      </c>
      <c r="L566">
        <v>1</v>
      </c>
      <c r="M566">
        <v>0.04692</v>
      </c>
      <c r="N566">
        <v>-0.45257</v>
      </c>
      <c r="O566" s="41">
        <f>IF(L566=0,0,IF(C566&lt;&gt;"外语学院",综合评价得分!F566*因子分析矩阵及成分!$R$2+综合评价得分!G566*因子分析矩阵及成分!$R$3+综合评价得分!H566*因子分析矩阵及成分!$R$4,IF(综合评价得分!C566="外语学院",综合评价得分!G566*因子分析矩阵及成分!$R$7+综合评价得分!H566*因子分析矩阵及成分!$R$9)))</f>
        <v>-0.603086886063579</v>
      </c>
      <c r="P566" s="40">
        <f t="shared" si="65"/>
        <v>827</v>
      </c>
      <c r="Q566">
        <f t="shared" si="66"/>
        <v>337</v>
      </c>
      <c r="R566">
        <f t="shared" si="67"/>
        <v>115</v>
      </c>
      <c r="S566" t="str">
        <f>IF(Q566&lt;=VLOOKUP(C566,录取名额!$A:$B,2,0),"录取","不予录取")</f>
        <v>不予录取</v>
      </c>
      <c r="T566" t="str">
        <f t="shared" si="68"/>
        <v>RIGHT</v>
      </c>
      <c r="U566" t="str">
        <f>IF(R566&lt;=VLOOKUP(E566,录取名额!E:F,2,0),"录取","不予录取")</f>
        <v>不予录取</v>
      </c>
      <c r="V566" t="str">
        <f t="shared" si="69"/>
        <v>RIGHT</v>
      </c>
    </row>
    <row r="567" spans="1:22">
      <c r="A567" s="8">
        <v>697</v>
      </c>
      <c r="B567" s="8" t="s">
        <v>807</v>
      </c>
      <c r="C567" t="s">
        <v>1273</v>
      </c>
      <c r="D567">
        <f>VLOOKUP(A567,[1]数据整理!$A:$O,15,0)</f>
        <v>82902</v>
      </c>
      <c r="E567" t="str">
        <f>VLOOKUP(D567,目标专业代码!$I:$J,2,0)</f>
        <v>木材科学与技术</v>
      </c>
      <c r="F567" s="41">
        <v>0.192765744372463</v>
      </c>
      <c r="G567" s="41">
        <v>6.34843828618994</v>
      </c>
      <c r="H567" s="41">
        <v>1.86202117965966</v>
      </c>
      <c r="I567" s="7" t="s">
        <v>1262</v>
      </c>
      <c r="J567" s="7">
        <f t="shared" si="63"/>
        <v>0</v>
      </c>
      <c r="K567" s="7" t="str">
        <f t="shared" si="64"/>
        <v>不予录取</v>
      </c>
      <c r="L567">
        <v>1</v>
      </c>
      <c r="M567">
        <v>1.60922</v>
      </c>
      <c r="N567">
        <v>-0.83207</v>
      </c>
      <c r="O567" s="41">
        <f>IF(L567=0,0,IF(C567&lt;&gt;"外语学院",综合评价得分!F567*因子分析矩阵及成分!$R$2+综合评价得分!G567*因子分析矩阵及成分!$R$3+综合评价得分!H567*因子分析矩阵及成分!$R$4,IF(综合评价得分!C567="外语学院",综合评价得分!G567*因子分析矩阵及成分!$R$7+综合评价得分!H567*因子分析矩阵及成分!$R$9)))</f>
        <v>3.77783361165104</v>
      </c>
      <c r="P567" s="40">
        <f t="shared" si="65"/>
        <v>2</v>
      </c>
      <c r="Q567">
        <f t="shared" si="66"/>
        <v>1</v>
      </c>
      <c r="R567">
        <f t="shared" si="67"/>
        <v>1</v>
      </c>
      <c r="S567" t="str">
        <f>IF(Q567&lt;=VLOOKUP(C567,录取名额!$A:$B,2,0),"录取","不予录取")</f>
        <v>录取</v>
      </c>
      <c r="T567" t="str">
        <f t="shared" si="68"/>
        <v>FALSE</v>
      </c>
      <c r="U567" t="str">
        <f>IF(R567&lt;=VLOOKUP(E567,录取名额!E:F,2,0),"录取","不予录取")</f>
        <v>录取</v>
      </c>
      <c r="V567" t="str">
        <f t="shared" si="69"/>
        <v>FALSE</v>
      </c>
    </row>
    <row r="568" spans="1:22">
      <c r="A568" s="8">
        <v>698</v>
      </c>
      <c r="B568" s="8" t="s">
        <v>808</v>
      </c>
      <c r="C568" t="s">
        <v>1273</v>
      </c>
      <c r="D568">
        <f>VLOOKUP(A568,[1]数据整理!$A:$O,15,0)</f>
        <v>85600</v>
      </c>
      <c r="E568" t="str">
        <f>VLOOKUP(D568,目标专业代码!$I:$J,2,0)</f>
        <v>材料与化工</v>
      </c>
      <c r="F568" s="41">
        <v>0.160033184554254</v>
      </c>
      <c r="G568" s="41">
        <v>-0.500182012869855</v>
      </c>
      <c r="H568" s="41">
        <v>0.4733039527322</v>
      </c>
      <c r="I568" s="7">
        <v>91.59</v>
      </c>
      <c r="J568" s="7">
        <f t="shared" si="63"/>
        <v>91.59</v>
      </c>
      <c r="K568" s="7" t="str">
        <f t="shared" si="64"/>
        <v>录取</v>
      </c>
      <c r="L568">
        <v>1</v>
      </c>
      <c r="M568">
        <v>0.89681</v>
      </c>
      <c r="N568">
        <v>-0.34122</v>
      </c>
      <c r="O568" s="41">
        <f>IF(L568=0,0,IF(C568&lt;&gt;"外语学院",综合评价得分!F568*因子分析矩阵及成分!$R$2+综合评价得分!G568*因子分析矩阵及成分!$R$3+综合评价得分!H568*因子分析矩阵及成分!$R$4,IF(综合评价得分!C568="外语学院",综合评价得分!G568*因子分析矩阵及成分!$R$7+综合评价得分!H568*因子分析矩阵及成分!$R$9)))</f>
        <v>-0.0115479055454198</v>
      </c>
      <c r="P568" s="40">
        <f t="shared" si="65"/>
        <v>432</v>
      </c>
      <c r="Q568">
        <f t="shared" si="66"/>
        <v>9</v>
      </c>
      <c r="R568">
        <f t="shared" si="67"/>
        <v>1</v>
      </c>
      <c r="S568" t="str">
        <f>IF(Q568&lt;=VLOOKUP(C568,录取名额!$A:$B,2,0),"录取","不予录取")</f>
        <v>录取</v>
      </c>
      <c r="T568" t="str">
        <f t="shared" si="68"/>
        <v>RIGHT</v>
      </c>
      <c r="U568" t="str">
        <f>IF(R568&lt;=VLOOKUP(E568,录取名额!E:F,2,0),"录取","不予录取")</f>
        <v>录取</v>
      </c>
      <c r="V568" t="str">
        <f t="shared" si="69"/>
        <v>RIGHT</v>
      </c>
    </row>
    <row r="569" spans="1:22">
      <c r="A569" s="8">
        <v>699</v>
      </c>
      <c r="B569" s="8" t="s">
        <v>809</v>
      </c>
      <c r="C569" t="s">
        <v>1267</v>
      </c>
      <c r="D569">
        <f>VLOOKUP(A569,[1]数据整理!$A:$O,15,0)</f>
        <v>90707</v>
      </c>
      <c r="E569" t="str">
        <f>VLOOKUP(D569,目标专业代码!$I:$J,2,0)</f>
        <v>水土保持与荒漠化防治</v>
      </c>
      <c r="F569" s="41">
        <v>0.472568648275772</v>
      </c>
      <c r="G569" s="41">
        <v>0.283560710380931</v>
      </c>
      <c r="H569" s="41">
        <v>-0.881413587411653</v>
      </c>
      <c r="I569" s="7" t="s">
        <v>1262</v>
      </c>
      <c r="J569" s="7">
        <f t="shared" si="63"/>
        <v>0</v>
      </c>
      <c r="K569" s="7" t="str">
        <f t="shared" si="64"/>
        <v>不予录取</v>
      </c>
      <c r="L569">
        <v>1</v>
      </c>
      <c r="M569">
        <v>0.13659</v>
      </c>
      <c r="N569">
        <v>-0.59403</v>
      </c>
      <c r="O569" s="41">
        <f>IF(L569=0,0,IF(C569&lt;&gt;"外语学院",综合评价得分!F569*因子分析矩阵及成分!$R$2+综合评价得分!G569*因子分析矩阵及成分!$R$3+综合评价得分!H569*因子分析矩阵及成分!$R$4,IF(综合评价得分!C569="外语学院",综合评价得分!G569*因子分析矩阵及成分!$R$7+综合评价得分!H569*因子分析矩阵及成分!$R$9)))</f>
        <v>-0.0718848120398046</v>
      </c>
      <c r="P569" s="40">
        <f t="shared" si="65"/>
        <v>480</v>
      </c>
      <c r="Q569">
        <f t="shared" si="66"/>
        <v>10</v>
      </c>
      <c r="R569">
        <f t="shared" si="67"/>
        <v>6</v>
      </c>
      <c r="S569" t="str">
        <f>IF(Q569&lt;=VLOOKUP(C569,录取名额!$A:$B,2,0),"录取","不予录取")</f>
        <v>录取</v>
      </c>
      <c r="T569" t="str">
        <f t="shared" si="68"/>
        <v>FALSE</v>
      </c>
      <c r="U569" t="str">
        <f>IF(R569&lt;=VLOOKUP(E569,录取名额!E:F,2,0),"录取","不予录取")</f>
        <v>录取</v>
      </c>
      <c r="V569" t="str">
        <f t="shared" si="69"/>
        <v>FALSE</v>
      </c>
    </row>
    <row r="570" spans="1:22">
      <c r="A570" s="8">
        <v>700</v>
      </c>
      <c r="B570" s="8" t="s">
        <v>810</v>
      </c>
      <c r="C570" t="s">
        <v>1261</v>
      </c>
      <c r="D570">
        <f>VLOOKUP(A570,[1]数据整理!$A:$O,15,0)</f>
        <v>120200</v>
      </c>
      <c r="E570" t="str">
        <f>VLOOKUP(D570,目标专业代码!$I:$J,2,0)</f>
        <v>工商管理</v>
      </c>
      <c r="F570" s="41">
        <v>-0.409884425761457</v>
      </c>
      <c r="G570" s="41">
        <v>-1.09624273036179</v>
      </c>
      <c r="H570" s="41">
        <v>-0.835482764436663</v>
      </c>
      <c r="I570" s="7">
        <v>88.63</v>
      </c>
      <c r="J570" s="7">
        <f t="shared" si="63"/>
        <v>88.63</v>
      </c>
      <c r="K570" s="7" t="str">
        <f t="shared" si="64"/>
        <v>录取</v>
      </c>
      <c r="L570">
        <v>1</v>
      </c>
      <c r="M570">
        <v>0.43082</v>
      </c>
      <c r="N570">
        <v>-0.7827</v>
      </c>
      <c r="O570" s="41">
        <f>IF(L570=0,0,IF(C570&lt;&gt;"外语学院",综合评价得分!F570*因子分析矩阵及成分!$R$2+综合评价得分!G570*因子分析矩阵及成分!$R$3+综合评价得分!H570*因子分析矩阵及成分!$R$4,IF(综合评价得分!C570="外语学院",综合评价得分!G570*因子分析矩阵及成分!$R$7+综合评价得分!H570*因子分析矩阵及成分!$R$9)))</f>
        <v>-0.953738686157249</v>
      </c>
      <c r="P570" s="40">
        <f t="shared" si="65"/>
        <v>919</v>
      </c>
      <c r="Q570">
        <f t="shared" si="66"/>
        <v>354</v>
      </c>
      <c r="R570">
        <f t="shared" si="67"/>
        <v>123</v>
      </c>
      <c r="S570" t="str">
        <f>IF(Q570&lt;=VLOOKUP(C570,录取名额!$A:$B,2,0),"录取","不予录取")</f>
        <v>不予录取</v>
      </c>
      <c r="T570" t="str">
        <f t="shared" si="68"/>
        <v>FALSE</v>
      </c>
      <c r="U570" t="str">
        <f>IF(R570&lt;=VLOOKUP(E570,录取名额!E:F,2,0),"录取","不予录取")</f>
        <v>不予录取</v>
      </c>
      <c r="V570" t="str">
        <f t="shared" si="69"/>
        <v>FALSE</v>
      </c>
    </row>
    <row r="571" spans="1:22">
      <c r="A571" s="8">
        <v>678</v>
      </c>
      <c r="B571" s="8" t="s">
        <v>789</v>
      </c>
      <c r="C571" t="s">
        <v>1263</v>
      </c>
      <c r="D571">
        <f>VLOOKUP(A571,[1]数据整理!$A:$O,15,0)</f>
        <v>97300</v>
      </c>
      <c r="E571" t="str">
        <f>VLOOKUP(D571,目标专业代码!$I:$J,2,0)</f>
        <v>风景园林学（农学）</v>
      </c>
      <c r="F571" s="41">
        <v>-0.556959938100996</v>
      </c>
      <c r="G571" s="41">
        <v>-0.063108841489746</v>
      </c>
      <c r="H571" s="41">
        <v>0.681794187276603</v>
      </c>
      <c r="I571" s="7" t="s">
        <v>1262</v>
      </c>
      <c r="J571" s="7">
        <f t="shared" si="63"/>
        <v>0</v>
      </c>
      <c r="K571" s="7" t="str">
        <f t="shared" si="64"/>
        <v>不予录取</v>
      </c>
      <c r="L571">
        <v>1</v>
      </c>
      <c r="M571">
        <v>1.26163</v>
      </c>
      <c r="N571">
        <v>0.7049</v>
      </c>
      <c r="O571" s="41">
        <f>IF(L571=0,0,IF(C571&lt;&gt;"外语学院",综合评价得分!F551*因子分析矩阵及成分!$R$2+综合评价得分!G551*因子分析矩阵及成分!$R$3+综合评价得分!H551*因子分析矩阵及成分!$R$4,IF(综合评价得分!C551="外语学院",综合评价得分!G551*因子分析矩阵及成分!$R$7+综合评价得分!H551*因子分析矩阵及成分!$R$9)))</f>
        <v>1.11962762597704</v>
      </c>
      <c r="P571" s="40">
        <f t="shared" si="65"/>
        <v>49</v>
      </c>
      <c r="Q571">
        <f t="shared" si="66"/>
        <v>16</v>
      </c>
      <c r="R571">
        <f t="shared" si="67"/>
        <v>4</v>
      </c>
      <c r="S571" t="str">
        <f>IF(Q571&lt;=VLOOKUP(C571,录取名额!$A:$B,2,0),"录取","不予录取")</f>
        <v>录取</v>
      </c>
      <c r="T571" t="str">
        <f t="shared" si="68"/>
        <v>FALSE</v>
      </c>
      <c r="U571" t="str">
        <f>IF(R571&lt;=VLOOKUP(E571,录取名额!E:F,2,0),"录取","不予录取")</f>
        <v>录取</v>
      </c>
      <c r="V571" t="str">
        <f t="shared" si="69"/>
        <v>FALSE</v>
      </c>
    </row>
    <row r="572" spans="1:22">
      <c r="A572" s="8">
        <v>702</v>
      </c>
      <c r="B572" s="8" t="s">
        <v>812</v>
      </c>
      <c r="C572" t="s">
        <v>1261</v>
      </c>
      <c r="D572">
        <f>VLOOKUP(A572,[1]数据整理!$A:$O,15,0)</f>
        <v>20200</v>
      </c>
      <c r="E572" t="str">
        <f>VLOOKUP(D572,目标专业代码!$I:$J,2,0)</f>
        <v>应用经济学</v>
      </c>
      <c r="F572" s="41">
        <v>0.325493135936234</v>
      </c>
      <c r="G572" s="41">
        <v>0.278404304931231</v>
      </c>
      <c r="H572" s="41">
        <v>-0.881413587411653</v>
      </c>
      <c r="I572" s="7" t="s">
        <v>1262</v>
      </c>
      <c r="J572" s="7">
        <f t="shared" si="63"/>
        <v>0</v>
      </c>
      <c r="K572" s="7" t="str">
        <f t="shared" si="64"/>
        <v>不予录取</v>
      </c>
      <c r="L572">
        <v>1</v>
      </c>
      <c r="M572">
        <v>0.46529</v>
      </c>
      <c r="N572">
        <v>-0.35093</v>
      </c>
      <c r="O572" s="41">
        <f>IF(L572=0,0,IF(C572&lt;&gt;"外语学院",综合评价得分!F572*因子分析矩阵及成分!$R$2+综合评价得分!G572*因子分析矩阵及成分!$R$3+综合评价得分!H572*因子分析矩阵及成分!$R$4,IF(综合评价得分!C572="外语学院",综合评价得分!G572*因子分析矩阵及成分!$R$7+综合评价得分!H572*因子分析矩阵及成分!$R$9)))</f>
        <v>-0.115160304723903</v>
      </c>
      <c r="P572" s="40">
        <f t="shared" si="65"/>
        <v>519</v>
      </c>
      <c r="Q572">
        <f t="shared" si="66"/>
        <v>236</v>
      </c>
      <c r="R572">
        <f t="shared" si="67"/>
        <v>56</v>
      </c>
      <c r="S572" t="str">
        <f>IF(Q572&lt;=VLOOKUP(C572,录取名额!$A:$B,2,0),"录取","不予录取")</f>
        <v>不予录取</v>
      </c>
      <c r="T572" t="str">
        <f t="shared" si="68"/>
        <v>RIGHT</v>
      </c>
      <c r="U572" t="str">
        <f>IF(R572&lt;=VLOOKUP(E572,录取名额!E:F,2,0),"录取","不予录取")</f>
        <v>不予录取</v>
      </c>
      <c r="V572" t="str">
        <f t="shared" si="69"/>
        <v>RIGHT</v>
      </c>
    </row>
    <row r="573" spans="1:22">
      <c r="A573" s="8">
        <v>703</v>
      </c>
      <c r="B573" s="8" t="s">
        <v>813</v>
      </c>
      <c r="C573" t="s">
        <v>1267</v>
      </c>
      <c r="D573">
        <f>VLOOKUP(A573,[1]数据整理!$A:$O,15,0)</f>
        <v>90707</v>
      </c>
      <c r="E573" t="str">
        <f>VLOOKUP(D573,目标专业代码!$I:$J,2,0)</f>
        <v>水土保持与荒漠化防治</v>
      </c>
      <c r="F573" s="41">
        <v>0.380646453063561</v>
      </c>
      <c r="G573" s="41">
        <v>-0.360732971278663</v>
      </c>
      <c r="H573" s="41">
        <v>0.0781114897676392</v>
      </c>
      <c r="I573" s="7">
        <v>84.96</v>
      </c>
      <c r="J573" s="7">
        <f t="shared" si="63"/>
        <v>84.96</v>
      </c>
      <c r="K573" s="7" t="str">
        <f t="shared" si="64"/>
        <v>录取</v>
      </c>
      <c r="L573">
        <v>1</v>
      </c>
      <c r="M573">
        <v>-0.79195</v>
      </c>
      <c r="N573">
        <v>-0.42178</v>
      </c>
      <c r="O573" s="41">
        <f>IF(L573=0,0,IF(C573&lt;&gt;"外语学院",综合评价得分!F573*因子分析矩阵及成分!$R$2+综合评价得分!G573*因子分析矩阵及成分!$R$3+综合评价得分!H573*因子分析矩阵及成分!$R$4,IF(综合评价得分!C573="外语学院",综合评价得分!G573*因子分析矩阵及成分!$R$7+综合评价得分!H573*因子分析矩阵及成分!$R$9)))</f>
        <v>-0.0355149920135278</v>
      </c>
      <c r="P573" s="40">
        <f t="shared" si="65"/>
        <v>451</v>
      </c>
      <c r="Q573">
        <f t="shared" si="66"/>
        <v>7</v>
      </c>
      <c r="R573">
        <f t="shared" si="67"/>
        <v>5</v>
      </c>
      <c r="S573" t="str">
        <f>IF(Q573&lt;=VLOOKUP(C573,录取名额!$A:$B,2,0),"录取","不予录取")</f>
        <v>录取</v>
      </c>
      <c r="T573" t="str">
        <f t="shared" si="68"/>
        <v>RIGHT</v>
      </c>
      <c r="U573" t="str">
        <f>IF(R573&lt;=VLOOKUP(E573,录取名额!E:F,2,0),"录取","不予录取")</f>
        <v>录取</v>
      </c>
      <c r="V573" t="str">
        <f t="shared" si="69"/>
        <v>RIGHT</v>
      </c>
    </row>
    <row r="574" spans="1:22">
      <c r="A574" s="8">
        <v>704</v>
      </c>
      <c r="B574" s="8" t="s">
        <v>814</v>
      </c>
      <c r="C574" t="s">
        <v>1268</v>
      </c>
      <c r="D574">
        <f>VLOOKUP(A574,[1]数据整理!$A:$O,15,0)</f>
        <v>90701</v>
      </c>
      <c r="E574" t="str">
        <f>VLOOKUP(D574,目标专业代码!$I:$J,2,0)</f>
        <v>林木遗传育种</v>
      </c>
      <c r="F574" s="41">
        <v>-0.0421956449126116</v>
      </c>
      <c r="G574" s="41">
        <v>-3.71664958310179</v>
      </c>
      <c r="H574" s="41">
        <v>-0.396168298246894</v>
      </c>
      <c r="I574" s="7">
        <v>92.5</v>
      </c>
      <c r="J574" s="7">
        <f t="shared" si="63"/>
        <v>92.5</v>
      </c>
      <c r="K574" s="7" t="str">
        <f t="shared" si="64"/>
        <v>录取</v>
      </c>
      <c r="L574">
        <v>1</v>
      </c>
      <c r="M574">
        <v>0.16228</v>
      </c>
      <c r="N574">
        <v>-0.67533</v>
      </c>
      <c r="O574" s="41">
        <f>IF(L574=0,0,IF(C574&lt;&gt;"外语学院",综合评价得分!F574*因子分析矩阵及成分!$R$2+综合评价得分!G574*因子分析矩阵及成分!$R$3+综合评价得分!H574*因子分析矩阵及成分!$R$4,IF(综合评价得分!C574="外语学院",综合评价得分!G574*因子分析矩阵及成分!$R$7+综合评价得分!H574*因子分析矩阵及成分!$R$9)))</f>
        <v>-1.92631928861545</v>
      </c>
      <c r="P574" s="40">
        <f t="shared" si="65"/>
        <v>974</v>
      </c>
      <c r="Q574">
        <f t="shared" si="66"/>
        <v>8</v>
      </c>
      <c r="R574">
        <f t="shared" si="67"/>
        <v>4</v>
      </c>
      <c r="S574" t="str">
        <f>IF(Q574&lt;=VLOOKUP(C574,录取名额!$A:$B,2,0),"录取","不予录取")</f>
        <v>录取</v>
      </c>
      <c r="T574" t="str">
        <f t="shared" si="68"/>
        <v>RIGHT</v>
      </c>
      <c r="U574" t="str">
        <f>IF(R574&lt;=VLOOKUP(E574,录取名额!E:F,2,0),"录取","不予录取")</f>
        <v>不予录取</v>
      </c>
      <c r="V574" t="str">
        <f t="shared" si="69"/>
        <v>FALSE</v>
      </c>
    </row>
    <row r="575" spans="1:22">
      <c r="A575" s="8">
        <v>705</v>
      </c>
      <c r="B575" s="8" t="s">
        <v>815</v>
      </c>
      <c r="C575" t="s">
        <v>1271</v>
      </c>
      <c r="D575">
        <f>VLOOKUP(A575,[1]数据整理!$A:$O,15,0)</f>
        <v>90704</v>
      </c>
      <c r="E575" t="str">
        <f>VLOOKUP(D575,目标专业代码!$I:$J,2,0)</f>
        <v>森林经理学</v>
      </c>
      <c r="F575" s="41">
        <v>0.729950794869963</v>
      </c>
      <c r="G575" s="41">
        <v>-0.671259972543672</v>
      </c>
      <c r="H575" s="41">
        <v>0.170496235231454</v>
      </c>
      <c r="I575" s="7">
        <v>86.96</v>
      </c>
      <c r="J575" s="7">
        <f t="shared" si="63"/>
        <v>86.96</v>
      </c>
      <c r="K575" s="7" t="str">
        <f t="shared" si="64"/>
        <v>录取</v>
      </c>
      <c r="L575">
        <v>1</v>
      </c>
      <c r="M575">
        <v>-1.1151</v>
      </c>
      <c r="N575">
        <v>1.44906</v>
      </c>
      <c r="O575" s="41">
        <f>IF(L575=0,0,IF(C575&lt;&gt;"外语学院",综合评价得分!F575*因子分析矩阵及成分!$R$2+综合评价得分!G575*因子分析矩阵及成分!$R$3+综合评价得分!H575*因子分析矩阵及成分!$R$4,IF(综合评价得分!C575="外语学院",综合评价得分!G575*因子分析矩阵及成分!$R$7+综合评价得分!H575*因子分析矩阵及成分!$R$9)))</f>
        <v>-0.0504507296805921</v>
      </c>
      <c r="P575" s="40">
        <f t="shared" si="65"/>
        <v>463</v>
      </c>
      <c r="Q575">
        <f t="shared" si="66"/>
        <v>20</v>
      </c>
      <c r="R575">
        <f t="shared" si="67"/>
        <v>7</v>
      </c>
      <c r="S575" t="str">
        <f>IF(Q575&lt;=VLOOKUP(C575,录取名额!$A:$B,2,0),"录取","不予录取")</f>
        <v>录取</v>
      </c>
      <c r="T575" t="str">
        <f t="shared" si="68"/>
        <v>RIGHT</v>
      </c>
      <c r="U575" t="str">
        <f>IF(R575&lt;=VLOOKUP(E575,录取名额!E:F,2,0),"录取","不予录取")</f>
        <v>录取</v>
      </c>
      <c r="V575" t="str">
        <f t="shared" si="69"/>
        <v>RIGHT</v>
      </c>
    </row>
    <row r="576" spans="1:22">
      <c r="A576" s="8">
        <v>706</v>
      </c>
      <c r="B576" s="8" t="s">
        <v>816</v>
      </c>
      <c r="C576" t="s">
        <v>1263</v>
      </c>
      <c r="D576">
        <f>VLOOKUP(A576,[1]数据整理!$A:$O,15,0)</f>
        <v>95300</v>
      </c>
      <c r="E576" t="str">
        <f>VLOOKUP(D576,目标专业代码!$I:$J,2,0)</f>
        <v>风景园林</v>
      </c>
      <c r="F576" s="41">
        <v>-0.570302934287802</v>
      </c>
      <c r="G576" s="41">
        <v>-0.0936584219217587</v>
      </c>
      <c r="H576" s="41">
        <v>0.868546928836693</v>
      </c>
      <c r="I576" s="7" t="s">
        <v>1262</v>
      </c>
      <c r="J576" s="7">
        <f t="shared" si="63"/>
        <v>0</v>
      </c>
      <c r="K576" s="7" t="str">
        <f t="shared" si="64"/>
        <v>不予录取</v>
      </c>
      <c r="L576">
        <v>1</v>
      </c>
      <c r="M576">
        <v>-0.60756</v>
      </c>
      <c r="N576">
        <v>-0.22165</v>
      </c>
      <c r="O576" s="41">
        <f>IF(L576=0,0,IF(C576&lt;&gt;"外语学院",综合评价得分!F576*因子分析矩阵及成分!$R$2+综合评价得分!G576*因子分析矩阵及成分!$R$3+综合评价得分!H576*因子分析矩阵及成分!$R$4,IF(综合评价得分!C576="外语学院",综合评价得分!G576*因子分析矩阵及成分!$R$7+综合评价得分!H576*因子分析矩阵及成分!$R$9)))</f>
        <v>0.129899155173511</v>
      </c>
      <c r="P576" s="40">
        <f t="shared" si="65"/>
        <v>334</v>
      </c>
      <c r="Q576">
        <f t="shared" si="66"/>
        <v>90</v>
      </c>
      <c r="R576">
        <f t="shared" si="67"/>
        <v>44</v>
      </c>
      <c r="S576" t="str">
        <f>IF(Q576&lt;=VLOOKUP(C576,录取名额!$A:$B,2,0),"录取","不予录取")</f>
        <v>录取</v>
      </c>
      <c r="T576" t="str">
        <f t="shared" si="68"/>
        <v>FALSE</v>
      </c>
      <c r="U576" t="str">
        <f>IF(R576&lt;=VLOOKUP(E576,录取名额!E:F,2,0),"录取","不予录取")</f>
        <v>录取</v>
      </c>
      <c r="V576" t="str">
        <f t="shared" si="69"/>
        <v>FALSE</v>
      </c>
    </row>
    <row r="577" spans="1:22">
      <c r="A577" s="8">
        <v>708</v>
      </c>
      <c r="B577" s="8" t="s">
        <v>817</v>
      </c>
      <c r="C577" t="s">
        <v>1271</v>
      </c>
      <c r="D577">
        <f>VLOOKUP(A577,[1]数据整理!$A:$O,15,0)</f>
        <v>90301</v>
      </c>
      <c r="E577" t="str">
        <f>VLOOKUP(D577,目标专业代码!$I:$J,2,0)</f>
        <v>土壤学</v>
      </c>
      <c r="F577" s="41">
        <v>0.693181916785079</v>
      </c>
      <c r="G577" s="41">
        <v>-0.739421055956153</v>
      </c>
      <c r="H577" s="41">
        <v>-0.881413587411653</v>
      </c>
      <c r="I577" s="7">
        <v>90.12</v>
      </c>
      <c r="J577" s="7">
        <f t="shared" si="63"/>
        <v>90.12</v>
      </c>
      <c r="K577" s="7" t="str">
        <f t="shared" si="64"/>
        <v>录取</v>
      </c>
      <c r="L577">
        <v>1</v>
      </c>
      <c r="M577">
        <v>1.39116</v>
      </c>
      <c r="N577">
        <v>1.13137</v>
      </c>
      <c r="O577" s="41">
        <f>IF(L577=0,0,IF(C577&lt;&gt;"外语学院",综合评价得分!F577*因子分析矩阵及成分!$R$2+综合评价得分!G577*因子分析矩阵及成分!$R$3+综合评价得分!H577*因子分析矩阵及成分!$R$4,IF(综合评价得分!C577="外语学院",综合评价得分!G577*因子分析矩阵及成分!$R$7+综合评价得分!H577*因子分析矩阵及成分!$R$9)))</f>
        <v>-0.495859691913856</v>
      </c>
      <c r="P577" s="40">
        <f t="shared" si="65"/>
        <v>784</v>
      </c>
      <c r="Q577">
        <f t="shared" si="66"/>
        <v>51</v>
      </c>
      <c r="R577">
        <f t="shared" si="67"/>
        <v>7</v>
      </c>
      <c r="S577" t="str">
        <f>IF(Q577&lt;=VLOOKUP(C577,录取名额!$A:$B,2,0),"录取","不予录取")</f>
        <v>不予录取</v>
      </c>
      <c r="T577" t="str">
        <f t="shared" si="68"/>
        <v>FALSE</v>
      </c>
      <c r="U577" t="str">
        <f>IF(R577&lt;=VLOOKUP(E577,录取名额!E:F,2,0),"录取","不予录取")</f>
        <v>不予录取</v>
      </c>
      <c r="V577" t="str">
        <f t="shared" si="69"/>
        <v>FALSE</v>
      </c>
    </row>
    <row r="578" spans="1:22">
      <c r="A578" s="8">
        <v>709</v>
      </c>
      <c r="B578" s="8" t="s">
        <v>818</v>
      </c>
      <c r="C578" t="s">
        <v>1271</v>
      </c>
      <c r="D578">
        <f>VLOOKUP(A578,[1]数据整理!$A:$O,15,0)</f>
        <v>90703</v>
      </c>
      <c r="E578" t="str">
        <f>VLOOKUP(D578,目标专业代码!$I:$J,2,0)</f>
        <v>森林保护学</v>
      </c>
      <c r="F578" s="41">
        <v>-1.12670717914424</v>
      </c>
      <c r="G578" s="41">
        <v>-0.570403768029901</v>
      </c>
      <c r="H578" s="41">
        <v>0.323260262421057</v>
      </c>
      <c r="I578" s="7">
        <v>78.5</v>
      </c>
      <c r="J578" s="7">
        <f t="shared" si="63"/>
        <v>78.5</v>
      </c>
      <c r="K578" s="7" t="str">
        <f t="shared" si="64"/>
        <v>录取</v>
      </c>
      <c r="L578">
        <v>1</v>
      </c>
      <c r="M578">
        <v>1.80015</v>
      </c>
      <c r="N578">
        <v>-0.36966</v>
      </c>
      <c r="O578" s="41">
        <f>IF(L578=0,0,IF(C578&lt;&gt;"外语学院",综合评价得分!F578*因子分析矩阵及成分!$R$2+综合评价得分!G578*因子分析矩阵及成分!$R$3+综合评价得分!H578*因子分析矩阵及成分!$R$4,IF(综合评价得分!C578="外语学院",综合评价得分!G578*因子分析矩阵及成分!$R$7+综合评价得分!H578*因子分析矩阵及成分!$R$9)))</f>
        <v>-0.459533398328071</v>
      </c>
      <c r="P578" s="40">
        <f t="shared" si="65"/>
        <v>768</v>
      </c>
      <c r="Q578">
        <f t="shared" si="66"/>
        <v>48</v>
      </c>
      <c r="R578">
        <f t="shared" si="67"/>
        <v>5</v>
      </c>
      <c r="S578" t="str">
        <f>IF(Q578&lt;=VLOOKUP(C578,录取名额!$A:$B,2,0),"录取","不予录取")</f>
        <v>不予录取</v>
      </c>
      <c r="T578" t="str">
        <f t="shared" si="68"/>
        <v>FALSE</v>
      </c>
      <c r="U578" t="str">
        <f>IF(R578&lt;=VLOOKUP(E578,录取名额!E:F,2,0),"录取","不予录取")</f>
        <v>录取</v>
      </c>
      <c r="V578" t="str">
        <f t="shared" si="69"/>
        <v>RIGHT</v>
      </c>
    </row>
    <row r="579" spans="1:22">
      <c r="A579" s="8">
        <v>710</v>
      </c>
      <c r="B579" s="8" t="s">
        <v>819</v>
      </c>
      <c r="C579" t="s">
        <v>1266</v>
      </c>
      <c r="D579">
        <f>VLOOKUP(A579,[1]数据整理!$A:$O,15,0)</f>
        <v>81200</v>
      </c>
      <c r="E579" t="str">
        <f>VLOOKUP(D579,目标专业代码!$I:$J,2,0)</f>
        <v>计算机科学与技术</v>
      </c>
      <c r="F579" s="41">
        <v>0.00199857470739713</v>
      </c>
      <c r="G579" s="41">
        <v>0.455172564165832</v>
      </c>
      <c r="H579" s="41">
        <v>-0.307336101957044</v>
      </c>
      <c r="I579" s="7" t="s">
        <v>1262</v>
      </c>
      <c r="J579" s="7">
        <f t="shared" ref="J579:J642" si="70">IF(ISNUMBER(I579),I579,0)</f>
        <v>0</v>
      </c>
      <c r="K579" s="7" t="str">
        <f t="shared" ref="K579:K642" si="71">IF(ISNUMBER(I579),"录取","不予录取")</f>
        <v>不予录取</v>
      </c>
      <c r="L579">
        <v>1</v>
      </c>
      <c r="M579">
        <v>1.31546</v>
      </c>
      <c r="N579">
        <v>-1.04746</v>
      </c>
      <c r="O579" s="41">
        <f>IF(L579=0,0,IF(C579&lt;&gt;"外语学院",综合评价得分!F579*因子分析矩阵及成分!$R$2+综合评价得分!G579*因子分析矩阵及成分!$R$3+综合评价得分!H579*因子分析矩阵及成分!$R$4,IF(综合评价得分!C579="外语学院",综合评价得分!G579*因子分析矩阵及成分!$R$7+综合评价得分!H579*因子分析矩阵及成分!$R$9)))</f>
        <v>0.0987449116636115</v>
      </c>
      <c r="P579" s="40">
        <f t="shared" ref="P579:P642" si="72">_xlfn.RANK.EQ(O579,$O$2:$O$978)</f>
        <v>350</v>
      </c>
      <c r="Q579">
        <f t="shared" ref="Q579:Q642" si="73">SUMPRODUCT((C579=$C$2:$C$978)*($O$2:$O$978&gt;=O579))</f>
        <v>6</v>
      </c>
      <c r="R579">
        <f t="shared" ref="R579:R642" si="74">SUMPRODUCT((E579=$E$2:$E$978)*($O$2:$O$978&gt;=O579))</f>
        <v>5</v>
      </c>
      <c r="S579" t="str">
        <f>IF(Q579&lt;=VLOOKUP(C579,录取名额!$A:$B,2,0),"录取","不予录取")</f>
        <v>不予录取</v>
      </c>
      <c r="T579" t="str">
        <f t="shared" ref="T579:T642" si="75">IF(K579=S579,"RIGHT","FALSE")</f>
        <v>RIGHT</v>
      </c>
      <c r="U579" t="str">
        <f>IF(R579&lt;=VLOOKUP(E579,录取名额!E:F,2,0),"录取","不予录取")</f>
        <v>不予录取</v>
      </c>
      <c r="V579" t="str">
        <f t="shared" ref="V579:V642" si="76">IF(K579=U579,"RIGHT","FALSE")</f>
        <v>RIGHT</v>
      </c>
    </row>
    <row r="580" spans="1:22">
      <c r="A580" s="8">
        <v>711</v>
      </c>
      <c r="B580" s="8" t="s">
        <v>820</v>
      </c>
      <c r="C580" t="s">
        <v>1261</v>
      </c>
      <c r="D580">
        <f>VLOOKUP(A580,[1]数据整理!$A:$O,15,0)</f>
        <v>120300</v>
      </c>
      <c r="E580" t="str">
        <f>VLOOKUP(D580,目标专业代码!$I:$J,2,0)</f>
        <v>农林经济管理</v>
      </c>
      <c r="F580" s="41">
        <v>-1.66721415986193</v>
      </c>
      <c r="G580" s="41">
        <v>0.0242335914611867</v>
      </c>
      <c r="H580" s="41">
        <v>0.308288704156424</v>
      </c>
      <c r="I580" s="7">
        <v>87.57</v>
      </c>
      <c r="J580" s="7">
        <f t="shared" si="70"/>
        <v>87.57</v>
      </c>
      <c r="K580" s="7" t="str">
        <f t="shared" si="71"/>
        <v>录取</v>
      </c>
      <c r="L580">
        <v>1</v>
      </c>
      <c r="M580">
        <v>0.64963</v>
      </c>
      <c r="N580">
        <v>-0.95038</v>
      </c>
      <c r="O580" s="41">
        <f>IF(L580=0,0,IF(C580&lt;&gt;"外语学院",综合评价得分!F580*因子分析矩阵及成分!$R$2+综合评价得分!G580*因子分析矩阵及成分!$R$3+综合评价得分!H580*因子分析矩阵及成分!$R$4,IF(综合评价得分!C580="外语学院",综合评价得分!G580*因子分析矩阵及成分!$R$7+综合评价得分!H580*因子分析矩阵及成分!$R$9)))</f>
        <v>-0.333270140397089</v>
      </c>
      <c r="P580" s="40">
        <f t="shared" si="72"/>
        <v>701</v>
      </c>
      <c r="Q580">
        <f t="shared" si="73"/>
        <v>306</v>
      </c>
      <c r="R580">
        <f t="shared" si="74"/>
        <v>31</v>
      </c>
      <c r="S580" t="str">
        <f>IF(Q580&lt;=VLOOKUP(C580,录取名额!$A:$B,2,0),"录取","不予录取")</f>
        <v>不予录取</v>
      </c>
      <c r="T580" t="str">
        <f t="shared" si="75"/>
        <v>FALSE</v>
      </c>
      <c r="U580" t="str">
        <f>IF(R580&lt;=VLOOKUP(E580,录取名额!E:F,2,0),"录取","不予录取")</f>
        <v>不予录取</v>
      </c>
      <c r="V580" t="str">
        <f t="shared" si="76"/>
        <v>FALSE</v>
      </c>
    </row>
    <row r="581" spans="1:22">
      <c r="A581" s="8">
        <v>712</v>
      </c>
      <c r="B581" s="8" t="s">
        <v>821</v>
      </c>
      <c r="C581" t="s">
        <v>1261</v>
      </c>
      <c r="D581">
        <f>VLOOKUP(A581,[1]数据整理!$A:$O,15,0)</f>
        <v>120300</v>
      </c>
      <c r="E581" t="str">
        <f>VLOOKUP(D581,目标专业代码!$I:$J,2,0)</f>
        <v>农林经济管理</v>
      </c>
      <c r="F581" s="41">
        <v>-1.01657091416205</v>
      </c>
      <c r="G581" s="41">
        <v>-0.159232193484465</v>
      </c>
      <c r="H581" s="41">
        <v>-0.743621118486683</v>
      </c>
      <c r="I581" s="7" t="s">
        <v>1262</v>
      </c>
      <c r="J581" s="7">
        <f t="shared" si="70"/>
        <v>0</v>
      </c>
      <c r="K581" s="7" t="str">
        <f t="shared" si="71"/>
        <v>不予录取</v>
      </c>
      <c r="L581">
        <v>1</v>
      </c>
      <c r="M581">
        <v>-0.52362</v>
      </c>
      <c r="N581">
        <v>0.3563</v>
      </c>
      <c r="O581" s="41">
        <f>IF(L581=0,0,IF(C581&lt;&gt;"外语学院",综合评价得分!F581*因子分析矩阵及成分!$R$2+综合评价得分!G581*因子分析矩阵及成分!$R$3+综合评价得分!H581*因子分析矩阵及成分!$R$4,IF(综合评价得分!C581="外语学院",综合评价得分!G581*因子分析矩阵及成分!$R$7+综合评价得分!H581*因子分析矩阵及成分!$R$9)))</f>
        <v>-0.642537433565745</v>
      </c>
      <c r="P581" s="40">
        <f t="shared" si="72"/>
        <v>840</v>
      </c>
      <c r="Q581">
        <f t="shared" si="73"/>
        <v>341</v>
      </c>
      <c r="R581">
        <f t="shared" si="74"/>
        <v>35</v>
      </c>
      <c r="S581" t="str">
        <f>IF(Q581&lt;=VLOOKUP(C581,录取名额!$A:$B,2,0),"录取","不予录取")</f>
        <v>不予录取</v>
      </c>
      <c r="T581" t="str">
        <f t="shared" si="75"/>
        <v>RIGHT</v>
      </c>
      <c r="U581" t="str">
        <f>IF(R581&lt;=VLOOKUP(E581,录取名额!E:F,2,0),"录取","不予录取")</f>
        <v>不予录取</v>
      </c>
      <c r="V581" t="str">
        <f t="shared" si="76"/>
        <v>RIGHT</v>
      </c>
    </row>
    <row r="582" spans="1:22">
      <c r="A582" s="8">
        <v>713</v>
      </c>
      <c r="B582" s="8" t="s">
        <v>822</v>
      </c>
      <c r="C582" t="s">
        <v>1267</v>
      </c>
      <c r="D582">
        <f>VLOOKUP(A582,[1]数据整理!$A:$O,15,0)</f>
        <v>90707</v>
      </c>
      <c r="E582" t="str">
        <f>VLOOKUP(D582,目标专业代码!$I:$J,2,0)</f>
        <v>水土保持与荒漠化防治</v>
      </c>
      <c r="F582" s="41">
        <v>0.821872990082176</v>
      </c>
      <c r="G582" s="41">
        <v>-0.84827305914219</v>
      </c>
      <c r="H582" s="41">
        <v>-0.651759472536703</v>
      </c>
      <c r="I582" s="7">
        <v>87.4</v>
      </c>
      <c r="J582" s="7">
        <f t="shared" si="70"/>
        <v>87.4</v>
      </c>
      <c r="K582" s="7" t="str">
        <f t="shared" si="71"/>
        <v>录取</v>
      </c>
      <c r="L582">
        <v>1</v>
      </c>
      <c r="M582">
        <v>-0.35853</v>
      </c>
      <c r="N582">
        <v>-0.5757</v>
      </c>
      <c r="O582" s="41">
        <f>IF(L582=0,0,IF(C582&lt;&gt;"外语学院",综合评价得分!F582*因子分析矩阵及成分!$R$2+综合评价得分!G582*因子分析矩阵及成分!$R$3+综合评价得分!H582*因子分析矩阵及成分!$R$4,IF(综合评价得分!C582="外语学院",综合评价得分!G582*因子分析矩阵及成分!$R$7+综合评价得分!H582*因子分析矩阵及成分!$R$9)))</f>
        <v>-0.423808900217284</v>
      </c>
      <c r="P582" s="40">
        <f t="shared" si="72"/>
        <v>752</v>
      </c>
      <c r="Q582">
        <f t="shared" si="73"/>
        <v>19</v>
      </c>
      <c r="R582">
        <f t="shared" si="74"/>
        <v>11</v>
      </c>
      <c r="S582" t="str">
        <f>IF(Q582&lt;=VLOOKUP(C582,录取名额!$A:$B,2,0),"录取","不予录取")</f>
        <v>录取</v>
      </c>
      <c r="T582" t="str">
        <f t="shared" si="75"/>
        <v>RIGHT</v>
      </c>
      <c r="U582" t="str">
        <f>IF(R582&lt;=VLOOKUP(E582,录取名额!E:F,2,0),"录取","不予录取")</f>
        <v>录取</v>
      </c>
      <c r="V582" t="str">
        <f t="shared" si="76"/>
        <v>RIGHT</v>
      </c>
    </row>
    <row r="583" spans="1:22">
      <c r="A583" s="8">
        <v>714</v>
      </c>
      <c r="B583" s="8" t="s">
        <v>823</v>
      </c>
      <c r="C583" t="s">
        <v>1271</v>
      </c>
      <c r="D583">
        <f>VLOOKUP(A583,[1]数据整理!$A:$O,15,0)</f>
        <v>90702</v>
      </c>
      <c r="E583" t="str">
        <f>VLOOKUP(D583,目标专业代码!$I:$J,2,0)</f>
        <v>森林培育</v>
      </c>
      <c r="F583" s="41">
        <v>0.987332941464156</v>
      </c>
      <c r="G583" s="41">
        <v>-0.0800285282546156</v>
      </c>
      <c r="H583" s="41">
        <v>0.128948914572595</v>
      </c>
      <c r="I583" s="7">
        <v>89.84</v>
      </c>
      <c r="J583" s="7">
        <f t="shared" si="70"/>
        <v>89.84</v>
      </c>
      <c r="K583" s="7" t="str">
        <f t="shared" si="71"/>
        <v>录取</v>
      </c>
      <c r="L583">
        <v>1</v>
      </c>
      <c r="M583">
        <v>-0.52373</v>
      </c>
      <c r="N583">
        <v>-0.33578</v>
      </c>
      <c r="O583" s="41">
        <f>IF(L583=0,0,IF(C583&lt;&gt;"外语学院",综合评价得分!F583*因子分析矩阵及成分!$R$2+综合评价得分!G583*因子分析矩阵及成分!$R$3+综合评价得分!H583*因子分析矩阵及成分!$R$4,IF(综合评价得分!C583="外语学院",综合评价得分!G583*因子分析矩阵及成分!$R$7+综合评价得分!H583*因子分析矩阵及成分!$R$9)))</f>
        <v>0.285521208359986</v>
      </c>
      <c r="P583" s="40">
        <f t="shared" si="72"/>
        <v>254</v>
      </c>
      <c r="Q583">
        <f t="shared" si="73"/>
        <v>10</v>
      </c>
      <c r="R583">
        <f t="shared" si="74"/>
        <v>5</v>
      </c>
      <c r="S583" t="str">
        <f>IF(Q583&lt;=VLOOKUP(C583,录取名额!$A:$B,2,0),"录取","不予录取")</f>
        <v>录取</v>
      </c>
      <c r="T583" t="str">
        <f t="shared" si="75"/>
        <v>RIGHT</v>
      </c>
      <c r="U583" t="str">
        <f>IF(R583&lt;=VLOOKUP(E583,录取名额!E:F,2,0),"录取","不予录取")</f>
        <v>录取</v>
      </c>
      <c r="V583" t="str">
        <f t="shared" si="76"/>
        <v>RIGHT</v>
      </c>
    </row>
    <row r="584" spans="1:22">
      <c r="A584" s="8">
        <v>715</v>
      </c>
      <c r="B584" s="8" t="s">
        <v>824</v>
      </c>
      <c r="C584" t="s">
        <v>1261</v>
      </c>
      <c r="D584">
        <f>VLOOKUP(A584,[1]数据整理!$A:$O,15,0)</f>
        <v>120200</v>
      </c>
      <c r="E584" t="str">
        <f>VLOOKUP(D584,目标专业代码!$I:$J,2,0)</f>
        <v>工商管理</v>
      </c>
      <c r="F584" s="41">
        <v>-0.115733401082381</v>
      </c>
      <c r="G584" s="41">
        <v>0.0923878104572717</v>
      </c>
      <c r="H584" s="41">
        <v>-0.26631188081202</v>
      </c>
      <c r="I584" s="7" t="s">
        <v>1262</v>
      </c>
      <c r="J584" s="7">
        <f t="shared" si="70"/>
        <v>0</v>
      </c>
      <c r="K584" s="7" t="str">
        <f t="shared" si="71"/>
        <v>不予录取</v>
      </c>
      <c r="L584">
        <v>1</v>
      </c>
      <c r="M584">
        <v>-0.41956</v>
      </c>
      <c r="N584">
        <v>0.35772</v>
      </c>
      <c r="O584" s="41">
        <f>IF(L584=0,0,IF(C584&lt;&gt;"外语学院",综合评价得分!F584*因子分析矩阵及成分!$R$2+综合评价得分!G584*因子分析矩阵及成分!$R$3+综合评价得分!H584*因子分析矩阵及成分!$R$4,IF(综合评价得分!C584="外语学院",综合评价得分!G584*因子分析矩阵及成分!$R$7+综合评价得分!H584*因子分析矩阵及成分!$R$9)))</f>
        <v>-0.0903024564104485</v>
      </c>
      <c r="P584" s="40">
        <f t="shared" si="72"/>
        <v>501</v>
      </c>
      <c r="Q584">
        <f t="shared" si="73"/>
        <v>229</v>
      </c>
      <c r="R584">
        <f t="shared" si="74"/>
        <v>74</v>
      </c>
      <c r="S584" t="str">
        <f>IF(Q584&lt;=VLOOKUP(C584,录取名额!$A:$B,2,0),"录取","不予录取")</f>
        <v>不予录取</v>
      </c>
      <c r="T584" t="str">
        <f t="shared" si="75"/>
        <v>RIGHT</v>
      </c>
      <c r="U584" t="str">
        <f>IF(R584&lt;=VLOOKUP(E584,录取名额!E:F,2,0),"录取","不予录取")</f>
        <v>不予录取</v>
      </c>
      <c r="V584" t="str">
        <f t="shared" si="76"/>
        <v>RIGHT</v>
      </c>
    </row>
    <row r="585" spans="1:22">
      <c r="A585" s="8">
        <v>716</v>
      </c>
      <c r="B585" s="8" t="s">
        <v>825</v>
      </c>
      <c r="C585" t="s">
        <v>1269</v>
      </c>
      <c r="D585">
        <f>VLOOKUP(A585,[1]数据整理!$A:$O,15,0)</f>
        <v>40200</v>
      </c>
      <c r="E585" t="str">
        <f>VLOOKUP(D585,目标专业代码!$I:$J,2,0)</f>
        <v>心理学</v>
      </c>
      <c r="F585" s="41">
        <v>-0.00542676682772793</v>
      </c>
      <c r="G585" s="41">
        <v>-0.159119279474826</v>
      </c>
      <c r="H585" s="41">
        <v>1.66165156206761</v>
      </c>
      <c r="I585" s="7" t="s">
        <v>1275</v>
      </c>
      <c r="J585" s="7">
        <f t="shared" si="70"/>
        <v>0</v>
      </c>
      <c r="K585" s="7" t="str">
        <f t="shared" si="71"/>
        <v>不予录取</v>
      </c>
      <c r="L585">
        <v>1</v>
      </c>
      <c r="M585">
        <v>-1.1345</v>
      </c>
      <c r="N585">
        <v>0.31065</v>
      </c>
      <c r="O585" s="41">
        <f>IF(L585=0,0,IF(C585&lt;&gt;"外语学院",综合评价得分!F585*因子分析矩阵及成分!$R$2+综合评价得分!G585*因子分析矩阵及成分!$R$3+综合评价得分!H585*因子分析矩阵及成分!$R$4,IF(综合评价得分!C585="外语学院",综合评价得分!G585*因子分析矩阵及成分!$R$7+综合评价得分!H585*因子分析矩阵及成分!$R$9)))</f>
        <v>0.559416949524882</v>
      </c>
      <c r="P585" s="40">
        <f t="shared" si="72"/>
        <v>140</v>
      </c>
      <c r="Q585">
        <f t="shared" si="73"/>
        <v>8</v>
      </c>
      <c r="R585">
        <f t="shared" si="74"/>
        <v>5</v>
      </c>
      <c r="S585" t="str">
        <f>IF(Q585&lt;=VLOOKUP(C585,录取名额!$A:$B,2,0),"录取","不予录取")</f>
        <v>录取</v>
      </c>
      <c r="T585" t="str">
        <f t="shared" si="75"/>
        <v>FALSE</v>
      </c>
      <c r="U585" t="str">
        <f>IF(R585&lt;=VLOOKUP(E585,录取名额!E:F,2,0),"录取","不予录取")</f>
        <v>不予录取</v>
      </c>
      <c r="V585" t="str">
        <f t="shared" si="76"/>
        <v>RIGHT</v>
      </c>
    </row>
    <row r="586" spans="1:22">
      <c r="A586" s="8">
        <v>717</v>
      </c>
      <c r="B586" s="8" t="s">
        <v>826</v>
      </c>
      <c r="C586" t="s">
        <v>1271</v>
      </c>
      <c r="D586">
        <f>VLOOKUP(A586,[1]数据整理!$A:$O,15,0)</f>
        <v>70503</v>
      </c>
      <c r="E586" t="str">
        <f>VLOOKUP(D586,目标专业代码!$I:$J,2,0)</f>
        <v>地图学与地理信息系统</v>
      </c>
      <c r="F586" s="41">
        <v>-1.73080321641695</v>
      </c>
      <c r="G586" s="41">
        <v>0.199727356268533</v>
      </c>
      <c r="H586" s="41">
        <v>0.131978364232725</v>
      </c>
      <c r="I586" s="7">
        <v>83.2667</v>
      </c>
      <c r="J586" s="7">
        <f t="shared" si="70"/>
        <v>83.2667</v>
      </c>
      <c r="K586" s="7" t="str">
        <f t="shared" si="71"/>
        <v>录取</v>
      </c>
      <c r="L586">
        <v>1</v>
      </c>
      <c r="M586">
        <v>1.01835</v>
      </c>
      <c r="N586">
        <v>-0.92515</v>
      </c>
      <c r="O586" s="41">
        <f>IF(L586=0,0,IF(C586&lt;&gt;"外语学院",综合评价得分!F586*因子分析矩阵及成分!$R$2+综合评价得分!G586*因子分析矩阵及成分!$R$3+综合评价得分!H586*因子分析矩阵及成分!$R$4,IF(综合评价得分!C586="外语学院",综合评价得分!G586*因子分析矩阵及成分!$R$7+综合评价得分!H586*因子分析矩阵及成分!$R$9)))</f>
        <v>-0.335208329513523</v>
      </c>
      <c r="P586" s="40">
        <f t="shared" si="72"/>
        <v>703</v>
      </c>
      <c r="Q586">
        <f t="shared" si="73"/>
        <v>44</v>
      </c>
      <c r="R586">
        <f t="shared" si="74"/>
        <v>5</v>
      </c>
      <c r="S586" t="str">
        <f>IF(Q586&lt;=VLOOKUP(C586,录取名额!$A:$B,2,0),"录取","不予录取")</f>
        <v>不予录取</v>
      </c>
      <c r="T586" t="str">
        <f t="shared" si="75"/>
        <v>FALSE</v>
      </c>
      <c r="U586" t="str">
        <f>IF(R586&lt;=VLOOKUP(E586,录取名额!E:F,2,0),"录取","不予录取")</f>
        <v>不予录取</v>
      </c>
      <c r="V586" t="str">
        <f t="shared" si="76"/>
        <v>FALSE</v>
      </c>
    </row>
    <row r="587" spans="1:22">
      <c r="A587" s="8">
        <v>718</v>
      </c>
      <c r="B587" s="8" t="s">
        <v>828</v>
      </c>
      <c r="C587" t="s">
        <v>1261</v>
      </c>
      <c r="D587">
        <f>VLOOKUP(A587,[1]数据整理!$A:$O,15,0)</f>
        <v>120200</v>
      </c>
      <c r="E587" t="str">
        <f>VLOOKUP(D587,目标专业代码!$I:$J,2,0)</f>
        <v>工商管理</v>
      </c>
      <c r="F587" s="41">
        <v>3.02800567517525</v>
      </c>
      <c r="G587" s="41">
        <v>-1.96478842254031</v>
      </c>
      <c r="H587" s="41">
        <v>-0.510937553951603</v>
      </c>
      <c r="I587" s="7">
        <v>86.75</v>
      </c>
      <c r="J587" s="7">
        <f t="shared" si="70"/>
        <v>86.75</v>
      </c>
      <c r="K587" s="7" t="str">
        <f t="shared" si="71"/>
        <v>录取</v>
      </c>
      <c r="L587">
        <v>1</v>
      </c>
      <c r="M587">
        <v>1.15992</v>
      </c>
      <c r="N587">
        <v>-0.92755</v>
      </c>
      <c r="O587" s="41">
        <f>IF(L587=0,0,IF(C587&lt;&gt;"外语学院",综合评价得分!F587*因子分析矩阵及成分!$R$2+综合评价得分!G587*因子分析矩阵及成分!$R$3+综合评价得分!H587*因子分析矩阵及成分!$R$4,IF(综合评价得分!C587="外语学院",综合评价得分!G587*因子分析矩阵及成分!$R$7+综合评价得分!H587*因子分析矩阵及成分!$R$9)))</f>
        <v>-0.287013942559863</v>
      </c>
      <c r="P587" s="40">
        <f t="shared" si="72"/>
        <v>671</v>
      </c>
      <c r="Q587">
        <f t="shared" si="73"/>
        <v>295</v>
      </c>
      <c r="R587">
        <f t="shared" si="74"/>
        <v>102</v>
      </c>
      <c r="S587" t="str">
        <f>IF(Q587&lt;=VLOOKUP(C587,录取名额!$A:$B,2,0),"录取","不予录取")</f>
        <v>不予录取</v>
      </c>
      <c r="T587" t="str">
        <f t="shared" si="75"/>
        <v>FALSE</v>
      </c>
      <c r="U587" t="str">
        <f>IF(R587&lt;=VLOOKUP(E587,录取名额!E:F,2,0),"录取","不予录取")</f>
        <v>不予录取</v>
      </c>
      <c r="V587" t="str">
        <f t="shared" si="76"/>
        <v>FALSE</v>
      </c>
    </row>
    <row r="588" spans="1:22">
      <c r="A588" s="8">
        <v>719</v>
      </c>
      <c r="B588" s="8" t="s">
        <v>829</v>
      </c>
      <c r="C588" t="s">
        <v>1274</v>
      </c>
      <c r="D588">
        <f>VLOOKUP(A588,[1]数据整理!$A:$O,15,0)</f>
        <v>90705</v>
      </c>
      <c r="E588" t="str">
        <f>VLOOKUP(D588,目标专业代码!$I:$J,2,0)</f>
        <v>野生动植物保护与利用</v>
      </c>
      <c r="F588" s="41">
        <v>-1.22209076397678</v>
      </c>
      <c r="G588" s="41">
        <v>-1.29222870047783</v>
      </c>
      <c r="H588" s="41">
        <v>-0.881413587411653</v>
      </c>
      <c r="I588" s="7">
        <v>79.56</v>
      </c>
      <c r="J588" s="7">
        <f t="shared" si="70"/>
        <v>79.56</v>
      </c>
      <c r="K588" s="7" t="str">
        <f t="shared" si="71"/>
        <v>录取</v>
      </c>
      <c r="L588">
        <v>1</v>
      </c>
      <c r="M588">
        <v>-0.41673</v>
      </c>
      <c r="N588">
        <v>2.40614</v>
      </c>
      <c r="O588" s="41">
        <f>IF(L588=0,0,IF(C588&lt;&gt;"外语学院",综合评价得分!F588*因子分析矩阵及成分!$R$2+综合评价得分!G588*因子分析矩阵及成分!$R$3+综合评价得分!H588*因子分析矩阵及成分!$R$4,IF(综合评价得分!C588="外语学院",综合评价得分!G588*因子分析矩阵及成分!$R$7+综合评价得分!H588*因子分析矩阵及成分!$R$9)))</f>
        <v>-1.28976662025012</v>
      </c>
      <c r="P588" s="40">
        <f t="shared" si="72"/>
        <v>951</v>
      </c>
      <c r="Q588">
        <f t="shared" si="73"/>
        <v>19</v>
      </c>
      <c r="R588">
        <f t="shared" si="74"/>
        <v>7</v>
      </c>
      <c r="S588" t="str">
        <f>IF(Q588&lt;=VLOOKUP(C588,录取名额!$A:$B,2,0),"录取","不予录取")</f>
        <v>不予录取</v>
      </c>
      <c r="T588" t="str">
        <f t="shared" si="75"/>
        <v>FALSE</v>
      </c>
      <c r="U588" t="str">
        <f>IF(R588&lt;=VLOOKUP(E588,录取名额!E:F,2,0),"录取","不予录取")</f>
        <v>不予录取</v>
      </c>
      <c r="V588" t="str">
        <f t="shared" si="76"/>
        <v>FALSE</v>
      </c>
    </row>
    <row r="589" spans="1:22">
      <c r="A589" s="8">
        <v>720</v>
      </c>
      <c r="B589" s="8" t="s">
        <v>830</v>
      </c>
      <c r="C589" t="s">
        <v>1270</v>
      </c>
      <c r="D589">
        <f>VLOOKUP(A589,[1]数据整理!$A:$O,15,0)</f>
        <v>55101</v>
      </c>
      <c r="E589" t="str">
        <f>VLOOKUP(D589,目标专业代码!$I:$J,2,0)</f>
        <v>英语笔译</v>
      </c>
      <c r="F589" s="41">
        <v>-1.52413878261313</v>
      </c>
      <c r="G589" s="41">
        <v>-0.34242732172317</v>
      </c>
      <c r="H589" s="41">
        <v>-0.881413587411653</v>
      </c>
      <c r="I589" s="7" t="s">
        <v>1262</v>
      </c>
      <c r="J589" s="7">
        <f t="shared" si="70"/>
        <v>0</v>
      </c>
      <c r="K589" s="7" t="str">
        <f t="shared" si="71"/>
        <v>不予录取</v>
      </c>
      <c r="L589">
        <v>1</v>
      </c>
      <c r="M589">
        <v>1.57039</v>
      </c>
      <c r="N589">
        <v>-0.83007</v>
      </c>
      <c r="O589" s="41">
        <f>IF(L589=0,0,IF(C589&lt;&gt;"外语学院",综合评价得分!F589*因子分析矩阵及成分!$R$2+综合评价得分!G589*因子分析矩阵及成分!$R$3+综合评价得分!H589*因子分析矩阵及成分!$R$4,IF(综合评价得分!C589="外语学院",综合评价得分!G589*因子分析矩阵及成分!$R$7+综合评价得分!H589*因子分析矩阵及成分!$R$9)))</f>
        <v>-0.595054156601711</v>
      </c>
      <c r="P589" s="40">
        <f t="shared" si="72"/>
        <v>823</v>
      </c>
      <c r="Q589">
        <f t="shared" si="73"/>
        <v>28</v>
      </c>
      <c r="R589">
        <f t="shared" si="74"/>
        <v>12</v>
      </c>
      <c r="S589" t="str">
        <f>IF(Q589&lt;=VLOOKUP(C589,录取名额!$A:$B,2,0),"录取","不予录取")</f>
        <v>不予录取</v>
      </c>
      <c r="T589" t="str">
        <f t="shared" si="75"/>
        <v>RIGHT</v>
      </c>
      <c r="U589" t="str">
        <f>IF(R589&lt;=VLOOKUP(E589,录取名额!E:F,2,0),"录取","不予录取")</f>
        <v>不予录取</v>
      </c>
      <c r="V589" t="str">
        <f t="shared" si="76"/>
        <v>RIGHT</v>
      </c>
    </row>
    <row r="590" spans="1:22">
      <c r="A590" s="8">
        <v>723</v>
      </c>
      <c r="B590" s="8" t="s">
        <v>832</v>
      </c>
      <c r="C590" t="s">
        <v>1264</v>
      </c>
      <c r="D590">
        <f>VLOOKUP(A590,[1]数据整理!$A:$O,15,0)</f>
        <v>83000</v>
      </c>
      <c r="E590" t="str">
        <f>VLOOKUP(D590,目标专业代码!$I:$J,2,0)</f>
        <v>环境科学与工程</v>
      </c>
      <c r="F590" s="41">
        <v>0.564490843487983</v>
      </c>
      <c r="G590" s="41">
        <v>-0.0590377328165874</v>
      </c>
      <c r="H590" s="41">
        <v>-0.536990216831994</v>
      </c>
      <c r="I590" s="7" t="s">
        <v>1275</v>
      </c>
      <c r="J590" s="7">
        <f t="shared" si="70"/>
        <v>0</v>
      </c>
      <c r="K590" s="7" t="str">
        <f t="shared" si="71"/>
        <v>不予录取</v>
      </c>
      <c r="L590">
        <v>1</v>
      </c>
      <c r="M590">
        <v>-0.4807</v>
      </c>
      <c r="N590">
        <v>0.40942</v>
      </c>
      <c r="O590" s="41">
        <f>IF(L590=0,0,IF(C590&lt;&gt;"外语学院",综合评价得分!F590*因子分析矩阵及成分!$R$2+综合评价得分!G590*因子分析矩阵及成分!$R$3+综合评价得分!H590*因子分析矩阵及成分!$R$4,IF(综合评价得分!C590="外语学院",综合评价得分!G590*因子分析矩阵及成分!$R$7+综合评价得分!H590*因子分析矩阵及成分!$R$9)))</f>
        <v>-0.0769562386454141</v>
      </c>
      <c r="P590" s="40">
        <f t="shared" si="72"/>
        <v>483</v>
      </c>
      <c r="Q590">
        <f t="shared" si="73"/>
        <v>6</v>
      </c>
      <c r="R590">
        <f t="shared" si="74"/>
        <v>6</v>
      </c>
      <c r="S590" t="str">
        <f>IF(Q590&lt;=VLOOKUP(C590,录取名额!$A:$B,2,0),"录取","不予录取")</f>
        <v>录取</v>
      </c>
      <c r="T590" t="str">
        <f t="shared" si="75"/>
        <v>FALSE</v>
      </c>
      <c r="U590" t="str">
        <f>IF(R590&lt;=VLOOKUP(E590,录取名额!E:F,2,0),"录取","不予录取")</f>
        <v>录取</v>
      </c>
      <c r="V590" t="str">
        <f t="shared" si="76"/>
        <v>FALSE</v>
      </c>
    </row>
    <row r="591" spans="1:22">
      <c r="A591" s="8">
        <v>725</v>
      </c>
      <c r="B591" s="8" t="s">
        <v>833</v>
      </c>
      <c r="C591" t="s">
        <v>1261</v>
      </c>
      <c r="D591">
        <f>VLOOKUP(A591,[1]数据整理!$A:$O,15,0)</f>
        <v>120300</v>
      </c>
      <c r="E591" t="str">
        <f>VLOOKUP(D591,目标专业代码!$I:$J,2,0)</f>
        <v>农林经济管理</v>
      </c>
      <c r="F591" s="41">
        <v>0.160033184554254</v>
      </c>
      <c r="G591" s="41">
        <v>-1.18800242955977</v>
      </c>
      <c r="H591" s="41">
        <v>-0.0398028190627316</v>
      </c>
      <c r="I591" s="7" t="s">
        <v>1262</v>
      </c>
      <c r="J591" s="7">
        <f t="shared" si="70"/>
        <v>0</v>
      </c>
      <c r="K591" s="7" t="str">
        <f t="shared" si="71"/>
        <v>不予录取</v>
      </c>
      <c r="L591">
        <v>1</v>
      </c>
      <c r="M591">
        <v>0.45265</v>
      </c>
      <c r="N591">
        <v>1.57733</v>
      </c>
      <c r="O591" s="41">
        <f>IF(L591=0,0,IF(C591&lt;&gt;"外语学院",综合评价得分!F591*因子分析矩阵及成分!$R$2+综合评价得分!G591*因子分析矩阵及成分!$R$3+综合评价得分!H591*因子分析矩阵及成分!$R$4,IF(综合评价得分!C591="外语学院",综合评价得分!G591*因子分析矩阵及成分!$R$7+综合评价得分!H591*因子分析矩阵及成分!$R$9)))</f>
        <v>-0.534309048189173</v>
      </c>
      <c r="P591" s="40">
        <f t="shared" si="72"/>
        <v>798</v>
      </c>
      <c r="Q591">
        <f t="shared" si="73"/>
        <v>329</v>
      </c>
      <c r="R591">
        <f t="shared" si="74"/>
        <v>33</v>
      </c>
      <c r="S591" t="str">
        <f>IF(Q591&lt;=VLOOKUP(C591,录取名额!$A:$B,2,0),"录取","不予录取")</f>
        <v>不予录取</v>
      </c>
      <c r="T591" t="str">
        <f t="shared" si="75"/>
        <v>RIGHT</v>
      </c>
      <c r="U591" t="str">
        <f>IF(R591&lt;=VLOOKUP(E591,录取名额!E:F,2,0),"录取","不予录取")</f>
        <v>不予录取</v>
      </c>
      <c r="V591" t="str">
        <f t="shared" si="76"/>
        <v>RIGHT</v>
      </c>
    </row>
    <row r="592" spans="1:22">
      <c r="A592" s="8">
        <v>726</v>
      </c>
      <c r="B592" s="8" t="s">
        <v>834</v>
      </c>
      <c r="C592" t="s">
        <v>1265</v>
      </c>
      <c r="D592">
        <f>VLOOKUP(A592,[1]数据整理!$A:$O,15,0)</f>
        <v>135108</v>
      </c>
      <c r="E592" t="str">
        <f>VLOOKUP(D592,目标专业代码!$I:$J,2,0)</f>
        <v>艺术设计</v>
      </c>
      <c r="F592" s="41">
        <v>-1.2856798205318</v>
      </c>
      <c r="G592" s="41">
        <v>-0.00611876308892395</v>
      </c>
      <c r="H592" s="41">
        <v>-0.881413587411653</v>
      </c>
      <c r="I592" s="7">
        <v>88.25</v>
      </c>
      <c r="J592" s="7">
        <f t="shared" si="70"/>
        <v>88.25</v>
      </c>
      <c r="K592" s="7" t="str">
        <f t="shared" si="71"/>
        <v>录取</v>
      </c>
      <c r="L592">
        <v>1</v>
      </c>
      <c r="M592">
        <v>-0.14982</v>
      </c>
      <c r="N592">
        <v>-0.25774</v>
      </c>
      <c r="O592" s="41">
        <f>IF(L592=0,0,IF(C592&lt;&gt;"外语学院",综合评价得分!F592*因子分析矩阵及成分!$R$2+综合评价得分!G592*因子分析矩阵及成分!$R$3+综合评价得分!H592*因子分析矩阵及成分!$R$4,IF(综合评价得分!C592="外语学院",综合评价得分!G592*因子分析矩阵及成分!$R$7+综合评价得分!H592*因子分析矩阵及成分!$R$9)))</f>
        <v>-0.697393534256996</v>
      </c>
      <c r="P592" s="40">
        <f t="shared" si="72"/>
        <v>859</v>
      </c>
      <c r="Q592">
        <f t="shared" si="73"/>
        <v>72</v>
      </c>
      <c r="R592">
        <f t="shared" si="74"/>
        <v>47</v>
      </c>
      <c r="S592" t="str">
        <f>IF(Q592&lt;=VLOOKUP(C592,录取名额!$A:$B,2,0),"录取","不予录取")</f>
        <v>不予录取</v>
      </c>
      <c r="T592" t="str">
        <f t="shared" si="75"/>
        <v>FALSE</v>
      </c>
      <c r="U592" t="str">
        <f>IF(R592&lt;=VLOOKUP(E592,录取名额!E:F,2,0),"录取","不予录取")</f>
        <v>不予录取</v>
      </c>
      <c r="V592" t="str">
        <f t="shared" si="76"/>
        <v>FALSE</v>
      </c>
    </row>
    <row r="593" spans="1:22">
      <c r="A593" s="8">
        <v>728</v>
      </c>
      <c r="B593" s="8" t="s">
        <v>835</v>
      </c>
      <c r="C593" t="s">
        <v>1261</v>
      </c>
      <c r="D593">
        <f>VLOOKUP(A593,[1]数据整理!$A:$O,15,0)</f>
        <v>20200</v>
      </c>
      <c r="E593" t="str">
        <f>VLOOKUP(D593,目标专业代码!$I:$J,2,0)</f>
        <v>应用经济学</v>
      </c>
      <c r="F593" s="41">
        <v>0.638028599657752</v>
      </c>
      <c r="G593" s="41">
        <v>0.259955645274646</v>
      </c>
      <c r="H593" s="41">
        <v>2.34476011867812</v>
      </c>
      <c r="I593" s="7" t="s">
        <v>1262</v>
      </c>
      <c r="J593" s="7">
        <f t="shared" si="70"/>
        <v>0</v>
      </c>
      <c r="K593" s="7" t="str">
        <f t="shared" si="71"/>
        <v>不予录取</v>
      </c>
      <c r="L593">
        <v>1</v>
      </c>
      <c r="M593">
        <v>-1.35554</v>
      </c>
      <c r="N593">
        <v>-0.17471</v>
      </c>
      <c r="O593" s="41">
        <f>IF(L593=0,0,IF(C593&lt;&gt;"外语学院",综合评价得分!F593*因子分析矩阵及成分!$R$2+综合评价得分!G593*因子分析矩阵及成分!$R$3+综合评价得分!H593*因子分析矩阵及成分!$R$4,IF(综合评价得分!C593="外语学院",综合评价得分!G593*因子分析矩阵及成分!$R$7+综合评价得分!H593*因子分析矩阵及成分!$R$9)))</f>
        <v>1.19844612161426</v>
      </c>
      <c r="P593" s="40">
        <f t="shared" si="72"/>
        <v>43</v>
      </c>
      <c r="Q593">
        <f t="shared" si="73"/>
        <v>22</v>
      </c>
      <c r="R593">
        <f t="shared" si="74"/>
        <v>4</v>
      </c>
      <c r="S593" t="str">
        <f>IF(Q593&lt;=VLOOKUP(C593,录取名额!$A:$B,2,0),"录取","不予录取")</f>
        <v>录取</v>
      </c>
      <c r="T593" t="str">
        <f t="shared" si="75"/>
        <v>FALSE</v>
      </c>
      <c r="U593" t="str">
        <f>IF(R593&lt;=VLOOKUP(E593,录取名额!E:F,2,0),"录取","不予录取")</f>
        <v>录取</v>
      </c>
      <c r="V593" t="str">
        <f t="shared" si="76"/>
        <v>FALSE</v>
      </c>
    </row>
    <row r="594" spans="1:22">
      <c r="A594" s="8">
        <v>729</v>
      </c>
      <c r="B594" s="8" t="s">
        <v>836</v>
      </c>
      <c r="C594" t="s">
        <v>1263</v>
      </c>
      <c r="D594">
        <f>VLOOKUP(A594,[1]数据整理!$A:$O,15,0)</f>
        <v>95300</v>
      </c>
      <c r="E594" t="str">
        <f>VLOOKUP(D594,目标专业代码!$I:$J,2,0)</f>
        <v>风景园林</v>
      </c>
      <c r="F594" s="41">
        <v>0.828656309922684</v>
      </c>
      <c r="G594" s="41">
        <v>0.286192093265602</v>
      </c>
      <c r="H594" s="41">
        <v>-0.498995445347099</v>
      </c>
      <c r="I594" s="7" t="s">
        <v>1262</v>
      </c>
      <c r="J594" s="7">
        <f t="shared" si="70"/>
        <v>0</v>
      </c>
      <c r="K594" s="7" t="str">
        <f t="shared" si="71"/>
        <v>不予录取</v>
      </c>
      <c r="L594">
        <v>1</v>
      </c>
      <c r="M594">
        <v>0.1445</v>
      </c>
      <c r="N594">
        <v>-0.78623</v>
      </c>
      <c r="O594" s="41">
        <f>IF(L594=0,0,IF(C594&lt;&gt;"外语学院",综合评价得分!F594*因子分析矩阵及成分!$R$2+综合评价得分!G594*因子分析矩阵及成分!$R$3+综合评价得分!H594*因子分析矩阵及成分!$R$4,IF(综合评价得分!C594="外语学院",综合评价得分!G594*因子分析矩阵及成分!$R$7+综合评价得分!H594*因子分析矩阵及成分!$R$9)))</f>
        <v>0.174679500945997</v>
      </c>
      <c r="P594" s="40">
        <f t="shared" si="72"/>
        <v>308</v>
      </c>
      <c r="Q594">
        <f t="shared" si="73"/>
        <v>81</v>
      </c>
      <c r="R594">
        <f t="shared" si="74"/>
        <v>39</v>
      </c>
      <c r="S594" t="str">
        <f>IF(Q594&lt;=VLOOKUP(C594,录取名额!$A:$B,2,0),"录取","不予录取")</f>
        <v>录取</v>
      </c>
      <c r="T594" t="str">
        <f t="shared" si="75"/>
        <v>FALSE</v>
      </c>
      <c r="U594" t="str">
        <f>IF(R594&lt;=VLOOKUP(E594,录取名额!E:F,2,0),"录取","不予录取")</f>
        <v>录取</v>
      </c>
      <c r="V594" t="str">
        <f t="shared" si="76"/>
        <v>FALSE</v>
      </c>
    </row>
    <row r="595" spans="1:22">
      <c r="A595" s="8">
        <v>731</v>
      </c>
      <c r="B595" s="8" t="s">
        <v>837</v>
      </c>
      <c r="C595" t="s">
        <v>1261</v>
      </c>
      <c r="D595">
        <f>VLOOKUP(A595,[1]数据整理!$A:$O,15,0)</f>
        <v>120200</v>
      </c>
      <c r="E595" t="str">
        <f>VLOOKUP(D595,目标专业代码!$I:$J,2,0)</f>
        <v>工商管理</v>
      </c>
      <c r="F595" s="41">
        <v>-0.0973489620399389</v>
      </c>
      <c r="G595" s="41">
        <v>-0.000594507519783423</v>
      </c>
      <c r="H595" s="41">
        <v>0.0321806667926493</v>
      </c>
      <c r="I595" s="7" t="s">
        <v>1262</v>
      </c>
      <c r="J595" s="7">
        <f t="shared" si="70"/>
        <v>0</v>
      </c>
      <c r="K595" s="7" t="str">
        <f t="shared" si="71"/>
        <v>不予录取</v>
      </c>
      <c r="L595">
        <v>1</v>
      </c>
      <c r="M595">
        <v>1.54752</v>
      </c>
      <c r="N595">
        <v>-1.62333</v>
      </c>
      <c r="O595" s="41">
        <f>IF(L595=0,0,IF(C595&lt;&gt;"外语学院",综合评价得分!F595*因子分析矩阵及成分!$R$2+综合评价得分!G595*因子分析矩阵及成分!$R$3+综合评价得分!H595*因子分析矩阵及成分!$R$4,IF(综合评价得分!C595="外语学院",综合评价得分!G595*因子分析矩阵及成分!$R$7+综合评价得分!H595*因子分析矩阵及成分!$R$9)))</f>
        <v>-0.0149821950870728</v>
      </c>
      <c r="P595" s="40">
        <f t="shared" si="72"/>
        <v>435</v>
      </c>
      <c r="Q595">
        <f t="shared" si="73"/>
        <v>201</v>
      </c>
      <c r="R595">
        <f t="shared" si="74"/>
        <v>66</v>
      </c>
      <c r="S595" t="str">
        <f>IF(Q595&lt;=VLOOKUP(C595,录取名额!$A:$B,2,0),"录取","不予录取")</f>
        <v>不予录取</v>
      </c>
      <c r="T595" t="str">
        <f t="shared" si="75"/>
        <v>RIGHT</v>
      </c>
      <c r="U595" t="str">
        <f>IF(R595&lt;=VLOOKUP(E595,录取名额!E:F,2,0),"录取","不予录取")</f>
        <v>不予录取</v>
      </c>
      <c r="V595" t="str">
        <f t="shared" si="76"/>
        <v>RIGHT</v>
      </c>
    </row>
    <row r="596" spans="1:22">
      <c r="A596" s="8">
        <v>734</v>
      </c>
      <c r="B596" s="8" t="s">
        <v>839</v>
      </c>
      <c r="C596" t="s">
        <v>1263</v>
      </c>
      <c r="D596">
        <f>VLOOKUP(A596,[1]数据整理!$A:$O,15,0)</f>
        <v>95300</v>
      </c>
      <c r="E596" t="str">
        <f>VLOOKUP(D596,目标专业代码!$I:$J,2,0)</f>
        <v>风景园林</v>
      </c>
      <c r="F596" s="41">
        <v>-1.07901538672798</v>
      </c>
      <c r="G596" s="41">
        <v>0.334010193467313</v>
      </c>
      <c r="H596" s="41">
        <v>-0.881413587411653</v>
      </c>
      <c r="I596" s="7" t="s">
        <v>1262</v>
      </c>
      <c r="J596" s="7">
        <f t="shared" si="70"/>
        <v>0</v>
      </c>
      <c r="K596" s="7" t="str">
        <f t="shared" si="71"/>
        <v>不予录取</v>
      </c>
      <c r="L596">
        <v>1</v>
      </c>
      <c r="M596">
        <v>0.10353</v>
      </c>
      <c r="N596">
        <v>-0.82823</v>
      </c>
      <c r="O596" s="41">
        <f>IF(L596=0,0,IF(C596&lt;&gt;"外语学院",综合评价得分!F596*因子分析矩阵及成分!$R$2+综合评价得分!G596*因子分析矩阵及成分!$R$3+综合评价得分!H596*因子分析矩阵及成分!$R$4,IF(综合评价得分!C596="外语学院",综合评价得分!G596*因子分析矩阵及成分!$R$7+综合评价得分!H596*因子分析矩阵及成分!$R$9)))</f>
        <v>-0.478691761640381</v>
      </c>
      <c r="P596" s="40">
        <f t="shared" si="72"/>
        <v>775</v>
      </c>
      <c r="Q596">
        <f t="shared" si="73"/>
        <v>183</v>
      </c>
      <c r="R596">
        <f t="shared" si="74"/>
        <v>92</v>
      </c>
      <c r="S596" t="str">
        <f>IF(Q596&lt;=VLOOKUP(C596,录取名额!$A:$B,2,0),"录取","不予录取")</f>
        <v>不予录取</v>
      </c>
      <c r="T596" t="str">
        <f t="shared" si="75"/>
        <v>RIGHT</v>
      </c>
      <c r="U596" t="str">
        <f>IF(R596&lt;=VLOOKUP(E596,录取名额!E:F,2,0),"录取","不予录取")</f>
        <v>不予录取</v>
      </c>
      <c r="V596" t="str">
        <f t="shared" si="76"/>
        <v>RIGHT</v>
      </c>
    </row>
    <row r="597" spans="1:22">
      <c r="A597" s="8">
        <v>736</v>
      </c>
      <c r="B597" s="8" t="s">
        <v>840</v>
      </c>
      <c r="C597" t="s">
        <v>1268</v>
      </c>
      <c r="D597">
        <f>VLOOKUP(A597,[1]数据整理!$A:$O,15,0)</f>
        <v>83203</v>
      </c>
      <c r="E597" t="str">
        <f>VLOOKUP(D597,目标专业代码!$I:$J,2,0)</f>
        <v>农产品加工及贮藏工程</v>
      </c>
      <c r="F597" s="41">
        <v>0.104879867426927</v>
      </c>
      <c r="G597" s="41">
        <v>-0.0927981504386881</v>
      </c>
      <c r="H597" s="41">
        <v>-0.881413587411653</v>
      </c>
      <c r="I597" s="7">
        <v>96</v>
      </c>
      <c r="J597" s="7">
        <f t="shared" si="70"/>
        <v>96</v>
      </c>
      <c r="K597" s="7" t="str">
        <f t="shared" si="71"/>
        <v>录取</v>
      </c>
      <c r="L597">
        <v>1</v>
      </c>
      <c r="M597">
        <v>-0.25504</v>
      </c>
      <c r="N597">
        <v>-0.78592</v>
      </c>
      <c r="O597" s="41">
        <f>IF(L597=0,0,IF(C597&lt;&gt;"外语学院",综合评价得分!F597*因子分析矩阵及成分!$R$2+综合评价得分!G597*因子分析矩阵及成分!$R$3+综合评价得分!H597*因子分析矩阵及成分!$R$4,IF(综合评价得分!C597="外语学院",综合评价得分!G597*因子分析矩阵及成分!$R$7+综合评价得分!H597*因子分析矩阵及成分!$R$9)))</f>
        <v>-0.352473164528602</v>
      </c>
      <c r="P597" s="40">
        <f t="shared" si="72"/>
        <v>715</v>
      </c>
      <c r="Q597">
        <f t="shared" si="73"/>
        <v>2</v>
      </c>
      <c r="R597">
        <f t="shared" si="74"/>
        <v>2</v>
      </c>
      <c r="S597" t="str">
        <f>IF(Q597&lt;=VLOOKUP(C597,录取名额!$A:$B,2,0),"录取","不予录取")</f>
        <v>录取</v>
      </c>
      <c r="T597" t="str">
        <f t="shared" si="75"/>
        <v>RIGHT</v>
      </c>
      <c r="U597" t="str">
        <f>IF(R597&lt;=VLOOKUP(E597,录取名额!E:F,2,0),"录取","不予录取")</f>
        <v>录取</v>
      </c>
      <c r="V597" t="str">
        <f t="shared" si="76"/>
        <v>RIGHT</v>
      </c>
    </row>
    <row r="598" spans="1:22">
      <c r="A598" s="8">
        <v>737</v>
      </c>
      <c r="B598" s="8" t="s">
        <v>841</v>
      </c>
      <c r="C598" t="s">
        <v>1261</v>
      </c>
      <c r="D598">
        <f>VLOOKUP(A598,[1]数据整理!$A:$O,15,0)</f>
        <v>25400</v>
      </c>
      <c r="E598" t="str">
        <f>VLOOKUP(D598,目标专业代码!$I:$J,2,0)</f>
        <v>国际商务</v>
      </c>
      <c r="F598" s="41">
        <v>-0.0615904818476249</v>
      </c>
      <c r="G598" s="41">
        <v>0.289213043554699</v>
      </c>
      <c r="H598" s="41">
        <v>0.93836196902069</v>
      </c>
      <c r="I598" s="7" t="s">
        <v>1275</v>
      </c>
      <c r="J598" s="7">
        <f t="shared" si="70"/>
        <v>0</v>
      </c>
      <c r="K598" s="7" t="str">
        <f t="shared" si="71"/>
        <v>不予录取</v>
      </c>
      <c r="L598">
        <v>1</v>
      </c>
      <c r="M598">
        <v>0.80879</v>
      </c>
      <c r="N598">
        <v>-0.58381</v>
      </c>
      <c r="O598" s="41">
        <f>IF(L598=0,0,IF(C598&lt;&gt;"外语学院",综合评价得分!F598*因子分析矩阵及成分!$R$2+综合评价得分!G598*因子分析矩阵及成分!$R$3+综合评价得分!H598*因子分析矩阵及成分!$R$4,IF(综合评价得分!C598="外语学院",综合评价得分!G598*因子分析矩阵及成分!$R$7+综合评价得分!H598*因子分析矩阵及成分!$R$9)))</f>
        <v>0.479464712379689</v>
      </c>
      <c r="P598" s="40">
        <f t="shared" si="72"/>
        <v>165</v>
      </c>
      <c r="Q598">
        <f t="shared" si="73"/>
        <v>81</v>
      </c>
      <c r="R598">
        <f t="shared" si="74"/>
        <v>7</v>
      </c>
      <c r="S598" t="str">
        <f>IF(Q598&lt;=VLOOKUP(C598,录取名额!$A:$B,2,0),"录取","不予录取")</f>
        <v>不予录取</v>
      </c>
      <c r="T598" t="str">
        <f t="shared" si="75"/>
        <v>RIGHT</v>
      </c>
      <c r="U598" t="str">
        <f>IF(R598&lt;=VLOOKUP(E598,录取名额!E:F,2,0),"录取","不予录取")</f>
        <v>不予录取</v>
      </c>
      <c r="V598" t="str">
        <f t="shared" si="76"/>
        <v>RIGHT</v>
      </c>
    </row>
    <row r="599" spans="1:22">
      <c r="A599" s="8">
        <v>738</v>
      </c>
      <c r="B599" s="8" t="s">
        <v>842</v>
      </c>
      <c r="C599" t="s">
        <v>1263</v>
      </c>
      <c r="D599">
        <f>VLOOKUP(A599,[1]数据整理!$A:$O,15,0)</f>
        <v>95300</v>
      </c>
      <c r="E599" t="str">
        <f>VLOOKUP(D599,目标专业代码!$I:$J,2,0)</f>
        <v>风景园林</v>
      </c>
      <c r="F599" s="41">
        <v>0.987628951310239</v>
      </c>
      <c r="G599" s="41">
        <v>-0.0226340955556914</v>
      </c>
      <c r="H599" s="41">
        <v>-0.789551941461673</v>
      </c>
      <c r="I599" s="7">
        <v>75.51</v>
      </c>
      <c r="J599" s="7">
        <f t="shared" si="70"/>
        <v>75.51</v>
      </c>
      <c r="K599" s="7" t="str">
        <f t="shared" si="71"/>
        <v>录取</v>
      </c>
      <c r="L599">
        <v>1</v>
      </c>
      <c r="M599">
        <v>0.2097</v>
      </c>
      <c r="N599">
        <v>1.34514</v>
      </c>
      <c r="O599" s="41">
        <f>IF(L599=0,0,IF(C599&lt;&gt;"外语学院",综合评价得分!F599*因子分析矩阵及成分!$R$2+综合评价得分!G599*因子分析矩阵及成分!$R$3+综合评价得分!H599*因子分析矩阵及成分!$R$4,IF(综合评价得分!C599="外语学院",综合评价得分!G599*因子分析矩阵及成分!$R$7+综合评价得分!H599*因子分析矩阵及成分!$R$9)))</f>
        <v>-0.0389504479311376</v>
      </c>
      <c r="P599" s="40">
        <f t="shared" si="72"/>
        <v>454</v>
      </c>
      <c r="Q599">
        <f t="shared" si="73"/>
        <v>121</v>
      </c>
      <c r="R599">
        <f t="shared" si="74"/>
        <v>61</v>
      </c>
      <c r="S599" t="str">
        <f>IF(Q599&lt;=VLOOKUP(C599,录取名额!$A:$B,2,0),"录取","不予录取")</f>
        <v>不予录取</v>
      </c>
      <c r="T599" t="str">
        <f t="shared" si="75"/>
        <v>FALSE</v>
      </c>
      <c r="U599" t="str">
        <f>IF(R599&lt;=VLOOKUP(E599,录取名额!E:F,2,0),"录取","不予录取")</f>
        <v>录取</v>
      </c>
      <c r="V599" t="str">
        <f t="shared" si="76"/>
        <v>RIGHT</v>
      </c>
    </row>
    <row r="600" spans="1:22">
      <c r="A600" s="8">
        <v>739</v>
      </c>
      <c r="B600" s="8" t="s">
        <v>843</v>
      </c>
      <c r="C600" t="s">
        <v>1266</v>
      </c>
      <c r="D600">
        <f>VLOOKUP(A600,[1]数据整理!$A:$O,15,0)</f>
        <v>85400</v>
      </c>
      <c r="E600" t="str">
        <f>VLOOKUP(D600,目标专业代码!$I:$J,2,0)</f>
        <v>电子信息</v>
      </c>
      <c r="F600" s="41">
        <v>0.160033184554254</v>
      </c>
      <c r="G600" s="41">
        <v>-0.242834000574706</v>
      </c>
      <c r="H600" s="41">
        <v>0.354219527131414</v>
      </c>
      <c r="I600" s="7">
        <v>83.13</v>
      </c>
      <c r="J600" s="7">
        <f t="shared" si="70"/>
        <v>83.13</v>
      </c>
      <c r="K600" s="7" t="str">
        <f t="shared" si="71"/>
        <v>录取</v>
      </c>
      <c r="L600">
        <v>1</v>
      </c>
      <c r="M600">
        <v>-1.3887</v>
      </c>
      <c r="N600">
        <v>-1.41187</v>
      </c>
      <c r="O600" s="41">
        <f>IF(L600=0,0,IF(C600&lt;&gt;"外语学院",综合评价得分!F600*因子分析矩阵及成分!$R$2+综合评价得分!G600*因子分析矩阵及成分!$R$3+综合评价得分!H600*因子分析矩阵及成分!$R$4,IF(综合评价得分!C600="外语学院",综合评价得分!G600*因子分析矩阵及成分!$R$7+综合评价得分!H600*因子分析矩阵及成分!$R$9)))</f>
        <v>0.0649088841846088</v>
      </c>
      <c r="P600" s="40">
        <f t="shared" si="72"/>
        <v>374</v>
      </c>
      <c r="Q600">
        <f t="shared" si="73"/>
        <v>7</v>
      </c>
      <c r="R600">
        <f t="shared" si="74"/>
        <v>2</v>
      </c>
      <c r="S600" t="str">
        <f>IF(Q600&lt;=VLOOKUP(C600,录取名额!$A:$B,2,0),"录取","不予录取")</f>
        <v>不予录取</v>
      </c>
      <c r="T600" t="str">
        <f t="shared" si="75"/>
        <v>FALSE</v>
      </c>
      <c r="U600" t="str">
        <f>IF(R600&lt;=VLOOKUP(E600,录取名额!E:F,2,0),"录取","不予录取")</f>
        <v>录取</v>
      </c>
      <c r="V600" t="str">
        <f t="shared" si="76"/>
        <v>RIGHT</v>
      </c>
    </row>
    <row r="601" spans="1:22">
      <c r="A601" s="8">
        <v>740</v>
      </c>
      <c r="B601" s="8" t="s">
        <v>844</v>
      </c>
      <c r="C601" t="s">
        <v>1271</v>
      </c>
      <c r="D601">
        <f>VLOOKUP(A601,[1]数据整理!$A:$O,15,0)</f>
        <v>90704</v>
      </c>
      <c r="E601" t="str">
        <f>VLOOKUP(D601,目标专业代码!$I:$J,2,0)</f>
        <v>森林经理学</v>
      </c>
      <c r="F601" s="41">
        <v>-0.409884425761457</v>
      </c>
      <c r="G601" s="41">
        <v>0.36481863757642</v>
      </c>
      <c r="H601" s="41">
        <v>1.1768993215701</v>
      </c>
      <c r="I601" s="7">
        <v>87.62</v>
      </c>
      <c r="J601" s="7">
        <f t="shared" si="70"/>
        <v>87.62</v>
      </c>
      <c r="K601" s="7" t="str">
        <f t="shared" si="71"/>
        <v>录取</v>
      </c>
      <c r="L601">
        <v>1</v>
      </c>
      <c r="M601">
        <v>-0.15104</v>
      </c>
      <c r="N601">
        <v>-0.68519</v>
      </c>
      <c r="O601" s="41">
        <f>IF(L601=0,0,IF(C601&lt;&gt;"外语学院",综合评价得分!F601*因子分析矩阵及成分!$R$2+综合评价得分!G601*因子分析矩阵及成分!$R$3+综合评价得分!H601*因子分析矩阵及成分!$R$4,IF(综合评价得分!C601="外语学院",综合评价得分!G601*因子分析矩阵及成分!$R$7+综合评价得分!H601*因子分析矩阵及成分!$R$9)))</f>
        <v>0.509993329937865</v>
      </c>
      <c r="P601" s="40">
        <f t="shared" si="72"/>
        <v>150</v>
      </c>
      <c r="Q601">
        <f t="shared" si="73"/>
        <v>5</v>
      </c>
      <c r="R601">
        <f t="shared" si="74"/>
        <v>1</v>
      </c>
      <c r="S601" t="str">
        <f>IF(Q601&lt;=VLOOKUP(C601,录取名额!$A:$B,2,0),"录取","不予录取")</f>
        <v>录取</v>
      </c>
      <c r="T601" t="str">
        <f t="shared" si="75"/>
        <v>RIGHT</v>
      </c>
      <c r="U601" t="str">
        <f>IF(R601&lt;=VLOOKUP(E601,录取名额!E:F,2,0),"录取","不予录取")</f>
        <v>录取</v>
      </c>
      <c r="V601" t="str">
        <f t="shared" si="76"/>
        <v>RIGHT</v>
      </c>
    </row>
    <row r="602" spans="1:22">
      <c r="A602" s="8">
        <v>741</v>
      </c>
      <c r="B602" s="8" t="s">
        <v>845</v>
      </c>
      <c r="C602" t="s">
        <v>1271</v>
      </c>
      <c r="D602" t="str">
        <f>VLOOKUP(A602,[1]数据整理!$A:$O,15,0)</f>
        <v>0907Z2</v>
      </c>
      <c r="E602" t="str">
        <f>VLOOKUP(D602,目标专业代码!$I:$J,2,0)</f>
        <v>城市林业</v>
      </c>
      <c r="F602" s="41">
        <v>-0.745172839814112</v>
      </c>
      <c r="G602" s="41">
        <v>0.183065408943019</v>
      </c>
      <c r="H602" s="41">
        <v>0.0172091085280156</v>
      </c>
      <c r="I602" s="7">
        <v>90.05</v>
      </c>
      <c r="J602" s="7">
        <f t="shared" si="70"/>
        <v>90.05</v>
      </c>
      <c r="K602" s="7" t="str">
        <f t="shared" si="71"/>
        <v>录取</v>
      </c>
      <c r="L602">
        <v>1</v>
      </c>
      <c r="M602">
        <v>-0.13141</v>
      </c>
      <c r="N602">
        <v>-0.41276</v>
      </c>
      <c r="O602" s="41">
        <f>IF(L602=0,0,IF(C602&lt;&gt;"外语学院",综合评价得分!F602*因子分析矩阵及成分!$R$2+综合评价得分!G602*因子分析矩阵及成分!$R$3+综合评价得分!H602*因子分析矩阵及成分!$R$4,IF(综合评价得分!C602="外语学院",综合评价得分!G602*因子分析矩阵及成分!$R$7+综合评价得分!H602*因子分析矩阵及成分!$R$9)))</f>
        <v>-0.113445552849433</v>
      </c>
      <c r="P602" s="40">
        <f t="shared" si="72"/>
        <v>516</v>
      </c>
      <c r="Q602">
        <f t="shared" si="73"/>
        <v>27</v>
      </c>
      <c r="R602">
        <f t="shared" si="74"/>
        <v>3</v>
      </c>
      <c r="S602" t="str">
        <f>IF(Q602&lt;=VLOOKUP(C602,录取名额!$A:$B,2,0),"录取","不予录取")</f>
        <v>录取</v>
      </c>
      <c r="T602" t="str">
        <f t="shared" si="75"/>
        <v>RIGHT</v>
      </c>
      <c r="U602" t="str">
        <f>IF(R602&lt;=VLOOKUP(E602,录取名额!E:F,2,0),"录取","不予录取")</f>
        <v>录取</v>
      </c>
      <c r="V602" t="str">
        <f t="shared" si="76"/>
        <v>RIGHT</v>
      </c>
    </row>
    <row r="603" spans="1:22">
      <c r="A603" s="8">
        <v>743</v>
      </c>
      <c r="B603" s="8" t="s">
        <v>847</v>
      </c>
      <c r="C603" t="s">
        <v>1265</v>
      </c>
      <c r="D603">
        <f>VLOOKUP(A603,[1]数据整理!$A:$O,15,0)</f>
        <v>135108</v>
      </c>
      <c r="E603" t="str">
        <f>VLOOKUP(D603,目标专业代码!$I:$J,2,0)</f>
        <v>艺术设计</v>
      </c>
      <c r="F603" s="41">
        <v>0.656413038700194</v>
      </c>
      <c r="G603" s="41">
        <v>0.0174621219522453</v>
      </c>
      <c r="H603" s="41">
        <v>0.538572017007833</v>
      </c>
      <c r="I603" s="7">
        <v>83.55</v>
      </c>
      <c r="J603" s="7">
        <f t="shared" si="70"/>
        <v>83.55</v>
      </c>
      <c r="K603" s="7" t="str">
        <f t="shared" si="71"/>
        <v>录取</v>
      </c>
      <c r="L603">
        <v>1</v>
      </c>
      <c r="M603">
        <v>-0.47316</v>
      </c>
      <c r="N603">
        <v>1.08395</v>
      </c>
      <c r="O603" s="41">
        <f>IF(L603=0,0,IF(C603&lt;&gt;"外语学院",综合评价得分!F603*因子分析矩阵及成分!$R$2+综合评价得分!G603*因子分析矩阵及成分!$R$3+综合评价得分!H603*因子分析矩阵及成分!$R$4,IF(综合评价得分!C603="外语学院",综合评价得分!G603*因子分析矩阵及成分!$R$7+综合评价得分!H603*因子分析矩阵及成分!$R$9)))</f>
        <v>0.396777750066631</v>
      </c>
      <c r="P603" s="40">
        <f t="shared" si="72"/>
        <v>198</v>
      </c>
      <c r="Q603">
        <f t="shared" si="73"/>
        <v>15</v>
      </c>
      <c r="R603">
        <f t="shared" si="74"/>
        <v>7</v>
      </c>
      <c r="S603" t="str">
        <f>IF(Q603&lt;=VLOOKUP(C603,录取名额!$A:$B,2,0),"录取","不予录取")</f>
        <v>录取</v>
      </c>
      <c r="T603" t="str">
        <f t="shared" si="75"/>
        <v>RIGHT</v>
      </c>
      <c r="U603" t="str">
        <f>IF(R603&lt;=VLOOKUP(E603,录取名额!E:F,2,0),"录取","不予录取")</f>
        <v>录取</v>
      </c>
      <c r="V603" t="str">
        <f t="shared" si="76"/>
        <v>RIGHT</v>
      </c>
    </row>
    <row r="604" spans="1:22">
      <c r="A604" s="8">
        <v>744</v>
      </c>
      <c r="B604" s="8" t="s">
        <v>848</v>
      </c>
      <c r="C604" t="s">
        <v>1267</v>
      </c>
      <c r="D604">
        <f>VLOOKUP(A604,[1]数据整理!$A:$O,15,0)</f>
        <v>70503</v>
      </c>
      <c r="E604" t="str">
        <f>VLOOKUP(D604,目标专业代码!$I:$J,2,0)</f>
        <v>地图学与地理信息系统</v>
      </c>
      <c r="F604" s="41">
        <v>-0.593728816185881</v>
      </c>
      <c r="G604" s="41">
        <v>0.0923445815456598</v>
      </c>
      <c r="H604" s="41">
        <v>0.98021777288455</v>
      </c>
      <c r="I604" s="7" t="s">
        <v>1262</v>
      </c>
      <c r="J604" s="7">
        <f t="shared" si="70"/>
        <v>0</v>
      </c>
      <c r="K604" s="7" t="str">
        <f t="shared" si="71"/>
        <v>不予录取</v>
      </c>
      <c r="L604">
        <v>1</v>
      </c>
      <c r="M604">
        <v>-0.16262</v>
      </c>
      <c r="N604">
        <v>-0.0973</v>
      </c>
      <c r="O604" s="41">
        <f>IF(L604=0,0,IF(C604&lt;&gt;"外语学院",综合评价得分!F604*因子分析矩阵及成分!$R$2+综合评价得分!G604*因子分析矩阵及成分!$R$3+综合评价得分!H604*因子分析矩阵及成分!$R$4,IF(综合评价得分!C604="外语学院",综合评价得分!G604*因子分析矩阵及成分!$R$7+综合评价得分!H604*因子分析矩阵及成分!$R$9)))</f>
        <v>0.254389469181268</v>
      </c>
      <c r="P604" s="40">
        <f t="shared" si="72"/>
        <v>270</v>
      </c>
      <c r="Q604">
        <f t="shared" si="73"/>
        <v>4</v>
      </c>
      <c r="R604">
        <f t="shared" si="74"/>
        <v>1</v>
      </c>
      <c r="S604" t="str">
        <f>IF(Q604&lt;=VLOOKUP(C604,录取名额!$A:$B,2,0),"录取","不予录取")</f>
        <v>录取</v>
      </c>
      <c r="T604" t="str">
        <f t="shared" si="75"/>
        <v>FALSE</v>
      </c>
      <c r="U604" t="str">
        <f>IF(R604&lt;=VLOOKUP(E604,录取名额!E:F,2,0),"录取","不予录取")</f>
        <v>录取</v>
      </c>
      <c r="V604" t="str">
        <f t="shared" si="76"/>
        <v>FALSE</v>
      </c>
    </row>
    <row r="605" spans="1:22">
      <c r="A605" s="8">
        <v>745</v>
      </c>
      <c r="B605" s="8" t="s">
        <v>849</v>
      </c>
      <c r="C605" t="s">
        <v>1261</v>
      </c>
      <c r="D605">
        <f>VLOOKUP(A605,[1]数据整理!$A:$O,15,0)</f>
        <v>120200</v>
      </c>
      <c r="E605" t="str">
        <f>VLOOKUP(D605,目标专业代码!$I:$J,2,0)</f>
        <v>工商管理</v>
      </c>
      <c r="F605" s="41">
        <v>0.0497265502995994</v>
      </c>
      <c r="G605" s="41">
        <v>0.224016144566235</v>
      </c>
      <c r="H605" s="41">
        <v>-0.881413587411653</v>
      </c>
      <c r="I605" s="7" t="s">
        <v>1262</v>
      </c>
      <c r="J605" s="7">
        <f t="shared" si="70"/>
        <v>0</v>
      </c>
      <c r="K605" s="7" t="str">
        <f t="shared" si="71"/>
        <v>不予录取</v>
      </c>
      <c r="L605">
        <v>1</v>
      </c>
      <c r="M605">
        <v>-0.43431</v>
      </c>
      <c r="N605">
        <v>-0.8511</v>
      </c>
      <c r="O605" s="41">
        <f>IF(L605=0,0,IF(C605&lt;&gt;"外语学院",综合评价得分!F605*因子分析矩阵及成分!$R$2+综合评价得分!G605*因子分析矩阵及成分!$R$3+综合评价得分!H605*因子分析矩阵及成分!$R$4,IF(综合评价得分!C605="外语学院",综合评价得分!G605*因子分析矩阵及成分!$R$7+综合评价得分!H605*因子分析矩阵及成分!$R$9)))</f>
        <v>-0.217513341361854</v>
      </c>
      <c r="P605" s="40">
        <f t="shared" si="72"/>
        <v>620</v>
      </c>
      <c r="Q605">
        <f t="shared" si="73"/>
        <v>271</v>
      </c>
      <c r="R605">
        <f t="shared" si="74"/>
        <v>94</v>
      </c>
      <c r="S605" t="str">
        <f>IF(Q605&lt;=VLOOKUP(C605,录取名额!$A:$B,2,0),"录取","不予录取")</f>
        <v>不予录取</v>
      </c>
      <c r="T605" t="str">
        <f t="shared" si="75"/>
        <v>RIGHT</v>
      </c>
      <c r="U605" t="str">
        <f>IF(R605&lt;=VLOOKUP(E605,录取名额!E:F,2,0),"录取","不予录取")</f>
        <v>不予录取</v>
      </c>
      <c r="V605" t="str">
        <f t="shared" si="76"/>
        <v>RIGHT</v>
      </c>
    </row>
    <row r="606" spans="1:22">
      <c r="A606" s="8">
        <v>746</v>
      </c>
      <c r="B606" s="8" t="s">
        <v>851</v>
      </c>
      <c r="C606" t="s">
        <v>1269</v>
      </c>
      <c r="D606">
        <f>VLOOKUP(A606,[1]数据整理!$A:$O,15,0)</f>
        <v>10100</v>
      </c>
      <c r="E606" t="str">
        <f>VLOOKUP(D606,目标专业代码!$I:$J,2,0)</f>
        <v>哲学</v>
      </c>
      <c r="F606" s="41">
        <v>-1.54003604675189</v>
      </c>
      <c r="G606" s="41">
        <v>-1.12331317650738</v>
      </c>
      <c r="H606" s="41">
        <v>-0.590857091297079</v>
      </c>
      <c r="I606" s="7">
        <v>92</v>
      </c>
      <c r="J606" s="7">
        <f t="shared" si="70"/>
        <v>92</v>
      </c>
      <c r="K606" s="7" t="str">
        <f t="shared" si="71"/>
        <v>录取</v>
      </c>
      <c r="L606">
        <v>1</v>
      </c>
      <c r="M606">
        <v>-0.25261</v>
      </c>
      <c r="N606">
        <v>-0.59057</v>
      </c>
      <c r="O606" s="41">
        <f>IF(L606=0,0,IF(C606&lt;&gt;"外语学院",综合评价得分!F606*因子分析矩阵及成分!$R$2+综合评价得分!G606*因子分析矩阵及成分!$R$3+综合评价得分!H606*因子分析矩阵及成分!$R$4,IF(综合评价得分!C606="外语学院",综合评价得分!G606*因子分析矩阵及成分!$R$7+综合评价得分!H606*因子分析矩阵及成分!$R$9)))</f>
        <v>-1.18663140654832</v>
      </c>
      <c r="P606" s="40">
        <f t="shared" si="72"/>
        <v>944</v>
      </c>
      <c r="Q606">
        <f t="shared" si="73"/>
        <v>46</v>
      </c>
      <c r="R606">
        <f t="shared" si="74"/>
        <v>1</v>
      </c>
      <c r="S606" t="str">
        <f>IF(Q606&lt;=VLOOKUP(C606,录取名额!$A:$B,2,0),"录取","不予录取")</f>
        <v>不予录取</v>
      </c>
      <c r="T606" t="str">
        <f t="shared" si="75"/>
        <v>FALSE</v>
      </c>
      <c r="U606" t="str">
        <f>IF(R606&lt;=VLOOKUP(E606,录取名额!E:F,2,0),"录取","不予录取")</f>
        <v>录取</v>
      </c>
      <c r="V606" t="str">
        <f t="shared" si="76"/>
        <v>RIGHT</v>
      </c>
    </row>
    <row r="607" spans="1:22">
      <c r="A607" s="8">
        <v>747</v>
      </c>
      <c r="B607" s="8" t="s">
        <v>853</v>
      </c>
      <c r="C607" t="s">
        <v>1266</v>
      </c>
      <c r="D607">
        <f>VLOOKUP(A607,[1]数据整理!$A:$O,15,0)</f>
        <v>81200</v>
      </c>
      <c r="E607" t="str">
        <f>VLOOKUP(D607,目标专业代码!$I:$J,2,0)</f>
        <v>计算机科学与技术</v>
      </c>
      <c r="F607" s="41">
        <v>0.472568648275772</v>
      </c>
      <c r="G607" s="41">
        <v>0.0903085514766511</v>
      </c>
      <c r="H607" s="41">
        <v>0.0952514937036564</v>
      </c>
      <c r="I607" s="7" t="s">
        <v>1262</v>
      </c>
      <c r="J607" s="7">
        <f t="shared" si="70"/>
        <v>0</v>
      </c>
      <c r="K607" s="7" t="str">
        <f t="shared" si="71"/>
        <v>不予录取</v>
      </c>
      <c r="L607">
        <v>1</v>
      </c>
      <c r="M607">
        <v>-0.6343</v>
      </c>
      <c r="N607">
        <v>0.13667</v>
      </c>
      <c r="O607" s="41">
        <f>IF(L607=0,0,IF(C607&lt;&gt;"外语学院",综合评价得分!F607*因子分析矩阵及成分!$R$2+综合评价得分!G607*因子分析矩阵及成分!$R$3+综合评价得分!H607*因子分析矩阵及成分!$R$4,IF(综合评价得分!C607="外语学院",综合评价得分!G607*因子分析矩阵及成分!$R$7+综合评价得分!H607*因子分析矩阵及成分!$R$9)))</f>
        <v>0.210505495422105</v>
      </c>
      <c r="P607" s="40">
        <f t="shared" si="72"/>
        <v>293</v>
      </c>
      <c r="Q607">
        <f t="shared" si="73"/>
        <v>4</v>
      </c>
      <c r="R607">
        <f t="shared" si="74"/>
        <v>3</v>
      </c>
      <c r="S607" t="str">
        <f>IF(Q607&lt;=VLOOKUP(C607,录取名额!$A:$B,2,0),"录取","不予录取")</f>
        <v>录取</v>
      </c>
      <c r="T607" t="str">
        <f t="shared" si="75"/>
        <v>FALSE</v>
      </c>
      <c r="U607" t="str">
        <f>IF(R607&lt;=VLOOKUP(E607,录取名额!E:F,2,0),"录取","不予录取")</f>
        <v>不予录取</v>
      </c>
      <c r="V607" t="str">
        <f t="shared" si="76"/>
        <v>RIGHT</v>
      </c>
    </row>
    <row r="608" spans="1:22">
      <c r="A608" s="8">
        <v>748</v>
      </c>
      <c r="B608" s="8" t="s">
        <v>854</v>
      </c>
      <c r="C608" t="s">
        <v>1273</v>
      </c>
      <c r="D608">
        <f>VLOOKUP(A608,[1]数据整理!$A:$O,15,0)</f>
        <v>82902</v>
      </c>
      <c r="E608" t="str">
        <f>VLOOKUP(D608,目标专业代码!$I:$J,2,0)</f>
        <v>木材科学与技术</v>
      </c>
      <c r="F608" s="41">
        <v>-0.904145481201667</v>
      </c>
      <c r="G608" s="41">
        <v>0.158662185253382</v>
      </c>
      <c r="H608" s="41">
        <v>-0.373145085026633</v>
      </c>
      <c r="I608" s="7">
        <v>88.27</v>
      </c>
      <c r="J608" s="7">
        <f t="shared" si="70"/>
        <v>88.27</v>
      </c>
      <c r="K608" s="7" t="str">
        <f t="shared" si="71"/>
        <v>录取</v>
      </c>
      <c r="L608">
        <v>1</v>
      </c>
      <c r="M608">
        <v>-0.27074</v>
      </c>
      <c r="N608">
        <v>0.09917</v>
      </c>
      <c r="O608" s="41">
        <f>IF(L608=0,0,IF(C608&lt;&gt;"外语学院",综合评价得分!F608*因子分析矩阵及成分!$R$2+综合评价得分!G608*因子分析矩阵及成分!$R$3+综合评价得分!H608*因子分析矩阵及成分!$R$4,IF(综合评价得分!C608="外语学院",综合评价得分!G608*因子分析矩阵及成分!$R$7+综合评价得分!H608*因子分析矩阵及成分!$R$9)))</f>
        <v>-0.318654882939496</v>
      </c>
      <c r="P608" s="40">
        <f t="shared" si="72"/>
        <v>692</v>
      </c>
      <c r="Q608">
        <f t="shared" si="73"/>
        <v>19</v>
      </c>
      <c r="R608">
        <f t="shared" si="74"/>
        <v>17</v>
      </c>
      <c r="S608" t="str">
        <f>IF(Q608&lt;=VLOOKUP(C608,录取名额!$A:$B,2,0),"录取","不予录取")</f>
        <v>录取</v>
      </c>
      <c r="T608" t="str">
        <f t="shared" si="75"/>
        <v>RIGHT</v>
      </c>
      <c r="U608" t="str">
        <f>IF(R608&lt;=VLOOKUP(E608,录取名额!E:F,2,0),"录取","不予录取")</f>
        <v>录取</v>
      </c>
      <c r="V608" t="str">
        <f t="shared" si="76"/>
        <v>RIGHT</v>
      </c>
    </row>
    <row r="609" spans="1:22">
      <c r="A609" s="8">
        <v>749</v>
      </c>
      <c r="B609" s="8" t="s">
        <v>855</v>
      </c>
      <c r="C609" t="s">
        <v>1263</v>
      </c>
      <c r="D609">
        <f>VLOOKUP(A609,[1]数据整理!$A:$O,15,0)</f>
        <v>83300</v>
      </c>
      <c r="E609" t="str">
        <f>VLOOKUP(D609,目标专业代码!$I:$J,2,0)</f>
        <v>城乡规划学</v>
      </c>
      <c r="F609" s="41">
        <v>0.564490843487983</v>
      </c>
      <c r="G609" s="41">
        <v>-0.035353808655161</v>
      </c>
      <c r="H609" s="41">
        <v>-0.881413587411653</v>
      </c>
      <c r="I609" s="7" t="s">
        <v>1262</v>
      </c>
      <c r="J609" s="7">
        <f t="shared" si="70"/>
        <v>0</v>
      </c>
      <c r="K609" s="7" t="str">
        <f t="shared" si="71"/>
        <v>不予录取</v>
      </c>
      <c r="L609">
        <v>1</v>
      </c>
      <c r="M609">
        <v>0.7945</v>
      </c>
      <c r="N609">
        <v>-1.20397</v>
      </c>
      <c r="O609" s="41">
        <f>IF(L609=0,0,IF(C609&lt;&gt;"外语学院",综合评价得分!F609*因子分析矩阵及成分!$R$2+综合评价得分!G609*因子分析矩阵及成分!$R$3+综合评价得分!H609*因子分析矩阵及成分!$R$4,IF(综合评价得分!C609="外语学院",综合评价得分!G609*因子分析矩阵及成分!$R$7+综合评价得分!H609*因子分析矩阵及成分!$R$9)))</f>
        <v>-0.19763338267394</v>
      </c>
      <c r="P609" s="40">
        <f t="shared" si="72"/>
        <v>598</v>
      </c>
      <c r="Q609">
        <f t="shared" si="73"/>
        <v>148</v>
      </c>
      <c r="R609">
        <f t="shared" si="74"/>
        <v>3</v>
      </c>
      <c r="S609" t="str">
        <f>IF(Q609&lt;=VLOOKUP(C609,录取名额!$A:$B,2,0),"录取","不予录取")</f>
        <v>不予录取</v>
      </c>
      <c r="T609" t="str">
        <f t="shared" si="75"/>
        <v>RIGHT</v>
      </c>
      <c r="U609" t="str">
        <f>IF(R609&lt;=VLOOKUP(E609,录取名额!E:F,2,0),"录取","不予录取")</f>
        <v>录取</v>
      </c>
      <c r="V609" t="str">
        <f t="shared" si="76"/>
        <v>FALSE</v>
      </c>
    </row>
    <row r="610" spans="1:22">
      <c r="A610" s="8">
        <v>750</v>
      </c>
      <c r="B610" s="8" t="s">
        <v>856</v>
      </c>
      <c r="C610" t="s">
        <v>1273</v>
      </c>
      <c r="D610">
        <f>VLOOKUP(A610,[1]数据整理!$A:$O,15,0)</f>
        <v>82902</v>
      </c>
      <c r="E610" t="str">
        <f>VLOOKUP(D610,目标专业代码!$I:$J,2,0)</f>
        <v>木材科学与技术</v>
      </c>
      <c r="F610" s="41">
        <v>1.26309952710079</v>
      </c>
      <c r="G610" s="41">
        <v>0.330958027466985</v>
      </c>
      <c r="H610" s="41">
        <v>-0.445128570882014</v>
      </c>
      <c r="I610" s="7">
        <v>92.95</v>
      </c>
      <c r="J610" s="7">
        <f t="shared" si="70"/>
        <v>92.95</v>
      </c>
      <c r="K610" s="7" t="str">
        <f t="shared" si="71"/>
        <v>录取</v>
      </c>
      <c r="L610">
        <v>1</v>
      </c>
      <c r="M610">
        <v>0.03023</v>
      </c>
      <c r="N610">
        <v>-0.00824</v>
      </c>
      <c r="O610" s="41">
        <f>IF(L610=0,0,IF(C610&lt;&gt;"外语学院",综合评价得分!F610*因子分析矩阵及成分!$R$2+综合评价得分!G610*因子分析矩阵及成分!$R$3+综合评价得分!H610*因子分析矩阵及成分!$R$4,IF(综合评价得分!C610="外语学院",综合评价得分!G610*因子分析矩阵及成分!$R$7+综合评价得分!H610*因子分析矩阵及成分!$R$9)))</f>
        <v>0.337149341328042</v>
      </c>
      <c r="P610" s="40">
        <f t="shared" si="72"/>
        <v>233</v>
      </c>
      <c r="Q610">
        <f t="shared" si="73"/>
        <v>5</v>
      </c>
      <c r="R610">
        <f t="shared" si="74"/>
        <v>5</v>
      </c>
      <c r="S610" t="str">
        <f>IF(Q610&lt;=VLOOKUP(C610,录取名额!$A:$B,2,0),"录取","不予录取")</f>
        <v>录取</v>
      </c>
      <c r="T610" t="str">
        <f t="shared" si="75"/>
        <v>RIGHT</v>
      </c>
      <c r="U610" t="str">
        <f>IF(R610&lt;=VLOOKUP(E610,录取名额!E:F,2,0),"录取","不予录取")</f>
        <v>录取</v>
      </c>
      <c r="V610" t="str">
        <f t="shared" si="76"/>
        <v>RIGHT</v>
      </c>
    </row>
    <row r="611" spans="1:22">
      <c r="A611" s="8">
        <v>751</v>
      </c>
      <c r="B611" s="8" t="s">
        <v>857</v>
      </c>
      <c r="C611" t="s">
        <v>1261</v>
      </c>
      <c r="D611">
        <f>VLOOKUP(A611,[1]数据整理!$A:$O,15,0)</f>
        <v>120300</v>
      </c>
      <c r="E611" t="str">
        <f>VLOOKUP(D611,目标专业代码!$I:$J,2,0)</f>
        <v>农林经济管理</v>
      </c>
      <c r="F611" s="41">
        <v>-0.483422181931226</v>
      </c>
      <c r="G611" s="41">
        <v>0.12159799043238</v>
      </c>
      <c r="H611" s="41">
        <v>2.87538433961079</v>
      </c>
      <c r="I611" s="7">
        <v>91.29</v>
      </c>
      <c r="J611" s="7">
        <f t="shared" si="70"/>
        <v>91.29</v>
      </c>
      <c r="K611" s="7" t="str">
        <f t="shared" si="71"/>
        <v>录取</v>
      </c>
      <c r="L611">
        <v>1</v>
      </c>
      <c r="M611">
        <v>-0.03219</v>
      </c>
      <c r="N611">
        <v>0.973</v>
      </c>
      <c r="O611" s="41">
        <f>IF(L611=0,0,IF(C611&lt;&gt;"外语学院",综合评价得分!F611*因子分析矩阵及成分!$R$2+综合评价得分!G611*因子分析矩阵及成分!$R$3+综合评价得分!H611*因子分析矩阵及成分!$R$4,IF(综合评价得分!C611="外语学院",综合评价得分!G611*因子分析矩阵及成分!$R$7+综合评价得分!H611*因子分析矩阵及成分!$R$9)))</f>
        <v>1.02471795696893</v>
      </c>
      <c r="P611" s="40">
        <f t="shared" si="72"/>
        <v>57</v>
      </c>
      <c r="Q611">
        <f t="shared" si="73"/>
        <v>27</v>
      </c>
      <c r="R611">
        <f t="shared" si="74"/>
        <v>3</v>
      </c>
      <c r="S611" t="str">
        <f>IF(Q611&lt;=VLOOKUP(C611,录取名额!$A:$B,2,0),"录取","不予录取")</f>
        <v>录取</v>
      </c>
      <c r="T611" t="str">
        <f t="shared" si="75"/>
        <v>RIGHT</v>
      </c>
      <c r="U611" t="str">
        <f>IF(R611&lt;=VLOOKUP(E611,录取名额!E:F,2,0),"录取","不予录取")</f>
        <v>录取</v>
      </c>
      <c r="V611" t="str">
        <f t="shared" si="76"/>
        <v>RIGHT</v>
      </c>
    </row>
    <row r="612" spans="1:22">
      <c r="A612" s="8">
        <v>752</v>
      </c>
      <c r="B612" s="8" t="s">
        <v>858</v>
      </c>
      <c r="C612" t="s">
        <v>1273</v>
      </c>
      <c r="D612">
        <f>VLOOKUP(A612,[1]数据整理!$A:$O,15,0)</f>
        <v>82902</v>
      </c>
      <c r="E612" t="str">
        <f>VLOOKUP(D612,目标专业代码!$I:$J,2,0)</f>
        <v>木材科学与技术</v>
      </c>
      <c r="F612" s="41">
        <v>-0.808761896369134</v>
      </c>
      <c r="G612" s="41">
        <v>-0.589822826235871</v>
      </c>
      <c r="H612" s="41">
        <v>-0.697690295511693</v>
      </c>
      <c r="I612" s="7">
        <v>87.5</v>
      </c>
      <c r="J612" s="7">
        <f t="shared" si="70"/>
        <v>87.5</v>
      </c>
      <c r="K612" s="7" t="str">
        <f t="shared" si="71"/>
        <v>录取</v>
      </c>
      <c r="L612">
        <v>1</v>
      </c>
      <c r="M612">
        <v>-1.60893</v>
      </c>
      <c r="N612">
        <v>0.68491</v>
      </c>
      <c r="O612" s="41">
        <f>IF(L612=0,0,IF(C612&lt;&gt;"外语学院",综合评价得分!F612*因子分析矩阵及成分!$R$2+综合评价得分!G612*因子分析矩阵及成分!$R$3+综合评价得分!H612*因子分析矩阵及成分!$R$4,IF(综合评价得分!C612="外语学院",综合评价得分!G612*因子分析矩阵及成分!$R$7+综合评价得分!H612*因子分析矩阵及成分!$R$9)))</f>
        <v>-0.771493608769937</v>
      </c>
      <c r="P612" s="40">
        <f t="shared" si="72"/>
        <v>883</v>
      </c>
      <c r="Q612">
        <f t="shared" si="73"/>
        <v>27</v>
      </c>
      <c r="R612">
        <f t="shared" si="74"/>
        <v>21</v>
      </c>
      <c r="S612" t="str">
        <f>IF(Q612&lt;=VLOOKUP(C612,录取名额!$A:$B,2,0),"录取","不予录取")</f>
        <v>不予录取</v>
      </c>
      <c r="T612" t="str">
        <f t="shared" si="75"/>
        <v>FALSE</v>
      </c>
      <c r="U612" t="str">
        <f>IF(R612&lt;=VLOOKUP(E612,录取名额!E:F,2,0),"录取","不予录取")</f>
        <v>不予录取</v>
      </c>
      <c r="V612" t="str">
        <f t="shared" si="76"/>
        <v>FALSE</v>
      </c>
    </row>
    <row r="613" spans="1:22">
      <c r="A613" s="8">
        <v>753</v>
      </c>
      <c r="B613" s="8" t="s">
        <v>859</v>
      </c>
      <c r="C613" t="s">
        <v>1263</v>
      </c>
      <c r="D613">
        <f>VLOOKUP(A613,[1]数据整理!$A:$O,15,0)</f>
        <v>95300</v>
      </c>
      <c r="E613" t="str">
        <f>VLOOKUP(D613,目标专业代码!$I:$J,2,0)</f>
        <v>风景园林</v>
      </c>
      <c r="F613" s="41">
        <v>1.74109494220429</v>
      </c>
      <c r="G613" s="41">
        <v>-0.0451979212058959</v>
      </c>
      <c r="H613" s="41">
        <v>-0.278253989416523</v>
      </c>
      <c r="I613" s="7" t="s">
        <v>1262</v>
      </c>
      <c r="J613" s="7">
        <f t="shared" si="70"/>
        <v>0</v>
      </c>
      <c r="K613" s="7" t="str">
        <f t="shared" si="71"/>
        <v>不予录取</v>
      </c>
      <c r="L613">
        <v>1</v>
      </c>
      <c r="M613">
        <v>1.20159</v>
      </c>
      <c r="N613">
        <v>-0.56475</v>
      </c>
      <c r="O613" s="41">
        <f>IF(L613=0,0,IF(C613&lt;&gt;"外语学院",综合评价得分!F613*因子分析矩阵及成分!$R$2+综合评价得分!G613*因子分析矩阵及成分!$R$3+综合评价得分!H613*因子分析矩阵及成分!$R$4,IF(综合评价得分!C613="外语学院",综合评价得分!G613*因子分析矩阵及成分!$R$7+综合评价得分!H613*因子分析矩阵及成分!$R$9)))</f>
        <v>0.355339459432884</v>
      </c>
      <c r="P613" s="40">
        <f t="shared" si="72"/>
        <v>220</v>
      </c>
      <c r="Q613">
        <f t="shared" si="73"/>
        <v>64</v>
      </c>
      <c r="R613">
        <f t="shared" si="74"/>
        <v>34</v>
      </c>
      <c r="S613" t="str">
        <f>IF(Q613&lt;=VLOOKUP(C613,录取名额!$A:$B,2,0),"录取","不予录取")</f>
        <v>录取</v>
      </c>
      <c r="T613" t="str">
        <f t="shared" si="75"/>
        <v>FALSE</v>
      </c>
      <c r="U613" t="str">
        <f>IF(R613&lt;=VLOOKUP(E613,录取名额!E:F,2,0),"录取","不予录取")</f>
        <v>录取</v>
      </c>
      <c r="V613" t="str">
        <f t="shared" si="76"/>
        <v>FALSE</v>
      </c>
    </row>
    <row r="614" spans="1:22">
      <c r="A614" s="8">
        <v>754</v>
      </c>
      <c r="B614" s="8" t="s">
        <v>860</v>
      </c>
      <c r="C614" t="s">
        <v>1273</v>
      </c>
      <c r="D614">
        <f>VLOOKUP(A614,[1]数据整理!$A:$O,15,0)</f>
        <v>82902</v>
      </c>
      <c r="E614" t="str">
        <f>VLOOKUP(D614,目标专业代码!$I:$J,2,0)</f>
        <v>木材科学与技术</v>
      </c>
      <c r="F614" s="41">
        <v>0.78510411199729</v>
      </c>
      <c r="G614" s="41">
        <v>-0.0932260557796406</v>
      </c>
      <c r="H614" s="41">
        <v>-0.445128570882014</v>
      </c>
      <c r="I614" s="7">
        <v>91.68</v>
      </c>
      <c r="J614" s="7">
        <f t="shared" si="70"/>
        <v>91.68</v>
      </c>
      <c r="K614" s="7" t="str">
        <f t="shared" si="71"/>
        <v>录取</v>
      </c>
      <c r="L614">
        <v>1</v>
      </c>
      <c r="M614">
        <v>0.11819</v>
      </c>
      <c r="N614">
        <v>-0.39898</v>
      </c>
      <c r="O614" s="41">
        <f>IF(L614=0,0,IF(C614&lt;&gt;"外语学院",综合评价得分!F614*因子分析矩阵及成分!$R$2+综合评价得分!G614*因子分析矩阵及成分!$R$3+综合评价得分!H614*因子分析矩阵及成分!$R$4,IF(综合评价得分!C614="外语学院",综合评价得分!G614*因子分析矩阵及成分!$R$7+综合评价得分!H614*因子分析矩阵及成分!$R$9)))</f>
        <v>0.00325430374138469</v>
      </c>
      <c r="P614" s="40">
        <f t="shared" si="72"/>
        <v>410</v>
      </c>
      <c r="Q614">
        <f t="shared" si="73"/>
        <v>8</v>
      </c>
      <c r="R614">
        <f t="shared" si="74"/>
        <v>7</v>
      </c>
      <c r="S614" t="str">
        <f>IF(Q614&lt;=VLOOKUP(C614,录取名额!$A:$B,2,0),"录取","不予录取")</f>
        <v>录取</v>
      </c>
      <c r="T614" t="str">
        <f t="shared" si="75"/>
        <v>RIGHT</v>
      </c>
      <c r="U614" t="str">
        <f>IF(R614&lt;=VLOOKUP(E614,录取名额!E:F,2,0),"录取","不予录取")</f>
        <v>录取</v>
      </c>
      <c r="V614" t="str">
        <f t="shared" si="76"/>
        <v>RIGHT</v>
      </c>
    </row>
    <row r="615" spans="1:22">
      <c r="A615" s="8">
        <v>755</v>
      </c>
      <c r="B615" s="8" t="s">
        <v>861</v>
      </c>
      <c r="C615" t="s">
        <v>1261</v>
      </c>
      <c r="D615">
        <f>VLOOKUP(A615,[1]数据整理!$A:$O,15,0)</f>
        <v>120300</v>
      </c>
      <c r="E615" t="str">
        <f>VLOOKUP(D615,目标专业代码!$I:$J,2,0)</f>
        <v>农林经济管理</v>
      </c>
      <c r="F615" s="41">
        <v>-0.967734537756689</v>
      </c>
      <c r="G615" s="41">
        <v>-0.265360556635385</v>
      </c>
      <c r="H615" s="41">
        <v>-0.694660845851563</v>
      </c>
      <c r="I615" s="7" t="s">
        <v>1262</v>
      </c>
      <c r="J615" s="7">
        <f t="shared" si="70"/>
        <v>0</v>
      </c>
      <c r="K615" s="7" t="str">
        <f t="shared" si="71"/>
        <v>不予录取</v>
      </c>
      <c r="L615">
        <v>1</v>
      </c>
      <c r="M615">
        <v>-0.50999</v>
      </c>
      <c r="N615">
        <v>0.2066</v>
      </c>
      <c r="O615" s="41">
        <f>IF(L615=0,0,IF(C615&lt;&gt;"外语学院",综合评价得分!F615*因子分析矩阵及成分!$R$2+综合评价得分!G615*因子分析矩阵及成分!$R$3+综合评价得分!H615*因子分析矩阵及成分!$R$4,IF(综合评价得分!C615="外语学院",综合评价得分!G615*因子分析矩阵及成分!$R$7+综合评价得分!H615*因子分析矩阵及成分!$R$9)))</f>
        <v>-0.660567296297525</v>
      </c>
      <c r="P615" s="40">
        <f t="shared" si="72"/>
        <v>849</v>
      </c>
      <c r="Q615">
        <f t="shared" si="73"/>
        <v>345</v>
      </c>
      <c r="R615">
        <f t="shared" si="74"/>
        <v>36</v>
      </c>
      <c r="S615" t="str">
        <f>IF(Q615&lt;=VLOOKUP(C615,录取名额!$A:$B,2,0),"录取","不予录取")</f>
        <v>不予录取</v>
      </c>
      <c r="T615" t="str">
        <f t="shared" si="75"/>
        <v>RIGHT</v>
      </c>
      <c r="U615" t="str">
        <f>IF(R615&lt;=VLOOKUP(E615,录取名额!E:F,2,0),"录取","不予录取")</f>
        <v>不予录取</v>
      </c>
      <c r="V615" t="str">
        <f t="shared" si="76"/>
        <v>RIGHT</v>
      </c>
    </row>
    <row r="616" spans="1:22">
      <c r="A616" s="8">
        <v>758</v>
      </c>
      <c r="B616" s="8" t="s">
        <v>862</v>
      </c>
      <c r="C616" t="s">
        <v>1265</v>
      </c>
      <c r="D616">
        <f>VLOOKUP(A616,[1]数据整理!$A:$O,15,0)</f>
        <v>130500</v>
      </c>
      <c r="E616" t="str">
        <f>VLOOKUP(D616,目标专业代码!$I:$J,2,0)</f>
        <v>设计学</v>
      </c>
      <c r="F616" s="41">
        <v>0.335841121621263</v>
      </c>
      <c r="G616" s="41">
        <v>0.0585565877214408</v>
      </c>
      <c r="H616" s="41">
        <v>0.0944377302649425</v>
      </c>
      <c r="I616" s="7" t="s">
        <v>1262</v>
      </c>
      <c r="J616" s="7">
        <f t="shared" si="70"/>
        <v>0</v>
      </c>
      <c r="K616" s="7" t="str">
        <f t="shared" si="71"/>
        <v>不予录取</v>
      </c>
      <c r="L616">
        <v>1</v>
      </c>
      <c r="M616">
        <v>-0.10351</v>
      </c>
      <c r="N616">
        <v>-0.58373</v>
      </c>
      <c r="O616" s="41">
        <f>IF(L616=0,0,IF(C616&lt;&gt;"外语学院",综合评价得分!F616*因子分析矩阵及成分!$R$2+综合评价得分!G616*因子分析矩阵及成分!$R$3+综合评价得分!H616*因子分析矩阵及成分!$R$4,IF(综合评价得分!C616="外语学院",综合评价得分!G616*因子分析矩阵及成分!$R$7+综合评价得分!H616*因子分析矩阵及成分!$R$9)))</f>
        <v>0.157176276609243</v>
      </c>
      <c r="P616" s="40">
        <f t="shared" si="72"/>
        <v>319</v>
      </c>
      <c r="Q616">
        <f t="shared" si="73"/>
        <v>20</v>
      </c>
      <c r="R616">
        <f t="shared" si="74"/>
        <v>9</v>
      </c>
      <c r="S616" t="str">
        <f>IF(Q616&lt;=VLOOKUP(C616,录取名额!$A:$B,2,0),"录取","不予录取")</f>
        <v>录取</v>
      </c>
      <c r="T616" t="str">
        <f t="shared" si="75"/>
        <v>FALSE</v>
      </c>
      <c r="U616" t="str">
        <f>IF(R616&lt;=VLOOKUP(E616,录取名额!E:F,2,0),"录取","不予录取")</f>
        <v>不予录取</v>
      </c>
      <c r="V616" t="str">
        <f t="shared" si="76"/>
        <v>RIGHT</v>
      </c>
    </row>
    <row r="617" spans="1:22">
      <c r="A617" s="8">
        <v>759</v>
      </c>
      <c r="B617" s="8" t="s">
        <v>863</v>
      </c>
      <c r="C617" t="s">
        <v>1271</v>
      </c>
      <c r="D617">
        <f>VLOOKUP(A617,[1]数据整理!$A:$O,15,0)</f>
        <v>90702</v>
      </c>
      <c r="E617" t="str">
        <f>VLOOKUP(D617,目标专业代码!$I:$J,2,0)</f>
        <v>森林培育</v>
      </c>
      <c r="F617" s="41">
        <v>-0.207655596294593</v>
      </c>
      <c r="G617" s="41">
        <v>-0.374820596192622</v>
      </c>
      <c r="H617" s="41">
        <v>-0.100705200302355</v>
      </c>
      <c r="I617" s="7" t="s">
        <v>1275</v>
      </c>
      <c r="J617" s="7">
        <f t="shared" si="70"/>
        <v>0</v>
      </c>
      <c r="K617" s="7" t="str">
        <f t="shared" si="71"/>
        <v>不予录取</v>
      </c>
      <c r="L617">
        <v>1</v>
      </c>
      <c r="M617">
        <v>-1.27714</v>
      </c>
      <c r="N617">
        <v>-0.203</v>
      </c>
      <c r="O617" s="41">
        <f>IF(L617=0,0,IF(C617&lt;&gt;"外语学院",综合评价得分!F617*因子分析矩阵及成分!$R$2+综合评价得分!G617*因子分析矩阵及成分!$R$3+综合评价得分!H617*因子分析矩阵及成分!$R$4,IF(综合评价得分!C617="外语学院",综合评价得分!G617*因子分析矩阵及成分!$R$7+综合评价得分!H617*因子分析矩阵及成分!$R$9)))</f>
        <v>-0.274000958974608</v>
      </c>
      <c r="P617" s="40">
        <f t="shared" si="72"/>
        <v>660</v>
      </c>
      <c r="Q617">
        <f t="shared" si="73"/>
        <v>39</v>
      </c>
      <c r="R617">
        <f t="shared" si="74"/>
        <v>13</v>
      </c>
      <c r="S617" t="str">
        <f>IF(Q617&lt;=VLOOKUP(C617,录取名额!$A:$B,2,0),"录取","不予录取")</f>
        <v>不予录取</v>
      </c>
      <c r="T617" t="str">
        <f t="shared" si="75"/>
        <v>RIGHT</v>
      </c>
      <c r="U617" t="str">
        <f>IF(R617&lt;=VLOOKUP(E617,录取名额!E:F,2,0),"录取","不予录取")</f>
        <v>录取</v>
      </c>
      <c r="V617" t="str">
        <f t="shared" si="76"/>
        <v>FALSE</v>
      </c>
    </row>
    <row r="618" spans="1:22">
      <c r="A618" s="8">
        <v>760</v>
      </c>
      <c r="B618" s="8" t="s">
        <v>864</v>
      </c>
      <c r="C618" t="s">
        <v>1267</v>
      </c>
      <c r="D618">
        <f>VLOOKUP(A618,[1]数据整理!$A:$O,15,0)</f>
        <v>90707</v>
      </c>
      <c r="E618" t="str">
        <f>VLOOKUP(D618,目标专业代码!$I:$J,2,0)</f>
        <v>水土保持与荒漠化防治</v>
      </c>
      <c r="F618" s="41">
        <v>0.104879867426927</v>
      </c>
      <c r="G618" s="41">
        <v>-2.2516594188991</v>
      </c>
      <c r="H618" s="41">
        <v>-0.835482764436663</v>
      </c>
      <c r="I618" s="7">
        <v>84.76</v>
      </c>
      <c r="J618" s="7">
        <f t="shared" si="70"/>
        <v>84.76</v>
      </c>
      <c r="K618" s="7" t="str">
        <f t="shared" si="71"/>
        <v>录取</v>
      </c>
      <c r="L618">
        <v>1</v>
      </c>
      <c r="M618">
        <v>-2.08839</v>
      </c>
      <c r="N618">
        <v>-1.75722</v>
      </c>
      <c r="O618" s="41">
        <f>IF(L618=0,0,IF(C618&lt;&gt;"外语学院",综合评价得分!F618*因子分析矩阵及成分!$R$2+综合评价得分!G618*因子分析矩阵及成分!$R$3+综合评价得分!H618*因子分析矩阵及成分!$R$4,IF(综合评价得分!C618="外语学院",综合评价得分!G618*因子分析矩阵及成分!$R$7+综合评价得分!H618*因子分析矩阵及成分!$R$9)))</f>
        <v>-1.35887050928256</v>
      </c>
      <c r="P618" s="40">
        <f t="shared" si="72"/>
        <v>955</v>
      </c>
      <c r="Q618">
        <f t="shared" si="73"/>
        <v>30</v>
      </c>
      <c r="R618">
        <f t="shared" si="74"/>
        <v>18</v>
      </c>
      <c r="S618" t="str">
        <f>IF(Q618&lt;=VLOOKUP(C618,录取名额!$A:$B,2,0),"录取","不予录取")</f>
        <v>不予录取</v>
      </c>
      <c r="T618" t="str">
        <f t="shared" si="75"/>
        <v>FALSE</v>
      </c>
      <c r="U618" t="str">
        <f>IF(R618&lt;=VLOOKUP(E618,录取名额!E:F,2,0),"录取","不予录取")</f>
        <v>不予录取</v>
      </c>
      <c r="V618" t="str">
        <f t="shared" si="76"/>
        <v>FALSE</v>
      </c>
    </row>
    <row r="619" spans="1:22">
      <c r="A619" s="8">
        <v>761</v>
      </c>
      <c r="B619" s="8" t="s">
        <v>865</v>
      </c>
      <c r="C619" t="s">
        <v>1261</v>
      </c>
      <c r="D619">
        <f>VLOOKUP(A619,[1]数据整理!$A:$O,15,0)</f>
        <v>125300</v>
      </c>
      <c r="E619" t="str">
        <f>VLOOKUP(D619,目标专业代码!$I:$J,2,0)</f>
        <v>会计</v>
      </c>
      <c r="F619" s="41">
        <v>-0.427227557039002</v>
      </c>
      <c r="G619" s="41">
        <v>0.250299049507954</v>
      </c>
      <c r="H619" s="41">
        <v>-0.743621118486683</v>
      </c>
      <c r="I619" s="7" t="s">
        <v>1262</v>
      </c>
      <c r="J619" s="7">
        <f t="shared" si="70"/>
        <v>0</v>
      </c>
      <c r="K619" s="7" t="str">
        <f t="shared" si="71"/>
        <v>不予录取</v>
      </c>
      <c r="L619">
        <v>1</v>
      </c>
      <c r="M619">
        <v>-2.2497</v>
      </c>
      <c r="N619">
        <v>1.1903</v>
      </c>
      <c r="O619" s="41">
        <f>IF(L619=0,0,IF(C619&lt;&gt;"外语学院",综合评价得分!F619*因子分析矩阵及成分!$R$2+综合评价得分!G619*因子分析矩阵及成分!$R$3+综合评价得分!H619*因子分析矩阵及成分!$R$4,IF(综合评价得分!C619="外语学院",综合评价得分!G619*因子分析矩阵及成分!$R$7+综合评价得分!H619*因子分析矩阵及成分!$R$9)))</f>
        <v>-0.284681150463191</v>
      </c>
      <c r="P619" s="40">
        <f t="shared" si="72"/>
        <v>668</v>
      </c>
      <c r="Q619">
        <f t="shared" si="73"/>
        <v>292</v>
      </c>
      <c r="R619">
        <f t="shared" si="74"/>
        <v>59</v>
      </c>
      <c r="S619" t="str">
        <f>IF(Q619&lt;=VLOOKUP(C619,录取名额!$A:$B,2,0),"录取","不予录取")</f>
        <v>不予录取</v>
      </c>
      <c r="T619" t="str">
        <f t="shared" si="75"/>
        <v>RIGHT</v>
      </c>
      <c r="U619" t="str">
        <f>IF(R619&lt;=VLOOKUP(E619,录取名额!E:F,2,0),"录取","不予录取")</f>
        <v>不予录取</v>
      </c>
      <c r="V619" t="str">
        <f t="shared" si="76"/>
        <v>RIGHT</v>
      </c>
    </row>
    <row r="620" spans="1:22">
      <c r="A620" s="8">
        <v>763</v>
      </c>
      <c r="B620" s="8" t="s">
        <v>866</v>
      </c>
      <c r="C620" t="s">
        <v>1261</v>
      </c>
      <c r="D620">
        <f>VLOOKUP(A620,[1]数据整理!$A:$O,15,0)</f>
        <v>120200</v>
      </c>
      <c r="E620" t="str">
        <f>VLOOKUP(D620,目标专业代码!$I:$J,2,0)</f>
        <v>工商管理</v>
      </c>
      <c r="F620" s="41">
        <v>1.355021722313</v>
      </c>
      <c r="G620" s="41">
        <v>0.285157002249528</v>
      </c>
      <c r="H620" s="41">
        <v>0.470594588266861</v>
      </c>
      <c r="I620" s="7" t="s">
        <v>1262</v>
      </c>
      <c r="J620" s="7">
        <f t="shared" si="70"/>
        <v>0</v>
      </c>
      <c r="K620" s="7" t="str">
        <f t="shared" si="71"/>
        <v>不予录取</v>
      </c>
      <c r="L620">
        <v>1</v>
      </c>
      <c r="M620">
        <v>0.40926</v>
      </c>
      <c r="N620">
        <v>-0.44706</v>
      </c>
      <c r="O620" s="41">
        <f>IF(L620=0,0,IF(C620&lt;&gt;"外语学院",综合评价得分!F620*因子分析矩阵及成分!$R$2+综合评价得分!G620*因子分析矩阵及成分!$R$3+综合评价得分!H620*因子分析矩阵及成分!$R$4,IF(综合评价得分!C620="外语学院",综合评价得分!G620*因子分析矩阵及成分!$R$7+综合评价得分!H620*因子分析矩阵及成分!$R$9)))</f>
        <v>0.691656882835741</v>
      </c>
      <c r="P620" s="40">
        <f t="shared" si="72"/>
        <v>106</v>
      </c>
      <c r="Q620">
        <f t="shared" si="73"/>
        <v>55</v>
      </c>
      <c r="R620">
        <f t="shared" si="74"/>
        <v>18</v>
      </c>
      <c r="S620" t="str">
        <f>IF(Q620&lt;=VLOOKUP(C620,录取名额!$A:$B,2,0),"录取","不予录取")</f>
        <v>不予录取</v>
      </c>
      <c r="T620" t="str">
        <f t="shared" si="75"/>
        <v>RIGHT</v>
      </c>
      <c r="U620" t="str">
        <f>IF(R620&lt;=VLOOKUP(E620,录取名额!E:F,2,0),"录取","不予录取")</f>
        <v>不予录取</v>
      </c>
      <c r="V620" t="str">
        <f t="shared" si="76"/>
        <v>RIGHT</v>
      </c>
    </row>
    <row r="621" spans="1:22">
      <c r="A621" s="8">
        <v>764</v>
      </c>
      <c r="B621" s="8" t="s">
        <v>868</v>
      </c>
      <c r="C621" t="s">
        <v>1265</v>
      </c>
      <c r="D621">
        <f>VLOOKUP(A621,[1]数据整理!$A:$O,15,0)</f>
        <v>130500</v>
      </c>
      <c r="E621" t="str">
        <f>VLOOKUP(D621,目标专业代码!$I:$J,2,0)</f>
        <v>设计学</v>
      </c>
      <c r="F621" s="41">
        <v>0.435799770190887</v>
      </c>
      <c r="G621" s="41">
        <v>0.334195350637778</v>
      </c>
      <c r="H621" s="41">
        <v>2.96365389566</v>
      </c>
      <c r="I621" s="7" t="s">
        <v>1262</v>
      </c>
      <c r="J621" s="7">
        <f t="shared" si="70"/>
        <v>0</v>
      </c>
      <c r="K621" s="7" t="str">
        <f t="shared" si="71"/>
        <v>不予录取</v>
      </c>
      <c r="L621">
        <v>1</v>
      </c>
      <c r="M621">
        <v>0.44924</v>
      </c>
      <c r="N621">
        <v>-0.62596</v>
      </c>
      <c r="O621" s="41">
        <f>IF(L621=0,0,IF(C621&lt;&gt;"外语学院",综合评价得分!F621*因子分析矩阵及成分!$R$2+综合评价得分!G621*因子分析矩阵及成分!$R$3+综合评价得分!H621*因子分析矩阵及成分!$R$4,IF(综合评价得分!C621="外语学院",综合评价得分!G621*因子分析矩阵及成分!$R$7+综合评价得分!H621*因子分析矩阵及成分!$R$9)))</f>
        <v>1.41454897968707</v>
      </c>
      <c r="P621" s="40">
        <f t="shared" si="72"/>
        <v>27</v>
      </c>
      <c r="Q621">
        <f t="shared" si="73"/>
        <v>1</v>
      </c>
      <c r="R621">
        <f t="shared" si="74"/>
        <v>1</v>
      </c>
      <c r="S621" t="str">
        <f>IF(Q621&lt;=VLOOKUP(C621,录取名额!$A:$B,2,0),"录取","不予录取")</f>
        <v>录取</v>
      </c>
      <c r="T621" t="str">
        <f t="shared" si="75"/>
        <v>FALSE</v>
      </c>
      <c r="U621" t="str">
        <f>IF(R621&lt;=VLOOKUP(E621,录取名额!E:F,2,0),"录取","不予录取")</f>
        <v>录取</v>
      </c>
      <c r="V621" t="str">
        <f t="shared" si="76"/>
        <v>FALSE</v>
      </c>
    </row>
    <row r="622" spans="1:22">
      <c r="A622" s="8">
        <v>765</v>
      </c>
      <c r="B622" s="8" t="s">
        <v>869</v>
      </c>
      <c r="C622" t="s">
        <v>1261</v>
      </c>
      <c r="D622">
        <f>VLOOKUP(A622,[1]数据整理!$A:$O,15,0)</f>
        <v>125300</v>
      </c>
      <c r="E622" t="str">
        <f>VLOOKUP(D622,目标专业代码!$I:$J,2,0)</f>
        <v>会计</v>
      </c>
      <c r="F622" s="41">
        <v>-0.556959938100996</v>
      </c>
      <c r="G622" s="41">
        <v>-0.863153633295379</v>
      </c>
      <c r="H622" s="41">
        <v>-0.536990216831994</v>
      </c>
      <c r="I622" s="7" t="s">
        <v>1262</v>
      </c>
      <c r="J622" s="7">
        <f t="shared" si="70"/>
        <v>0</v>
      </c>
      <c r="K622" s="7" t="str">
        <f t="shared" si="71"/>
        <v>不予录取</v>
      </c>
      <c r="L622">
        <v>1</v>
      </c>
      <c r="M622">
        <v>0.03163</v>
      </c>
      <c r="N622">
        <v>-0.09068</v>
      </c>
      <c r="O622" s="41">
        <f>IF(L622=0,0,IF(C622&lt;&gt;"外语学院",综合评价得分!F622*因子分析矩阵及成分!$R$2+综合评价得分!G622*因子分析矩阵及成分!$R$3+综合评价得分!H622*因子分析矩阵及成分!$R$4,IF(综合评价得分!C622="外语学院",综合评价得分!G622*因子分析矩阵及成分!$R$7+综合评价得分!H622*因子分析矩阵及成分!$R$9)))</f>
        <v>-0.769690060523796</v>
      </c>
      <c r="P622" s="40">
        <f t="shared" si="72"/>
        <v>882</v>
      </c>
      <c r="Q622">
        <f t="shared" si="73"/>
        <v>351</v>
      </c>
      <c r="R622">
        <f t="shared" si="74"/>
        <v>73</v>
      </c>
      <c r="S622" t="str">
        <f>IF(Q622&lt;=VLOOKUP(C622,录取名额!$A:$B,2,0),"录取","不予录取")</f>
        <v>不予录取</v>
      </c>
      <c r="T622" t="str">
        <f t="shared" si="75"/>
        <v>RIGHT</v>
      </c>
      <c r="U622" t="str">
        <f>IF(R622&lt;=VLOOKUP(E622,录取名额!E:F,2,0),"录取","不予录取")</f>
        <v>不予录取</v>
      </c>
      <c r="V622" t="str">
        <f t="shared" si="76"/>
        <v>RIGHT</v>
      </c>
    </row>
    <row r="623" spans="1:22">
      <c r="A623" s="8">
        <v>767</v>
      </c>
      <c r="B623" s="8" t="s">
        <v>870</v>
      </c>
      <c r="C623" t="s">
        <v>1261</v>
      </c>
      <c r="D623">
        <f>VLOOKUP(A623,[1]数据整理!$A:$O,15,0)</f>
        <v>20200</v>
      </c>
      <c r="E623" t="str">
        <f>VLOOKUP(D623,目标专业代码!$I:$J,2,0)</f>
        <v>应用经济学</v>
      </c>
      <c r="F623" s="41">
        <v>0.307108696893792</v>
      </c>
      <c r="G623" s="41">
        <v>-0.19008218939595</v>
      </c>
      <c r="H623" s="41">
        <v>-0.284428492202315</v>
      </c>
      <c r="I623" s="7" t="s">
        <v>1262</v>
      </c>
      <c r="J623" s="7">
        <f t="shared" si="70"/>
        <v>0</v>
      </c>
      <c r="K623" s="7" t="str">
        <f t="shared" si="71"/>
        <v>不予录取</v>
      </c>
      <c r="L623">
        <v>1</v>
      </c>
      <c r="M623">
        <v>-0.43581</v>
      </c>
      <c r="N623">
        <v>-1.23658</v>
      </c>
      <c r="O623" s="41">
        <f>IF(L623=0,0,IF(C623&lt;&gt;"外语学院",综合评价得分!F623*因子分析矩阵及成分!$R$2+综合评价得分!G623*因子分析矩阵及成分!$R$3+综合评价得分!H623*因子分析矩阵及成分!$R$4,IF(综合评价得分!C623="外语学院",综合评价得分!G623*因子分析矩阵及成分!$R$7+综合评价得分!H623*因子分析矩阵及成分!$R$9)))</f>
        <v>-0.113836343626499</v>
      </c>
      <c r="P623" s="40">
        <f t="shared" si="72"/>
        <v>517</v>
      </c>
      <c r="Q623">
        <f t="shared" si="73"/>
        <v>234</v>
      </c>
      <c r="R623">
        <f t="shared" si="74"/>
        <v>55</v>
      </c>
      <c r="S623" t="str">
        <f>IF(Q623&lt;=VLOOKUP(C623,录取名额!$A:$B,2,0),"录取","不予录取")</f>
        <v>不予录取</v>
      </c>
      <c r="T623" t="str">
        <f t="shared" si="75"/>
        <v>RIGHT</v>
      </c>
      <c r="U623" t="str">
        <f>IF(R623&lt;=VLOOKUP(E623,录取名额!E:F,2,0),"录取","不予录取")</f>
        <v>不予录取</v>
      </c>
      <c r="V623" t="str">
        <f t="shared" si="76"/>
        <v>RIGHT</v>
      </c>
    </row>
    <row r="624" spans="1:22">
      <c r="A624" s="8">
        <v>768</v>
      </c>
      <c r="B624" s="8" t="s">
        <v>871</v>
      </c>
      <c r="C624" t="s">
        <v>1267</v>
      </c>
      <c r="D624">
        <f>VLOOKUP(A624,[1]数据整理!$A:$O,15,0)</f>
        <v>70503</v>
      </c>
      <c r="E624" t="str">
        <f>VLOOKUP(D624,目标专业代码!$I:$J,2,0)</f>
        <v>地图学与地理信息系统</v>
      </c>
      <c r="F624" s="41">
        <v>-0.648882133313207</v>
      </c>
      <c r="G624" s="41">
        <v>-0.778245414247705</v>
      </c>
      <c r="H624" s="41">
        <v>0.170496235231454</v>
      </c>
      <c r="I624" s="7">
        <v>76.8</v>
      </c>
      <c r="J624" s="7">
        <f t="shared" si="70"/>
        <v>76.8</v>
      </c>
      <c r="K624" s="7" t="str">
        <f t="shared" si="71"/>
        <v>录取</v>
      </c>
      <c r="L624">
        <v>1</v>
      </c>
      <c r="M624">
        <v>-0.27229</v>
      </c>
      <c r="N624">
        <v>-0.26167</v>
      </c>
      <c r="O624" s="41">
        <f>IF(L624=0,0,IF(C624&lt;&gt;"外语学院",综合评价得分!F624*因子分析矩阵及成分!$R$2+综合评价得分!G624*因子分析矩阵及成分!$R$3+综合评价得分!H624*因子分析矩阵及成分!$R$4,IF(综合评价得分!C624="外语学院",综合评价得分!G624*因子分析矩阵及成分!$R$7+综合评价得分!H624*因子分析矩阵及成分!$R$9)))</f>
        <v>-0.483974490005357</v>
      </c>
      <c r="P624" s="40">
        <f t="shared" si="72"/>
        <v>781</v>
      </c>
      <c r="Q624">
        <f t="shared" si="73"/>
        <v>20</v>
      </c>
      <c r="R624">
        <f t="shared" si="74"/>
        <v>7</v>
      </c>
      <c r="S624" t="str">
        <f>IF(Q624&lt;=VLOOKUP(C624,录取名额!$A:$B,2,0),"录取","不予录取")</f>
        <v>不予录取</v>
      </c>
      <c r="T624" t="str">
        <f t="shared" si="75"/>
        <v>FALSE</v>
      </c>
      <c r="U624" t="str">
        <f>IF(R624&lt;=VLOOKUP(E624,录取名额!E:F,2,0),"录取","不予录取")</f>
        <v>不予录取</v>
      </c>
      <c r="V624" t="str">
        <f t="shared" si="76"/>
        <v>FALSE</v>
      </c>
    </row>
    <row r="625" spans="1:22">
      <c r="A625" s="8">
        <v>769</v>
      </c>
      <c r="B625" s="8" t="s">
        <v>872</v>
      </c>
      <c r="C625" t="s">
        <v>1274</v>
      </c>
      <c r="D625">
        <f>VLOOKUP(A625,[1]数据整理!$A:$O,15,0)</f>
        <v>90705</v>
      </c>
      <c r="E625" t="str">
        <f>VLOOKUP(D625,目标专业代码!$I:$J,2,0)</f>
        <v>野生动植物保护与利用</v>
      </c>
      <c r="F625" s="41">
        <v>0.85864186816706</v>
      </c>
      <c r="G625" s="41">
        <v>-0.448463565168486</v>
      </c>
      <c r="H625" s="41">
        <v>-0.881413587411653</v>
      </c>
      <c r="I625" s="7">
        <v>79.33</v>
      </c>
      <c r="J625" s="7">
        <f t="shared" si="70"/>
        <v>79.33</v>
      </c>
      <c r="K625" s="7" t="str">
        <f t="shared" si="71"/>
        <v>录取</v>
      </c>
      <c r="L625">
        <v>1</v>
      </c>
      <c r="M625">
        <v>-1.77385</v>
      </c>
      <c r="N625">
        <v>-0.57397</v>
      </c>
      <c r="O625" s="41">
        <f>IF(L625=0,0,IF(C625&lt;&gt;"外语学院",综合评价得分!F625*因子分析矩阵及成分!$R$2+综合评价得分!G625*因子分析矩阵及成分!$R$3+综合评价得分!H625*因子分析矩阵及成分!$R$4,IF(综合评价得分!C625="外语学院",综合评价得分!G625*因子分析矩阵及成分!$R$7+综合评价得分!H625*因子分析矩阵及成分!$R$9)))</f>
        <v>-0.311919666996333</v>
      </c>
      <c r="P625" s="40">
        <f t="shared" si="72"/>
        <v>687</v>
      </c>
      <c r="Q625">
        <f t="shared" si="73"/>
        <v>15</v>
      </c>
      <c r="R625">
        <f t="shared" si="74"/>
        <v>5</v>
      </c>
      <c r="S625" t="str">
        <f>IF(Q625&lt;=VLOOKUP(C625,录取名额!$A:$B,2,0),"录取","不予录取")</f>
        <v>不予录取</v>
      </c>
      <c r="T625" t="str">
        <f t="shared" si="75"/>
        <v>FALSE</v>
      </c>
      <c r="U625" t="str">
        <f>IF(R625&lt;=VLOOKUP(E625,录取名额!E:F,2,0),"录取","不予录取")</f>
        <v>不予录取</v>
      </c>
      <c r="V625" t="str">
        <f t="shared" si="76"/>
        <v>FALSE</v>
      </c>
    </row>
    <row r="626" spans="1:22">
      <c r="A626" s="8">
        <v>770</v>
      </c>
      <c r="B626" s="8" t="s">
        <v>873</v>
      </c>
      <c r="C626" t="s">
        <v>1263</v>
      </c>
      <c r="D626">
        <f>VLOOKUP(A626,[1]数据整理!$A:$O,15,0)</f>
        <v>83400</v>
      </c>
      <c r="E626" t="str">
        <f>VLOOKUP(D626,目标专业代码!$I:$J,2,0)</f>
        <v>风景园林学（工学）</v>
      </c>
      <c r="F626" s="41">
        <v>0.895410746251945</v>
      </c>
      <c r="G626" s="41">
        <v>0.331829285429827</v>
      </c>
      <c r="H626" s="41">
        <v>0.552914377296007</v>
      </c>
      <c r="I626" s="7" t="s">
        <v>1262</v>
      </c>
      <c r="J626" s="7">
        <f t="shared" si="70"/>
        <v>0</v>
      </c>
      <c r="K626" s="7" t="str">
        <f t="shared" si="71"/>
        <v>不予录取</v>
      </c>
      <c r="L626">
        <v>1</v>
      </c>
      <c r="M626">
        <v>-0.65376</v>
      </c>
      <c r="N626">
        <v>-0.5558</v>
      </c>
      <c r="O626" s="41">
        <f>IF(L626=0,0,IF(C626&lt;&gt;"外语学院",综合评价得分!F626*因子分析矩阵及成分!$R$2+综合评价得分!G626*因子分析矩阵及成分!$R$3+综合评价得分!H626*因子分析矩阵及成分!$R$4,IF(综合评价得分!C626="外语学院",综合评价得分!G626*因子分析矩阵及成分!$R$7+综合评价得分!H626*因子分析矩阵及成分!$R$9)))</f>
        <v>0.617729265976415</v>
      </c>
      <c r="P626" s="40">
        <f t="shared" si="72"/>
        <v>122</v>
      </c>
      <c r="Q626">
        <f t="shared" si="73"/>
        <v>37</v>
      </c>
      <c r="R626">
        <f t="shared" si="74"/>
        <v>9</v>
      </c>
      <c r="S626" t="str">
        <f>IF(Q626&lt;=VLOOKUP(C626,录取名额!$A:$B,2,0),"录取","不予录取")</f>
        <v>录取</v>
      </c>
      <c r="T626" t="str">
        <f t="shared" si="75"/>
        <v>FALSE</v>
      </c>
      <c r="U626" t="str">
        <f>IF(R626&lt;=VLOOKUP(E626,录取名额!E:F,2,0),"录取","不予录取")</f>
        <v>录取</v>
      </c>
      <c r="V626" t="str">
        <f t="shared" si="76"/>
        <v>FALSE</v>
      </c>
    </row>
    <row r="627" spans="1:22">
      <c r="A627" s="8">
        <v>771</v>
      </c>
      <c r="B627" s="8" t="s">
        <v>875</v>
      </c>
      <c r="C627" t="s">
        <v>1261</v>
      </c>
      <c r="D627">
        <f>VLOOKUP(A627,[1]数据整理!$A:$O,15,0)</f>
        <v>120300</v>
      </c>
      <c r="E627" t="str">
        <f>VLOOKUP(D627,目标专业代码!$I:$J,2,0)</f>
        <v>农林经济管理</v>
      </c>
      <c r="F627" s="41">
        <v>-0.729275575675357</v>
      </c>
      <c r="G627" s="41">
        <v>0.197725412237878</v>
      </c>
      <c r="H627" s="41">
        <v>-0.491059393857004</v>
      </c>
      <c r="I627" s="7" t="s">
        <v>1262</v>
      </c>
      <c r="J627" s="7">
        <f t="shared" si="70"/>
        <v>0</v>
      </c>
      <c r="K627" s="7" t="str">
        <f t="shared" si="71"/>
        <v>不予录取</v>
      </c>
      <c r="L627">
        <v>1</v>
      </c>
      <c r="M627">
        <v>-0.97624</v>
      </c>
      <c r="N627">
        <v>0.44972</v>
      </c>
      <c r="O627" s="41">
        <f>IF(L627=0,0,IF(C627&lt;&gt;"外语学院",综合评价得分!F627*因子分析矩阵及成分!$R$2+综合评价得分!G627*因子分析矩阵及成分!$R$3+综合评价得分!H627*因子分析矩阵及成分!$R$4,IF(综合评价得分!C627="外语学院",综合评价得分!G627*因子分析矩阵及成分!$R$7+综合评价得分!H627*因子分析矩阵及成分!$R$9)))</f>
        <v>-0.2967407902415</v>
      </c>
      <c r="P627" s="40">
        <f t="shared" si="72"/>
        <v>676</v>
      </c>
      <c r="Q627">
        <f t="shared" si="73"/>
        <v>299</v>
      </c>
      <c r="R627">
        <f t="shared" si="74"/>
        <v>29</v>
      </c>
      <c r="S627" t="str">
        <f>IF(Q627&lt;=VLOOKUP(C627,录取名额!$A:$B,2,0),"录取","不予录取")</f>
        <v>不予录取</v>
      </c>
      <c r="T627" t="str">
        <f t="shared" si="75"/>
        <v>RIGHT</v>
      </c>
      <c r="U627" t="str">
        <f>IF(R627&lt;=VLOOKUP(E627,录取名额!E:F,2,0),"录取","不予录取")</f>
        <v>不予录取</v>
      </c>
      <c r="V627" t="str">
        <f t="shared" si="76"/>
        <v>RIGHT</v>
      </c>
    </row>
    <row r="628" spans="1:22">
      <c r="A628" s="8">
        <v>772</v>
      </c>
      <c r="B628" s="8" t="s">
        <v>876</v>
      </c>
      <c r="C628" t="s">
        <v>1270</v>
      </c>
      <c r="D628">
        <f>VLOOKUP(A628,[1]数据整理!$A:$O,15,0)</f>
        <v>50200</v>
      </c>
      <c r="E628" t="str">
        <f>VLOOKUP(D628,目标专业代码!$I:$J,2,0)</f>
        <v>外国语言文学</v>
      </c>
      <c r="F628" s="41">
        <v>-0.0421956449126116</v>
      </c>
      <c r="G628" s="41">
        <v>-1.59162394386909</v>
      </c>
      <c r="H628" s="41">
        <v>-0.835482764436663</v>
      </c>
      <c r="I628" s="7">
        <v>79.74</v>
      </c>
      <c r="J628" s="7">
        <f t="shared" si="70"/>
        <v>79.74</v>
      </c>
      <c r="K628" s="7" t="str">
        <f t="shared" si="71"/>
        <v>录取</v>
      </c>
      <c r="L628">
        <v>1</v>
      </c>
      <c r="M628">
        <v>-1.05001</v>
      </c>
      <c r="N628">
        <v>0.96714</v>
      </c>
      <c r="O628" s="41">
        <f>IF(L628=0,0,IF(C628&lt;&gt;"外语学院",综合评价得分!F628*因子分析矩阵及成分!$R$2+综合评价得分!G628*因子分析矩阵及成分!$R$3+综合评价得分!H628*因子分析矩阵及成分!$R$4,IF(综合评价得分!C628="外语学院",综合评价得分!G628*因子分析矩阵及成分!$R$7+综合评价得分!H628*因子分析矩阵及成分!$R$9)))</f>
        <v>-1.51677064114618</v>
      </c>
      <c r="P628" s="40">
        <f t="shared" si="72"/>
        <v>967</v>
      </c>
      <c r="Q628">
        <f t="shared" si="73"/>
        <v>35</v>
      </c>
      <c r="R628">
        <f t="shared" si="74"/>
        <v>19</v>
      </c>
      <c r="S628" t="str">
        <f>IF(Q628&lt;=VLOOKUP(C628,录取名额!$A:$B,2,0),"录取","不予录取")</f>
        <v>不予录取</v>
      </c>
      <c r="T628" t="str">
        <f t="shared" si="75"/>
        <v>FALSE</v>
      </c>
      <c r="U628" t="str">
        <f>IF(R628&lt;=VLOOKUP(E628,录取名额!E:F,2,0),"录取","不予录取")</f>
        <v>不予录取</v>
      </c>
      <c r="V628" t="str">
        <f t="shared" si="76"/>
        <v>FALSE</v>
      </c>
    </row>
    <row r="629" spans="1:22">
      <c r="A629" s="8">
        <v>774</v>
      </c>
      <c r="B629" s="8" t="s">
        <v>877</v>
      </c>
      <c r="C629" t="s">
        <v>1261</v>
      </c>
      <c r="D629">
        <f>VLOOKUP(A629,[1]数据整理!$A:$O,15,0)</f>
        <v>120300</v>
      </c>
      <c r="E629" t="str">
        <f>VLOOKUP(D629,目标专业代码!$I:$J,2,0)</f>
        <v>农林经济管理</v>
      </c>
      <c r="F629" s="41">
        <v>0.564490843487983</v>
      </c>
      <c r="G629" s="41">
        <v>0.205794467946844</v>
      </c>
      <c r="H629" s="41">
        <v>-0.881413587411653</v>
      </c>
      <c r="I629" s="7" t="s">
        <v>1262</v>
      </c>
      <c r="J629" s="7">
        <f t="shared" si="70"/>
        <v>0</v>
      </c>
      <c r="K629" s="7" t="str">
        <f t="shared" si="71"/>
        <v>不予录取</v>
      </c>
      <c r="L629">
        <v>1</v>
      </c>
      <c r="M629">
        <v>0.59307</v>
      </c>
      <c r="N629">
        <v>-0.61212</v>
      </c>
      <c r="O629" s="41">
        <f>IF(L629=0,0,IF(C629&lt;&gt;"外语学院",综合评价得分!F629*因子分析矩阵及成分!$R$2+综合评价得分!G629*因子分析矩阵及成分!$R$3+综合评价得分!H629*因子分析矩阵及成分!$R$4,IF(综合评价得分!C629="外语学院",综合评价得分!G629*因子分析矩阵及成分!$R$7+综合评价得分!H629*因子分析矩阵及成分!$R$9)))</f>
        <v>-0.0832522296823244</v>
      </c>
      <c r="P629" s="40">
        <f t="shared" si="72"/>
        <v>490</v>
      </c>
      <c r="Q629">
        <f t="shared" si="73"/>
        <v>227</v>
      </c>
      <c r="R629">
        <f t="shared" si="74"/>
        <v>22</v>
      </c>
      <c r="S629" t="str">
        <f>IF(Q629&lt;=VLOOKUP(C629,录取名额!$A:$B,2,0),"录取","不予录取")</f>
        <v>不予录取</v>
      </c>
      <c r="T629" t="str">
        <f t="shared" si="75"/>
        <v>RIGHT</v>
      </c>
      <c r="U629" t="str">
        <f>IF(R629&lt;=VLOOKUP(E629,录取名额!E:F,2,0),"录取","不予录取")</f>
        <v>不予录取</v>
      </c>
      <c r="V629" t="str">
        <f t="shared" si="76"/>
        <v>RIGHT</v>
      </c>
    </row>
    <row r="630" spans="1:22">
      <c r="A630" s="8">
        <v>775</v>
      </c>
      <c r="B630" s="8" t="s">
        <v>878</v>
      </c>
      <c r="C630" t="s">
        <v>1265</v>
      </c>
      <c r="D630">
        <f>VLOOKUP(A630,[1]数据整理!$A:$O,15,0)</f>
        <v>135108</v>
      </c>
      <c r="E630" t="str">
        <f>VLOOKUP(D630,目标专业代码!$I:$J,2,0)</f>
        <v>艺术设计</v>
      </c>
      <c r="F630" s="41">
        <v>-1.33337161294807</v>
      </c>
      <c r="G630" s="41">
        <v>0.123785414719763</v>
      </c>
      <c r="H630" s="41">
        <v>0.0786345892814738</v>
      </c>
      <c r="I630" s="7" t="s">
        <v>1262</v>
      </c>
      <c r="J630" s="7">
        <f t="shared" si="70"/>
        <v>0</v>
      </c>
      <c r="K630" s="7" t="str">
        <f t="shared" si="71"/>
        <v>不予录取</v>
      </c>
      <c r="L630">
        <v>1</v>
      </c>
      <c r="M630">
        <v>-0.19726</v>
      </c>
      <c r="N630">
        <v>0.18221</v>
      </c>
      <c r="O630" s="41">
        <f>IF(L630=0,0,IF(C630&lt;&gt;"外语学院",综合评价得分!F630*因子分析矩阵及成分!$R$2+综合评价得分!G630*因子分析矩阵及成分!$R$3+综合评价得分!H630*因子分析矩阵及成分!$R$4,IF(综合评价得分!C630="外语学院",综合评价得分!G630*因子分析矩阵及成分!$R$7+综合评价得分!H630*因子分析矩阵及成分!$R$9)))</f>
        <v>-0.281327972588302</v>
      </c>
      <c r="P630" s="40">
        <f t="shared" si="72"/>
        <v>665</v>
      </c>
      <c r="Q630">
        <f t="shared" si="73"/>
        <v>46</v>
      </c>
      <c r="R630">
        <f t="shared" si="74"/>
        <v>27</v>
      </c>
      <c r="S630" t="str">
        <f>IF(Q630&lt;=VLOOKUP(C630,录取名额!$A:$B,2,0),"录取","不予录取")</f>
        <v>不予录取</v>
      </c>
      <c r="T630" t="str">
        <f t="shared" si="75"/>
        <v>RIGHT</v>
      </c>
      <c r="U630" t="str">
        <f>IF(R630&lt;=VLOOKUP(E630,录取名额!E:F,2,0),"录取","不予录取")</f>
        <v>不予录取</v>
      </c>
      <c r="V630" t="str">
        <f t="shared" si="76"/>
        <v>RIGHT</v>
      </c>
    </row>
    <row r="631" spans="1:22">
      <c r="A631" s="8">
        <v>701</v>
      </c>
      <c r="B631" s="8" t="s">
        <v>811</v>
      </c>
      <c r="C631" t="s">
        <v>1263</v>
      </c>
      <c r="D631">
        <f>VLOOKUP(A631,[1]数据整理!$A:$O,15,0)</f>
        <v>97300</v>
      </c>
      <c r="E631" t="str">
        <f>VLOOKUP(D631,目标专业代码!$I:$J,2,0)</f>
        <v>风景园林学（农学）</v>
      </c>
      <c r="F631" s="41">
        <v>-0.490816613594024</v>
      </c>
      <c r="G631" s="41">
        <v>-0.293936189546401</v>
      </c>
      <c r="H631" s="41">
        <v>1.27253581770343</v>
      </c>
      <c r="I631" s="7">
        <v>91.14</v>
      </c>
      <c r="J631" s="7">
        <f t="shared" si="70"/>
        <v>91.14</v>
      </c>
      <c r="K631" s="7" t="str">
        <f t="shared" si="71"/>
        <v>录取</v>
      </c>
      <c r="L631">
        <v>1</v>
      </c>
      <c r="M631">
        <v>0.06915</v>
      </c>
      <c r="N631">
        <v>0.34725</v>
      </c>
      <c r="O631" s="41">
        <f>IF(L631=0,0,IF(C631&lt;&gt;"外语学院",综合评价得分!F571*因子分析矩阵及成分!$R$2+综合评价得分!G571*因子分析矩阵及成分!$R$3+综合评价得分!H571*因子分析矩阵及成分!$R$4,IF(综合评价得分!C571="外语学院",综合评价得分!G571*因子分析矩阵及成分!$R$7+综合评价得分!H571*因子分析矩阵及成分!$R$9)))</f>
        <v>0.07656902783332</v>
      </c>
      <c r="P631" s="40">
        <f t="shared" si="72"/>
        <v>369</v>
      </c>
      <c r="Q631">
        <f t="shared" si="73"/>
        <v>102</v>
      </c>
      <c r="R631">
        <f t="shared" si="74"/>
        <v>18</v>
      </c>
      <c r="S631" t="str">
        <f>IF(Q631&lt;=VLOOKUP(C631,录取名额!$A:$B,2,0),"录取","不予录取")</f>
        <v>录取</v>
      </c>
      <c r="T631" t="str">
        <f t="shared" si="75"/>
        <v>RIGHT</v>
      </c>
      <c r="U631" t="str">
        <f>IF(R631&lt;=VLOOKUP(E631,录取名额!E:F,2,0),"录取","不予录取")</f>
        <v>录取</v>
      </c>
      <c r="V631" t="str">
        <f t="shared" si="76"/>
        <v>RIGHT</v>
      </c>
    </row>
    <row r="632" spans="1:22">
      <c r="A632" s="8">
        <v>778</v>
      </c>
      <c r="B632" s="8" t="s">
        <v>880</v>
      </c>
      <c r="C632" t="s">
        <v>1269</v>
      </c>
      <c r="D632">
        <f>VLOOKUP(A632,[1]数据整理!$A:$O,15,0)</f>
        <v>45400</v>
      </c>
      <c r="E632" t="str">
        <f>VLOOKUP(D632,目标专业代码!$I:$J,2,0)</f>
        <v>应用心理</v>
      </c>
      <c r="F632" s="41">
        <v>-1.21879974362892</v>
      </c>
      <c r="G632" s="41">
        <v>0.170664695520783</v>
      </c>
      <c r="H632" s="41">
        <v>1.62616314072901</v>
      </c>
      <c r="I632" s="7">
        <v>73.8</v>
      </c>
      <c r="J632" s="7">
        <f t="shared" si="70"/>
        <v>73.8</v>
      </c>
      <c r="K632" s="7" t="str">
        <f t="shared" si="71"/>
        <v>录取</v>
      </c>
      <c r="L632">
        <v>1</v>
      </c>
      <c r="M632">
        <v>1.72595</v>
      </c>
      <c r="N632">
        <v>-1.07727</v>
      </c>
      <c r="O632" s="41">
        <f>IF(L632=0,0,IF(C632&lt;&gt;"外语学院",综合评价得分!F632*因子分析矩阵及成分!$R$2+综合评价得分!G632*因子分析矩阵及成分!$R$3+综合评价得分!H632*因子分析矩阵及成分!$R$4,IF(综合评价得分!C632="外语学院",综合评价得分!G632*因子分析矩阵及成分!$R$7+综合评价得分!H632*因子分析矩阵及成分!$R$9)))</f>
        <v>0.365402819193695</v>
      </c>
      <c r="P632" s="40">
        <f t="shared" si="72"/>
        <v>212</v>
      </c>
      <c r="Q632">
        <f t="shared" si="73"/>
        <v>11</v>
      </c>
      <c r="R632">
        <f t="shared" si="74"/>
        <v>3</v>
      </c>
      <c r="S632" t="str">
        <f>IF(Q632&lt;=VLOOKUP(C632,录取名额!$A:$B,2,0),"录取","不予录取")</f>
        <v>录取</v>
      </c>
      <c r="T632" t="str">
        <f t="shared" si="75"/>
        <v>RIGHT</v>
      </c>
      <c r="U632" t="str">
        <f>IF(R632&lt;=VLOOKUP(E632,录取名额!E:F,2,0),"录取","不予录取")</f>
        <v>录取</v>
      </c>
      <c r="V632" t="str">
        <f t="shared" si="76"/>
        <v>RIGHT</v>
      </c>
    </row>
    <row r="633" spans="1:22">
      <c r="A633" s="8">
        <v>779</v>
      </c>
      <c r="B633" s="8" t="s">
        <v>882</v>
      </c>
      <c r="C633" t="s">
        <v>1261</v>
      </c>
      <c r="D633">
        <f>VLOOKUP(A633,[1]数据整理!$A:$O,15,0)</f>
        <v>120300</v>
      </c>
      <c r="E633" t="str">
        <f>VLOOKUP(D633,目标专业代码!$I:$J,2,0)</f>
        <v>农林经济管理</v>
      </c>
      <c r="F633" s="41">
        <v>1.74109494220429</v>
      </c>
      <c r="G633" s="41">
        <v>-1.08844898185317</v>
      </c>
      <c r="H633" s="41">
        <v>-0.197473448082301</v>
      </c>
      <c r="I633" s="7" t="s">
        <v>1262</v>
      </c>
      <c r="J633" s="7">
        <f t="shared" si="70"/>
        <v>0</v>
      </c>
      <c r="K633" s="7" t="str">
        <f t="shared" si="71"/>
        <v>不予录取</v>
      </c>
      <c r="L633">
        <v>1</v>
      </c>
      <c r="M633">
        <v>-0.07629</v>
      </c>
      <c r="N633">
        <v>-0.45121</v>
      </c>
      <c r="O633" s="41">
        <f>IF(L633=0,0,IF(C633&lt;&gt;"外语学院",综合评价得分!F633*因子分析矩阵及成分!$R$2+综合评价得分!G633*因子分析矩阵及成分!$R$3+综合评价得分!H633*因子分析矩阵及成分!$R$4,IF(综合评价得分!C633="外语学院",综合评价得分!G633*因子分析矩阵及成分!$R$7+综合评价得分!H633*因子分析矩阵及成分!$R$9)))</f>
        <v>-0.108555917631222</v>
      </c>
      <c r="P633" s="40">
        <f t="shared" si="72"/>
        <v>515</v>
      </c>
      <c r="Q633">
        <f t="shared" si="73"/>
        <v>233</v>
      </c>
      <c r="R633">
        <f t="shared" si="74"/>
        <v>23</v>
      </c>
      <c r="S633" t="str">
        <f>IF(Q633&lt;=VLOOKUP(C633,录取名额!$A:$B,2,0),"录取","不予录取")</f>
        <v>不予录取</v>
      </c>
      <c r="T633" t="str">
        <f t="shared" si="75"/>
        <v>RIGHT</v>
      </c>
      <c r="U633" t="str">
        <f>IF(R633&lt;=VLOOKUP(E633,录取名额!E:F,2,0),"录取","不予录取")</f>
        <v>不予录取</v>
      </c>
      <c r="V633" t="str">
        <f t="shared" si="76"/>
        <v>RIGHT</v>
      </c>
    </row>
    <row r="634" spans="1:22">
      <c r="A634" s="8">
        <v>780</v>
      </c>
      <c r="B634" s="8" t="s">
        <v>883</v>
      </c>
      <c r="C634" t="s">
        <v>1264</v>
      </c>
      <c r="D634">
        <f>VLOOKUP(A634,[1]数据整理!$A:$O,15,0)</f>
        <v>83000</v>
      </c>
      <c r="E634" t="str">
        <f>VLOOKUP(D634,目标专业代码!$I:$J,2,0)</f>
        <v>环境科学与工程</v>
      </c>
      <c r="F634" s="41">
        <v>-0.170886718209708</v>
      </c>
      <c r="G634" s="41">
        <v>0.197911455511694</v>
      </c>
      <c r="H634" s="41">
        <v>-0.881413587411653</v>
      </c>
      <c r="I634" s="7" t="s">
        <v>1262</v>
      </c>
      <c r="J634" s="7">
        <f t="shared" si="70"/>
        <v>0</v>
      </c>
      <c r="K634" s="7" t="str">
        <f t="shared" si="71"/>
        <v>不予录取</v>
      </c>
      <c r="L634">
        <v>1</v>
      </c>
      <c r="M634">
        <v>-0.54894</v>
      </c>
      <c r="N634">
        <v>2.66656</v>
      </c>
      <c r="O634" s="41">
        <f>IF(L634=0,0,IF(C634&lt;&gt;"外语学院",综合评价得分!F634*因子分析矩阵及成分!$R$2+综合评价得分!G634*因子分析矩阵及成分!$R$3+综合评价得分!H634*因子分析矩阵及成分!$R$4,IF(综合评价得分!C634="外语学院",综合评价得分!G634*因子分析矩阵及成分!$R$7+综合评价得分!H634*因子分析矩阵及成分!$R$9)))</f>
        <v>-0.291139854483136</v>
      </c>
      <c r="P634" s="40">
        <f t="shared" si="72"/>
        <v>674</v>
      </c>
      <c r="Q634">
        <f t="shared" si="73"/>
        <v>11</v>
      </c>
      <c r="R634">
        <f t="shared" si="74"/>
        <v>9</v>
      </c>
      <c r="S634" t="str">
        <f>IF(Q634&lt;=VLOOKUP(C634,录取名额!$A:$B,2,0),"录取","不予录取")</f>
        <v>不予录取</v>
      </c>
      <c r="T634" t="str">
        <f t="shared" si="75"/>
        <v>RIGHT</v>
      </c>
      <c r="U634" t="str">
        <f>IF(R634&lt;=VLOOKUP(E634,录取名额!E:F,2,0),"录取","不予录取")</f>
        <v>不予录取</v>
      </c>
      <c r="V634" t="str">
        <f t="shared" si="76"/>
        <v>RIGHT</v>
      </c>
    </row>
    <row r="635" spans="1:22">
      <c r="A635" s="8">
        <v>781</v>
      </c>
      <c r="B635" s="8" t="s">
        <v>885</v>
      </c>
      <c r="C635" t="s">
        <v>1261</v>
      </c>
      <c r="D635">
        <f>VLOOKUP(A635,[1]数据整理!$A:$O,15,0)</f>
        <v>120200</v>
      </c>
      <c r="E635" t="str">
        <f>VLOOKUP(D635,目标专业代码!$I:$J,2,0)</f>
        <v>工商管理</v>
      </c>
      <c r="F635" s="41">
        <v>0.270339818808907</v>
      </c>
      <c r="G635" s="41">
        <v>0.247761139977527</v>
      </c>
      <c r="H635" s="41">
        <v>-0.881413587411653</v>
      </c>
      <c r="I635" s="7" t="s">
        <v>1262</v>
      </c>
      <c r="J635" s="7">
        <f t="shared" si="70"/>
        <v>0</v>
      </c>
      <c r="K635" s="7" t="str">
        <f t="shared" si="71"/>
        <v>不予录取</v>
      </c>
      <c r="L635">
        <v>1</v>
      </c>
      <c r="M635">
        <v>-0.92333</v>
      </c>
      <c r="N635">
        <v>1.56582</v>
      </c>
      <c r="O635" s="41">
        <f>IF(L635=0,0,IF(C635&lt;&gt;"外语学院",综合评价得分!F635*因子分析矩阵及成分!$R$2+综合评价得分!G635*因子分析矩阵及成分!$R$3+综合评价得分!H635*因子分析矩阵及成分!$R$4,IF(综合评价得分!C635="外语学院",综合评价得分!G635*因子分析矩阵及成分!$R$7+综合评价得分!H635*因子分析矩阵及成分!$R$9)))</f>
        <v>-0.145006075217681</v>
      </c>
      <c r="P635" s="40">
        <f t="shared" si="72"/>
        <v>547</v>
      </c>
      <c r="Q635">
        <f t="shared" si="73"/>
        <v>248</v>
      </c>
      <c r="R635">
        <f t="shared" si="74"/>
        <v>82</v>
      </c>
      <c r="S635" t="str">
        <f>IF(Q635&lt;=VLOOKUP(C635,录取名额!$A:$B,2,0),"录取","不予录取")</f>
        <v>不予录取</v>
      </c>
      <c r="T635" t="str">
        <f t="shared" si="75"/>
        <v>RIGHT</v>
      </c>
      <c r="U635" t="str">
        <f>IF(R635&lt;=VLOOKUP(E635,录取名额!E:F,2,0),"录取","不予录取")</f>
        <v>不予录取</v>
      </c>
      <c r="V635" t="str">
        <f t="shared" si="76"/>
        <v>RIGHT</v>
      </c>
    </row>
    <row r="636" spans="1:22">
      <c r="A636" s="8">
        <v>782</v>
      </c>
      <c r="B636" s="8" t="s">
        <v>886</v>
      </c>
      <c r="C636" t="s">
        <v>1271</v>
      </c>
      <c r="D636">
        <f>VLOOKUP(A636,[1]数据整理!$A:$O,15,0)</f>
        <v>90703</v>
      </c>
      <c r="E636" t="str">
        <f>VLOOKUP(D636,目标专业代码!$I:$J,2,0)</f>
        <v>森林保护学</v>
      </c>
      <c r="F636" s="41">
        <v>-0.36363850048398</v>
      </c>
      <c r="G636" s="41">
        <v>-0.341876513351505</v>
      </c>
      <c r="H636" s="41">
        <v>0.170496235231454</v>
      </c>
      <c r="I636" s="7" t="s">
        <v>1262</v>
      </c>
      <c r="J636" s="7">
        <f t="shared" si="70"/>
        <v>0</v>
      </c>
      <c r="K636" s="7" t="str">
        <f t="shared" si="71"/>
        <v>不予录取</v>
      </c>
      <c r="L636">
        <v>1</v>
      </c>
      <c r="M636">
        <v>0.92274</v>
      </c>
      <c r="N636">
        <v>0.03863</v>
      </c>
      <c r="O636" s="41">
        <f>IF(L636=0,0,IF(C636&lt;&gt;"外语学院",综合评价得分!F636*因子分析矩阵及成分!$R$2+综合评价得分!G636*因子分析矩阵及成分!$R$3+综合评价得分!H636*因子分析矩阵及成分!$R$4,IF(综合评价得分!C636="外语学院",综合评价得分!G636*因子分析矩阵及成分!$R$7+综合评价得分!H636*因子分析矩阵及成分!$R$9)))</f>
        <v>-0.19780989165056</v>
      </c>
      <c r="P636" s="40">
        <f t="shared" si="72"/>
        <v>599</v>
      </c>
      <c r="Q636">
        <f t="shared" si="73"/>
        <v>34</v>
      </c>
      <c r="R636">
        <f t="shared" si="74"/>
        <v>3</v>
      </c>
      <c r="S636" t="str">
        <f>IF(Q636&lt;=VLOOKUP(C636,录取名额!$A:$B,2,0),"录取","不予录取")</f>
        <v>录取</v>
      </c>
      <c r="T636" t="str">
        <f t="shared" si="75"/>
        <v>FALSE</v>
      </c>
      <c r="U636" t="str">
        <f>IF(R636&lt;=VLOOKUP(E636,录取名额!E:F,2,0),"录取","不予录取")</f>
        <v>录取</v>
      </c>
      <c r="V636" t="str">
        <f t="shared" si="76"/>
        <v>FALSE</v>
      </c>
    </row>
    <row r="637" spans="1:22">
      <c r="A637" s="8">
        <v>783</v>
      </c>
      <c r="B637" s="8" t="s">
        <v>887</v>
      </c>
      <c r="C637" t="s">
        <v>1261</v>
      </c>
      <c r="D637">
        <f>VLOOKUP(A637,[1]数据整理!$A:$O,15,0)</f>
        <v>20200</v>
      </c>
      <c r="E637" t="str">
        <f>VLOOKUP(D637,目标专业代码!$I:$J,2,0)</f>
        <v>应用经济学</v>
      </c>
      <c r="F637" s="41">
        <v>-0.713378311536601</v>
      </c>
      <c r="G637" s="41">
        <v>0.44315398514482</v>
      </c>
      <c r="H637" s="41">
        <v>0.952287957834324</v>
      </c>
      <c r="I637" s="7" t="s">
        <v>1262</v>
      </c>
      <c r="J637" s="7">
        <f t="shared" si="70"/>
        <v>0</v>
      </c>
      <c r="K637" s="7" t="str">
        <f t="shared" si="71"/>
        <v>不予录取</v>
      </c>
      <c r="L637">
        <v>1</v>
      </c>
      <c r="M637">
        <v>-0.65278</v>
      </c>
      <c r="N637">
        <v>1.11362</v>
      </c>
      <c r="O637" s="41">
        <f>IF(L637=0,0,IF(C637&lt;&gt;"外语学院",综合评价得分!F637*因子分析矩阵及成分!$R$2+综合评价得分!G637*因子分析矩阵及成分!$R$3+综合评价得分!H637*因子分析矩阵及成分!$R$4,IF(综合评价得分!C637="外语学院",综合评价得分!G637*因子分析矩阵及成分!$R$7+综合评价得分!H637*因子分析矩阵及成分!$R$9)))</f>
        <v>0.376872137853038</v>
      </c>
      <c r="P637" s="40">
        <f t="shared" si="72"/>
        <v>206</v>
      </c>
      <c r="Q637">
        <f t="shared" si="73"/>
        <v>102</v>
      </c>
      <c r="R637">
        <f t="shared" si="74"/>
        <v>26</v>
      </c>
      <c r="S637" t="str">
        <f>IF(Q637&lt;=VLOOKUP(C637,录取名额!$A:$B,2,0),"录取","不予录取")</f>
        <v>不予录取</v>
      </c>
      <c r="T637" t="str">
        <f t="shared" si="75"/>
        <v>RIGHT</v>
      </c>
      <c r="U637" t="str">
        <f>IF(R637&lt;=VLOOKUP(E637,录取名额!E:F,2,0),"录取","不予录取")</f>
        <v>不予录取</v>
      </c>
      <c r="V637" t="str">
        <f t="shared" si="76"/>
        <v>RIGHT</v>
      </c>
    </row>
    <row r="638" spans="1:22">
      <c r="A638" s="8">
        <v>784</v>
      </c>
      <c r="B638" s="8" t="s">
        <v>888</v>
      </c>
      <c r="C638" t="s">
        <v>1277</v>
      </c>
      <c r="D638">
        <f>VLOOKUP(A638,[1]数据整理!$A:$O,15,0)</f>
        <v>70100</v>
      </c>
      <c r="E638" t="str">
        <f>VLOOKUP(D638,目标专业代码!$I:$J,2,0)</f>
        <v>数学</v>
      </c>
      <c r="F638" s="41">
        <v>0.766719672954849</v>
      </c>
      <c r="G638" s="41">
        <v>-0.188707914388882</v>
      </c>
      <c r="H638" s="41">
        <v>-0.881413587411653</v>
      </c>
      <c r="I638" s="7" t="s">
        <v>1262</v>
      </c>
      <c r="J638" s="7">
        <f t="shared" si="70"/>
        <v>0</v>
      </c>
      <c r="K638" s="7" t="str">
        <f t="shared" si="71"/>
        <v>不予录取</v>
      </c>
      <c r="L638">
        <v>1</v>
      </c>
      <c r="M638">
        <v>-0.15543</v>
      </c>
      <c r="N638">
        <v>0.38675</v>
      </c>
      <c r="O638" s="41">
        <f>IF(L638=0,0,IF(C638&lt;&gt;"外语学院",综合评价得分!F638*因子分析矩阵及成分!$R$2+综合评价得分!G638*因子分析矩阵及成分!$R$3+综合评价得分!H638*因子分析矩阵及成分!$R$4,IF(综合评价得分!C638="外语学院",综合评价得分!G638*因子分析矩阵及成分!$R$7+综合评价得分!H638*因子分析矩阵及成分!$R$9)))</f>
        <v>-0.214231257754202</v>
      </c>
      <c r="P638" s="40">
        <f t="shared" si="72"/>
        <v>617</v>
      </c>
      <c r="Q638">
        <f t="shared" si="73"/>
        <v>1</v>
      </c>
      <c r="R638">
        <f t="shared" si="74"/>
        <v>1</v>
      </c>
      <c r="S638" t="str">
        <f>IF(Q638&lt;=VLOOKUP(C638,录取名额!$A:$B,2,0),"录取","不予录取")</f>
        <v>不予录取</v>
      </c>
      <c r="T638" t="str">
        <f t="shared" si="75"/>
        <v>RIGHT</v>
      </c>
      <c r="U638" t="str">
        <f>IF(R638&lt;=VLOOKUP(E638,录取名额!E:F,2,0),"录取","不予录取")</f>
        <v>不予录取</v>
      </c>
      <c r="V638" t="str">
        <f t="shared" si="76"/>
        <v>RIGHT</v>
      </c>
    </row>
    <row r="639" spans="1:22">
      <c r="A639" s="8">
        <v>785</v>
      </c>
      <c r="B639" s="8" t="s">
        <v>890</v>
      </c>
      <c r="C639" t="s">
        <v>1263</v>
      </c>
      <c r="D639">
        <f>VLOOKUP(A639,[1]数据整理!$A:$O,15,0)</f>
        <v>95300</v>
      </c>
      <c r="E639" t="str">
        <f>VLOOKUP(D639,目标专业代码!$I:$J,2,0)</f>
        <v>风景园林</v>
      </c>
      <c r="F639" s="41">
        <v>-0.713378311536601</v>
      </c>
      <c r="G639" s="41">
        <v>0.375910491775802</v>
      </c>
      <c r="H639" s="41">
        <v>0.430470911837393</v>
      </c>
      <c r="I639" s="7">
        <v>81.91</v>
      </c>
      <c r="J639" s="7">
        <f t="shared" si="70"/>
        <v>81.91</v>
      </c>
      <c r="K639" s="7" t="str">
        <f t="shared" si="71"/>
        <v>录取</v>
      </c>
      <c r="L639">
        <v>1</v>
      </c>
      <c r="M639">
        <v>-0.30546</v>
      </c>
      <c r="N639">
        <v>0.72368</v>
      </c>
      <c r="O639" s="41">
        <f>IF(L639=0,0,IF(C639&lt;&gt;"外语学院",综合评价得分!F639*因子分析矩阵及成分!$R$2+综合评价得分!G639*因子分析矩阵及成分!$R$3+综合评价得分!H639*因子分析矩阵及成分!$R$4,IF(综合评价得分!C639="外语学院",综合评价得分!G639*因子分析矩阵及成分!$R$7+综合评价得分!H639*因子分析矩阵及成分!$R$9)))</f>
        <v>0.145126323574231</v>
      </c>
      <c r="P639" s="40">
        <f t="shared" si="72"/>
        <v>325</v>
      </c>
      <c r="Q639">
        <f t="shared" si="73"/>
        <v>87</v>
      </c>
      <c r="R639">
        <f t="shared" si="74"/>
        <v>43</v>
      </c>
      <c r="S639" t="str">
        <f>IF(Q639&lt;=VLOOKUP(C639,录取名额!$A:$B,2,0),"录取","不予录取")</f>
        <v>录取</v>
      </c>
      <c r="T639" t="str">
        <f t="shared" si="75"/>
        <v>RIGHT</v>
      </c>
      <c r="U639" t="str">
        <f>IF(R639&lt;=VLOOKUP(E639,录取名额!E:F,2,0),"录取","不予录取")</f>
        <v>录取</v>
      </c>
      <c r="V639" t="str">
        <f t="shared" si="76"/>
        <v>RIGHT</v>
      </c>
    </row>
    <row r="640" spans="1:22">
      <c r="A640" s="8">
        <v>786</v>
      </c>
      <c r="B640" s="8" t="s">
        <v>891</v>
      </c>
      <c r="C640" t="s">
        <v>1261</v>
      </c>
      <c r="D640">
        <f>VLOOKUP(A640,[1]数据整理!$A:$O,15,0)</f>
        <v>120200</v>
      </c>
      <c r="E640" t="str">
        <f>VLOOKUP(D640,目标专业代码!$I:$J,2,0)</f>
        <v>工商管理</v>
      </c>
      <c r="F640" s="41">
        <v>0.160033184554254</v>
      </c>
      <c r="G640" s="41">
        <v>0.0787667483477574</v>
      </c>
      <c r="H640" s="41">
        <v>-0.697690295511693</v>
      </c>
      <c r="I640" s="7" t="s">
        <v>1262</v>
      </c>
      <c r="J640" s="7">
        <f t="shared" si="70"/>
        <v>0</v>
      </c>
      <c r="K640" s="7" t="str">
        <f t="shared" si="71"/>
        <v>不予录取</v>
      </c>
      <c r="L640">
        <v>1</v>
      </c>
      <c r="M640">
        <v>-1.27972</v>
      </c>
      <c r="N640">
        <v>0.0177</v>
      </c>
      <c r="O640" s="41">
        <f>IF(L640=0,0,IF(C640&lt;&gt;"外语学院",综合评价得分!F640*因子分析矩阵及成分!$R$2+综合评价得分!G640*因子分析矩阵及成分!$R$3+综合评价得分!H640*因子分析矩阵及成分!$R$4,IF(综合评价得分!C640="外语学院",综合评价得分!G640*因子分析矩阵及成分!$R$7+综合评价得分!H640*因子分析矩阵及成分!$R$9)))</f>
        <v>-0.185421298480816</v>
      </c>
      <c r="P640" s="40">
        <f t="shared" si="72"/>
        <v>588</v>
      </c>
      <c r="Q640">
        <f t="shared" si="73"/>
        <v>260</v>
      </c>
      <c r="R640">
        <f t="shared" si="74"/>
        <v>90</v>
      </c>
      <c r="S640" t="str">
        <f>IF(Q640&lt;=VLOOKUP(C640,录取名额!$A:$B,2,0),"录取","不予录取")</f>
        <v>不予录取</v>
      </c>
      <c r="T640" t="str">
        <f t="shared" si="75"/>
        <v>RIGHT</v>
      </c>
      <c r="U640" t="str">
        <f>IF(R640&lt;=VLOOKUP(E640,录取名额!E:F,2,0),"录取","不予录取")</f>
        <v>不予录取</v>
      </c>
      <c r="V640" t="str">
        <f t="shared" si="76"/>
        <v>RIGHT</v>
      </c>
    </row>
    <row r="641" spans="1:22">
      <c r="A641" s="8">
        <v>787</v>
      </c>
      <c r="B641" s="8" t="s">
        <v>892</v>
      </c>
      <c r="C641" t="s">
        <v>1263</v>
      </c>
      <c r="D641">
        <f>VLOOKUP(A641,[1]数据整理!$A:$O,15,0)</f>
        <v>83400</v>
      </c>
      <c r="E641" t="str">
        <f>VLOOKUP(D641,目标专业代码!$I:$J,2,0)</f>
        <v>风景园林学（工学）</v>
      </c>
      <c r="F641" s="41">
        <v>-0.0774877459863804</v>
      </c>
      <c r="G641" s="41">
        <v>0.189145119716306</v>
      </c>
      <c r="H641" s="41">
        <v>0.505937984870017</v>
      </c>
      <c r="I641" s="7" t="s">
        <v>1262</v>
      </c>
      <c r="J641" s="7">
        <f t="shared" si="70"/>
        <v>0</v>
      </c>
      <c r="K641" s="7" t="str">
        <f t="shared" si="71"/>
        <v>不予录取</v>
      </c>
      <c r="L641">
        <v>1</v>
      </c>
      <c r="M641">
        <v>0.40461</v>
      </c>
      <c r="N641">
        <v>-0.98989</v>
      </c>
      <c r="O641" s="41">
        <f>IF(L641=0,0,IF(C641&lt;&gt;"外语学院",综合评价得分!F641*因子分析矩阵及成分!$R$2+综合评价得分!G641*因子分析矩阵及成分!$R$3+综合评价得分!H641*因子分析矩阵及成分!$R$4,IF(综合评价得分!C641="外语学院",综合评价得分!G641*因子分析矩阵及成分!$R$7+综合评价得分!H641*因子分析矩阵及成分!$R$9)))</f>
        <v>0.26197309872174</v>
      </c>
      <c r="P641" s="40">
        <f t="shared" si="72"/>
        <v>266</v>
      </c>
      <c r="Q641">
        <f t="shared" si="73"/>
        <v>72</v>
      </c>
      <c r="R641">
        <f t="shared" si="74"/>
        <v>22</v>
      </c>
      <c r="S641" t="str">
        <f>IF(Q641&lt;=VLOOKUP(C641,录取名额!$A:$B,2,0),"录取","不予录取")</f>
        <v>录取</v>
      </c>
      <c r="T641" t="str">
        <f t="shared" si="75"/>
        <v>FALSE</v>
      </c>
      <c r="U641" t="str">
        <f>IF(R641&lt;=VLOOKUP(E641,录取名额!E:F,2,0),"录取","不予录取")</f>
        <v>录取</v>
      </c>
      <c r="V641" t="str">
        <f t="shared" si="76"/>
        <v>FALSE</v>
      </c>
    </row>
    <row r="642" spans="1:22">
      <c r="A642" s="8">
        <v>788</v>
      </c>
      <c r="B642" s="8" t="s">
        <v>894</v>
      </c>
      <c r="C642" t="s">
        <v>1273</v>
      </c>
      <c r="D642">
        <f>VLOOKUP(A642,[1]数据整理!$A:$O,15,0)</f>
        <v>85600</v>
      </c>
      <c r="E642" t="str">
        <f>VLOOKUP(D642,目标专业代码!$I:$J,2,0)</f>
        <v>材料与化工</v>
      </c>
      <c r="F642" s="41">
        <v>0.606094611980107</v>
      </c>
      <c r="G642" s="41">
        <v>-0.963621794231636</v>
      </c>
      <c r="H642" s="41">
        <v>-0.438093064107476</v>
      </c>
      <c r="I642" s="7">
        <v>84.95</v>
      </c>
      <c r="J642" s="7">
        <f t="shared" si="70"/>
        <v>84.95</v>
      </c>
      <c r="K642" s="7" t="str">
        <f t="shared" si="71"/>
        <v>录取</v>
      </c>
      <c r="L642">
        <v>1</v>
      </c>
      <c r="M642">
        <v>-0.03011</v>
      </c>
      <c r="N642">
        <v>1.02185</v>
      </c>
      <c r="O642" s="41">
        <f>IF(L642=0,0,IF(C642&lt;&gt;"外语学院",综合评价得分!F642*因子分析矩阵及成分!$R$2+综合评价得分!G642*因子分析矩阵及成分!$R$3+综合评价得分!H642*因子分析矩阵及成分!$R$4,IF(综合评价得分!C642="外语学院",综合评价得分!G642*因子分析矩阵及成分!$R$7+综合评价得分!H642*因子分析矩阵及成分!$R$9)))</f>
        <v>-0.456591121207494</v>
      </c>
      <c r="P642" s="40">
        <f t="shared" si="72"/>
        <v>766</v>
      </c>
      <c r="Q642">
        <f t="shared" si="73"/>
        <v>23</v>
      </c>
      <c r="R642">
        <f t="shared" si="74"/>
        <v>3</v>
      </c>
      <c r="S642" t="str">
        <f>IF(Q642&lt;=VLOOKUP(C642,录取名额!$A:$B,2,0),"录取","不予录取")</f>
        <v>录取</v>
      </c>
      <c r="T642" t="str">
        <f t="shared" si="75"/>
        <v>RIGHT</v>
      </c>
      <c r="U642" t="str">
        <f>IF(R642&lt;=VLOOKUP(E642,录取名额!E:F,2,0),"录取","不予录取")</f>
        <v>录取</v>
      </c>
      <c r="V642" t="str">
        <f t="shared" si="76"/>
        <v>RIGHT</v>
      </c>
    </row>
    <row r="643" spans="1:22">
      <c r="A643" s="8">
        <v>790</v>
      </c>
      <c r="B643" s="8" t="s">
        <v>895</v>
      </c>
      <c r="C643" t="s">
        <v>1263</v>
      </c>
      <c r="D643">
        <f>VLOOKUP(A643,[1]数据整理!$A:$O,15,0)</f>
        <v>95300</v>
      </c>
      <c r="E643" t="str">
        <f>VLOOKUP(D643,目标专业代码!$I:$J,2,0)</f>
        <v>风景园林</v>
      </c>
      <c r="F643" s="41">
        <v>-0.18927115725215</v>
      </c>
      <c r="G643" s="41">
        <v>6.19924377261889</v>
      </c>
      <c r="H643" s="41">
        <v>-0.146636023277345</v>
      </c>
      <c r="I643" s="7" t="s">
        <v>1262</v>
      </c>
      <c r="J643" s="7">
        <f t="shared" ref="J643:J706" si="77">IF(ISNUMBER(I643),I643,0)</f>
        <v>0</v>
      </c>
      <c r="K643" s="7" t="str">
        <f t="shared" ref="K643:K706" si="78">IF(ISNUMBER(I643),"录取","不予录取")</f>
        <v>不予录取</v>
      </c>
      <c r="L643">
        <v>1</v>
      </c>
      <c r="M643">
        <v>0.10187</v>
      </c>
      <c r="N643">
        <v>-0.03605</v>
      </c>
      <c r="O643" s="41">
        <f>IF(L643=0,0,IF(C643&lt;&gt;"外语学院",综合评价得分!F643*因子分析矩阵及成分!$R$2+综合评价得分!G643*因子分析矩阵及成分!$R$3+综合评价得分!H643*因子分析矩阵及成分!$R$4,IF(综合评价得分!C643="外语学院",综合评价得分!G643*因子分析矩阵及成分!$R$7+综合评价得分!H643*因子分析矩阵及成分!$R$9)))</f>
        <v>2.8317137862754</v>
      </c>
      <c r="P643" s="40">
        <f t="shared" ref="P643:P706" si="79">_xlfn.RANK.EQ(O643,$O$2:$O$978)</f>
        <v>10</v>
      </c>
      <c r="Q643">
        <f t="shared" ref="Q643:Q706" si="80">SUMPRODUCT((C643=$C$2:$C$978)*($O$2:$O$978&gt;=O643))</f>
        <v>5</v>
      </c>
      <c r="R643">
        <f t="shared" ref="R643:R706" si="81">SUMPRODUCT((E643=$E$2:$E$978)*($O$2:$O$978&gt;=O643))</f>
        <v>5</v>
      </c>
      <c r="S643" t="str">
        <f>IF(Q643&lt;=VLOOKUP(C643,录取名额!$A:$B,2,0),"录取","不予录取")</f>
        <v>录取</v>
      </c>
      <c r="T643" t="str">
        <f t="shared" ref="T643:T706" si="82">IF(K643=S643,"RIGHT","FALSE")</f>
        <v>FALSE</v>
      </c>
      <c r="U643" t="str">
        <f>IF(R643&lt;=VLOOKUP(E643,录取名额!E:F,2,0),"录取","不予录取")</f>
        <v>录取</v>
      </c>
      <c r="V643" t="str">
        <f t="shared" ref="V643:V706" si="83">IF(K643=U643,"RIGHT","FALSE")</f>
        <v>FALSE</v>
      </c>
    </row>
    <row r="644" spans="1:22">
      <c r="A644" s="8">
        <v>791</v>
      </c>
      <c r="B644" s="8" t="s">
        <v>896</v>
      </c>
      <c r="C644" t="s">
        <v>1269</v>
      </c>
      <c r="D644">
        <f>VLOOKUP(A644,[1]数据整理!$A:$O,15,0)</f>
        <v>30100</v>
      </c>
      <c r="E644" t="str">
        <f>VLOOKUP(D644,目标专业代码!$I:$J,2,0)</f>
        <v>法学</v>
      </c>
      <c r="F644" s="41">
        <v>0.0129576722147157</v>
      </c>
      <c r="G644" s="41">
        <v>-0.11816230234388</v>
      </c>
      <c r="H644" s="41">
        <v>-0.881413587411653</v>
      </c>
      <c r="I644" s="7" t="s">
        <v>1262</v>
      </c>
      <c r="J644" s="7">
        <f t="shared" si="77"/>
        <v>0</v>
      </c>
      <c r="K644" s="7" t="str">
        <f t="shared" si="78"/>
        <v>不予录取</v>
      </c>
      <c r="L644">
        <v>1</v>
      </c>
      <c r="M644">
        <v>-2.2679</v>
      </c>
      <c r="N644">
        <v>-0.81638</v>
      </c>
      <c r="O644" s="41">
        <f>IF(L644=0,0,IF(C644&lt;&gt;"外语学院",综合评价得分!F644*因子分析矩阵及成分!$R$2+综合评价得分!G644*因子分析矩阵及成分!$R$3+综合评价得分!H644*因子分析矩阵及成分!$R$4,IF(综合评价得分!C644="外语学院",综合评价得分!G644*因子分析矩阵及成分!$R$7+综合评价得分!H644*因子分析矩阵及成分!$R$9)))</f>
        <v>-0.390022428270769</v>
      </c>
      <c r="P644" s="40">
        <f t="shared" si="79"/>
        <v>735</v>
      </c>
      <c r="Q644">
        <f t="shared" si="80"/>
        <v>41</v>
      </c>
      <c r="R644">
        <f t="shared" si="81"/>
        <v>11</v>
      </c>
      <c r="S644" t="str">
        <f>IF(Q644&lt;=VLOOKUP(C644,录取名额!$A:$B,2,0),"录取","不予录取")</f>
        <v>不予录取</v>
      </c>
      <c r="T644" t="str">
        <f t="shared" si="82"/>
        <v>RIGHT</v>
      </c>
      <c r="U644" t="str">
        <f>IF(R644&lt;=VLOOKUP(E644,录取名额!E:F,2,0),"录取","不予录取")</f>
        <v>不予录取</v>
      </c>
      <c r="V644" t="str">
        <f t="shared" si="83"/>
        <v>RIGHT</v>
      </c>
    </row>
    <row r="645" spans="1:22">
      <c r="A645" s="8">
        <v>793</v>
      </c>
      <c r="B645" s="8" t="s">
        <v>897</v>
      </c>
      <c r="C645" t="s">
        <v>1271</v>
      </c>
      <c r="D645">
        <f>VLOOKUP(A645,[1]数据整理!$A:$O,15,0)</f>
        <v>70503</v>
      </c>
      <c r="E645" t="str">
        <f>VLOOKUP(D645,目标专业代码!$I:$J,2,0)</f>
        <v>地图学与地理信息系统</v>
      </c>
      <c r="F645" s="41">
        <v>-0.630497694270766</v>
      </c>
      <c r="G645" s="41">
        <v>-0.222368862324145</v>
      </c>
      <c r="H645" s="41">
        <v>-0.108641251792451</v>
      </c>
      <c r="I645" s="7" t="s">
        <v>1275</v>
      </c>
      <c r="J645" s="7">
        <f t="shared" si="77"/>
        <v>0</v>
      </c>
      <c r="K645" s="7" t="str">
        <f t="shared" si="78"/>
        <v>不予录取</v>
      </c>
      <c r="L645">
        <v>1</v>
      </c>
      <c r="M645">
        <v>1.73249</v>
      </c>
      <c r="N645">
        <v>-1.4974</v>
      </c>
      <c r="O645" s="41">
        <f>IF(L645=0,0,IF(C645&lt;&gt;"外语学院",综合评价得分!F645*因子分析矩阵及成分!$R$2+综合评价得分!G645*因子分析矩阵及成分!$R$3+综合评价得分!H645*因子分析矩阵及成分!$R$4,IF(综合评价得分!C645="外语学院",综合评价得分!G645*因子分析矩阵及成分!$R$7+综合评价得分!H645*因子分析矩阵及成分!$R$9)))</f>
        <v>-0.322115097233383</v>
      </c>
      <c r="P645" s="40">
        <f t="shared" si="79"/>
        <v>696</v>
      </c>
      <c r="Q645">
        <f t="shared" si="80"/>
        <v>42</v>
      </c>
      <c r="R645">
        <f t="shared" si="81"/>
        <v>4</v>
      </c>
      <c r="S645" t="str">
        <f>IF(Q645&lt;=VLOOKUP(C645,录取名额!$A:$B,2,0),"录取","不予录取")</f>
        <v>不予录取</v>
      </c>
      <c r="T645" t="str">
        <f t="shared" si="82"/>
        <v>RIGHT</v>
      </c>
      <c r="U645" t="str">
        <f>IF(R645&lt;=VLOOKUP(E645,录取名额!E:F,2,0),"录取","不予录取")</f>
        <v>不予录取</v>
      </c>
      <c r="V645" t="str">
        <f t="shared" si="83"/>
        <v>RIGHT</v>
      </c>
    </row>
    <row r="646" spans="1:22">
      <c r="A646" s="8">
        <v>794</v>
      </c>
      <c r="B646" s="8" t="s">
        <v>898</v>
      </c>
      <c r="C646" t="s">
        <v>1265</v>
      </c>
      <c r="D646">
        <f>VLOOKUP(A646,[1]数据整理!$A:$O,15,0)</f>
        <v>135108</v>
      </c>
      <c r="E646" t="str">
        <f>VLOOKUP(D646,目标专业代码!$I:$J,2,0)</f>
        <v>艺术设计</v>
      </c>
      <c r="F646" s="41">
        <v>-1.30157708467056</v>
      </c>
      <c r="G646" s="41">
        <v>-0.0786866537118626</v>
      </c>
      <c r="H646" s="41">
        <v>-0.835482764436663</v>
      </c>
      <c r="I646" s="7" t="s">
        <v>1262</v>
      </c>
      <c r="J646" s="7">
        <f t="shared" si="77"/>
        <v>0</v>
      </c>
      <c r="K646" s="7" t="str">
        <f t="shared" si="78"/>
        <v>不予录取</v>
      </c>
      <c r="L646">
        <v>1</v>
      </c>
      <c r="M646">
        <v>0.48407</v>
      </c>
      <c r="N646">
        <v>-0.79495</v>
      </c>
      <c r="O646" s="41">
        <f>IF(L646=0,0,IF(C646&lt;&gt;"外语学院",综合评价得分!F646*因子分析矩阵及成分!$R$2+综合评价得分!G646*因子分析矩阵及成分!$R$3+综合评价得分!H646*因子分析矩阵及成分!$R$4,IF(综合评价得分!C646="外语学院",综合评价得分!G646*因子分析矩阵及成分!$R$7+综合评价得分!H646*因子分析矩阵及成分!$R$9)))</f>
        <v>-0.718636026554998</v>
      </c>
      <c r="P646" s="40">
        <f t="shared" si="79"/>
        <v>867</v>
      </c>
      <c r="Q646">
        <f t="shared" si="80"/>
        <v>76</v>
      </c>
      <c r="R646">
        <f t="shared" si="81"/>
        <v>50</v>
      </c>
      <c r="S646" t="str">
        <f>IF(Q646&lt;=VLOOKUP(C646,录取名额!$A:$B,2,0),"录取","不予录取")</f>
        <v>不予录取</v>
      </c>
      <c r="T646" t="str">
        <f t="shared" si="82"/>
        <v>RIGHT</v>
      </c>
      <c r="U646" t="str">
        <f>IF(R646&lt;=VLOOKUP(E646,录取名额!E:F,2,0),"录取","不予录取")</f>
        <v>不予录取</v>
      </c>
      <c r="V646" t="str">
        <f t="shared" si="83"/>
        <v>RIGHT</v>
      </c>
    </row>
    <row r="647" spans="1:22">
      <c r="A647" s="8">
        <v>795</v>
      </c>
      <c r="B647" s="8" t="s">
        <v>899</v>
      </c>
      <c r="C647" t="s">
        <v>1261</v>
      </c>
      <c r="D647">
        <f>VLOOKUP(A647,[1]数据整理!$A:$O,15,0)</f>
        <v>120200</v>
      </c>
      <c r="E647" t="str">
        <f>VLOOKUP(D647,目标专业代码!$I:$J,2,0)</f>
        <v>工商管理</v>
      </c>
      <c r="F647" s="41">
        <v>0.932179624336829</v>
      </c>
      <c r="G647" s="41">
        <v>0.163222848433567</v>
      </c>
      <c r="H647" s="41">
        <v>0.0786345892814738</v>
      </c>
      <c r="I647" s="7" t="s">
        <v>1262</v>
      </c>
      <c r="J647" s="7">
        <f t="shared" si="77"/>
        <v>0</v>
      </c>
      <c r="K647" s="7" t="str">
        <f t="shared" si="78"/>
        <v>不予录取</v>
      </c>
      <c r="L647">
        <v>1</v>
      </c>
      <c r="M647">
        <v>-1.25319</v>
      </c>
      <c r="N647">
        <v>3.99227</v>
      </c>
      <c r="O647" s="41">
        <f>IF(L647=0,0,IF(C647&lt;&gt;"外语学院",综合评价得分!F647*因子分析矩阵及成分!$R$2+综合评价得分!G647*因子分析矩阵及成分!$R$3+综合评价得分!H647*因子分析矩阵及成分!$R$4,IF(综合评价得分!C647="外语学院",综合评价得分!G647*因子分析矩阵及成分!$R$7+综合评价得分!H647*因子分析矩阵及成分!$R$9)))</f>
        <v>0.366318851043054</v>
      </c>
      <c r="P647" s="40">
        <f t="shared" si="79"/>
        <v>211</v>
      </c>
      <c r="Q647">
        <f t="shared" si="80"/>
        <v>106</v>
      </c>
      <c r="R647">
        <f t="shared" si="81"/>
        <v>35</v>
      </c>
      <c r="S647" t="str">
        <f>IF(Q647&lt;=VLOOKUP(C647,录取名额!$A:$B,2,0),"录取","不予录取")</f>
        <v>不予录取</v>
      </c>
      <c r="T647" t="str">
        <f t="shared" si="82"/>
        <v>RIGHT</v>
      </c>
      <c r="U647" t="str">
        <f>IF(R647&lt;=VLOOKUP(E647,录取名额!E:F,2,0),"录取","不予录取")</f>
        <v>不予录取</v>
      </c>
      <c r="V647" t="str">
        <f t="shared" si="83"/>
        <v>RIGHT</v>
      </c>
    </row>
    <row r="648" spans="1:22">
      <c r="A648" s="8">
        <v>797</v>
      </c>
      <c r="B648" s="8" t="s">
        <v>900</v>
      </c>
      <c r="C648" t="s">
        <v>1269</v>
      </c>
      <c r="D648">
        <f>VLOOKUP(A648,[1]数据整理!$A:$O,15,0)</f>
        <v>30100</v>
      </c>
      <c r="E648" t="str">
        <f>VLOOKUP(D648,目标专业代码!$I:$J,2,0)</f>
        <v>法学</v>
      </c>
      <c r="F648" s="41">
        <v>-0.697481047397846</v>
      </c>
      <c r="G648" s="41">
        <v>0.0234003931655307</v>
      </c>
      <c r="H648" s="41">
        <v>0.241956621573</v>
      </c>
      <c r="I648" s="7" t="s">
        <v>1275</v>
      </c>
      <c r="J648" s="7">
        <f t="shared" si="77"/>
        <v>0</v>
      </c>
      <c r="K648" s="7" t="str">
        <f t="shared" si="78"/>
        <v>不予录取</v>
      </c>
      <c r="L648">
        <v>1</v>
      </c>
      <c r="M648">
        <v>0.03757</v>
      </c>
      <c r="N648">
        <v>-0.50708</v>
      </c>
      <c r="O648" s="41">
        <f>IF(L648=0,0,IF(C648&lt;&gt;"外语学院",综合评价得分!F648*因子分析矩阵及成分!$R$2+综合评价得分!G648*因子分析矩阵及成分!$R$3+综合评价得分!H648*因子分析矩阵及成分!$R$4,IF(综合评价得分!C648="外语学院",综合评价得分!G648*因子分析矩阵及成分!$R$7+综合评价得分!H648*因子分析矩阵及成分!$R$9)))</f>
        <v>-0.089861762730529</v>
      </c>
      <c r="P648" s="40">
        <f t="shared" si="79"/>
        <v>500</v>
      </c>
      <c r="Q648">
        <f t="shared" si="80"/>
        <v>28</v>
      </c>
      <c r="R648">
        <f t="shared" si="81"/>
        <v>7</v>
      </c>
      <c r="S648" t="str">
        <f>IF(Q648&lt;=VLOOKUP(C648,录取名额!$A:$B,2,0),"录取","不予录取")</f>
        <v>不予录取</v>
      </c>
      <c r="T648" t="str">
        <f t="shared" si="82"/>
        <v>RIGHT</v>
      </c>
      <c r="U648" t="str">
        <f>IF(R648&lt;=VLOOKUP(E648,录取名额!E:F,2,0),"录取","不予录取")</f>
        <v>不予录取</v>
      </c>
      <c r="V648" t="str">
        <f t="shared" si="83"/>
        <v>RIGHT</v>
      </c>
    </row>
    <row r="649" spans="1:22">
      <c r="A649" s="8">
        <v>799</v>
      </c>
      <c r="B649" s="8" t="s">
        <v>901</v>
      </c>
      <c r="C649" t="s">
        <v>1261</v>
      </c>
      <c r="D649">
        <f>VLOOKUP(A649,[1]数据整理!$A:$O,15,0)</f>
        <v>20200</v>
      </c>
      <c r="E649" t="str">
        <f>VLOOKUP(D649,目标专业代码!$I:$J,2,0)</f>
        <v>应用经济学</v>
      </c>
      <c r="F649" s="41">
        <v>0.821872990082176</v>
      </c>
      <c r="G649" s="41">
        <v>0.223511532251467</v>
      </c>
      <c r="H649" s="41">
        <v>-0.881413587411653</v>
      </c>
      <c r="I649" s="7" t="s">
        <v>1262</v>
      </c>
      <c r="J649" s="7">
        <f t="shared" si="77"/>
        <v>0</v>
      </c>
      <c r="K649" s="7" t="str">
        <f t="shared" si="78"/>
        <v>不予录取</v>
      </c>
      <c r="L649">
        <v>1</v>
      </c>
      <c r="M649">
        <v>-0.73685</v>
      </c>
      <c r="N649">
        <v>-0.61435</v>
      </c>
      <c r="O649" s="41">
        <f>IF(L649=0,0,IF(C649&lt;&gt;"外语学院",综合评价得分!F649*因子分析矩阵及成分!$R$2+综合评价得分!G649*因子分析矩阵及成分!$R$3+综合评价得分!H649*因子分析矩阵及成分!$R$4,IF(综合评价得分!C649="外语学院",综合评价得分!G649*因子分析矩阵及成分!$R$7+综合评价得分!H649*因子分析矩阵及成分!$R$9)))</f>
        <v>-0.00339669617897409</v>
      </c>
      <c r="P649" s="40">
        <f t="shared" si="79"/>
        <v>423</v>
      </c>
      <c r="Q649">
        <f t="shared" si="80"/>
        <v>197</v>
      </c>
      <c r="R649">
        <f t="shared" si="81"/>
        <v>45</v>
      </c>
      <c r="S649" t="str">
        <f>IF(Q649&lt;=VLOOKUP(C649,录取名额!$A:$B,2,0),"录取","不予录取")</f>
        <v>不予录取</v>
      </c>
      <c r="T649" t="str">
        <f t="shared" si="82"/>
        <v>RIGHT</v>
      </c>
      <c r="U649" t="str">
        <f>IF(R649&lt;=VLOOKUP(E649,录取名额!E:F,2,0),"录取","不予录取")</f>
        <v>不予录取</v>
      </c>
      <c r="V649" t="str">
        <f t="shared" si="83"/>
        <v>RIGHT</v>
      </c>
    </row>
    <row r="650" spans="1:22">
      <c r="A650" s="8">
        <v>801</v>
      </c>
      <c r="B650" s="8" t="s">
        <v>902</v>
      </c>
      <c r="C650" t="s">
        <v>1261</v>
      </c>
      <c r="D650">
        <f>VLOOKUP(A650,[1]数据整理!$A:$O,15,0)</f>
        <v>20200</v>
      </c>
      <c r="E650" t="str">
        <f>VLOOKUP(D650,目标专业代码!$I:$J,2,0)</f>
        <v>应用经济学</v>
      </c>
      <c r="F650" s="41">
        <v>0.509337526360656</v>
      </c>
      <c r="G650" s="41">
        <v>0.353274626875398</v>
      </c>
      <c r="H650" s="41">
        <v>-0.881413587411653</v>
      </c>
      <c r="I650" s="7" t="s">
        <v>1262</v>
      </c>
      <c r="J650" s="7">
        <f t="shared" si="77"/>
        <v>0</v>
      </c>
      <c r="K650" s="7" t="str">
        <f t="shared" si="78"/>
        <v>不予录取</v>
      </c>
      <c r="L650">
        <v>1</v>
      </c>
      <c r="M650">
        <v>-0.19793</v>
      </c>
      <c r="N650">
        <v>-0.625</v>
      </c>
      <c r="O650" s="41">
        <f>IF(L650=0,0,IF(C650&lt;&gt;"外语学院",综合评价得分!F650*因子分析矩阵及成分!$R$2+综合评价得分!G650*因子分析矩阵及成分!$R$3+综合评价得分!H650*因子分析矩阵及成分!$R$4,IF(综合评价得分!C650="外语学院",综合评价得分!G650*因子分析矩阵及成分!$R$7+综合评价得分!H650*因子分析矩阵及成分!$R$9)))</f>
        <v>-0.0286107649885283</v>
      </c>
      <c r="P650" s="40">
        <f t="shared" si="79"/>
        <v>445</v>
      </c>
      <c r="Q650">
        <f t="shared" si="80"/>
        <v>207</v>
      </c>
      <c r="R650">
        <f t="shared" si="81"/>
        <v>47</v>
      </c>
      <c r="S650" t="str">
        <f>IF(Q650&lt;=VLOOKUP(C650,录取名额!$A:$B,2,0),"录取","不予录取")</f>
        <v>不予录取</v>
      </c>
      <c r="T650" t="str">
        <f t="shared" si="82"/>
        <v>RIGHT</v>
      </c>
      <c r="U650" t="str">
        <f>IF(R650&lt;=VLOOKUP(E650,录取名额!E:F,2,0),"录取","不予录取")</f>
        <v>不予录取</v>
      </c>
      <c r="V650" t="str">
        <f t="shared" si="83"/>
        <v>RIGHT</v>
      </c>
    </row>
    <row r="651" spans="1:22">
      <c r="A651" s="8">
        <v>802</v>
      </c>
      <c r="B651" s="8" t="s">
        <v>903</v>
      </c>
      <c r="C651" t="s">
        <v>1261</v>
      </c>
      <c r="D651">
        <f>VLOOKUP(A651,[1]数据整理!$A:$O,15,0)</f>
        <v>25200</v>
      </c>
      <c r="E651" t="str">
        <f>VLOOKUP(D651,目标专业代码!$I:$J,2,0)</f>
        <v>应用统计</v>
      </c>
      <c r="F651" s="41">
        <v>2.09039928401069</v>
      </c>
      <c r="G651" s="41">
        <v>-0.565143373348103</v>
      </c>
      <c r="H651" s="41">
        <v>-0.651759472536703</v>
      </c>
      <c r="I651" s="7" t="s">
        <v>1262</v>
      </c>
      <c r="J651" s="7">
        <f t="shared" si="77"/>
        <v>0</v>
      </c>
      <c r="K651" s="7" t="str">
        <f t="shared" si="78"/>
        <v>不予录取</v>
      </c>
      <c r="L651">
        <v>1</v>
      </c>
      <c r="M651">
        <v>0.87497</v>
      </c>
      <c r="N651">
        <v>-0.93184</v>
      </c>
      <c r="O651" s="41">
        <f>IF(L651=0,0,IF(C651&lt;&gt;"外语学院",综合评价得分!F651*因子分析矩阵及成分!$R$2+综合评价得分!G651*因子分析矩阵及成分!$R$3+综合评价得分!H651*因子分析矩阵及成分!$R$4,IF(综合评价得分!C651="外语学院",综合评价得分!G651*因子分析矩阵及成分!$R$7+综合评价得分!H651*因子分析矩阵及成分!$R$9)))</f>
        <v>0.0626410959996345</v>
      </c>
      <c r="P651" s="40">
        <f t="shared" si="79"/>
        <v>378</v>
      </c>
      <c r="Q651">
        <f t="shared" si="80"/>
        <v>176</v>
      </c>
      <c r="R651">
        <f t="shared" si="81"/>
        <v>11</v>
      </c>
      <c r="S651" t="str">
        <f>IF(Q651&lt;=VLOOKUP(C651,录取名额!$A:$B,2,0),"录取","不予录取")</f>
        <v>不予录取</v>
      </c>
      <c r="T651" t="str">
        <f t="shared" si="82"/>
        <v>RIGHT</v>
      </c>
      <c r="U651" t="str">
        <f>IF(R651&lt;=VLOOKUP(E651,录取名额!E:F,2,0),"录取","不予录取")</f>
        <v>不予录取</v>
      </c>
      <c r="V651" t="str">
        <f t="shared" si="83"/>
        <v>RIGHT</v>
      </c>
    </row>
    <row r="652" spans="1:22">
      <c r="A652" s="8">
        <v>803</v>
      </c>
      <c r="B652" s="8" t="s">
        <v>904</v>
      </c>
      <c r="C652" t="s">
        <v>1261</v>
      </c>
      <c r="D652">
        <f>VLOOKUP(A652,[1]数据整理!$A:$O,15,0)</f>
        <v>125300</v>
      </c>
      <c r="E652" t="str">
        <f>VLOOKUP(D652,目标专业代码!$I:$J,2,0)</f>
        <v>会计</v>
      </c>
      <c r="F652" s="41">
        <v>0.85864186816706</v>
      </c>
      <c r="G652" s="41">
        <v>0.173759626618259</v>
      </c>
      <c r="H652" s="41">
        <v>-0.881413587411653</v>
      </c>
      <c r="I652" s="7" t="s">
        <v>1262</v>
      </c>
      <c r="J652" s="7">
        <f t="shared" si="77"/>
        <v>0</v>
      </c>
      <c r="K652" s="7" t="str">
        <f t="shared" si="78"/>
        <v>不予录取</v>
      </c>
      <c r="L652">
        <v>1</v>
      </c>
      <c r="M652">
        <v>-0.18823</v>
      </c>
      <c r="N652">
        <v>0.61652</v>
      </c>
      <c r="O652" s="41">
        <f>IF(L652=0,0,IF(C652&lt;&gt;"外语学院",综合评价得分!F652*因子分析矩阵及成分!$R$2+综合评价得分!G652*因子分析矩阵及成分!$R$3+综合评价得分!H652*因子分析矩阵及成分!$R$4,IF(综合评价得分!C652="外语学院",综合评价得分!G652*因子分析矩阵及成分!$R$7+综合评价得分!H652*因子分析矩阵及成分!$R$9)))</f>
        <v>-0.0167875304637861</v>
      </c>
      <c r="P652" s="40">
        <f t="shared" si="79"/>
        <v>436</v>
      </c>
      <c r="Q652">
        <f t="shared" si="80"/>
        <v>202</v>
      </c>
      <c r="R652">
        <f t="shared" si="81"/>
        <v>46</v>
      </c>
      <c r="S652" t="str">
        <f>IF(Q652&lt;=VLOOKUP(C652,录取名额!$A:$B,2,0),"录取","不予录取")</f>
        <v>不予录取</v>
      </c>
      <c r="T652" t="str">
        <f t="shared" si="82"/>
        <v>RIGHT</v>
      </c>
      <c r="U652" t="str">
        <f>IF(R652&lt;=VLOOKUP(E652,录取名额!E:F,2,0),"录取","不予录取")</f>
        <v>不予录取</v>
      </c>
      <c r="V652" t="str">
        <f t="shared" si="83"/>
        <v>RIGHT</v>
      </c>
    </row>
    <row r="653" spans="1:22">
      <c r="A653" s="8">
        <v>804</v>
      </c>
      <c r="B653" s="8" t="s">
        <v>906</v>
      </c>
      <c r="C653" t="s">
        <v>1268</v>
      </c>
      <c r="D653">
        <f>VLOOKUP(A653,[1]数据整理!$A:$O,15,0)</f>
        <v>95135</v>
      </c>
      <c r="E653" t="str">
        <f>VLOOKUP(D653,目标专业代码!$I:$J,2,0)</f>
        <v>食品加工与安全</v>
      </c>
      <c r="F653" s="41">
        <v>-0.570302934287802</v>
      </c>
      <c r="G653" s="41">
        <v>-0.46635961409096</v>
      </c>
      <c r="H653" s="41">
        <v>-0.590857091297079</v>
      </c>
      <c r="I653" s="7">
        <v>92</v>
      </c>
      <c r="J653" s="7">
        <f t="shared" si="77"/>
        <v>92</v>
      </c>
      <c r="K653" s="7" t="str">
        <f t="shared" si="78"/>
        <v>录取</v>
      </c>
      <c r="L653">
        <v>1</v>
      </c>
      <c r="M653">
        <v>-0.99846</v>
      </c>
      <c r="N653">
        <v>1.00035</v>
      </c>
      <c r="O653" s="41">
        <f>IF(L653=0,0,IF(C653&lt;&gt;"外语学院",综合评价得分!F653*因子分析矩阵及成分!$R$2+综合评价得分!G653*因子分析矩阵及成分!$R$3+综合评价得分!H653*因子分析矩阵及成分!$R$4,IF(综合评价得分!C653="外语学院",综合评价得分!G653*因子分析矩阵及成分!$R$7+综合评价得分!H653*因子分析矩阵及成分!$R$9)))</f>
        <v>-0.605817867746844</v>
      </c>
      <c r="P653" s="40">
        <f t="shared" si="79"/>
        <v>830</v>
      </c>
      <c r="Q653">
        <f t="shared" si="80"/>
        <v>5</v>
      </c>
      <c r="R653">
        <f t="shared" si="81"/>
        <v>2</v>
      </c>
      <c r="S653" t="str">
        <f>IF(Q653&lt;=VLOOKUP(C653,录取名额!$A:$B,2,0),"录取","不予录取")</f>
        <v>录取</v>
      </c>
      <c r="T653" t="str">
        <f t="shared" si="82"/>
        <v>RIGHT</v>
      </c>
      <c r="U653" t="str">
        <f>IF(R653&lt;=VLOOKUP(E653,录取名额!E:F,2,0),"录取","不予录取")</f>
        <v>录取</v>
      </c>
      <c r="V653" t="str">
        <f t="shared" si="83"/>
        <v>RIGHT</v>
      </c>
    </row>
    <row r="654" spans="1:22">
      <c r="A654" s="8">
        <v>805</v>
      </c>
      <c r="B654" s="8" t="s">
        <v>908</v>
      </c>
      <c r="C654" t="s">
        <v>1261</v>
      </c>
      <c r="D654">
        <f>VLOOKUP(A654,[1]数据整理!$A:$O,15,0)</f>
        <v>20200</v>
      </c>
      <c r="E654" t="str">
        <f>VLOOKUP(D654,目标专业代码!$I:$J,2,0)</f>
        <v>应用经济学</v>
      </c>
      <c r="F654" s="41">
        <v>2.4397036258171</v>
      </c>
      <c r="G654" s="41">
        <v>0.310313872575391</v>
      </c>
      <c r="H654" s="41">
        <v>-0.31224270378701</v>
      </c>
      <c r="I654" s="7" t="s">
        <v>1262</v>
      </c>
      <c r="J654" s="7">
        <f t="shared" si="77"/>
        <v>0</v>
      </c>
      <c r="K654" s="7" t="str">
        <f t="shared" si="78"/>
        <v>不予录取</v>
      </c>
      <c r="L654">
        <v>1</v>
      </c>
      <c r="M654">
        <v>0.07378</v>
      </c>
      <c r="N654">
        <v>0.80407</v>
      </c>
      <c r="O654" s="41">
        <f>IF(L654=0,0,IF(C654&lt;&gt;"外语学院",综合评价得分!F654*因子分析矩阵及成分!$R$2+综合评价得分!G654*因子分析矩阵及成分!$R$3+综合评价得分!H654*因子分析矩阵及成分!$R$4,IF(综合评价得分!C654="外语学院",综合评价得分!G654*因子分析矩阵及成分!$R$7+综合评价得分!H654*因子分析矩阵及成分!$R$9)))</f>
        <v>0.704889156441706</v>
      </c>
      <c r="P654" s="40">
        <f t="shared" si="79"/>
        <v>101</v>
      </c>
      <c r="Q654">
        <f t="shared" si="80"/>
        <v>52</v>
      </c>
      <c r="R654">
        <f t="shared" si="81"/>
        <v>13</v>
      </c>
      <c r="S654" t="str">
        <f>IF(Q654&lt;=VLOOKUP(C654,录取名额!$A:$B,2,0),"录取","不予录取")</f>
        <v>不予录取</v>
      </c>
      <c r="T654" t="str">
        <f t="shared" si="82"/>
        <v>RIGHT</v>
      </c>
      <c r="U654" t="str">
        <f>IF(R654&lt;=VLOOKUP(E654,录取名额!E:F,2,0),"录取","不予录取")</f>
        <v>不予录取</v>
      </c>
      <c r="V654" t="str">
        <f t="shared" si="83"/>
        <v>RIGHT</v>
      </c>
    </row>
    <row r="655" spans="1:22">
      <c r="A655" s="8">
        <v>806</v>
      </c>
      <c r="B655" s="8" t="s">
        <v>909</v>
      </c>
      <c r="C655" t="s">
        <v>1271</v>
      </c>
      <c r="D655">
        <f>VLOOKUP(A655,[1]数据整理!$A:$O,15,0)</f>
        <v>90702</v>
      </c>
      <c r="E655" t="str">
        <f>VLOOKUP(D655,目标专业代码!$I:$J,2,0)</f>
        <v>森林培育</v>
      </c>
      <c r="F655" s="41">
        <v>-0.379535764622735</v>
      </c>
      <c r="G655" s="41">
        <v>0.373241106437371</v>
      </c>
      <c r="H655" s="41">
        <v>-0.556868376926593</v>
      </c>
      <c r="I655" s="7">
        <v>88.52</v>
      </c>
      <c r="J655" s="7">
        <f t="shared" si="77"/>
        <v>88.52</v>
      </c>
      <c r="K655" s="7" t="str">
        <f t="shared" si="78"/>
        <v>录取</v>
      </c>
      <c r="L655">
        <v>1</v>
      </c>
      <c r="M655">
        <v>0.62229</v>
      </c>
      <c r="N655">
        <v>0.58436</v>
      </c>
      <c r="O655" s="41">
        <f>IF(L655=0,0,IF(C655&lt;&gt;"外语学院",综合评价得分!F655*因子分析矩阵及成分!$R$2+综合评价得分!G655*因子分析矩阵及成分!$R$3+综合评价得分!H655*因子分析矩阵及成分!$R$4,IF(综合评价得分!C655="外语学院",综合评价得分!G655*因子分析矩阵及成分!$R$7+综合评价得分!H655*因子分析矩阵及成分!$R$9)))</f>
        <v>-0.141603158297463</v>
      </c>
      <c r="P655" s="40">
        <f t="shared" si="79"/>
        <v>542</v>
      </c>
      <c r="Q655">
        <f t="shared" si="80"/>
        <v>30</v>
      </c>
      <c r="R655">
        <f t="shared" si="81"/>
        <v>11</v>
      </c>
      <c r="S655" t="str">
        <f>IF(Q655&lt;=VLOOKUP(C655,录取名额!$A:$B,2,0),"录取","不予录取")</f>
        <v>录取</v>
      </c>
      <c r="T655" t="str">
        <f t="shared" si="82"/>
        <v>RIGHT</v>
      </c>
      <c r="U655" t="str">
        <f>IF(R655&lt;=VLOOKUP(E655,录取名额!E:F,2,0),"录取","不予录取")</f>
        <v>录取</v>
      </c>
      <c r="V655" t="str">
        <f t="shared" si="83"/>
        <v>RIGHT</v>
      </c>
    </row>
    <row r="656" spans="1:22">
      <c r="A656" s="8">
        <v>808</v>
      </c>
      <c r="B656" s="8" t="s">
        <v>910</v>
      </c>
      <c r="C656" t="s">
        <v>1268</v>
      </c>
      <c r="D656">
        <f>VLOOKUP(A656,[1]数据整理!$A:$O,15,0)</f>
        <v>95135</v>
      </c>
      <c r="E656" t="str">
        <f>VLOOKUP(D656,目标专业代码!$I:$J,2,0)</f>
        <v>食品加工与安全</v>
      </c>
      <c r="F656" s="41">
        <v>-0.268254915651447</v>
      </c>
      <c r="G656" s="41">
        <v>-0.216757539187909</v>
      </c>
      <c r="H656" s="41">
        <v>-0.881413587411653</v>
      </c>
      <c r="I656" s="7">
        <v>96</v>
      </c>
      <c r="J656" s="7">
        <f t="shared" si="77"/>
        <v>96</v>
      </c>
      <c r="K656" s="7" t="str">
        <f t="shared" si="78"/>
        <v>录取</v>
      </c>
      <c r="L656">
        <v>1</v>
      </c>
      <c r="M656">
        <v>-1.42728</v>
      </c>
      <c r="N656">
        <v>0.84487</v>
      </c>
      <c r="O656" s="41">
        <f>IF(L656=0,0,IF(C656&lt;&gt;"外语学院",综合评价得分!F656*因子分析矩阵及成分!$R$2+综合评价得分!G656*因子分析矩阵及成分!$R$3+综合评价得分!H656*因子分析矩阵及成分!$R$4,IF(综合评价得分!C656="外语学院",综合评价得分!G656*因子分析矩阵及成分!$R$7+综合评价得分!H656*因子分析矩阵及成分!$R$9)))</f>
        <v>-0.514855578509749</v>
      </c>
      <c r="P656" s="40">
        <f t="shared" si="79"/>
        <v>789</v>
      </c>
      <c r="Q656">
        <f t="shared" si="80"/>
        <v>4</v>
      </c>
      <c r="R656">
        <f t="shared" si="81"/>
        <v>1</v>
      </c>
      <c r="S656" t="str">
        <f>IF(Q656&lt;=VLOOKUP(C656,录取名额!$A:$B,2,0),"录取","不予录取")</f>
        <v>录取</v>
      </c>
      <c r="T656" t="str">
        <f t="shared" si="82"/>
        <v>RIGHT</v>
      </c>
      <c r="U656" t="str">
        <f>IF(R656&lt;=VLOOKUP(E656,录取名额!E:F,2,0),"录取","不予录取")</f>
        <v>录取</v>
      </c>
      <c r="V656" t="str">
        <f t="shared" si="83"/>
        <v>RIGHT</v>
      </c>
    </row>
    <row r="657" spans="1:22">
      <c r="A657" s="8">
        <v>809</v>
      </c>
      <c r="B657" s="8" t="s">
        <v>911</v>
      </c>
      <c r="C657" t="s">
        <v>1263</v>
      </c>
      <c r="D657">
        <f>VLOOKUP(A657,[1]数据整理!$A:$O,15,0)</f>
        <v>95300</v>
      </c>
      <c r="E657" t="str">
        <f>VLOOKUP(D657,目标专业代码!$I:$J,2,0)</f>
        <v>风景园林</v>
      </c>
      <c r="F657" s="41">
        <v>-0.904145481201667</v>
      </c>
      <c r="G657" s="41">
        <v>0.204963261044314</v>
      </c>
      <c r="H657" s="41">
        <v>0.646305765938004</v>
      </c>
      <c r="I657" s="7" t="s">
        <v>1262</v>
      </c>
      <c r="J657" s="7">
        <f t="shared" si="77"/>
        <v>0</v>
      </c>
      <c r="K657" s="7" t="str">
        <f t="shared" si="78"/>
        <v>不予录取</v>
      </c>
      <c r="L657">
        <v>1</v>
      </c>
      <c r="M657">
        <v>0.2057</v>
      </c>
      <c r="N657">
        <v>0.4817</v>
      </c>
      <c r="O657" s="41">
        <f>IF(L657=0,0,IF(C657&lt;&gt;"外语学院",综合评价得分!F657*因子分析矩阵及成分!$R$2+综合评价得分!G657*因子分析矩阵及成分!$R$3+综合评价得分!H657*因子分析矩阵及成分!$R$4,IF(综合评价得分!C657="外语学院",综合评价得分!G657*因子分析矩阵及成分!$R$7+综合评价得分!H657*因子分析矩阵及成分!$R$9)))</f>
        <v>0.0937465619467553</v>
      </c>
      <c r="P657" s="40">
        <f t="shared" si="79"/>
        <v>354</v>
      </c>
      <c r="Q657">
        <f t="shared" si="80"/>
        <v>97</v>
      </c>
      <c r="R657">
        <f t="shared" si="81"/>
        <v>48</v>
      </c>
      <c r="S657" t="str">
        <f>IF(Q657&lt;=VLOOKUP(C657,录取名额!$A:$B,2,0),"录取","不予录取")</f>
        <v>录取</v>
      </c>
      <c r="T657" t="str">
        <f t="shared" si="82"/>
        <v>FALSE</v>
      </c>
      <c r="U657" t="str">
        <f>IF(R657&lt;=VLOOKUP(E657,录取名额!E:F,2,0),"录取","不予录取")</f>
        <v>录取</v>
      </c>
      <c r="V657" t="str">
        <f t="shared" si="83"/>
        <v>FALSE</v>
      </c>
    </row>
    <row r="658" spans="1:22">
      <c r="A658" s="8">
        <v>810</v>
      </c>
      <c r="B658" s="8" t="s">
        <v>912</v>
      </c>
      <c r="C658" t="s">
        <v>1271</v>
      </c>
      <c r="D658">
        <f>VLOOKUP(A658,[1]数据整理!$A:$O,15,0)</f>
        <v>90704</v>
      </c>
      <c r="E658" t="str">
        <f>VLOOKUP(D658,目标专业代码!$I:$J,2,0)</f>
        <v>森林经理学</v>
      </c>
      <c r="F658" s="41">
        <v>0.233570940724023</v>
      </c>
      <c r="G658" s="41">
        <v>-0.45500894959873</v>
      </c>
      <c r="H658" s="41">
        <v>-0.3382953666674</v>
      </c>
      <c r="I658" s="7">
        <v>86.05</v>
      </c>
      <c r="J658" s="7">
        <f t="shared" si="77"/>
        <v>86.05</v>
      </c>
      <c r="K658" s="7" t="str">
        <f t="shared" si="78"/>
        <v>录取</v>
      </c>
      <c r="L658">
        <v>1</v>
      </c>
      <c r="M658">
        <v>0.19553</v>
      </c>
      <c r="N658">
        <v>-1.21721</v>
      </c>
      <c r="O658" s="41">
        <f>IF(L658=0,0,IF(C658&lt;&gt;"外语学院",综合评价得分!F658*因子分析矩阵及成分!$R$2+综合评价得分!G658*因子分析矩阵及成分!$R$3+综合评价得分!H658*因子分析矩阵及成分!$R$4,IF(综合评价得分!C658="外语学院",综合评价得分!G658*因子分析矩阵及成分!$R$7+综合评价得分!H658*因子分析矩阵及成分!$R$9)))</f>
        <v>-0.280541434396877</v>
      </c>
      <c r="P658" s="40">
        <f t="shared" si="79"/>
        <v>664</v>
      </c>
      <c r="Q658">
        <f t="shared" si="80"/>
        <v>40</v>
      </c>
      <c r="R658">
        <f t="shared" si="81"/>
        <v>13</v>
      </c>
      <c r="S658" t="str">
        <f>IF(Q658&lt;=VLOOKUP(C658,录取名额!$A:$B,2,0),"录取","不予录取")</f>
        <v>不予录取</v>
      </c>
      <c r="T658" t="str">
        <f t="shared" si="82"/>
        <v>FALSE</v>
      </c>
      <c r="U658" t="str">
        <f>IF(R658&lt;=VLOOKUP(E658,录取名额!E:F,2,0),"录取","不予录取")</f>
        <v>不予录取</v>
      </c>
      <c r="V658" t="str">
        <f t="shared" si="83"/>
        <v>FALSE</v>
      </c>
    </row>
    <row r="659" spans="1:22">
      <c r="A659" s="8">
        <v>811</v>
      </c>
      <c r="B659" s="8" t="s">
        <v>342</v>
      </c>
      <c r="C659" t="s">
        <v>1261</v>
      </c>
      <c r="D659">
        <f>VLOOKUP(A659,[1]数据整理!$A:$O,15,0)</f>
        <v>20200</v>
      </c>
      <c r="E659" t="str">
        <f>VLOOKUP(D659,目标专业代码!$I:$J,2,0)</f>
        <v>应用经济学</v>
      </c>
      <c r="F659" s="41">
        <v>1.46532835656766</v>
      </c>
      <c r="G659" s="41">
        <v>0.238005753841582</v>
      </c>
      <c r="H659" s="41">
        <v>0.506983554321017</v>
      </c>
      <c r="I659" s="7" t="s">
        <v>1262</v>
      </c>
      <c r="J659" s="7">
        <f t="shared" si="77"/>
        <v>0</v>
      </c>
      <c r="K659" s="7" t="str">
        <f t="shared" si="78"/>
        <v>不予录取</v>
      </c>
      <c r="L659">
        <v>1</v>
      </c>
      <c r="M659">
        <v>-1.2965</v>
      </c>
      <c r="N659">
        <v>0.48219</v>
      </c>
      <c r="O659" s="41">
        <f>IF(L659=0,0,IF(C659&lt;&gt;"外语学院",综合评价得分!F659*因子分析矩阵及成分!$R$2+综合评价得分!G659*因子分析矩阵及成分!$R$3+综合评价得分!H659*因子分析矩阵及成分!$R$4,IF(综合评价得分!C659="外语学院",综合评价得分!G659*因子分析矩阵及成分!$R$7+综合评价得分!H659*因子分析矩阵及成分!$R$9)))</f>
        <v>0.71385107323828</v>
      </c>
      <c r="P659" s="40">
        <f t="shared" si="79"/>
        <v>98</v>
      </c>
      <c r="Q659">
        <f t="shared" si="80"/>
        <v>49</v>
      </c>
      <c r="R659">
        <f t="shared" si="81"/>
        <v>11</v>
      </c>
      <c r="S659" t="str">
        <f>IF(Q659&lt;=VLOOKUP(C659,录取名额!$A:$B,2,0),"录取","不予录取")</f>
        <v>不予录取</v>
      </c>
      <c r="T659" t="str">
        <f t="shared" si="82"/>
        <v>RIGHT</v>
      </c>
      <c r="U659" t="str">
        <f>IF(R659&lt;=VLOOKUP(E659,录取名额!E:F,2,0),"录取","不予录取")</f>
        <v>不予录取</v>
      </c>
      <c r="V659" t="str">
        <f t="shared" si="83"/>
        <v>RIGHT</v>
      </c>
    </row>
    <row r="660" spans="1:22">
      <c r="A660" s="8">
        <v>812</v>
      </c>
      <c r="B660" s="8" t="s">
        <v>913</v>
      </c>
      <c r="C660" t="s">
        <v>1264</v>
      </c>
      <c r="D660">
        <f>VLOOKUP(A660,[1]数据整理!$A:$O,15,0)</f>
        <v>83000</v>
      </c>
      <c r="E660" t="str">
        <f>VLOOKUP(D660,目标专业代码!$I:$J,2,0)</f>
        <v>环境科学与工程</v>
      </c>
      <c r="F660" s="41">
        <v>-1.5718305750294</v>
      </c>
      <c r="G660" s="41">
        <v>0.0058662678085068</v>
      </c>
      <c r="H660" s="41">
        <v>-0.404104349736989</v>
      </c>
      <c r="I660" s="7" t="s">
        <v>1262</v>
      </c>
      <c r="J660" s="7">
        <f t="shared" si="77"/>
        <v>0</v>
      </c>
      <c r="K660" s="7" t="str">
        <f t="shared" si="78"/>
        <v>不予录取</v>
      </c>
      <c r="L660">
        <v>1</v>
      </c>
      <c r="M660">
        <v>-0.52444</v>
      </c>
      <c r="N660">
        <v>-0.27619</v>
      </c>
      <c r="O660" s="41">
        <f>IF(L660=0,0,IF(C660&lt;&gt;"外语学院",综合评价得分!F660*因子分析矩阵及成分!$R$2+综合评价得分!G660*因子分析矩阵及成分!$R$3+综合评价得分!H660*因子分析矩阵及成分!$R$4,IF(综合评价得分!C660="外语学院",综合评价得分!G660*因子分析矩阵及成分!$R$7+综合评价得分!H660*因子分析矩阵及成分!$R$9)))</f>
        <v>-0.588342379083028</v>
      </c>
      <c r="P660" s="40">
        <f t="shared" si="79"/>
        <v>818</v>
      </c>
      <c r="Q660">
        <f t="shared" si="80"/>
        <v>18</v>
      </c>
      <c r="R660">
        <f t="shared" si="81"/>
        <v>16</v>
      </c>
      <c r="S660" t="str">
        <f>IF(Q660&lt;=VLOOKUP(C660,录取名额!$A:$B,2,0),"录取","不予录取")</f>
        <v>不予录取</v>
      </c>
      <c r="T660" t="str">
        <f t="shared" si="82"/>
        <v>RIGHT</v>
      </c>
      <c r="U660" t="str">
        <f>IF(R660&lt;=VLOOKUP(E660,录取名额!E:F,2,0),"录取","不予录取")</f>
        <v>不予录取</v>
      </c>
      <c r="V660" t="str">
        <f t="shared" si="83"/>
        <v>RIGHT</v>
      </c>
    </row>
    <row r="661" spans="1:22">
      <c r="A661" s="8">
        <v>813</v>
      </c>
      <c r="B661" s="8" t="s">
        <v>914</v>
      </c>
      <c r="C661" t="s">
        <v>1261</v>
      </c>
      <c r="D661">
        <f>VLOOKUP(A661,[1]数据整理!$A:$O,15,0)</f>
        <v>25200</v>
      </c>
      <c r="E661" t="str">
        <f>VLOOKUP(D661,目标专业代码!$I:$J,2,0)</f>
        <v>应用统计</v>
      </c>
      <c r="F661" s="41">
        <v>0.256354800927485</v>
      </c>
      <c r="G661" s="41">
        <v>-0.0776902528437054</v>
      </c>
      <c r="H661" s="41">
        <v>0.243718170277304</v>
      </c>
      <c r="I661" s="7" t="s">
        <v>1262</v>
      </c>
      <c r="J661" s="7">
        <f t="shared" si="77"/>
        <v>0</v>
      </c>
      <c r="K661" s="7" t="str">
        <f t="shared" si="78"/>
        <v>不予录取</v>
      </c>
      <c r="L661">
        <v>1</v>
      </c>
      <c r="M661">
        <v>0.21032</v>
      </c>
      <c r="N661">
        <v>-0.92062</v>
      </c>
      <c r="O661" s="41">
        <f>IF(L661=0,0,IF(C661&lt;&gt;"外语学院",综合评价得分!F661*因子分析矩阵及成分!$R$2+综合评价得分!G661*因子分析矩阵及成分!$R$3+综合评价得分!H661*因子分析矩阵及成分!$R$4,IF(综合评价得分!C661="外语学院",综合评价得分!G661*因子分析矩阵及成分!$R$7+综合评价得分!H661*因子分析矩阵及成分!$R$9)))</f>
        <v>0.127658590789091</v>
      </c>
      <c r="P661" s="40">
        <f t="shared" si="79"/>
        <v>338</v>
      </c>
      <c r="Q661">
        <f t="shared" si="80"/>
        <v>163</v>
      </c>
      <c r="R661">
        <f t="shared" si="81"/>
        <v>10</v>
      </c>
      <c r="S661" t="str">
        <f>IF(Q661&lt;=VLOOKUP(C661,录取名额!$A:$B,2,0),"录取","不予录取")</f>
        <v>不予录取</v>
      </c>
      <c r="T661" t="str">
        <f t="shared" si="82"/>
        <v>RIGHT</v>
      </c>
      <c r="U661" t="str">
        <f>IF(R661&lt;=VLOOKUP(E661,录取名额!E:F,2,0),"录取","不予录取")</f>
        <v>不予录取</v>
      </c>
      <c r="V661" t="str">
        <f t="shared" si="83"/>
        <v>RIGHT</v>
      </c>
    </row>
    <row r="662" spans="1:22">
      <c r="A662" s="8">
        <v>814</v>
      </c>
      <c r="B662" s="8" t="s">
        <v>915</v>
      </c>
      <c r="C662" t="s">
        <v>1263</v>
      </c>
      <c r="D662">
        <f>VLOOKUP(A662,[1]数据整理!$A:$O,15,0)</f>
        <v>83400</v>
      </c>
      <c r="E662" t="str">
        <f>VLOOKUP(D662,目标专业代码!$I:$J,2,0)</f>
        <v>风景园林学（工学）</v>
      </c>
      <c r="F662" s="41">
        <v>1.61240386890719</v>
      </c>
      <c r="G662" s="41">
        <v>-0.0833177123492022</v>
      </c>
      <c r="H662" s="41">
        <v>0.0392161735671877</v>
      </c>
      <c r="I662" s="7" t="s">
        <v>1262</v>
      </c>
      <c r="J662" s="7">
        <f t="shared" si="77"/>
        <v>0</v>
      </c>
      <c r="K662" s="7" t="str">
        <f t="shared" si="78"/>
        <v>不予录取</v>
      </c>
      <c r="L662">
        <v>1</v>
      </c>
      <c r="M662">
        <v>-0.29114</v>
      </c>
      <c r="N662">
        <v>0.6045</v>
      </c>
      <c r="O662" s="41">
        <f>IF(L662=0,0,IF(C662&lt;&gt;"外语学院",综合评价得分!F662*因子分析矩阵及成分!$R$2+综合评价得分!G662*因子分析矩阵及成分!$R$3+综合评价得分!H662*因子分析矩阵及成分!$R$4,IF(综合评价得分!C662="外语学院",综合评价得分!G662*因子分析矩阵及成分!$R$7+综合评价得分!H662*因子分析矩阵及成分!$R$9)))</f>
        <v>0.423120580088566</v>
      </c>
      <c r="P662" s="40">
        <f t="shared" si="79"/>
        <v>185</v>
      </c>
      <c r="Q662">
        <f t="shared" si="80"/>
        <v>52</v>
      </c>
      <c r="R662">
        <f t="shared" si="81"/>
        <v>13</v>
      </c>
      <c r="S662" t="str">
        <f>IF(Q662&lt;=VLOOKUP(C662,录取名额!$A:$B,2,0),"录取","不予录取")</f>
        <v>录取</v>
      </c>
      <c r="T662" t="str">
        <f t="shared" si="82"/>
        <v>FALSE</v>
      </c>
      <c r="U662" t="str">
        <f>IF(R662&lt;=VLOOKUP(E662,录取名额!E:F,2,0),"录取","不予录取")</f>
        <v>录取</v>
      </c>
      <c r="V662" t="str">
        <f t="shared" si="83"/>
        <v>FALSE</v>
      </c>
    </row>
    <row r="663" spans="1:22">
      <c r="A663" s="8">
        <v>815</v>
      </c>
      <c r="B663" s="8" t="s">
        <v>916</v>
      </c>
      <c r="C663" t="s">
        <v>1273</v>
      </c>
      <c r="D663">
        <f>VLOOKUP(A663,[1]数据整理!$A:$O,15,0)</f>
        <v>82902</v>
      </c>
      <c r="E663" t="str">
        <f>VLOOKUP(D663,目标专业代码!$I:$J,2,0)</f>
        <v>木材科学与技术</v>
      </c>
      <c r="F663" s="41">
        <v>-1.2856798205318</v>
      </c>
      <c r="G663" s="41">
        <v>-1.29676192963667</v>
      </c>
      <c r="H663" s="41">
        <v>-0.743621118486683</v>
      </c>
      <c r="I663" s="7">
        <v>87.45</v>
      </c>
      <c r="J663" s="7">
        <f t="shared" si="77"/>
        <v>87.45</v>
      </c>
      <c r="K663" s="7" t="str">
        <f t="shared" si="78"/>
        <v>录取</v>
      </c>
      <c r="L663">
        <v>1</v>
      </c>
      <c r="M663">
        <v>-0.47549</v>
      </c>
      <c r="N663">
        <v>0.26428</v>
      </c>
      <c r="O663" s="41">
        <f>IF(L663=0,0,IF(C663&lt;&gt;"外语学院",综合评价得分!F663*因子分析矩阵及成分!$R$2+综合评价得分!G663*因子分析矩阵及成分!$R$3+综合评价得分!H663*因子分析矩阵及成分!$R$4,IF(综合评价得分!C663="外语学院",综合评价得分!G663*因子分析矩阵及成分!$R$7+综合评价得分!H663*因子分析矩阵及成分!$R$9)))</f>
        <v>-1.25679660392745</v>
      </c>
      <c r="P663" s="40">
        <f t="shared" si="79"/>
        <v>949</v>
      </c>
      <c r="Q663">
        <f t="shared" si="80"/>
        <v>31</v>
      </c>
      <c r="R663">
        <f t="shared" si="81"/>
        <v>24</v>
      </c>
      <c r="S663" t="str">
        <f>IF(Q663&lt;=VLOOKUP(C663,录取名额!$A:$B,2,0),"录取","不予录取")</f>
        <v>不予录取</v>
      </c>
      <c r="T663" t="str">
        <f t="shared" si="82"/>
        <v>FALSE</v>
      </c>
      <c r="U663" t="str">
        <f>IF(R663&lt;=VLOOKUP(E663,录取名额!E:F,2,0),"录取","不予录取")</f>
        <v>不予录取</v>
      </c>
      <c r="V663" t="str">
        <f t="shared" si="83"/>
        <v>FALSE</v>
      </c>
    </row>
    <row r="664" spans="1:22">
      <c r="A664" s="8">
        <v>816</v>
      </c>
      <c r="B664" s="8" t="s">
        <v>917</v>
      </c>
      <c r="C664" t="s">
        <v>1261</v>
      </c>
      <c r="D664">
        <f>VLOOKUP(A664,[1]数据整理!$A:$O,15,0)</f>
        <v>120200</v>
      </c>
      <c r="E664" t="str">
        <f>VLOOKUP(D664,目标专业代码!$I:$J,2,0)</f>
        <v>工商管理</v>
      </c>
      <c r="F664" s="41">
        <v>-0.538575499058554</v>
      </c>
      <c r="G664" s="41">
        <v>0.450478579405058</v>
      </c>
      <c r="H664" s="41">
        <v>-0.694660845851563</v>
      </c>
      <c r="I664" s="7" t="s">
        <v>1262</v>
      </c>
      <c r="J664" s="7">
        <f t="shared" si="77"/>
        <v>0</v>
      </c>
      <c r="K664" s="7" t="str">
        <f t="shared" si="78"/>
        <v>不予录取</v>
      </c>
      <c r="L664">
        <v>1</v>
      </c>
      <c r="M664">
        <v>-0.89676</v>
      </c>
      <c r="N664">
        <v>2.96106</v>
      </c>
      <c r="O664" s="41">
        <f>IF(L664=0,0,IF(C664&lt;&gt;"外语学院",综合评价得分!F664*因子分析矩阵及成分!$R$2+综合评价得分!G664*因子分析矩阵及成分!$R$3+综合评价得分!H664*因子分析矩阵及成分!$R$4,IF(综合评价得分!C664="外语学院",综合评价得分!G664*因子分析矩阵及成分!$R$7+综合评价得分!H664*因子分析矩阵及成分!$R$9)))</f>
        <v>-0.201892286921611</v>
      </c>
      <c r="P664" s="40">
        <f t="shared" si="79"/>
        <v>603</v>
      </c>
      <c r="Q664">
        <f t="shared" si="80"/>
        <v>264</v>
      </c>
      <c r="R664">
        <f t="shared" si="81"/>
        <v>91</v>
      </c>
      <c r="S664" t="str">
        <f>IF(Q664&lt;=VLOOKUP(C664,录取名额!$A:$B,2,0),"录取","不予录取")</f>
        <v>不予录取</v>
      </c>
      <c r="T664" t="str">
        <f t="shared" si="82"/>
        <v>RIGHT</v>
      </c>
      <c r="U664" t="str">
        <f>IF(R664&lt;=VLOOKUP(E664,录取名额!E:F,2,0),"录取","不予录取")</f>
        <v>不予录取</v>
      </c>
      <c r="V664" t="str">
        <f t="shared" si="83"/>
        <v>RIGHT</v>
      </c>
    </row>
    <row r="665" spans="1:22">
      <c r="A665" s="8">
        <v>817</v>
      </c>
      <c r="B665" s="8" t="s">
        <v>918</v>
      </c>
      <c r="C665" t="s">
        <v>1265</v>
      </c>
      <c r="D665">
        <f>VLOOKUP(A665,[1]数据整理!$A:$O,15,0)</f>
        <v>135108</v>
      </c>
      <c r="E665" t="str">
        <f>VLOOKUP(D665,目标专业代码!$I:$J,2,0)</f>
        <v>艺术设计</v>
      </c>
      <c r="F665" s="41">
        <v>1.68594162507696</v>
      </c>
      <c r="G665" s="41">
        <v>0.253495948833955</v>
      </c>
      <c r="H665" s="41">
        <v>0.223840010182704</v>
      </c>
      <c r="I665" s="7">
        <v>88.65</v>
      </c>
      <c r="J665" s="7">
        <f t="shared" si="77"/>
        <v>88.65</v>
      </c>
      <c r="K665" s="7" t="str">
        <f t="shared" si="78"/>
        <v>录取</v>
      </c>
      <c r="L665">
        <v>1</v>
      </c>
      <c r="M665">
        <v>-0.07188</v>
      </c>
      <c r="N665">
        <v>0.23992</v>
      </c>
      <c r="O665" s="41">
        <f>IF(L665=0,0,IF(C665&lt;&gt;"外语学院",综合评价得分!F665*因子分析矩阵及成分!$R$2+综合评价得分!G665*因子分析矩阵及成分!$R$3+综合评价得分!H665*因子分析矩阵及成分!$R$4,IF(综合评价得分!C665="外语学院",综合评价得分!G665*因子分析矩阵及成分!$R$7+综合评价得分!H665*因子分析矩阵及成分!$R$9)))</f>
        <v>0.674001649365777</v>
      </c>
      <c r="P665" s="40">
        <f t="shared" si="79"/>
        <v>110</v>
      </c>
      <c r="Q665">
        <f t="shared" si="80"/>
        <v>8</v>
      </c>
      <c r="R665">
        <f t="shared" si="81"/>
        <v>3</v>
      </c>
      <c r="S665" t="str">
        <f>IF(Q665&lt;=VLOOKUP(C665,录取名额!$A:$B,2,0),"录取","不予录取")</f>
        <v>录取</v>
      </c>
      <c r="T665" t="str">
        <f t="shared" si="82"/>
        <v>RIGHT</v>
      </c>
      <c r="U665" t="str">
        <f>IF(R665&lt;=VLOOKUP(E665,录取名额!E:F,2,0),"录取","不予录取")</f>
        <v>录取</v>
      </c>
      <c r="V665" t="str">
        <f t="shared" si="83"/>
        <v>RIGHT</v>
      </c>
    </row>
    <row r="666" spans="1:22">
      <c r="A666" s="8">
        <v>818</v>
      </c>
      <c r="B666" s="8" t="s">
        <v>919</v>
      </c>
      <c r="C666" t="s">
        <v>1261</v>
      </c>
      <c r="D666">
        <f>VLOOKUP(A666,[1]数据整理!$A:$O,15,0)</f>
        <v>120200</v>
      </c>
      <c r="E666" t="str">
        <f>VLOOKUP(D666,目标专业代码!$I:$J,2,0)</f>
        <v>工商管理</v>
      </c>
      <c r="F666" s="41">
        <v>-1.01542633017296</v>
      </c>
      <c r="G666" s="41">
        <v>0.31475002224437</v>
      </c>
      <c r="H666" s="41">
        <v>-0.0186567580123061</v>
      </c>
      <c r="I666" s="7" t="s">
        <v>1262</v>
      </c>
      <c r="J666" s="7">
        <f t="shared" si="77"/>
        <v>0</v>
      </c>
      <c r="K666" s="7" t="str">
        <f t="shared" si="78"/>
        <v>不予录取</v>
      </c>
      <c r="L666">
        <v>1</v>
      </c>
      <c r="M666">
        <v>-1.65739</v>
      </c>
      <c r="N666">
        <v>-0.81689</v>
      </c>
      <c r="O666" s="41">
        <f>IF(L666=0,0,IF(C666&lt;&gt;"外语学院",综合评价得分!F666*因子分析矩阵及成分!$R$2+综合评价得分!G666*因子分析矩阵及成分!$R$3+综合评价得分!H666*因子分析矩阵及成分!$R$4,IF(综合评价得分!C666="外语学院",综合评价得分!G666*因子分析矩阵及成分!$R$7+综合评价得分!H666*因子分析矩阵及成分!$R$9)))</f>
        <v>-0.139746573332798</v>
      </c>
      <c r="P666" s="40">
        <f t="shared" si="79"/>
        <v>541</v>
      </c>
      <c r="Q666">
        <f t="shared" si="80"/>
        <v>245</v>
      </c>
      <c r="R666">
        <f t="shared" si="81"/>
        <v>80</v>
      </c>
      <c r="S666" t="str">
        <f>IF(Q666&lt;=VLOOKUP(C666,录取名额!$A:$B,2,0),"录取","不予录取")</f>
        <v>不予录取</v>
      </c>
      <c r="T666" t="str">
        <f t="shared" si="82"/>
        <v>RIGHT</v>
      </c>
      <c r="U666" t="str">
        <f>IF(R666&lt;=VLOOKUP(E666,录取名额!E:F,2,0),"录取","不予录取")</f>
        <v>不予录取</v>
      </c>
      <c r="V666" t="str">
        <f t="shared" si="83"/>
        <v>RIGHT</v>
      </c>
    </row>
    <row r="667" spans="1:22">
      <c r="A667" s="8">
        <v>820</v>
      </c>
      <c r="B667" s="8" t="s">
        <v>921</v>
      </c>
      <c r="C667" t="s">
        <v>1261</v>
      </c>
      <c r="D667">
        <f>VLOOKUP(A667,[1]数据整理!$A:$O,15,0)</f>
        <v>125300</v>
      </c>
      <c r="E667" t="str">
        <f>VLOOKUP(D667,目标专业代码!$I:$J,2,0)</f>
        <v>会计</v>
      </c>
      <c r="F667" s="41">
        <v>-0.141076802541403</v>
      </c>
      <c r="G667" s="41">
        <v>0.187079702367031</v>
      </c>
      <c r="H667" s="41">
        <v>-0.881413587411653</v>
      </c>
      <c r="I667" s="7" t="s">
        <v>1262</v>
      </c>
      <c r="J667" s="7">
        <f t="shared" si="77"/>
        <v>0</v>
      </c>
      <c r="K667" s="7" t="str">
        <f t="shared" si="78"/>
        <v>不予录取</v>
      </c>
      <c r="L667">
        <v>1</v>
      </c>
      <c r="M667">
        <v>0.70854</v>
      </c>
      <c r="N667">
        <v>-0.15583</v>
      </c>
      <c r="O667" s="41">
        <f>IF(L667=0,0,IF(C667&lt;&gt;"外语学院",综合评价得分!F667*因子分析矩阵及成分!$R$2+综合评价得分!G667*因子分析矩阵及成分!$R$3+综合评价得分!H667*因子分析矩阵及成分!$R$4,IF(综合评价得分!C667="外语学院",综合评价得分!G667*因子分析矩阵及成分!$R$7+综合评价得分!H667*因子分析矩阵及成分!$R$9)))</f>
        <v>-0.288002011399148</v>
      </c>
      <c r="P667" s="40">
        <f t="shared" si="79"/>
        <v>672</v>
      </c>
      <c r="Q667">
        <f t="shared" si="80"/>
        <v>296</v>
      </c>
      <c r="R667">
        <f t="shared" si="81"/>
        <v>61</v>
      </c>
      <c r="S667" t="str">
        <f>IF(Q667&lt;=VLOOKUP(C667,录取名额!$A:$B,2,0),"录取","不予录取")</f>
        <v>不予录取</v>
      </c>
      <c r="T667" t="str">
        <f t="shared" si="82"/>
        <v>RIGHT</v>
      </c>
      <c r="U667" t="str">
        <f>IF(R667&lt;=VLOOKUP(E667,录取名额!E:F,2,0),"录取","不予录取")</f>
        <v>不予录取</v>
      </c>
      <c r="V667" t="str">
        <f t="shared" si="83"/>
        <v>RIGHT</v>
      </c>
    </row>
    <row r="668" spans="1:22">
      <c r="A668" s="8">
        <v>821</v>
      </c>
      <c r="B668" s="8" t="s">
        <v>922</v>
      </c>
      <c r="C668" t="s">
        <v>1261</v>
      </c>
      <c r="D668">
        <f>VLOOKUP(A668,[1]数据整理!$A:$O,15,0)</f>
        <v>120200</v>
      </c>
      <c r="E668" t="str">
        <f>VLOOKUP(D668,目标专业代码!$I:$J,2,0)</f>
        <v>工商管理</v>
      </c>
      <c r="F668" s="41">
        <v>0.325493135936234</v>
      </c>
      <c r="G668" s="41">
        <v>0.235611082688898</v>
      </c>
      <c r="H668" s="41">
        <v>-0.582921039806984</v>
      </c>
      <c r="I668" s="7" t="s">
        <v>1262</v>
      </c>
      <c r="J668" s="7">
        <f t="shared" si="77"/>
        <v>0</v>
      </c>
      <c r="K668" s="7" t="str">
        <f t="shared" si="78"/>
        <v>不予录取</v>
      </c>
      <c r="L668">
        <v>1</v>
      </c>
      <c r="M668">
        <v>0.29255</v>
      </c>
      <c r="N668">
        <v>-0.7548</v>
      </c>
      <c r="O668" s="41">
        <f>IF(L668=0,0,IF(C668&lt;&gt;"外语学院",综合评价得分!F668*因子分析矩阵及成分!$R$2+综合评价得分!G668*因子分析矩阵及成分!$R$3+综合评价得分!H668*因子分析矩阵及成分!$R$4,IF(综合评价得分!C668="外语学院",综合评价得分!G668*因子分析矩阵及成分!$R$7+综合评价得分!H668*因子分析矩阵及成分!$R$9)))</f>
        <v>-0.0211381275444916</v>
      </c>
      <c r="P668" s="40">
        <f t="shared" si="79"/>
        <v>442</v>
      </c>
      <c r="Q668">
        <f t="shared" si="80"/>
        <v>205</v>
      </c>
      <c r="R668">
        <f t="shared" si="81"/>
        <v>67</v>
      </c>
      <c r="S668" t="str">
        <f>IF(Q668&lt;=VLOOKUP(C668,录取名额!$A:$B,2,0),"录取","不予录取")</f>
        <v>不予录取</v>
      </c>
      <c r="T668" t="str">
        <f t="shared" si="82"/>
        <v>RIGHT</v>
      </c>
      <c r="U668" t="str">
        <f>IF(R668&lt;=VLOOKUP(E668,录取名额!E:F,2,0),"录取","不予录取")</f>
        <v>不予录取</v>
      </c>
      <c r="V668" t="str">
        <f t="shared" si="83"/>
        <v>RIGHT</v>
      </c>
    </row>
    <row r="669" spans="1:22">
      <c r="A669" s="8">
        <v>822</v>
      </c>
      <c r="B669" s="8" t="s">
        <v>923</v>
      </c>
      <c r="C669" t="s">
        <v>1261</v>
      </c>
      <c r="D669">
        <f>VLOOKUP(A669,[1]数据整理!$A:$O,15,0)</f>
        <v>125300</v>
      </c>
      <c r="E669" t="str">
        <f>VLOOKUP(D669,目标专业代码!$I:$J,2,0)</f>
        <v>会计</v>
      </c>
      <c r="F669" s="41">
        <v>-0.281193352464363</v>
      </c>
      <c r="G669" s="41">
        <v>0.319583137740682</v>
      </c>
      <c r="H669" s="41">
        <v>0.322737162907223</v>
      </c>
      <c r="I669" s="7" t="s">
        <v>1262</v>
      </c>
      <c r="J669" s="7">
        <f t="shared" si="77"/>
        <v>0</v>
      </c>
      <c r="K669" s="7" t="str">
        <f t="shared" si="78"/>
        <v>不予录取</v>
      </c>
      <c r="L669">
        <v>1</v>
      </c>
      <c r="M669">
        <v>-0.34979</v>
      </c>
      <c r="N669">
        <v>-0.33581</v>
      </c>
      <c r="O669" s="41">
        <f>IF(L669=0,0,IF(C669&lt;&gt;"外语学院",综合评价得分!F669*因子分析矩阵及成分!$R$2+综合评价得分!G669*因子分析矩阵及成分!$R$3+综合评价得分!H669*因子分析矩阵及成分!$R$4,IF(综合评价得分!C669="外语学院",综合评价得分!G669*因子分析矩阵及成分!$R$7+综合评价得分!H669*因子分析矩阵及成分!$R$9)))</f>
        <v>0.197127302850451</v>
      </c>
      <c r="P669" s="40">
        <f t="shared" si="79"/>
        <v>303</v>
      </c>
      <c r="Q669">
        <f t="shared" si="80"/>
        <v>149</v>
      </c>
      <c r="R669">
        <f t="shared" si="81"/>
        <v>31</v>
      </c>
      <c r="S669" t="str">
        <f>IF(Q669&lt;=VLOOKUP(C669,录取名额!$A:$B,2,0),"录取","不予录取")</f>
        <v>不予录取</v>
      </c>
      <c r="T669" t="str">
        <f t="shared" si="82"/>
        <v>RIGHT</v>
      </c>
      <c r="U669" t="str">
        <f>IF(R669&lt;=VLOOKUP(E669,录取名额!E:F,2,0),"录取","不予录取")</f>
        <v>不予录取</v>
      </c>
      <c r="V669" t="str">
        <f t="shared" si="83"/>
        <v>RIGHT</v>
      </c>
    </row>
    <row r="670" spans="1:22">
      <c r="A670" s="8">
        <v>823</v>
      </c>
      <c r="B670" s="8" t="s">
        <v>924</v>
      </c>
      <c r="C670" t="s">
        <v>1261</v>
      </c>
      <c r="D670">
        <f>VLOOKUP(A670,[1]数据整理!$A:$O,15,0)</f>
        <v>125300</v>
      </c>
      <c r="E670" t="str">
        <f>VLOOKUP(D670,目标专业代码!$I:$J,2,0)</f>
        <v>会计</v>
      </c>
      <c r="F670" s="41">
        <v>0.0864954283844848</v>
      </c>
      <c r="G670" s="41">
        <v>0.252804363425699</v>
      </c>
      <c r="H670" s="41">
        <v>0.898943553306404</v>
      </c>
      <c r="I670" s="7" t="s">
        <v>1262</v>
      </c>
      <c r="J670" s="7">
        <f t="shared" si="77"/>
        <v>0</v>
      </c>
      <c r="K670" s="7" t="str">
        <f t="shared" si="78"/>
        <v>不予录取</v>
      </c>
      <c r="L670">
        <v>1</v>
      </c>
      <c r="M670">
        <v>0.67925</v>
      </c>
      <c r="N670">
        <v>1.26745</v>
      </c>
      <c r="O670" s="41">
        <f>IF(L670=0,0,IF(C670&lt;&gt;"外语学院",综合评价得分!F670*因子分析矩阵及成分!$R$2+综合评价得分!G670*因子分析矩阵及成分!$R$3+综合评价得分!H670*因子分析矩阵及成分!$R$4,IF(综合评价得分!C670="外语学院",综合评价得分!G670*因子分析矩阵及成分!$R$7+综合评价得分!H670*因子分析矩阵及成分!$R$9)))</f>
        <v>0.488208723920262</v>
      </c>
      <c r="P670" s="40">
        <f t="shared" si="79"/>
        <v>162</v>
      </c>
      <c r="Q670">
        <f t="shared" si="80"/>
        <v>80</v>
      </c>
      <c r="R670">
        <f t="shared" si="81"/>
        <v>15</v>
      </c>
      <c r="S670" t="str">
        <f>IF(Q670&lt;=VLOOKUP(C670,录取名额!$A:$B,2,0),"录取","不予录取")</f>
        <v>不予录取</v>
      </c>
      <c r="T670" t="str">
        <f t="shared" si="82"/>
        <v>RIGHT</v>
      </c>
      <c r="U670" t="str">
        <f>IF(R670&lt;=VLOOKUP(E670,录取名额!E:F,2,0),"录取","不予录取")</f>
        <v>不予录取</v>
      </c>
      <c r="V670" t="str">
        <f t="shared" si="83"/>
        <v>RIGHT</v>
      </c>
    </row>
    <row r="671" spans="1:22">
      <c r="A671" s="8">
        <v>777</v>
      </c>
      <c r="B671" s="8" t="s">
        <v>879</v>
      </c>
      <c r="C671" t="s">
        <v>1263</v>
      </c>
      <c r="D671">
        <f>VLOOKUP(A671,[1]数据整理!$A:$O,15,0)</f>
        <v>97300</v>
      </c>
      <c r="E671" t="str">
        <f>VLOOKUP(D671,目标专业代码!$I:$J,2,0)</f>
        <v>风景园林学（农学）</v>
      </c>
      <c r="F671" s="41">
        <v>-0.36363850048398</v>
      </c>
      <c r="G671" s="41">
        <v>0.285146519027593</v>
      </c>
      <c r="H671" s="41">
        <v>-0.370115635366503</v>
      </c>
      <c r="I671" s="7" t="s">
        <v>1262</v>
      </c>
      <c r="J671" s="7">
        <f t="shared" si="77"/>
        <v>0</v>
      </c>
      <c r="K671" s="7" t="str">
        <f t="shared" si="78"/>
        <v>不予录取</v>
      </c>
      <c r="L671">
        <v>1</v>
      </c>
      <c r="M671">
        <v>-0.09231</v>
      </c>
      <c r="N671">
        <v>-0.42438</v>
      </c>
      <c r="O671" s="41">
        <f>IF(L671=0,0,IF(C671&lt;&gt;"外语学院",综合评价得分!F631*因子分析矩阵及成分!$R$2+综合评价得分!G631*因子分析矩阵及成分!$R$3+综合评价得分!H631*因子分析矩阵及成分!$R$4,IF(综合评价得分!C631="外语学院",综合评价得分!G631*因子分析矩阵及成分!$R$7+综合评价得分!H631*因子分析矩阵及成分!$R$9)))</f>
        <v>0.21169379264547</v>
      </c>
      <c r="P671" s="40">
        <f t="shared" si="79"/>
        <v>292</v>
      </c>
      <c r="Q671">
        <f t="shared" si="80"/>
        <v>77</v>
      </c>
      <c r="R671">
        <f t="shared" si="81"/>
        <v>14</v>
      </c>
      <c r="S671" t="str">
        <f>IF(Q671&lt;=VLOOKUP(C671,录取名额!$A:$B,2,0),"录取","不予录取")</f>
        <v>录取</v>
      </c>
      <c r="T671" t="str">
        <f t="shared" si="82"/>
        <v>FALSE</v>
      </c>
      <c r="U671" t="str">
        <f>IF(R671&lt;=VLOOKUP(E671,录取名额!E:F,2,0),"录取","不予录取")</f>
        <v>录取</v>
      </c>
      <c r="V671" t="str">
        <f t="shared" si="83"/>
        <v>FALSE</v>
      </c>
    </row>
    <row r="672" spans="1:22">
      <c r="A672" s="8">
        <v>825</v>
      </c>
      <c r="B672" s="8" t="s">
        <v>927</v>
      </c>
      <c r="C672" t="s">
        <v>1266</v>
      </c>
      <c r="D672">
        <f>VLOOKUP(A672,[1]数据整理!$A:$O,15,0)</f>
        <v>85400</v>
      </c>
      <c r="E672" t="str">
        <f>VLOOKUP(D672,目标专业代码!$I:$J,2,0)</f>
        <v>电子信息</v>
      </c>
      <c r="F672" s="41">
        <v>1.07925513667637</v>
      </c>
      <c r="G672" s="41">
        <v>0.184609697820211</v>
      </c>
      <c r="H672" s="41">
        <v>0.0321806667926493</v>
      </c>
      <c r="I672" s="7" t="s">
        <v>1262</v>
      </c>
      <c r="J672" s="7">
        <f t="shared" si="77"/>
        <v>0</v>
      </c>
      <c r="K672" s="7" t="str">
        <f t="shared" si="78"/>
        <v>不予录取</v>
      </c>
      <c r="L672">
        <v>1</v>
      </c>
      <c r="M672">
        <v>-2.09017</v>
      </c>
      <c r="N672">
        <v>-0.01538</v>
      </c>
      <c r="O672" s="41">
        <f>IF(L672=0,0,IF(C672&lt;&gt;"外语学院",综合评价得分!F672*因子分析矩阵及成分!$R$2+综合评价得分!G672*因子分析矩阵及成分!$R$3+综合评价得分!H672*因子分析矩阵及成分!$R$4,IF(综合评价得分!C672="外语学院",综合评价得分!G672*因子分析矩阵及成分!$R$7+综合评价得分!H672*因子分析矩阵及成分!$R$9)))</f>
        <v>0.399501337567816</v>
      </c>
      <c r="P672" s="40">
        <f t="shared" si="79"/>
        <v>195</v>
      </c>
      <c r="Q672">
        <f t="shared" si="80"/>
        <v>3</v>
      </c>
      <c r="R672">
        <f t="shared" si="81"/>
        <v>1</v>
      </c>
      <c r="S672" t="str">
        <f>IF(Q672&lt;=VLOOKUP(C672,录取名额!$A:$B,2,0),"录取","不予录取")</f>
        <v>录取</v>
      </c>
      <c r="T672" t="str">
        <f t="shared" si="82"/>
        <v>FALSE</v>
      </c>
      <c r="U672" t="str">
        <f>IF(R672&lt;=VLOOKUP(E672,录取名额!E:F,2,0),"录取","不予录取")</f>
        <v>录取</v>
      </c>
      <c r="V672" t="str">
        <f t="shared" si="83"/>
        <v>FALSE</v>
      </c>
    </row>
    <row r="673" spans="1:22">
      <c r="A673" s="8">
        <v>826</v>
      </c>
      <c r="B673" s="8" t="s">
        <v>928</v>
      </c>
      <c r="C673" t="s">
        <v>1261</v>
      </c>
      <c r="D673">
        <f>VLOOKUP(A673,[1]数据整理!$A:$O,15,0)</f>
        <v>120200</v>
      </c>
      <c r="E673" t="str">
        <f>VLOOKUP(D673,目标专业代码!$I:$J,2,0)</f>
        <v>工商管理</v>
      </c>
      <c r="F673" s="41">
        <v>-0.207655596294593</v>
      </c>
      <c r="G673" s="41">
        <v>-0.169569290439015</v>
      </c>
      <c r="H673" s="41">
        <v>-0.0985762953577823</v>
      </c>
      <c r="I673" s="7" t="s">
        <v>1262</v>
      </c>
      <c r="J673" s="7">
        <f t="shared" si="77"/>
        <v>0</v>
      </c>
      <c r="K673" s="7" t="str">
        <f t="shared" si="78"/>
        <v>不予录取</v>
      </c>
      <c r="L673">
        <v>1</v>
      </c>
      <c r="M673">
        <v>0.63366</v>
      </c>
      <c r="N673">
        <v>0.08427</v>
      </c>
      <c r="O673" s="41">
        <f>IF(L673=0,0,IF(C673&lt;&gt;"外语学院",综合评价得分!F673*因子分析矩阵及成分!$R$2+综合评价得分!G673*因子分析矩阵及成分!$R$3+综合评价得分!H673*因子分析矩阵及成分!$R$4,IF(综合评价得分!C673="外语学院",综合评价得分!G673*因子分析矩阵及成分!$R$7+综合评价得分!H673*因子分析矩阵及成分!$R$9)))</f>
        <v>-0.175831062563494</v>
      </c>
      <c r="P673" s="40">
        <f t="shared" si="79"/>
        <v>577</v>
      </c>
      <c r="Q673">
        <f t="shared" si="80"/>
        <v>256</v>
      </c>
      <c r="R673">
        <f t="shared" si="81"/>
        <v>87</v>
      </c>
      <c r="S673" t="str">
        <f>IF(Q673&lt;=VLOOKUP(C673,录取名额!$A:$B,2,0),"录取","不予录取")</f>
        <v>不予录取</v>
      </c>
      <c r="T673" t="str">
        <f t="shared" si="82"/>
        <v>RIGHT</v>
      </c>
      <c r="U673" t="str">
        <f>IF(R673&lt;=VLOOKUP(E673,录取名额!E:F,2,0),"录取","不予录取")</f>
        <v>不予录取</v>
      </c>
      <c r="V673" t="str">
        <f t="shared" si="83"/>
        <v>RIGHT</v>
      </c>
    </row>
    <row r="674" spans="1:22">
      <c r="A674" s="8">
        <v>827</v>
      </c>
      <c r="B674" s="8" t="s">
        <v>929</v>
      </c>
      <c r="C674" t="s">
        <v>1273</v>
      </c>
      <c r="D674">
        <f>VLOOKUP(A674,[1]数据整理!$A:$O,15,0)</f>
        <v>82903</v>
      </c>
      <c r="E674" t="str">
        <f>VLOOKUP(D674,目标专业代码!$I:$J,2,0)</f>
        <v>林产化学加工工程</v>
      </c>
      <c r="F674" s="41">
        <v>1.9617082107136</v>
      </c>
      <c r="G674" s="41">
        <v>-1.2029660322282</v>
      </c>
      <c r="H674" s="41">
        <v>0.400150350106403</v>
      </c>
      <c r="I674" s="7">
        <v>95.3</v>
      </c>
      <c r="J674" s="7">
        <f t="shared" si="77"/>
        <v>95.3</v>
      </c>
      <c r="K674" s="7" t="str">
        <f t="shared" si="78"/>
        <v>录取</v>
      </c>
      <c r="L674">
        <v>1</v>
      </c>
      <c r="M674">
        <v>-1.62295</v>
      </c>
      <c r="N674">
        <v>-0.83859</v>
      </c>
      <c r="O674" s="41">
        <f>IF(L674=0,0,IF(C674&lt;&gt;"外语学院",综合评价得分!F674*因子分析矩阵及成分!$R$2+综合评价得分!G674*因子分析矩阵及成分!$R$3+综合评价得分!H674*因子分析矩阵及成分!$R$4,IF(综合评价得分!C674="外语学院",综合评价得分!G674*因子分析矩阵及成分!$R$7+综合评价得分!H674*因子分析矩阵及成分!$R$9)))</f>
        <v>0.127255293825499</v>
      </c>
      <c r="P674" s="40">
        <f t="shared" si="79"/>
        <v>339</v>
      </c>
      <c r="Q674">
        <f t="shared" si="80"/>
        <v>7</v>
      </c>
      <c r="R674">
        <f t="shared" si="81"/>
        <v>1</v>
      </c>
      <c r="S674" t="str">
        <f>IF(Q674&lt;=VLOOKUP(C674,录取名额!$A:$B,2,0),"录取","不予录取")</f>
        <v>录取</v>
      </c>
      <c r="T674" t="str">
        <f t="shared" si="82"/>
        <v>RIGHT</v>
      </c>
      <c r="U674" t="str">
        <f>IF(R674&lt;=VLOOKUP(E674,录取名额!E:F,2,0),"录取","不予录取")</f>
        <v>录取</v>
      </c>
      <c r="V674" t="str">
        <f t="shared" si="83"/>
        <v>RIGHT</v>
      </c>
    </row>
    <row r="675" spans="1:22">
      <c r="A675" s="8">
        <v>828</v>
      </c>
      <c r="B675" s="8" t="s">
        <v>930</v>
      </c>
      <c r="C675" t="s">
        <v>1272</v>
      </c>
      <c r="D675">
        <f>VLOOKUP(A675,[1]数据整理!$A:$O,15,0)</f>
        <v>85400</v>
      </c>
      <c r="E675" t="str">
        <f>VLOOKUP(D675,目标专业代码!$I:$J,2,0)</f>
        <v>电子信息</v>
      </c>
      <c r="F675" s="41">
        <v>-1.07901538672798</v>
      </c>
      <c r="G675" s="41">
        <v>-0.912732151131055</v>
      </c>
      <c r="H675" s="41">
        <v>-0.0662623484147565</v>
      </c>
      <c r="I675" s="7">
        <v>84.38</v>
      </c>
      <c r="J675" s="7">
        <f t="shared" si="77"/>
        <v>84.38</v>
      </c>
      <c r="K675" s="7" t="str">
        <f t="shared" si="78"/>
        <v>录取</v>
      </c>
      <c r="L675">
        <v>1</v>
      </c>
      <c r="M675">
        <v>0.9419</v>
      </c>
      <c r="N675">
        <v>-0.25535</v>
      </c>
      <c r="O675" s="41">
        <f>IF(L675=0,0,IF(C675&lt;&gt;"外语学院",综合评价得分!F675*因子分析矩阵及成分!$R$2+综合评价得分!G675*因子分析矩阵及成分!$R$3+综合评价得分!H675*因子分析矩阵及成分!$R$4,IF(综合评价得分!C675="外语学院",综合评价得分!G675*因子分析矩阵及成分!$R$7+综合评价得分!H675*因子分析矩阵及成分!$R$9)))</f>
        <v>-0.757849883809108</v>
      </c>
      <c r="P675" s="40">
        <f t="shared" si="79"/>
        <v>881</v>
      </c>
      <c r="Q675">
        <f t="shared" si="80"/>
        <v>7</v>
      </c>
      <c r="R675">
        <f t="shared" si="81"/>
        <v>5</v>
      </c>
      <c r="S675" t="str">
        <f>IF(Q675&lt;=VLOOKUP(C675,录取名额!$A:$B,2,0),"录取","不予录取")</f>
        <v>录取</v>
      </c>
      <c r="T675" t="str">
        <f t="shared" si="82"/>
        <v>RIGHT</v>
      </c>
      <c r="U675" t="str">
        <f>IF(R675&lt;=VLOOKUP(E675,录取名额!E:F,2,0),"录取","不予录取")</f>
        <v>不予录取</v>
      </c>
      <c r="V675" t="str">
        <f t="shared" si="83"/>
        <v>FALSE</v>
      </c>
    </row>
    <row r="676" spans="1:22">
      <c r="A676" s="8">
        <v>830</v>
      </c>
      <c r="B676" s="8" t="s">
        <v>931</v>
      </c>
      <c r="C676" t="s">
        <v>1265</v>
      </c>
      <c r="D676">
        <f>VLOOKUP(A676,[1]数据整理!$A:$O,15,0)</f>
        <v>135108</v>
      </c>
      <c r="E676" t="str">
        <f>VLOOKUP(D676,目标专业代码!$I:$J,2,0)</f>
        <v>艺术设计</v>
      </c>
      <c r="F676" s="41">
        <v>-0.00542676682772793</v>
      </c>
      <c r="G676" s="41">
        <v>0.227081705064639</v>
      </c>
      <c r="H676" s="41">
        <v>-0.881413587411653</v>
      </c>
      <c r="I676" s="7" t="s">
        <v>1262</v>
      </c>
      <c r="J676" s="7">
        <f t="shared" si="77"/>
        <v>0</v>
      </c>
      <c r="K676" s="7" t="str">
        <f t="shared" si="78"/>
        <v>不予录取</v>
      </c>
      <c r="L676">
        <v>1</v>
      </c>
      <c r="M676">
        <v>-1.06661</v>
      </c>
      <c r="N676">
        <v>-0.19796</v>
      </c>
      <c r="O676" s="41">
        <f>IF(L676=0,0,IF(C676&lt;&gt;"外语学院",综合评价得分!F676*因子分析矩阵及成分!$R$2+综合评价得分!G676*因子分析矩阵及成分!$R$3+综合评价得分!H676*因子分析矩阵及成分!$R$4,IF(综合评价得分!C676="外语学院",综合评价得分!G676*因子分析矩阵及成分!$R$7+综合评价得分!H676*因子分析矩阵及成分!$R$9)))</f>
        <v>-0.231370430794256</v>
      </c>
      <c r="P676" s="40">
        <f t="shared" si="79"/>
        <v>632</v>
      </c>
      <c r="Q676">
        <f t="shared" si="80"/>
        <v>43</v>
      </c>
      <c r="R676">
        <f t="shared" si="81"/>
        <v>25</v>
      </c>
      <c r="S676" t="str">
        <f>IF(Q676&lt;=VLOOKUP(C676,录取名额!$A:$B,2,0),"录取","不予录取")</f>
        <v>不予录取</v>
      </c>
      <c r="T676" t="str">
        <f t="shared" si="82"/>
        <v>RIGHT</v>
      </c>
      <c r="U676" t="str">
        <f>IF(R676&lt;=VLOOKUP(E676,录取名额!E:F,2,0),"录取","不予录取")</f>
        <v>不予录取</v>
      </c>
      <c r="V676" t="str">
        <f t="shared" si="83"/>
        <v>RIGHT</v>
      </c>
    </row>
    <row r="677" spans="1:22">
      <c r="A677" s="8">
        <v>832</v>
      </c>
      <c r="B677" s="8" t="s">
        <v>932</v>
      </c>
      <c r="C677" t="s">
        <v>1265</v>
      </c>
      <c r="D677" t="str">
        <f>VLOOKUP(A677,[1]数据整理!$A:$O,15,0)</f>
        <v>1305Z1</v>
      </c>
      <c r="E677" t="str">
        <f>VLOOKUP(D677,目标专业代码!$I:$J,2,0)</f>
        <v>动画艺术学</v>
      </c>
      <c r="F677" s="41">
        <v>-1.38106340536433</v>
      </c>
      <c r="G677" s="41">
        <v>0.258967444652203</v>
      </c>
      <c r="H677" s="41">
        <v>0.670644120664124</v>
      </c>
      <c r="I677" s="7" t="s">
        <v>1262</v>
      </c>
      <c r="J677" s="7">
        <f t="shared" si="77"/>
        <v>0</v>
      </c>
      <c r="K677" s="7" t="str">
        <f t="shared" si="78"/>
        <v>不予录取</v>
      </c>
      <c r="L677">
        <v>1</v>
      </c>
      <c r="M677">
        <v>-1.63792</v>
      </c>
      <c r="N677">
        <v>0.2984</v>
      </c>
      <c r="O677" s="41">
        <f>IF(L677=0,0,IF(C677&lt;&gt;"外语学院",综合评价得分!F677*因子分析矩阵及成分!$R$2+综合评价得分!G677*因子分析矩阵及成分!$R$3+综合评价得分!H677*因子分析矩阵及成分!$R$4,IF(综合评价得分!C677="外语学院",综合评价得分!G677*因子分析矩阵及成分!$R$7+综合评价得分!H677*因子分析矩阵及成分!$R$9)))</f>
        <v>-0.00371432584515324</v>
      </c>
      <c r="P677" s="40">
        <f t="shared" si="79"/>
        <v>424</v>
      </c>
      <c r="Q677">
        <f t="shared" si="80"/>
        <v>26</v>
      </c>
      <c r="R677">
        <f t="shared" si="81"/>
        <v>4</v>
      </c>
      <c r="S677" t="str">
        <f>IF(Q677&lt;=VLOOKUP(C677,录取名额!$A:$B,2,0),"录取","不予录取")</f>
        <v>不予录取</v>
      </c>
      <c r="T677" t="str">
        <f t="shared" si="82"/>
        <v>RIGHT</v>
      </c>
      <c r="U677" t="str">
        <f>IF(R677&lt;=VLOOKUP(E677,录取名额!E:F,2,0),"录取","不予录取")</f>
        <v>不予录取</v>
      </c>
      <c r="V677" t="str">
        <f t="shared" si="83"/>
        <v>RIGHT</v>
      </c>
    </row>
    <row r="678" spans="1:22">
      <c r="A678" s="8">
        <v>833</v>
      </c>
      <c r="B678" s="8" t="s">
        <v>933</v>
      </c>
      <c r="C678" t="s">
        <v>1261</v>
      </c>
      <c r="D678">
        <f>VLOOKUP(A678,[1]数据整理!$A:$O,15,0)</f>
        <v>25200</v>
      </c>
      <c r="E678" t="str">
        <f>VLOOKUP(D678,目标专业代码!$I:$J,2,0)</f>
        <v>应用统计</v>
      </c>
      <c r="F678" s="41">
        <v>0.0313421112571575</v>
      </c>
      <c r="G678" s="41">
        <v>0.367789725755196</v>
      </c>
      <c r="H678" s="41">
        <v>-0.881413587411653</v>
      </c>
      <c r="I678" s="7" t="s">
        <v>1262</v>
      </c>
      <c r="J678" s="7">
        <f t="shared" si="77"/>
        <v>0</v>
      </c>
      <c r="K678" s="7" t="str">
        <f t="shared" si="78"/>
        <v>不予录取</v>
      </c>
      <c r="L678">
        <v>1</v>
      </c>
      <c r="M678">
        <v>-0.74648</v>
      </c>
      <c r="N678">
        <v>-1.74686</v>
      </c>
      <c r="O678" s="41">
        <f>IF(L678=0,0,IF(C678&lt;&gt;"外语学院",综合评价得分!F678*因子分析矩阵及成分!$R$2+综合评价得分!G678*因子分析矩阵及成分!$R$3+综合评价得分!H678*因子分析矩阵及成分!$R$4,IF(综合评价得分!C678="外语学院",综合评价得分!G678*因子分析矩阵及成分!$R$7+综合评价得分!H678*因子分析矩阵及成分!$R$9)))</f>
        <v>-0.154422547844256</v>
      </c>
      <c r="P678" s="40">
        <f t="shared" si="79"/>
        <v>554</v>
      </c>
      <c r="Q678">
        <f t="shared" si="80"/>
        <v>251</v>
      </c>
      <c r="R678">
        <f t="shared" si="81"/>
        <v>17</v>
      </c>
      <c r="S678" t="str">
        <f>IF(Q678&lt;=VLOOKUP(C678,录取名额!$A:$B,2,0),"录取","不予录取")</f>
        <v>不予录取</v>
      </c>
      <c r="T678" t="str">
        <f t="shared" si="82"/>
        <v>RIGHT</v>
      </c>
      <c r="U678" t="str">
        <f>IF(R678&lt;=VLOOKUP(E678,录取名额!E:F,2,0),"录取","不予录取")</f>
        <v>不予录取</v>
      </c>
      <c r="V678" t="str">
        <f t="shared" si="83"/>
        <v>RIGHT</v>
      </c>
    </row>
    <row r="679" spans="1:22">
      <c r="A679" s="8">
        <v>835</v>
      </c>
      <c r="B679" s="8" t="s">
        <v>934</v>
      </c>
      <c r="C679" t="s">
        <v>1261</v>
      </c>
      <c r="D679">
        <f>VLOOKUP(A679,[1]数据整理!$A:$O,15,0)</f>
        <v>125300</v>
      </c>
      <c r="E679" t="str">
        <f>VLOOKUP(D679,目标专业代码!$I:$J,2,0)</f>
        <v>会计</v>
      </c>
      <c r="F679" s="41">
        <v>0.435799770190887</v>
      </c>
      <c r="G679" s="41">
        <v>0.053893364726411</v>
      </c>
      <c r="H679" s="41">
        <v>-0.324184812391513</v>
      </c>
      <c r="I679" s="7" t="s">
        <v>1262</v>
      </c>
      <c r="J679" s="7">
        <f t="shared" si="77"/>
        <v>0</v>
      </c>
      <c r="K679" s="7" t="str">
        <f t="shared" si="78"/>
        <v>不予录取</v>
      </c>
      <c r="L679">
        <v>1</v>
      </c>
      <c r="M679">
        <v>-0.03315</v>
      </c>
      <c r="N679">
        <v>-0.03048</v>
      </c>
      <c r="O679" s="41">
        <f>IF(L679=0,0,IF(C679&lt;&gt;"外语学院",综合评价得分!F679*因子分析矩阵及成分!$R$2+综合评价得分!G679*因子分析矩阵及成分!$R$3+综合评价得分!H679*因子分析矩阵及成分!$R$4,IF(综合评价得分!C679="外语学院",综合评价得分!G679*因子分析矩阵及成分!$R$7+综合评价得分!H679*因子分析矩阵及成分!$R$9)))</f>
        <v>0.0223855465146538</v>
      </c>
      <c r="P679" s="40">
        <f t="shared" si="79"/>
        <v>398</v>
      </c>
      <c r="Q679">
        <f t="shared" si="80"/>
        <v>189</v>
      </c>
      <c r="R679">
        <f t="shared" si="81"/>
        <v>41</v>
      </c>
      <c r="S679" t="str">
        <f>IF(Q679&lt;=VLOOKUP(C679,录取名额!$A:$B,2,0),"录取","不予录取")</f>
        <v>不予录取</v>
      </c>
      <c r="T679" t="str">
        <f t="shared" si="82"/>
        <v>RIGHT</v>
      </c>
      <c r="U679" t="str">
        <f>IF(R679&lt;=VLOOKUP(E679,录取名额!E:F,2,0),"录取","不予录取")</f>
        <v>不予录取</v>
      </c>
      <c r="V679" t="str">
        <f t="shared" si="83"/>
        <v>RIGHT</v>
      </c>
    </row>
    <row r="680" spans="1:22">
      <c r="A680" s="8">
        <v>837</v>
      </c>
      <c r="B680" s="8" t="s">
        <v>935</v>
      </c>
      <c r="C680" t="s">
        <v>1263</v>
      </c>
      <c r="D680">
        <f>VLOOKUP(A680,[1]数据整理!$A:$O,15,0)</f>
        <v>83400</v>
      </c>
      <c r="E680" t="str">
        <f>VLOOKUP(D680,目标专业代码!$I:$J,2,0)</f>
        <v>风景园林学（工学）</v>
      </c>
      <c r="F680" s="41">
        <v>-0.68158378325909</v>
      </c>
      <c r="G680" s="41">
        <v>-1.38018942441396</v>
      </c>
      <c r="H680" s="41">
        <v>-0.881413587411653</v>
      </c>
      <c r="I680" s="7">
        <v>85.99</v>
      </c>
      <c r="J680" s="7">
        <f t="shared" si="77"/>
        <v>85.99</v>
      </c>
      <c r="K680" s="7" t="str">
        <f t="shared" si="78"/>
        <v>录取</v>
      </c>
      <c r="L680">
        <v>1</v>
      </c>
      <c r="M680">
        <v>-2.39194</v>
      </c>
      <c r="N680">
        <v>-0.16371</v>
      </c>
      <c r="O680" s="41">
        <f>IF(L680=0,0,IF(C680&lt;&gt;"外语学院",综合评价得分!F680*因子分析矩阵及成分!$R$2+综合评价得分!G680*因子分析矩阵及成分!$R$3+综合评价得分!H680*因子分析矩阵及成分!$R$4,IF(综合评价得分!C680="外语学院",综合评价得分!G680*因子分析矩阵及成分!$R$7+综合评价得分!H680*因子分析矩阵及成分!$R$9)))</f>
        <v>-1.1814376059807</v>
      </c>
      <c r="P680" s="40">
        <f t="shared" si="79"/>
        <v>943</v>
      </c>
      <c r="Q680">
        <f t="shared" si="80"/>
        <v>227</v>
      </c>
      <c r="R680">
        <f t="shared" si="81"/>
        <v>60</v>
      </c>
      <c r="S680" t="str">
        <f>IF(Q680&lt;=VLOOKUP(C680,录取名额!$A:$B,2,0),"录取","不予录取")</f>
        <v>不予录取</v>
      </c>
      <c r="T680" t="str">
        <f t="shared" si="82"/>
        <v>FALSE</v>
      </c>
      <c r="U680" t="str">
        <f>IF(R680&lt;=VLOOKUP(E680,录取名额!E:F,2,0),"录取","不予录取")</f>
        <v>不予录取</v>
      </c>
      <c r="V680" t="str">
        <f t="shared" si="83"/>
        <v>FALSE</v>
      </c>
    </row>
    <row r="681" spans="1:22">
      <c r="A681" s="8">
        <v>838</v>
      </c>
      <c r="B681" s="8" t="s">
        <v>936</v>
      </c>
      <c r="C681" t="s">
        <v>1270</v>
      </c>
      <c r="D681">
        <f>VLOOKUP(A681,[1]数据整理!$A:$O,15,0)</f>
        <v>55101</v>
      </c>
      <c r="E681" t="str">
        <f>VLOOKUP(D681,目标专业代码!$I:$J,2,0)</f>
        <v>英语笔译</v>
      </c>
      <c r="F681" s="41">
        <v>-0.0421956449126116</v>
      </c>
      <c r="G681" s="41">
        <v>-0.73609821077467</v>
      </c>
      <c r="H681" s="41">
        <v>-0.682718737247059</v>
      </c>
      <c r="I681" s="7">
        <v>82.65</v>
      </c>
      <c r="J681" s="7">
        <f t="shared" si="77"/>
        <v>82.65</v>
      </c>
      <c r="K681" s="7" t="str">
        <f t="shared" si="78"/>
        <v>录取</v>
      </c>
      <c r="L681">
        <v>1</v>
      </c>
      <c r="M681">
        <v>-0.75406</v>
      </c>
      <c r="N681">
        <v>-1.11347</v>
      </c>
      <c r="O681" s="41">
        <f>IF(L681=0,0,IF(C681&lt;&gt;"外语学院",综合评价得分!F681*因子分析矩阵及成分!$R$2+综合评价得分!G681*因子分析矩阵及成分!$R$3+综合评价得分!H681*因子分析矩阵及成分!$R$4,IF(综合评价得分!C681="外语学院",综合评价得分!G681*因子分析矩阵及成分!$R$7+综合评价得分!H681*因子分析矩阵及成分!$R$9)))</f>
        <v>-0.814968599107341</v>
      </c>
      <c r="P681" s="40">
        <f t="shared" si="79"/>
        <v>893</v>
      </c>
      <c r="Q681">
        <f t="shared" si="80"/>
        <v>32</v>
      </c>
      <c r="R681">
        <f t="shared" si="81"/>
        <v>14</v>
      </c>
      <c r="S681" t="str">
        <f>IF(Q681&lt;=VLOOKUP(C681,录取名额!$A:$B,2,0),"录取","不予录取")</f>
        <v>不予录取</v>
      </c>
      <c r="T681" t="str">
        <f t="shared" si="82"/>
        <v>FALSE</v>
      </c>
      <c r="U681" t="str">
        <f>IF(R681&lt;=VLOOKUP(E681,录取名额!E:F,2,0),"录取","不予录取")</f>
        <v>不予录取</v>
      </c>
      <c r="V681" t="str">
        <f t="shared" si="83"/>
        <v>FALSE</v>
      </c>
    </row>
    <row r="682" spans="1:22">
      <c r="A682" s="8">
        <v>840</v>
      </c>
      <c r="B682" s="8" t="s">
        <v>937</v>
      </c>
      <c r="C682" t="s">
        <v>1261</v>
      </c>
      <c r="D682">
        <f>VLOOKUP(A682,[1]数据整理!$A:$O,15,0)</f>
        <v>120200</v>
      </c>
      <c r="E682" t="str">
        <f>VLOOKUP(D682,目标专业代码!$I:$J,2,0)</f>
        <v>工商管理</v>
      </c>
      <c r="F682" s="41">
        <v>1.13440845380369</v>
      </c>
      <c r="G682" s="41">
        <v>6.2297171452111</v>
      </c>
      <c r="H682" s="41">
        <v>0.232230199189912</v>
      </c>
      <c r="I682" s="7" t="s">
        <v>1262</v>
      </c>
      <c r="J682" s="7">
        <f t="shared" si="77"/>
        <v>0</v>
      </c>
      <c r="K682" s="7" t="str">
        <f t="shared" si="78"/>
        <v>不予录取</v>
      </c>
      <c r="L682">
        <v>1</v>
      </c>
      <c r="M682">
        <v>0.27501</v>
      </c>
      <c r="N682">
        <v>-1.34031</v>
      </c>
      <c r="O682" s="41">
        <f>IF(L682=0,0,IF(C682&lt;&gt;"外语学院",综合评价得分!F682*因子分析矩阵及成分!$R$2+综合评价得分!G682*因子分析矩阵及成分!$R$3+综合评价得分!H682*因子分析矩阵及成分!$R$4,IF(综合评价得分!C682="外语学院",综合评价得分!G682*因子分析矩阵及成分!$R$7+综合评价得分!H682*因子分析矩阵及成分!$R$9)))</f>
        <v>3.3587374523442</v>
      </c>
      <c r="P682" s="40">
        <f t="shared" si="79"/>
        <v>6</v>
      </c>
      <c r="Q682">
        <f t="shared" si="80"/>
        <v>2</v>
      </c>
      <c r="R682">
        <f t="shared" si="81"/>
        <v>1</v>
      </c>
      <c r="S682" t="str">
        <f>IF(Q682&lt;=VLOOKUP(C682,录取名额!$A:$B,2,0),"录取","不予录取")</f>
        <v>录取</v>
      </c>
      <c r="T682" t="str">
        <f t="shared" si="82"/>
        <v>FALSE</v>
      </c>
      <c r="U682" t="str">
        <f>IF(R682&lt;=VLOOKUP(E682,录取名额!E:F,2,0),"录取","不予录取")</f>
        <v>录取</v>
      </c>
      <c r="V682" t="str">
        <f t="shared" si="83"/>
        <v>FALSE</v>
      </c>
    </row>
    <row r="683" spans="1:22">
      <c r="A683" s="8">
        <v>841</v>
      </c>
      <c r="B683" s="8" t="s">
        <v>938</v>
      </c>
      <c r="C683" t="s">
        <v>1263</v>
      </c>
      <c r="D683">
        <f>VLOOKUP(A683,[1]数据整理!$A:$O,15,0)</f>
        <v>83400</v>
      </c>
      <c r="E683" t="str">
        <f>VLOOKUP(D683,目标专业代码!$I:$J,2,0)</f>
        <v>风景园林学（工学）</v>
      </c>
      <c r="F683" s="41">
        <v>0.319943857482507</v>
      </c>
      <c r="G683" s="41">
        <v>0.0406587621581361</v>
      </c>
      <c r="H683" s="41">
        <v>0.779191633033009</v>
      </c>
      <c r="I683" s="7" t="s">
        <v>1262</v>
      </c>
      <c r="J683" s="7">
        <f t="shared" si="77"/>
        <v>0</v>
      </c>
      <c r="K683" s="7" t="str">
        <f t="shared" si="78"/>
        <v>不予录取</v>
      </c>
      <c r="L683">
        <v>1</v>
      </c>
      <c r="M683">
        <v>0.86642</v>
      </c>
      <c r="N683">
        <v>-1.08504</v>
      </c>
      <c r="O683" s="41">
        <f>IF(L683=0,0,IF(C683&lt;&gt;"外语学院",综合评价得分!F683*因子分析矩阵及成分!$R$2+综合评价得分!G683*因子分析矩阵及成分!$R$3+综合评价得分!H683*因子分析矩阵及成分!$R$4,IF(综合评价得分!C683="外语学院",综合评价得分!G683*因子分析矩阵及成分!$R$7+综合评价得分!H683*因子分析矩阵及成分!$R$9)))</f>
        <v>0.406527983210111</v>
      </c>
      <c r="P683" s="40">
        <f t="shared" si="79"/>
        <v>193</v>
      </c>
      <c r="Q683">
        <f t="shared" si="80"/>
        <v>55</v>
      </c>
      <c r="R683">
        <f t="shared" si="81"/>
        <v>16</v>
      </c>
      <c r="S683" t="str">
        <f>IF(Q683&lt;=VLOOKUP(C683,录取名额!$A:$B,2,0),"录取","不予录取")</f>
        <v>录取</v>
      </c>
      <c r="T683" t="str">
        <f t="shared" si="82"/>
        <v>FALSE</v>
      </c>
      <c r="U683" t="str">
        <f>IF(R683&lt;=VLOOKUP(E683,录取名额!E:F,2,0),"录取","不予录取")</f>
        <v>录取</v>
      </c>
      <c r="V683" t="str">
        <f t="shared" si="83"/>
        <v>FALSE</v>
      </c>
    </row>
    <row r="684" spans="1:22">
      <c r="A684" s="8">
        <v>843</v>
      </c>
      <c r="B684" s="8" t="s">
        <v>939</v>
      </c>
      <c r="C684" t="s">
        <v>1261</v>
      </c>
      <c r="D684">
        <f>VLOOKUP(A684,[1]数据整理!$A:$O,15,0)</f>
        <v>120200</v>
      </c>
      <c r="E684" t="str">
        <f>VLOOKUP(D684,目标专业代码!$I:$J,2,0)</f>
        <v>工商管理</v>
      </c>
      <c r="F684" s="41">
        <v>1.07925513667637</v>
      </c>
      <c r="G684" s="41">
        <v>0.074584356308285</v>
      </c>
      <c r="H684" s="41">
        <v>-0.881413587411653</v>
      </c>
      <c r="I684" s="7" t="s">
        <v>1262</v>
      </c>
      <c r="J684" s="7">
        <f t="shared" si="77"/>
        <v>0</v>
      </c>
      <c r="K684" s="7" t="str">
        <f t="shared" si="78"/>
        <v>不予录取</v>
      </c>
      <c r="L684">
        <v>1</v>
      </c>
      <c r="M684">
        <v>-0.36296</v>
      </c>
      <c r="N684">
        <v>-0.18119</v>
      </c>
      <c r="O684" s="41">
        <f>IF(L684=0,0,IF(C684&lt;&gt;"外语学院",综合评价得分!F684*因子分析矩阵及成分!$R$2+综合评价得分!G684*因子分析矩阵及成分!$R$3+综合评价得分!H684*因子分析矩阵及成分!$R$4,IF(综合评价得分!C684="外语学院",综合评价得分!G684*因子分析矩阵及成分!$R$7+综合评价得分!H684*因子分析矩阵及成分!$R$9)))</f>
        <v>-0.00258365307838304</v>
      </c>
      <c r="P684" s="40">
        <f t="shared" si="79"/>
        <v>422</v>
      </c>
      <c r="Q684">
        <f t="shared" si="80"/>
        <v>196</v>
      </c>
      <c r="R684">
        <f t="shared" si="81"/>
        <v>64</v>
      </c>
      <c r="S684" t="str">
        <f>IF(Q684&lt;=VLOOKUP(C684,录取名额!$A:$B,2,0),"录取","不予录取")</f>
        <v>不予录取</v>
      </c>
      <c r="T684" t="str">
        <f t="shared" si="82"/>
        <v>RIGHT</v>
      </c>
      <c r="U684" t="str">
        <f>IF(R684&lt;=VLOOKUP(E684,录取名额!E:F,2,0),"录取","不予录取")</f>
        <v>不予录取</v>
      </c>
      <c r="V684" t="str">
        <f t="shared" si="83"/>
        <v>RIGHT</v>
      </c>
    </row>
    <row r="685" spans="1:22">
      <c r="A685" s="8">
        <v>844</v>
      </c>
      <c r="B685" s="8" t="s">
        <v>940</v>
      </c>
      <c r="C685" t="s">
        <v>1261</v>
      </c>
      <c r="D685">
        <f>VLOOKUP(A685,[1]数据整理!$A:$O,15,0)</f>
        <v>120200</v>
      </c>
      <c r="E685" t="str">
        <f>VLOOKUP(D685,目标专业代码!$I:$J,2,0)</f>
        <v>工商管理</v>
      </c>
      <c r="F685" s="41">
        <v>0.362262014021118</v>
      </c>
      <c r="G685" s="41">
        <v>0.411657088685629</v>
      </c>
      <c r="H685" s="41">
        <v>-0.12851941188705</v>
      </c>
      <c r="I685" s="7" t="s">
        <v>1262</v>
      </c>
      <c r="J685" s="7">
        <f t="shared" si="77"/>
        <v>0</v>
      </c>
      <c r="K685" s="7" t="str">
        <f t="shared" si="78"/>
        <v>不予录取</v>
      </c>
      <c r="L685">
        <v>1</v>
      </c>
      <c r="M685">
        <v>-0.08109</v>
      </c>
      <c r="N685">
        <v>-0.47598</v>
      </c>
      <c r="O685" s="41">
        <f>IF(L685=0,0,IF(C685&lt;&gt;"外语学院",综合评价得分!F685*因子分析矩阵及成分!$R$2+综合评价得分!G685*因子分析矩阵及成分!$R$3+综合评价得分!H685*因子分析矩阵及成分!$R$4,IF(综合评价得分!C685="外语学院",综合评价得分!G685*因子分析矩阵及成分!$R$7+综合评价得分!H685*因子分析矩阵及成分!$R$9)))</f>
        <v>0.246602724810356</v>
      </c>
      <c r="P685" s="40">
        <f t="shared" si="79"/>
        <v>276</v>
      </c>
      <c r="Q685">
        <f t="shared" si="80"/>
        <v>134</v>
      </c>
      <c r="R685">
        <f t="shared" si="81"/>
        <v>48</v>
      </c>
      <c r="S685" t="str">
        <f>IF(Q685&lt;=VLOOKUP(C685,录取名额!$A:$B,2,0),"录取","不予录取")</f>
        <v>不予录取</v>
      </c>
      <c r="T685" t="str">
        <f t="shared" si="82"/>
        <v>RIGHT</v>
      </c>
      <c r="U685" t="str">
        <f>IF(R685&lt;=VLOOKUP(E685,录取名额!E:F,2,0),"录取","不予录取")</f>
        <v>不予录取</v>
      </c>
      <c r="V685" t="str">
        <f t="shared" si="83"/>
        <v>RIGHT</v>
      </c>
    </row>
    <row r="686" spans="1:22">
      <c r="A686" s="8">
        <v>845</v>
      </c>
      <c r="B686" s="8" t="s">
        <v>942</v>
      </c>
      <c r="C686" t="s">
        <v>1271</v>
      </c>
      <c r="D686">
        <f>VLOOKUP(A686,[1]数据整理!$A:$O,15,0)</f>
        <v>90704</v>
      </c>
      <c r="E686" t="str">
        <f>VLOOKUP(D686,目标专业代码!$I:$J,2,0)</f>
        <v>森林经理学</v>
      </c>
      <c r="F686" s="41">
        <v>2.01686152784092</v>
      </c>
      <c r="G686" s="41">
        <v>0.082925218010459</v>
      </c>
      <c r="H686" s="41">
        <v>-0.835482764436663</v>
      </c>
      <c r="I686" s="7" t="s">
        <v>1262</v>
      </c>
      <c r="J686" s="7">
        <f t="shared" si="77"/>
        <v>0</v>
      </c>
      <c r="K686" s="7" t="str">
        <f t="shared" si="78"/>
        <v>不予录取</v>
      </c>
      <c r="L686">
        <v>1</v>
      </c>
      <c r="M686">
        <v>-0.56552</v>
      </c>
      <c r="N686">
        <v>-1.15596</v>
      </c>
      <c r="O686" s="41">
        <f>IF(L686=0,0,IF(C686&lt;&gt;"外语学院",综合评价得分!F686*因子分析矩阵及成分!$R$2+综合评价得分!G686*因子分析矩阵及成分!$R$3+综合评价得分!H686*因子分析矩阵及成分!$R$4,IF(综合评价得分!C686="外语学院",综合评价得分!G686*因子分析矩阵及成分!$R$7+综合评价得分!H686*因子分析矩阵及成分!$R$9)))</f>
        <v>0.279253061504413</v>
      </c>
      <c r="P686" s="40">
        <f t="shared" si="79"/>
        <v>260</v>
      </c>
      <c r="Q686">
        <f t="shared" si="80"/>
        <v>11</v>
      </c>
      <c r="R686">
        <f t="shared" si="81"/>
        <v>3</v>
      </c>
      <c r="S686" t="str">
        <f>IF(Q686&lt;=VLOOKUP(C686,录取名额!$A:$B,2,0),"录取","不予录取")</f>
        <v>录取</v>
      </c>
      <c r="T686" t="str">
        <f t="shared" si="82"/>
        <v>FALSE</v>
      </c>
      <c r="U686" t="str">
        <f>IF(R686&lt;=VLOOKUP(E686,录取名额!E:F,2,0),"录取","不予录取")</f>
        <v>录取</v>
      </c>
      <c r="V686" t="str">
        <f t="shared" si="83"/>
        <v>FALSE</v>
      </c>
    </row>
    <row r="687" spans="1:22">
      <c r="A687" s="8">
        <v>846</v>
      </c>
      <c r="B687" s="8" t="s">
        <v>943</v>
      </c>
      <c r="C687" t="s">
        <v>1261</v>
      </c>
      <c r="D687">
        <f>VLOOKUP(A687,[1]数据整理!$A:$O,15,0)</f>
        <v>25200</v>
      </c>
      <c r="E687" t="str">
        <f>VLOOKUP(D687,目标专业代码!$I:$J,2,0)</f>
        <v>应用统计</v>
      </c>
      <c r="F687" s="41">
        <v>1.11602401476125</v>
      </c>
      <c r="G687" s="41">
        <v>0.144424362381234</v>
      </c>
      <c r="H687" s="41">
        <v>-0.881413587411653</v>
      </c>
      <c r="I687" s="7" t="s">
        <v>1262</v>
      </c>
      <c r="J687" s="7">
        <f t="shared" si="77"/>
        <v>0</v>
      </c>
      <c r="K687" s="7" t="str">
        <f t="shared" si="78"/>
        <v>不予录取</v>
      </c>
      <c r="L687">
        <v>1</v>
      </c>
      <c r="M687">
        <v>-0.04506</v>
      </c>
      <c r="N687">
        <v>0.56372</v>
      </c>
      <c r="O687" s="41">
        <f>IF(L687=0,0,IF(C687&lt;&gt;"外语学院",综合评价得分!F687*因子分析矩阵及成分!$R$2+综合评价得分!G687*因子分析矩阵及成分!$R$3+综合评价得分!H687*因子分析矩阵及成分!$R$4,IF(综合评价得分!C687="外语学院",综合评价得分!G687*因子分析矩阵及成分!$R$7+综合评价得分!H687*因子分析矩阵及成分!$R$9)))</f>
        <v>0.0407502006261703</v>
      </c>
      <c r="P687" s="40">
        <f t="shared" si="79"/>
        <v>387</v>
      </c>
      <c r="Q687">
        <f t="shared" si="80"/>
        <v>180</v>
      </c>
      <c r="R687">
        <f t="shared" si="81"/>
        <v>13</v>
      </c>
      <c r="S687" t="str">
        <f>IF(Q687&lt;=VLOOKUP(C687,录取名额!$A:$B,2,0),"录取","不予录取")</f>
        <v>不予录取</v>
      </c>
      <c r="T687" t="str">
        <f t="shared" si="82"/>
        <v>RIGHT</v>
      </c>
      <c r="U687" t="str">
        <f>IF(R687&lt;=VLOOKUP(E687,录取名额!E:F,2,0),"录取","不予录取")</f>
        <v>不予录取</v>
      </c>
      <c r="V687" t="str">
        <f t="shared" si="83"/>
        <v>RIGHT</v>
      </c>
    </row>
    <row r="688" spans="1:22">
      <c r="A688" s="8">
        <v>847</v>
      </c>
      <c r="B688" s="8" t="s">
        <v>944</v>
      </c>
      <c r="C688" t="s">
        <v>1265</v>
      </c>
      <c r="D688">
        <f>VLOOKUP(A688,[1]数据整理!$A:$O,15,0)</f>
        <v>130500</v>
      </c>
      <c r="E688" t="str">
        <f>VLOOKUP(D688,目标专业代码!$I:$J,2,0)</f>
        <v>设计学</v>
      </c>
      <c r="F688" s="41">
        <v>-0.795957645652746</v>
      </c>
      <c r="G688" s="41">
        <v>0.153466456580991</v>
      </c>
      <c r="H688" s="41">
        <v>-0.536990216831994</v>
      </c>
      <c r="I688" s="7" t="s">
        <v>1262</v>
      </c>
      <c r="J688" s="7">
        <f t="shared" si="77"/>
        <v>0</v>
      </c>
      <c r="K688" s="7" t="str">
        <f t="shared" si="78"/>
        <v>不予录取</v>
      </c>
      <c r="L688">
        <v>1</v>
      </c>
      <c r="M688">
        <v>2.05727</v>
      </c>
      <c r="N688">
        <v>-0.99919</v>
      </c>
      <c r="O688" s="41">
        <f>IF(L688=0,0,IF(C688&lt;&gt;"外语学院",综合评价得分!F688*因子分析矩阵及成分!$R$2+综合评价得分!G688*因子分析矩阵及成分!$R$3+综合评价得分!H688*因子分析矩阵及成分!$R$4,IF(综合评价得分!C688="外语学院",综合评价得分!G688*因子分析矩阵及成分!$R$7+综合评价得分!H688*因子分析矩阵及成分!$R$9)))</f>
        <v>-0.353836357280311</v>
      </c>
      <c r="P688" s="40">
        <f t="shared" si="79"/>
        <v>716</v>
      </c>
      <c r="Q688">
        <f t="shared" si="80"/>
        <v>48</v>
      </c>
      <c r="R688">
        <f t="shared" si="81"/>
        <v>16</v>
      </c>
      <c r="S688" t="str">
        <f>IF(Q688&lt;=VLOOKUP(C688,录取名额!$A:$B,2,0),"录取","不予录取")</f>
        <v>不予录取</v>
      </c>
      <c r="T688" t="str">
        <f t="shared" si="82"/>
        <v>RIGHT</v>
      </c>
      <c r="U688" t="str">
        <f>IF(R688&lt;=VLOOKUP(E688,录取名额!E:F,2,0),"录取","不予录取")</f>
        <v>不予录取</v>
      </c>
      <c r="V688" t="str">
        <f t="shared" si="83"/>
        <v>RIGHT</v>
      </c>
    </row>
    <row r="689" spans="1:22">
      <c r="A689" s="8">
        <v>848</v>
      </c>
      <c r="B689" s="8" t="s">
        <v>945</v>
      </c>
      <c r="C689" t="s">
        <v>1263</v>
      </c>
      <c r="D689">
        <f>VLOOKUP(A689,[1]数据整理!$A:$O,15,0)</f>
        <v>95300</v>
      </c>
      <c r="E689" t="str">
        <f>VLOOKUP(D689,目标专业代码!$I:$J,2,0)</f>
        <v>风景园林</v>
      </c>
      <c r="F689" s="41">
        <v>1.8330171374165</v>
      </c>
      <c r="G689" s="41">
        <v>5.92621611110474</v>
      </c>
      <c r="H689" s="41">
        <v>-0.881413587411653</v>
      </c>
      <c r="I689" s="7" t="s">
        <v>1262</v>
      </c>
      <c r="J689" s="7">
        <f t="shared" si="77"/>
        <v>0</v>
      </c>
      <c r="K689" s="7" t="str">
        <f t="shared" si="78"/>
        <v>不予录取</v>
      </c>
      <c r="L689">
        <v>1</v>
      </c>
      <c r="M689">
        <v>-0.52964</v>
      </c>
      <c r="N689">
        <v>-0.84796</v>
      </c>
      <c r="O689" s="41">
        <f>IF(L689=0,0,IF(C689&lt;&gt;"外语学院",综合评价得分!F689*因子分析矩阵及成分!$R$2+综合评价得分!G689*因子分析矩阵及成分!$R$3+综合评价得分!H689*因子分析矩阵及成分!$R$4,IF(综合评价得分!C689="外语学院",综合评价得分!G689*因子分析矩阵及成分!$R$7+综合评价得分!H689*因子分析矩阵及成分!$R$9)))</f>
        <v>2.98220737837498</v>
      </c>
      <c r="P689" s="40">
        <f t="shared" si="79"/>
        <v>7</v>
      </c>
      <c r="Q689">
        <f t="shared" si="80"/>
        <v>3</v>
      </c>
      <c r="R689">
        <f t="shared" si="81"/>
        <v>3</v>
      </c>
      <c r="S689" t="str">
        <f>IF(Q689&lt;=VLOOKUP(C689,录取名额!$A:$B,2,0),"录取","不予录取")</f>
        <v>录取</v>
      </c>
      <c r="T689" t="str">
        <f t="shared" si="82"/>
        <v>FALSE</v>
      </c>
      <c r="U689" t="str">
        <f>IF(R689&lt;=VLOOKUP(E689,录取名额!E:F,2,0),"录取","不予录取")</f>
        <v>录取</v>
      </c>
      <c r="V689" t="str">
        <f t="shared" si="83"/>
        <v>FALSE</v>
      </c>
    </row>
    <row r="690" spans="1:22">
      <c r="A690" s="8">
        <v>849</v>
      </c>
      <c r="B690" s="8" t="s">
        <v>947</v>
      </c>
      <c r="C690" t="s">
        <v>1264</v>
      </c>
      <c r="D690">
        <f>VLOOKUP(A690,[1]数据整理!$A:$O,15,0)</f>
        <v>85700</v>
      </c>
      <c r="E690" t="str">
        <f>VLOOKUP(D690,目标专业代码!$I:$J,2,0)</f>
        <v>资源与环境</v>
      </c>
      <c r="F690" s="41">
        <v>-1.73080321641695</v>
      </c>
      <c r="G690" s="41">
        <v>-0.64588499919749</v>
      </c>
      <c r="H690" s="41">
        <v>-0.491059393857004</v>
      </c>
      <c r="I690" s="7">
        <v>83.6</v>
      </c>
      <c r="J690" s="7">
        <f t="shared" si="77"/>
        <v>83.6</v>
      </c>
      <c r="K690" s="7" t="str">
        <f t="shared" si="78"/>
        <v>录取</v>
      </c>
      <c r="L690">
        <v>1</v>
      </c>
      <c r="M690">
        <v>0.90557</v>
      </c>
      <c r="N690">
        <v>0.7582</v>
      </c>
      <c r="O690" s="41">
        <f>IF(L690=0,0,IF(C690&lt;&gt;"外语学院",综合评价得分!F690*因子分析矩阵及成分!$R$2+综合评价得分!G690*因子分析矩阵及成分!$R$3+综合评价得分!H690*因子分析矩阵及成分!$R$4,IF(综合评价得分!C690="外语学院",综合评价得分!G690*因子分析矩阵及成分!$R$7+综合评价得分!H690*因子分析矩阵及成分!$R$9)))</f>
        <v>-0.974915671596756</v>
      </c>
      <c r="P690" s="40">
        <f t="shared" si="79"/>
        <v>923</v>
      </c>
      <c r="Q690">
        <f t="shared" si="80"/>
        <v>22</v>
      </c>
      <c r="R690">
        <f t="shared" si="81"/>
        <v>4</v>
      </c>
      <c r="S690" t="str">
        <f>IF(Q690&lt;=VLOOKUP(C690,录取名额!$A:$B,2,0),"录取","不予录取")</f>
        <v>不予录取</v>
      </c>
      <c r="T690" t="str">
        <f t="shared" si="82"/>
        <v>FALSE</v>
      </c>
      <c r="U690" t="str">
        <f>IF(R690&lt;=VLOOKUP(E690,录取名额!E:F,2,0),"录取","不予录取")</f>
        <v>录取</v>
      </c>
      <c r="V690" t="str">
        <f t="shared" si="83"/>
        <v>RIGHT</v>
      </c>
    </row>
    <row r="691" spans="1:22">
      <c r="A691" s="8">
        <v>850</v>
      </c>
      <c r="B691" s="8" t="s">
        <v>948</v>
      </c>
      <c r="C691" t="s">
        <v>1263</v>
      </c>
      <c r="D691">
        <f>VLOOKUP(A691,[1]数据整理!$A:$O,15,0)</f>
        <v>95300</v>
      </c>
      <c r="E691" t="str">
        <f>VLOOKUP(D691,目标专业代码!$I:$J,2,0)</f>
        <v>风景园林</v>
      </c>
      <c r="F691" s="41">
        <v>-0.0789645229974971</v>
      </c>
      <c r="G691" s="41">
        <v>0.201313408199978</v>
      </c>
      <c r="H691" s="41">
        <v>0.227323597359947</v>
      </c>
      <c r="I691" s="7" t="s">
        <v>1262</v>
      </c>
      <c r="J691" s="7">
        <f t="shared" si="77"/>
        <v>0</v>
      </c>
      <c r="K691" s="7" t="str">
        <f t="shared" si="78"/>
        <v>不予录取</v>
      </c>
      <c r="L691">
        <v>1</v>
      </c>
      <c r="M691">
        <v>-0.36871</v>
      </c>
      <c r="N691">
        <v>-0.37274</v>
      </c>
      <c r="O691" s="41">
        <f>IF(L691=0,0,IF(C691&lt;&gt;"外语学院",综合评价得分!F691*因子分析矩阵及成分!$R$2+综合评价得分!G691*因子分析矩阵及成分!$R$3+综合评价得分!H691*因子分析矩阵及成分!$R$4,IF(综合评价得分!C691="外语学院",综合评价得分!G691*因子分析矩阵及成分!$R$7+综合评价得分!H691*因子分析矩阵及成分!$R$9)))</f>
        <v>0.160628118057772</v>
      </c>
      <c r="P691" s="40">
        <f t="shared" si="79"/>
        <v>315</v>
      </c>
      <c r="Q691">
        <f t="shared" si="80"/>
        <v>84</v>
      </c>
      <c r="R691">
        <f t="shared" si="81"/>
        <v>42</v>
      </c>
      <c r="S691" t="str">
        <f>IF(Q691&lt;=VLOOKUP(C691,录取名额!$A:$B,2,0),"录取","不予录取")</f>
        <v>录取</v>
      </c>
      <c r="T691" t="str">
        <f t="shared" si="82"/>
        <v>FALSE</v>
      </c>
      <c r="U691" t="str">
        <f>IF(R691&lt;=VLOOKUP(E691,录取名额!E:F,2,0),"录取","不予录取")</f>
        <v>录取</v>
      </c>
      <c r="V691" t="str">
        <f t="shared" si="83"/>
        <v>FALSE</v>
      </c>
    </row>
    <row r="692" spans="1:22">
      <c r="A692" s="8">
        <v>851</v>
      </c>
      <c r="B692" s="8" t="s">
        <v>949</v>
      </c>
      <c r="C692" t="s">
        <v>1265</v>
      </c>
      <c r="D692">
        <f>VLOOKUP(A692,[1]数据整理!$A:$O,15,0)</f>
        <v>135108</v>
      </c>
      <c r="E692" t="str">
        <f>VLOOKUP(D692,目标专业代码!$I:$J,2,0)</f>
        <v>艺术设计</v>
      </c>
      <c r="F692" s="41">
        <v>-1.77849500883322</v>
      </c>
      <c r="G692" s="41">
        <v>0.206374135933268</v>
      </c>
      <c r="H692" s="41">
        <v>-0.881413587411653</v>
      </c>
      <c r="I692" s="7" t="s">
        <v>1262</v>
      </c>
      <c r="J692" s="7">
        <f t="shared" si="77"/>
        <v>0</v>
      </c>
      <c r="K692" s="7" t="str">
        <f t="shared" si="78"/>
        <v>不予录取</v>
      </c>
      <c r="L692">
        <v>1</v>
      </c>
      <c r="M692">
        <v>0.7251</v>
      </c>
      <c r="N692">
        <v>-0.77828</v>
      </c>
      <c r="O692" s="41">
        <f>IF(L692=0,0,IF(C692&lt;&gt;"外语学院",综合评价得分!F692*因子分析矩阵及成分!$R$2+综合评价得分!G692*因子分析矩阵及成分!$R$3+综合评价得分!H692*因子分析矩阵及成分!$R$4,IF(综合评价得分!C692="外语学院",综合评价得分!G692*因子分析矩阵及成分!$R$7+综合评价得分!H692*因子分析矩阵及成分!$R$9)))</f>
        <v>-0.733414856526713</v>
      </c>
      <c r="P692" s="40">
        <f t="shared" si="79"/>
        <v>875</v>
      </c>
      <c r="Q692">
        <f t="shared" si="80"/>
        <v>79</v>
      </c>
      <c r="R692">
        <f t="shared" si="81"/>
        <v>52</v>
      </c>
      <c r="S692" t="str">
        <f>IF(Q692&lt;=VLOOKUP(C692,录取名额!$A:$B,2,0),"录取","不予录取")</f>
        <v>不予录取</v>
      </c>
      <c r="T692" t="str">
        <f t="shared" si="82"/>
        <v>RIGHT</v>
      </c>
      <c r="U692" t="str">
        <f>IF(R692&lt;=VLOOKUP(E692,录取名额!E:F,2,0),"录取","不予录取")</f>
        <v>不予录取</v>
      </c>
      <c r="V692" t="str">
        <f t="shared" si="83"/>
        <v>RIGHT</v>
      </c>
    </row>
    <row r="693" spans="1:22">
      <c r="A693" s="8">
        <v>852</v>
      </c>
      <c r="B693" s="8" t="s">
        <v>950</v>
      </c>
      <c r="C693" t="s">
        <v>1263</v>
      </c>
      <c r="D693">
        <f>VLOOKUP(A693,[1]数据整理!$A:$O,15,0)</f>
        <v>83400</v>
      </c>
      <c r="E693" t="str">
        <f>VLOOKUP(D693,目标专业代码!$I:$J,2,0)</f>
        <v>风景园林学（工学）</v>
      </c>
      <c r="F693" s="41">
        <v>-0.336346669591688</v>
      </c>
      <c r="G693" s="41">
        <v>-0.108302090773168</v>
      </c>
      <c r="H693" s="41">
        <v>0.680003186806942</v>
      </c>
      <c r="I693" s="7" t="s">
        <v>1262</v>
      </c>
      <c r="J693" s="7">
        <f t="shared" si="77"/>
        <v>0</v>
      </c>
      <c r="K693" s="7" t="str">
        <f t="shared" si="78"/>
        <v>不予录取</v>
      </c>
      <c r="L693">
        <v>1</v>
      </c>
      <c r="M693">
        <v>-1.57232</v>
      </c>
      <c r="N693">
        <v>-0.32574</v>
      </c>
      <c r="O693" s="41">
        <f>IF(L693=0,0,IF(C693&lt;&gt;"外语学院",综合评价得分!F693*因子分析矩阵及成分!$R$2+综合评价得分!G693*因子分析矩阵及成分!$R$3+综合评价得分!H693*因子分析矩阵及成分!$R$4,IF(综合评价得分!C693="外语学院",综合评价得分!G693*因子分析矩阵及成分!$R$7+综合评价得分!H693*因子分析矩阵及成分!$R$9)))</f>
        <v>0.115691654682279</v>
      </c>
      <c r="P693" s="40">
        <f t="shared" si="79"/>
        <v>345</v>
      </c>
      <c r="Q693">
        <f t="shared" si="80"/>
        <v>94</v>
      </c>
      <c r="R693">
        <f t="shared" si="81"/>
        <v>30</v>
      </c>
      <c r="S693" t="str">
        <f>IF(Q693&lt;=VLOOKUP(C693,录取名额!$A:$B,2,0),"录取","不予录取")</f>
        <v>录取</v>
      </c>
      <c r="T693" t="str">
        <f t="shared" si="82"/>
        <v>FALSE</v>
      </c>
      <c r="U693" t="str">
        <f>IF(R693&lt;=VLOOKUP(E693,录取名额!E:F,2,0),"录取","不予录取")</f>
        <v>不予录取</v>
      </c>
      <c r="V693" t="str">
        <f t="shared" si="83"/>
        <v>RIGHT</v>
      </c>
    </row>
    <row r="694" spans="1:22">
      <c r="A694" s="8">
        <v>853</v>
      </c>
      <c r="B694" s="8" t="s">
        <v>951</v>
      </c>
      <c r="C694" t="s">
        <v>1271</v>
      </c>
      <c r="D694">
        <f>VLOOKUP(A694,[1]数据整理!$A:$O,15,0)</f>
        <v>90301</v>
      </c>
      <c r="E694" t="str">
        <f>VLOOKUP(D694,目标专业代码!$I:$J,2,0)</f>
        <v>土壤学</v>
      </c>
      <c r="F694" s="41">
        <v>-0.465037742888784</v>
      </c>
      <c r="G694" s="41">
        <v>0.0584368232264526</v>
      </c>
      <c r="H694" s="41">
        <v>-0.536990216831994</v>
      </c>
      <c r="I694" s="7" t="s">
        <v>1262</v>
      </c>
      <c r="J694" s="7">
        <f t="shared" si="77"/>
        <v>0</v>
      </c>
      <c r="K694" s="7" t="str">
        <f t="shared" si="78"/>
        <v>不予录取</v>
      </c>
      <c r="L694">
        <v>1</v>
      </c>
      <c r="M694">
        <v>-1.24188</v>
      </c>
      <c r="N694">
        <v>2.11089</v>
      </c>
      <c r="O694" s="41">
        <f>IF(L694=0,0,IF(C694&lt;&gt;"外语学院",综合评价得分!F694*因子分析矩阵及成分!$R$2+综合评价得分!G694*因子分析矩阵及成分!$R$3+综合评价得分!H694*因子分析矩阵及成分!$R$4,IF(综合评价得分!C694="外语学院",综合评价得分!G694*因子分析矩阵及成分!$R$7+综合评价得分!H694*因子分析矩阵及成分!$R$9)))</f>
        <v>-0.307043841879258</v>
      </c>
      <c r="P694" s="40">
        <f t="shared" si="79"/>
        <v>681</v>
      </c>
      <c r="Q694">
        <f t="shared" si="80"/>
        <v>41</v>
      </c>
      <c r="R694">
        <f t="shared" si="81"/>
        <v>6</v>
      </c>
      <c r="S694" t="str">
        <f>IF(Q694&lt;=VLOOKUP(C694,录取名额!$A:$B,2,0),"录取","不予录取")</f>
        <v>不予录取</v>
      </c>
      <c r="T694" t="str">
        <f t="shared" si="82"/>
        <v>RIGHT</v>
      </c>
      <c r="U694" t="str">
        <f>IF(R694&lt;=VLOOKUP(E694,录取名额!E:F,2,0),"录取","不予录取")</f>
        <v>不予录取</v>
      </c>
      <c r="V694" t="str">
        <f t="shared" si="83"/>
        <v>RIGHT</v>
      </c>
    </row>
    <row r="695" spans="1:22">
      <c r="A695" s="8">
        <v>855</v>
      </c>
      <c r="B695" s="8" t="s">
        <v>952</v>
      </c>
      <c r="C695" t="s">
        <v>1271</v>
      </c>
      <c r="D695">
        <f>VLOOKUP(A695,[1]数据整理!$A:$O,15,0)</f>
        <v>90703</v>
      </c>
      <c r="E695" t="str">
        <f>VLOOKUP(D695,目标专业代码!$I:$J,2,0)</f>
        <v>森林保护学</v>
      </c>
      <c r="F695" s="41">
        <v>-0.575344377143438</v>
      </c>
      <c r="G695" s="41">
        <v>-0.985424440228724</v>
      </c>
      <c r="H695" s="41">
        <v>-0.491059393857004</v>
      </c>
      <c r="I695" s="7">
        <v>83.88</v>
      </c>
      <c r="J695" s="7">
        <f t="shared" si="77"/>
        <v>83.88</v>
      </c>
      <c r="K695" s="7" t="str">
        <f t="shared" si="78"/>
        <v>录取</v>
      </c>
      <c r="L695">
        <v>1</v>
      </c>
      <c r="M695">
        <v>1.42889</v>
      </c>
      <c r="N695">
        <v>-0.11359</v>
      </c>
      <c r="O695" s="41">
        <f>IF(L695=0,0,IF(C695&lt;&gt;"外语学院",综合评价得分!F695*因子分析矩阵及成分!$R$2+综合评价得分!G695*因子分析矩阵及成分!$R$3+综合评价得分!H695*因子分析矩阵及成分!$R$4,IF(综合评价得分!C695="外语学院",综合评价得分!G695*因子分析矩阵及成分!$R$7+综合评价得分!H695*因子分析矩阵及成分!$R$9)))</f>
        <v>-0.815198044730025</v>
      </c>
      <c r="P695" s="40">
        <f t="shared" si="79"/>
        <v>894</v>
      </c>
      <c r="Q695">
        <f t="shared" si="80"/>
        <v>59</v>
      </c>
      <c r="R695">
        <f t="shared" si="81"/>
        <v>7</v>
      </c>
      <c r="S695" t="str">
        <f>IF(Q695&lt;=VLOOKUP(C695,录取名额!$A:$B,2,0),"录取","不予录取")</f>
        <v>不予录取</v>
      </c>
      <c r="T695" t="str">
        <f t="shared" si="82"/>
        <v>FALSE</v>
      </c>
      <c r="U695" t="str">
        <f>IF(R695&lt;=VLOOKUP(E695,录取名额!E:F,2,0),"录取","不予录取")</f>
        <v>不予录取</v>
      </c>
      <c r="V695" t="str">
        <f t="shared" si="83"/>
        <v>FALSE</v>
      </c>
    </row>
    <row r="696" spans="1:22">
      <c r="A696" s="8">
        <v>856</v>
      </c>
      <c r="B696" s="8" t="s">
        <v>953</v>
      </c>
      <c r="C696" t="s">
        <v>1261</v>
      </c>
      <c r="D696">
        <f>VLOOKUP(A696,[1]数据整理!$A:$O,15,0)</f>
        <v>20200</v>
      </c>
      <c r="E696" t="str">
        <f>VLOOKUP(D696,目标专业代码!$I:$J,2,0)</f>
        <v>应用经济学</v>
      </c>
      <c r="F696" s="41">
        <v>1.18956177093102</v>
      </c>
      <c r="G696" s="41">
        <v>0.313809454096013</v>
      </c>
      <c r="H696" s="41">
        <v>-0.881413587411653</v>
      </c>
      <c r="I696" s="7" t="s">
        <v>1262</v>
      </c>
      <c r="J696" s="7">
        <f t="shared" si="77"/>
        <v>0</v>
      </c>
      <c r="K696" s="7" t="str">
        <f t="shared" si="78"/>
        <v>不予录取</v>
      </c>
      <c r="L696">
        <v>1</v>
      </c>
      <c r="M696">
        <v>-0.86296</v>
      </c>
      <c r="N696">
        <v>-1.04845</v>
      </c>
      <c r="O696" s="41">
        <f>IF(L696=0,0,IF(C696&lt;&gt;"外语学院",综合评价得分!F696*因子分析矩阵及成分!$R$2+综合评价得分!G696*因子分析矩阵及成分!$R$3+综合评价得分!H696*因子分析矩阵及成分!$R$4,IF(综合评价得分!C696="外语学院",综合评价得分!G696*因子分析矩阵及成分!$R$7+综合评价得分!H696*因子分析矩阵及成分!$R$9)))</f>
        <v>0.141507584721641</v>
      </c>
      <c r="P696" s="40">
        <f t="shared" si="79"/>
        <v>327</v>
      </c>
      <c r="Q696">
        <f t="shared" si="80"/>
        <v>159</v>
      </c>
      <c r="R696">
        <f t="shared" si="81"/>
        <v>37</v>
      </c>
      <c r="S696" t="str">
        <f>IF(Q696&lt;=VLOOKUP(C696,录取名额!$A:$B,2,0),"录取","不予录取")</f>
        <v>不予录取</v>
      </c>
      <c r="T696" t="str">
        <f t="shared" si="82"/>
        <v>RIGHT</v>
      </c>
      <c r="U696" t="str">
        <f>IF(R696&lt;=VLOOKUP(E696,录取名额!E:F,2,0),"录取","不予录取")</f>
        <v>不予录取</v>
      </c>
      <c r="V696" t="str">
        <f t="shared" si="83"/>
        <v>RIGHT</v>
      </c>
    </row>
    <row r="697" spans="1:22">
      <c r="A697" s="8">
        <v>858</v>
      </c>
      <c r="B697" s="8" t="s">
        <v>954</v>
      </c>
      <c r="C697" t="s">
        <v>1261</v>
      </c>
      <c r="D697">
        <f>VLOOKUP(A697,[1]数据整理!$A:$O,15,0)</f>
        <v>125300</v>
      </c>
      <c r="E697" t="str">
        <f>VLOOKUP(D697,目标专业代码!$I:$J,2,0)</f>
        <v>会计</v>
      </c>
      <c r="F697" s="41">
        <v>-0.354731108634132</v>
      </c>
      <c r="G697" s="41">
        <v>0.378647163418983</v>
      </c>
      <c r="H697" s="41">
        <v>-0.0985762953577823</v>
      </c>
      <c r="I697" s="7" t="s">
        <v>1275</v>
      </c>
      <c r="J697" s="7">
        <f t="shared" si="77"/>
        <v>0</v>
      </c>
      <c r="K697" s="7" t="str">
        <f t="shared" si="78"/>
        <v>不予录取</v>
      </c>
      <c r="L697">
        <v>1</v>
      </c>
      <c r="M697">
        <v>-0.25408</v>
      </c>
      <c r="N697">
        <v>0.45912</v>
      </c>
      <c r="O697" s="41">
        <f>IF(L697=0,0,IF(C697&lt;&gt;"外语学院",综合评价得分!F697*因子分析矩阵及成分!$R$2+综合评价得分!G697*因子分析矩阵及成分!$R$3+综合评价得分!H697*因子分析矩阵及成分!$R$4,IF(综合评价得分!C697="外语学院",综合评价得分!G697*因子分析矩阵及成分!$R$7+综合评价得分!H697*因子分析矩阵及成分!$R$9)))</f>
        <v>0.0433685765417412</v>
      </c>
      <c r="P697" s="40">
        <f t="shared" si="79"/>
        <v>384</v>
      </c>
      <c r="Q697">
        <f t="shared" si="80"/>
        <v>179</v>
      </c>
      <c r="R697">
        <f t="shared" si="81"/>
        <v>39</v>
      </c>
      <c r="S697" t="str">
        <f>IF(Q697&lt;=VLOOKUP(C697,录取名额!$A:$B,2,0),"录取","不予录取")</f>
        <v>不予录取</v>
      </c>
      <c r="T697" t="str">
        <f t="shared" si="82"/>
        <v>RIGHT</v>
      </c>
      <c r="U697" t="str">
        <f>IF(R697&lt;=VLOOKUP(E697,录取名额!E:F,2,0),"录取","不予录取")</f>
        <v>不予录取</v>
      </c>
      <c r="V697" t="str">
        <f t="shared" si="83"/>
        <v>RIGHT</v>
      </c>
    </row>
    <row r="698" spans="1:22">
      <c r="A698" s="8">
        <v>859</v>
      </c>
      <c r="B698" s="8" t="s">
        <v>955</v>
      </c>
      <c r="C698" t="s">
        <v>1265</v>
      </c>
      <c r="D698">
        <f>VLOOKUP(A698,[1]数据整理!$A:$O,15,0)</f>
        <v>135108</v>
      </c>
      <c r="E698" t="str">
        <f>VLOOKUP(D698,目标专业代码!$I:$J,2,0)</f>
        <v>艺术设计</v>
      </c>
      <c r="F698" s="41">
        <v>-0.115733401082381</v>
      </c>
      <c r="G698" s="41">
        <v>-0.0139858676772089</v>
      </c>
      <c r="H698" s="41">
        <v>0.139013871007263</v>
      </c>
      <c r="I698" s="7" t="s">
        <v>1262</v>
      </c>
      <c r="J698" s="7">
        <f t="shared" si="77"/>
        <v>0</v>
      </c>
      <c r="K698" s="7" t="str">
        <f t="shared" si="78"/>
        <v>不予录取</v>
      </c>
      <c r="L698">
        <v>1</v>
      </c>
      <c r="M698">
        <v>0.10481</v>
      </c>
      <c r="N698">
        <v>-0.0868</v>
      </c>
      <c r="O698" s="41">
        <f>IF(L698=0,0,IF(C698&lt;&gt;"外语学院",综合评价得分!F698*因子分析矩阵及成分!$R$2+综合评价得分!G698*因子分析矩阵及成分!$R$3+综合评价得分!H698*因子分析矩阵及成分!$R$4,IF(综合评价得分!C698="外语学院",综合评价得分!G698*因子分析矩阵及成分!$R$7+综合评价得分!H698*因子分析矩阵及成分!$R$9)))</f>
        <v>0.0144784180720571</v>
      </c>
      <c r="P698" s="40">
        <f t="shared" si="79"/>
        <v>401</v>
      </c>
      <c r="Q698">
        <f t="shared" si="80"/>
        <v>24</v>
      </c>
      <c r="R698">
        <f t="shared" si="81"/>
        <v>11</v>
      </c>
      <c r="S698" t="str">
        <f>IF(Q698&lt;=VLOOKUP(C698,录取名额!$A:$B,2,0),"录取","不予录取")</f>
        <v>不予录取</v>
      </c>
      <c r="T698" t="str">
        <f t="shared" si="82"/>
        <v>RIGHT</v>
      </c>
      <c r="U698" t="str">
        <f>IF(R698&lt;=VLOOKUP(E698,录取名额!E:F,2,0),"录取","不予录取")</f>
        <v>录取</v>
      </c>
      <c r="V698" t="str">
        <f t="shared" si="83"/>
        <v>FALSE</v>
      </c>
    </row>
    <row r="699" spans="1:22">
      <c r="A699" s="8">
        <v>861</v>
      </c>
      <c r="B699" s="8" t="s">
        <v>956</v>
      </c>
      <c r="C699" t="s">
        <v>1263</v>
      </c>
      <c r="D699">
        <f>VLOOKUP(A699,[1]数据整理!$A:$O,15,0)</f>
        <v>83400</v>
      </c>
      <c r="E699" t="str">
        <f>VLOOKUP(D699,目标专业代码!$I:$J,2,0)</f>
        <v>风景园林学（工学）</v>
      </c>
      <c r="F699" s="41">
        <v>1.8330171374165</v>
      </c>
      <c r="G699" s="41">
        <v>0.131213550405948</v>
      </c>
      <c r="H699" s="41">
        <v>0.170496235231454</v>
      </c>
      <c r="I699" s="7" t="s">
        <v>1262</v>
      </c>
      <c r="J699" s="7">
        <f t="shared" si="77"/>
        <v>0</v>
      </c>
      <c r="K699" s="7" t="str">
        <f t="shared" si="78"/>
        <v>不予录取</v>
      </c>
      <c r="L699">
        <v>1</v>
      </c>
      <c r="M699">
        <v>0.21453</v>
      </c>
      <c r="N699">
        <v>0.12234</v>
      </c>
      <c r="O699" s="41">
        <f>IF(L699=0,0,IF(C699&lt;&gt;"外语学院",综合评价得分!F699*因子分析矩阵及成分!$R$2+综合评价得分!G699*因子分析矩阵及成分!$R$3+综合评价得分!H699*因子分析矩阵及成分!$R$4,IF(综合评价得分!C699="外语学院",综合评价得分!G699*因子分析矩阵及成分!$R$7+综合评价得分!H699*因子分析矩阵及成分!$R$9)))</f>
        <v>0.636400367613027</v>
      </c>
      <c r="P699" s="40">
        <f t="shared" si="79"/>
        <v>116</v>
      </c>
      <c r="Q699">
        <f t="shared" si="80"/>
        <v>35</v>
      </c>
      <c r="R699">
        <f t="shared" si="81"/>
        <v>8</v>
      </c>
      <c r="S699" t="str">
        <f>IF(Q699&lt;=VLOOKUP(C699,录取名额!$A:$B,2,0),"录取","不予录取")</f>
        <v>录取</v>
      </c>
      <c r="T699" t="str">
        <f t="shared" si="82"/>
        <v>FALSE</v>
      </c>
      <c r="U699" t="str">
        <f>IF(R699&lt;=VLOOKUP(E699,录取名额!E:F,2,0),"录取","不予录取")</f>
        <v>录取</v>
      </c>
      <c r="V699" t="str">
        <f t="shared" si="83"/>
        <v>FALSE</v>
      </c>
    </row>
    <row r="700" spans="1:22">
      <c r="A700" s="8">
        <v>862</v>
      </c>
      <c r="B700" s="8" t="s">
        <v>957</v>
      </c>
      <c r="C700" t="s">
        <v>1261</v>
      </c>
      <c r="D700">
        <f>VLOOKUP(A700,[1]数据整理!$A:$O,15,0)</f>
        <v>120200</v>
      </c>
      <c r="E700" t="str">
        <f>VLOOKUP(D700,目标专业代码!$I:$J,2,0)</f>
        <v>工商管理</v>
      </c>
      <c r="F700" s="41">
        <v>0.0497265502995994</v>
      </c>
      <c r="G700" s="41">
        <v>0.242700676049034</v>
      </c>
      <c r="H700" s="41">
        <v>5.08902646846827</v>
      </c>
      <c r="I700" s="7" t="s">
        <v>1262</v>
      </c>
      <c r="J700" s="7">
        <f t="shared" si="77"/>
        <v>0</v>
      </c>
      <c r="K700" s="7" t="str">
        <f t="shared" si="78"/>
        <v>不予录取</v>
      </c>
      <c r="L700">
        <v>1</v>
      </c>
      <c r="M700">
        <v>0.32911</v>
      </c>
      <c r="N700">
        <v>-0.45312</v>
      </c>
      <c r="O700" s="41">
        <f>IF(L700=0,0,IF(C700&lt;&gt;"外语学院",综合评价得分!F700*因子分析矩阵及成分!$R$2+综合评价得分!G700*因子分析矩阵及成分!$R$3+综合评价得分!H700*因子分析矩阵及成分!$R$4,IF(综合评价得分!C700="外语学院",综合评价得分!G700*因子分析矩阵及成分!$R$7+综合评价得分!H700*因子分析矩阵及成分!$R$9)))</f>
        <v>2.07797081466929</v>
      </c>
      <c r="P700" s="40">
        <f t="shared" si="79"/>
        <v>18</v>
      </c>
      <c r="Q700">
        <f t="shared" si="80"/>
        <v>5</v>
      </c>
      <c r="R700">
        <f t="shared" si="81"/>
        <v>4</v>
      </c>
      <c r="S700" t="str">
        <f>IF(Q700&lt;=VLOOKUP(C700,录取名额!$A:$B,2,0),"录取","不予录取")</f>
        <v>录取</v>
      </c>
      <c r="T700" t="str">
        <f t="shared" si="82"/>
        <v>FALSE</v>
      </c>
      <c r="U700" t="str">
        <f>IF(R700&lt;=VLOOKUP(E700,录取名额!E:F,2,0),"录取","不予录取")</f>
        <v>录取</v>
      </c>
      <c r="V700" t="str">
        <f t="shared" si="83"/>
        <v>FALSE</v>
      </c>
    </row>
    <row r="701" spans="1:22">
      <c r="A701" s="8">
        <v>865</v>
      </c>
      <c r="B701" s="8" t="s">
        <v>958</v>
      </c>
      <c r="C701" t="s">
        <v>1263</v>
      </c>
      <c r="D701">
        <f>VLOOKUP(A701,[1]数据整理!$A:$O,15,0)</f>
        <v>83400</v>
      </c>
      <c r="E701" t="str">
        <f>VLOOKUP(D701,目标专业代码!$I:$J,2,0)</f>
        <v>风景园林学（工学）</v>
      </c>
      <c r="F701" s="41">
        <v>1.02410181954904</v>
      </c>
      <c r="G701" s="41">
        <v>0.404537406514291</v>
      </c>
      <c r="H701" s="41">
        <v>-0.881413587411653</v>
      </c>
      <c r="I701" s="7" t="s">
        <v>1262</v>
      </c>
      <c r="J701" s="7">
        <f t="shared" si="77"/>
        <v>0</v>
      </c>
      <c r="K701" s="7" t="str">
        <f t="shared" si="78"/>
        <v>不予录取</v>
      </c>
      <c r="L701">
        <v>1</v>
      </c>
      <c r="M701">
        <v>-0.03698</v>
      </c>
      <c r="N701">
        <v>-0.25076</v>
      </c>
      <c r="O701" s="41">
        <f>IF(L701=0,0,IF(C701&lt;&gt;"外语学院",综合评价得分!F701*因子分析矩阵及成分!$R$2+综合评价得分!G701*因子分析矩阵及成分!$R$3+综合评价得分!H701*因子分析矩阵及成分!$R$4,IF(综合评价得分!C701="外语学院",综合评价得分!G701*因子分析矩阵及成分!$R$7+综合评价得分!H701*因子分析矩阵及成分!$R$9)))</f>
        <v>0.138608128242703</v>
      </c>
      <c r="P701" s="40">
        <f t="shared" si="79"/>
        <v>330</v>
      </c>
      <c r="Q701">
        <f t="shared" si="80"/>
        <v>88</v>
      </c>
      <c r="R701">
        <f t="shared" si="81"/>
        <v>26</v>
      </c>
      <c r="S701" t="str">
        <f>IF(Q701&lt;=VLOOKUP(C701,录取名额!$A:$B,2,0),"录取","不予录取")</f>
        <v>录取</v>
      </c>
      <c r="T701" t="str">
        <f t="shared" si="82"/>
        <v>FALSE</v>
      </c>
      <c r="U701" t="str">
        <f>IF(R701&lt;=VLOOKUP(E701,录取名额!E:F,2,0),"录取","不予录取")</f>
        <v>录取</v>
      </c>
      <c r="V701" t="str">
        <f t="shared" si="83"/>
        <v>FALSE</v>
      </c>
    </row>
    <row r="702" spans="1:22">
      <c r="A702" s="8">
        <v>866</v>
      </c>
      <c r="B702" s="8" t="s">
        <v>959</v>
      </c>
      <c r="C702" t="s">
        <v>1264</v>
      </c>
      <c r="D702">
        <f>VLOOKUP(A702,[1]数据整理!$A:$O,15,0)</f>
        <v>85700</v>
      </c>
      <c r="E702" t="str">
        <f>VLOOKUP(D702,目标专业代码!$I:$J,2,0)</f>
        <v>资源与环境</v>
      </c>
      <c r="F702" s="41">
        <v>0.509337526360656</v>
      </c>
      <c r="G702" s="41">
        <v>0.0845019885672343</v>
      </c>
      <c r="H702" s="41">
        <v>-0.835482764436663</v>
      </c>
      <c r="I702" s="7" t="s">
        <v>1262</v>
      </c>
      <c r="J702" s="7">
        <f t="shared" si="77"/>
        <v>0</v>
      </c>
      <c r="K702" s="7" t="str">
        <f t="shared" si="78"/>
        <v>不予录取</v>
      </c>
      <c r="L702">
        <v>1</v>
      </c>
      <c r="M702">
        <v>-0.98732</v>
      </c>
      <c r="N702">
        <v>0.07224</v>
      </c>
      <c r="O702" s="41">
        <f>IF(L702=0,0,IF(C702&lt;&gt;"外语学院",综合评价得分!F702*因子分析矩阵及成分!$R$2+综合评价得分!G702*因子分析矩阵及成分!$R$3+综合评价得分!H702*因子分析矩阵及成分!$R$4,IF(综合评价得分!C702="外语学院",综合评价得分!G702*因子分析矩阵及成分!$R$7+综合评价得分!H702*因子分析矩阵及成分!$R$9)))</f>
        <v>-0.138503602973972</v>
      </c>
      <c r="P702" s="40">
        <f t="shared" si="79"/>
        <v>538</v>
      </c>
      <c r="Q702">
        <f t="shared" si="80"/>
        <v>7</v>
      </c>
      <c r="R702">
        <f t="shared" si="81"/>
        <v>1</v>
      </c>
      <c r="S702" t="str">
        <f>IF(Q702&lt;=VLOOKUP(C702,录取名额!$A:$B,2,0),"录取","不予录取")</f>
        <v>录取</v>
      </c>
      <c r="T702" t="str">
        <f t="shared" si="82"/>
        <v>FALSE</v>
      </c>
      <c r="U702" t="str">
        <f>IF(R702&lt;=VLOOKUP(E702,录取名额!E:F,2,0),"录取","不予录取")</f>
        <v>录取</v>
      </c>
      <c r="V702" t="str">
        <f t="shared" si="83"/>
        <v>FALSE</v>
      </c>
    </row>
    <row r="703" spans="1:22">
      <c r="A703" s="8">
        <v>868</v>
      </c>
      <c r="B703" s="8" t="s">
        <v>960</v>
      </c>
      <c r="C703" t="s">
        <v>1265</v>
      </c>
      <c r="D703">
        <f>VLOOKUP(A703,[1]数据整理!$A:$O,15,0)</f>
        <v>135108</v>
      </c>
      <c r="E703" t="str">
        <f>VLOOKUP(D703,目标专业代码!$I:$J,2,0)</f>
        <v>艺术设计</v>
      </c>
      <c r="F703" s="41">
        <v>-1.54003604675189</v>
      </c>
      <c r="G703" s="41">
        <v>-1.39366107627367</v>
      </c>
      <c r="H703" s="41">
        <v>-0.694660845851563</v>
      </c>
      <c r="I703" s="7">
        <v>86.85</v>
      </c>
      <c r="J703" s="7">
        <f t="shared" si="77"/>
        <v>86.85</v>
      </c>
      <c r="K703" s="7" t="str">
        <f t="shared" si="78"/>
        <v>录取</v>
      </c>
      <c r="L703">
        <v>1</v>
      </c>
      <c r="M703">
        <v>-1.24223</v>
      </c>
      <c r="N703">
        <v>2.27778</v>
      </c>
      <c r="O703" s="41">
        <f>IF(L703=0,0,IF(C703&lt;&gt;"外语学院",综合评价得分!F703*因子分析矩阵及成分!$R$2+综合评价得分!G703*因子分析矩阵及成分!$R$3+综合评价得分!H703*因子分析矩阵及成分!$R$4,IF(综合评价得分!C703="外语学院",综合评价得分!G703*因子分析矩阵及成分!$R$7+综合评价得分!H703*因子分析矩阵及成分!$R$9)))</f>
        <v>-1.35461833906025</v>
      </c>
      <c r="P703" s="40">
        <f t="shared" si="79"/>
        <v>954</v>
      </c>
      <c r="Q703">
        <f t="shared" si="80"/>
        <v>90</v>
      </c>
      <c r="R703">
        <f t="shared" si="81"/>
        <v>58</v>
      </c>
      <c r="S703" t="str">
        <f>IF(Q703&lt;=VLOOKUP(C703,录取名额!$A:$B,2,0),"录取","不予录取")</f>
        <v>不予录取</v>
      </c>
      <c r="T703" t="str">
        <f t="shared" si="82"/>
        <v>FALSE</v>
      </c>
      <c r="U703" t="str">
        <f>IF(R703&lt;=VLOOKUP(E703,录取名额!E:F,2,0),"录取","不予录取")</f>
        <v>不予录取</v>
      </c>
      <c r="V703" t="str">
        <f t="shared" si="83"/>
        <v>FALSE</v>
      </c>
    </row>
    <row r="704" spans="1:22">
      <c r="A704" s="8">
        <v>869</v>
      </c>
      <c r="B704" s="8" t="s">
        <v>961</v>
      </c>
      <c r="C704" t="s">
        <v>1261</v>
      </c>
      <c r="D704">
        <f>VLOOKUP(A704,[1]数据整理!$A:$O,15,0)</f>
        <v>120300</v>
      </c>
      <c r="E704" t="str">
        <f>VLOOKUP(D704,目标专业代码!$I:$J,2,0)</f>
        <v>农林经济管理</v>
      </c>
      <c r="F704" s="41">
        <v>0.224560272649974</v>
      </c>
      <c r="G704" s="41">
        <v>0.139892515453402</v>
      </c>
      <c r="H704" s="41">
        <v>0.553745960014842</v>
      </c>
      <c r="I704" s="7" t="s">
        <v>1275</v>
      </c>
      <c r="J704" s="7">
        <f t="shared" si="77"/>
        <v>0</v>
      </c>
      <c r="K704" s="7" t="str">
        <f t="shared" si="78"/>
        <v>不予录取</v>
      </c>
      <c r="L704">
        <v>1</v>
      </c>
      <c r="M704">
        <v>-0.52503</v>
      </c>
      <c r="N704">
        <v>-0.67725</v>
      </c>
      <c r="O704" s="41">
        <f>IF(L704=0,0,IF(C704&lt;&gt;"外语学院",综合评价得分!F704*因子分析矩阵及成分!$R$2+综合评价得分!G704*因子分析矩阵及成分!$R$3+综合评价得分!H704*因子分析矩阵及成分!$R$4,IF(综合评价得分!C704="外语学院",综合评价得分!G704*因子分析矩阵及成分!$R$7+综合评价得分!H704*因子分析矩阵及成分!$R$9)))</f>
        <v>0.340773378233411</v>
      </c>
      <c r="P704" s="40">
        <f t="shared" si="79"/>
        <v>231</v>
      </c>
      <c r="Q704">
        <f t="shared" si="80"/>
        <v>114</v>
      </c>
      <c r="R704">
        <f t="shared" si="81"/>
        <v>11</v>
      </c>
      <c r="S704" t="str">
        <f>IF(Q704&lt;=VLOOKUP(C704,录取名额!$A:$B,2,0),"录取","不予录取")</f>
        <v>不予录取</v>
      </c>
      <c r="T704" t="str">
        <f t="shared" si="82"/>
        <v>RIGHT</v>
      </c>
      <c r="U704" t="str">
        <f>IF(R704&lt;=VLOOKUP(E704,录取名额!E:F,2,0),"录取","不予录取")</f>
        <v>不予录取</v>
      </c>
      <c r="V704" t="str">
        <f t="shared" si="83"/>
        <v>RIGHT</v>
      </c>
    </row>
    <row r="705" spans="1:22">
      <c r="A705" s="8">
        <v>870</v>
      </c>
      <c r="B705" s="8" t="s">
        <v>962</v>
      </c>
      <c r="C705" t="s">
        <v>1261</v>
      </c>
      <c r="D705">
        <f>VLOOKUP(A705,[1]数据整理!$A:$O,15,0)</f>
        <v>125300</v>
      </c>
      <c r="E705" t="str">
        <f>VLOOKUP(D705,目标专业代码!$I:$J,2,0)</f>
        <v>会计</v>
      </c>
      <c r="F705" s="41">
        <v>1.85140157645894</v>
      </c>
      <c r="G705" s="41">
        <v>-0.0322079241887982</v>
      </c>
      <c r="H705" s="41">
        <v>-0.370115635366503</v>
      </c>
      <c r="I705" s="7" t="s">
        <v>1262</v>
      </c>
      <c r="J705" s="7">
        <f t="shared" si="77"/>
        <v>0</v>
      </c>
      <c r="K705" s="7" t="str">
        <f t="shared" si="78"/>
        <v>不予录取</v>
      </c>
      <c r="L705">
        <v>1</v>
      </c>
      <c r="M705">
        <v>-0.76597</v>
      </c>
      <c r="N705">
        <v>1.89036</v>
      </c>
      <c r="O705" s="41">
        <f>IF(L705=0,0,IF(C705&lt;&gt;"外语学院",综合评价得分!F705*因子分析矩阵及成分!$R$2+综合评价得分!G705*因子分析矩阵及成分!$R$3+综合评价得分!H705*因子分析矩阵及成分!$R$4,IF(综合评价得分!C705="外语学院",综合评价得分!G705*因子分析矩阵及成分!$R$7+综合评价得分!H705*因子分析矩阵及成分!$R$9)))</f>
        <v>0.356941007072627</v>
      </c>
      <c r="P705" s="40">
        <f t="shared" si="79"/>
        <v>218</v>
      </c>
      <c r="Q705">
        <f t="shared" si="80"/>
        <v>108</v>
      </c>
      <c r="R705">
        <f t="shared" si="81"/>
        <v>20</v>
      </c>
      <c r="S705" t="str">
        <f>IF(Q705&lt;=VLOOKUP(C705,录取名额!$A:$B,2,0),"录取","不予录取")</f>
        <v>不予录取</v>
      </c>
      <c r="T705" t="str">
        <f t="shared" si="82"/>
        <v>RIGHT</v>
      </c>
      <c r="U705" t="str">
        <f>IF(R705&lt;=VLOOKUP(E705,录取名额!E:F,2,0),"录取","不予录取")</f>
        <v>不予录取</v>
      </c>
      <c r="V705" t="str">
        <f t="shared" si="83"/>
        <v>RIGHT</v>
      </c>
    </row>
    <row r="706" spans="1:22">
      <c r="A706" s="8">
        <v>871</v>
      </c>
      <c r="B706" s="8" t="s">
        <v>964</v>
      </c>
      <c r="C706" t="s">
        <v>1271</v>
      </c>
      <c r="D706">
        <f>VLOOKUP(A706,[1]数据整理!$A:$O,15,0)</f>
        <v>90703</v>
      </c>
      <c r="E706" t="str">
        <f>VLOOKUP(D706,目标专业代码!$I:$J,2,0)</f>
        <v>森林保护学</v>
      </c>
      <c r="F706" s="41">
        <v>-0.814342084695188</v>
      </c>
      <c r="G706" s="41">
        <v>-0.0645090990737041</v>
      </c>
      <c r="H706" s="41">
        <v>-0.881413587411653</v>
      </c>
      <c r="I706" s="7" t="s">
        <v>1262</v>
      </c>
      <c r="J706" s="7">
        <f t="shared" si="77"/>
        <v>0</v>
      </c>
      <c r="K706" s="7" t="str">
        <f t="shared" si="78"/>
        <v>不予录取</v>
      </c>
      <c r="L706">
        <v>1</v>
      </c>
      <c r="M706">
        <v>-0.16055</v>
      </c>
      <c r="N706">
        <v>-0.53251</v>
      </c>
      <c r="O706" s="41">
        <f>IF(L706=0,0,IF(C706&lt;&gt;"外语学院",综合评价得分!F706*因子分析矩阵及成分!$R$2+综合评价得分!G706*因子分析矩阵及成分!$R$3+综合评价得分!H706*因子分析矩阵及成分!$R$4,IF(综合评价得分!C706="外语学院",综合评价得分!G706*因子分析矩阵及成分!$R$7+综合评价得分!H706*因子分析矩阵及成分!$R$9)))</f>
        <v>-0.594240841679917</v>
      </c>
      <c r="P706" s="40">
        <f t="shared" si="79"/>
        <v>822</v>
      </c>
      <c r="Q706">
        <f t="shared" si="80"/>
        <v>54</v>
      </c>
      <c r="R706">
        <f t="shared" si="81"/>
        <v>6</v>
      </c>
      <c r="S706" t="str">
        <f>IF(Q706&lt;=VLOOKUP(C706,录取名额!$A:$B,2,0),"录取","不予录取")</f>
        <v>不予录取</v>
      </c>
      <c r="T706" t="str">
        <f t="shared" si="82"/>
        <v>RIGHT</v>
      </c>
      <c r="U706" t="str">
        <f>IF(R706&lt;=VLOOKUP(E706,录取名额!E:F,2,0),"录取","不予录取")</f>
        <v>不予录取</v>
      </c>
      <c r="V706" t="str">
        <f t="shared" si="83"/>
        <v>RIGHT</v>
      </c>
    </row>
    <row r="707" spans="1:22">
      <c r="A707" s="8">
        <v>872</v>
      </c>
      <c r="B707" s="8" t="s">
        <v>965</v>
      </c>
      <c r="C707" t="s">
        <v>1273</v>
      </c>
      <c r="D707">
        <f>VLOOKUP(A707,[1]数据整理!$A:$O,15,0)</f>
        <v>82902</v>
      </c>
      <c r="E707" t="str">
        <f>VLOOKUP(D707,目标专业代码!$I:$J,2,0)</f>
        <v>木材科学与技术</v>
      </c>
      <c r="F707" s="41">
        <v>-0.920042745340423</v>
      </c>
      <c r="G707" s="41">
        <v>-0.0836500688300831</v>
      </c>
      <c r="H707" s="41">
        <v>-0.0547743773273652</v>
      </c>
      <c r="I707" s="7" t="s">
        <v>1262</v>
      </c>
      <c r="J707" s="7">
        <f t="shared" ref="J707:J770" si="84">IF(ISNUMBER(I707),I707,0)</f>
        <v>0</v>
      </c>
      <c r="K707" s="7" t="str">
        <f t="shared" ref="K707:K770" si="85">IF(ISNUMBER(I707),"录取","不予录取")</f>
        <v>不予录取</v>
      </c>
      <c r="L707">
        <v>1</v>
      </c>
      <c r="M707">
        <v>-1.08566</v>
      </c>
      <c r="N707">
        <v>-0.78591</v>
      </c>
      <c r="O707" s="41">
        <f>IF(L707=0,0,IF(C707&lt;&gt;"外语学院",综合评价得分!F707*因子分析矩阵及成分!$R$2+综合评价得分!G707*因子分析矩阵及成分!$R$3+综合评价得分!H707*因子分析矩阵及成分!$R$4,IF(综合评价得分!C707="外语学院",综合评价得分!G707*因子分析矩阵及成分!$R$7+综合评价得分!H707*因子分析矩阵及成分!$R$9)))</f>
        <v>-0.316068428698338</v>
      </c>
      <c r="P707" s="40">
        <f t="shared" ref="P707:P770" si="86">_xlfn.RANK.EQ(O707,$O$2:$O$978)</f>
        <v>691</v>
      </c>
      <c r="Q707">
        <f t="shared" ref="Q707:Q770" si="87">SUMPRODUCT((C707=$C$2:$C$978)*($O$2:$O$978&gt;=O707))</f>
        <v>18</v>
      </c>
      <c r="R707">
        <f t="shared" ref="R707:R770" si="88">SUMPRODUCT((E707=$E$2:$E$978)*($O$2:$O$978&gt;=O707))</f>
        <v>16</v>
      </c>
      <c r="S707" t="str">
        <f>IF(Q707&lt;=VLOOKUP(C707,录取名额!$A:$B,2,0),"录取","不予录取")</f>
        <v>录取</v>
      </c>
      <c r="T707" t="str">
        <f t="shared" ref="T707:T770" si="89">IF(K707=S707,"RIGHT","FALSE")</f>
        <v>FALSE</v>
      </c>
      <c r="U707" t="str">
        <f>IF(R707&lt;=VLOOKUP(E707,录取名额!E:F,2,0),"录取","不予录取")</f>
        <v>录取</v>
      </c>
      <c r="V707" t="str">
        <f t="shared" ref="V707:V770" si="90">IF(K707=U707,"RIGHT","FALSE")</f>
        <v>FALSE</v>
      </c>
    </row>
    <row r="708" spans="1:22">
      <c r="A708" s="8">
        <v>873</v>
      </c>
      <c r="B708" s="8" t="s">
        <v>966</v>
      </c>
      <c r="C708" t="s">
        <v>1263</v>
      </c>
      <c r="D708">
        <f>VLOOKUP(A708,[1]数据整理!$A:$O,15,0)</f>
        <v>83400</v>
      </c>
      <c r="E708" t="str">
        <f>VLOOKUP(D708,目标专业代码!$I:$J,2,0)</f>
        <v>风景园林学（工学）</v>
      </c>
      <c r="F708" s="41">
        <v>0.510711027147574</v>
      </c>
      <c r="G708" s="41">
        <v>0.322262492633912</v>
      </c>
      <c r="H708" s="41">
        <v>-0.881413587411653</v>
      </c>
      <c r="I708" s="7" t="s">
        <v>1262</v>
      </c>
      <c r="J708" s="7">
        <f t="shared" si="84"/>
        <v>0</v>
      </c>
      <c r="K708" s="7" t="str">
        <f t="shared" si="85"/>
        <v>不予录取</v>
      </c>
      <c r="L708">
        <v>1</v>
      </c>
      <c r="M708">
        <v>-1.5694</v>
      </c>
      <c r="N708">
        <v>1.05117</v>
      </c>
      <c r="O708" s="41">
        <f>IF(L708=0,0,IF(C708&lt;&gt;"外语学院",综合评价得分!F708*因子分析矩阵及成分!$R$2+综合评价得分!G708*因子分析矩阵及成分!$R$3+综合评价得分!H708*因子分析矩阵及成分!$R$4,IF(综合评价得分!C708="外语学院",综合评价得分!G708*因子分析矩阵及成分!$R$7+综合评价得分!H708*因子分析矩阵及成分!$R$9)))</f>
        <v>-0.0429391039353557</v>
      </c>
      <c r="P708" s="40">
        <f t="shared" si="86"/>
        <v>458</v>
      </c>
      <c r="Q708">
        <f t="shared" si="87"/>
        <v>122</v>
      </c>
      <c r="R708">
        <f t="shared" si="88"/>
        <v>37</v>
      </c>
      <c r="S708" t="str">
        <f>IF(Q708&lt;=VLOOKUP(C708,录取名额!$A:$B,2,0),"录取","不予录取")</f>
        <v>不予录取</v>
      </c>
      <c r="T708" t="str">
        <f t="shared" si="89"/>
        <v>RIGHT</v>
      </c>
      <c r="U708" t="str">
        <f>IF(R708&lt;=VLOOKUP(E708,录取名额!E:F,2,0),"录取","不予录取")</f>
        <v>不予录取</v>
      </c>
      <c r="V708" t="str">
        <f t="shared" si="90"/>
        <v>RIGHT</v>
      </c>
    </row>
    <row r="709" spans="1:22">
      <c r="A709" s="8">
        <v>875</v>
      </c>
      <c r="B709" s="8" t="s">
        <v>967</v>
      </c>
      <c r="C709" t="s">
        <v>1265</v>
      </c>
      <c r="D709">
        <f>VLOOKUP(A709,[1]数据整理!$A:$O,15,0)</f>
        <v>135108</v>
      </c>
      <c r="E709" t="str">
        <f>VLOOKUP(D709,目标专业代码!$I:$J,2,0)</f>
        <v>艺术设计</v>
      </c>
      <c r="F709" s="41">
        <v>-1.53133520735044</v>
      </c>
      <c r="G709" s="41">
        <v>-0.0602001897585613</v>
      </c>
      <c r="H709" s="41">
        <v>0.169450665780453</v>
      </c>
      <c r="I709" s="7" t="s">
        <v>1262</v>
      </c>
      <c r="J709" s="7">
        <f t="shared" si="84"/>
        <v>0</v>
      </c>
      <c r="K709" s="7" t="str">
        <f t="shared" si="85"/>
        <v>不予录取</v>
      </c>
      <c r="L709">
        <v>1</v>
      </c>
      <c r="M709">
        <v>0.04098</v>
      </c>
      <c r="N709">
        <v>-0.32581</v>
      </c>
      <c r="O709" s="41">
        <f>IF(L709=0,0,IF(C709&lt;&gt;"外语学院",综合评价得分!F709*因子分析矩阵及成分!$R$2+综合评价得分!G709*因子分析矩阵及成分!$R$3+综合评价得分!H709*因子分析矩阵及成分!$R$4,IF(综合评价得分!C709="外语学院",综合评价得分!G709*因子分析矩阵及成分!$R$7+综合评价得分!H709*因子分析矩阵及成分!$R$9)))</f>
        <v>-0.388770885196409</v>
      </c>
      <c r="P709" s="40">
        <f t="shared" si="86"/>
        <v>733</v>
      </c>
      <c r="Q709">
        <f t="shared" si="87"/>
        <v>51</v>
      </c>
      <c r="R709">
        <f t="shared" si="88"/>
        <v>31</v>
      </c>
      <c r="S709" t="str">
        <f>IF(Q709&lt;=VLOOKUP(C709,录取名额!$A:$B,2,0),"录取","不予录取")</f>
        <v>不予录取</v>
      </c>
      <c r="T709" t="str">
        <f t="shared" si="89"/>
        <v>RIGHT</v>
      </c>
      <c r="U709" t="str">
        <f>IF(R709&lt;=VLOOKUP(E709,录取名额!E:F,2,0),"录取","不予录取")</f>
        <v>不予录取</v>
      </c>
      <c r="V709" t="str">
        <f t="shared" si="90"/>
        <v>RIGHT</v>
      </c>
    </row>
    <row r="710" spans="1:22">
      <c r="A710" s="8">
        <v>876</v>
      </c>
      <c r="B710" s="8" t="s">
        <v>968</v>
      </c>
      <c r="C710" t="s">
        <v>1269</v>
      </c>
      <c r="D710">
        <f>VLOOKUP(A710,[1]数据整理!$A:$O,15,0)</f>
        <v>40200</v>
      </c>
      <c r="E710" t="str">
        <f>VLOOKUP(D710,目标专业代码!$I:$J,2,0)</f>
        <v>心理学</v>
      </c>
      <c r="F710" s="41">
        <v>-0.268254915651447</v>
      </c>
      <c r="G710" s="41">
        <v>-0.662199359597547</v>
      </c>
      <c r="H710" s="41">
        <v>0.539926699240503</v>
      </c>
      <c r="I710" s="7" t="s">
        <v>1262</v>
      </c>
      <c r="J710" s="7">
        <f t="shared" si="84"/>
        <v>0</v>
      </c>
      <c r="K710" s="7" t="str">
        <f t="shared" si="85"/>
        <v>不予录取</v>
      </c>
      <c r="L710">
        <v>1</v>
      </c>
      <c r="M710">
        <v>-1.0447</v>
      </c>
      <c r="N710">
        <v>0.70741</v>
      </c>
      <c r="O710" s="41">
        <f>IF(L710=0,0,IF(C710&lt;&gt;"外语学院",综合评价得分!F710*因子分析矩阵及成分!$R$2+综合评价得分!G710*因子分析矩阵及成分!$R$3+综合评价得分!H710*因子分析矩阵及成分!$R$4,IF(综合评价得分!C710="外语学院",综合评价得分!G710*因子分析矩阵及成分!$R$7+综合评价得分!H710*因子分析矩阵及成分!$R$9)))</f>
        <v>-0.181777187507227</v>
      </c>
      <c r="P710" s="40">
        <f t="shared" si="86"/>
        <v>584</v>
      </c>
      <c r="Q710">
        <f t="shared" si="87"/>
        <v>34</v>
      </c>
      <c r="R710">
        <f t="shared" si="88"/>
        <v>17</v>
      </c>
      <c r="S710" t="str">
        <f>IF(Q710&lt;=VLOOKUP(C710,录取名额!$A:$B,2,0),"录取","不予录取")</f>
        <v>不予录取</v>
      </c>
      <c r="T710" t="str">
        <f t="shared" si="89"/>
        <v>RIGHT</v>
      </c>
      <c r="U710" t="str">
        <f>IF(R710&lt;=VLOOKUP(E710,录取名额!E:F,2,0),"录取","不予录取")</f>
        <v>不予录取</v>
      </c>
      <c r="V710" t="str">
        <f t="shared" si="90"/>
        <v>RIGHT</v>
      </c>
    </row>
    <row r="711" spans="1:22">
      <c r="A711" s="8">
        <v>877</v>
      </c>
      <c r="B711" s="8" t="s">
        <v>969</v>
      </c>
      <c r="C711" t="s">
        <v>1261</v>
      </c>
      <c r="D711">
        <f>VLOOKUP(A711,[1]数据整理!$A:$O,15,0)</f>
        <v>120300</v>
      </c>
      <c r="E711" t="str">
        <f>VLOOKUP(D711,目标专业代码!$I:$J,2,0)</f>
        <v>农林经济管理</v>
      </c>
      <c r="F711" s="41">
        <v>-0.317962230549246</v>
      </c>
      <c r="G711" s="41">
        <v>-0.888760528816047</v>
      </c>
      <c r="H711" s="41">
        <v>2.1010349902541</v>
      </c>
      <c r="I711" s="7">
        <v>91.29</v>
      </c>
      <c r="J711" s="7">
        <f t="shared" si="84"/>
        <v>91.29</v>
      </c>
      <c r="K711" s="7" t="str">
        <f t="shared" si="85"/>
        <v>录取</v>
      </c>
      <c r="L711">
        <v>1</v>
      </c>
      <c r="M711">
        <v>-0.73569</v>
      </c>
      <c r="N711">
        <v>-0.45891</v>
      </c>
      <c r="O711" s="41">
        <f>IF(L711=0,0,IF(C711&lt;&gt;"外语学院",综合评价得分!F711*因子分析矩阵及成分!$R$2+综合评价得分!G711*因子分析矩阵及成分!$R$3+综合评价得分!H711*因子分析矩阵及成分!$R$4,IF(综合评价得分!C711="外语学院",综合评价得分!G711*因子分析矩阵及成分!$R$7+综合评价得分!H711*因子分析矩阵及成分!$R$9)))</f>
        <v>0.294850944974084</v>
      </c>
      <c r="P711" s="40">
        <f t="shared" si="86"/>
        <v>246</v>
      </c>
      <c r="Q711">
        <f t="shared" si="87"/>
        <v>120</v>
      </c>
      <c r="R711">
        <f t="shared" si="88"/>
        <v>12</v>
      </c>
      <c r="S711" t="str">
        <f>IF(Q711&lt;=VLOOKUP(C711,录取名额!$A:$B,2,0),"录取","不予录取")</f>
        <v>不予录取</v>
      </c>
      <c r="T711" t="str">
        <f t="shared" si="89"/>
        <v>FALSE</v>
      </c>
      <c r="U711" t="str">
        <f>IF(R711&lt;=VLOOKUP(E711,录取名额!E:F,2,0),"录取","不予录取")</f>
        <v>不予录取</v>
      </c>
      <c r="V711" t="str">
        <f t="shared" si="90"/>
        <v>FALSE</v>
      </c>
    </row>
    <row r="712" spans="1:22">
      <c r="A712" s="8">
        <v>879</v>
      </c>
      <c r="B712" s="8" t="s">
        <v>970</v>
      </c>
      <c r="C712" t="s">
        <v>1273</v>
      </c>
      <c r="D712">
        <f>VLOOKUP(A712,[1]数据整理!$A:$O,15,0)</f>
        <v>82902</v>
      </c>
      <c r="E712" t="str">
        <f>VLOOKUP(D712,目标专业代码!$I:$J,2,0)</f>
        <v>木材科学与技术</v>
      </c>
      <c r="F712" s="41">
        <v>-0.125179538402647</v>
      </c>
      <c r="G712" s="41">
        <v>6.03322014609696</v>
      </c>
      <c r="H712" s="41">
        <v>-0.353266924932034</v>
      </c>
      <c r="I712" s="7">
        <v>84.79</v>
      </c>
      <c r="J712" s="7">
        <f t="shared" si="84"/>
        <v>84.79</v>
      </c>
      <c r="K712" s="7" t="str">
        <f t="shared" si="85"/>
        <v>录取</v>
      </c>
      <c r="L712">
        <v>1</v>
      </c>
      <c r="M712">
        <v>0.30028</v>
      </c>
      <c r="N712">
        <v>-0.48079</v>
      </c>
      <c r="O712" s="41">
        <f>IF(L712=0,0,IF(C712&lt;&gt;"外语学院",综合评价得分!F712*因子分析矩阵及成分!$R$2+综合评价得分!G712*因子分析矩阵及成分!$R$3+综合评价得分!H712*因子分析矩阵及成分!$R$4,IF(综合评价得分!C712="外语学院",综合评价得分!G712*因子分析矩阵及成分!$R$7+综合评价得分!H712*因子分析矩阵及成分!$R$9)))</f>
        <v>2.69162050448572</v>
      </c>
      <c r="P712" s="40">
        <f t="shared" si="86"/>
        <v>11</v>
      </c>
      <c r="Q712">
        <f t="shared" si="87"/>
        <v>2</v>
      </c>
      <c r="R712">
        <f t="shared" si="88"/>
        <v>2</v>
      </c>
      <c r="S712" t="str">
        <f>IF(Q712&lt;=VLOOKUP(C712,录取名额!$A:$B,2,0),"录取","不予录取")</f>
        <v>录取</v>
      </c>
      <c r="T712" t="str">
        <f t="shared" si="89"/>
        <v>RIGHT</v>
      </c>
      <c r="U712" t="str">
        <f>IF(R712&lt;=VLOOKUP(E712,录取名额!E:F,2,0),"录取","不予录取")</f>
        <v>录取</v>
      </c>
      <c r="V712" t="str">
        <f t="shared" si="90"/>
        <v>RIGHT</v>
      </c>
    </row>
    <row r="713" spans="1:22">
      <c r="A713" s="8">
        <v>880</v>
      </c>
      <c r="B713" s="8" t="s">
        <v>971</v>
      </c>
      <c r="C713" t="s">
        <v>1269</v>
      </c>
      <c r="D713">
        <f>VLOOKUP(A713,[1]数据整理!$A:$O,15,0)</f>
        <v>30100</v>
      </c>
      <c r="E713" t="str">
        <f>VLOOKUP(D713,目标专业代码!$I:$J,2,0)</f>
        <v>法学</v>
      </c>
      <c r="F713" s="41">
        <v>0.509337526360656</v>
      </c>
      <c r="G713" s="41">
        <v>0.112240413662317</v>
      </c>
      <c r="H713" s="41">
        <v>-0.498995445347099</v>
      </c>
      <c r="I713" s="7" t="s">
        <v>1262</v>
      </c>
      <c r="J713" s="7">
        <f t="shared" si="84"/>
        <v>0</v>
      </c>
      <c r="K713" s="7" t="str">
        <f t="shared" si="85"/>
        <v>不予录取</v>
      </c>
      <c r="L713">
        <v>1</v>
      </c>
      <c r="M713">
        <v>-0.5793</v>
      </c>
      <c r="N713">
        <v>-0.04672</v>
      </c>
      <c r="O713" s="41">
        <f>IF(L713=0,0,IF(C713&lt;&gt;"外语学院",综合评价得分!F713*因子分析矩阵及成分!$R$2+综合评价得分!G713*因子分析矩阵及成分!$R$3+综合评价得分!H713*因子分析矩阵及成分!$R$4,IF(综合评价得分!C713="外语学院",综合评价得分!G713*因子分析矩阵及成分!$R$7+综合评价得分!H713*因子分析矩阵及成分!$R$9)))</f>
        <v>0.00352469409256487</v>
      </c>
      <c r="P713" s="40">
        <f t="shared" si="86"/>
        <v>409</v>
      </c>
      <c r="Q713">
        <f t="shared" si="87"/>
        <v>23</v>
      </c>
      <c r="R713">
        <f t="shared" si="88"/>
        <v>5</v>
      </c>
      <c r="S713" t="str">
        <f>IF(Q713&lt;=VLOOKUP(C713,录取名额!$A:$B,2,0),"录取","不予录取")</f>
        <v>不予录取</v>
      </c>
      <c r="T713" t="str">
        <f t="shared" si="89"/>
        <v>RIGHT</v>
      </c>
      <c r="U713" t="str">
        <f>IF(R713&lt;=VLOOKUP(E713,录取名额!E:F,2,0),"录取","不予录取")</f>
        <v>不予录取</v>
      </c>
      <c r="V713" t="str">
        <f t="shared" si="90"/>
        <v>RIGHT</v>
      </c>
    </row>
    <row r="714" spans="1:22">
      <c r="A714" s="8">
        <v>881</v>
      </c>
      <c r="B714" s="8" t="s">
        <v>972</v>
      </c>
      <c r="C714" t="s">
        <v>1261</v>
      </c>
      <c r="D714">
        <f>VLOOKUP(A714,[1]数据整理!$A:$O,15,0)</f>
        <v>25400</v>
      </c>
      <c r="E714" t="str">
        <f>VLOOKUP(D714,目标专业代码!$I:$J,2,0)</f>
        <v>国际商务</v>
      </c>
      <c r="F714" s="41">
        <v>-0.134117840124824</v>
      </c>
      <c r="G714" s="41">
        <v>0.0917207998292811</v>
      </c>
      <c r="H714" s="41">
        <v>0.203961850088105</v>
      </c>
      <c r="I714" s="7" t="s">
        <v>1275</v>
      </c>
      <c r="J714" s="7">
        <f t="shared" si="84"/>
        <v>0</v>
      </c>
      <c r="K714" s="7" t="str">
        <f t="shared" si="85"/>
        <v>不予录取</v>
      </c>
      <c r="L714">
        <v>1</v>
      </c>
      <c r="M714">
        <v>-0.92436</v>
      </c>
      <c r="N714">
        <v>-0.46059</v>
      </c>
      <c r="O714" s="41">
        <f>IF(L714=0,0,IF(C714&lt;&gt;"外语学院",综合评价得分!F714*因子分析矩阵及成分!$R$2+综合评价得分!G714*因子分析矩阵及成分!$R$3+综合评价得分!H714*因子分析矩阵及成分!$R$4,IF(综合评价得分!C714="外语学院",综合评价得分!G714*因子分析矩阵及成分!$R$7+综合评价得分!H714*因子分析矩阵及成分!$R$9)))</f>
        <v>0.084387818066613</v>
      </c>
      <c r="P714" s="40">
        <f t="shared" si="86"/>
        <v>363</v>
      </c>
      <c r="Q714">
        <f t="shared" si="87"/>
        <v>170</v>
      </c>
      <c r="R714">
        <f t="shared" si="88"/>
        <v>11</v>
      </c>
      <c r="S714" t="str">
        <f>IF(Q714&lt;=VLOOKUP(C714,录取名额!$A:$B,2,0),"录取","不予录取")</f>
        <v>不予录取</v>
      </c>
      <c r="T714" t="str">
        <f t="shared" si="89"/>
        <v>RIGHT</v>
      </c>
      <c r="U714" t="str">
        <f>IF(R714&lt;=VLOOKUP(E714,录取名额!E:F,2,0),"录取","不予录取")</f>
        <v>不予录取</v>
      </c>
      <c r="V714" t="str">
        <f t="shared" si="90"/>
        <v>RIGHT</v>
      </c>
    </row>
    <row r="715" spans="1:22">
      <c r="A715" s="8">
        <v>882</v>
      </c>
      <c r="B715" s="8" t="s">
        <v>973</v>
      </c>
      <c r="C715" t="s">
        <v>1270</v>
      </c>
      <c r="D715">
        <f>VLOOKUP(A715,[1]数据整理!$A:$O,15,0)</f>
        <v>50200</v>
      </c>
      <c r="E715" t="str">
        <f>VLOOKUP(D715,目标专业代码!$I:$J,2,0)</f>
        <v>外国语言文学</v>
      </c>
      <c r="F715" s="41">
        <v>0.950564063379272</v>
      </c>
      <c r="G715" s="41">
        <v>-0.455725919158229</v>
      </c>
      <c r="H715" s="41">
        <v>0.965130611154384</v>
      </c>
      <c r="I715" s="7" t="s">
        <v>1262</v>
      </c>
      <c r="J715" s="7">
        <f t="shared" si="84"/>
        <v>0</v>
      </c>
      <c r="K715" s="7" t="str">
        <f t="shared" si="85"/>
        <v>不予录取</v>
      </c>
      <c r="L715">
        <v>1</v>
      </c>
      <c r="M715">
        <v>0.17015</v>
      </c>
      <c r="N715">
        <v>-0.60642</v>
      </c>
      <c r="O715" s="41">
        <f>IF(L715=0,0,IF(C715&lt;&gt;"外语学院",综合评价得分!F715*因子分析矩阵及成分!$R$2+综合评价得分!G715*因子分析矩阵及成分!$R$3+综合评价得分!H715*因子分析矩阵及成分!$R$4,IF(综合评价得分!C715="外语学院",综合评价得分!G715*因子分析矩阵及成分!$R$7+综合评价得分!H715*因子分析矩阵及成分!$R$9)))</f>
        <v>0.0269621653476754</v>
      </c>
      <c r="P715" s="40">
        <f t="shared" si="86"/>
        <v>396</v>
      </c>
      <c r="Q715">
        <f t="shared" si="87"/>
        <v>10</v>
      </c>
      <c r="R715">
        <f t="shared" si="88"/>
        <v>2</v>
      </c>
      <c r="S715" t="str">
        <f>IF(Q715&lt;=VLOOKUP(C715,录取名额!$A:$B,2,0),"录取","不予录取")</f>
        <v>不予录取</v>
      </c>
      <c r="T715" t="str">
        <f t="shared" si="89"/>
        <v>RIGHT</v>
      </c>
      <c r="U715" t="str">
        <f>IF(R715&lt;=VLOOKUP(E715,录取名额!E:F,2,0),"录取","不予录取")</f>
        <v>录取</v>
      </c>
      <c r="V715" t="str">
        <f t="shared" si="90"/>
        <v>FALSE</v>
      </c>
    </row>
    <row r="716" spans="1:22">
      <c r="A716" s="8">
        <v>883</v>
      </c>
      <c r="B716" s="8" t="s">
        <v>974</v>
      </c>
      <c r="C716" t="s">
        <v>1265</v>
      </c>
      <c r="D716">
        <f>VLOOKUP(A716,[1]数据整理!$A:$O,15,0)</f>
        <v>130500</v>
      </c>
      <c r="E716" t="str">
        <f>VLOOKUP(D716,目标专业代码!$I:$J,2,0)</f>
        <v>设计学</v>
      </c>
      <c r="F716" s="41">
        <v>-0.284152179790202</v>
      </c>
      <c r="G716" s="41">
        <v>0.239660188640116</v>
      </c>
      <c r="H716" s="41">
        <v>0.120490393145333</v>
      </c>
      <c r="I716" s="7">
        <v>84.9</v>
      </c>
      <c r="J716" s="7">
        <f t="shared" si="84"/>
        <v>84.9</v>
      </c>
      <c r="K716" s="7" t="str">
        <f t="shared" si="85"/>
        <v>录取</v>
      </c>
      <c r="L716">
        <v>1</v>
      </c>
      <c r="M716">
        <v>-1.16136</v>
      </c>
      <c r="N716">
        <v>-0.61592</v>
      </c>
      <c r="O716" s="41">
        <f>IF(L716=0,0,IF(C716&lt;&gt;"外语学院",综合评价得分!F716*因子分析矩阵及成分!$R$2+综合评价得分!G716*因子分析矩阵及成分!$R$3+综合评价得分!H716*因子分析矩阵及成分!$R$4,IF(综合评价得分!C716="外语学院",综合评价得分!G716*因子分析矩阵及成分!$R$7+综合评价得分!H716*因子分析矩阵及成分!$R$9)))</f>
        <v>0.0809383581723087</v>
      </c>
      <c r="P716" s="40">
        <f t="shared" si="86"/>
        <v>365</v>
      </c>
      <c r="Q716">
        <f t="shared" si="87"/>
        <v>23</v>
      </c>
      <c r="R716">
        <f t="shared" si="88"/>
        <v>11</v>
      </c>
      <c r="S716" t="str">
        <f>IF(Q716&lt;=VLOOKUP(C716,录取名额!$A:$B,2,0),"录取","不予录取")</f>
        <v>不予录取</v>
      </c>
      <c r="T716" t="str">
        <f t="shared" si="89"/>
        <v>FALSE</v>
      </c>
      <c r="U716" t="str">
        <f>IF(R716&lt;=VLOOKUP(E716,录取名额!E:F,2,0),"录取","不予录取")</f>
        <v>不予录取</v>
      </c>
      <c r="V716" t="str">
        <f t="shared" si="90"/>
        <v>FALSE</v>
      </c>
    </row>
    <row r="717" spans="1:22">
      <c r="A717" s="8">
        <v>884</v>
      </c>
      <c r="B717" s="8" t="s">
        <v>975</v>
      </c>
      <c r="C717" t="s">
        <v>1261</v>
      </c>
      <c r="D717">
        <f>VLOOKUP(A717,[1]数据整理!$A:$O,15,0)</f>
        <v>120300</v>
      </c>
      <c r="E717" t="str">
        <f>VLOOKUP(D717,目标专业代码!$I:$J,2,0)</f>
        <v>农林经济管理</v>
      </c>
      <c r="F717" s="41">
        <v>1.26309952710079</v>
      </c>
      <c r="G717" s="41">
        <v>0.397873189487841</v>
      </c>
      <c r="H717" s="41">
        <v>1.67797780256491</v>
      </c>
      <c r="I717" s="7" t="s">
        <v>1262</v>
      </c>
      <c r="J717" s="7">
        <f t="shared" si="84"/>
        <v>0</v>
      </c>
      <c r="K717" s="7" t="str">
        <f t="shared" si="85"/>
        <v>不予录取</v>
      </c>
      <c r="L717">
        <v>1</v>
      </c>
      <c r="M717">
        <v>-1.24166</v>
      </c>
      <c r="N717">
        <v>-0.15414</v>
      </c>
      <c r="O717" s="41">
        <f>IF(L717=0,0,IF(C717&lt;&gt;"外语学院",综合评价得分!F717*因子分析矩阵及成分!$R$2+综合评价得分!G717*因子分析矩阵及成分!$R$3+综合评价得分!H717*因子分析矩阵及成分!$R$4,IF(综合评价得分!C717="外语学院",综合评价得分!G717*因子分析矩阵及成分!$R$7+综合评价得分!H717*因子分析矩阵及成分!$R$9)))</f>
        <v>1.18201799788461</v>
      </c>
      <c r="P717" s="40">
        <f t="shared" si="86"/>
        <v>44</v>
      </c>
      <c r="Q717">
        <f t="shared" si="87"/>
        <v>23</v>
      </c>
      <c r="R717">
        <f t="shared" si="88"/>
        <v>2</v>
      </c>
      <c r="S717" t="str">
        <f>IF(Q717&lt;=VLOOKUP(C717,录取名额!$A:$B,2,0),"录取","不予录取")</f>
        <v>录取</v>
      </c>
      <c r="T717" t="str">
        <f t="shared" si="89"/>
        <v>FALSE</v>
      </c>
      <c r="U717" t="str">
        <f>IF(R717&lt;=VLOOKUP(E717,录取名额!E:F,2,0),"录取","不予录取")</f>
        <v>录取</v>
      </c>
      <c r="V717" t="str">
        <f t="shared" si="90"/>
        <v>FALSE</v>
      </c>
    </row>
    <row r="718" spans="1:22">
      <c r="A718" s="8">
        <v>885</v>
      </c>
      <c r="B718" s="8" t="s">
        <v>976</v>
      </c>
      <c r="C718" t="s">
        <v>1265</v>
      </c>
      <c r="D718">
        <f>VLOOKUP(A718,[1]数据整理!$A:$O,15,0)</f>
        <v>135108</v>
      </c>
      <c r="E718" t="str">
        <f>VLOOKUP(D718,目标专业代码!$I:$J,2,0)</f>
        <v>艺术设计</v>
      </c>
      <c r="F718" s="41">
        <v>-1.76259774469447</v>
      </c>
      <c r="G718" s="41">
        <v>-0.0860646054141139</v>
      </c>
      <c r="H718" s="41">
        <v>-0.100705200302355</v>
      </c>
      <c r="I718" s="7" t="s">
        <v>1275</v>
      </c>
      <c r="J718" s="7">
        <f t="shared" si="84"/>
        <v>0</v>
      </c>
      <c r="K718" s="7" t="str">
        <f t="shared" si="85"/>
        <v>不予录取</v>
      </c>
      <c r="L718">
        <v>1</v>
      </c>
      <c r="M718">
        <v>-0.74429</v>
      </c>
      <c r="N718">
        <v>-0.38775</v>
      </c>
      <c r="O718" s="41">
        <f>IF(L718=0,0,IF(C718&lt;&gt;"外语学院",综合评价得分!F718*因子分析矩阵及成分!$R$2+综合评价得分!G718*因子分析矩阵及成分!$R$3+综合评价得分!H718*因子分析矩阵及成分!$R$4,IF(综合评价得分!C718="外语学院",综合评价得分!G718*因子分析矩阵及成分!$R$7+综合评价得分!H718*因子分析矩阵及成分!$R$9)))</f>
        <v>-0.568706907588985</v>
      </c>
      <c r="P718" s="40">
        <f t="shared" si="86"/>
        <v>809</v>
      </c>
      <c r="Q718">
        <f t="shared" si="87"/>
        <v>63</v>
      </c>
      <c r="R718">
        <f t="shared" si="88"/>
        <v>42</v>
      </c>
      <c r="S718" t="str">
        <f>IF(Q718&lt;=VLOOKUP(C718,录取名额!$A:$B,2,0),"录取","不予录取")</f>
        <v>不予录取</v>
      </c>
      <c r="T718" t="str">
        <f t="shared" si="89"/>
        <v>RIGHT</v>
      </c>
      <c r="U718" t="str">
        <f>IF(R718&lt;=VLOOKUP(E718,录取名额!E:F,2,0),"录取","不予录取")</f>
        <v>不予录取</v>
      </c>
      <c r="V718" t="str">
        <f t="shared" si="90"/>
        <v>RIGHT</v>
      </c>
    </row>
    <row r="719" spans="1:22">
      <c r="A719" s="8">
        <v>886</v>
      </c>
      <c r="B719" s="8" t="s">
        <v>977</v>
      </c>
      <c r="C719" t="s">
        <v>1266</v>
      </c>
      <c r="D719">
        <f>VLOOKUP(A719,[1]数据整理!$A:$O,15,0)</f>
        <v>81200</v>
      </c>
      <c r="E719" t="str">
        <f>VLOOKUP(D719,目标专业代码!$I:$J,2,0)</f>
        <v>计算机科学与技术</v>
      </c>
      <c r="F719" s="41">
        <v>0.362262014021118</v>
      </c>
      <c r="G719" s="41">
        <v>0.219762413975753</v>
      </c>
      <c r="H719" s="41">
        <v>-0.789551941461673</v>
      </c>
      <c r="I719" s="7" t="s">
        <v>1262</v>
      </c>
      <c r="J719" s="7">
        <f t="shared" si="84"/>
        <v>0</v>
      </c>
      <c r="K719" s="7" t="str">
        <f t="shared" si="85"/>
        <v>不予录取</v>
      </c>
      <c r="L719">
        <v>1</v>
      </c>
      <c r="M719">
        <v>-0.02514</v>
      </c>
      <c r="N719">
        <v>-0.31689</v>
      </c>
      <c r="O719" s="41">
        <f>IF(L719=0,0,IF(C719&lt;&gt;"外语学院",综合评价得分!F719*因子分析矩阵及成分!$R$2+综合评价得分!G719*因子分析矩阵及成分!$R$3+综合评价得分!H719*因子分析矩阵及成分!$R$4,IF(综合评价得分!C719="外语学院",综合评价得分!G719*因子分析矩阵及成分!$R$7+综合评价得分!H719*因子分析矩阵及成分!$R$9)))</f>
        <v>-0.0975856895501208</v>
      </c>
      <c r="P719" s="40">
        <f t="shared" si="86"/>
        <v>507</v>
      </c>
      <c r="Q719">
        <f t="shared" si="87"/>
        <v>9</v>
      </c>
      <c r="R719">
        <f t="shared" si="88"/>
        <v>6</v>
      </c>
      <c r="S719" t="str">
        <f>IF(Q719&lt;=VLOOKUP(C719,录取名额!$A:$B,2,0),"录取","不予录取")</f>
        <v>不予录取</v>
      </c>
      <c r="T719" t="str">
        <f t="shared" si="89"/>
        <v>RIGHT</v>
      </c>
      <c r="U719" t="str">
        <f>IF(R719&lt;=VLOOKUP(E719,录取名额!E:F,2,0),"录取","不予录取")</f>
        <v>不予录取</v>
      </c>
      <c r="V719" t="str">
        <f t="shared" si="90"/>
        <v>RIGHT</v>
      </c>
    </row>
    <row r="720" spans="1:22">
      <c r="A720" s="8">
        <v>887</v>
      </c>
      <c r="B720" s="8" t="s">
        <v>979</v>
      </c>
      <c r="C720" t="s">
        <v>1261</v>
      </c>
      <c r="D720">
        <f>VLOOKUP(A720,[1]数据整理!$A:$O,15,0)</f>
        <v>20200</v>
      </c>
      <c r="E720" t="str">
        <f>VLOOKUP(D720,目标专业代码!$I:$J,2,0)</f>
        <v>应用经济学</v>
      </c>
      <c r="F720" s="41">
        <v>0.178417623596696</v>
      </c>
      <c r="G720" s="41">
        <v>0.174341642663305</v>
      </c>
      <c r="H720" s="41">
        <v>2.53860572701968</v>
      </c>
      <c r="I720" s="7" t="s">
        <v>1262</v>
      </c>
      <c r="J720" s="7">
        <f t="shared" si="84"/>
        <v>0</v>
      </c>
      <c r="K720" s="7" t="str">
        <f t="shared" si="85"/>
        <v>不予录取</v>
      </c>
      <c r="L720">
        <v>1</v>
      </c>
      <c r="M720">
        <v>1.18654</v>
      </c>
      <c r="N720">
        <v>-1.26225</v>
      </c>
      <c r="O720" s="41">
        <f>IF(L720=0,0,IF(C720&lt;&gt;"外语学院",综合评价得分!F720*因子分析矩阵及成分!$R$2+综合评价得分!G720*因子分析矩阵及成分!$R$3+综合评价得分!H720*因子分析矩阵及成分!$R$4,IF(综合评价得分!C720="外语学院",综合评价得分!G720*因子分析矩阵及成分!$R$7+综合评价得分!H720*因子分析矩阵及成分!$R$9)))</f>
        <v>1.10448596453183</v>
      </c>
      <c r="P720" s="40">
        <f t="shared" si="86"/>
        <v>50</v>
      </c>
      <c r="Q720">
        <f t="shared" si="87"/>
        <v>25</v>
      </c>
      <c r="R720">
        <f t="shared" si="88"/>
        <v>5</v>
      </c>
      <c r="S720" t="str">
        <f>IF(Q720&lt;=VLOOKUP(C720,录取名额!$A:$B,2,0),"录取","不予录取")</f>
        <v>录取</v>
      </c>
      <c r="T720" t="str">
        <f t="shared" si="89"/>
        <v>FALSE</v>
      </c>
      <c r="U720" t="str">
        <f>IF(R720&lt;=VLOOKUP(E720,录取名额!E:F,2,0),"录取","不予录取")</f>
        <v>不予录取</v>
      </c>
      <c r="V720" t="str">
        <f t="shared" si="90"/>
        <v>RIGHT</v>
      </c>
    </row>
    <row r="721" spans="1:22">
      <c r="A721" s="8">
        <v>889</v>
      </c>
      <c r="B721" s="8" t="s">
        <v>980</v>
      </c>
      <c r="C721" t="s">
        <v>1274</v>
      </c>
      <c r="D721">
        <f>VLOOKUP(A721,[1]数据整理!$A:$O,15,0)</f>
        <v>71300</v>
      </c>
      <c r="E721" t="str">
        <f>VLOOKUP(D721,目标专业代码!$I:$J,2,0)</f>
        <v>生态学</v>
      </c>
      <c r="F721" s="41">
        <v>-0.152502279167266</v>
      </c>
      <c r="G721" s="41">
        <v>0.380156649117187</v>
      </c>
      <c r="H721" s="41">
        <v>-0.881413587411653</v>
      </c>
      <c r="I721" s="7" t="s">
        <v>1262</v>
      </c>
      <c r="J721" s="7">
        <f t="shared" si="84"/>
        <v>0</v>
      </c>
      <c r="K721" s="7" t="str">
        <f t="shared" si="85"/>
        <v>不予录取</v>
      </c>
      <c r="L721">
        <v>1</v>
      </c>
      <c r="M721">
        <v>-0.7802</v>
      </c>
      <c r="N721">
        <v>-0.26871</v>
      </c>
      <c r="O721" s="41">
        <f>IF(L721=0,0,IF(C721&lt;&gt;"外语学院",综合评价得分!F721*因子分析矩阵及成分!$R$2+综合评价得分!G721*因子分析矩阵及成分!$R$3+综合评价得分!H721*因子分析矩阵及成分!$R$4,IF(综合评价得分!C721="外语学院",综合评价得分!G721*因子分析矩阵及成分!$R$7+综合评价得分!H721*因子分析矩阵及成分!$R$9)))</f>
        <v>-0.199593825032895</v>
      </c>
      <c r="P721" s="40">
        <f t="shared" si="86"/>
        <v>601</v>
      </c>
      <c r="Q721">
        <f t="shared" si="87"/>
        <v>12</v>
      </c>
      <c r="R721">
        <f t="shared" si="88"/>
        <v>8</v>
      </c>
      <c r="S721" t="str">
        <f>IF(Q721&lt;=VLOOKUP(C721,录取名额!$A:$B,2,0),"录取","不予录取")</f>
        <v>不予录取</v>
      </c>
      <c r="T721" t="str">
        <f t="shared" si="89"/>
        <v>RIGHT</v>
      </c>
      <c r="U721" t="str">
        <f>IF(R721&lt;=VLOOKUP(E721,录取名额!E:F,2,0),"录取","不予录取")</f>
        <v>不予录取</v>
      </c>
      <c r="V721" t="str">
        <f t="shared" si="90"/>
        <v>RIGHT</v>
      </c>
    </row>
    <row r="722" spans="1:22">
      <c r="A722" s="8">
        <v>890</v>
      </c>
      <c r="B722" s="8" t="s">
        <v>981</v>
      </c>
      <c r="C722" t="s">
        <v>1265</v>
      </c>
      <c r="D722">
        <f>VLOOKUP(A722,[1]数据整理!$A:$O,15,0)</f>
        <v>135108</v>
      </c>
      <c r="E722" t="str">
        <f>VLOOKUP(D722,目标专业代码!$I:$J,2,0)</f>
        <v>艺术设计</v>
      </c>
      <c r="F722" s="41">
        <v>-0.66726657235565</v>
      </c>
      <c r="G722" s="41">
        <v>-0.218174722570855</v>
      </c>
      <c r="H722" s="41">
        <v>0.646759903455116</v>
      </c>
      <c r="I722" s="7">
        <v>86.35</v>
      </c>
      <c r="J722" s="7">
        <f t="shared" si="84"/>
        <v>86.35</v>
      </c>
      <c r="K722" s="7" t="str">
        <f t="shared" si="85"/>
        <v>录取</v>
      </c>
      <c r="L722">
        <v>1</v>
      </c>
      <c r="M722">
        <v>-0.06952</v>
      </c>
      <c r="N722">
        <v>0.24496</v>
      </c>
      <c r="O722" s="41">
        <f>IF(L722=0,0,IF(C722&lt;&gt;"外语学院",综合评价得分!F722*因子分析矩阵及成分!$R$2+综合评价得分!G722*因子分析矩阵及成分!$R$3+综合评价得分!H722*因子分析矩阵及成分!$R$4,IF(综合评价得分!C722="外语学院",综合评价得分!G722*因子分析矩阵及成分!$R$7+综合评价得分!H722*因子分析矩阵及成分!$R$9)))</f>
        <v>-0.0410217114963377</v>
      </c>
      <c r="P722" s="40">
        <f t="shared" si="86"/>
        <v>457</v>
      </c>
      <c r="Q722">
        <f t="shared" si="87"/>
        <v>27</v>
      </c>
      <c r="R722">
        <f t="shared" si="88"/>
        <v>12</v>
      </c>
      <c r="S722" t="str">
        <f>IF(Q722&lt;=VLOOKUP(C722,录取名额!$A:$B,2,0),"录取","不予录取")</f>
        <v>不予录取</v>
      </c>
      <c r="T722" t="str">
        <f t="shared" si="89"/>
        <v>FALSE</v>
      </c>
      <c r="U722" t="str">
        <f>IF(R722&lt;=VLOOKUP(E722,录取名额!E:F,2,0),"录取","不予录取")</f>
        <v>录取</v>
      </c>
      <c r="V722" t="str">
        <f t="shared" si="90"/>
        <v>RIGHT</v>
      </c>
    </row>
    <row r="723" spans="1:22">
      <c r="A723" s="8">
        <v>891</v>
      </c>
      <c r="B723" s="8" t="s">
        <v>982</v>
      </c>
      <c r="C723" t="s">
        <v>1273</v>
      </c>
      <c r="D723">
        <f>VLOOKUP(A723,[1]数据整理!$A:$O,15,0)</f>
        <v>82902</v>
      </c>
      <c r="E723" t="str">
        <f>VLOOKUP(D723,目标专业代码!$I:$J,2,0)</f>
        <v>木材科学与技术</v>
      </c>
      <c r="F723" s="41">
        <v>0.196802062639138</v>
      </c>
      <c r="G723" s="41">
        <v>-0.257267417065618</v>
      </c>
      <c r="H723" s="41">
        <v>-0.158123994364736</v>
      </c>
      <c r="I723" s="7">
        <v>80.69</v>
      </c>
      <c r="J723" s="7">
        <f t="shared" si="84"/>
        <v>80.69</v>
      </c>
      <c r="K723" s="7" t="str">
        <f t="shared" si="85"/>
        <v>录取</v>
      </c>
      <c r="L723">
        <v>1</v>
      </c>
      <c r="M723">
        <v>1.35857</v>
      </c>
      <c r="N723">
        <v>-0.62654</v>
      </c>
      <c r="O723" s="41">
        <f>IF(L723=0,0,IF(C723&lt;&gt;"外语学院",综合评价得分!F723*因子分析矩阵及成分!$R$2+综合评价得分!G723*因子分析矩阵及成分!$R$3+综合评价得分!H723*因子分析矩阵及成分!$R$4,IF(综合评价得分!C723="外语学院",综合评价得分!G723*因子分析矩阵及成分!$R$7+综合评价得分!H723*因子分析矩阵及成分!$R$9)))</f>
        <v>-0.127952421648828</v>
      </c>
      <c r="P723" s="40">
        <f t="shared" si="86"/>
        <v>526</v>
      </c>
      <c r="Q723">
        <f t="shared" si="87"/>
        <v>12</v>
      </c>
      <c r="R723">
        <f t="shared" si="88"/>
        <v>10</v>
      </c>
      <c r="S723" t="str">
        <f>IF(Q723&lt;=VLOOKUP(C723,录取名额!$A:$B,2,0),"录取","不予录取")</f>
        <v>录取</v>
      </c>
      <c r="T723" t="str">
        <f t="shared" si="89"/>
        <v>RIGHT</v>
      </c>
      <c r="U723" t="str">
        <f>IF(R723&lt;=VLOOKUP(E723,录取名额!E:F,2,0),"录取","不予录取")</f>
        <v>录取</v>
      </c>
      <c r="V723" t="str">
        <f t="shared" si="90"/>
        <v>RIGHT</v>
      </c>
    </row>
    <row r="724" spans="1:22">
      <c r="A724" s="8">
        <v>892</v>
      </c>
      <c r="B724" s="8" t="s">
        <v>983</v>
      </c>
      <c r="C724" t="s">
        <v>1261</v>
      </c>
      <c r="D724">
        <f>VLOOKUP(A724,[1]数据整理!$A:$O,15,0)</f>
        <v>25200</v>
      </c>
      <c r="E724" t="str">
        <f>VLOOKUP(D724,目标专业代码!$I:$J,2,0)</f>
        <v>应用统计</v>
      </c>
      <c r="F724" s="41">
        <v>-0.409884425761457</v>
      </c>
      <c r="G724" s="41">
        <v>0.28482391245404</v>
      </c>
      <c r="H724" s="41">
        <v>1.78790878885971</v>
      </c>
      <c r="I724" s="7" t="s">
        <v>1262</v>
      </c>
      <c r="J724" s="7">
        <f t="shared" si="84"/>
        <v>0</v>
      </c>
      <c r="K724" s="7" t="str">
        <f t="shared" si="85"/>
        <v>不予录取</v>
      </c>
      <c r="L724">
        <v>1</v>
      </c>
      <c r="M724">
        <v>1.42734</v>
      </c>
      <c r="N724">
        <v>-0.64111</v>
      </c>
      <c r="O724" s="41">
        <f>IF(L724=0,0,IF(C724&lt;&gt;"外语学院",综合评价得分!F724*因子分析矩阵及成分!$R$2+综合评价得分!G724*因子分析矩阵及成分!$R$3+综合评价得分!H724*因子分析矩阵及成分!$R$4,IF(综合评价得分!C724="外语学院",综合评价得分!G724*因子分析矩阵及成分!$R$7+综合评价得分!H724*因子分析矩阵及成分!$R$9)))</f>
        <v>0.706061142788222</v>
      </c>
      <c r="P724" s="40">
        <f t="shared" si="86"/>
        <v>100</v>
      </c>
      <c r="Q724">
        <f t="shared" si="87"/>
        <v>51</v>
      </c>
      <c r="R724">
        <f t="shared" si="88"/>
        <v>4</v>
      </c>
      <c r="S724" t="str">
        <f>IF(Q724&lt;=VLOOKUP(C724,录取名额!$A:$B,2,0),"录取","不予录取")</f>
        <v>不予录取</v>
      </c>
      <c r="T724" t="str">
        <f t="shared" si="89"/>
        <v>RIGHT</v>
      </c>
      <c r="U724" t="str">
        <f>IF(R724&lt;=VLOOKUP(E724,录取名额!E:F,2,0),"录取","不予录取")</f>
        <v>录取</v>
      </c>
      <c r="V724" t="str">
        <f t="shared" si="90"/>
        <v>FALSE</v>
      </c>
    </row>
    <row r="725" spans="1:22">
      <c r="A725" s="8">
        <v>893</v>
      </c>
      <c r="B725" s="8" t="s">
        <v>984</v>
      </c>
      <c r="C725" t="s">
        <v>1261</v>
      </c>
      <c r="D725">
        <f>VLOOKUP(A725,[1]数据整理!$A:$O,15,0)</f>
        <v>125300</v>
      </c>
      <c r="E725" t="str">
        <f>VLOOKUP(D725,目标专业代码!$I:$J,2,0)</f>
        <v>会计</v>
      </c>
      <c r="F725" s="41">
        <v>-0.465037742888784</v>
      </c>
      <c r="G725" s="41">
        <v>0.388796437116613</v>
      </c>
      <c r="H725" s="41">
        <v>-0.0596809791573306</v>
      </c>
      <c r="I725" s="7" t="s">
        <v>1262</v>
      </c>
      <c r="J725" s="7">
        <f t="shared" si="84"/>
        <v>0</v>
      </c>
      <c r="K725" s="7" t="str">
        <f t="shared" si="85"/>
        <v>不予录取</v>
      </c>
      <c r="L725">
        <v>1</v>
      </c>
      <c r="M725">
        <v>-1.07611</v>
      </c>
      <c r="N725">
        <v>-1.28392</v>
      </c>
      <c r="O725" s="41">
        <f>IF(L725=0,0,IF(C725&lt;&gt;"外语学院",综合评价得分!F725*因子分析矩阵及成分!$R$2+综合评价得分!G725*因子分析矩阵及成分!$R$3+综合评价得分!H725*因子分析矩阵及成分!$R$4,IF(综合评价得分!C725="外语学院",综合评价得分!G725*因子分析矩阵及成分!$R$7+综合评价得分!H725*因子分析矩阵及成分!$R$9)))</f>
        <v>0.0324568189200214</v>
      </c>
      <c r="P725" s="40">
        <f t="shared" si="86"/>
        <v>392</v>
      </c>
      <c r="Q725">
        <f t="shared" si="87"/>
        <v>184</v>
      </c>
      <c r="R725">
        <f t="shared" si="88"/>
        <v>40</v>
      </c>
      <c r="S725" t="str">
        <f>IF(Q725&lt;=VLOOKUP(C725,录取名额!$A:$B,2,0),"录取","不予录取")</f>
        <v>不予录取</v>
      </c>
      <c r="T725" t="str">
        <f t="shared" si="89"/>
        <v>RIGHT</v>
      </c>
      <c r="U725" t="str">
        <f>IF(R725&lt;=VLOOKUP(E725,录取名额!E:F,2,0),"录取","不予录取")</f>
        <v>不予录取</v>
      </c>
      <c r="V725" t="str">
        <f t="shared" si="90"/>
        <v>RIGHT</v>
      </c>
    </row>
    <row r="726" spans="1:22">
      <c r="A726" s="8">
        <v>895</v>
      </c>
      <c r="B726" s="8" t="s">
        <v>985</v>
      </c>
      <c r="C726" t="s">
        <v>1261</v>
      </c>
      <c r="D726">
        <f>VLOOKUP(A726,[1]数据整理!$A:$O,15,0)</f>
        <v>125300</v>
      </c>
      <c r="E726" t="str">
        <f>VLOOKUP(D726,目标专业代码!$I:$J,2,0)</f>
        <v>会计</v>
      </c>
      <c r="F726" s="41">
        <v>0.895410746251945</v>
      </c>
      <c r="G726" s="41">
        <v>-0.0692181705566384</v>
      </c>
      <c r="H726" s="41">
        <v>-0.881413587411653</v>
      </c>
      <c r="I726" s="7" t="s">
        <v>1262</v>
      </c>
      <c r="J726" s="7">
        <f t="shared" si="84"/>
        <v>0</v>
      </c>
      <c r="K726" s="7" t="str">
        <f t="shared" si="85"/>
        <v>不予录取</v>
      </c>
      <c r="L726">
        <v>1</v>
      </c>
      <c r="M726">
        <v>-1.83673</v>
      </c>
      <c r="N726">
        <v>-1.15499</v>
      </c>
      <c r="O726" s="41">
        <f>IF(L726=0,0,IF(C726&lt;&gt;"外语学院",综合评价得分!F726*因子分析矩阵及成分!$R$2+综合评价得分!G726*因子分析矩阵及成分!$R$3+综合评价得分!H726*因子分析矩阵及成分!$R$4,IF(综合评价得分!C726="外语学院",综合评价得分!G726*因子分析矩阵及成分!$R$7+综合评价得分!H726*因子分析矩阵及成分!$R$9)))</f>
        <v>-0.121829031192496</v>
      </c>
      <c r="P726" s="40">
        <f t="shared" si="86"/>
        <v>523</v>
      </c>
      <c r="Q726">
        <f t="shared" si="87"/>
        <v>237</v>
      </c>
      <c r="R726">
        <f t="shared" si="88"/>
        <v>51</v>
      </c>
      <c r="S726" t="str">
        <f>IF(Q726&lt;=VLOOKUP(C726,录取名额!$A:$B,2,0),"录取","不予录取")</f>
        <v>不予录取</v>
      </c>
      <c r="T726" t="str">
        <f t="shared" si="89"/>
        <v>RIGHT</v>
      </c>
      <c r="U726" t="str">
        <f>IF(R726&lt;=VLOOKUP(E726,录取名额!E:F,2,0),"录取","不予录取")</f>
        <v>不予录取</v>
      </c>
      <c r="V726" t="str">
        <f t="shared" si="90"/>
        <v>RIGHT</v>
      </c>
    </row>
    <row r="727" spans="1:22">
      <c r="A727" s="8">
        <v>896</v>
      </c>
      <c r="B727" s="8" t="s">
        <v>986</v>
      </c>
      <c r="C727" t="s">
        <v>1261</v>
      </c>
      <c r="D727">
        <f>VLOOKUP(A727,[1]数据整理!$A:$O,15,0)</f>
        <v>125300</v>
      </c>
      <c r="E727" t="str">
        <f>VLOOKUP(D727,目标专业代码!$I:$J,2,0)</f>
        <v>会计</v>
      </c>
      <c r="F727" s="41">
        <v>1.79624825933162</v>
      </c>
      <c r="G727" s="41">
        <v>0.10214117918401</v>
      </c>
      <c r="H727" s="41">
        <v>-0.789551941461673</v>
      </c>
      <c r="I727" s="7" t="s">
        <v>1262</v>
      </c>
      <c r="J727" s="7">
        <f t="shared" si="84"/>
        <v>0</v>
      </c>
      <c r="K727" s="7" t="str">
        <f t="shared" si="85"/>
        <v>不予录取</v>
      </c>
      <c r="L727">
        <v>1</v>
      </c>
      <c r="M727">
        <v>-0.83878</v>
      </c>
      <c r="N727">
        <v>-0.09475</v>
      </c>
      <c r="O727" s="41">
        <f>IF(L727=0,0,IF(C727&lt;&gt;"外语学院",综合评价得分!F727*因子分析矩阵及成分!$R$2+综合评价得分!G727*因子分析矩阵及成分!$R$3+综合评价得分!H727*因子分析矩阵及成分!$R$4,IF(综合评价得分!C727="外语学院",综合评价得分!G727*因子分析矩阵及成分!$R$7+综合评价得分!H727*因子分析矩阵及成分!$R$9)))</f>
        <v>0.244714051439056</v>
      </c>
      <c r="P727" s="40">
        <f t="shared" si="86"/>
        <v>277</v>
      </c>
      <c r="Q727">
        <f t="shared" si="87"/>
        <v>135</v>
      </c>
      <c r="R727">
        <f t="shared" si="88"/>
        <v>25</v>
      </c>
      <c r="S727" t="str">
        <f>IF(Q727&lt;=VLOOKUP(C727,录取名额!$A:$B,2,0),"录取","不予录取")</f>
        <v>不予录取</v>
      </c>
      <c r="T727" t="str">
        <f t="shared" si="89"/>
        <v>RIGHT</v>
      </c>
      <c r="U727" t="str">
        <f>IF(R727&lt;=VLOOKUP(E727,录取名额!E:F,2,0),"录取","不予录取")</f>
        <v>不予录取</v>
      </c>
      <c r="V727" t="str">
        <f t="shared" si="90"/>
        <v>RIGHT</v>
      </c>
    </row>
    <row r="728" spans="1:22">
      <c r="A728" s="8">
        <v>897</v>
      </c>
      <c r="B728" s="8" t="s">
        <v>987</v>
      </c>
      <c r="C728" t="s">
        <v>1267</v>
      </c>
      <c r="D728">
        <f>VLOOKUP(A728,[1]数据整理!$A:$O,15,0)</f>
        <v>90707</v>
      </c>
      <c r="E728" t="str">
        <f>VLOOKUP(D728,目标专业代码!$I:$J,2,0)</f>
        <v>水土保持与荒漠化防治</v>
      </c>
      <c r="F728" s="41">
        <v>0.711566355827521</v>
      </c>
      <c r="G728" s="41">
        <v>-0.935542022636548</v>
      </c>
      <c r="H728" s="41">
        <v>-0.743621118486683</v>
      </c>
      <c r="I728" s="7">
        <v>86.2</v>
      </c>
      <c r="J728" s="7">
        <f t="shared" si="84"/>
        <v>86.2</v>
      </c>
      <c r="K728" s="7" t="str">
        <f t="shared" si="85"/>
        <v>录取</v>
      </c>
      <c r="L728">
        <v>1</v>
      </c>
      <c r="M728">
        <v>0.03398</v>
      </c>
      <c r="N728">
        <v>1.03207</v>
      </c>
      <c r="O728" s="41">
        <f>IF(L728=0,0,IF(C728&lt;&gt;"外语学院",综合评价得分!F728*因子分析矩阵及成分!$R$2+综合评价得分!G728*因子分析矩阵及成分!$R$3+综合评价得分!H728*因子分析矩阵及成分!$R$4,IF(综合评价得分!C728="外语学院",综合评价得分!G728*因子分析矩阵及成分!$R$7+综合评价得分!H728*因子分析矩阵及成分!$R$9)))</f>
        <v>-0.531006628233195</v>
      </c>
      <c r="P728" s="40">
        <f t="shared" si="86"/>
        <v>797</v>
      </c>
      <c r="Q728">
        <f t="shared" si="87"/>
        <v>21</v>
      </c>
      <c r="R728">
        <f t="shared" si="88"/>
        <v>12</v>
      </c>
      <c r="S728" t="str">
        <f>IF(Q728&lt;=VLOOKUP(C728,录取名额!$A:$B,2,0),"录取","不予录取")</f>
        <v>不予录取</v>
      </c>
      <c r="T728" t="str">
        <f t="shared" si="89"/>
        <v>FALSE</v>
      </c>
      <c r="U728" t="str">
        <f>IF(R728&lt;=VLOOKUP(E728,录取名额!E:F,2,0),"录取","不予录取")</f>
        <v>录取</v>
      </c>
      <c r="V728" t="str">
        <f t="shared" si="90"/>
        <v>RIGHT</v>
      </c>
    </row>
    <row r="729" spans="1:22">
      <c r="A729" s="8">
        <v>898</v>
      </c>
      <c r="B729" s="8" t="s">
        <v>988</v>
      </c>
      <c r="C729" t="s">
        <v>1261</v>
      </c>
      <c r="D729">
        <f>VLOOKUP(A729,[1]数据整理!$A:$O,15,0)</f>
        <v>20200</v>
      </c>
      <c r="E729" t="str">
        <f>VLOOKUP(D729,目标专业代码!$I:$J,2,0)</f>
        <v>应用经济学</v>
      </c>
      <c r="F729" s="41">
        <v>-0.262808913421919</v>
      </c>
      <c r="G729" s="41">
        <v>0.0531127901144025</v>
      </c>
      <c r="H729" s="41">
        <v>-0.536990216831994</v>
      </c>
      <c r="I729" s="7" t="s">
        <v>1262</v>
      </c>
      <c r="J729" s="7">
        <f t="shared" si="84"/>
        <v>0</v>
      </c>
      <c r="K729" s="7" t="str">
        <f t="shared" si="85"/>
        <v>不予录取</v>
      </c>
      <c r="L729">
        <v>1</v>
      </c>
      <c r="M729">
        <v>-0.41638</v>
      </c>
      <c r="N729">
        <v>-0.94458</v>
      </c>
      <c r="O729" s="41">
        <f>IF(L729=0,0,IF(C729&lt;&gt;"外语学院",综合评价得分!F729*因子分析矩阵及成分!$R$2+综合评价得分!G729*因子分析矩阵及成分!$R$3+综合评价得分!H729*因子分析矩阵及成分!$R$4,IF(综合评价得分!C729="外语学院",综合评价得分!G729*因子分析矩阵及成分!$R$7+综合评价得分!H729*因子分析矩阵及成分!$R$9)))</f>
        <v>-0.253428275576135</v>
      </c>
      <c r="P729" s="40">
        <f t="shared" si="86"/>
        <v>645</v>
      </c>
      <c r="Q729">
        <f t="shared" si="87"/>
        <v>284</v>
      </c>
      <c r="R729">
        <f t="shared" si="88"/>
        <v>63</v>
      </c>
      <c r="S729" t="str">
        <f>IF(Q729&lt;=VLOOKUP(C729,录取名额!$A:$B,2,0),"录取","不予录取")</f>
        <v>不予录取</v>
      </c>
      <c r="T729" t="str">
        <f t="shared" si="89"/>
        <v>RIGHT</v>
      </c>
      <c r="U729" t="str">
        <f>IF(R729&lt;=VLOOKUP(E729,录取名额!E:F,2,0),"录取","不予录取")</f>
        <v>不予录取</v>
      </c>
      <c r="V729" t="str">
        <f t="shared" si="90"/>
        <v>RIGHT</v>
      </c>
    </row>
    <row r="730" spans="1:22">
      <c r="A730" s="8">
        <v>899</v>
      </c>
      <c r="B730" s="8" t="s">
        <v>989</v>
      </c>
      <c r="C730" t="s">
        <v>1265</v>
      </c>
      <c r="D730">
        <f>VLOOKUP(A730,[1]数据整理!$A:$O,15,0)</f>
        <v>135108</v>
      </c>
      <c r="E730" t="str">
        <f>VLOOKUP(D730,目标专业代码!$I:$J,2,0)</f>
        <v>艺术设计</v>
      </c>
      <c r="F730" s="41">
        <v>-1.61952236744567</v>
      </c>
      <c r="G730" s="41">
        <v>-0.647223881161703</v>
      </c>
      <c r="H730" s="41">
        <v>-0.536990216831994</v>
      </c>
      <c r="I730" s="7">
        <v>88.81</v>
      </c>
      <c r="J730" s="7">
        <f t="shared" si="84"/>
        <v>88.81</v>
      </c>
      <c r="K730" s="7" t="str">
        <f t="shared" si="85"/>
        <v>录取</v>
      </c>
      <c r="L730">
        <v>1</v>
      </c>
      <c r="M730">
        <v>0.03563</v>
      </c>
      <c r="N730">
        <v>0.42467</v>
      </c>
      <c r="O730" s="41">
        <f>IF(L730=0,0,IF(C730&lt;&gt;"外语学院",综合评价得分!F730*因子分析矩阵及成分!$R$2+综合评价得分!G730*因子分析矩阵及成分!$R$3+综合评价得分!H730*因子分析矩阵及成分!$R$4,IF(综合评价得分!C730="外语学院",综合评价得分!G730*因子分析矩阵及成分!$R$7+综合评价得分!H730*因子分析矩阵及成分!$R$9)))</f>
        <v>-0.962249059714532</v>
      </c>
      <c r="P730" s="40">
        <f t="shared" si="86"/>
        <v>920</v>
      </c>
      <c r="Q730">
        <f t="shared" si="87"/>
        <v>86</v>
      </c>
      <c r="R730">
        <f t="shared" si="88"/>
        <v>56</v>
      </c>
      <c r="S730" t="str">
        <f>IF(Q730&lt;=VLOOKUP(C730,录取名额!$A:$B,2,0),"录取","不予录取")</f>
        <v>不予录取</v>
      </c>
      <c r="T730" t="str">
        <f t="shared" si="89"/>
        <v>FALSE</v>
      </c>
      <c r="U730" t="str">
        <f>IF(R730&lt;=VLOOKUP(E730,录取名额!E:F,2,0),"录取","不予录取")</f>
        <v>不予录取</v>
      </c>
      <c r="V730" t="str">
        <f t="shared" si="90"/>
        <v>FALSE</v>
      </c>
    </row>
    <row r="731" spans="1:22">
      <c r="A731" s="8">
        <v>900</v>
      </c>
      <c r="B731" s="8" t="s">
        <v>990</v>
      </c>
      <c r="C731" t="s">
        <v>1271</v>
      </c>
      <c r="D731" t="str">
        <f>VLOOKUP(A731,[1]数据整理!$A:$O,15,0)</f>
        <v>0907Z2</v>
      </c>
      <c r="E731" t="str">
        <f>VLOOKUP(D731,目标专业代码!$I:$J,2,0)</f>
        <v>城市林业</v>
      </c>
      <c r="F731" s="41">
        <v>-0.520191060016112</v>
      </c>
      <c r="G731" s="41">
        <v>-0.165757045866503</v>
      </c>
      <c r="H731" s="41">
        <v>0.166421216120323</v>
      </c>
      <c r="I731" s="7">
        <v>92.75</v>
      </c>
      <c r="J731" s="7">
        <f t="shared" si="84"/>
        <v>92.75</v>
      </c>
      <c r="K731" s="7" t="str">
        <f t="shared" si="85"/>
        <v>录取</v>
      </c>
      <c r="L731">
        <v>1</v>
      </c>
      <c r="M731">
        <v>-1.0341</v>
      </c>
      <c r="N731">
        <v>-0.98181</v>
      </c>
      <c r="O731" s="41">
        <f>IF(L731=0,0,IF(C731&lt;&gt;"外语学院",综合评价得分!F731*因子分析矩阵及成分!$R$2+综合评价得分!G731*因子分析矩阵及成分!$R$3+综合评价得分!H731*因子分析矩阵及成分!$R$4,IF(综合评价得分!C731="外语学院",综合评价得分!G731*因子分析矩阵及成分!$R$7+综合评价得分!H731*因子分析矩阵及成分!$R$9)))</f>
        <v>-0.159294457731343</v>
      </c>
      <c r="P731" s="40">
        <f t="shared" si="86"/>
        <v>563</v>
      </c>
      <c r="Q731">
        <f t="shared" si="87"/>
        <v>32</v>
      </c>
      <c r="R731">
        <f t="shared" si="88"/>
        <v>4</v>
      </c>
      <c r="S731" t="str">
        <f>IF(Q731&lt;=VLOOKUP(C731,录取名额!$A:$B,2,0),"录取","不予录取")</f>
        <v>录取</v>
      </c>
      <c r="T731" t="str">
        <f t="shared" si="89"/>
        <v>RIGHT</v>
      </c>
      <c r="U731" t="str">
        <f>IF(R731&lt;=VLOOKUP(E731,录取名额!E:F,2,0),"录取","不予录取")</f>
        <v>不予录取</v>
      </c>
      <c r="V731" t="str">
        <f t="shared" si="90"/>
        <v>FALSE</v>
      </c>
    </row>
    <row r="732" spans="1:22">
      <c r="A732" s="8">
        <v>901</v>
      </c>
      <c r="B732" s="8" t="s">
        <v>991</v>
      </c>
      <c r="C732" t="s">
        <v>1261</v>
      </c>
      <c r="D732">
        <f>VLOOKUP(A732,[1]数据整理!$A:$O,15,0)</f>
        <v>120200</v>
      </c>
      <c r="E732" t="str">
        <f>VLOOKUP(D732,目标专业代码!$I:$J,2,0)</f>
        <v>工商管理</v>
      </c>
      <c r="F732" s="41">
        <v>0.621991876118862</v>
      </c>
      <c r="G732" s="41">
        <v>0.223265599820326</v>
      </c>
      <c r="H732" s="41">
        <v>-0.31224270378701</v>
      </c>
      <c r="I732" s="7" t="s">
        <v>1262</v>
      </c>
      <c r="J732" s="7">
        <f t="shared" si="84"/>
        <v>0</v>
      </c>
      <c r="K732" s="7" t="str">
        <f t="shared" si="85"/>
        <v>不予录取</v>
      </c>
      <c r="L732">
        <v>1</v>
      </c>
      <c r="M732">
        <v>-1.21114</v>
      </c>
      <c r="N732">
        <v>-0.06295</v>
      </c>
      <c r="O732" s="41">
        <f>IF(L732=0,0,IF(C732&lt;&gt;"外语学院",综合评价得分!F732*因子分析矩阵及成分!$R$2+综合评价得分!G732*因子分析矩阵及成分!$R$3+综合评价得分!H732*因子分析矩阵及成分!$R$4,IF(综合评价得分!C732="外语学院",综合评价得分!G732*因子分析矩阵及成分!$R$7+综合评价得分!H732*因子分析矩阵及成分!$R$9)))</f>
        <v>0.158984581624614</v>
      </c>
      <c r="P732" s="40">
        <f t="shared" si="86"/>
        <v>317</v>
      </c>
      <c r="Q732">
        <f t="shared" si="87"/>
        <v>155</v>
      </c>
      <c r="R732">
        <f t="shared" si="88"/>
        <v>54</v>
      </c>
      <c r="S732" t="str">
        <f>IF(Q732&lt;=VLOOKUP(C732,录取名额!$A:$B,2,0),"录取","不予录取")</f>
        <v>不予录取</v>
      </c>
      <c r="T732" t="str">
        <f t="shared" si="89"/>
        <v>RIGHT</v>
      </c>
      <c r="U732" t="str">
        <f>IF(R732&lt;=VLOOKUP(E732,录取名额!E:F,2,0),"录取","不予录取")</f>
        <v>不予录取</v>
      </c>
      <c r="V732" t="str">
        <f t="shared" si="90"/>
        <v>RIGHT</v>
      </c>
    </row>
    <row r="733" spans="1:22">
      <c r="A733" s="8">
        <v>902</v>
      </c>
      <c r="B733" s="8" t="s">
        <v>993</v>
      </c>
      <c r="C733" t="s">
        <v>1264</v>
      </c>
      <c r="D733">
        <f>VLOOKUP(A733,[1]数据整理!$A:$O,15,0)</f>
        <v>83000</v>
      </c>
      <c r="E733" t="str">
        <f>VLOOKUP(D733,目标专业代码!$I:$J,2,0)</f>
        <v>环境科学与工程</v>
      </c>
      <c r="F733" s="41">
        <v>2.03524596688337</v>
      </c>
      <c r="G733" s="41">
        <v>0.204823353257087</v>
      </c>
      <c r="H733" s="41">
        <v>-0.438093064107476</v>
      </c>
      <c r="I733" s="7" t="s">
        <v>1262</v>
      </c>
      <c r="J733" s="7">
        <f t="shared" si="84"/>
        <v>0</v>
      </c>
      <c r="K733" s="7" t="str">
        <f t="shared" si="85"/>
        <v>不予录取</v>
      </c>
      <c r="L733">
        <v>1</v>
      </c>
      <c r="M733">
        <v>-1.14201</v>
      </c>
      <c r="N733">
        <v>-0.31941</v>
      </c>
      <c r="O733" s="41">
        <f>IF(L733=0,0,IF(C733&lt;&gt;"外语学院",综合评价得分!F733*因子分析矩阵及成分!$R$2+综合评价得分!G733*因子分析矩阵及成分!$R$3+综合评价得分!H733*因子分析矩阵及成分!$R$4,IF(综合评价得分!C733="外语学院",综合评价得分!G733*因子分析矩阵及成分!$R$7+综合评价得分!H733*因子分析矩阵及成分!$R$9)))</f>
        <v>0.494371822725884</v>
      </c>
      <c r="P733" s="40">
        <f t="shared" si="86"/>
        <v>157</v>
      </c>
      <c r="Q733">
        <f t="shared" si="87"/>
        <v>1</v>
      </c>
      <c r="R733">
        <f t="shared" si="88"/>
        <v>1</v>
      </c>
      <c r="S733" t="str">
        <f>IF(Q733&lt;=VLOOKUP(C733,录取名额!$A:$B,2,0),"录取","不予录取")</f>
        <v>录取</v>
      </c>
      <c r="T733" t="str">
        <f t="shared" si="89"/>
        <v>FALSE</v>
      </c>
      <c r="U733" t="str">
        <f>IF(R733&lt;=VLOOKUP(E733,录取名额!E:F,2,0),"录取","不予录取")</f>
        <v>录取</v>
      </c>
      <c r="V733" t="str">
        <f t="shared" si="90"/>
        <v>FALSE</v>
      </c>
    </row>
    <row r="734" spans="1:22">
      <c r="A734" s="8">
        <v>903</v>
      </c>
      <c r="B734" s="8" t="s">
        <v>994</v>
      </c>
      <c r="C734" t="s">
        <v>1265</v>
      </c>
      <c r="D734">
        <f>VLOOKUP(A734,[1]数据整理!$A:$O,15,0)</f>
        <v>135108</v>
      </c>
      <c r="E734" t="str">
        <f>VLOOKUP(D734,目标专业代码!$I:$J,2,0)</f>
        <v>艺术设计</v>
      </c>
      <c r="F734" s="41">
        <v>-1.81028953711073</v>
      </c>
      <c r="G734" s="41">
        <v>-0.219567499635444</v>
      </c>
      <c r="H734" s="41">
        <v>2.35488243511972</v>
      </c>
      <c r="I734" s="7">
        <v>87.05</v>
      </c>
      <c r="J734" s="7">
        <f t="shared" si="84"/>
        <v>87.05</v>
      </c>
      <c r="K734" s="7" t="str">
        <f t="shared" si="85"/>
        <v>录取</v>
      </c>
      <c r="L734">
        <v>1</v>
      </c>
      <c r="M734">
        <v>-0.23426</v>
      </c>
      <c r="N734">
        <v>-1.49473</v>
      </c>
      <c r="O734" s="41">
        <f>IF(L734=0,0,IF(C734&lt;&gt;"外语学院",综合评价得分!F734*因子分析矩阵及成分!$R$2+综合评价得分!G734*因子分析矩阵及成分!$R$3+综合评价得分!H734*因子分析矩阵及成分!$R$4,IF(综合评价得分!C734="外语学院",综合评价得分!G734*因子分析矩阵及成分!$R$7+综合评价得分!H734*因子分析矩阵及成分!$R$9)))</f>
        <v>0.295197119204317</v>
      </c>
      <c r="P734" s="40">
        <f t="shared" si="86"/>
        <v>245</v>
      </c>
      <c r="Q734">
        <f t="shared" si="87"/>
        <v>18</v>
      </c>
      <c r="R734">
        <f t="shared" si="88"/>
        <v>9</v>
      </c>
      <c r="S734" t="str">
        <f>IF(Q734&lt;=VLOOKUP(C734,录取名额!$A:$B,2,0),"录取","不予录取")</f>
        <v>录取</v>
      </c>
      <c r="T734" t="str">
        <f t="shared" si="89"/>
        <v>RIGHT</v>
      </c>
      <c r="U734" t="str">
        <f>IF(R734&lt;=VLOOKUP(E734,录取名额!E:F,2,0),"录取","不予录取")</f>
        <v>录取</v>
      </c>
      <c r="V734" t="str">
        <f t="shared" si="90"/>
        <v>RIGHT</v>
      </c>
    </row>
    <row r="735" spans="1:22">
      <c r="A735" s="8">
        <v>904</v>
      </c>
      <c r="B735" s="8" t="s">
        <v>995</v>
      </c>
      <c r="C735" t="s">
        <v>1273</v>
      </c>
      <c r="D735">
        <f>VLOOKUP(A735,[1]数据整理!$A:$O,15,0)</f>
        <v>82902</v>
      </c>
      <c r="E735" t="str">
        <f>VLOOKUP(D735,目标专业代码!$I:$J,2,0)</f>
        <v>木材科学与技术</v>
      </c>
      <c r="F735" s="41">
        <v>-1.19029623569927</v>
      </c>
      <c r="G735" s="41">
        <v>-1.40655087642264</v>
      </c>
      <c r="H735" s="41">
        <v>-0.648730022876573</v>
      </c>
      <c r="I735" s="7">
        <v>89.86</v>
      </c>
      <c r="J735" s="7">
        <f t="shared" si="84"/>
        <v>89.86</v>
      </c>
      <c r="K735" s="7" t="str">
        <f t="shared" si="85"/>
        <v>录取</v>
      </c>
      <c r="L735">
        <v>1</v>
      </c>
      <c r="M735">
        <v>-0.85927</v>
      </c>
      <c r="N735">
        <v>-0.59345</v>
      </c>
      <c r="O735" s="41">
        <f>IF(L735=0,0,IF(C735&lt;&gt;"外语学院",综合评价得分!F735*因子分析矩阵及成分!$R$2+综合评价得分!G735*因子分析矩阵及成分!$R$3+综合评价得分!H735*因子分析矩阵及成分!$R$4,IF(综合评价得分!C735="外语学院",综合评价得分!G735*因子分析矩阵及成分!$R$7+综合评价得分!H735*因子分析矩阵及成分!$R$9)))</f>
        <v>-1.24604968621106</v>
      </c>
      <c r="P735" s="40">
        <f t="shared" si="86"/>
        <v>948</v>
      </c>
      <c r="Q735">
        <f t="shared" si="87"/>
        <v>30</v>
      </c>
      <c r="R735">
        <f t="shared" si="88"/>
        <v>23</v>
      </c>
      <c r="S735" t="str">
        <f>IF(Q735&lt;=VLOOKUP(C735,录取名额!$A:$B,2,0),"录取","不予录取")</f>
        <v>不予录取</v>
      </c>
      <c r="T735" t="str">
        <f t="shared" si="89"/>
        <v>FALSE</v>
      </c>
      <c r="U735" t="str">
        <f>IF(R735&lt;=VLOOKUP(E735,录取名额!E:F,2,0),"录取","不予录取")</f>
        <v>不予录取</v>
      </c>
      <c r="V735" t="str">
        <f t="shared" si="90"/>
        <v>FALSE</v>
      </c>
    </row>
    <row r="736" spans="1:22">
      <c r="A736" s="8">
        <v>905</v>
      </c>
      <c r="B736" s="8" t="s">
        <v>996</v>
      </c>
      <c r="C736" t="s">
        <v>1261</v>
      </c>
      <c r="D736">
        <f>VLOOKUP(A736,[1]数据整理!$A:$O,15,0)</f>
        <v>25200</v>
      </c>
      <c r="E736" t="str">
        <f>VLOOKUP(D736,目标专业代码!$I:$J,2,0)</f>
        <v>应用统计</v>
      </c>
      <c r="F736" s="41">
        <v>1.31825284422812</v>
      </c>
      <c r="G736" s="41">
        <v>0.398641102020225</v>
      </c>
      <c r="H736" s="41">
        <v>2.11071089949725</v>
      </c>
      <c r="I736" s="7" t="s">
        <v>1262</v>
      </c>
      <c r="J736" s="7">
        <f t="shared" si="84"/>
        <v>0</v>
      </c>
      <c r="K736" s="7" t="str">
        <f t="shared" si="85"/>
        <v>不予录取</v>
      </c>
      <c r="L736">
        <v>1</v>
      </c>
      <c r="M736">
        <v>-1.63646</v>
      </c>
      <c r="N736">
        <v>-0.56123</v>
      </c>
      <c r="O736" s="41">
        <f>IF(L736=0,0,IF(C736&lt;&gt;"外语学院",综合评价得分!F736*因子分析矩阵及成分!$R$2+综合评价得分!G736*因子分析矩阵及成分!$R$3+综合评价得分!H736*因子分析矩阵及成分!$R$4,IF(综合评价得分!C736="外语学院",综合评价得分!G736*因子分析矩阵及成分!$R$7+综合评价得分!H736*因子分析矩阵及成分!$R$9)))</f>
        <v>1.36342603414439</v>
      </c>
      <c r="P736" s="40">
        <f t="shared" si="86"/>
        <v>30</v>
      </c>
      <c r="Q736">
        <f t="shared" si="87"/>
        <v>11</v>
      </c>
      <c r="R736">
        <f t="shared" si="88"/>
        <v>1</v>
      </c>
      <c r="S736" t="str">
        <f>IF(Q736&lt;=VLOOKUP(C736,录取名额!$A:$B,2,0),"录取","不予录取")</f>
        <v>录取</v>
      </c>
      <c r="T736" t="str">
        <f t="shared" si="89"/>
        <v>FALSE</v>
      </c>
      <c r="U736" t="str">
        <f>IF(R736&lt;=VLOOKUP(E736,录取名额!E:F,2,0),"录取","不予录取")</f>
        <v>录取</v>
      </c>
      <c r="V736" t="str">
        <f t="shared" si="90"/>
        <v>FALSE</v>
      </c>
    </row>
    <row r="737" spans="1:22">
      <c r="A737" s="8">
        <v>906</v>
      </c>
      <c r="B737" s="8" t="s">
        <v>997</v>
      </c>
      <c r="C737" t="s">
        <v>1261</v>
      </c>
      <c r="D737">
        <f>VLOOKUP(A737,[1]数据整理!$A:$O,15,0)</f>
        <v>125300</v>
      </c>
      <c r="E737" t="str">
        <f>VLOOKUP(D737,目标专业代码!$I:$J,2,0)</f>
        <v>会计</v>
      </c>
      <c r="F737" s="41">
        <v>-0.391499986719015</v>
      </c>
      <c r="G737" s="41">
        <v>-0.071379243331956</v>
      </c>
      <c r="H737" s="41">
        <v>-0.881413587411653</v>
      </c>
      <c r="I737" s="7" t="s">
        <v>1262</v>
      </c>
      <c r="J737" s="7">
        <f t="shared" si="84"/>
        <v>0</v>
      </c>
      <c r="K737" s="7" t="str">
        <f t="shared" si="85"/>
        <v>不予录取</v>
      </c>
      <c r="L737">
        <v>1</v>
      </c>
      <c r="M737">
        <v>-0.21174</v>
      </c>
      <c r="N737">
        <v>1.263</v>
      </c>
      <c r="O737" s="41">
        <f>IF(L737=0,0,IF(C737&lt;&gt;"外语学院",综合评价得分!F737*因子分析矩阵及成分!$R$2+综合评价得分!G737*因子分析矩阵及成分!$R$3+综合评价得分!H737*因子分析矩阵及成分!$R$4,IF(综合评价得分!C737="外语学院",综合评价得分!G737*因子分析矩阵及成分!$R$7+综合评价得分!H737*因子分析矩阵及成分!$R$9)))</f>
        <v>-0.48011405568687</v>
      </c>
      <c r="P737" s="40">
        <f t="shared" si="86"/>
        <v>780</v>
      </c>
      <c r="Q737">
        <f t="shared" si="87"/>
        <v>325</v>
      </c>
      <c r="R737">
        <f t="shared" si="88"/>
        <v>65</v>
      </c>
      <c r="S737" t="str">
        <f>IF(Q737&lt;=VLOOKUP(C737,录取名额!$A:$B,2,0),"录取","不予录取")</f>
        <v>不予录取</v>
      </c>
      <c r="T737" t="str">
        <f t="shared" si="89"/>
        <v>RIGHT</v>
      </c>
      <c r="U737" t="str">
        <f>IF(R737&lt;=VLOOKUP(E737,录取名额!E:F,2,0),"录取","不予录取")</f>
        <v>不予录取</v>
      </c>
      <c r="V737" t="str">
        <f t="shared" si="90"/>
        <v>RIGHT</v>
      </c>
    </row>
    <row r="738" spans="1:22">
      <c r="A738" s="8">
        <v>907</v>
      </c>
      <c r="B738" s="8" t="s">
        <v>998</v>
      </c>
      <c r="C738" t="s">
        <v>1269</v>
      </c>
      <c r="D738">
        <f>VLOOKUP(A738,[1]数据整理!$A:$O,15,0)</f>
        <v>45400</v>
      </c>
      <c r="E738" t="str">
        <f>VLOOKUP(D738,目标专业代码!$I:$J,2,0)</f>
        <v>应用心理</v>
      </c>
      <c r="F738" s="41">
        <v>0.362262014021118</v>
      </c>
      <c r="G738" s="41">
        <v>-0.863150761767779</v>
      </c>
      <c r="H738" s="41">
        <v>0.914477751811683</v>
      </c>
      <c r="I738" s="7">
        <v>76.35</v>
      </c>
      <c r="J738" s="7">
        <f t="shared" si="84"/>
        <v>76.35</v>
      </c>
      <c r="K738" s="7" t="str">
        <f t="shared" si="85"/>
        <v>录取</v>
      </c>
      <c r="L738">
        <v>1</v>
      </c>
      <c r="M738">
        <v>-0.74449</v>
      </c>
      <c r="N738">
        <v>1.55884</v>
      </c>
      <c r="O738" s="41">
        <f>IF(L738=0,0,IF(C738&lt;&gt;"外语学院",综合评价得分!F738*因子分析矩阵及成分!$R$2+综合评价得分!G738*因子分析矩阵及成分!$R$3+综合评价得分!H738*因子分析矩阵及成分!$R$4,IF(综合评价得分!C738="外语学院",综合评价得分!G738*因子分析矩阵及成分!$R$7+综合评价得分!H738*因子分析矩阵及成分!$R$9)))</f>
        <v>0.0413954277218636</v>
      </c>
      <c r="P738" s="40">
        <f t="shared" si="86"/>
        <v>386</v>
      </c>
      <c r="Q738">
        <f t="shared" si="87"/>
        <v>21</v>
      </c>
      <c r="R738">
        <f t="shared" si="88"/>
        <v>6</v>
      </c>
      <c r="S738" t="str">
        <f>IF(Q738&lt;=VLOOKUP(C738,录取名额!$A:$B,2,0),"录取","不予录取")</f>
        <v>不予录取</v>
      </c>
      <c r="T738" t="str">
        <f t="shared" si="89"/>
        <v>FALSE</v>
      </c>
      <c r="U738" t="str">
        <f>IF(R738&lt;=VLOOKUP(E738,录取名额!E:F,2,0),"录取","不予录取")</f>
        <v>录取</v>
      </c>
      <c r="V738" t="str">
        <f t="shared" si="90"/>
        <v>RIGHT</v>
      </c>
    </row>
    <row r="739" spans="1:22">
      <c r="A739" s="8">
        <v>909</v>
      </c>
      <c r="B739" s="8" t="s">
        <v>533</v>
      </c>
      <c r="C739" t="s">
        <v>1265</v>
      </c>
      <c r="D739">
        <f>VLOOKUP(A739,[1]数据整理!$A:$O,15,0)</f>
        <v>135108</v>
      </c>
      <c r="E739" t="str">
        <f>VLOOKUP(D739,目标专业代码!$I:$J,2,0)</f>
        <v>艺术设计</v>
      </c>
      <c r="F739" s="41">
        <v>-1.7149059522782</v>
      </c>
      <c r="G739" s="41">
        <v>-0.68506725143526</v>
      </c>
      <c r="H739" s="41">
        <v>0.124565412256464</v>
      </c>
      <c r="I739" s="7">
        <v>83.8</v>
      </c>
      <c r="J739" s="7">
        <f t="shared" si="84"/>
        <v>83.8</v>
      </c>
      <c r="K739" s="7" t="str">
        <f t="shared" si="85"/>
        <v>录取</v>
      </c>
      <c r="L739">
        <v>1</v>
      </c>
      <c r="M739">
        <v>-1.30324</v>
      </c>
      <c r="N739">
        <v>0.67873</v>
      </c>
      <c r="O739" s="41">
        <f>IF(L739=0,0,IF(C739&lt;&gt;"外语学院",综合评价得分!F739*因子分析矩阵及成分!$R$2+综合评价得分!G739*因子分析矩阵及成分!$R$3+综合评价得分!H739*因子分析矩阵及成分!$R$4,IF(综合评价得分!C739="外语学院",综合评价得分!G739*因子分析矩阵及成分!$R$7+综合评价得分!H739*因子分析矩阵及成分!$R$9)))</f>
        <v>-0.753308857987701</v>
      </c>
      <c r="P739" s="40">
        <f t="shared" si="86"/>
        <v>880</v>
      </c>
      <c r="Q739">
        <f t="shared" si="87"/>
        <v>81</v>
      </c>
      <c r="R739">
        <f t="shared" si="88"/>
        <v>53</v>
      </c>
      <c r="S739" t="str">
        <f>IF(Q739&lt;=VLOOKUP(C739,录取名额!$A:$B,2,0),"录取","不予录取")</f>
        <v>不予录取</v>
      </c>
      <c r="T739" t="str">
        <f t="shared" si="89"/>
        <v>FALSE</v>
      </c>
      <c r="U739" t="str">
        <f>IF(R739&lt;=VLOOKUP(E739,录取名额!E:F,2,0),"录取","不予录取")</f>
        <v>不予录取</v>
      </c>
      <c r="V739" t="str">
        <f t="shared" si="90"/>
        <v>FALSE</v>
      </c>
    </row>
    <row r="740" spans="1:22">
      <c r="A740" s="8">
        <v>914</v>
      </c>
      <c r="B740" s="8" t="s">
        <v>999</v>
      </c>
      <c r="C740" t="s">
        <v>1261</v>
      </c>
      <c r="D740">
        <f>VLOOKUP(A740,[1]数据整理!$A:$O,15,0)</f>
        <v>120200</v>
      </c>
      <c r="E740" t="str">
        <f>VLOOKUP(D740,目标专业代码!$I:$J,2,0)</f>
        <v>工商管理</v>
      </c>
      <c r="F740" s="41">
        <v>0.527721965403099</v>
      </c>
      <c r="G740" s="41">
        <v>0.363036016883474</v>
      </c>
      <c r="H740" s="41">
        <v>0.459553024377914</v>
      </c>
      <c r="I740" s="7" t="s">
        <v>1262</v>
      </c>
      <c r="J740" s="7">
        <f t="shared" si="84"/>
        <v>0</v>
      </c>
      <c r="K740" s="7" t="str">
        <f t="shared" si="85"/>
        <v>不予录取</v>
      </c>
      <c r="L740">
        <v>1</v>
      </c>
      <c r="M740">
        <v>0.79684</v>
      </c>
      <c r="N740">
        <v>1.32998</v>
      </c>
      <c r="O740" s="41">
        <f>IF(L740=0,0,IF(C740&lt;&gt;"外语学院",综合评价得分!F740*因子分析矩阵及成分!$R$2+综合评价得分!G740*因子分析矩阵及成分!$R$3+综合评价得分!H740*因子分析矩阵及成分!$R$4,IF(综合评价得分!C740="外语学院",综合评价得分!G740*因子分析矩阵及成分!$R$7+综合评价得分!H740*因子分析矩阵及成分!$R$9)))</f>
        <v>0.494700412471116</v>
      </c>
      <c r="P740" s="40">
        <f t="shared" si="86"/>
        <v>156</v>
      </c>
      <c r="Q740">
        <f t="shared" si="87"/>
        <v>77</v>
      </c>
      <c r="R740">
        <f t="shared" si="88"/>
        <v>25</v>
      </c>
      <c r="S740" t="str">
        <f>IF(Q740&lt;=VLOOKUP(C740,录取名额!$A:$B,2,0),"录取","不予录取")</f>
        <v>不予录取</v>
      </c>
      <c r="T740" t="str">
        <f t="shared" si="89"/>
        <v>RIGHT</v>
      </c>
      <c r="U740" t="str">
        <f>IF(R740&lt;=VLOOKUP(E740,录取名额!E:F,2,0),"录取","不予录取")</f>
        <v>不予录取</v>
      </c>
      <c r="V740" t="str">
        <f t="shared" si="90"/>
        <v>RIGHT</v>
      </c>
    </row>
    <row r="741" spans="1:22">
      <c r="A741" s="8">
        <v>915</v>
      </c>
      <c r="B741" s="8" t="s">
        <v>1000</v>
      </c>
      <c r="C741" t="s">
        <v>1270</v>
      </c>
      <c r="D741">
        <f>VLOOKUP(A741,[1]数据整理!$A:$O,15,0)</f>
        <v>55101</v>
      </c>
      <c r="E741" t="str">
        <f>VLOOKUP(D741,目标专业代码!$I:$J,2,0)</f>
        <v>英语笔译</v>
      </c>
      <c r="F741" s="41">
        <v>2.18232147922291</v>
      </c>
      <c r="G741" s="41">
        <v>0.346678587016592</v>
      </c>
      <c r="H741" s="41">
        <v>0.227846067297113</v>
      </c>
      <c r="I741" s="7" t="s">
        <v>1262</v>
      </c>
      <c r="J741" s="7">
        <f t="shared" si="84"/>
        <v>0</v>
      </c>
      <c r="K741" s="7" t="str">
        <f t="shared" si="85"/>
        <v>不予录取</v>
      </c>
      <c r="L741">
        <v>1</v>
      </c>
      <c r="M741">
        <v>-0.89876</v>
      </c>
      <c r="N741">
        <v>-0.63872</v>
      </c>
      <c r="O741" s="41">
        <f>IF(L741=0,0,IF(C741&lt;&gt;"外语学院",综合评价得分!F741*因子分析矩阵及成分!$R$2+综合评价得分!G741*因子分析矩阵及成分!$R$3+综合评价得分!H741*因子分析矩阵及成分!$R$4,IF(综合评价得分!C741="外语学院",综合评价得分!G741*因子分析矩阵及成分!$R$7+综合评价得分!H741*因子分析矩阵及成分!$R$9)))</f>
        <v>0.347940666126909</v>
      </c>
      <c r="P741" s="40">
        <f t="shared" si="86"/>
        <v>225</v>
      </c>
      <c r="Q741">
        <f t="shared" si="87"/>
        <v>2</v>
      </c>
      <c r="R741">
        <f t="shared" si="88"/>
        <v>2</v>
      </c>
      <c r="S741" t="str">
        <f>IF(Q741&lt;=VLOOKUP(C741,录取名额!$A:$B,2,0),"录取","不予录取")</f>
        <v>录取</v>
      </c>
      <c r="T741" t="str">
        <f t="shared" si="89"/>
        <v>FALSE</v>
      </c>
      <c r="U741" t="str">
        <f>IF(R741&lt;=VLOOKUP(E741,录取名额!E:F,2,0),"录取","不予录取")</f>
        <v>录取</v>
      </c>
      <c r="V741" t="str">
        <f t="shared" si="90"/>
        <v>FALSE</v>
      </c>
    </row>
    <row r="742" spans="1:22">
      <c r="A742" s="8">
        <v>916</v>
      </c>
      <c r="B742" s="8" t="s">
        <v>1001</v>
      </c>
      <c r="C742" t="s">
        <v>1261</v>
      </c>
      <c r="D742">
        <f>VLOOKUP(A742,[1]数据整理!$A:$O,15,0)</f>
        <v>125300</v>
      </c>
      <c r="E742" t="str">
        <f>VLOOKUP(D742,目标专业代码!$I:$J,2,0)</f>
        <v>会计</v>
      </c>
      <c r="F742" s="41">
        <v>-0.777573206610304</v>
      </c>
      <c r="G742" s="41">
        <v>0.156628751716957</v>
      </c>
      <c r="H742" s="41">
        <v>-0.0455704248814436</v>
      </c>
      <c r="I742" s="7" t="s">
        <v>1262</v>
      </c>
      <c r="J742" s="7">
        <f t="shared" si="84"/>
        <v>0</v>
      </c>
      <c r="K742" s="7" t="str">
        <f t="shared" si="85"/>
        <v>不予录取</v>
      </c>
      <c r="L742">
        <v>1</v>
      </c>
      <c r="M742">
        <v>-0.197</v>
      </c>
      <c r="N742">
        <v>-0.23239</v>
      </c>
      <c r="O742" s="41">
        <f>IF(L742=0,0,IF(C742&lt;&gt;"外语学院",综合评价得分!F742*因子分析矩阵及成分!$R$2+综合评价得分!G742*因子分析矩阵及成分!$R$3+综合评价得分!H742*因子分析矩阵及成分!$R$4,IF(综合评价得分!C742="外语学院",综合评价得分!G742*因子分析矩阵及成分!$R$7+综合评价得分!H742*因子分析矩阵及成分!$R$9)))</f>
        <v>-0.159023602839398</v>
      </c>
      <c r="P742" s="40">
        <f t="shared" si="86"/>
        <v>561</v>
      </c>
      <c r="Q742">
        <f t="shared" si="87"/>
        <v>253</v>
      </c>
      <c r="R742">
        <f t="shared" si="88"/>
        <v>53</v>
      </c>
      <c r="S742" t="str">
        <f>IF(Q742&lt;=VLOOKUP(C742,录取名额!$A:$B,2,0),"录取","不予录取")</f>
        <v>不予录取</v>
      </c>
      <c r="T742" t="str">
        <f t="shared" si="89"/>
        <v>RIGHT</v>
      </c>
      <c r="U742" t="str">
        <f>IF(R742&lt;=VLOOKUP(E742,录取名额!E:F,2,0),"录取","不予录取")</f>
        <v>不予录取</v>
      </c>
      <c r="V742" t="str">
        <f t="shared" si="90"/>
        <v>RIGHT</v>
      </c>
    </row>
    <row r="743" spans="1:22">
      <c r="A743" s="8">
        <v>917</v>
      </c>
      <c r="B743" s="8" t="s">
        <v>1002</v>
      </c>
      <c r="C743" t="s">
        <v>1261</v>
      </c>
      <c r="D743">
        <f>VLOOKUP(A743,[1]数据整理!$A:$O,15,0)</f>
        <v>20200</v>
      </c>
      <c r="E743" t="str">
        <f>VLOOKUP(D743,目标专业代码!$I:$J,2,0)</f>
        <v>应用经济学</v>
      </c>
      <c r="F743" s="41">
        <v>0.233570940724023</v>
      </c>
      <c r="G743" s="41">
        <v>-0.840758318835512</v>
      </c>
      <c r="H743" s="41">
        <v>1.47036966387927</v>
      </c>
      <c r="I743" s="7" t="s">
        <v>1262</v>
      </c>
      <c r="J743" s="7">
        <f t="shared" si="84"/>
        <v>0</v>
      </c>
      <c r="K743" s="7" t="str">
        <f t="shared" si="85"/>
        <v>不予录取</v>
      </c>
      <c r="L743">
        <v>1</v>
      </c>
      <c r="M743">
        <v>-1.6615</v>
      </c>
      <c r="N743">
        <v>-0.83455</v>
      </c>
      <c r="O743" s="41">
        <f>IF(L743=0,0,IF(C743&lt;&gt;"外语学院",综合评价得分!F743*因子分析矩阵及成分!$R$2+综合评价得分!G743*因子分析矩阵及成分!$R$3+综合评价得分!H743*因子分析矩阵及成分!$R$4,IF(综合评价得分!C743="外语学院",综合评价得分!G743*因子分析矩阵及成分!$R$7+综合评价得分!H743*因子分析矩阵及成分!$R$9)))</f>
        <v>0.229191897869056</v>
      </c>
      <c r="P743" s="40">
        <f t="shared" si="86"/>
        <v>282</v>
      </c>
      <c r="Q743">
        <f t="shared" si="87"/>
        <v>138</v>
      </c>
      <c r="R743">
        <f t="shared" si="88"/>
        <v>30</v>
      </c>
      <c r="S743" t="str">
        <f>IF(Q743&lt;=VLOOKUP(C743,录取名额!$A:$B,2,0),"录取","不予录取")</f>
        <v>不予录取</v>
      </c>
      <c r="T743" t="str">
        <f t="shared" si="89"/>
        <v>RIGHT</v>
      </c>
      <c r="U743" t="str">
        <f>IF(R743&lt;=VLOOKUP(E743,录取名额!E:F,2,0),"录取","不予录取")</f>
        <v>不予录取</v>
      </c>
      <c r="V743" t="str">
        <f t="shared" si="90"/>
        <v>RIGHT</v>
      </c>
    </row>
    <row r="744" spans="1:22">
      <c r="A744" s="8">
        <v>918</v>
      </c>
      <c r="B744" s="8" t="s">
        <v>1003</v>
      </c>
      <c r="C744" t="s">
        <v>1267</v>
      </c>
      <c r="D744">
        <f>VLOOKUP(A744,[1]数据整理!$A:$O,15,0)</f>
        <v>90707</v>
      </c>
      <c r="E744" t="str">
        <f>VLOOKUP(D744,目标专业代码!$I:$J,2,0)</f>
        <v>水土保持与荒漠化防治</v>
      </c>
      <c r="F744" s="41">
        <v>-0.814342084695188</v>
      </c>
      <c r="G744" s="41">
        <v>0.227580979422086</v>
      </c>
      <c r="H744" s="41">
        <v>-0.602799199901583</v>
      </c>
      <c r="I744" s="7">
        <v>84.24</v>
      </c>
      <c r="J744" s="7">
        <f t="shared" si="84"/>
        <v>84.24</v>
      </c>
      <c r="K744" s="7" t="str">
        <f t="shared" si="85"/>
        <v>录取</v>
      </c>
      <c r="L744">
        <v>1</v>
      </c>
      <c r="M744">
        <v>-0.1714</v>
      </c>
      <c r="N744">
        <v>-0.57871</v>
      </c>
      <c r="O744" s="41">
        <f>IF(L744=0,0,IF(C744&lt;&gt;"外语学院",综合评价得分!F744*因子分析矩阵及成分!$R$2+综合评价得分!G744*因子分析矩阵及成分!$R$3+综合评价得分!H744*因子分析矩阵及成分!$R$4,IF(综合评价得分!C744="外语学院",综合评价得分!G744*因子分析矩阵及成分!$R$7+综合评价得分!H744*因子分析矩阵及成分!$R$9)))</f>
        <v>-0.348990376699201</v>
      </c>
      <c r="P744" s="40">
        <f t="shared" si="86"/>
        <v>714</v>
      </c>
      <c r="Q744">
        <f t="shared" si="87"/>
        <v>17</v>
      </c>
      <c r="R744">
        <f t="shared" si="88"/>
        <v>10</v>
      </c>
      <c r="S744" t="str">
        <f>IF(Q744&lt;=VLOOKUP(C744,录取名额!$A:$B,2,0),"录取","不予录取")</f>
        <v>录取</v>
      </c>
      <c r="T744" t="str">
        <f t="shared" si="89"/>
        <v>RIGHT</v>
      </c>
      <c r="U744" t="str">
        <f>IF(R744&lt;=VLOOKUP(E744,录取名额!E:F,2,0),"录取","不予录取")</f>
        <v>录取</v>
      </c>
      <c r="V744" t="str">
        <f t="shared" si="90"/>
        <v>RIGHT</v>
      </c>
    </row>
    <row r="745" spans="1:22">
      <c r="A745" s="8">
        <v>919</v>
      </c>
      <c r="B745" s="8" t="s">
        <v>1004</v>
      </c>
      <c r="C745" t="s">
        <v>1261</v>
      </c>
      <c r="D745">
        <f>VLOOKUP(A745,[1]数据整理!$A:$O,15,0)</f>
        <v>120200</v>
      </c>
      <c r="E745" t="str">
        <f>VLOOKUP(D745,目标专业代码!$I:$J,2,0)</f>
        <v>工商管理</v>
      </c>
      <c r="F745" s="41">
        <v>0.399030892106003</v>
      </c>
      <c r="G745" s="41">
        <v>0.223577354002513</v>
      </c>
      <c r="H745" s="41">
        <v>3.98068517775518</v>
      </c>
      <c r="I745" s="7" t="s">
        <v>1262</v>
      </c>
      <c r="J745" s="7">
        <f t="shared" si="84"/>
        <v>0</v>
      </c>
      <c r="K745" s="7" t="str">
        <f t="shared" si="85"/>
        <v>不予录取</v>
      </c>
      <c r="L745">
        <v>1</v>
      </c>
      <c r="M745">
        <v>0.21457</v>
      </c>
      <c r="N745">
        <v>-1.08985</v>
      </c>
      <c r="O745" s="41">
        <f>IF(L745=0,0,IF(C745&lt;&gt;"外语学院",综合评价得分!F745*因子分析矩阵及成分!$R$2+综合评价得分!G745*因子分析矩阵及成分!$R$3+综合评价得分!H745*因子分析矩阵及成分!$R$4,IF(综合评价得分!C745="外语学院",综合评价得分!G745*因子分析矩阵及成分!$R$7+综合评价得分!H745*因子分析矩阵及成分!$R$9)))</f>
        <v>1.74138666371321</v>
      </c>
      <c r="P745" s="40">
        <f t="shared" si="86"/>
        <v>19</v>
      </c>
      <c r="Q745">
        <f t="shared" si="87"/>
        <v>6</v>
      </c>
      <c r="R745">
        <f t="shared" si="88"/>
        <v>5</v>
      </c>
      <c r="S745" t="str">
        <f>IF(Q745&lt;=VLOOKUP(C745,录取名额!$A:$B,2,0),"录取","不予录取")</f>
        <v>录取</v>
      </c>
      <c r="T745" t="str">
        <f t="shared" si="89"/>
        <v>FALSE</v>
      </c>
      <c r="U745" t="str">
        <f>IF(R745&lt;=VLOOKUP(E745,录取名额!E:F,2,0),"录取","不予录取")</f>
        <v>录取</v>
      </c>
      <c r="V745" t="str">
        <f t="shared" si="90"/>
        <v>FALSE</v>
      </c>
    </row>
    <row r="746" spans="1:22">
      <c r="A746" s="8">
        <v>920</v>
      </c>
      <c r="B746" s="8" t="s">
        <v>1005</v>
      </c>
      <c r="C746" t="s">
        <v>1265</v>
      </c>
      <c r="D746">
        <f>VLOOKUP(A746,[1]数据整理!$A:$O,15,0)</f>
        <v>135108</v>
      </c>
      <c r="E746" t="str">
        <f>VLOOKUP(D746,目标专业代码!$I:$J,2,0)</f>
        <v>艺术设计</v>
      </c>
      <c r="F746" s="41">
        <v>-1.54003604675189</v>
      </c>
      <c r="G746" s="41">
        <v>-0.360847056089403</v>
      </c>
      <c r="H746" s="41">
        <v>1.22240605787456</v>
      </c>
      <c r="I746" s="7">
        <v>85.6</v>
      </c>
      <c r="J746" s="7">
        <f t="shared" si="84"/>
        <v>85.6</v>
      </c>
      <c r="K746" s="7" t="str">
        <f t="shared" si="85"/>
        <v>录取</v>
      </c>
      <c r="L746">
        <v>1</v>
      </c>
      <c r="M746">
        <v>-0.87866</v>
      </c>
      <c r="N746">
        <v>-0.18061</v>
      </c>
      <c r="O746" s="41">
        <f>IF(L746=0,0,IF(C746&lt;&gt;"外语学院",综合评价得分!F746*因子分析矩阵及成分!$R$2+综合评价得分!G746*因子分析矩阵及成分!$R$3+综合评价得分!H746*因子分析矩阵及成分!$R$4,IF(综合评价得分!C746="外语学院",综合评价得分!G746*因子分析矩阵及成分!$R$7+综合评价得分!H746*因子分析矩阵及成分!$R$9)))</f>
        <v>-0.130516884394342</v>
      </c>
      <c r="P746" s="40">
        <f t="shared" si="86"/>
        <v>529</v>
      </c>
      <c r="Q746">
        <f t="shared" si="87"/>
        <v>32</v>
      </c>
      <c r="R746">
        <f t="shared" si="88"/>
        <v>17</v>
      </c>
      <c r="S746" t="str">
        <f>IF(Q746&lt;=VLOOKUP(C746,录取名额!$A:$B,2,0),"录取","不予录取")</f>
        <v>不予录取</v>
      </c>
      <c r="T746" t="str">
        <f t="shared" si="89"/>
        <v>FALSE</v>
      </c>
      <c r="U746" t="str">
        <f>IF(R746&lt;=VLOOKUP(E746,录取名额!E:F,2,0),"录取","不予录取")</f>
        <v>不予录取</v>
      </c>
      <c r="V746" t="str">
        <f t="shared" si="90"/>
        <v>FALSE</v>
      </c>
    </row>
    <row r="747" spans="1:22">
      <c r="A747" s="8">
        <v>921</v>
      </c>
      <c r="B747" s="8" t="s">
        <v>1006</v>
      </c>
      <c r="C747" t="s">
        <v>1261</v>
      </c>
      <c r="D747">
        <f>VLOOKUP(A747,[1]数据整理!$A:$O,15,0)</f>
        <v>120300</v>
      </c>
      <c r="E747" t="str">
        <f>VLOOKUP(D747,目标专业代码!$I:$J,2,0)</f>
        <v>农林经济管理</v>
      </c>
      <c r="F747" s="41">
        <v>0.196802062639138</v>
      </c>
      <c r="G747" s="41">
        <v>0.0611977408797238</v>
      </c>
      <c r="H747" s="41">
        <v>1.66875603083887</v>
      </c>
      <c r="I747" s="7" t="s">
        <v>1262</v>
      </c>
      <c r="J747" s="7">
        <f t="shared" si="84"/>
        <v>0</v>
      </c>
      <c r="K747" s="7" t="str">
        <f t="shared" si="85"/>
        <v>不予录取</v>
      </c>
      <c r="L747">
        <v>1</v>
      </c>
      <c r="M747">
        <v>-0.53128</v>
      </c>
      <c r="N747">
        <v>0.87872</v>
      </c>
      <c r="O747" s="41">
        <f>IF(L747=0,0,IF(C747&lt;&gt;"外语学院",综合评价得分!F747*因子分析矩阵及成分!$R$2+综合评价得分!G747*因子分析矩阵及成分!$R$3+综合评价得分!H747*因子分析矩阵及成分!$R$4,IF(综合评价得分!C747="外语学院",综合评价得分!G747*因子分析矩阵及成分!$R$7+综合评价得分!H747*因子分析矩阵及成分!$R$9)))</f>
        <v>0.722779245816977</v>
      </c>
      <c r="P747" s="40">
        <f t="shared" si="86"/>
        <v>97</v>
      </c>
      <c r="Q747">
        <f t="shared" si="87"/>
        <v>48</v>
      </c>
      <c r="R747">
        <f t="shared" si="88"/>
        <v>6</v>
      </c>
      <c r="S747" t="str">
        <f>IF(Q747&lt;=VLOOKUP(C747,录取名额!$A:$B,2,0),"录取","不予录取")</f>
        <v>不予录取</v>
      </c>
      <c r="T747" t="str">
        <f t="shared" si="89"/>
        <v>RIGHT</v>
      </c>
      <c r="U747" t="str">
        <f>IF(R747&lt;=VLOOKUP(E747,录取名额!E:F,2,0),"录取","不予录取")</f>
        <v>录取</v>
      </c>
      <c r="V747" t="str">
        <f t="shared" si="90"/>
        <v>FALSE</v>
      </c>
    </row>
    <row r="748" spans="1:22">
      <c r="A748" s="8">
        <v>922</v>
      </c>
      <c r="B748" s="8" t="s">
        <v>1007</v>
      </c>
      <c r="C748" t="s">
        <v>1261</v>
      </c>
      <c r="D748">
        <f>VLOOKUP(A748,[1]数据整理!$A:$O,15,0)</f>
        <v>125300</v>
      </c>
      <c r="E748" t="str">
        <f>VLOOKUP(D748,目标专业代码!$I:$J,2,0)</f>
        <v>会计</v>
      </c>
      <c r="F748" s="41">
        <v>0.0313421112571575</v>
      </c>
      <c r="G748" s="41">
        <v>0.338538125949393</v>
      </c>
      <c r="H748" s="41">
        <v>0.000360398093546278</v>
      </c>
      <c r="I748" s="7">
        <v>88.57</v>
      </c>
      <c r="J748" s="7">
        <f t="shared" si="84"/>
        <v>88.57</v>
      </c>
      <c r="K748" s="7" t="str">
        <f t="shared" si="85"/>
        <v>录取</v>
      </c>
      <c r="L748">
        <v>1</v>
      </c>
      <c r="M748">
        <v>-0.28515</v>
      </c>
      <c r="N748">
        <v>0.0815</v>
      </c>
      <c r="O748" s="41">
        <f>IF(L748=0,0,IF(C748&lt;&gt;"外语学院",综合评价得分!F748*因子分析矩阵及成分!$R$2+综合评价得分!G748*因子分析矩阵及成分!$R$3+综合评价得分!H748*因子分析矩阵及成分!$R$4,IF(综合评价得分!C748="外语学院",综合评价得分!G748*因子分析矩阵及成分!$R$7+综合评价得分!H748*因子分析矩阵及成分!$R$9)))</f>
        <v>0.169413915718703</v>
      </c>
      <c r="P748" s="40">
        <f t="shared" si="86"/>
        <v>313</v>
      </c>
      <c r="Q748">
        <f t="shared" si="87"/>
        <v>154</v>
      </c>
      <c r="R748">
        <f t="shared" si="88"/>
        <v>33</v>
      </c>
      <c r="S748" t="str">
        <f>IF(Q748&lt;=VLOOKUP(C748,录取名额!$A:$B,2,0),"录取","不予录取")</f>
        <v>不予录取</v>
      </c>
      <c r="T748" t="str">
        <f t="shared" si="89"/>
        <v>FALSE</v>
      </c>
      <c r="U748" t="str">
        <f>IF(R748&lt;=VLOOKUP(E748,录取名额!E:F,2,0),"录取","不予录取")</f>
        <v>不予录取</v>
      </c>
      <c r="V748" t="str">
        <f t="shared" si="90"/>
        <v>FALSE</v>
      </c>
    </row>
    <row r="749" spans="1:22">
      <c r="A749" s="8">
        <v>923</v>
      </c>
      <c r="B749" s="8" t="s">
        <v>1008</v>
      </c>
      <c r="C749" t="s">
        <v>1261</v>
      </c>
      <c r="D749">
        <f>VLOOKUP(A749,[1]数据整理!$A:$O,15,0)</f>
        <v>20200</v>
      </c>
      <c r="E749" t="str">
        <f>VLOOKUP(D749,目标专业代码!$I:$J,2,0)</f>
        <v>应用经济学</v>
      </c>
      <c r="F749" s="41">
        <v>2.23747479635023</v>
      </c>
      <c r="G749" s="41">
        <v>0.361250388658782</v>
      </c>
      <c r="H749" s="41">
        <v>-0.590857091297079</v>
      </c>
      <c r="I749" s="7" t="s">
        <v>1262</v>
      </c>
      <c r="J749" s="7">
        <f t="shared" si="84"/>
        <v>0</v>
      </c>
      <c r="K749" s="7" t="str">
        <f t="shared" si="85"/>
        <v>不予录取</v>
      </c>
      <c r="L749">
        <v>1</v>
      </c>
      <c r="M749">
        <v>0.32308</v>
      </c>
      <c r="N749">
        <v>0.37345</v>
      </c>
      <c r="O749" s="41">
        <f>IF(L749=0,0,IF(C749&lt;&gt;"外语学院",综合评价得分!F749*因子分析矩阵及成分!$R$2+综合评价得分!G749*因子分析矩阵及成分!$R$3+综合评价得分!H749*因子分析矩阵及成分!$R$4,IF(综合评价得分!C749="外语学院",综合评价得分!G749*因子分析矩阵及成分!$R$7+综合评价得分!H749*因子分析矩阵及成分!$R$9)))</f>
        <v>0.566201787403017</v>
      </c>
      <c r="P749" s="40">
        <f t="shared" si="86"/>
        <v>133</v>
      </c>
      <c r="Q749">
        <f t="shared" si="87"/>
        <v>68</v>
      </c>
      <c r="R749">
        <f t="shared" si="88"/>
        <v>17</v>
      </c>
      <c r="S749" t="str">
        <f>IF(Q749&lt;=VLOOKUP(C749,录取名额!$A:$B,2,0),"录取","不予录取")</f>
        <v>不予录取</v>
      </c>
      <c r="T749" t="str">
        <f t="shared" si="89"/>
        <v>RIGHT</v>
      </c>
      <c r="U749" t="str">
        <f>IF(R749&lt;=VLOOKUP(E749,录取名额!E:F,2,0),"录取","不予录取")</f>
        <v>不予录取</v>
      </c>
      <c r="V749" t="str">
        <f t="shared" si="90"/>
        <v>RIGHT</v>
      </c>
    </row>
    <row r="750" spans="1:22">
      <c r="A750" s="8">
        <v>924</v>
      </c>
      <c r="B750" s="8" t="s">
        <v>1009</v>
      </c>
      <c r="C750" t="s">
        <v>1267</v>
      </c>
      <c r="D750">
        <f>VLOOKUP(A750,[1]数据整理!$A:$O,15,0)</f>
        <v>70501</v>
      </c>
      <c r="E750" t="str">
        <f>VLOOKUP(D750,目标专业代码!$I:$J,2,0)</f>
        <v>自然地理学</v>
      </c>
      <c r="F750" s="41">
        <v>-1.19029623569927</v>
      </c>
      <c r="G750" s="41">
        <v>-1.42703646528558</v>
      </c>
      <c r="H750" s="41">
        <v>-0.881413587411653</v>
      </c>
      <c r="I750" s="7">
        <v>76.2</v>
      </c>
      <c r="J750" s="7">
        <f t="shared" si="84"/>
        <v>76.2</v>
      </c>
      <c r="K750" s="7" t="str">
        <f t="shared" si="85"/>
        <v>录取</v>
      </c>
      <c r="L750">
        <v>1</v>
      </c>
      <c r="M750">
        <v>-0.41356</v>
      </c>
      <c r="N750">
        <v>-1.30877</v>
      </c>
      <c r="O750" s="41">
        <f>IF(L750=0,0,IF(C750&lt;&gt;"外语学院",综合评价得分!F750*因子分析矩阵及成分!$R$2+综合评价得分!G750*因子分析矩阵及成分!$R$3+综合评价得分!H750*因子分析矩阵及成分!$R$4,IF(综合评价得分!C750="外语学院",综合评价得分!G750*因子分析矩阵及成分!$R$7+综合评价得分!H750*因子分析矩阵及成分!$R$9)))</f>
        <v>-1.34488197665358</v>
      </c>
      <c r="P750" s="40">
        <f t="shared" si="86"/>
        <v>953</v>
      </c>
      <c r="Q750">
        <f t="shared" si="87"/>
        <v>29</v>
      </c>
      <c r="R750">
        <f t="shared" si="88"/>
        <v>5</v>
      </c>
      <c r="S750" t="str">
        <f>IF(Q750&lt;=VLOOKUP(C750,录取名额!$A:$B,2,0),"录取","不予录取")</f>
        <v>不予录取</v>
      </c>
      <c r="T750" t="str">
        <f t="shared" si="89"/>
        <v>FALSE</v>
      </c>
      <c r="U750" t="str">
        <f>IF(R750&lt;=VLOOKUP(E750,录取名额!E:F,2,0),"录取","不予录取")</f>
        <v>不予录取</v>
      </c>
      <c r="V750" t="str">
        <f t="shared" si="90"/>
        <v>FALSE</v>
      </c>
    </row>
    <row r="751" spans="1:22">
      <c r="A751" s="8">
        <v>925</v>
      </c>
      <c r="B751" s="8" t="s">
        <v>1010</v>
      </c>
      <c r="C751" t="s">
        <v>1265</v>
      </c>
      <c r="D751">
        <f>VLOOKUP(A751,[1]数据整理!$A:$O,15,0)</f>
        <v>135108</v>
      </c>
      <c r="E751" t="str">
        <f>VLOOKUP(D751,目标专业代码!$I:$J,2,0)</f>
        <v>艺术设计</v>
      </c>
      <c r="F751" s="41">
        <v>-1.4287551977806</v>
      </c>
      <c r="G751" s="41">
        <v>-0.791348882532991</v>
      </c>
      <c r="H751" s="41">
        <v>-0.881413587411653</v>
      </c>
      <c r="I751" s="7">
        <v>84.45</v>
      </c>
      <c r="J751" s="7">
        <f t="shared" si="84"/>
        <v>84.45</v>
      </c>
      <c r="K751" s="7" t="str">
        <f t="shared" si="85"/>
        <v>录取</v>
      </c>
      <c r="L751">
        <v>1</v>
      </c>
      <c r="M751">
        <v>-1.72403</v>
      </c>
      <c r="N751">
        <v>2.40191</v>
      </c>
      <c r="O751" s="41">
        <f>IF(L751=0,0,IF(C751&lt;&gt;"外语学院",综合评价得分!F751*因子分析矩阵及成分!$R$2+综合评价得分!G751*因子分析矩阵及成分!$R$3+综合评价得分!H751*因子分析矩阵及成分!$R$4,IF(综合评价得分!C751="外语学院",综合评价得分!G751*因子分析矩阵及成分!$R$7+综合评价得分!H751*因子分析矩阵及成分!$R$9)))</f>
        <v>-1.1095621487128</v>
      </c>
      <c r="P751" s="40">
        <f t="shared" si="86"/>
        <v>937</v>
      </c>
      <c r="Q751">
        <f t="shared" si="87"/>
        <v>89</v>
      </c>
      <c r="R751">
        <f t="shared" si="88"/>
        <v>57</v>
      </c>
      <c r="S751" t="str">
        <f>IF(Q751&lt;=VLOOKUP(C751,录取名额!$A:$B,2,0),"录取","不予录取")</f>
        <v>不予录取</v>
      </c>
      <c r="T751" t="str">
        <f t="shared" si="89"/>
        <v>FALSE</v>
      </c>
      <c r="U751" t="str">
        <f>IF(R751&lt;=VLOOKUP(E751,录取名额!E:F,2,0),"录取","不予录取")</f>
        <v>不予录取</v>
      </c>
      <c r="V751" t="str">
        <f t="shared" si="90"/>
        <v>FALSE</v>
      </c>
    </row>
    <row r="752" spans="1:22">
      <c r="A752" s="8">
        <v>926</v>
      </c>
      <c r="B752" s="8" t="s">
        <v>1011</v>
      </c>
      <c r="C752" t="s">
        <v>1263</v>
      </c>
      <c r="D752">
        <f>VLOOKUP(A752,[1]数据整理!$A:$O,15,0)</f>
        <v>95300</v>
      </c>
      <c r="E752" t="str">
        <f>VLOOKUP(D752,目标专业代码!$I:$J,2,0)</f>
        <v>风景园林</v>
      </c>
      <c r="F752" s="41">
        <v>0.913795185294387</v>
      </c>
      <c r="G752" s="41">
        <v>-1.77799482624441</v>
      </c>
      <c r="H752" s="41">
        <v>-0.682718737247059</v>
      </c>
      <c r="I752" s="7">
        <v>87.67</v>
      </c>
      <c r="J752" s="7">
        <f t="shared" si="84"/>
        <v>87.67</v>
      </c>
      <c r="K752" s="7" t="str">
        <f t="shared" si="85"/>
        <v>录取</v>
      </c>
      <c r="L752">
        <v>1</v>
      </c>
      <c r="M752">
        <v>-1.71918</v>
      </c>
      <c r="N752">
        <v>-1.07855</v>
      </c>
      <c r="O752" s="41">
        <f>IF(L752=0,0,IF(C752&lt;&gt;"外语学院",综合评价得分!F752*因子分析矩阵及成分!$R$2+综合评价得分!G752*因子分析矩阵及成分!$R$3+综合评价得分!H752*因子分析矩阵及成分!$R$4,IF(综合评价得分!C752="外语学院",综合评价得分!G752*因子分析矩阵及成分!$R$7+综合评价得分!H752*因子分析矩阵及成分!$R$9)))</f>
        <v>-0.851131914848978</v>
      </c>
      <c r="P752" s="40">
        <f t="shared" si="86"/>
        <v>902</v>
      </c>
      <c r="Q752">
        <f t="shared" si="87"/>
        <v>208</v>
      </c>
      <c r="R752">
        <f t="shared" si="88"/>
        <v>106</v>
      </c>
      <c r="S752" t="str">
        <f>IF(Q752&lt;=VLOOKUP(C752,录取名额!$A:$B,2,0),"录取","不予录取")</f>
        <v>不予录取</v>
      </c>
      <c r="T752" t="str">
        <f t="shared" si="89"/>
        <v>FALSE</v>
      </c>
      <c r="U752" t="str">
        <f>IF(R752&lt;=VLOOKUP(E752,录取名额!E:F,2,0),"录取","不予录取")</f>
        <v>不予录取</v>
      </c>
      <c r="V752" t="str">
        <f t="shared" si="90"/>
        <v>FALSE</v>
      </c>
    </row>
    <row r="753" spans="1:22">
      <c r="A753" s="8">
        <v>928</v>
      </c>
      <c r="B753" s="8" t="s">
        <v>1012</v>
      </c>
      <c r="C753" t="s">
        <v>1261</v>
      </c>
      <c r="D753">
        <f>VLOOKUP(A753,[1]数据整理!$A:$O,15,0)</f>
        <v>120200</v>
      </c>
      <c r="E753" t="str">
        <f>VLOOKUP(D753,目标专业代码!$I:$J,2,0)</f>
        <v>工商管理</v>
      </c>
      <c r="F753" s="41">
        <v>-0.204665859096425</v>
      </c>
      <c r="G753" s="41">
        <v>-0.591346711886711</v>
      </c>
      <c r="H753" s="41">
        <v>-0.881413587411653</v>
      </c>
      <c r="I753" s="7">
        <v>87.88</v>
      </c>
      <c r="J753" s="7">
        <f t="shared" si="84"/>
        <v>87.88</v>
      </c>
      <c r="K753" s="7" t="str">
        <f t="shared" si="85"/>
        <v>录取</v>
      </c>
      <c r="L753">
        <v>1</v>
      </c>
      <c r="M753">
        <v>-0.96533</v>
      </c>
      <c r="N753">
        <v>0.17773</v>
      </c>
      <c r="O753" s="41">
        <f>IF(L753=0,0,IF(C753&lt;&gt;"外语学院",综合评价得分!F753*因子分析矩阵及成分!$R$2+综合评价得分!G753*因子分析矩阵及成分!$R$3+综合评价得分!H753*因子分析矩阵及成分!$R$4,IF(综合评价得分!C753="外语学院",综合评价得分!G753*因子分析矩阵及成分!$R$7+综合评价得分!H753*因子分析矩阵及成分!$R$9)))</f>
        <v>-0.67487726017114</v>
      </c>
      <c r="P753" s="40">
        <f t="shared" si="86"/>
        <v>850</v>
      </c>
      <c r="Q753">
        <f t="shared" si="87"/>
        <v>346</v>
      </c>
      <c r="R753">
        <f t="shared" si="88"/>
        <v>117</v>
      </c>
      <c r="S753" t="str">
        <f>IF(Q753&lt;=VLOOKUP(C753,录取名额!$A:$B,2,0),"录取","不予录取")</f>
        <v>不予录取</v>
      </c>
      <c r="T753" t="str">
        <f t="shared" si="89"/>
        <v>FALSE</v>
      </c>
      <c r="U753" t="str">
        <f>IF(R753&lt;=VLOOKUP(E753,录取名额!E:F,2,0),"录取","不予录取")</f>
        <v>不予录取</v>
      </c>
      <c r="V753" t="str">
        <f t="shared" si="90"/>
        <v>FALSE</v>
      </c>
    </row>
    <row r="754" spans="1:22">
      <c r="A754" s="8">
        <v>929</v>
      </c>
      <c r="B754" s="8" t="s">
        <v>1013</v>
      </c>
      <c r="C754" t="s">
        <v>1265</v>
      </c>
      <c r="D754">
        <f>VLOOKUP(A754,[1]数据整理!$A:$O,15,0)</f>
        <v>135108</v>
      </c>
      <c r="E754" t="str">
        <f>VLOOKUP(D754,目标专业代码!$I:$J,2,0)</f>
        <v>艺术设计</v>
      </c>
      <c r="F754" s="41">
        <v>-1.50824151847438</v>
      </c>
      <c r="G754" s="41">
        <v>0.277479403804691</v>
      </c>
      <c r="H754" s="41">
        <v>-0.229293716781404</v>
      </c>
      <c r="I754" s="7" t="s">
        <v>1262</v>
      </c>
      <c r="J754" s="7">
        <f t="shared" si="84"/>
        <v>0</v>
      </c>
      <c r="K754" s="7" t="str">
        <f t="shared" si="85"/>
        <v>不予录取</v>
      </c>
      <c r="L754">
        <v>1</v>
      </c>
      <c r="M754">
        <v>0.93236</v>
      </c>
      <c r="N754">
        <v>-1.16716</v>
      </c>
      <c r="O754" s="41">
        <f>IF(L754=0,0,IF(C754&lt;&gt;"外语学院",综合评价得分!F754*因子分析矩阵及成分!$R$2+综合评价得分!G754*因子分析矩阵及成分!$R$3+综合评价得分!H754*因子分析矩阵及成分!$R$4,IF(综合评价得分!C754="外语学院",综合评价得分!G754*因子分析矩阵及成分!$R$7+综合评价得分!H754*因子分析矩阵及成分!$R$9)))</f>
        <v>-0.374907369986428</v>
      </c>
      <c r="P754" s="40">
        <f t="shared" si="86"/>
        <v>728</v>
      </c>
      <c r="Q754">
        <f t="shared" si="87"/>
        <v>50</v>
      </c>
      <c r="R754">
        <f t="shared" si="88"/>
        <v>30</v>
      </c>
      <c r="S754" t="str">
        <f>IF(Q754&lt;=VLOOKUP(C754,录取名额!$A:$B,2,0),"录取","不予录取")</f>
        <v>不予录取</v>
      </c>
      <c r="T754" t="str">
        <f t="shared" si="89"/>
        <v>RIGHT</v>
      </c>
      <c r="U754" t="str">
        <f>IF(R754&lt;=VLOOKUP(E754,录取名额!E:F,2,0),"录取","不予录取")</f>
        <v>不予录取</v>
      </c>
      <c r="V754" t="str">
        <f t="shared" si="90"/>
        <v>RIGHT</v>
      </c>
    </row>
    <row r="755" spans="1:22">
      <c r="A755" s="8">
        <v>930</v>
      </c>
      <c r="B755" s="8" t="s">
        <v>1014</v>
      </c>
      <c r="C755" t="s">
        <v>1261</v>
      </c>
      <c r="D755">
        <f>VLOOKUP(A755,[1]数据整理!$A:$O,15,0)</f>
        <v>125300</v>
      </c>
      <c r="E755" t="str">
        <f>VLOOKUP(D755,目标专业代码!$I:$J,2,0)</f>
        <v>会计</v>
      </c>
      <c r="F755" s="41">
        <v>-1.31747434880931</v>
      </c>
      <c r="G755" s="41">
        <v>0.235488230283051</v>
      </c>
      <c r="H755" s="41">
        <v>-0.881413587411653</v>
      </c>
      <c r="I755" s="7" t="s">
        <v>1262</v>
      </c>
      <c r="J755" s="7">
        <f t="shared" si="84"/>
        <v>0</v>
      </c>
      <c r="K755" s="7" t="str">
        <f t="shared" si="85"/>
        <v>不予录取</v>
      </c>
      <c r="L755">
        <v>1</v>
      </c>
      <c r="M755">
        <v>0.17341</v>
      </c>
      <c r="N755">
        <v>-0.28401</v>
      </c>
      <c r="O755" s="41">
        <f>IF(L755=0,0,IF(C755&lt;&gt;"外语学院",综合评价得分!F755*因子分析矩阵及成分!$R$2+综合评价得分!G755*因子分析矩阵及成分!$R$3+综合评价得分!H755*因子分析矩阵及成分!$R$4,IF(综合评价得分!C755="外语学院",综合评价得分!G755*因子分析矩阵及成分!$R$7+综合评价得分!H755*因子分析矩阵及成分!$R$9)))</f>
        <v>-0.591621299546448</v>
      </c>
      <c r="P755" s="40">
        <f t="shared" si="86"/>
        <v>821</v>
      </c>
      <c r="Q755">
        <f t="shared" si="87"/>
        <v>336</v>
      </c>
      <c r="R755">
        <f t="shared" si="88"/>
        <v>70</v>
      </c>
      <c r="S755" t="str">
        <f>IF(Q755&lt;=VLOOKUP(C755,录取名额!$A:$B,2,0),"录取","不予录取")</f>
        <v>不予录取</v>
      </c>
      <c r="T755" t="str">
        <f t="shared" si="89"/>
        <v>RIGHT</v>
      </c>
      <c r="U755" t="str">
        <f>IF(R755&lt;=VLOOKUP(E755,录取名额!E:F,2,0),"录取","不予录取")</f>
        <v>不予录取</v>
      </c>
      <c r="V755" t="str">
        <f t="shared" si="90"/>
        <v>RIGHT</v>
      </c>
    </row>
    <row r="756" spans="1:22">
      <c r="A756" s="8">
        <v>931</v>
      </c>
      <c r="B756" s="8" t="s">
        <v>1015</v>
      </c>
      <c r="C756" t="s">
        <v>1263</v>
      </c>
      <c r="D756">
        <f>VLOOKUP(A756,[1]数据整理!$A:$O,15,0)</f>
        <v>95300</v>
      </c>
      <c r="E756" t="str">
        <f>VLOOKUP(D756,目标专业代码!$I:$J,2,0)</f>
        <v>风景园林</v>
      </c>
      <c r="F756" s="41">
        <v>1.41017503944033</v>
      </c>
      <c r="G756" s="41">
        <v>0.0415614657357635</v>
      </c>
      <c r="H756" s="41">
        <v>-0.835482764436663</v>
      </c>
      <c r="I756" s="7">
        <v>81.34</v>
      </c>
      <c r="J756" s="7">
        <f t="shared" si="84"/>
        <v>81.34</v>
      </c>
      <c r="K756" s="7" t="str">
        <f t="shared" si="85"/>
        <v>录取</v>
      </c>
      <c r="L756">
        <v>1</v>
      </c>
      <c r="M756">
        <v>-1.91704</v>
      </c>
      <c r="N756">
        <v>-0.76783</v>
      </c>
      <c r="O756" s="41">
        <f>IF(L756=0,0,IF(C756&lt;&gt;"外语学院",综合评价得分!F756*因子分析矩阵及成分!$R$2+综合评价得分!G756*因子分析矩阵及成分!$R$3+综合评价得分!H756*因子分析矩阵及成分!$R$4,IF(综合评价得分!C756="外语学院",综合评价得分!G756*因子分析矩阵及成分!$R$7+综合评价得分!H756*因子分析矩阵及成分!$R$9)))</f>
        <v>0.0912108922088767</v>
      </c>
      <c r="P756" s="40">
        <f t="shared" si="86"/>
        <v>357</v>
      </c>
      <c r="Q756">
        <f t="shared" si="87"/>
        <v>98</v>
      </c>
      <c r="R756">
        <f t="shared" si="88"/>
        <v>49</v>
      </c>
      <c r="S756" t="str">
        <f>IF(Q756&lt;=VLOOKUP(C756,录取名额!$A:$B,2,0),"录取","不予录取")</f>
        <v>录取</v>
      </c>
      <c r="T756" t="str">
        <f t="shared" si="89"/>
        <v>RIGHT</v>
      </c>
      <c r="U756" t="str">
        <f>IF(R756&lt;=VLOOKUP(E756,录取名额!E:F,2,0),"录取","不予录取")</f>
        <v>录取</v>
      </c>
      <c r="V756" t="str">
        <f t="shared" si="90"/>
        <v>RIGHT</v>
      </c>
    </row>
    <row r="757" spans="1:22">
      <c r="A757" s="8">
        <v>932</v>
      </c>
      <c r="B757" s="8" t="s">
        <v>1016</v>
      </c>
      <c r="C757" t="s">
        <v>1261</v>
      </c>
      <c r="D757">
        <f>VLOOKUP(A757,[1]数据整理!$A:$O,15,0)</f>
        <v>125300</v>
      </c>
      <c r="E757" t="str">
        <f>VLOOKUP(D757,目标专业代码!$I:$J,2,0)</f>
        <v>会计</v>
      </c>
      <c r="F757" s="41">
        <v>-0.759188767567861</v>
      </c>
      <c r="G757" s="41">
        <v>-0.00963666757176333</v>
      </c>
      <c r="H757" s="41">
        <v>-0.881413587411653</v>
      </c>
      <c r="I757" s="7" t="s">
        <v>1262</v>
      </c>
      <c r="J757" s="7">
        <f t="shared" si="84"/>
        <v>0</v>
      </c>
      <c r="K757" s="7" t="str">
        <f t="shared" si="85"/>
        <v>不予录取</v>
      </c>
      <c r="L757">
        <v>1</v>
      </c>
      <c r="M757">
        <v>-0.64823</v>
      </c>
      <c r="N757">
        <v>0.0081</v>
      </c>
      <c r="O757" s="41">
        <f>IF(L757=0,0,IF(C757&lt;&gt;"外语学院",综合评价得分!F757*因子分析矩阵及成分!$R$2+综合评价得分!G757*因子分析矩阵及成分!$R$3+综合评价得分!H757*因子分析矩阵及成分!$R$4,IF(综合评价得分!C757="外语学院",综合评价得分!G757*因子分析矩阵及成分!$R$7+综合评价得分!H757*因子分析矩阵及成分!$R$9)))</f>
        <v>-0.552902675374817</v>
      </c>
      <c r="P757" s="40">
        <f t="shared" si="86"/>
        <v>805</v>
      </c>
      <c r="Q757">
        <f t="shared" si="87"/>
        <v>333</v>
      </c>
      <c r="R757">
        <f t="shared" si="88"/>
        <v>68</v>
      </c>
      <c r="S757" t="str">
        <f>IF(Q757&lt;=VLOOKUP(C757,录取名额!$A:$B,2,0),"录取","不予录取")</f>
        <v>不予录取</v>
      </c>
      <c r="T757" t="str">
        <f t="shared" si="89"/>
        <v>RIGHT</v>
      </c>
      <c r="U757" t="str">
        <f>IF(R757&lt;=VLOOKUP(E757,录取名额!E:F,2,0),"录取","不予录取")</f>
        <v>不予录取</v>
      </c>
      <c r="V757" t="str">
        <f t="shared" si="90"/>
        <v>RIGHT</v>
      </c>
    </row>
    <row r="758" spans="1:22">
      <c r="A758" s="8">
        <v>933</v>
      </c>
      <c r="B758" s="8" t="s">
        <v>1017</v>
      </c>
      <c r="C758" t="s">
        <v>1267</v>
      </c>
      <c r="D758">
        <f>VLOOKUP(A758,[1]数据整理!$A:$O,15,0)</f>
        <v>81400</v>
      </c>
      <c r="E758" t="str">
        <f>VLOOKUP(D758,目标专业代码!$I:$J,2,0)</f>
        <v>土木工程</v>
      </c>
      <c r="F758" s="41">
        <v>0.564490843487983</v>
      </c>
      <c r="G758" s="41">
        <v>-0.360035612979261</v>
      </c>
      <c r="H758" s="41">
        <v>-0.419075908001623</v>
      </c>
      <c r="I758" s="7">
        <v>82.84</v>
      </c>
      <c r="J758" s="7">
        <f t="shared" si="84"/>
        <v>82.84</v>
      </c>
      <c r="K758" s="7" t="str">
        <f t="shared" si="85"/>
        <v>录取</v>
      </c>
      <c r="L758">
        <v>1</v>
      </c>
      <c r="M758">
        <v>0.25961</v>
      </c>
      <c r="N758">
        <v>-0.60877</v>
      </c>
      <c r="O758" s="41">
        <f>IF(L758=0,0,IF(C758&lt;&gt;"外语学院",综合评价得分!F758*因子分析矩阵及成分!$R$2+综合评价得分!G758*因子分析矩阵及成分!$R$3+综合评价得分!H758*因子分析矩阵及成分!$R$4,IF(综合评价得分!C758="外语学院",综合评价得分!G758*因子分析矩阵及成分!$R$7+综合评价得分!H758*因子分析矩阵及成分!$R$9)))</f>
        <v>-0.174565123429672</v>
      </c>
      <c r="P758" s="40">
        <f t="shared" si="86"/>
        <v>576</v>
      </c>
      <c r="Q758">
        <f t="shared" si="87"/>
        <v>13</v>
      </c>
      <c r="R758">
        <f t="shared" si="88"/>
        <v>1</v>
      </c>
      <c r="S758" t="str">
        <f>IF(Q758&lt;=VLOOKUP(C758,录取名额!$A:$B,2,0),"录取","不予录取")</f>
        <v>录取</v>
      </c>
      <c r="T758" t="str">
        <f t="shared" si="89"/>
        <v>RIGHT</v>
      </c>
      <c r="U758" t="str">
        <f>IF(R758&lt;=VLOOKUP(E758,录取名额!E:F,2,0),"录取","不予录取")</f>
        <v>录取</v>
      </c>
      <c r="V758" t="str">
        <f t="shared" si="90"/>
        <v>RIGHT</v>
      </c>
    </row>
    <row r="759" spans="1:22">
      <c r="A759" s="8">
        <v>935</v>
      </c>
      <c r="B759" s="8" t="s">
        <v>1019</v>
      </c>
      <c r="C759" t="s">
        <v>1263</v>
      </c>
      <c r="D759">
        <f>VLOOKUP(A759,[1]数据整理!$A:$O,15,0)</f>
        <v>95300</v>
      </c>
      <c r="E759" t="str">
        <f>VLOOKUP(D759,目标专业代码!$I:$J,2,0)</f>
        <v>风景园林</v>
      </c>
      <c r="F759" s="41">
        <v>0.415327442315041</v>
      </c>
      <c r="G759" s="41">
        <v>-0.677612773771428</v>
      </c>
      <c r="H759" s="41">
        <v>-0.789551941461673</v>
      </c>
      <c r="I759" s="7">
        <v>72.71</v>
      </c>
      <c r="J759" s="7">
        <f t="shared" si="84"/>
        <v>72.71</v>
      </c>
      <c r="K759" s="7" t="str">
        <f t="shared" si="85"/>
        <v>录取</v>
      </c>
      <c r="L759">
        <v>1</v>
      </c>
      <c r="M759">
        <v>1.15582</v>
      </c>
      <c r="N759">
        <v>-0.24172</v>
      </c>
      <c r="O759" s="41">
        <f>IF(L759=0,0,IF(C759&lt;&gt;"外语学院",综合评价得分!F759*因子分析矩阵及成分!$R$2+综合评价得分!G759*因子分析矩阵及成分!$R$3+综合评价得分!H759*因子分析矩阵及成分!$R$4,IF(综合评价得分!C759="外语学院",综合评价得分!G759*因子分析矩阵及成分!$R$7+综合评价得分!H759*因子分析矩阵及成分!$R$9)))</f>
        <v>-0.508496058928417</v>
      </c>
      <c r="P759" s="40">
        <f t="shared" si="86"/>
        <v>787</v>
      </c>
      <c r="Q759">
        <f t="shared" si="87"/>
        <v>185</v>
      </c>
      <c r="R759">
        <f t="shared" si="88"/>
        <v>93</v>
      </c>
      <c r="S759" t="str">
        <f>IF(Q759&lt;=VLOOKUP(C759,录取名额!$A:$B,2,0),"录取","不予录取")</f>
        <v>不予录取</v>
      </c>
      <c r="T759" t="str">
        <f t="shared" si="89"/>
        <v>FALSE</v>
      </c>
      <c r="U759" t="str">
        <f>IF(R759&lt;=VLOOKUP(E759,录取名额!E:F,2,0),"录取","不予录取")</f>
        <v>不予录取</v>
      </c>
      <c r="V759" t="str">
        <f t="shared" si="90"/>
        <v>FALSE</v>
      </c>
    </row>
    <row r="760" spans="1:22">
      <c r="A760" s="8">
        <v>936</v>
      </c>
      <c r="B760" s="8" t="s">
        <v>1020</v>
      </c>
      <c r="C760" t="s">
        <v>1261</v>
      </c>
      <c r="D760">
        <f>VLOOKUP(A760,[1]数据整理!$A:$O,15,0)</f>
        <v>120200</v>
      </c>
      <c r="E760" t="str">
        <f>VLOOKUP(D760,目标专业代码!$I:$J,2,0)</f>
        <v>工商管理</v>
      </c>
      <c r="F760" s="41">
        <v>-1.61952236744567</v>
      </c>
      <c r="G760" s="41">
        <v>-0.792393783900258</v>
      </c>
      <c r="H760" s="41">
        <v>-0.743621118486683</v>
      </c>
      <c r="I760" s="7">
        <v>87.63</v>
      </c>
      <c r="J760" s="7">
        <f t="shared" si="84"/>
        <v>87.63</v>
      </c>
      <c r="K760" s="7" t="str">
        <f t="shared" si="85"/>
        <v>录取</v>
      </c>
      <c r="L760">
        <v>1</v>
      </c>
      <c r="M760">
        <v>1.28311</v>
      </c>
      <c r="N760">
        <v>-1.92517</v>
      </c>
      <c r="O760" s="41">
        <f>IF(L760=0,0,IF(C760&lt;&gt;"外语学院",综合评价得分!F760*因子分析矩阵及成分!$R$2+综合评价得分!G760*因子分析矩阵及成分!$R$3+综合评价得分!H760*因子分析矩阵及成分!$R$4,IF(综合评价得分!C760="外语学院",综合评价得分!G760*因子分析矩阵及成分!$R$7+综合评价得分!H760*因子分析矩阵及成分!$R$9)))</f>
        <v>-1.11024353806994</v>
      </c>
      <c r="P760" s="40">
        <f t="shared" si="86"/>
        <v>938</v>
      </c>
      <c r="Q760">
        <f t="shared" si="87"/>
        <v>359</v>
      </c>
      <c r="R760">
        <f t="shared" si="88"/>
        <v>124</v>
      </c>
      <c r="S760" t="str">
        <f>IF(Q760&lt;=VLOOKUP(C760,录取名额!$A:$B,2,0),"录取","不予录取")</f>
        <v>不予录取</v>
      </c>
      <c r="T760" t="str">
        <f t="shared" si="89"/>
        <v>FALSE</v>
      </c>
      <c r="U760" t="str">
        <f>IF(R760&lt;=VLOOKUP(E760,录取名额!E:F,2,0),"录取","不予录取")</f>
        <v>不予录取</v>
      </c>
      <c r="V760" t="str">
        <f t="shared" si="90"/>
        <v>FALSE</v>
      </c>
    </row>
    <row r="761" spans="1:22">
      <c r="A761" s="8">
        <v>937</v>
      </c>
      <c r="B761" s="8" t="s">
        <v>1021</v>
      </c>
      <c r="C761" t="s">
        <v>1274</v>
      </c>
      <c r="D761">
        <f>VLOOKUP(A761,[1]数据整理!$A:$O,15,0)</f>
        <v>71300</v>
      </c>
      <c r="E761" t="str">
        <f>VLOOKUP(D761,目标专业代码!$I:$J,2,0)</f>
        <v>生态学</v>
      </c>
      <c r="F761" s="41">
        <v>-1.47644699019687</v>
      </c>
      <c r="G761" s="41">
        <v>-1.16873412459221</v>
      </c>
      <c r="H761" s="41">
        <v>0.216427058206444</v>
      </c>
      <c r="I761" s="7">
        <v>77.35</v>
      </c>
      <c r="J761" s="7">
        <f t="shared" si="84"/>
        <v>77.35</v>
      </c>
      <c r="K761" s="7" t="str">
        <f t="shared" si="85"/>
        <v>录取</v>
      </c>
      <c r="L761">
        <v>1</v>
      </c>
      <c r="M761">
        <v>0.13652</v>
      </c>
      <c r="N761">
        <v>-1.21505</v>
      </c>
      <c r="O761" s="41">
        <f>IF(L761=0,0,IF(C761&lt;&gt;"外语学院",综合评价得分!F761*因子分析矩阵及成分!$R$2+综合评价得分!G761*因子分析矩阵及成分!$R$3+综合评价得分!H761*因子分析矩阵及成分!$R$4,IF(综合评价得分!C761="外语学院",综合评价得分!G761*因子分析矩阵及成分!$R$7+综合评价得分!H761*因子分析矩阵及成分!$R$9)))</f>
        <v>-0.881340274213065</v>
      </c>
      <c r="P761" s="40">
        <f t="shared" si="86"/>
        <v>909</v>
      </c>
      <c r="Q761">
        <f t="shared" si="87"/>
        <v>18</v>
      </c>
      <c r="R761">
        <f t="shared" si="88"/>
        <v>12</v>
      </c>
      <c r="S761" t="str">
        <f>IF(Q761&lt;=VLOOKUP(C761,录取名额!$A:$B,2,0),"录取","不予录取")</f>
        <v>不予录取</v>
      </c>
      <c r="T761" t="str">
        <f t="shared" si="89"/>
        <v>FALSE</v>
      </c>
      <c r="U761" t="str">
        <f>IF(R761&lt;=VLOOKUP(E761,录取名额!E:F,2,0),"录取","不予录取")</f>
        <v>不予录取</v>
      </c>
      <c r="V761" t="str">
        <f t="shared" si="90"/>
        <v>FALSE</v>
      </c>
    </row>
    <row r="762" spans="1:22">
      <c r="A762" s="8">
        <v>939</v>
      </c>
      <c r="B762" s="8" t="s">
        <v>1022</v>
      </c>
      <c r="C762" t="s">
        <v>1265</v>
      </c>
      <c r="D762">
        <f>VLOOKUP(A762,[1]数据整理!$A:$O,15,0)</f>
        <v>135108</v>
      </c>
      <c r="E762" t="str">
        <f>VLOOKUP(D762,目标专业代码!$I:$J,2,0)</f>
        <v>艺术设计</v>
      </c>
      <c r="F762" s="41">
        <v>-0.50180662097367</v>
      </c>
      <c r="G762" s="41">
        <v>-0.379652711674653</v>
      </c>
      <c r="H762" s="41">
        <v>0.476024289610661</v>
      </c>
      <c r="I762" s="7" t="s">
        <v>1262</v>
      </c>
      <c r="J762" s="7">
        <f t="shared" si="84"/>
        <v>0</v>
      </c>
      <c r="K762" s="7" t="str">
        <f t="shared" si="85"/>
        <v>不予录取</v>
      </c>
      <c r="L762">
        <v>1</v>
      </c>
      <c r="M762">
        <v>-0.181</v>
      </c>
      <c r="N762">
        <v>-0.7908</v>
      </c>
      <c r="O762" s="41">
        <f>IF(L762=0,0,IF(C762&lt;&gt;"外语学院",综合评价得分!F762*因子分析矩阵及成分!$R$2+综合评价得分!G762*因子分析矩阵及成分!$R$3+综合评价得分!H762*因子分析矩阵及成分!$R$4,IF(综合评价得分!C762="外语学院",综合评价得分!G762*因子分析矩阵及成分!$R$7+综合评价得分!H762*因子分析矩阵及成分!$R$9)))</f>
        <v>-0.137070440652988</v>
      </c>
      <c r="P762" s="40">
        <f t="shared" si="86"/>
        <v>535</v>
      </c>
      <c r="Q762">
        <f t="shared" si="87"/>
        <v>33</v>
      </c>
      <c r="R762">
        <f t="shared" si="88"/>
        <v>18</v>
      </c>
      <c r="S762" t="str">
        <f>IF(Q762&lt;=VLOOKUP(C762,录取名额!$A:$B,2,0),"录取","不予录取")</f>
        <v>不予录取</v>
      </c>
      <c r="T762" t="str">
        <f t="shared" si="89"/>
        <v>RIGHT</v>
      </c>
      <c r="U762" t="str">
        <f>IF(R762&lt;=VLOOKUP(E762,录取名额!E:F,2,0),"录取","不予录取")</f>
        <v>不予录取</v>
      </c>
      <c r="V762" t="str">
        <f t="shared" si="90"/>
        <v>RIGHT</v>
      </c>
    </row>
    <row r="763" spans="1:22">
      <c r="A763" s="8">
        <v>940</v>
      </c>
      <c r="B763" s="8" t="s">
        <v>1023</v>
      </c>
      <c r="C763" t="s">
        <v>1261</v>
      </c>
      <c r="D763">
        <f>VLOOKUP(A763,[1]数据整理!$A:$O,15,0)</f>
        <v>125300</v>
      </c>
      <c r="E763" t="str">
        <f>VLOOKUP(D763,目标专业代码!$I:$J,2,0)</f>
        <v>会计</v>
      </c>
      <c r="F763" s="41">
        <v>0.509337526360656</v>
      </c>
      <c r="G763" s="41">
        <v>0.33033695983138</v>
      </c>
      <c r="H763" s="41">
        <v>-0.881413587411653</v>
      </c>
      <c r="I763" s="7" t="s">
        <v>1262</v>
      </c>
      <c r="J763" s="7">
        <f t="shared" si="84"/>
        <v>0</v>
      </c>
      <c r="K763" s="7" t="str">
        <f t="shared" si="85"/>
        <v>不予录取</v>
      </c>
      <c r="L763">
        <v>1</v>
      </c>
      <c r="M763">
        <v>-0.0988</v>
      </c>
      <c r="N763">
        <v>2.82497</v>
      </c>
      <c r="O763" s="41">
        <f>IF(L763=0,0,IF(C763&lt;&gt;"外语学院",综合评价得分!F763*因子分析矩阵及成分!$R$2+综合评价得分!G763*因子分析矩阵及成分!$R$3+综合评价得分!H763*因子分析矩阵及成分!$R$4,IF(综合评价得分!C763="外语学院",综合评价得分!G763*因子分析矩阵及成分!$R$7+综合评价得分!H763*因子分析矩阵及成分!$R$9)))</f>
        <v>-0.0394905309167857</v>
      </c>
      <c r="P763" s="40">
        <f t="shared" si="86"/>
        <v>456</v>
      </c>
      <c r="Q763">
        <f t="shared" si="87"/>
        <v>214</v>
      </c>
      <c r="R763">
        <f t="shared" si="88"/>
        <v>49</v>
      </c>
      <c r="S763" t="str">
        <f>IF(Q763&lt;=VLOOKUP(C763,录取名额!$A:$B,2,0),"录取","不予录取")</f>
        <v>不予录取</v>
      </c>
      <c r="T763" t="str">
        <f t="shared" si="89"/>
        <v>RIGHT</v>
      </c>
      <c r="U763" t="str">
        <f>IF(R763&lt;=VLOOKUP(E763,录取名额!E:F,2,0),"录取","不予录取")</f>
        <v>不予录取</v>
      </c>
      <c r="V763" t="str">
        <f t="shared" si="90"/>
        <v>RIGHT</v>
      </c>
    </row>
    <row r="764" spans="1:22">
      <c r="A764" s="8">
        <v>941</v>
      </c>
      <c r="B764" s="8" t="s">
        <v>1024</v>
      </c>
      <c r="C764" t="s">
        <v>1265</v>
      </c>
      <c r="D764">
        <f>VLOOKUP(A764,[1]数据整理!$A:$O,15,0)</f>
        <v>130500</v>
      </c>
      <c r="E764" t="str">
        <f>VLOOKUP(D764,目标专业代码!$I:$J,2,0)</f>
        <v>设计学</v>
      </c>
      <c r="F764" s="41">
        <v>-0.713378311536601</v>
      </c>
      <c r="G764" s="41">
        <v>0.197725412237878</v>
      </c>
      <c r="H764" s="41">
        <v>-0.239398213942882</v>
      </c>
      <c r="I764" s="7" t="s">
        <v>1262</v>
      </c>
      <c r="J764" s="7">
        <f t="shared" si="84"/>
        <v>0</v>
      </c>
      <c r="K764" s="7" t="str">
        <f t="shared" si="85"/>
        <v>不予录取</v>
      </c>
      <c r="L764">
        <v>1</v>
      </c>
      <c r="M764">
        <v>-0.46367</v>
      </c>
      <c r="N764">
        <v>0.67106</v>
      </c>
      <c r="O764" s="41">
        <f>IF(L764=0,0,IF(C764&lt;&gt;"外语学院",综合评价得分!F764*因子分析矩阵及成分!$R$2+综合评价得分!G764*因子分析矩阵及成分!$R$3+综合评价得分!H764*因子分析矩阵及成分!$R$4,IF(综合评价得分!C764="外语学院",综合评价得分!G764*因子分析矩阵及成分!$R$7+综合评价得分!H764*因子分析矩阵及成分!$R$9)))</f>
        <v>-0.195943704787052</v>
      </c>
      <c r="P764" s="40">
        <f t="shared" si="86"/>
        <v>595</v>
      </c>
      <c r="Q764">
        <f t="shared" si="87"/>
        <v>39</v>
      </c>
      <c r="R764">
        <f t="shared" si="88"/>
        <v>12</v>
      </c>
      <c r="S764" t="str">
        <f>IF(Q764&lt;=VLOOKUP(C764,录取名额!$A:$B,2,0),"录取","不予录取")</f>
        <v>不予录取</v>
      </c>
      <c r="T764" t="str">
        <f t="shared" si="89"/>
        <v>RIGHT</v>
      </c>
      <c r="U764" t="str">
        <f>IF(R764&lt;=VLOOKUP(E764,录取名额!E:F,2,0),"录取","不予录取")</f>
        <v>不予录取</v>
      </c>
      <c r="V764" t="str">
        <f t="shared" si="90"/>
        <v>RIGHT</v>
      </c>
    </row>
    <row r="765" spans="1:22">
      <c r="A765" s="8">
        <v>942</v>
      </c>
      <c r="B765" s="8" t="s">
        <v>1025</v>
      </c>
      <c r="C765" t="s">
        <v>1261</v>
      </c>
      <c r="D765">
        <f>VLOOKUP(A765,[1]数据整理!$A:$O,15,0)</f>
        <v>20200</v>
      </c>
      <c r="E765" t="str">
        <f>VLOOKUP(D765,目标专业代码!$I:$J,2,0)</f>
        <v>应用经济学</v>
      </c>
      <c r="F765" s="41">
        <v>0.178417623596696</v>
      </c>
      <c r="G765" s="41">
        <v>-0.127933491145101</v>
      </c>
      <c r="H765" s="41">
        <v>-0.789551941461673</v>
      </c>
      <c r="I765" s="7" t="s">
        <v>1262</v>
      </c>
      <c r="J765" s="7">
        <f t="shared" si="84"/>
        <v>0</v>
      </c>
      <c r="K765" s="7" t="str">
        <f t="shared" si="85"/>
        <v>不予录取</v>
      </c>
      <c r="L765">
        <v>1</v>
      </c>
      <c r="M765">
        <v>-0.13</v>
      </c>
      <c r="N765">
        <v>0.89438</v>
      </c>
      <c r="O765" s="41">
        <f>IF(L765=0,0,IF(C765&lt;&gt;"外语学院",综合评价得分!F765*因子分析矩阵及成分!$R$2+综合评价得分!G765*因子分析矩阵及成分!$R$3+综合评价得分!H765*因子分析矩阵及成分!$R$4,IF(综合评价得分!C765="外语学院",综合评价得分!G765*因子分析矩阵及成分!$R$7+综合评价得分!H765*因子分析矩阵及成分!$R$9)))</f>
        <v>-0.313541523243227</v>
      </c>
      <c r="P765" s="40">
        <f t="shared" si="86"/>
        <v>688</v>
      </c>
      <c r="Q765">
        <f t="shared" si="87"/>
        <v>304</v>
      </c>
      <c r="R765">
        <f t="shared" si="88"/>
        <v>67</v>
      </c>
      <c r="S765" t="str">
        <f>IF(Q765&lt;=VLOOKUP(C765,录取名额!$A:$B,2,0),"录取","不予录取")</f>
        <v>不予录取</v>
      </c>
      <c r="T765" t="str">
        <f t="shared" si="89"/>
        <v>RIGHT</v>
      </c>
      <c r="U765" t="str">
        <f>IF(R765&lt;=VLOOKUP(E765,录取名额!E:F,2,0),"录取","不予录取")</f>
        <v>不予录取</v>
      </c>
      <c r="V765" t="str">
        <f t="shared" si="90"/>
        <v>RIGHT</v>
      </c>
    </row>
    <row r="766" spans="1:22">
      <c r="A766" s="8">
        <v>943</v>
      </c>
      <c r="B766" s="8" t="s">
        <v>1026</v>
      </c>
      <c r="C766" t="s">
        <v>1261</v>
      </c>
      <c r="D766">
        <f>VLOOKUP(A766,[1]数据整理!$A:$O,15,0)</f>
        <v>20200</v>
      </c>
      <c r="E766" t="str">
        <f>VLOOKUP(D766,目标专业代码!$I:$J,2,0)</f>
        <v>应用经济学</v>
      </c>
      <c r="F766" s="41">
        <v>0.288149329204996</v>
      </c>
      <c r="G766" s="41">
        <v>-0.137192334849226</v>
      </c>
      <c r="H766" s="41">
        <v>1.32516424297804</v>
      </c>
      <c r="I766" s="7" t="s">
        <v>1275</v>
      </c>
      <c r="J766" s="7">
        <f t="shared" si="84"/>
        <v>0</v>
      </c>
      <c r="K766" s="7" t="str">
        <f t="shared" si="85"/>
        <v>不予录取</v>
      </c>
      <c r="L766">
        <v>1</v>
      </c>
      <c r="M766">
        <v>0.53646</v>
      </c>
      <c r="N766">
        <v>-1.09799</v>
      </c>
      <c r="O766" s="41">
        <f>IF(L766=0,0,IF(C766&lt;&gt;"外语学院",综合评价得分!F766*因子分析矩阵及成分!$R$2+综合评价得分!G766*因子分析矩阵及成分!$R$3+综合评价得分!H766*因子分析矩阵及成分!$R$4,IF(综合评价得分!C766="外语学院",综合评价得分!G766*因子分析矩阵及成分!$R$7+综合评价得分!H766*因子分析矩阵及成分!$R$9)))</f>
        <v>0.522445688713757</v>
      </c>
      <c r="P766" s="40">
        <f t="shared" si="86"/>
        <v>146</v>
      </c>
      <c r="Q766">
        <f t="shared" si="87"/>
        <v>74</v>
      </c>
      <c r="R766">
        <f t="shared" si="88"/>
        <v>19</v>
      </c>
      <c r="S766" t="str">
        <f>IF(Q766&lt;=VLOOKUP(C766,录取名额!$A:$B,2,0),"录取","不予录取")</f>
        <v>不予录取</v>
      </c>
      <c r="T766" t="str">
        <f t="shared" si="89"/>
        <v>RIGHT</v>
      </c>
      <c r="U766" t="str">
        <f>IF(R766&lt;=VLOOKUP(E766,录取名额!E:F,2,0),"录取","不予录取")</f>
        <v>不予录取</v>
      </c>
      <c r="V766" t="str">
        <f t="shared" si="90"/>
        <v>RIGHT</v>
      </c>
    </row>
    <row r="767" spans="1:22">
      <c r="A767" s="8">
        <v>944</v>
      </c>
      <c r="B767" s="8" t="s">
        <v>1027</v>
      </c>
      <c r="C767" t="s">
        <v>1261</v>
      </c>
      <c r="D767">
        <f>VLOOKUP(A767,[1]数据整理!$A:$O,15,0)</f>
        <v>120200</v>
      </c>
      <c r="E767" t="str">
        <f>VLOOKUP(D767,目标专业代码!$I:$J,2,0)</f>
        <v>工商管理</v>
      </c>
      <c r="F767" s="41">
        <v>0.932179624336829</v>
      </c>
      <c r="G767" s="41">
        <v>0.333636150869793</v>
      </c>
      <c r="H767" s="41">
        <v>0.281712941762198</v>
      </c>
      <c r="I767" s="7" t="s">
        <v>1262</v>
      </c>
      <c r="J767" s="7">
        <f t="shared" si="84"/>
        <v>0</v>
      </c>
      <c r="K767" s="7" t="str">
        <f t="shared" si="85"/>
        <v>不予录取</v>
      </c>
      <c r="L767">
        <v>1</v>
      </c>
      <c r="M767">
        <v>0.64402</v>
      </c>
      <c r="N767">
        <v>1.16132</v>
      </c>
      <c r="O767" s="41">
        <f>IF(L767=0,0,IF(C767&lt;&gt;"外语学院",综合评价得分!F767*因子分析矩阵及成分!$R$2+综合评价得分!G767*因子分析矩阵及成分!$R$3+综合评价得分!H767*因子分析矩阵及成分!$R$4,IF(综合评价得分!C767="外语学院",综合评价得分!G767*因子分析矩阵及成分!$R$7+综合评价得分!H767*因子分析矩阵及成分!$R$9)))</f>
        <v>0.524926155063029</v>
      </c>
      <c r="P767" s="40">
        <f t="shared" si="86"/>
        <v>145</v>
      </c>
      <c r="Q767">
        <f t="shared" si="87"/>
        <v>73</v>
      </c>
      <c r="R767">
        <f t="shared" si="88"/>
        <v>23</v>
      </c>
      <c r="S767" t="str">
        <f>IF(Q767&lt;=VLOOKUP(C767,录取名额!$A:$B,2,0),"录取","不予录取")</f>
        <v>不予录取</v>
      </c>
      <c r="T767" t="str">
        <f t="shared" si="89"/>
        <v>RIGHT</v>
      </c>
      <c r="U767" t="str">
        <f>IF(R767&lt;=VLOOKUP(E767,录取名额!E:F,2,0),"录取","不予录取")</f>
        <v>不予录取</v>
      </c>
      <c r="V767" t="str">
        <f t="shared" si="90"/>
        <v>RIGHT</v>
      </c>
    </row>
    <row r="768" spans="1:22">
      <c r="A768" s="8">
        <v>945</v>
      </c>
      <c r="B768" s="8" t="s">
        <v>1028</v>
      </c>
      <c r="C768" t="s">
        <v>1265</v>
      </c>
      <c r="D768">
        <f>VLOOKUP(A768,[1]数据整理!$A:$O,15,0)</f>
        <v>135108</v>
      </c>
      <c r="E768" t="str">
        <f>VLOOKUP(D768,目标专业代码!$I:$J,2,0)</f>
        <v>艺术设计</v>
      </c>
      <c r="F768" s="41">
        <v>-0.685651011398092</v>
      </c>
      <c r="G768" s="41">
        <v>-0.0893182820737778</v>
      </c>
      <c r="H768" s="41">
        <v>-0.881413587411653</v>
      </c>
      <c r="I768" s="7" t="s">
        <v>1262</v>
      </c>
      <c r="J768" s="7">
        <f t="shared" si="84"/>
        <v>0</v>
      </c>
      <c r="K768" s="7" t="str">
        <f t="shared" si="85"/>
        <v>不予录取</v>
      </c>
      <c r="L768">
        <v>1</v>
      </c>
      <c r="M768">
        <v>-0.49545</v>
      </c>
      <c r="N768">
        <v>0.33862</v>
      </c>
      <c r="O768" s="41">
        <f>IF(L768=0,0,IF(C768&lt;&gt;"外语学院",综合评价得分!F768*因子分析矩阵及成分!$R$2+综合评价得分!G768*因子分析矩阵及成分!$R$3+综合评价得分!H768*因子分析矩阵及成分!$R$4,IF(综合评价得分!C768="外语学院",综合评价得分!G768*因子分析矩阵及成分!$R$7+综合评价得分!H768*因子分析矩阵及成分!$R$9)))</f>
        <v>-0.570282304034859</v>
      </c>
      <c r="P768" s="40">
        <f t="shared" si="86"/>
        <v>811</v>
      </c>
      <c r="Q768">
        <f t="shared" si="87"/>
        <v>64</v>
      </c>
      <c r="R768">
        <f t="shared" si="88"/>
        <v>43</v>
      </c>
      <c r="S768" t="str">
        <f>IF(Q768&lt;=VLOOKUP(C768,录取名额!$A:$B,2,0),"录取","不予录取")</f>
        <v>不予录取</v>
      </c>
      <c r="T768" t="str">
        <f t="shared" si="89"/>
        <v>RIGHT</v>
      </c>
      <c r="U768" t="str">
        <f>IF(R768&lt;=VLOOKUP(E768,录取名额!E:F,2,0),"录取","不予录取")</f>
        <v>不予录取</v>
      </c>
      <c r="V768" t="str">
        <f t="shared" si="90"/>
        <v>RIGHT</v>
      </c>
    </row>
    <row r="769" spans="1:22">
      <c r="A769" s="8">
        <v>946</v>
      </c>
      <c r="B769" s="8" t="s">
        <v>1030</v>
      </c>
      <c r="C769" t="s">
        <v>1263</v>
      </c>
      <c r="D769">
        <f>VLOOKUP(A769,[1]数据整理!$A:$O,15,0)</f>
        <v>83400</v>
      </c>
      <c r="E769" t="str">
        <f>VLOOKUP(D769,目标专业代码!$I:$J,2,0)</f>
        <v>风景园林学（工学）</v>
      </c>
      <c r="F769" s="41">
        <v>2.42131918677465</v>
      </c>
      <c r="G769" s="41">
        <v>0.237208493179936</v>
      </c>
      <c r="H769" s="41">
        <v>-0.582921039806984</v>
      </c>
      <c r="I769" s="7">
        <v>89</v>
      </c>
      <c r="J769" s="7">
        <f t="shared" si="84"/>
        <v>89</v>
      </c>
      <c r="K769" s="7" t="str">
        <f t="shared" si="85"/>
        <v>录取</v>
      </c>
      <c r="L769">
        <v>1</v>
      </c>
      <c r="M769">
        <v>-1.00656</v>
      </c>
      <c r="N769">
        <v>-0.57723</v>
      </c>
      <c r="O769" s="41">
        <f>IF(L769=0,0,IF(C769&lt;&gt;"外语学院",综合评价得分!F769*因子分析矩阵及成分!$R$2+综合评价得分!G769*因子分析矩阵及成分!$R$3+综合评价得分!H769*因子分析矩阵及成分!$R$4,IF(综合评价得分!C769="外语学院",综合评价得分!G769*因子分析矩阵及成分!$R$7+综合评价得分!H769*因子分析矩阵及成分!$R$9)))</f>
        <v>0.561442961827581</v>
      </c>
      <c r="P769" s="40">
        <f t="shared" si="86"/>
        <v>137</v>
      </c>
      <c r="Q769">
        <f t="shared" si="87"/>
        <v>41</v>
      </c>
      <c r="R769">
        <f t="shared" si="88"/>
        <v>10</v>
      </c>
      <c r="S769" t="str">
        <f>IF(Q769&lt;=VLOOKUP(C769,录取名额!$A:$B,2,0),"录取","不予录取")</f>
        <v>录取</v>
      </c>
      <c r="T769" t="str">
        <f t="shared" si="89"/>
        <v>RIGHT</v>
      </c>
      <c r="U769" t="str">
        <f>IF(R769&lt;=VLOOKUP(E769,录取名额!E:F,2,0),"录取","不予录取")</f>
        <v>录取</v>
      </c>
      <c r="V769" t="str">
        <f t="shared" si="90"/>
        <v>RIGHT</v>
      </c>
    </row>
    <row r="770" spans="1:22">
      <c r="A770" s="8">
        <v>947</v>
      </c>
      <c r="B770" s="8" t="s">
        <v>1031</v>
      </c>
      <c r="C770" t="s">
        <v>1269</v>
      </c>
      <c r="D770">
        <f>VLOOKUP(A770,[1]数据整理!$A:$O,15,0)</f>
        <v>30100</v>
      </c>
      <c r="E770" t="str">
        <f>VLOOKUP(D770,目标专业代码!$I:$J,2,0)</f>
        <v>法学</v>
      </c>
      <c r="F770" s="41">
        <v>-1.31747434880931</v>
      </c>
      <c r="G770" s="41">
        <v>-1.03330515986958</v>
      </c>
      <c r="H770" s="41">
        <v>-0.602799199901583</v>
      </c>
      <c r="I770" s="7">
        <v>82.88</v>
      </c>
      <c r="J770" s="7">
        <f t="shared" si="84"/>
        <v>82.88</v>
      </c>
      <c r="K770" s="7" t="str">
        <f t="shared" si="85"/>
        <v>录取</v>
      </c>
      <c r="L770">
        <v>1</v>
      </c>
      <c r="M770">
        <v>0.42594</v>
      </c>
      <c r="N770">
        <v>1.44787</v>
      </c>
      <c r="O770" s="41">
        <f>IF(L770=0,0,IF(C770&lt;&gt;"外语学院",综合评价得分!F770*因子分析矩阵及成分!$R$2+综合评价得分!G770*因子分析矩阵及成分!$R$3+综合评价得分!H770*因子分析矩阵及成分!$R$4,IF(综合评价得分!C770="外语学院",综合评价得分!G770*因子分析矩阵及成分!$R$7+综合评价得分!H770*因子分析矩阵及成分!$R$9)))</f>
        <v>-1.08672715535428</v>
      </c>
      <c r="P770" s="40">
        <f t="shared" si="86"/>
        <v>932</v>
      </c>
      <c r="Q770">
        <f t="shared" si="87"/>
        <v>45</v>
      </c>
      <c r="R770">
        <f t="shared" si="88"/>
        <v>13</v>
      </c>
      <c r="S770" t="str">
        <f>IF(Q770&lt;=VLOOKUP(C770,录取名额!$A:$B,2,0),"录取","不予录取")</f>
        <v>不予录取</v>
      </c>
      <c r="T770" t="str">
        <f t="shared" si="89"/>
        <v>FALSE</v>
      </c>
      <c r="U770" t="str">
        <f>IF(R770&lt;=VLOOKUP(E770,录取名额!E:F,2,0),"录取","不予录取")</f>
        <v>不予录取</v>
      </c>
      <c r="V770" t="str">
        <f t="shared" si="90"/>
        <v>FALSE</v>
      </c>
    </row>
    <row r="771" spans="1:22">
      <c r="A771" s="8">
        <v>948</v>
      </c>
      <c r="B771" s="8" t="s">
        <v>1032</v>
      </c>
      <c r="C771" t="s">
        <v>1269</v>
      </c>
      <c r="D771">
        <f>VLOOKUP(A771,[1]数据整理!$A:$O,15,0)</f>
        <v>30100</v>
      </c>
      <c r="E771" t="str">
        <f>VLOOKUP(D771,目标专业代码!$I:$J,2,0)</f>
        <v>法学</v>
      </c>
      <c r="F771" s="41">
        <v>1.72271050316185</v>
      </c>
      <c r="G771" s="41">
        <v>0.211597697490567</v>
      </c>
      <c r="H771" s="41">
        <v>1.3561235076884</v>
      </c>
      <c r="I771" s="7" t="s">
        <v>1262</v>
      </c>
      <c r="J771" s="7">
        <f t="shared" ref="J771:J834" si="91">IF(ISNUMBER(I771),I771,0)</f>
        <v>0</v>
      </c>
      <c r="K771" s="7" t="str">
        <f t="shared" ref="K771:K834" si="92">IF(ISNUMBER(I771),"录取","不予录取")</f>
        <v>不予录取</v>
      </c>
      <c r="L771">
        <v>1</v>
      </c>
      <c r="M771">
        <v>-0.69392</v>
      </c>
      <c r="N771">
        <v>0.64017</v>
      </c>
      <c r="O771" s="41">
        <f>IF(L771=0,0,IF(C771&lt;&gt;"外语学院",综合评价得分!F771*因子分析矩阵及成分!$R$2+综合评价得分!G771*因子分析矩阵及成分!$R$3+综合评价得分!H771*因子分析矩阵及成分!$R$4,IF(综合评价得分!C771="外语学院",综合评价得分!G771*因子分析矩阵及成分!$R$7+综合评价得分!H771*因子分析矩阵及成分!$R$9)))</f>
        <v>1.0979897564554</v>
      </c>
      <c r="P771" s="40">
        <f t="shared" ref="P771:P834" si="93">_xlfn.RANK.EQ(O771,$O$2:$O$978)</f>
        <v>51</v>
      </c>
      <c r="Q771">
        <f t="shared" ref="Q771:Q834" si="94">SUMPRODUCT((C771=$C$2:$C$978)*($O$2:$O$978&gt;=O771))</f>
        <v>2</v>
      </c>
      <c r="R771">
        <f t="shared" ref="R771:R834" si="95">SUMPRODUCT((E771=$E$2:$E$978)*($O$2:$O$978&gt;=O771))</f>
        <v>1</v>
      </c>
      <c r="S771" t="str">
        <f>IF(Q771&lt;=VLOOKUP(C771,录取名额!$A:$B,2,0),"录取","不予录取")</f>
        <v>录取</v>
      </c>
      <c r="T771" t="str">
        <f t="shared" ref="T771:T834" si="96">IF(K771=S771,"RIGHT","FALSE")</f>
        <v>FALSE</v>
      </c>
      <c r="U771" t="str">
        <f>IF(R771&lt;=VLOOKUP(E771,录取名额!E:F,2,0),"录取","不予录取")</f>
        <v>录取</v>
      </c>
      <c r="V771" t="str">
        <f t="shared" ref="V771:V834" si="97">IF(K771=U771,"RIGHT","FALSE")</f>
        <v>FALSE</v>
      </c>
    </row>
    <row r="772" spans="1:22">
      <c r="A772" s="8">
        <v>949</v>
      </c>
      <c r="B772" s="8" t="s">
        <v>1033</v>
      </c>
      <c r="C772" t="s">
        <v>1261</v>
      </c>
      <c r="D772">
        <f>VLOOKUP(A772,[1]数据整理!$A:$O,15,0)</f>
        <v>25400</v>
      </c>
      <c r="E772" t="str">
        <f>VLOOKUP(D772,目标专业代码!$I:$J,2,0)</f>
        <v>国际商务</v>
      </c>
      <c r="F772" s="41">
        <v>0.472568648275772</v>
      </c>
      <c r="G772" s="41">
        <v>0.0762047659976721</v>
      </c>
      <c r="H772" s="41">
        <v>0.375703492656751</v>
      </c>
      <c r="I772" s="7" t="s">
        <v>1262</v>
      </c>
      <c r="J772" s="7">
        <f t="shared" si="91"/>
        <v>0</v>
      </c>
      <c r="K772" s="7" t="str">
        <f t="shared" si="92"/>
        <v>不予录取</v>
      </c>
      <c r="L772">
        <v>1</v>
      </c>
      <c r="M772">
        <v>-1.29994</v>
      </c>
      <c r="N772">
        <v>0.43691</v>
      </c>
      <c r="O772" s="41">
        <f>IF(L772=0,0,IF(C772&lt;&gt;"外语学院",综合评价得分!F772*因子分析矩阵及成分!$R$2+综合评价得分!G772*因子分析矩阵及成分!$R$3+综合评价得分!H772*因子分析矩阵及成分!$R$4,IF(综合评价得分!C772="外语学院",综合评价得分!G772*因子分析矩阵及成分!$R$7+综合评价得分!H772*因子分析矩阵及成分!$R$9)))</f>
        <v>0.311226252369553</v>
      </c>
      <c r="P772" s="40">
        <f t="shared" si="93"/>
        <v>240</v>
      </c>
      <c r="Q772">
        <f t="shared" si="94"/>
        <v>119</v>
      </c>
      <c r="R772">
        <f t="shared" si="95"/>
        <v>9</v>
      </c>
      <c r="S772" t="str">
        <f>IF(Q772&lt;=VLOOKUP(C772,录取名额!$A:$B,2,0),"录取","不予录取")</f>
        <v>不予录取</v>
      </c>
      <c r="T772" t="str">
        <f t="shared" si="96"/>
        <v>RIGHT</v>
      </c>
      <c r="U772" t="str">
        <f>IF(R772&lt;=VLOOKUP(E772,录取名额!E:F,2,0),"录取","不予录取")</f>
        <v>不予录取</v>
      </c>
      <c r="V772" t="str">
        <f t="shared" si="97"/>
        <v>RIGHT</v>
      </c>
    </row>
    <row r="773" spans="1:22">
      <c r="A773" s="8">
        <v>950</v>
      </c>
      <c r="B773" s="8" t="s">
        <v>1034</v>
      </c>
      <c r="C773" t="s">
        <v>1263</v>
      </c>
      <c r="D773">
        <f>VLOOKUP(A773,[1]数据整理!$A:$O,15,0)</f>
        <v>83400</v>
      </c>
      <c r="E773" t="str">
        <f>VLOOKUP(D773,目标专业代码!$I:$J,2,0)</f>
        <v>风景园林学（工学）</v>
      </c>
      <c r="F773" s="41">
        <v>1.28148396614323</v>
      </c>
      <c r="G773" s="41">
        <v>-0.238909639757133</v>
      </c>
      <c r="H773" s="41">
        <v>-0.881413587411653</v>
      </c>
      <c r="I773" s="7">
        <v>87</v>
      </c>
      <c r="J773" s="7">
        <f t="shared" si="91"/>
        <v>87</v>
      </c>
      <c r="K773" s="7" t="str">
        <f t="shared" si="92"/>
        <v>录取</v>
      </c>
      <c r="L773">
        <v>1</v>
      </c>
      <c r="M773">
        <v>1.56776</v>
      </c>
      <c r="N773">
        <v>-1.08738</v>
      </c>
      <c r="O773" s="41">
        <f>IF(L773=0,0,IF(C773&lt;&gt;"外语学院",综合评价得分!F773*因子分析矩阵及成分!$R$2+综合评价得分!G773*因子分析矩阵及成分!$R$3+综合评价得分!H773*因子分析矩阵及成分!$R$4,IF(综合评价得分!C773="外语学院",综合评价得分!G773*因子分析矩阵及成分!$R$7+综合评价得分!H773*因子分析矩阵及成分!$R$9)))</f>
        <v>-0.0951388833352743</v>
      </c>
      <c r="P773" s="40">
        <f t="shared" si="93"/>
        <v>504</v>
      </c>
      <c r="Q773">
        <f t="shared" si="94"/>
        <v>128</v>
      </c>
      <c r="R773">
        <f t="shared" si="95"/>
        <v>39</v>
      </c>
      <c r="S773" t="str">
        <f>IF(Q773&lt;=VLOOKUP(C773,录取名额!$A:$B,2,0),"录取","不予录取")</f>
        <v>不予录取</v>
      </c>
      <c r="T773" t="str">
        <f t="shared" si="96"/>
        <v>FALSE</v>
      </c>
      <c r="U773" t="str">
        <f>IF(R773&lt;=VLOOKUP(E773,录取名额!E:F,2,0),"录取","不予录取")</f>
        <v>不予录取</v>
      </c>
      <c r="V773" t="str">
        <f t="shared" si="97"/>
        <v>FALSE</v>
      </c>
    </row>
    <row r="774" spans="1:22">
      <c r="A774" s="8">
        <v>951</v>
      </c>
      <c r="B774" s="8" t="s">
        <v>1035</v>
      </c>
      <c r="C774" t="s">
        <v>1270</v>
      </c>
      <c r="D774">
        <f>VLOOKUP(A774,[1]数据整理!$A:$O,15,0)</f>
        <v>55101</v>
      </c>
      <c r="E774" t="str">
        <f>VLOOKUP(D774,目标专业代码!$I:$J,2,0)</f>
        <v>英语笔译</v>
      </c>
      <c r="F774" s="41">
        <v>2.49485694294442</v>
      </c>
      <c r="G774" s="41">
        <v>-2.00492484928873</v>
      </c>
      <c r="H774" s="41">
        <v>-0.536990216831994</v>
      </c>
      <c r="I774" s="7" t="s">
        <v>1262</v>
      </c>
      <c r="J774" s="7">
        <f t="shared" si="91"/>
        <v>0</v>
      </c>
      <c r="K774" s="7" t="str">
        <f t="shared" si="92"/>
        <v>不予录取</v>
      </c>
      <c r="L774">
        <v>1</v>
      </c>
      <c r="M774">
        <v>0.08788</v>
      </c>
      <c r="N774">
        <v>-1.1767</v>
      </c>
      <c r="O774" s="41">
        <f>IF(L774=0,0,IF(C774&lt;&gt;"外语学院",综合评价得分!F774*因子分析矩阵及成分!$R$2+综合评价得分!G774*因子分析矩阵及成分!$R$3+综合评价得分!H774*因子分析矩阵及成分!$R$4,IF(综合评价得分!C774="外语学院",综合评价得分!G774*因子分析矩阵及成分!$R$7+综合评价得分!H774*因子分析矩阵及成分!$R$9)))</f>
        <v>-1.71322389975697</v>
      </c>
      <c r="P774" s="40">
        <f t="shared" si="93"/>
        <v>971</v>
      </c>
      <c r="Q774">
        <f t="shared" si="94"/>
        <v>36</v>
      </c>
      <c r="R774">
        <f t="shared" si="95"/>
        <v>17</v>
      </c>
      <c r="S774" t="str">
        <f>IF(Q774&lt;=VLOOKUP(C774,录取名额!$A:$B,2,0),"录取","不予录取")</f>
        <v>不予录取</v>
      </c>
      <c r="T774" t="str">
        <f t="shared" si="96"/>
        <v>RIGHT</v>
      </c>
      <c r="U774" t="str">
        <f>IF(R774&lt;=VLOOKUP(E774,录取名额!E:F,2,0),"录取","不予录取")</f>
        <v>不予录取</v>
      </c>
      <c r="V774" t="str">
        <f t="shared" si="97"/>
        <v>RIGHT</v>
      </c>
    </row>
    <row r="775" spans="1:22">
      <c r="A775" s="8">
        <v>952</v>
      </c>
      <c r="B775" s="8" t="s">
        <v>1036</v>
      </c>
      <c r="C775" t="s">
        <v>1263</v>
      </c>
      <c r="D775">
        <f>VLOOKUP(A775,[1]数据整理!$A:$O,15,0)</f>
        <v>97300</v>
      </c>
      <c r="E775" t="str">
        <f>VLOOKUP(D775,目标专业代码!$I:$J,2,0)</f>
        <v>风景园林学（农学）</v>
      </c>
      <c r="F775" s="41">
        <v>-1.65131689572318</v>
      </c>
      <c r="G775" s="41">
        <v>0.220444111663028</v>
      </c>
      <c r="H775" s="41">
        <v>0.277329439446067</v>
      </c>
      <c r="I775" s="7">
        <v>82.66</v>
      </c>
      <c r="J775" s="7">
        <f t="shared" si="91"/>
        <v>82.66</v>
      </c>
      <c r="K775" s="7" t="str">
        <f t="shared" si="92"/>
        <v>录取</v>
      </c>
      <c r="L775">
        <v>1</v>
      </c>
      <c r="M775">
        <v>1.28152</v>
      </c>
      <c r="N775">
        <v>-0.94355</v>
      </c>
      <c r="O775" s="41">
        <f>IF(L775=0,0,IF(C775&lt;&gt;"外语学院",综合评价得分!F775*因子分析矩阵及成分!$R$2+综合评价得分!G775*因子分析矩阵及成分!$R$3+综合评价得分!H775*因子分析矩阵及成分!$R$4,IF(综合评价得分!C775="外语学院",综合评价得分!G775*因子分析矩阵及成分!$R$7+综合评价得分!H775*因子分析矩阵及成分!$R$9)))</f>
        <v>-0.247647664247131</v>
      </c>
      <c r="P775" s="40">
        <f t="shared" si="93"/>
        <v>640</v>
      </c>
      <c r="Q775">
        <f t="shared" si="94"/>
        <v>155</v>
      </c>
      <c r="R775">
        <f t="shared" si="95"/>
        <v>32</v>
      </c>
      <c r="S775" t="str">
        <f>IF(Q775&lt;=VLOOKUP(C775,录取名额!$A:$B,2,0),"录取","不予录取")</f>
        <v>不予录取</v>
      </c>
      <c r="T775" t="str">
        <f t="shared" si="96"/>
        <v>FALSE</v>
      </c>
      <c r="U775" t="str">
        <f>IF(R775&lt;=VLOOKUP(E775,录取名额!E:F,2,0),"录取","不予录取")</f>
        <v>不予录取</v>
      </c>
      <c r="V775" t="str">
        <f t="shared" si="97"/>
        <v>FALSE</v>
      </c>
    </row>
    <row r="776" spans="1:22">
      <c r="A776" s="8">
        <v>953</v>
      </c>
      <c r="B776" s="8" t="s">
        <v>1037</v>
      </c>
      <c r="C776" t="s">
        <v>1261</v>
      </c>
      <c r="D776">
        <f>VLOOKUP(A776,[1]数据整理!$A:$O,15,0)</f>
        <v>120200</v>
      </c>
      <c r="E776" t="str">
        <f>VLOOKUP(D776,目标专业代码!$I:$J,2,0)</f>
        <v>工商管理</v>
      </c>
      <c r="F776" s="41">
        <v>-0.593728816185881</v>
      </c>
      <c r="G776" s="41">
        <v>-0.691465086722221</v>
      </c>
      <c r="H776" s="41">
        <v>1.99873094266773</v>
      </c>
      <c r="I776" s="7" t="s">
        <v>1262</v>
      </c>
      <c r="J776" s="7">
        <f t="shared" si="91"/>
        <v>0</v>
      </c>
      <c r="K776" s="7" t="str">
        <f t="shared" si="92"/>
        <v>不予录取</v>
      </c>
      <c r="L776">
        <v>1</v>
      </c>
      <c r="M776">
        <v>0.15434</v>
      </c>
      <c r="N776">
        <v>-0.28862</v>
      </c>
      <c r="O776" s="41">
        <f>IF(L776=0,0,IF(C776&lt;&gt;"外语学院",综合评价得分!F776*因子分析矩阵及成分!$R$2+综合评价得分!G776*因子分析矩阵及成分!$R$3+综合评价得分!H776*因子分析矩阵及成分!$R$4,IF(综合评价得分!C776="外语学院",综合评价得分!G776*因子分析矩阵及成分!$R$7+综合评价得分!H776*因子分析矩阵及成分!$R$9)))</f>
        <v>0.272694687294901</v>
      </c>
      <c r="P776" s="40">
        <f t="shared" si="93"/>
        <v>261</v>
      </c>
      <c r="Q776">
        <f t="shared" si="94"/>
        <v>128</v>
      </c>
      <c r="R776">
        <f t="shared" si="95"/>
        <v>44</v>
      </c>
      <c r="S776" t="str">
        <f>IF(Q776&lt;=VLOOKUP(C776,录取名额!$A:$B,2,0),"录取","不予录取")</f>
        <v>不予录取</v>
      </c>
      <c r="T776" t="str">
        <f t="shared" si="96"/>
        <v>RIGHT</v>
      </c>
      <c r="U776" t="str">
        <f>IF(R776&lt;=VLOOKUP(E776,录取名额!E:F,2,0),"录取","不予录取")</f>
        <v>不予录取</v>
      </c>
      <c r="V776" t="str">
        <f t="shared" si="97"/>
        <v>RIGHT</v>
      </c>
    </row>
    <row r="777" spans="1:22">
      <c r="A777" s="8">
        <v>954</v>
      </c>
      <c r="B777" s="8" t="s">
        <v>1038</v>
      </c>
      <c r="C777" t="s">
        <v>1267</v>
      </c>
      <c r="D777">
        <f>VLOOKUP(A777,[1]数据整理!$A:$O,15,0)</f>
        <v>90707</v>
      </c>
      <c r="E777" t="str">
        <f>VLOOKUP(D777,目标专业代码!$I:$J,2,0)</f>
        <v>水土保持与荒漠化防治</v>
      </c>
      <c r="F777" s="41">
        <v>-0.983631801895445</v>
      </c>
      <c r="G777" s="41">
        <v>-0.178086198245359</v>
      </c>
      <c r="H777" s="41">
        <v>0.0786345892814738</v>
      </c>
      <c r="I777" s="7">
        <v>85.8</v>
      </c>
      <c r="J777" s="7">
        <f t="shared" si="91"/>
        <v>85.8</v>
      </c>
      <c r="K777" s="7" t="str">
        <f t="shared" si="92"/>
        <v>录取</v>
      </c>
      <c r="L777">
        <v>1</v>
      </c>
      <c r="M777">
        <v>-0.04005</v>
      </c>
      <c r="N777">
        <v>-0.64373</v>
      </c>
      <c r="O777" s="41">
        <f>IF(L777=0,0,IF(C777&lt;&gt;"外语学院",综合评价得分!F777*因子分析矩阵及成分!$R$2+综合评价得分!G777*因子分析矩阵及成分!$R$3+综合评价得分!H777*因子分析矩阵及成分!$R$4,IF(综合评价得分!C777="外语学院",综合评价得分!G777*因子分析矩阵及成分!$R$7+综合评价得分!H777*因子分析矩阵及成分!$R$9)))</f>
        <v>-0.327419884766774</v>
      </c>
      <c r="P777" s="40">
        <f t="shared" si="93"/>
        <v>699</v>
      </c>
      <c r="Q777">
        <f t="shared" si="94"/>
        <v>16</v>
      </c>
      <c r="R777">
        <f t="shared" si="95"/>
        <v>9</v>
      </c>
      <c r="S777" t="str">
        <f>IF(Q777&lt;=VLOOKUP(C777,录取名额!$A:$B,2,0),"录取","不予录取")</f>
        <v>录取</v>
      </c>
      <c r="T777" t="str">
        <f t="shared" si="96"/>
        <v>RIGHT</v>
      </c>
      <c r="U777" t="str">
        <f>IF(R777&lt;=VLOOKUP(E777,录取名额!E:F,2,0),"录取","不予录取")</f>
        <v>录取</v>
      </c>
      <c r="V777" t="str">
        <f t="shared" si="97"/>
        <v>RIGHT</v>
      </c>
    </row>
    <row r="778" spans="1:22">
      <c r="A778" s="8">
        <v>955</v>
      </c>
      <c r="B778" s="8" t="s">
        <v>1039</v>
      </c>
      <c r="C778" t="s">
        <v>1271</v>
      </c>
      <c r="D778">
        <f>VLOOKUP(A778,[1]数据整理!$A:$O,15,0)</f>
        <v>90704</v>
      </c>
      <c r="E778" t="str">
        <f>VLOOKUP(D778,目标专业代码!$I:$J,2,0)</f>
        <v>森林经理学</v>
      </c>
      <c r="F778" s="41">
        <v>-0.869495401822516</v>
      </c>
      <c r="G778" s="41">
        <v>-0.215310265838113</v>
      </c>
      <c r="H778" s="41">
        <v>-0.590857091297079</v>
      </c>
      <c r="I778" s="7">
        <v>88.06</v>
      </c>
      <c r="J778" s="7">
        <f t="shared" si="91"/>
        <v>88.06</v>
      </c>
      <c r="K778" s="7" t="str">
        <f t="shared" si="92"/>
        <v>录取</v>
      </c>
      <c r="L778">
        <v>1</v>
      </c>
      <c r="M778">
        <v>-0.04634</v>
      </c>
      <c r="N778">
        <v>-0.52489</v>
      </c>
      <c r="O778" s="41">
        <f>IF(L778=0,0,IF(C778&lt;&gt;"外语学院",综合评价得分!F778*因子分析矩阵及成分!$R$2+综合评价得分!G778*因子分析矩阵及成分!$R$3+综合评价得分!H778*因子分析矩阵及成分!$R$4,IF(综合评价得分!C778="外语学院",综合评价得分!G778*因子分析矩阵及成分!$R$7+综合评价得分!H778*因子分析矩阵及成分!$R$9)))</f>
        <v>-0.569799433982902</v>
      </c>
      <c r="P778" s="40">
        <f t="shared" si="93"/>
        <v>810</v>
      </c>
      <c r="Q778">
        <f t="shared" si="94"/>
        <v>52</v>
      </c>
      <c r="R778">
        <f t="shared" si="95"/>
        <v>15</v>
      </c>
      <c r="S778" t="str">
        <f>IF(Q778&lt;=VLOOKUP(C778,录取名额!$A:$B,2,0),"录取","不予录取")</f>
        <v>不予录取</v>
      </c>
      <c r="T778" t="str">
        <f t="shared" si="96"/>
        <v>FALSE</v>
      </c>
      <c r="U778" t="str">
        <f>IF(R778&lt;=VLOOKUP(E778,录取名额!E:F,2,0),"录取","不予录取")</f>
        <v>不予录取</v>
      </c>
      <c r="V778" t="str">
        <f t="shared" si="97"/>
        <v>FALSE</v>
      </c>
    </row>
    <row r="779" spans="1:22">
      <c r="A779" s="8">
        <v>956</v>
      </c>
      <c r="B779" s="8" t="s">
        <v>1040</v>
      </c>
      <c r="C779" t="s">
        <v>1266</v>
      </c>
      <c r="D779">
        <f>VLOOKUP(A779,[1]数据整理!$A:$O,15,0)</f>
        <v>81200</v>
      </c>
      <c r="E779" t="str">
        <f>VLOOKUP(D779,目标专业代码!$I:$J,2,0)</f>
        <v>计算机科学与技术</v>
      </c>
      <c r="F779" s="41">
        <v>0.638028599657752</v>
      </c>
      <c r="G779" s="41">
        <v>-0.76844183273112</v>
      </c>
      <c r="H779" s="41">
        <v>-0.881413587411653</v>
      </c>
      <c r="I779" s="7">
        <v>86.73</v>
      </c>
      <c r="J779" s="7">
        <f t="shared" si="91"/>
        <v>86.73</v>
      </c>
      <c r="K779" s="7" t="str">
        <f t="shared" si="92"/>
        <v>录取</v>
      </c>
      <c r="L779">
        <v>1</v>
      </c>
      <c r="M779">
        <v>0.03558</v>
      </c>
      <c r="N779">
        <v>0.94258</v>
      </c>
      <c r="O779" s="41">
        <f>IF(L779=0,0,IF(C779&lt;&gt;"外语学院",综合评价得分!F779*因子分析矩阵及成分!$R$2+综合评价得分!G779*因子分析矩阵及成分!$R$3+综合评价得分!H779*因子分析矩阵及成分!$R$4,IF(综合评价得分!C779="外语学院",综合评价得分!G779*因子分析矩阵及成分!$R$7+综合评价得分!H779*因子分析矩阵及成分!$R$9)))</f>
        <v>-0.52493593324865</v>
      </c>
      <c r="P779" s="40">
        <f t="shared" si="93"/>
        <v>792</v>
      </c>
      <c r="Q779">
        <f t="shared" si="94"/>
        <v>14</v>
      </c>
      <c r="R779">
        <f t="shared" si="95"/>
        <v>11</v>
      </c>
      <c r="S779" t="str">
        <f>IF(Q779&lt;=VLOOKUP(C779,录取名额!$A:$B,2,0),"录取","不予录取")</f>
        <v>不予录取</v>
      </c>
      <c r="T779" t="str">
        <f t="shared" si="96"/>
        <v>FALSE</v>
      </c>
      <c r="U779" t="str">
        <f>IF(R779&lt;=VLOOKUP(E779,录取名额!E:F,2,0),"录取","不予录取")</f>
        <v>不予录取</v>
      </c>
      <c r="V779" t="str">
        <f t="shared" si="97"/>
        <v>FALSE</v>
      </c>
    </row>
    <row r="780" spans="1:22">
      <c r="A780" s="8">
        <v>957</v>
      </c>
      <c r="B780" s="8" t="s">
        <v>1041</v>
      </c>
      <c r="C780" t="s">
        <v>1261</v>
      </c>
      <c r="D780">
        <f>VLOOKUP(A780,[1]数据整理!$A:$O,15,0)</f>
        <v>20200</v>
      </c>
      <c r="E780" t="str">
        <f>VLOOKUP(D780,目标专业代码!$I:$J,2,0)</f>
        <v>应用经济学</v>
      </c>
      <c r="F780" s="41">
        <v>-0.704035450440535</v>
      </c>
      <c r="G780" s="41">
        <v>0.29661161638211</v>
      </c>
      <c r="H780" s="41">
        <v>0.589932541326623</v>
      </c>
      <c r="I780" s="7" t="s">
        <v>1262</v>
      </c>
      <c r="J780" s="7">
        <f t="shared" si="91"/>
        <v>0</v>
      </c>
      <c r="K780" s="7" t="str">
        <f t="shared" si="92"/>
        <v>不予录取</v>
      </c>
      <c r="L780">
        <v>1</v>
      </c>
      <c r="M780">
        <v>-1.22935</v>
      </c>
      <c r="N780">
        <v>1.81256</v>
      </c>
      <c r="O780" s="41">
        <f>IF(L780=0,0,IF(C780&lt;&gt;"外语学院",综合评价得分!F780*因子分析矩阵及成分!$R$2+综合评价得分!G780*因子分析矩阵及成分!$R$3+综合评价得分!H780*因子分析矩阵及成分!$R$4,IF(综合评价得分!C780="外语学院",综合评价得分!G780*因子分析矩阵及成分!$R$7+综合评价得分!H780*因子分析矩阵及成分!$R$9)))</f>
        <v>0.171179342391276</v>
      </c>
      <c r="P780" s="40">
        <f t="shared" si="93"/>
        <v>311</v>
      </c>
      <c r="Q780">
        <f t="shared" si="94"/>
        <v>152</v>
      </c>
      <c r="R780">
        <f t="shared" si="95"/>
        <v>34</v>
      </c>
      <c r="S780" t="str">
        <f>IF(Q780&lt;=VLOOKUP(C780,录取名额!$A:$B,2,0),"录取","不予录取")</f>
        <v>不予录取</v>
      </c>
      <c r="T780" t="str">
        <f t="shared" si="96"/>
        <v>RIGHT</v>
      </c>
      <c r="U780" t="str">
        <f>IF(R780&lt;=VLOOKUP(E780,录取名额!E:F,2,0),"录取","不予录取")</f>
        <v>不予录取</v>
      </c>
      <c r="V780" t="str">
        <f t="shared" si="97"/>
        <v>RIGHT</v>
      </c>
    </row>
    <row r="781" spans="1:22">
      <c r="A781" s="8">
        <v>958</v>
      </c>
      <c r="B781" s="8" t="s">
        <v>1043</v>
      </c>
      <c r="C781" t="s">
        <v>1263</v>
      </c>
      <c r="D781">
        <f>VLOOKUP(A781,[1]数据整理!$A:$O,15,0)</f>
        <v>95300</v>
      </c>
      <c r="E781" t="str">
        <f>VLOOKUP(D781,目标专业代码!$I:$J,2,0)</f>
        <v>风景园林</v>
      </c>
      <c r="F781" s="41">
        <v>1.02410181954904</v>
      </c>
      <c r="G781" s="41">
        <v>-0.348217335961276</v>
      </c>
      <c r="H781" s="41">
        <v>-0.559897826586723</v>
      </c>
      <c r="I781" s="7">
        <v>80.01</v>
      </c>
      <c r="J781" s="7">
        <f t="shared" si="91"/>
        <v>80.01</v>
      </c>
      <c r="K781" s="7" t="str">
        <f t="shared" si="92"/>
        <v>录取</v>
      </c>
      <c r="L781">
        <v>1</v>
      </c>
      <c r="M781">
        <v>-1.22905</v>
      </c>
      <c r="N781">
        <v>-1.13177</v>
      </c>
      <c r="O781" s="41">
        <f>IF(L781=0,0,IF(C781&lt;&gt;"外语学院",综合评价得分!F781*因子分析矩阵及成分!$R$2+综合评价得分!G781*因子分析矩阵及成分!$R$3+综合评价得分!H781*因子分析矩阵及成分!$R$4,IF(综合评价得分!C781="外语学院",综合评价得分!G781*因子分析矩阵及成分!$R$7+综合评价得分!H781*因子分析矩阵及成分!$R$9)))</f>
        <v>-0.0953000951986144</v>
      </c>
      <c r="P781" s="40">
        <f t="shared" si="93"/>
        <v>505</v>
      </c>
      <c r="Q781">
        <f t="shared" si="94"/>
        <v>129</v>
      </c>
      <c r="R781">
        <f t="shared" si="95"/>
        <v>65</v>
      </c>
      <c r="S781" t="str">
        <f>IF(Q781&lt;=VLOOKUP(C781,录取名额!$A:$B,2,0),"录取","不予录取")</f>
        <v>不予录取</v>
      </c>
      <c r="T781" t="str">
        <f t="shared" si="96"/>
        <v>FALSE</v>
      </c>
      <c r="U781" t="str">
        <f>IF(R781&lt;=VLOOKUP(E781,录取名额!E:F,2,0),"录取","不予录取")</f>
        <v>不予录取</v>
      </c>
      <c r="V781" t="str">
        <f t="shared" si="97"/>
        <v>FALSE</v>
      </c>
    </row>
    <row r="782" spans="1:22">
      <c r="A782" s="8">
        <v>959</v>
      </c>
      <c r="B782" s="8" t="s">
        <v>1044</v>
      </c>
      <c r="C782" t="s">
        <v>1263</v>
      </c>
      <c r="D782">
        <f>VLOOKUP(A782,[1]数据整理!$A:$O,15,0)</f>
        <v>83400</v>
      </c>
      <c r="E782" t="str">
        <f>VLOOKUP(D782,目标专业代码!$I:$J,2,0)</f>
        <v>风景园林学（工学）</v>
      </c>
      <c r="F782" s="41">
        <v>-0.82465916050789</v>
      </c>
      <c r="G782" s="41">
        <v>-0.605193369885678</v>
      </c>
      <c r="H782" s="41">
        <v>-0.881413587411653</v>
      </c>
      <c r="I782" s="7">
        <v>85</v>
      </c>
      <c r="J782" s="7">
        <f t="shared" si="91"/>
        <v>85</v>
      </c>
      <c r="K782" s="7" t="str">
        <f t="shared" si="92"/>
        <v>录取</v>
      </c>
      <c r="L782">
        <v>1</v>
      </c>
      <c r="M782">
        <v>-0.39473</v>
      </c>
      <c r="N782">
        <v>0.37639</v>
      </c>
      <c r="O782" s="41">
        <f>IF(L782=0,0,IF(C782&lt;&gt;"外语学院",综合评价得分!F782*因子分析矩阵及成分!$R$2+综合评价得分!G782*因子分析矩阵及成分!$R$3+综合评价得分!H782*因子分析矩阵及成分!$R$4,IF(综合评价得分!C782="外语学院",综合评价得分!G782*因子分析矩阵及成分!$R$7+综合评价得分!H782*因子分析矩阵及成分!$R$9)))</f>
        <v>-0.853561666847641</v>
      </c>
      <c r="P782" s="40">
        <f t="shared" si="93"/>
        <v>904</v>
      </c>
      <c r="Q782">
        <f t="shared" si="94"/>
        <v>209</v>
      </c>
      <c r="R782">
        <f t="shared" si="95"/>
        <v>55</v>
      </c>
      <c r="S782" t="str">
        <f>IF(Q782&lt;=VLOOKUP(C782,录取名额!$A:$B,2,0),"录取","不予录取")</f>
        <v>不予录取</v>
      </c>
      <c r="T782" t="str">
        <f t="shared" si="96"/>
        <v>FALSE</v>
      </c>
      <c r="U782" t="str">
        <f>IF(R782&lt;=VLOOKUP(E782,录取名额!E:F,2,0),"录取","不予录取")</f>
        <v>不予录取</v>
      </c>
      <c r="V782" t="str">
        <f t="shared" si="97"/>
        <v>FALSE</v>
      </c>
    </row>
    <row r="783" spans="1:22">
      <c r="A783" s="8">
        <v>960</v>
      </c>
      <c r="B783" s="8" t="s">
        <v>1045</v>
      </c>
      <c r="C783" t="s">
        <v>1263</v>
      </c>
      <c r="D783">
        <f>VLOOKUP(A783,[1]数据整理!$A:$O,15,0)</f>
        <v>95300</v>
      </c>
      <c r="E783" t="str">
        <f>VLOOKUP(D783,目标专业代码!$I:$J,2,0)</f>
        <v>风景园林</v>
      </c>
      <c r="F783" s="41">
        <v>-1.09491265086673</v>
      </c>
      <c r="G783" s="41">
        <v>-0.407159832835428</v>
      </c>
      <c r="H783" s="41">
        <v>-0.881413587411653</v>
      </c>
      <c r="I783" s="7">
        <v>76.1</v>
      </c>
      <c r="J783" s="7">
        <f t="shared" si="91"/>
        <v>76.1</v>
      </c>
      <c r="K783" s="7" t="str">
        <f t="shared" si="92"/>
        <v>录取</v>
      </c>
      <c r="L783">
        <v>1</v>
      </c>
      <c r="M783">
        <v>-0.41027</v>
      </c>
      <c r="N783">
        <v>-0.41582</v>
      </c>
      <c r="O783" s="41">
        <f>IF(L783=0,0,IF(C783&lt;&gt;"外语学院",综合评价得分!F783*因子分析矩阵及成分!$R$2+综合评价得分!G783*因子分析矩阵及成分!$R$3+综合评价得分!H783*因子分析矩阵及成分!$R$4,IF(综合评价得分!C783="外语学院",综合评价得分!G783*因子分析矩阵及成分!$R$7+综合评价得分!H783*因子分析矩阵及成分!$R$9)))</f>
        <v>-0.834655862072135</v>
      </c>
      <c r="P783" s="40">
        <f t="shared" si="93"/>
        <v>898</v>
      </c>
      <c r="Q783">
        <f t="shared" si="94"/>
        <v>205</v>
      </c>
      <c r="R783">
        <f t="shared" si="95"/>
        <v>105</v>
      </c>
      <c r="S783" t="str">
        <f>IF(Q783&lt;=VLOOKUP(C783,录取名额!$A:$B,2,0),"录取","不予录取")</f>
        <v>不予录取</v>
      </c>
      <c r="T783" t="str">
        <f t="shared" si="96"/>
        <v>FALSE</v>
      </c>
      <c r="U783" t="str">
        <f>IF(R783&lt;=VLOOKUP(E783,录取名额!E:F,2,0),"录取","不予录取")</f>
        <v>不予录取</v>
      </c>
      <c r="V783" t="str">
        <f t="shared" si="97"/>
        <v>FALSE</v>
      </c>
    </row>
    <row r="784" spans="1:22">
      <c r="A784" s="8">
        <v>961</v>
      </c>
      <c r="B784" s="8" t="s">
        <v>1046</v>
      </c>
      <c r="C784" t="s">
        <v>1263</v>
      </c>
      <c r="D784">
        <f>VLOOKUP(A784,[1]数据整理!$A:$O,15,0)</f>
        <v>83400</v>
      </c>
      <c r="E784" t="str">
        <f>VLOOKUP(D784,目标专业代码!$I:$J,2,0)</f>
        <v>风景园林学（工学）</v>
      </c>
      <c r="F784" s="41">
        <v>-1.01542633017296</v>
      </c>
      <c r="G784" s="41">
        <v>-1.58808526414264</v>
      </c>
      <c r="H784" s="41">
        <v>-0.881413587411653</v>
      </c>
      <c r="I784" s="7">
        <v>82.07</v>
      </c>
      <c r="J784" s="7">
        <f t="shared" si="91"/>
        <v>82.07</v>
      </c>
      <c r="K784" s="7" t="str">
        <f t="shared" si="92"/>
        <v>录取</v>
      </c>
      <c r="L784">
        <v>1</v>
      </c>
      <c r="M784">
        <v>1.83879</v>
      </c>
      <c r="N784">
        <v>-1.07191</v>
      </c>
      <c r="O784" s="41">
        <f>IF(L784=0,0,IF(C784&lt;&gt;"外语学院",综合评价得分!F784*因子分析矩阵及成分!$R$2+综合评价得分!G784*因子分析矩阵及成分!$R$3+综合评价得分!H784*因子分析矩阵及成分!$R$4,IF(综合评价得分!C784="外语学院",综合评价得分!G784*因子分析矩阵及成分!$R$7+综合评价得分!H784*因子分析矩阵及成分!$R$9)))</f>
        <v>-1.37272471480691</v>
      </c>
      <c r="P784" s="40">
        <f t="shared" si="93"/>
        <v>956</v>
      </c>
      <c r="Q784">
        <f t="shared" si="94"/>
        <v>230</v>
      </c>
      <c r="R784">
        <f t="shared" si="95"/>
        <v>62</v>
      </c>
      <c r="S784" t="str">
        <f>IF(Q784&lt;=VLOOKUP(C784,录取名额!$A:$B,2,0),"录取","不予录取")</f>
        <v>不予录取</v>
      </c>
      <c r="T784" t="str">
        <f t="shared" si="96"/>
        <v>FALSE</v>
      </c>
      <c r="U784" t="str">
        <f>IF(R784&lt;=VLOOKUP(E784,录取名额!E:F,2,0),"录取","不予录取")</f>
        <v>不予录取</v>
      </c>
      <c r="V784" t="str">
        <f t="shared" si="97"/>
        <v>FALSE</v>
      </c>
    </row>
    <row r="785" spans="1:22">
      <c r="A785" s="8">
        <v>962</v>
      </c>
      <c r="B785" s="8" t="s">
        <v>1047</v>
      </c>
      <c r="C785" t="s">
        <v>1263</v>
      </c>
      <c r="D785">
        <f>VLOOKUP(A785,[1]数据整理!$A:$O,15,0)</f>
        <v>95300</v>
      </c>
      <c r="E785" t="str">
        <f>VLOOKUP(D785,目标专业代码!$I:$J,2,0)</f>
        <v>风景园林</v>
      </c>
      <c r="F785" s="41">
        <v>1.0057173805066</v>
      </c>
      <c r="G785" s="41">
        <v>-0.09327747401242</v>
      </c>
      <c r="H785" s="41">
        <v>-0.835482764436663</v>
      </c>
      <c r="I785" s="7">
        <v>77.86</v>
      </c>
      <c r="J785" s="7">
        <f t="shared" si="91"/>
        <v>77.86</v>
      </c>
      <c r="K785" s="7" t="str">
        <f t="shared" si="92"/>
        <v>录取</v>
      </c>
      <c r="L785">
        <v>1</v>
      </c>
      <c r="M785">
        <v>-0.54288</v>
      </c>
      <c r="N785">
        <v>-0.61579</v>
      </c>
      <c r="O785" s="41">
        <f>IF(L785=0,0,IF(C785&lt;&gt;"外语学院",综合评价得分!F785*因子分析矩阵及成分!$R$2+综合评价得分!G785*因子分析矩阵及成分!$R$3+综合评价得分!H785*因子分析矩阵及成分!$R$4,IF(综合评价得分!C785="外语学院",综合评价得分!G785*因子分析矩阵及成分!$R$7+综合评价得分!H785*因子分析矩阵及成分!$R$9)))</f>
        <v>-0.0850274575456503</v>
      </c>
      <c r="P785" s="40">
        <f t="shared" si="93"/>
        <v>493</v>
      </c>
      <c r="Q785">
        <f t="shared" si="94"/>
        <v>126</v>
      </c>
      <c r="R785">
        <f t="shared" si="95"/>
        <v>64</v>
      </c>
      <c r="S785" t="str">
        <f>IF(Q785&lt;=VLOOKUP(C785,录取名额!$A:$B,2,0),"录取","不予录取")</f>
        <v>不予录取</v>
      </c>
      <c r="T785" t="str">
        <f t="shared" si="96"/>
        <v>FALSE</v>
      </c>
      <c r="U785" t="str">
        <f>IF(R785&lt;=VLOOKUP(E785,录取名额!E:F,2,0),"录取","不予录取")</f>
        <v>不予录取</v>
      </c>
      <c r="V785" t="str">
        <f t="shared" si="97"/>
        <v>FALSE</v>
      </c>
    </row>
    <row r="786" spans="1:22">
      <c r="A786" s="8">
        <v>963</v>
      </c>
      <c r="B786" s="8" t="s">
        <v>1048</v>
      </c>
      <c r="C786" t="s">
        <v>1263</v>
      </c>
      <c r="D786">
        <f>VLOOKUP(A786,[1]数据整理!$A:$O,15,0)</f>
        <v>95300</v>
      </c>
      <c r="E786" t="str">
        <f>VLOOKUP(D786,目标专业代码!$I:$J,2,0)</f>
        <v>风景园林</v>
      </c>
      <c r="F786" s="41">
        <v>1.63078830794964</v>
      </c>
      <c r="G786" s="41">
        <v>-0.138363442491391</v>
      </c>
      <c r="H786" s="41">
        <v>-0.743621118486683</v>
      </c>
      <c r="I786" s="7">
        <v>65.56</v>
      </c>
      <c r="J786" s="7">
        <f t="shared" si="91"/>
        <v>65.56</v>
      </c>
      <c r="K786" s="7" t="str">
        <f t="shared" si="92"/>
        <v>录取</v>
      </c>
      <c r="L786">
        <v>1</v>
      </c>
      <c r="M786">
        <v>-0.86831</v>
      </c>
      <c r="N786">
        <v>0.23691</v>
      </c>
      <c r="O786" s="41">
        <f>IF(L786=0,0,IF(C786&lt;&gt;"外语学院",综合评价得分!F786*因子分析矩阵及成分!$R$2+综合评价得分!G786*因子分析矩阵及成分!$R$3+综合评价得分!H786*因子分析矩阵及成分!$R$4,IF(综合评价得分!C786="外语学院",综合评价得分!G786*因子分析矩阵及成分!$R$7+综合评价得分!H786*因子分析矩阵及成分!$R$9)))</f>
        <v>0.102295837305671</v>
      </c>
      <c r="P786" s="40">
        <f t="shared" si="93"/>
        <v>349</v>
      </c>
      <c r="Q786">
        <f t="shared" si="94"/>
        <v>96</v>
      </c>
      <c r="R786">
        <f t="shared" si="95"/>
        <v>47</v>
      </c>
      <c r="S786" t="str">
        <f>IF(Q786&lt;=VLOOKUP(C786,录取名额!$A:$B,2,0),"录取","不予录取")</f>
        <v>录取</v>
      </c>
      <c r="T786" t="str">
        <f t="shared" si="96"/>
        <v>RIGHT</v>
      </c>
      <c r="U786" t="str">
        <f>IF(R786&lt;=VLOOKUP(E786,录取名额!E:F,2,0),"录取","不予录取")</f>
        <v>录取</v>
      </c>
      <c r="V786" t="str">
        <f t="shared" si="97"/>
        <v>RIGHT</v>
      </c>
    </row>
    <row r="787" spans="1:22">
      <c r="A787" s="8">
        <v>964</v>
      </c>
      <c r="B787" s="8" t="s">
        <v>1049</v>
      </c>
      <c r="C787" t="s">
        <v>1263</v>
      </c>
      <c r="D787">
        <f>VLOOKUP(A787,[1]数据整理!$A:$O,15,0)</f>
        <v>83400</v>
      </c>
      <c r="E787" t="str">
        <f>VLOOKUP(D787,目标专业代码!$I:$J,2,0)</f>
        <v>风景园林学（工学）</v>
      </c>
      <c r="F787" s="41">
        <v>2.01686152784092</v>
      </c>
      <c r="G787" s="41">
        <v>0.367646078337872</v>
      </c>
      <c r="H787" s="41">
        <v>-0.835482764436663</v>
      </c>
      <c r="I787" s="7">
        <v>85.94</v>
      </c>
      <c r="J787" s="7">
        <f t="shared" si="91"/>
        <v>85.94</v>
      </c>
      <c r="K787" s="7" t="str">
        <f t="shared" si="92"/>
        <v>录取</v>
      </c>
      <c r="L787">
        <v>1</v>
      </c>
      <c r="M787">
        <v>-1.13652</v>
      </c>
      <c r="N787">
        <v>0.48206</v>
      </c>
      <c r="O787" s="41">
        <f>IF(L787=0,0,IF(C787&lt;&gt;"外语学院",综合评价得分!F787*因子分析矩阵及成分!$R$2+综合评价得分!G787*因子分析矩阵及成分!$R$3+综合评价得分!H787*因子分析矩阵及成分!$R$4,IF(综合评价得分!C787="外语学院",综合评价得分!G787*因子分析矩阵及成分!$R$7+综合评价得分!H787*因子分析矩阵及成分!$R$9)))</f>
        <v>0.414301508642034</v>
      </c>
      <c r="P787" s="40">
        <f t="shared" si="93"/>
        <v>190</v>
      </c>
      <c r="Q787">
        <f t="shared" si="94"/>
        <v>53</v>
      </c>
      <c r="R787">
        <f t="shared" si="95"/>
        <v>14</v>
      </c>
      <c r="S787" t="str">
        <f>IF(Q787&lt;=VLOOKUP(C787,录取名额!$A:$B,2,0),"录取","不予录取")</f>
        <v>录取</v>
      </c>
      <c r="T787" t="str">
        <f t="shared" si="96"/>
        <v>RIGHT</v>
      </c>
      <c r="U787" t="str">
        <f>IF(R787&lt;=VLOOKUP(E787,录取名额!E:F,2,0),"录取","不予录取")</f>
        <v>录取</v>
      </c>
      <c r="V787" t="str">
        <f t="shared" si="97"/>
        <v>RIGHT</v>
      </c>
    </row>
    <row r="788" spans="1:22">
      <c r="A788" s="8">
        <v>965</v>
      </c>
      <c r="B788" s="8" t="s">
        <v>1050</v>
      </c>
      <c r="C788" t="s">
        <v>1263</v>
      </c>
      <c r="D788">
        <f>VLOOKUP(A788,[1]数据整理!$A:$O,15,0)</f>
        <v>95300</v>
      </c>
      <c r="E788" t="str">
        <f>VLOOKUP(D788,目标专业代码!$I:$J,2,0)</f>
        <v>风景园林</v>
      </c>
      <c r="F788" s="41">
        <v>-0.602097462565313</v>
      </c>
      <c r="G788" s="41">
        <v>-1.38370026360211</v>
      </c>
      <c r="H788" s="41">
        <v>-0.789551941461673</v>
      </c>
      <c r="I788" s="7">
        <v>74.11</v>
      </c>
      <c r="J788" s="7">
        <f t="shared" si="91"/>
        <v>74.11</v>
      </c>
      <c r="K788" s="7" t="str">
        <f t="shared" si="92"/>
        <v>录取</v>
      </c>
      <c r="L788">
        <v>1</v>
      </c>
      <c r="M788">
        <v>-2.42992</v>
      </c>
      <c r="N788">
        <v>0.92489</v>
      </c>
      <c r="O788" s="41">
        <f>IF(L788=0,0,IF(C788&lt;&gt;"外语学院",综合评价得分!F788*因子分析矩阵及成分!$R$2+综合评价得分!G788*因子分析矩阵及成分!$R$3+综合评价得分!H788*因子分析矩阵及成分!$R$4,IF(综合评价得分!C788="外语学院",综合评价得分!G788*因子分析矩阵及成分!$R$7+综合评价得分!H788*因子分析矩阵及成分!$R$9)))</f>
        <v>-1.12585448593199</v>
      </c>
      <c r="P788" s="40">
        <f t="shared" si="93"/>
        <v>939</v>
      </c>
      <c r="Q788">
        <f t="shared" si="94"/>
        <v>224</v>
      </c>
      <c r="R788">
        <f t="shared" si="95"/>
        <v>115</v>
      </c>
      <c r="S788" t="str">
        <f>IF(Q788&lt;=VLOOKUP(C788,录取名额!$A:$B,2,0),"录取","不予录取")</f>
        <v>不予录取</v>
      </c>
      <c r="T788" t="str">
        <f t="shared" si="96"/>
        <v>FALSE</v>
      </c>
      <c r="U788" t="str">
        <f>IF(R788&lt;=VLOOKUP(E788,录取名额!E:F,2,0),"录取","不予录取")</f>
        <v>不予录取</v>
      </c>
      <c r="V788" t="str">
        <f t="shared" si="97"/>
        <v>FALSE</v>
      </c>
    </row>
    <row r="789" spans="1:22">
      <c r="A789" s="8">
        <v>966</v>
      </c>
      <c r="B789" s="8" t="s">
        <v>1051</v>
      </c>
      <c r="C789" t="s">
        <v>1263</v>
      </c>
      <c r="D789">
        <f>VLOOKUP(A789,[1]数据整理!$A:$O,15,0)</f>
        <v>95300</v>
      </c>
      <c r="E789" t="str">
        <f>VLOOKUP(D789,目标专业代码!$I:$J,2,0)</f>
        <v>风景园林</v>
      </c>
      <c r="F789" s="41">
        <v>0.924039894755217</v>
      </c>
      <c r="G789" s="41">
        <v>0.151305485311376</v>
      </c>
      <c r="H789" s="41">
        <v>-0.881413587411653</v>
      </c>
      <c r="I789" s="7">
        <v>90.3</v>
      </c>
      <c r="J789" s="7">
        <f t="shared" si="91"/>
        <v>90.3</v>
      </c>
      <c r="K789" s="7" t="str">
        <f t="shared" si="92"/>
        <v>录取</v>
      </c>
      <c r="L789">
        <v>1</v>
      </c>
      <c r="M789">
        <v>-0.95253</v>
      </c>
      <c r="N789">
        <v>0.0399</v>
      </c>
      <c r="O789" s="41">
        <f>IF(L789=0,0,IF(C789&lt;&gt;"外语学院",综合评价得分!F789*因子分析矩阵及成分!$R$2+综合评价得分!G789*因子分析矩阵及成分!$R$3+综合评价得分!H789*因子分析矩阵及成分!$R$4,IF(综合评价得分!C789="外语学院",综合评价得分!G789*因子分析矩阵及成分!$R$7+综合评价得分!H789*因子分析矩阵及成分!$R$9)))</f>
        <v>-0.00928276940151029</v>
      </c>
      <c r="P789" s="40">
        <f t="shared" si="93"/>
        <v>427</v>
      </c>
      <c r="Q789">
        <f t="shared" si="94"/>
        <v>117</v>
      </c>
      <c r="R789">
        <f t="shared" si="95"/>
        <v>58</v>
      </c>
      <c r="S789" t="str">
        <f>IF(Q789&lt;=VLOOKUP(C789,录取名额!$A:$B,2,0),"录取","不予录取")</f>
        <v>不予录取</v>
      </c>
      <c r="T789" t="str">
        <f t="shared" si="96"/>
        <v>FALSE</v>
      </c>
      <c r="U789" t="str">
        <f>IF(R789&lt;=VLOOKUP(E789,录取名额!E:F,2,0),"录取","不予录取")</f>
        <v>录取</v>
      </c>
      <c r="V789" t="str">
        <f t="shared" si="97"/>
        <v>RIGHT</v>
      </c>
    </row>
    <row r="790" spans="1:22">
      <c r="A790" s="8">
        <v>967</v>
      </c>
      <c r="B790" s="8" t="s">
        <v>1052</v>
      </c>
      <c r="C790" t="s">
        <v>1261</v>
      </c>
      <c r="D790">
        <f>VLOOKUP(A790,[1]数据整理!$A:$O,15,0)</f>
        <v>120200</v>
      </c>
      <c r="E790" t="str">
        <f>VLOOKUP(D790,目标专业代码!$I:$J,2,0)</f>
        <v>工商管理</v>
      </c>
      <c r="F790" s="41">
        <v>-0.704035450440535</v>
      </c>
      <c r="G790" s="41">
        <v>-0.669059656521768</v>
      </c>
      <c r="H790" s="41">
        <v>-0.510937553951603</v>
      </c>
      <c r="I790" s="7">
        <v>84.38</v>
      </c>
      <c r="J790" s="7">
        <f t="shared" si="91"/>
        <v>84.38</v>
      </c>
      <c r="K790" s="7" t="str">
        <f t="shared" si="92"/>
        <v>录取</v>
      </c>
      <c r="L790">
        <v>1</v>
      </c>
      <c r="M790">
        <v>0.65571</v>
      </c>
      <c r="N790">
        <v>-0.64829</v>
      </c>
      <c r="O790" s="41">
        <f>IF(L790=0,0,IF(C790&lt;&gt;"外语学院",综合评价得分!F790*因子分析矩阵及成分!$R$2+综合评价得分!G790*因子分析矩阵及成分!$R$3+综合评价得分!H790*因子分析矩阵及成分!$R$4,IF(综合评价得分!C790="外语学院",综合评价得分!G790*因子分析矩阵及成分!$R$7+综合评价得分!H790*因子分析矩阵及成分!$R$9)))</f>
        <v>-0.708479435788143</v>
      </c>
      <c r="P790" s="40">
        <f t="shared" si="93"/>
        <v>864</v>
      </c>
      <c r="Q790">
        <f t="shared" si="94"/>
        <v>348</v>
      </c>
      <c r="R790">
        <f t="shared" si="95"/>
        <v>119</v>
      </c>
      <c r="S790" t="str">
        <f>IF(Q790&lt;=VLOOKUP(C790,录取名额!$A:$B,2,0),"录取","不予录取")</f>
        <v>不予录取</v>
      </c>
      <c r="T790" t="str">
        <f t="shared" si="96"/>
        <v>FALSE</v>
      </c>
      <c r="U790" t="str">
        <f>IF(R790&lt;=VLOOKUP(E790,录取名额!E:F,2,0),"录取","不予录取")</f>
        <v>不予录取</v>
      </c>
      <c r="V790" t="str">
        <f t="shared" si="97"/>
        <v>FALSE</v>
      </c>
    </row>
    <row r="791" spans="1:22">
      <c r="A791" s="8">
        <v>968</v>
      </c>
      <c r="B791" s="8" t="s">
        <v>1053</v>
      </c>
      <c r="C791" t="s">
        <v>1263</v>
      </c>
      <c r="D791">
        <f>VLOOKUP(A791,[1]数据整理!$A:$O,15,0)</f>
        <v>95300</v>
      </c>
      <c r="E791" t="str">
        <f>VLOOKUP(D791,目标专业代码!$I:$J,2,0)</f>
        <v>风景园林</v>
      </c>
      <c r="F791" s="41">
        <v>-1.33337161294807</v>
      </c>
      <c r="G791" s="41">
        <v>-1.54431850348196</v>
      </c>
      <c r="H791" s="41">
        <v>-0.835482764436663</v>
      </c>
      <c r="I791" s="7">
        <v>73.39</v>
      </c>
      <c r="J791" s="7">
        <f t="shared" si="91"/>
        <v>73.39</v>
      </c>
      <c r="K791" s="7" t="str">
        <f t="shared" si="92"/>
        <v>录取</v>
      </c>
      <c r="L791">
        <v>1</v>
      </c>
      <c r="M791">
        <v>0.85185</v>
      </c>
      <c r="N791">
        <v>-0.18176</v>
      </c>
      <c r="O791" s="41">
        <f>IF(L791=0,0,IF(C791&lt;&gt;"外语学院",综合评价得分!F791*因子分析矩阵及成分!$R$2+综合评价得分!G791*因子分析矩阵及成分!$R$3+综合评价得分!H791*因子分析矩阵及成分!$R$4,IF(综合评价得分!C791="外语学院",综合评价得分!G791*因子分析矩阵及成分!$R$7+综合评价得分!H791*因子分析矩阵及成分!$R$9)))</f>
        <v>-1.4226392132668</v>
      </c>
      <c r="P791" s="40">
        <f t="shared" si="93"/>
        <v>963</v>
      </c>
      <c r="Q791">
        <f t="shared" si="94"/>
        <v>233</v>
      </c>
      <c r="R791">
        <f t="shared" si="95"/>
        <v>118</v>
      </c>
      <c r="S791" t="str">
        <f>IF(Q791&lt;=VLOOKUP(C791,录取名额!$A:$B,2,0),"录取","不予录取")</f>
        <v>不予录取</v>
      </c>
      <c r="T791" t="str">
        <f t="shared" si="96"/>
        <v>FALSE</v>
      </c>
      <c r="U791" t="str">
        <f>IF(R791&lt;=VLOOKUP(E791,录取名额!E:F,2,0),"录取","不予录取")</f>
        <v>不予录取</v>
      </c>
      <c r="V791" t="str">
        <f t="shared" si="97"/>
        <v>FALSE</v>
      </c>
    </row>
    <row r="792" spans="1:22">
      <c r="A792" s="8">
        <v>971</v>
      </c>
      <c r="B792" s="8" t="s">
        <v>1054</v>
      </c>
      <c r="C792" t="s">
        <v>1263</v>
      </c>
      <c r="D792">
        <f>VLOOKUP(A792,[1]数据整理!$A:$O,15,0)</f>
        <v>97300</v>
      </c>
      <c r="E792" t="str">
        <f>VLOOKUP(D792,目标专业代码!$I:$J,2,0)</f>
        <v>风景园林学（农学）</v>
      </c>
      <c r="F792" s="41">
        <v>-0.713378311536601</v>
      </c>
      <c r="G792" s="41">
        <v>-1.31378962684424</v>
      </c>
      <c r="H792" s="41">
        <v>-0.743621118486683</v>
      </c>
      <c r="I792" s="7">
        <v>85.14</v>
      </c>
      <c r="J792" s="7">
        <f t="shared" si="91"/>
        <v>85.14</v>
      </c>
      <c r="K792" s="7" t="str">
        <f t="shared" si="92"/>
        <v>录取</v>
      </c>
      <c r="L792">
        <v>1</v>
      </c>
      <c r="M792">
        <v>-1.4985</v>
      </c>
      <c r="N792">
        <v>1.29673</v>
      </c>
      <c r="O792" s="41">
        <f>IF(L792=0,0,IF(C792&lt;&gt;"外语学院",综合评价得分!F792*因子分析矩阵及成分!$R$2+综合评价得分!G792*因子分析矩阵及成分!$R$3+综合评价得分!H792*因子分析矩阵及成分!$R$4,IF(综合评价得分!C792="外语学院",综合评价得分!G792*因子分析矩阵及成分!$R$7+综合评价得分!H792*因子分析矩阵及成分!$R$9)))</f>
        <v>-1.10599622769498</v>
      </c>
      <c r="P792" s="40">
        <f t="shared" si="93"/>
        <v>936</v>
      </c>
      <c r="Q792">
        <f t="shared" si="94"/>
        <v>223</v>
      </c>
      <c r="R792">
        <f t="shared" si="95"/>
        <v>43</v>
      </c>
      <c r="S792" t="str">
        <f>IF(Q792&lt;=VLOOKUP(C792,录取名额!$A:$B,2,0),"录取","不予录取")</f>
        <v>不予录取</v>
      </c>
      <c r="T792" t="str">
        <f t="shared" si="96"/>
        <v>FALSE</v>
      </c>
      <c r="U792" t="str">
        <f>IF(R792&lt;=VLOOKUP(E792,录取名额!E:F,2,0),"录取","不予录取")</f>
        <v>不予录取</v>
      </c>
      <c r="V792" t="str">
        <f t="shared" si="97"/>
        <v>FALSE</v>
      </c>
    </row>
    <row r="793" spans="1:22">
      <c r="A793" s="8">
        <v>972</v>
      </c>
      <c r="B793" s="8" t="s">
        <v>1055</v>
      </c>
      <c r="C793" t="s">
        <v>1263</v>
      </c>
      <c r="D793">
        <f>VLOOKUP(A793,[1]数据整理!$A:$O,15,0)</f>
        <v>97300</v>
      </c>
      <c r="E793" t="str">
        <f>VLOOKUP(D793,目标专业代码!$I:$J,2,0)</f>
        <v>风景园林学（农学）</v>
      </c>
      <c r="F793" s="41">
        <v>-0.82465916050789</v>
      </c>
      <c r="G793" s="41">
        <v>-2.01018025347409</v>
      </c>
      <c r="H793" s="41">
        <v>-0.582921039806984</v>
      </c>
      <c r="I793" s="7">
        <v>87.03</v>
      </c>
      <c r="J793" s="7">
        <f t="shared" si="91"/>
        <v>87.03</v>
      </c>
      <c r="K793" s="7" t="str">
        <f t="shared" si="92"/>
        <v>录取</v>
      </c>
      <c r="L793">
        <v>1</v>
      </c>
      <c r="M793">
        <v>-1.01993</v>
      </c>
      <c r="N793">
        <v>-0.2832</v>
      </c>
      <c r="O793" s="41">
        <f>IF(L793=0,0,IF(C793&lt;&gt;"外语学院",综合评价得分!F793*因子分析矩阵及成分!$R$2+综合评价得分!G793*因子分析矩阵及成分!$R$3+综合评价得分!H793*因子分析矩阵及成分!$R$4,IF(综合评价得分!C793="外语学院",综合评价得分!G793*因子分析矩阵及成分!$R$7+综合评价得分!H793*因子分析矩阵及成分!$R$9)))</f>
        <v>-1.40565350623152</v>
      </c>
      <c r="P793" s="40">
        <f t="shared" si="93"/>
        <v>958</v>
      </c>
      <c r="Q793">
        <f t="shared" si="94"/>
        <v>231</v>
      </c>
      <c r="R793">
        <f t="shared" si="95"/>
        <v>45</v>
      </c>
      <c r="S793" t="str">
        <f>IF(Q793&lt;=VLOOKUP(C793,录取名额!$A:$B,2,0),"录取","不予录取")</f>
        <v>不予录取</v>
      </c>
      <c r="T793" t="str">
        <f t="shared" si="96"/>
        <v>FALSE</v>
      </c>
      <c r="U793" t="str">
        <f>IF(R793&lt;=VLOOKUP(E793,录取名额!E:F,2,0),"录取","不予录取")</f>
        <v>不予录取</v>
      </c>
      <c r="V793" t="str">
        <f t="shared" si="97"/>
        <v>FALSE</v>
      </c>
    </row>
    <row r="794" spans="1:22">
      <c r="A794" s="8">
        <v>973</v>
      </c>
      <c r="B794" s="8" t="s">
        <v>1056</v>
      </c>
      <c r="C794" t="s">
        <v>1263</v>
      </c>
      <c r="D794">
        <f>VLOOKUP(A794,[1]数据整理!$A:$O,15,0)</f>
        <v>95300</v>
      </c>
      <c r="E794" t="str">
        <f>VLOOKUP(D794,目标专业代码!$I:$J,2,0)</f>
        <v>风景园林</v>
      </c>
      <c r="F794" s="41">
        <v>-0.411330292900246</v>
      </c>
      <c r="G794" s="41">
        <v>-0.38322571227434</v>
      </c>
      <c r="H794" s="41">
        <v>-0.112193171389746</v>
      </c>
      <c r="I794" s="7">
        <v>78.56</v>
      </c>
      <c r="J794" s="7">
        <f t="shared" si="91"/>
        <v>78.56</v>
      </c>
      <c r="K794" s="7" t="str">
        <f t="shared" si="92"/>
        <v>录取</v>
      </c>
      <c r="L794">
        <v>1</v>
      </c>
      <c r="M794">
        <v>-2.00178</v>
      </c>
      <c r="N794">
        <v>-0.81613</v>
      </c>
      <c r="O794" s="41">
        <f>IF(L794=0,0,IF(C794&lt;&gt;"外语学院",综合评价得分!F794*因子分析矩阵及成分!$R$2+综合评价得分!G794*因子分析矩阵及成分!$R$3+综合评价得分!H794*因子分析矩阵及成分!$R$4,IF(综合评价得分!C794="外语学院",综合评价得分!G794*因子分析矩阵及成分!$R$7+综合评价得分!H794*因子分析矩阵及成分!$R$9)))</f>
        <v>-0.338929689960749</v>
      </c>
      <c r="P794" s="40">
        <f t="shared" si="93"/>
        <v>707</v>
      </c>
      <c r="Q794">
        <f t="shared" si="94"/>
        <v>167</v>
      </c>
      <c r="R794">
        <f t="shared" si="95"/>
        <v>84</v>
      </c>
      <c r="S794" t="str">
        <f>IF(Q794&lt;=VLOOKUP(C794,录取名额!$A:$B,2,0),"录取","不予录取")</f>
        <v>不予录取</v>
      </c>
      <c r="T794" t="str">
        <f t="shared" si="96"/>
        <v>FALSE</v>
      </c>
      <c r="U794" t="str">
        <f>IF(R794&lt;=VLOOKUP(E794,录取名额!E:F,2,0),"录取","不予录取")</f>
        <v>不予录取</v>
      </c>
      <c r="V794" t="str">
        <f t="shared" si="97"/>
        <v>FALSE</v>
      </c>
    </row>
    <row r="795" spans="1:22">
      <c r="A795" s="8">
        <v>974</v>
      </c>
      <c r="B795" s="8" t="s">
        <v>1057</v>
      </c>
      <c r="C795" t="s">
        <v>1261</v>
      </c>
      <c r="D795">
        <f>VLOOKUP(A795,[1]数据整理!$A:$O,15,0)</f>
        <v>120300</v>
      </c>
      <c r="E795" t="str">
        <f>VLOOKUP(D795,目标专业代码!$I:$J,2,0)</f>
        <v>农林经济管理</v>
      </c>
      <c r="F795" s="41">
        <v>2.12716816209558</v>
      </c>
      <c r="G795" s="41">
        <v>-0.510090505141336</v>
      </c>
      <c r="H795" s="41">
        <v>1.75253660056331</v>
      </c>
      <c r="I795" s="7" t="s">
        <v>1262</v>
      </c>
      <c r="J795" s="7">
        <f t="shared" si="91"/>
        <v>0</v>
      </c>
      <c r="K795" s="7" t="str">
        <f t="shared" si="92"/>
        <v>不予录取</v>
      </c>
      <c r="L795">
        <v>1</v>
      </c>
      <c r="M795">
        <v>-1.06737</v>
      </c>
      <c r="N795">
        <v>0.98884</v>
      </c>
      <c r="O795" s="41">
        <f>IF(L795=0,0,IF(C795&lt;&gt;"外语学院",综合评价得分!F795*因子分析矩阵及成分!$R$2+综合评价得分!G795*因子分析矩阵及成分!$R$3+综合评价得分!H795*因子分析矩阵及成分!$R$4,IF(综合评价得分!C795="外语学院",综合评价得分!G795*因子分析矩阵及成分!$R$7+综合评价得分!H795*因子分析矩阵及成分!$R$9)))</f>
        <v>1.01978365161654</v>
      </c>
      <c r="P795" s="40">
        <f t="shared" si="93"/>
        <v>58</v>
      </c>
      <c r="Q795">
        <f t="shared" si="94"/>
        <v>28</v>
      </c>
      <c r="R795">
        <f t="shared" si="95"/>
        <v>4</v>
      </c>
      <c r="S795" t="str">
        <f>IF(Q795&lt;=VLOOKUP(C795,录取名额!$A:$B,2,0),"录取","不予录取")</f>
        <v>录取</v>
      </c>
      <c r="T795" t="str">
        <f t="shared" si="96"/>
        <v>FALSE</v>
      </c>
      <c r="U795" t="str">
        <f>IF(R795&lt;=VLOOKUP(E795,录取名额!E:F,2,0),"录取","不予录取")</f>
        <v>录取</v>
      </c>
      <c r="V795" t="str">
        <f t="shared" si="97"/>
        <v>FALSE</v>
      </c>
    </row>
    <row r="796" spans="1:22">
      <c r="A796" s="8">
        <v>975</v>
      </c>
      <c r="B796" s="8" t="s">
        <v>1058</v>
      </c>
      <c r="C796" t="s">
        <v>1263</v>
      </c>
      <c r="D796">
        <f>VLOOKUP(A796,[1]数据整理!$A:$O,15,0)</f>
        <v>95300</v>
      </c>
      <c r="E796" t="str">
        <f>VLOOKUP(D796,目标专业代码!$I:$J,2,0)</f>
        <v>风景园林</v>
      </c>
      <c r="F796" s="41">
        <v>1.02410181954904</v>
      </c>
      <c r="G796" s="41">
        <v>0.291335952496068</v>
      </c>
      <c r="H796" s="41">
        <v>-0.881413587411653</v>
      </c>
      <c r="I796" s="7">
        <v>79.86</v>
      </c>
      <c r="J796" s="7">
        <f t="shared" si="91"/>
        <v>79.86</v>
      </c>
      <c r="K796" s="7" t="str">
        <f t="shared" si="92"/>
        <v>录取</v>
      </c>
      <c r="L796">
        <v>1</v>
      </c>
      <c r="M796">
        <v>-0.43264</v>
      </c>
      <c r="N796">
        <v>0.8786</v>
      </c>
      <c r="O796" s="41">
        <f>IF(L796=0,0,IF(C796&lt;&gt;"外语学院",综合评价得分!F796*因子分析矩阵及成分!$R$2+综合评价得分!G796*因子分析矩阵及成分!$R$3+综合评价得分!H796*因子分析矩阵及成分!$R$4,IF(综合评价得分!C796="外语学院",综合评价得分!G796*因子分析矩阵及成分!$R$7+综合评价得分!H796*因子分析矩阵及成分!$R$9)))</f>
        <v>0.0849145542583386</v>
      </c>
      <c r="P796" s="40">
        <f t="shared" si="93"/>
        <v>360</v>
      </c>
      <c r="Q796">
        <f t="shared" si="94"/>
        <v>100</v>
      </c>
      <c r="R796">
        <f t="shared" si="95"/>
        <v>50</v>
      </c>
      <c r="S796" t="str">
        <f>IF(Q796&lt;=VLOOKUP(C796,录取名额!$A:$B,2,0),"录取","不予录取")</f>
        <v>录取</v>
      </c>
      <c r="T796" t="str">
        <f t="shared" si="96"/>
        <v>RIGHT</v>
      </c>
      <c r="U796" t="str">
        <f>IF(R796&lt;=VLOOKUP(E796,录取名额!E:F,2,0),"录取","不予录取")</f>
        <v>录取</v>
      </c>
      <c r="V796" t="str">
        <f t="shared" si="97"/>
        <v>RIGHT</v>
      </c>
    </row>
    <row r="797" spans="1:22">
      <c r="A797" s="8">
        <v>976</v>
      </c>
      <c r="B797" s="8" t="s">
        <v>1059</v>
      </c>
      <c r="C797" t="s">
        <v>1263</v>
      </c>
      <c r="D797">
        <f>VLOOKUP(A797,[1]数据整理!$A:$O,15,0)</f>
        <v>83400</v>
      </c>
      <c r="E797" t="str">
        <f>VLOOKUP(D797,目标专业代码!$I:$J,2,0)</f>
        <v>风景园林学（工学）</v>
      </c>
      <c r="F797" s="41">
        <v>-0.411330292900246</v>
      </c>
      <c r="G797" s="41">
        <v>0.0389539067172429</v>
      </c>
      <c r="H797" s="41">
        <v>-0.0662623484147565</v>
      </c>
      <c r="I797" s="7">
        <v>84.87</v>
      </c>
      <c r="J797" s="7">
        <f t="shared" si="91"/>
        <v>84.87</v>
      </c>
      <c r="K797" s="7" t="str">
        <f t="shared" si="92"/>
        <v>录取</v>
      </c>
      <c r="L797">
        <v>1</v>
      </c>
      <c r="M797">
        <v>-0.27136</v>
      </c>
      <c r="N797">
        <v>-0.1179</v>
      </c>
      <c r="O797" s="41">
        <f>IF(L797=0,0,IF(C797&lt;&gt;"外语学院",综合评价得分!F797*因子分析矩阵及成分!$R$2+综合评价得分!G797*因子分析矩阵及成分!$R$3+综合评价得分!H797*因子分析矩阵及成分!$R$4,IF(综合评价得分!C797="外语学院",综合评价得分!G797*因子分析矩阵及成分!$R$7+综合评价得分!H797*因子分析矩阵及成分!$R$9)))</f>
        <v>-0.121090905868129</v>
      </c>
      <c r="P797" s="40">
        <f t="shared" si="93"/>
        <v>522</v>
      </c>
      <c r="Q797">
        <f t="shared" si="94"/>
        <v>132</v>
      </c>
      <c r="R797">
        <f t="shared" si="95"/>
        <v>40</v>
      </c>
      <c r="S797" t="str">
        <f>IF(Q797&lt;=VLOOKUP(C797,录取名额!$A:$B,2,0),"录取","不予录取")</f>
        <v>不予录取</v>
      </c>
      <c r="T797" t="str">
        <f t="shared" si="96"/>
        <v>FALSE</v>
      </c>
      <c r="U797" t="str">
        <f>IF(R797&lt;=VLOOKUP(E797,录取名额!E:F,2,0),"录取","不予录取")</f>
        <v>不予录取</v>
      </c>
      <c r="V797" t="str">
        <f t="shared" si="97"/>
        <v>FALSE</v>
      </c>
    </row>
    <row r="798" spans="1:22">
      <c r="A798" s="8">
        <v>977</v>
      </c>
      <c r="B798" s="8" t="s">
        <v>1060</v>
      </c>
      <c r="C798" t="s">
        <v>1263</v>
      </c>
      <c r="D798">
        <f>VLOOKUP(A798,[1]数据整理!$A:$O,15,0)</f>
        <v>95300</v>
      </c>
      <c r="E798" t="str">
        <f>VLOOKUP(D798,目标专业代码!$I:$J,2,0)</f>
        <v>风景园林</v>
      </c>
      <c r="F798" s="41">
        <v>-0.252357651512691</v>
      </c>
      <c r="G798" s="41">
        <v>-0.693192810385377</v>
      </c>
      <c r="H798" s="41">
        <v>-0.112193171389746</v>
      </c>
      <c r="I798" s="7">
        <v>80.41</v>
      </c>
      <c r="J798" s="7">
        <f t="shared" si="91"/>
        <v>80.41</v>
      </c>
      <c r="K798" s="7" t="str">
        <f t="shared" si="92"/>
        <v>录取</v>
      </c>
      <c r="L798">
        <v>1</v>
      </c>
      <c r="M798">
        <v>1.6645</v>
      </c>
      <c r="N798">
        <v>0.43877</v>
      </c>
      <c r="O798" s="41">
        <f>IF(L798=0,0,IF(C798&lt;&gt;"外语学院",综合评价得分!F798*因子分析矩阵及成分!$R$2+综合评价得分!G798*因子分析矩阵及成分!$R$3+综合评价得分!H798*因子分析矩阵及成分!$R$4,IF(综合评价得分!C798="外语学院",综合评价得分!G798*因子分析矩阵及成分!$R$7+综合评价得分!H798*因子分析矩阵及成分!$R$9)))</f>
        <v>-0.441820420184347</v>
      </c>
      <c r="P798" s="40">
        <f t="shared" si="93"/>
        <v>762</v>
      </c>
      <c r="Q798">
        <f t="shared" si="94"/>
        <v>180</v>
      </c>
      <c r="R798">
        <f t="shared" si="95"/>
        <v>90</v>
      </c>
      <c r="S798" t="str">
        <f>IF(Q798&lt;=VLOOKUP(C798,录取名额!$A:$B,2,0),"录取","不予录取")</f>
        <v>不予录取</v>
      </c>
      <c r="T798" t="str">
        <f t="shared" si="96"/>
        <v>FALSE</v>
      </c>
      <c r="U798" t="str">
        <f>IF(R798&lt;=VLOOKUP(E798,录取名额!E:F,2,0),"录取","不予录取")</f>
        <v>不予录取</v>
      </c>
      <c r="V798" t="str">
        <f t="shared" si="97"/>
        <v>FALSE</v>
      </c>
    </row>
    <row r="799" spans="1:22">
      <c r="A799" s="8">
        <v>978</v>
      </c>
      <c r="B799" s="8" t="s">
        <v>1061</v>
      </c>
      <c r="C799" t="s">
        <v>1263</v>
      </c>
      <c r="D799">
        <f>VLOOKUP(A799,[1]数据整理!$A:$O,15,0)</f>
        <v>83400</v>
      </c>
      <c r="E799" t="str">
        <f>VLOOKUP(D799,目标专业代码!$I:$J,2,0)</f>
        <v>风景园林学（工学）</v>
      </c>
      <c r="F799" s="41">
        <v>-0.0138986894313584</v>
      </c>
      <c r="G799" s="41">
        <v>0.203131311558154</v>
      </c>
      <c r="H799" s="41">
        <v>-0.789551941461673</v>
      </c>
      <c r="I799" s="7">
        <v>88.1</v>
      </c>
      <c r="J799" s="7">
        <f t="shared" si="91"/>
        <v>88.1</v>
      </c>
      <c r="K799" s="7" t="str">
        <f t="shared" si="92"/>
        <v>录取</v>
      </c>
      <c r="L799">
        <v>1</v>
      </c>
      <c r="M799">
        <v>-1.22798</v>
      </c>
      <c r="N799">
        <v>-0.97872</v>
      </c>
      <c r="O799" s="41">
        <f>IF(L799=0,0,IF(C799&lt;&gt;"外语学院",综合评价得分!F799*因子分析矩阵及成分!$R$2+综合评价得分!G799*因子分析矩阵及成分!$R$3+综合评价得分!H799*因子分析矩阵及成分!$R$4,IF(综合评价得分!C799="外语学院",综合评价得分!G799*因子分析矩阵及成分!$R$7+综合评价得分!H799*因子分析矩阵及成分!$R$9)))</f>
        <v>-0.209900310594325</v>
      </c>
      <c r="P799" s="40">
        <f t="shared" si="93"/>
        <v>613</v>
      </c>
      <c r="Q799">
        <f t="shared" si="94"/>
        <v>150</v>
      </c>
      <c r="R799">
        <f t="shared" si="95"/>
        <v>43</v>
      </c>
      <c r="S799" t="str">
        <f>IF(Q799&lt;=VLOOKUP(C799,录取名额!$A:$B,2,0),"录取","不予录取")</f>
        <v>不予录取</v>
      </c>
      <c r="T799" t="str">
        <f t="shared" si="96"/>
        <v>FALSE</v>
      </c>
      <c r="U799" t="str">
        <f>IF(R799&lt;=VLOOKUP(E799,录取名额!E:F,2,0),"录取","不予录取")</f>
        <v>不予录取</v>
      </c>
      <c r="V799" t="str">
        <f t="shared" si="97"/>
        <v>FALSE</v>
      </c>
    </row>
    <row r="800" spans="1:22">
      <c r="A800" s="8">
        <v>979</v>
      </c>
      <c r="B800" s="8" t="s">
        <v>1062</v>
      </c>
      <c r="C800" t="s">
        <v>1263</v>
      </c>
      <c r="D800">
        <f>VLOOKUP(A800,[1]数据整理!$A:$O,15,0)</f>
        <v>97300</v>
      </c>
      <c r="E800" t="str">
        <f>VLOOKUP(D800,目标专业代码!$I:$J,2,0)</f>
        <v>风景园林学（农学）</v>
      </c>
      <c r="F800" s="41">
        <v>0.924039894755217</v>
      </c>
      <c r="G800" s="41">
        <v>-0.915991955266603</v>
      </c>
      <c r="H800" s="41">
        <v>-0.881413587411653</v>
      </c>
      <c r="I800" s="7">
        <v>89.26</v>
      </c>
      <c r="J800" s="7">
        <f t="shared" si="91"/>
        <v>89.26</v>
      </c>
      <c r="K800" s="7" t="str">
        <f t="shared" si="92"/>
        <v>录取</v>
      </c>
      <c r="L800">
        <v>1</v>
      </c>
      <c r="M800">
        <v>-0.60397</v>
      </c>
      <c r="N800">
        <v>-0.02805</v>
      </c>
      <c r="O800" s="41">
        <f>IF(L800=0,0,IF(C800&lt;&gt;"外语学院",综合评价得分!F800*因子分析矩阵及成分!$R$2+综合评价得分!G800*因子分析矩阵及成分!$R$3+综合评价得分!H800*因子分析矩阵及成分!$R$4,IF(综合评价得分!C800="外语学院",综合评价得分!G800*因子分析矩阵及成分!$R$7+综合评价得分!H800*因子分析矩阵及成分!$R$9)))</f>
        <v>-0.51552197441889</v>
      </c>
      <c r="P800" s="40">
        <f t="shared" si="93"/>
        <v>791</v>
      </c>
      <c r="Q800">
        <f t="shared" si="94"/>
        <v>187</v>
      </c>
      <c r="R800">
        <f t="shared" si="95"/>
        <v>38</v>
      </c>
      <c r="S800" t="str">
        <f>IF(Q800&lt;=VLOOKUP(C800,录取名额!$A:$B,2,0),"录取","不予录取")</f>
        <v>不予录取</v>
      </c>
      <c r="T800" t="str">
        <f t="shared" si="96"/>
        <v>FALSE</v>
      </c>
      <c r="U800" t="str">
        <f>IF(R800&lt;=VLOOKUP(E800,录取名额!E:F,2,0),"录取","不予录取")</f>
        <v>不予录取</v>
      </c>
      <c r="V800" t="str">
        <f t="shared" si="97"/>
        <v>FALSE</v>
      </c>
    </row>
    <row r="801" spans="1:22">
      <c r="A801" s="8">
        <v>980</v>
      </c>
      <c r="B801" s="8" t="s">
        <v>1063</v>
      </c>
      <c r="C801" t="s">
        <v>1263</v>
      </c>
      <c r="D801">
        <f>VLOOKUP(A801,[1]数据整理!$A:$O,15,0)</f>
        <v>83400</v>
      </c>
      <c r="E801" t="str">
        <f>VLOOKUP(D801,目标专业代码!$I:$J,2,0)</f>
        <v>风景园林学（工学）</v>
      </c>
      <c r="F801" s="41">
        <v>-1.5718305750294</v>
      </c>
      <c r="G801" s="41">
        <v>-0.330266897958796</v>
      </c>
      <c r="H801" s="41">
        <v>-0.881413587411653</v>
      </c>
      <c r="I801" s="7">
        <v>82.56</v>
      </c>
      <c r="J801" s="7">
        <f t="shared" si="91"/>
        <v>82.56</v>
      </c>
      <c r="K801" s="7" t="str">
        <f t="shared" si="92"/>
        <v>录取</v>
      </c>
      <c r="L801">
        <v>1</v>
      </c>
      <c r="M801">
        <v>-0.90418</v>
      </c>
      <c r="N801">
        <v>-0.80075</v>
      </c>
      <c r="O801" s="41">
        <f>IF(L801=0,0,IF(C801&lt;&gt;"外语学院",综合评价得分!F801*因子分析矩阵及成分!$R$2+综合评价得分!G801*因子分析矩阵及成分!$R$3+综合评价得分!H801*因子分析矩阵及成分!$R$4,IF(综合评价得分!C801="外语学院",综合评价得分!G801*因子分析矩阵及成分!$R$7+综合评价得分!H801*因子分析矩阵及成分!$R$9)))</f>
        <v>-0.930581543884367</v>
      </c>
      <c r="P801" s="40">
        <f t="shared" si="93"/>
        <v>916</v>
      </c>
      <c r="Q801">
        <f t="shared" si="94"/>
        <v>215</v>
      </c>
      <c r="R801">
        <f t="shared" si="95"/>
        <v>57</v>
      </c>
      <c r="S801" t="str">
        <f>IF(Q801&lt;=VLOOKUP(C801,录取名额!$A:$B,2,0),"录取","不予录取")</f>
        <v>不予录取</v>
      </c>
      <c r="T801" t="str">
        <f t="shared" si="96"/>
        <v>FALSE</v>
      </c>
      <c r="U801" t="str">
        <f>IF(R801&lt;=VLOOKUP(E801,录取名额!E:F,2,0),"录取","不予录取")</f>
        <v>不予录取</v>
      </c>
      <c r="V801" t="str">
        <f t="shared" si="97"/>
        <v>FALSE</v>
      </c>
    </row>
    <row r="802" spans="1:22">
      <c r="A802" s="8">
        <v>981</v>
      </c>
      <c r="B802" s="8" t="s">
        <v>1064</v>
      </c>
      <c r="C802" t="s">
        <v>1263</v>
      </c>
      <c r="D802">
        <f>VLOOKUP(A802,[1]数据整理!$A:$O,15,0)</f>
        <v>97300</v>
      </c>
      <c r="E802" t="str">
        <f>VLOOKUP(D802,目标专业代码!$I:$J,2,0)</f>
        <v>风景园林学（农学）</v>
      </c>
      <c r="F802" s="41">
        <v>-0.593728816185881</v>
      </c>
      <c r="G802" s="41">
        <v>-0.241861496560365</v>
      </c>
      <c r="H802" s="41">
        <v>-0.835482764436663</v>
      </c>
      <c r="I802" s="7">
        <v>88.46</v>
      </c>
      <c r="J802" s="7">
        <f t="shared" si="91"/>
        <v>88.46</v>
      </c>
      <c r="K802" s="7" t="str">
        <f t="shared" si="92"/>
        <v>录取</v>
      </c>
      <c r="L802">
        <v>1</v>
      </c>
      <c r="M802">
        <v>0.08533</v>
      </c>
      <c r="N802">
        <v>-0.1616</v>
      </c>
      <c r="O802" s="41">
        <f>IF(L802=0,0,IF(C802&lt;&gt;"外语学院",综合评价得分!F802*因子分析矩阵及成分!$R$2+综合评价得分!G802*因子分析矩阵及成分!$R$3+综合评价得分!H802*因子分析矩阵及成分!$R$4,IF(综合评价得分!C802="外语学院",综合评价得分!G802*因子分析矩阵及成分!$R$7+综合评价得分!H802*因子分析矩阵及成分!$R$9)))</f>
        <v>-0.59952677462646</v>
      </c>
      <c r="P802" s="40">
        <f t="shared" si="93"/>
        <v>825</v>
      </c>
      <c r="Q802">
        <f t="shared" si="94"/>
        <v>195</v>
      </c>
      <c r="R802">
        <f t="shared" si="95"/>
        <v>39</v>
      </c>
      <c r="S802" t="str">
        <f>IF(Q802&lt;=VLOOKUP(C802,录取名额!$A:$B,2,0),"录取","不予录取")</f>
        <v>不予录取</v>
      </c>
      <c r="T802" t="str">
        <f t="shared" si="96"/>
        <v>FALSE</v>
      </c>
      <c r="U802" t="str">
        <f>IF(R802&lt;=VLOOKUP(E802,录取名额!E:F,2,0),"录取","不予录取")</f>
        <v>不予录取</v>
      </c>
      <c r="V802" t="str">
        <f t="shared" si="97"/>
        <v>FALSE</v>
      </c>
    </row>
    <row r="803" spans="1:22">
      <c r="A803" s="8">
        <v>982</v>
      </c>
      <c r="B803" s="8" t="s">
        <v>1065</v>
      </c>
      <c r="C803" t="s">
        <v>1263</v>
      </c>
      <c r="D803">
        <f>VLOOKUP(A803,[1]数据整理!$A:$O,15,0)</f>
        <v>95300</v>
      </c>
      <c r="E803" t="str">
        <f>VLOOKUP(D803,目标专业代码!$I:$J,2,0)</f>
        <v>风景园林</v>
      </c>
      <c r="F803" s="41">
        <v>-0.188768594957669</v>
      </c>
      <c r="G803" s="41">
        <v>-0.308017737048377</v>
      </c>
      <c r="H803" s="41">
        <v>-0.881413587411653</v>
      </c>
      <c r="I803" s="7">
        <v>76.86</v>
      </c>
      <c r="J803" s="7">
        <f t="shared" si="91"/>
        <v>76.86</v>
      </c>
      <c r="K803" s="7" t="str">
        <f t="shared" si="92"/>
        <v>录取</v>
      </c>
      <c r="L803">
        <v>1</v>
      </c>
      <c r="M803">
        <v>0.09588</v>
      </c>
      <c r="N803">
        <v>-1.53879</v>
      </c>
      <c r="O803" s="41">
        <f>IF(L803=0,0,IF(C803&lt;&gt;"外语学院",综合评价得分!F803*因子分析矩阵及成分!$R$2+综合评价得分!G803*因子分析矩阵及成分!$R$3+综合评价得分!H803*因子分析矩阵及成分!$R$4,IF(综合评价得分!C803="外语学院",综合评价得分!G803*因子分析矩阵及成分!$R$7+综合评价得分!H803*因子分析矩阵及成分!$R$9)))</f>
        <v>-0.536075762314492</v>
      </c>
      <c r="P803" s="40">
        <f t="shared" si="93"/>
        <v>799</v>
      </c>
      <c r="Q803">
        <f t="shared" si="94"/>
        <v>189</v>
      </c>
      <c r="R803">
        <f t="shared" si="95"/>
        <v>95</v>
      </c>
      <c r="S803" t="str">
        <f>IF(Q803&lt;=VLOOKUP(C803,录取名额!$A:$B,2,0),"录取","不予录取")</f>
        <v>不予录取</v>
      </c>
      <c r="T803" t="str">
        <f t="shared" si="96"/>
        <v>FALSE</v>
      </c>
      <c r="U803" t="str">
        <f>IF(R803&lt;=VLOOKUP(E803,录取名额!E:F,2,0),"录取","不予录取")</f>
        <v>不予录取</v>
      </c>
      <c r="V803" t="str">
        <f t="shared" si="97"/>
        <v>FALSE</v>
      </c>
    </row>
    <row r="804" spans="1:22">
      <c r="A804" s="8">
        <v>983</v>
      </c>
      <c r="B804" s="8" t="s">
        <v>1066</v>
      </c>
      <c r="C804" t="s">
        <v>1263</v>
      </c>
      <c r="D804">
        <f>VLOOKUP(A804,[1]数据整理!$A:$O,15,0)</f>
        <v>95300</v>
      </c>
      <c r="E804" t="str">
        <f>VLOOKUP(D804,目标专业代码!$I:$J,2,0)</f>
        <v>风景园林</v>
      </c>
      <c r="F804" s="41">
        <v>-0.0138986894313584</v>
      </c>
      <c r="G804" s="41">
        <v>-0.576151507155629</v>
      </c>
      <c r="H804" s="41">
        <v>-0.835482764436663</v>
      </c>
      <c r="I804" s="7">
        <v>75.06</v>
      </c>
      <c r="J804" s="7">
        <f t="shared" si="91"/>
        <v>75.06</v>
      </c>
      <c r="K804" s="7" t="str">
        <f t="shared" si="92"/>
        <v>录取</v>
      </c>
      <c r="L804">
        <v>1</v>
      </c>
      <c r="M804">
        <v>-0.03539</v>
      </c>
      <c r="N804">
        <v>-0.89604</v>
      </c>
      <c r="O804" s="41">
        <f>IF(L804=0,0,IF(C804&lt;&gt;"外语学院",综合评价得分!F804*因子分析矩阵及成分!$R$2+综合评价得分!G804*因子分析矩阵及成分!$R$3+综合评价得分!H804*因子分析矩阵及成分!$R$4,IF(综合评价得分!C804="外语学院",综合评价得分!G804*因子分析矩阵及成分!$R$7+综合评价得分!H804*因子分析矩阵及成分!$R$9)))</f>
        <v>-0.597119843729714</v>
      </c>
      <c r="P804" s="40">
        <f t="shared" si="93"/>
        <v>824</v>
      </c>
      <c r="Q804">
        <f t="shared" si="94"/>
        <v>194</v>
      </c>
      <c r="R804">
        <f t="shared" si="95"/>
        <v>98</v>
      </c>
      <c r="S804" t="str">
        <f>IF(Q804&lt;=VLOOKUP(C804,录取名额!$A:$B,2,0),"录取","不予录取")</f>
        <v>不予录取</v>
      </c>
      <c r="T804" t="str">
        <f t="shared" si="96"/>
        <v>FALSE</v>
      </c>
      <c r="U804" t="str">
        <f>IF(R804&lt;=VLOOKUP(E804,录取名额!E:F,2,0),"录取","不予录取")</f>
        <v>不予录取</v>
      </c>
      <c r="V804" t="str">
        <f t="shared" si="97"/>
        <v>FALSE</v>
      </c>
    </row>
    <row r="805" spans="1:22">
      <c r="A805" s="8">
        <v>984</v>
      </c>
      <c r="B805" s="8" t="s">
        <v>1067</v>
      </c>
      <c r="C805" t="s">
        <v>1263</v>
      </c>
      <c r="D805">
        <f>VLOOKUP(A805,[1]数据整理!$A:$O,15,0)</f>
        <v>97300</v>
      </c>
      <c r="E805" t="str">
        <f>VLOOKUP(D805,目标专业代码!$I:$J,2,0)</f>
        <v>风景园林学（农学）</v>
      </c>
      <c r="F805" s="41">
        <v>-0.22056312323518</v>
      </c>
      <c r="G805" s="41">
        <v>-0.657265861669588</v>
      </c>
      <c r="H805" s="41">
        <v>0.0786345892814738</v>
      </c>
      <c r="I805" s="7" t="s">
        <v>1262</v>
      </c>
      <c r="J805" s="7">
        <f t="shared" si="91"/>
        <v>0</v>
      </c>
      <c r="K805" s="7" t="str">
        <f t="shared" si="92"/>
        <v>不予录取</v>
      </c>
      <c r="L805">
        <v>1</v>
      </c>
      <c r="M805">
        <v>-0.09546</v>
      </c>
      <c r="N805">
        <v>0.26498</v>
      </c>
      <c r="O805" s="41">
        <f>IF(L805=0,0,IF(C805&lt;&gt;"外语学院",综合评价得分!F805*因子分析矩阵及成分!$R$2+综合评价得分!G805*因子分析矩阵及成分!$R$3+综合评价得分!H805*因子分析矩阵及成分!$R$4,IF(综合评价得分!C805="外语学院",综合评价得分!G805*因子分析矩阵及成分!$R$7+综合评价得分!H805*因子分析矩阵及成分!$R$9)))</f>
        <v>-0.342867881355036</v>
      </c>
      <c r="P805" s="40">
        <f t="shared" si="93"/>
        <v>709</v>
      </c>
      <c r="Q805">
        <f t="shared" si="94"/>
        <v>168</v>
      </c>
      <c r="R805">
        <f t="shared" si="95"/>
        <v>35</v>
      </c>
      <c r="S805" t="str">
        <f>IF(Q805&lt;=VLOOKUP(C805,录取名额!$A:$B,2,0),"录取","不予录取")</f>
        <v>不予录取</v>
      </c>
      <c r="T805" t="str">
        <f t="shared" si="96"/>
        <v>RIGHT</v>
      </c>
      <c r="U805" t="str">
        <f>IF(R805&lt;=VLOOKUP(E805,录取名额!E:F,2,0),"录取","不予录取")</f>
        <v>不予录取</v>
      </c>
      <c r="V805" t="str">
        <f t="shared" si="97"/>
        <v>RIGHT</v>
      </c>
    </row>
    <row r="806" spans="1:22">
      <c r="A806" s="8">
        <v>985</v>
      </c>
      <c r="B806" s="8" t="s">
        <v>1068</v>
      </c>
      <c r="C806" t="s">
        <v>1263</v>
      </c>
      <c r="D806">
        <f>VLOOKUP(A806,[1]数据整理!$A:$O,15,0)</f>
        <v>95300</v>
      </c>
      <c r="E806" t="str">
        <f>VLOOKUP(D806,目标专业代码!$I:$J,2,0)</f>
        <v>风景园林</v>
      </c>
      <c r="F806" s="41">
        <v>-0.427227557039002</v>
      </c>
      <c r="G806" s="41">
        <v>-0.0316012139813113</v>
      </c>
      <c r="H806" s="41">
        <v>-0.881413587411653</v>
      </c>
      <c r="I806" s="7">
        <v>77.87</v>
      </c>
      <c r="J806" s="7">
        <f t="shared" si="91"/>
        <v>77.87</v>
      </c>
      <c r="K806" s="7" t="str">
        <f t="shared" si="92"/>
        <v>录取</v>
      </c>
      <c r="L806">
        <v>1</v>
      </c>
      <c r="M806">
        <v>-0.29097</v>
      </c>
      <c r="N806">
        <v>0.05615</v>
      </c>
      <c r="O806" s="41">
        <f>IF(L806=0,0,IF(C806&lt;&gt;"外语学院",综合评价得分!F806*因子分析矩阵及成分!$R$2+综合评价得分!G806*因子分析矩阵及成分!$R$3+综合评价得分!H806*因子分析矩阵及成分!$R$4,IF(综合评价得分!C806="外语学院",综合评价得分!G806*因子分析矩阵及成分!$R$7+综合评价得分!H806*因子分析矩阵及成分!$R$9)))</f>
        <v>-0.471164940079243</v>
      </c>
      <c r="P806" s="40">
        <f t="shared" si="93"/>
        <v>773</v>
      </c>
      <c r="Q806">
        <f t="shared" si="94"/>
        <v>181</v>
      </c>
      <c r="R806">
        <f t="shared" si="95"/>
        <v>91</v>
      </c>
      <c r="S806" t="str">
        <f>IF(Q806&lt;=VLOOKUP(C806,录取名额!$A:$B,2,0),"录取","不予录取")</f>
        <v>不予录取</v>
      </c>
      <c r="T806" t="str">
        <f t="shared" si="96"/>
        <v>FALSE</v>
      </c>
      <c r="U806" t="str">
        <f>IF(R806&lt;=VLOOKUP(E806,录取名额!E:F,2,0),"录取","不予录取")</f>
        <v>不予录取</v>
      </c>
      <c r="V806" t="str">
        <f t="shared" si="97"/>
        <v>FALSE</v>
      </c>
    </row>
    <row r="807" spans="1:22">
      <c r="A807" s="8">
        <v>986</v>
      </c>
      <c r="B807" s="8" t="s">
        <v>1069</v>
      </c>
      <c r="C807" t="s">
        <v>1263</v>
      </c>
      <c r="D807">
        <f>VLOOKUP(A807,[1]数据整理!$A:$O,15,0)</f>
        <v>95300</v>
      </c>
      <c r="E807" t="str">
        <f>VLOOKUP(D807,目标专业代码!$I:$J,2,0)</f>
        <v>风景园林</v>
      </c>
      <c r="F807" s="41">
        <v>-1.73080321641695</v>
      </c>
      <c r="G807" s="41">
        <v>-0.667044713345998</v>
      </c>
      <c r="H807" s="41">
        <v>-0.789551941461673</v>
      </c>
      <c r="I807" s="7">
        <v>77.49</v>
      </c>
      <c r="J807" s="7">
        <f t="shared" si="91"/>
        <v>77.49</v>
      </c>
      <c r="K807" s="7" t="str">
        <f t="shared" si="92"/>
        <v>录取</v>
      </c>
      <c r="L807">
        <v>1</v>
      </c>
      <c r="M807">
        <v>3.32434</v>
      </c>
      <c r="N807">
        <v>2.03149</v>
      </c>
      <c r="O807" s="41">
        <f>IF(L807=0,0,IF(C807&lt;&gt;"外语学院",综合评价得分!F807*因子分析矩阵及成分!$R$2+综合评价得分!G807*因子分析矩阵及成分!$R$3+综合评价得分!H807*因子分析矩阵及成分!$R$4,IF(综合评价得分!C807="外语学院",综合评价得分!G807*因子分析矩阵及成分!$R$7+综合评价得分!H807*因子分析矩阵及成分!$R$9)))</f>
        <v>-1.09927192664999</v>
      </c>
      <c r="P807" s="40">
        <f t="shared" si="93"/>
        <v>934</v>
      </c>
      <c r="Q807">
        <f t="shared" si="94"/>
        <v>221</v>
      </c>
      <c r="R807">
        <f t="shared" si="95"/>
        <v>113</v>
      </c>
      <c r="S807" t="str">
        <f>IF(Q807&lt;=VLOOKUP(C807,录取名额!$A:$B,2,0),"录取","不予录取")</f>
        <v>不予录取</v>
      </c>
      <c r="T807" t="str">
        <f t="shared" si="96"/>
        <v>FALSE</v>
      </c>
      <c r="U807" t="str">
        <f>IF(R807&lt;=VLOOKUP(E807,录取名额!E:F,2,0),"录取","不予录取")</f>
        <v>不予录取</v>
      </c>
      <c r="V807" t="str">
        <f t="shared" si="97"/>
        <v>FALSE</v>
      </c>
    </row>
    <row r="808" spans="1:22">
      <c r="A808" s="8">
        <v>987</v>
      </c>
      <c r="B808" s="8" t="s">
        <v>1070</v>
      </c>
      <c r="C808" t="s">
        <v>1263</v>
      </c>
      <c r="D808">
        <f>VLOOKUP(A808,[1]数据整理!$A:$O,15,0)</f>
        <v>95300</v>
      </c>
      <c r="E808" t="str">
        <f>VLOOKUP(D808,目标专业代码!$I:$J,2,0)</f>
        <v>风景园林</v>
      </c>
      <c r="F808" s="41">
        <v>-1.34926887708682</v>
      </c>
      <c r="G808" s="41">
        <v>-1.85494822182978</v>
      </c>
      <c r="H808" s="41">
        <v>-0.602799199901583</v>
      </c>
      <c r="I808" s="7">
        <v>80.4</v>
      </c>
      <c r="J808" s="7">
        <f t="shared" si="91"/>
        <v>80.4</v>
      </c>
      <c r="K808" s="7" t="str">
        <f t="shared" si="92"/>
        <v>录取</v>
      </c>
      <c r="L808">
        <v>1</v>
      </c>
      <c r="M808">
        <v>-1.11389</v>
      </c>
      <c r="N808">
        <v>-1.61446</v>
      </c>
      <c r="O808" s="41">
        <f>IF(L808=0,0,IF(C808&lt;&gt;"外语学院",综合评价得分!F808*因子分析矩阵及成分!$R$2+综合评价得分!G808*因子分析矩阵及成分!$R$3+综合评价得分!H808*因子分析矩阵及成分!$R$4,IF(综合评价得分!C808="外语学院",综合评价得分!G808*因子分析矩阵及成分!$R$7+综合评价得分!H808*因子分析矩阵及成分!$R$9)))</f>
        <v>-1.48527437488561</v>
      </c>
      <c r="P808" s="40">
        <f t="shared" si="93"/>
        <v>965</v>
      </c>
      <c r="Q808">
        <f t="shared" si="94"/>
        <v>235</v>
      </c>
      <c r="R808">
        <f t="shared" si="95"/>
        <v>120</v>
      </c>
      <c r="S808" t="str">
        <f>IF(Q808&lt;=VLOOKUP(C808,录取名额!$A:$B,2,0),"录取","不予录取")</f>
        <v>不予录取</v>
      </c>
      <c r="T808" t="str">
        <f t="shared" si="96"/>
        <v>FALSE</v>
      </c>
      <c r="U808" t="str">
        <f>IF(R808&lt;=VLOOKUP(E808,录取名额!E:F,2,0),"录取","不予录取")</f>
        <v>不予录取</v>
      </c>
      <c r="V808" t="str">
        <f t="shared" si="97"/>
        <v>FALSE</v>
      </c>
    </row>
    <row r="809" spans="1:22">
      <c r="A809" s="8">
        <v>988</v>
      </c>
      <c r="B809" s="8" t="s">
        <v>1071</v>
      </c>
      <c r="C809" t="s">
        <v>1263</v>
      </c>
      <c r="D809">
        <f>VLOOKUP(A809,[1]数据整理!$A:$O,15,0)</f>
        <v>95300</v>
      </c>
      <c r="E809" t="str">
        <f>VLOOKUP(D809,目标专业代码!$I:$J,2,0)</f>
        <v>风景园林</v>
      </c>
      <c r="F809" s="41">
        <v>-1.34926887708682</v>
      </c>
      <c r="G809" s="41">
        <v>-0.441966901921805</v>
      </c>
      <c r="H809" s="41">
        <v>-0.158123994364736</v>
      </c>
      <c r="I809" s="7">
        <v>90.93</v>
      </c>
      <c r="J809" s="7">
        <f t="shared" si="91"/>
        <v>90.93</v>
      </c>
      <c r="K809" s="7" t="str">
        <f t="shared" si="92"/>
        <v>录取</v>
      </c>
      <c r="L809">
        <v>1</v>
      </c>
      <c r="M809">
        <v>0.15406</v>
      </c>
      <c r="N809">
        <v>-0.99141</v>
      </c>
      <c r="O809" s="41">
        <f>IF(L809=0,0,IF(C809&lt;&gt;"外语学院",综合评价得分!F809*因子分析矩阵及成分!$R$2+综合评价得分!G809*因子分析矩阵及成分!$R$3+综合评价得分!H809*因子分析矩阵及成分!$R$4,IF(综合评价得分!C809="外语学院",综合评价得分!G809*因子分析矩阵及成分!$R$7+综合评价得分!H809*因子分析矩阵及成分!$R$9)))</f>
        <v>-0.644764446187952</v>
      </c>
      <c r="P809" s="40">
        <f t="shared" si="93"/>
        <v>843</v>
      </c>
      <c r="Q809">
        <f t="shared" si="94"/>
        <v>198</v>
      </c>
      <c r="R809">
        <f t="shared" si="95"/>
        <v>100</v>
      </c>
      <c r="S809" t="str">
        <f>IF(Q809&lt;=VLOOKUP(C809,录取名额!$A:$B,2,0),"录取","不予录取")</f>
        <v>不予录取</v>
      </c>
      <c r="T809" t="str">
        <f t="shared" si="96"/>
        <v>FALSE</v>
      </c>
      <c r="U809" t="str">
        <f>IF(R809&lt;=VLOOKUP(E809,录取名额!E:F,2,0),"录取","不予录取")</f>
        <v>不予录取</v>
      </c>
      <c r="V809" t="str">
        <f t="shared" si="97"/>
        <v>FALSE</v>
      </c>
    </row>
    <row r="810" spans="1:22">
      <c r="A810" s="8">
        <v>989</v>
      </c>
      <c r="B810" s="8" t="s">
        <v>1072</v>
      </c>
      <c r="C810" t="s">
        <v>1263</v>
      </c>
      <c r="D810">
        <f>VLOOKUP(A810,[1]数据整理!$A:$O,15,0)</f>
        <v>95300</v>
      </c>
      <c r="E810" t="str">
        <f>VLOOKUP(D810,目标专业代码!$I:$J,2,0)</f>
        <v>风景园林</v>
      </c>
      <c r="F810" s="41">
        <v>-0.593728816185881</v>
      </c>
      <c r="G810" s="41">
        <v>-0.590588282938215</v>
      </c>
      <c r="H810" s="41">
        <v>-0.789551941461673</v>
      </c>
      <c r="I810" s="7">
        <v>80.91</v>
      </c>
      <c r="J810" s="7">
        <f t="shared" si="91"/>
        <v>80.91</v>
      </c>
      <c r="K810" s="7" t="str">
        <f t="shared" si="92"/>
        <v>录取</v>
      </c>
      <c r="L810">
        <v>1</v>
      </c>
      <c r="M810">
        <v>-0.74864</v>
      </c>
      <c r="N810">
        <v>0.49056</v>
      </c>
      <c r="O810" s="41">
        <f>IF(L810=0,0,IF(C810&lt;&gt;"外语学院",综合评价得分!F810*因子分析矩阵及成分!$R$2+综合评价得分!G810*因子分析矩阵及成分!$R$3+综合评价得分!H810*因子分析矩阵及成分!$R$4,IF(综合评价得分!C810="外语学院",综合评价得分!G810*因子分析矩阵及成分!$R$7+综合评价得分!H810*因子分析矩阵及成分!$R$9)))</f>
        <v>-0.747343365464455</v>
      </c>
      <c r="P810" s="40">
        <f t="shared" si="93"/>
        <v>877</v>
      </c>
      <c r="Q810">
        <f t="shared" si="94"/>
        <v>202</v>
      </c>
      <c r="R810">
        <f t="shared" si="95"/>
        <v>103</v>
      </c>
      <c r="S810" t="str">
        <f>IF(Q810&lt;=VLOOKUP(C810,录取名额!$A:$B,2,0),"录取","不予录取")</f>
        <v>不予录取</v>
      </c>
      <c r="T810" t="str">
        <f t="shared" si="96"/>
        <v>FALSE</v>
      </c>
      <c r="U810" t="str">
        <f>IF(R810&lt;=VLOOKUP(E810,录取名额!E:F,2,0),"录取","不予录取")</f>
        <v>不予录取</v>
      </c>
      <c r="V810" t="str">
        <f t="shared" si="97"/>
        <v>FALSE</v>
      </c>
    </row>
    <row r="811" spans="1:22">
      <c r="A811" s="8">
        <v>990</v>
      </c>
      <c r="B811" s="8" t="s">
        <v>1073</v>
      </c>
      <c r="C811" t="s">
        <v>1263</v>
      </c>
      <c r="D811">
        <f>VLOOKUP(A811,[1]数据整理!$A:$O,15,0)</f>
        <v>95300</v>
      </c>
      <c r="E811" t="str">
        <f>VLOOKUP(D811,目标专业代码!$I:$J,2,0)</f>
        <v>风景园林</v>
      </c>
      <c r="F811" s="41">
        <v>-1.74670048055571</v>
      </c>
      <c r="G811" s="41">
        <v>-1.3909086774888</v>
      </c>
      <c r="H811" s="41">
        <v>-0.881413587411653</v>
      </c>
      <c r="I811" s="7">
        <v>74.7</v>
      </c>
      <c r="J811" s="7">
        <f t="shared" si="91"/>
        <v>74.7</v>
      </c>
      <c r="K811" s="7" t="str">
        <f t="shared" si="92"/>
        <v>录取</v>
      </c>
      <c r="L811">
        <v>1</v>
      </c>
      <c r="M811">
        <v>-1.47653</v>
      </c>
      <c r="N811">
        <v>-0.72669</v>
      </c>
      <c r="O811" s="41">
        <f>IF(L811=0,0,IF(C811&lt;&gt;"外语学院",综合评价得分!F811*因子分析矩阵及成分!$R$2+综合评价得分!G811*因子分析矩阵及成分!$R$3+综合评价得分!H811*因子分析矩阵及成分!$R$4,IF(综合评价得分!C811="外语学院",综合评价得分!G811*因子分析矩阵及成分!$R$7+综合评价得分!H811*因子分析矩阵及成分!$R$9)))</f>
        <v>-1.48220957335976</v>
      </c>
      <c r="P811" s="40">
        <f t="shared" si="93"/>
        <v>964</v>
      </c>
      <c r="Q811">
        <f t="shared" si="94"/>
        <v>234</v>
      </c>
      <c r="R811">
        <f t="shared" si="95"/>
        <v>119</v>
      </c>
      <c r="S811" t="str">
        <f>IF(Q811&lt;=VLOOKUP(C811,录取名额!$A:$B,2,0),"录取","不予录取")</f>
        <v>不予录取</v>
      </c>
      <c r="T811" t="str">
        <f t="shared" si="96"/>
        <v>FALSE</v>
      </c>
      <c r="U811" t="str">
        <f>IF(R811&lt;=VLOOKUP(E811,录取名额!E:F,2,0),"录取","不予录取")</f>
        <v>不予录取</v>
      </c>
      <c r="V811" t="str">
        <f t="shared" si="97"/>
        <v>FALSE</v>
      </c>
    </row>
    <row r="812" spans="1:22">
      <c r="A812" s="8">
        <v>991</v>
      </c>
      <c r="B812" s="8" t="s">
        <v>1074</v>
      </c>
      <c r="C812" t="s">
        <v>1261</v>
      </c>
      <c r="D812">
        <f>VLOOKUP(A812,[1]数据整理!$A:$O,15,0)</f>
        <v>20200</v>
      </c>
      <c r="E812" t="str">
        <f>VLOOKUP(D812,目标专业代码!$I:$J,2,0)</f>
        <v>应用经济学</v>
      </c>
      <c r="F812" s="41">
        <v>1.06087069763393</v>
      </c>
      <c r="G812" s="41">
        <v>0.430670137416933</v>
      </c>
      <c r="H812" s="41">
        <v>-0.422105357661753</v>
      </c>
      <c r="I812" s="7" t="s">
        <v>1262</v>
      </c>
      <c r="J812" s="7">
        <f t="shared" si="91"/>
        <v>0</v>
      </c>
      <c r="K812" s="7" t="str">
        <f t="shared" si="92"/>
        <v>不予录取</v>
      </c>
      <c r="L812">
        <v>1</v>
      </c>
      <c r="M812">
        <v>-0.26092</v>
      </c>
      <c r="N812">
        <v>0.09138</v>
      </c>
      <c r="O812" s="41">
        <f>IF(L812=0,0,IF(C812&lt;&gt;"外语学院",综合评价得分!F812*因子分析矩阵及成分!$R$2+综合评价得分!G812*因子分析矩阵及成分!$R$3+综合评价得分!H812*因子分析矩阵及成分!$R$4,IF(综合评价得分!C812="外语学院",综合评价得分!G812*因子分析矩阵及成分!$R$7+综合评价得分!H812*因子分析矩阵及成分!$R$9)))</f>
        <v>0.337121482755344</v>
      </c>
      <c r="P812" s="40">
        <f t="shared" si="93"/>
        <v>234</v>
      </c>
      <c r="Q812">
        <f t="shared" si="94"/>
        <v>115</v>
      </c>
      <c r="R812">
        <f t="shared" si="95"/>
        <v>28</v>
      </c>
      <c r="S812" t="str">
        <f>IF(Q812&lt;=VLOOKUP(C812,录取名额!$A:$B,2,0),"录取","不予录取")</f>
        <v>不予录取</v>
      </c>
      <c r="T812" t="str">
        <f t="shared" si="96"/>
        <v>RIGHT</v>
      </c>
      <c r="U812" t="str">
        <f>IF(R812&lt;=VLOOKUP(E812,录取名额!E:F,2,0),"录取","不予录取")</f>
        <v>不予录取</v>
      </c>
      <c r="V812" t="str">
        <f t="shared" si="97"/>
        <v>RIGHT</v>
      </c>
    </row>
    <row r="813" spans="1:22">
      <c r="A813" s="8">
        <v>992</v>
      </c>
      <c r="B813" s="8" t="s">
        <v>1075</v>
      </c>
      <c r="C813" t="s">
        <v>1263</v>
      </c>
      <c r="D813">
        <f>VLOOKUP(A813,[1]数据整理!$A:$O,15,0)</f>
        <v>83400</v>
      </c>
      <c r="E813" t="str">
        <f>VLOOKUP(D813,目标专业代码!$I:$J,2,0)</f>
        <v>风景园林学（工学）</v>
      </c>
      <c r="F813" s="41">
        <v>1.74109494220429</v>
      </c>
      <c r="G813" s="41">
        <v>0.258409296702446</v>
      </c>
      <c r="H813" s="41">
        <v>-0.881413587411653</v>
      </c>
      <c r="I813" s="7">
        <v>86.26</v>
      </c>
      <c r="J813" s="7">
        <f t="shared" si="91"/>
        <v>86.26</v>
      </c>
      <c r="K813" s="7" t="str">
        <f t="shared" si="92"/>
        <v>录取</v>
      </c>
      <c r="L813">
        <v>1</v>
      </c>
      <c r="M813">
        <v>-1.34287</v>
      </c>
      <c r="N813">
        <v>-0.14748</v>
      </c>
      <c r="O813" s="41">
        <f>IF(L813=0,0,IF(C813&lt;&gt;"外语学院",综合评价得分!F813*因子分析矩阵及成分!$R$2+综合评价得分!G813*因子分析矩阵及成分!$R$3+综合评价得分!H813*因子分析矩阵及成分!$R$4,IF(综合评价得分!C813="外语学院",综合评价得分!G813*因子分析矩阵及成分!$R$7+综合评价得分!H813*因子分析矩阵及成分!$R$9)))</f>
        <v>0.268341673480449</v>
      </c>
      <c r="P813" s="40">
        <f t="shared" si="93"/>
        <v>264</v>
      </c>
      <c r="Q813">
        <f t="shared" si="94"/>
        <v>71</v>
      </c>
      <c r="R813">
        <f t="shared" si="95"/>
        <v>21</v>
      </c>
      <c r="S813" t="str">
        <f>IF(Q813&lt;=VLOOKUP(C813,录取名额!$A:$B,2,0),"录取","不予录取")</f>
        <v>录取</v>
      </c>
      <c r="T813" t="str">
        <f t="shared" si="96"/>
        <v>RIGHT</v>
      </c>
      <c r="U813" t="str">
        <f>IF(R813&lt;=VLOOKUP(E813,录取名额!E:F,2,0),"录取","不予录取")</f>
        <v>录取</v>
      </c>
      <c r="V813" t="str">
        <f t="shared" si="97"/>
        <v>RIGHT</v>
      </c>
    </row>
    <row r="814" spans="1:22">
      <c r="A814" s="8">
        <v>993</v>
      </c>
      <c r="B814" s="8" t="s">
        <v>1076</v>
      </c>
      <c r="C814" t="s">
        <v>1263</v>
      </c>
      <c r="D814">
        <f>VLOOKUP(A814,[1]数据整理!$A:$O,15,0)</f>
        <v>83400</v>
      </c>
      <c r="E814" t="str">
        <f>VLOOKUP(D814,目标专业代码!$I:$J,2,0)</f>
        <v>风景园林学（工学）</v>
      </c>
      <c r="F814" s="41">
        <v>-1.5718305750294</v>
      </c>
      <c r="G814" s="41">
        <v>-0.883012199842016</v>
      </c>
      <c r="H814" s="41">
        <v>-0.835482764436663</v>
      </c>
      <c r="I814" s="7" t="s">
        <v>1262</v>
      </c>
      <c r="J814" s="7">
        <f t="shared" si="91"/>
        <v>0</v>
      </c>
      <c r="K814" s="7" t="str">
        <f t="shared" si="92"/>
        <v>不予录取</v>
      </c>
      <c r="L814">
        <v>1</v>
      </c>
      <c r="M814">
        <v>-0.878</v>
      </c>
      <c r="N814">
        <v>-0.53162</v>
      </c>
      <c r="O814" s="41">
        <f>IF(L814=0,0,IF(C814&lt;&gt;"外语学院",综合评价得分!F814*因子分析矩阵及成分!$R$2+综合评价得分!G814*因子分析矩阵及成分!$R$3+综合评价得分!H814*因子分析矩阵及成分!$R$4,IF(综合评价得分!C814="外语学院",综合评价得分!G814*因子分析矩阵及成分!$R$7+综合评价得分!H814*因子分析矩阵及成分!$R$9)))</f>
        <v>-1.1751679452471</v>
      </c>
      <c r="P814" s="40">
        <f t="shared" si="93"/>
        <v>941</v>
      </c>
      <c r="Q814">
        <f t="shared" si="94"/>
        <v>226</v>
      </c>
      <c r="R814">
        <f t="shared" si="95"/>
        <v>59</v>
      </c>
      <c r="S814" t="str">
        <f>IF(Q814&lt;=VLOOKUP(C814,录取名额!$A:$B,2,0),"录取","不予录取")</f>
        <v>不予录取</v>
      </c>
      <c r="T814" t="str">
        <f t="shared" si="96"/>
        <v>RIGHT</v>
      </c>
      <c r="U814" t="str">
        <f>IF(R814&lt;=VLOOKUP(E814,录取名额!E:F,2,0),"录取","不予录取")</f>
        <v>不予录取</v>
      </c>
      <c r="V814" t="str">
        <f t="shared" si="97"/>
        <v>RIGHT</v>
      </c>
    </row>
    <row r="815" spans="1:22">
      <c r="A815" s="8">
        <v>994</v>
      </c>
      <c r="B815" s="8" t="s">
        <v>1077</v>
      </c>
      <c r="C815" t="s">
        <v>1264</v>
      </c>
      <c r="D815">
        <f>VLOOKUP(A815,[1]数据整理!$A:$O,15,0)</f>
        <v>83000</v>
      </c>
      <c r="E815" t="str">
        <f>VLOOKUP(D815,目标专业代码!$I:$J,2,0)</f>
        <v>环境科学与工程</v>
      </c>
      <c r="F815" s="41">
        <v>-0.459022085316513</v>
      </c>
      <c r="G815" s="41">
        <v>0.22099348777378</v>
      </c>
      <c r="H815" s="41">
        <v>-0.835482764436663</v>
      </c>
      <c r="I815" s="7" t="s">
        <v>1275</v>
      </c>
      <c r="J815" s="7">
        <f t="shared" si="91"/>
        <v>0</v>
      </c>
      <c r="K815" s="7" t="str">
        <f t="shared" si="92"/>
        <v>不予录取</v>
      </c>
      <c r="L815">
        <v>1</v>
      </c>
      <c r="M815">
        <v>0.08931</v>
      </c>
      <c r="N815">
        <v>-0.88025</v>
      </c>
      <c r="O815" s="41">
        <f>IF(L815=0,0,IF(C815&lt;&gt;"外语学院",综合评价得分!F815*因子分析矩阵及成分!$R$2+综合评价得分!G815*因子分析矩阵及成分!$R$3+综合评价得分!H815*因子分析矩阵及成分!$R$4,IF(综合评价得分!C815="外语学院",综合评价得分!G815*因子分析矩阵及成分!$R$7+综合评价得分!H815*因子分析矩阵及成分!$R$9)))</f>
        <v>-0.342589960923355</v>
      </c>
      <c r="P815" s="40">
        <f t="shared" si="93"/>
        <v>708</v>
      </c>
      <c r="Q815">
        <f t="shared" si="94"/>
        <v>14</v>
      </c>
      <c r="R815">
        <f t="shared" si="95"/>
        <v>12</v>
      </c>
      <c r="S815" t="str">
        <f>IF(Q815&lt;=VLOOKUP(C815,录取名额!$A:$B,2,0),"录取","不予录取")</f>
        <v>不予录取</v>
      </c>
      <c r="T815" t="str">
        <f t="shared" si="96"/>
        <v>RIGHT</v>
      </c>
      <c r="U815" t="str">
        <f>IF(R815&lt;=VLOOKUP(E815,录取名额!E:F,2,0),"录取","不予录取")</f>
        <v>不予录取</v>
      </c>
      <c r="V815" t="str">
        <f t="shared" si="97"/>
        <v>RIGHT</v>
      </c>
    </row>
    <row r="816" spans="1:22">
      <c r="A816" s="8">
        <v>995</v>
      </c>
      <c r="B816" s="8" t="s">
        <v>1078</v>
      </c>
      <c r="C816" t="s">
        <v>1263</v>
      </c>
      <c r="D816">
        <f>VLOOKUP(A816,[1]数据整理!$A:$O,15,0)</f>
        <v>95300</v>
      </c>
      <c r="E816" t="str">
        <f>VLOOKUP(D816,目标专业代码!$I:$J,2,0)</f>
        <v>风景园林</v>
      </c>
      <c r="F816" s="41">
        <v>-0.814342084695188</v>
      </c>
      <c r="G816" s="41">
        <v>-0.780564935919994</v>
      </c>
      <c r="H816" s="41">
        <v>-0.881413587411653</v>
      </c>
      <c r="I816" s="7">
        <v>77.6</v>
      </c>
      <c r="J816" s="7">
        <f t="shared" si="91"/>
        <v>77.6</v>
      </c>
      <c r="K816" s="7" t="str">
        <f t="shared" si="92"/>
        <v>录取</v>
      </c>
      <c r="L816">
        <v>1</v>
      </c>
      <c r="M816">
        <v>-0.45162</v>
      </c>
      <c r="N816">
        <v>-0.24192</v>
      </c>
      <c r="O816" s="41">
        <f>IF(L816=0,0,IF(C816&lt;&gt;"外语学院",综合评价得分!F816*因子分析矩阵及成分!$R$2+综合评价得分!G816*因子分析矩阵及成分!$R$3+综合评价得分!H816*因子分析矩阵及成分!$R$4,IF(综合评价得分!C816="外语学院",综合评价得分!G816*因子分析矩阵及成分!$R$7+综合评价得分!H816*因子分析矩阵及成分!$R$9)))</f>
        <v>-0.933879562631797</v>
      </c>
      <c r="P816" s="40">
        <f t="shared" si="93"/>
        <v>917</v>
      </c>
      <c r="Q816">
        <f t="shared" si="94"/>
        <v>216</v>
      </c>
      <c r="R816">
        <f t="shared" si="95"/>
        <v>109</v>
      </c>
      <c r="S816" t="str">
        <f>IF(Q816&lt;=VLOOKUP(C816,录取名额!$A:$B,2,0),"录取","不予录取")</f>
        <v>不予录取</v>
      </c>
      <c r="T816" t="str">
        <f t="shared" si="96"/>
        <v>FALSE</v>
      </c>
      <c r="U816" t="str">
        <f>IF(R816&lt;=VLOOKUP(E816,录取名额!E:F,2,0),"录取","不予录取")</f>
        <v>不予录取</v>
      </c>
      <c r="V816" t="str">
        <f t="shared" si="97"/>
        <v>FALSE</v>
      </c>
    </row>
    <row r="817" spans="1:22">
      <c r="A817" s="8">
        <v>996</v>
      </c>
      <c r="B817" s="8" t="s">
        <v>1079</v>
      </c>
      <c r="C817" t="s">
        <v>1263</v>
      </c>
      <c r="D817">
        <f>VLOOKUP(A817,[1]数据整理!$A:$O,15,0)</f>
        <v>97300</v>
      </c>
      <c r="E817" t="str">
        <f>VLOOKUP(D817,目标专业代码!$I:$J,2,0)</f>
        <v>风景园林学（农学）</v>
      </c>
      <c r="F817" s="41">
        <v>1.31825284422812</v>
      </c>
      <c r="G817" s="41">
        <v>-0.520999411029246</v>
      </c>
      <c r="H817" s="41">
        <v>-0.789551941461673</v>
      </c>
      <c r="I817" s="7">
        <v>93.03</v>
      </c>
      <c r="J817" s="7">
        <f t="shared" si="91"/>
        <v>93.03</v>
      </c>
      <c r="K817" s="7" t="str">
        <f t="shared" si="92"/>
        <v>录取</v>
      </c>
      <c r="L817">
        <v>1</v>
      </c>
      <c r="M817">
        <v>0.93205</v>
      </c>
      <c r="N817">
        <v>-0.86943</v>
      </c>
      <c r="O817" s="41">
        <f>IF(L817=0,0,IF(C817&lt;&gt;"外语学院",综合评价得分!F817*因子分析矩阵及成分!$R$2+综合评价得分!G817*因子分析矩阵及成分!$R$3+综合评价得分!H817*因子分析矩阵及成分!$R$4,IF(综合评价得分!C817="外语学院",综合评价得分!G817*因子分析矩阵及成分!$R$7+综合评价得分!H817*因子分析矩阵及成分!$R$9)))</f>
        <v>-0.183549791028533</v>
      </c>
      <c r="P817" s="40">
        <f t="shared" si="93"/>
        <v>586</v>
      </c>
      <c r="Q817">
        <f t="shared" si="94"/>
        <v>145</v>
      </c>
      <c r="R817">
        <f t="shared" si="95"/>
        <v>28</v>
      </c>
      <c r="S817" t="str">
        <f>IF(Q817&lt;=VLOOKUP(C817,录取名额!$A:$B,2,0),"录取","不予录取")</f>
        <v>不予录取</v>
      </c>
      <c r="T817" t="str">
        <f t="shared" si="96"/>
        <v>FALSE</v>
      </c>
      <c r="U817" t="str">
        <f>IF(R817&lt;=VLOOKUP(E817,录取名额!E:F,2,0),"录取","不予录取")</f>
        <v>不予录取</v>
      </c>
      <c r="V817" t="str">
        <f t="shared" si="97"/>
        <v>FALSE</v>
      </c>
    </row>
    <row r="818" spans="1:22">
      <c r="A818" s="8">
        <v>997</v>
      </c>
      <c r="B818" s="8" t="s">
        <v>1080</v>
      </c>
      <c r="C818" t="s">
        <v>1263</v>
      </c>
      <c r="D818">
        <f>VLOOKUP(A818,[1]数据整理!$A:$O,15,0)</f>
        <v>95300</v>
      </c>
      <c r="E818" t="str">
        <f>VLOOKUP(D818,目标专业代码!$I:$J,2,0)</f>
        <v>风景园林</v>
      </c>
      <c r="F818" s="41">
        <v>0.272252065066241</v>
      </c>
      <c r="G818" s="41">
        <v>-1.90608483049417</v>
      </c>
      <c r="H818" s="41">
        <v>-0.450035172711979</v>
      </c>
      <c r="I818" s="7">
        <v>74.51</v>
      </c>
      <c r="J818" s="7">
        <f t="shared" si="91"/>
        <v>74.51</v>
      </c>
      <c r="K818" s="7" t="str">
        <f t="shared" si="92"/>
        <v>录取</v>
      </c>
      <c r="L818">
        <v>1</v>
      </c>
      <c r="M818">
        <v>0.44604</v>
      </c>
      <c r="N818">
        <v>-0.62686</v>
      </c>
      <c r="O818" s="41">
        <f>IF(L818=0,0,IF(C818&lt;&gt;"外语学院",综合评价得分!F818*因子分析矩阵及成分!$R$2+综合评价得分!G818*因子分析矩阵及成分!$R$3+综合评价得分!H818*因子分析矩阵及成分!$R$4,IF(综合评价得分!C818="外语学院",综合评价得分!G818*因子分析矩阵及成分!$R$7+综合评价得分!H818*因子分析矩阵及成分!$R$9)))</f>
        <v>-1.00087095023565</v>
      </c>
      <c r="P818" s="40">
        <f t="shared" si="93"/>
        <v>925</v>
      </c>
      <c r="Q818">
        <f t="shared" si="94"/>
        <v>218</v>
      </c>
      <c r="R818">
        <f t="shared" si="95"/>
        <v>111</v>
      </c>
      <c r="S818" t="str">
        <f>IF(Q818&lt;=VLOOKUP(C818,录取名额!$A:$B,2,0),"录取","不予录取")</f>
        <v>不予录取</v>
      </c>
      <c r="T818" t="str">
        <f t="shared" si="96"/>
        <v>FALSE</v>
      </c>
      <c r="U818" t="str">
        <f>IF(R818&lt;=VLOOKUP(E818,录取名额!E:F,2,0),"录取","不予录取")</f>
        <v>不予录取</v>
      </c>
      <c r="V818" t="str">
        <f t="shared" si="97"/>
        <v>FALSE</v>
      </c>
    </row>
    <row r="819" spans="1:22">
      <c r="A819" s="8">
        <v>999</v>
      </c>
      <c r="B819" s="8" t="s">
        <v>1081</v>
      </c>
      <c r="C819" t="s">
        <v>1273</v>
      </c>
      <c r="D819">
        <f>VLOOKUP(A819,[1]数据整理!$A:$O,15,0)</f>
        <v>85600</v>
      </c>
      <c r="E819" t="str">
        <f>VLOOKUP(D819,目标专业代码!$I:$J,2,0)</f>
        <v>材料与化工</v>
      </c>
      <c r="F819" s="41">
        <v>-0.347741236345224</v>
      </c>
      <c r="G819" s="41">
        <v>-1.56794175676147</v>
      </c>
      <c r="H819" s="41">
        <v>-0.881413587411653</v>
      </c>
      <c r="I819" s="7">
        <v>87.9</v>
      </c>
      <c r="J819" s="7">
        <f t="shared" si="91"/>
        <v>87.9</v>
      </c>
      <c r="K819" s="7" t="str">
        <f t="shared" si="92"/>
        <v>录取</v>
      </c>
      <c r="L819">
        <v>1</v>
      </c>
      <c r="M819">
        <v>-1.00047</v>
      </c>
      <c r="N819">
        <v>-0.57343</v>
      </c>
      <c r="O819" s="41">
        <f>IF(L819=0,0,IF(C819&lt;&gt;"外语学院",综合评价得分!F819*因子分析矩阵及成分!$R$2+综合评价得分!G819*因子分析矩阵及成分!$R$3+综合评价得分!H819*因子分析矩阵及成分!$R$4,IF(综合评价得分!C819="外语学院",综合评价得分!G819*因子分析矩阵及成分!$R$7+综合评价得分!H819*因子分析矩阵及成分!$R$9)))</f>
        <v>-1.17781384992143</v>
      </c>
      <c r="P819" s="40">
        <f t="shared" si="93"/>
        <v>942</v>
      </c>
      <c r="Q819">
        <f t="shared" si="94"/>
        <v>29</v>
      </c>
      <c r="R819">
        <f t="shared" si="95"/>
        <v>4</v>
      </c>
      <c r="S819" t="str">
        <f>IF(Q819&lt;=VLOOKUP(C819,录取名额!$A:$B,2,0),"录取","不予录取")</f>
        <v>不予录取</v>
      </c>
      <c r="T819" t="str">
        <f t="shared" si="96"/>
        <v>FALSE</v>
      </c>
      <c r="U819" t="str">
        <f>IF(R819&lt;=VLOOKUP(E819,录取名额!E:F,2,0),"录取","不予录取")</f>
        <v>录取</v>
      </c>
      <c r="V819" t="str">
        <f t="shared" si="97"/>
        <v>RIGHT</v>
      </c>
    </row>
    <row r="820" spans="1:22">
      <c r="A820" s="8">
        <v>1000</v>
      </c>
      <c r="B820" s="8" t="s">
        <v>1082</v>
      </c>
      <c r="C820" t="s">
        <v>1263</v>
      </c>
      <c r="D820">
        <f>VLOOKUP(A820,[1]数据整理!$A:$O,15,0)</f>
        <v>83400</v>
      </c>
      <c r="E820" t="str">
        <f>VLOOKUP(D820,目标专业代码!$I:$J,2,0)</f>
        <v>风景园林学（工学）</v>
      </c>
      <c r="F820" s="41">
        <v>0.463019234731307</v>
      </c>
      <c r="G820" s="41">
        <v>-0.644013224978423</v>
      </c>
      <c r="H820" s="41">
        <v>-0.881413587411653</v>
      </c>
      <c r="I820" s="7">
        <v>83.77</v>
      </c>
      <c r="J820" s="7">
        <f t="shared" si="91"/>
        <v>83.77</v>
      </c>
      <c r="K820" s="7" t="str">
        <f t="shared" si="92"/>
        <v>录取</v>
      </c>
      <c r="L820">
        <v>1</v>
      </c>
      <c r="M820">
        <v>0.74382</v>
      </c>
      <c r="N820">
        <v>-0.19712</v>
      </c>
      <c r="O820" s="41">
        <f>IF(L820=0,0,IF(C820&lt;&gt;"外语学院",综合评价得分!F820*因子分析矩阵及成分!$R$2+综合评价得分!G820*因子分析矩阵及成分!$R$3+综合评价得分!H820*因子分析矩阵及成分!$R$4,IF(综合评价得分!C820="外语学院",综合评价得分!G820*因子分析矩阵及成分!$R$7+综合评价得分!H820*因子分析矩阵及成分!$R$9)))</f>
        <v>-0.514501554352029</v>
      </c>
      <c r="P820" s="40">
        <f t="shared" si="93"/>
        <v>788</v>
      </c>
      <c r="Q820">
        <f t="shared" si="94"/>
        <v>186</v>
      </c>
      <c r="R820">
        <f t="shared" si="95"/>
        <v>48</v>
      </c>
      <c r="S820" t="str">
        <f>IF(Q820&lt;=VLOOKUP(C820,录取名额!$A:$B,2,0),"录取","不予录取")</f>
        <v>不予录取</v>
      </c>
      <c r="T820" t="str">
        <f t="shared" si="96"/>
        <v>FALSE</v>
      </c>
      <c r="U820" t="str">
        <f>IF(R820&lt;=VLOOKUP(E820,录取名额!E:F,2,0),"录取","不予录取")</f>
        <v>不予录取</v>
      </c>
      <c r="V820" t="str">
        <f t="shared" si="97"/>
        <v>FALSE</v>
      </c>
    </row>
    <row r="821" spans="1:22">
      <c r="A821" s="8">
        <v>1001</v>
      </c>
      <c r="B821" s="8" t="s">
        <v>1083</v>
      </c>
      <c r="C821" t="s">
        <v>1263</v>
      </c>
      <c r="D821">
        <f>VLOOKUP(A821,[1]数据整理!$A:$O,15,0)</f>
        <v>83400</v>
      </c>
      <c r="E821" t="str">
        <f>VLOOKUP(D821,目标专业代码!$I:$J,2,0)</f>
        <v>风景园林学（工学）</v>
      </c>
      <c r="F821" s="41">
        <v>0.729950794869963</v>
      </c>
      <c r="G821" s="41">
        <v>0.298219091101909</v>
      </c>
      <c r="H821" s="41">
        <v>-0.544926268322089</v>
      </c>
      <c r="I821" s="7" t="s">
        <v>1262</v>
      </c>
      <c r="J821" s="7">
        <f t="shared" si="91"/>
        <v>0</v>
      </c>
      <c r="K821" s="7" t="str">
        <f t="shared" si="92"/>
        <v>不予录取</v>
      </c>
      <c r="L821">
        <v>1</v>
      </c>
      <c r="M821">
        <v>-0.95788</v>
      </c>
      <c r="N821">
        <v>-0.66634</v>
      </c>
      <c r="O821" s="41">
        <f>IF(L821=0,0,IF(C821&lt;&gt;"外语学院",综合评价得分!F821*因子分析矩阵及成分!$R$2+综合评价得分!G821*因子分析矩阵及成分!$R$3+综合评价得分!H821*因子分析矩阵及成分!$R$4,IF(综合评价得分!C821="外语学院",综合评价得分!G821*因子分析矩阵及成分!$R$7+综合评价得分!H821*因子分析矩阵及成分!$R$9)))</f>
        <v>0.135391371943851</v>
      </c>
      <c r="P821" s="40">
        <f t="shared" si="93"/>
        <v>333</v>
      </c>
      <c r="Q821">
        <f t="shared" si="94"/>
        <v>89</v>
      </c>
      <c r="R821">
        <f t="shared" si="95"/>
        <v>27</v>
      </c>
      <c r="S821" t="str">
        <f>IF(Q821&lt;=VLOOKUP(C821,录取名额!$A:$B,2,0),"录取","不予录取")</f>
        <v>录取</v>
      </c>
      <c r="T821" t="str">
        <f t="shared" si="96"/>
        <v>FALSE</v>
      </c>
      <c r="U821" t="str">
        <f>IF(R821&lt;=VLOOKUP(E821,录取名额!E:F,2,0),"录取","不予录取")</f>
        <v>不予录取</v>
      </c>
      <c r="V821" t="str">
        <f t="shared" si="97"/>
        <v>RIGHT</v>
      </c>
    </row>
    <row r="822" spans="1:22">
      <c r="A822" s="8">
        <v>1002</v>
      </c>
      <c r="B822" s="8" t="s">
        <v>1084</v>
      </c>
      <c r="C822" t="s">
        <v>1263</v>
      </c>
      <c r="D822">
        <f>VLOOKUP(A822,[1]数据整理!$A:$O,15,0)</f>
        <v>95300</v>
      </c>
      <c r="E822" t="str">
        <f>VLOOKUP(D822,目标专业代码!$I:$J,2,0)</f>
        <v>风景园林</v>
      </c>
      <c r="F822" s="41">
        <v>-0.172871330818914</v>
      </c>
      <c r="G822" s="41">
        <v>-0.543048923540213</v>
      </c>
      <c r="H822" s="41">
        <v>-0.743621118486683</v>
      </c>
      <c r="I822" s="7">
        <v>79.03</v>
      </c>
      <c r="J822" s="7">
        <f t="shared" si="91"/>
        <v>79.03</v>
      </c>
      <c r="K822" s="7" t="str">
        <f t="shared" si="92"/>
        <v>录取</v>
      </c>
      <c r="L822">
        <v>1</v>
      </c>
      <c r="M822">
        <v>-1.72162</v>
      </c>
      <c r="N822">
        <v>0.4065</v>
      </c>
      <c r="O822" s="41">
        <f>IF(L822=0,0,IF(C822&lt;&gt;"外语学院",综合评价得分!F822*因子分析矩阵及成分!$R$2+综合评价得分!G822*因子分析矩阵及成分!$R$3+综合评价得分!H822*因子分析矩阵及成分!$R$4,IF(综合评价得分!C822="外语学院",综合评价得分!G822*因子分析矩阵及成分!$R$7+综合评价得分!H822*因子分析矩阵及成分!$R$9)))</f>
        <v>-0.590369012056378</v>
      </c>
      <c r="P822" s="40">
        <f t="shared" si="93"/>
        <v>819</v>
      </c>
      <c r="Q822">
        <f t="shared" si="94"/>
        <v>193</v>
      </c>
      <c r="R822">
        <f t="shared" si="95"/>
        <v>97</v>
      </c>
      <c r="S822" t="str">
        <f>IF(Q822&lt;=VLOOKUP(C822,录取名额!$A:$B,2,0),"录取","不予录取")</f>
        <v>不予录取</v>
      </c>
      <c r="T822" t="str">
        <f t="shared" si="96"/>
        <v>FALSE</v>
      </c>
      <c r="U822" t="str">
        <f>IF(R822&lt;=VLOOKUP(E822,录取名额!E:F,2,0),"录取","不予录取")</f>
        <v>不予录取</v>
      </c>
      <c r="V822" t="str">
        <f t="shared" si="97"/>
        <v>FALSE</v>
      </c>
    </row>
    <row r="823" spans="1:22">
      <c r="A823" s="8">
        <v>1003</v>
      </c>
      <c r="B823" s="8" t="s">
        <v>1085</v>
      </c>
      <c r="C823" t="s">
        <v>1263</v>
      </c>
      <c r="D823">
        <f>VLOOKUP(A823,[1]数据整理!$A:$O,15,0)</f>
        <v>95300</v>
      </c>
      <c r="E823" t="str">
        <f>VLOOKUP(D823,目标专业代码!$I:$J,2,0)</f>
        <v>风景园林</v>
      </c>
      <c r="F823" s="41">
        <v>-1.19029623569927</v>
      </c>
      <c r="G823" s="41">
        <v>-1.7605841229298</v>
      </c>
      <c r="H823" s="41">
        <v>-0.881413587411653</v>
      </c>
      <c r="I823" s="7">
        <v>87.9</v>
      </c>
      <c r="J823" s="7">
        <f t="shared" si="91"/>
        <v>87.9</v>
      </c>
      <c r="K823" s="7" t="str">
        <f t="shared" si="92"/>
        <v>录取</v>
      </c>
      <c r="L823">
        <v>1</v>
      </c>
      <c r="M823">
        <v>-1.72335</v>
      </c>
      <c r="N823">
        <v>0.25877</v>
      </c>
      <c r="O823" s="41">
        <f>IF(L823=0,0,IF(C823&lt;&gt;"外语学院",综合评价得分!F823*因子分析矩阵及成分!$R$2+综合评价得分!G823*因子分析矩阵及成分!$R$3+综合评价得分!H823*因子分析矩阵及成分!$R$4,IF(综合评价得分!C823="外语学院",综合评价得分!G823*因子分析矩阵及成分!$R$7+综合评价得分!H823*因子分析矩阵及成分!$R$9)))</f>
        <v>-1.50308989004442</v>
      </c>
      <c r="P823" s="40">
        <f t="shared" si="93"/>
        <v>966</v>
      </c>
      <c r="Q823">
        <f t="shared" si="94"/>
        <v>236</v>
      </c>
      <c r="R823">
        <f t="shared" si="95"/>
        <v>121</v>
      </c>
      <c r="S823" t="str">
        <f>IF(Q823&lt;=VLOOKUP(C823,录取名额!$A:$B,2,0),"录取","不予录取")</f>
        <v>不予录取</v>
      </c>
      <c r="T823" t="str">
        <f t="shared" si="96"/>
        <v>FALSE</v>
      </c>
      <c r="U823" t="str">
        <f>IF(R823&lt;=VLOOKUP(E823,录取名额!E:F,2,0),"录取","不予录取")</f>
        <v>不予录取</v>
      </c>
      <c r="V823" t="str">
        <f t="shared" si="97"/>
        <v>FALSE</v>
      </c>
    </row>
    <row r="824" spans="1:22">
      <c r="A824" s="8">
        <v>1004</v>
      </c>
      <c r="B824" s="8" t="s">
        <v>1086</v>
      </c>
      <c r="C824" t="s">
        <v>1263</v>
      </c>
      <c r="D824">
        <f>VLOOKUP(A824,[1]数据整理!$A:$O,15,0)</f>
        <v>95300</v>
      </c>
      <c r="E824" t="str">
        <f>VLOOKUP(D824,目标专业代码!$I:$J,2,0)</f>
        <v>风景园林</v>
      </c>
      <c r="F824" s="41">
        <v>1.81463269837406</v>
      </c>
      <c r="G824" s="41">
        <v>-0.171797336225199</v>
      </c>
      <c r="H824" s="41">
        <v>-0.881413587411653</v>
      </c>
      <c r="I824" s="7">
        <v>75.17</v>
      </c>
      <c r="J824" s="7">
        <f t="shared" si="91"/>
        <v>75.17</v>
      </c>
      <c r="K824" s="7" t="str">
        <f t="shared" si="92"/>
        <v>录取</v>
      </c>
      <c r="L824">
        <v>1</v>
      </c>
      <c r="M824">
        <v>0.07096</v>
      </c>
      <c r="N824">
        <v>-1.12533</v>
      </c>
      <c r="O824" s="41">
        <f>IF(L824=0,0,IF(C824&lt;&gt;"外语学院",综合评价得分!F824*因子分析矩阵及成分!$R$2+综合评价得分!G824*因子分析矩阵及成分!$R$3+综合评价得分!H824*因子分析矩阵及成分!$R$4,IF(综合评价得分!C824="外语学院",综合评价得分!G824*因子分析矩阵及成分!$R$7+综合评价得分!H824*因子分析矩阵及成分!$R$9)))</f>
        <v>0.0847014506130431</v>
      </c>
      <c r="P824" s="40">
        <f t="shared" si="93"/>
        <v>361</v>
      </c>
      <c r="Q824">
        <f t="shared" si="94"/>
        <v>101</v>
      </c>
      <c r="R824">
        <f t="shared" si="95"/>
        <v>51</v>
      </c>
      <c r="S824" t="str">
        <f>IF(Q824&lt;=VLOOKUP(C824,录取名额!$A:$B,2,0),"录取","不予录取")</f>
        <v>录取</v>
      </c>
      <c r="T824" t="str">
        <f t="shared" si="96"/>
        <v>RIGHT</v>
      </c>
      <c r="U824" t="str">
        <f>IF(R824&lt;=VLOOKUP(E824,录取名额!E:F,2,0),"录取","不予录取")</f>
        <v>录取</v>
      </c>
      <c r="V824" t="str">
        <f t="shared" si="97"/>
        <v>RIGHT</v>
      </c>
    </row>
    <row r="825" spans="1:22">
      <c r="A825" s="8">
        <v>1005</v>
      </c>
      <c r="B825" s="8" t="s">
        <v>1087</v>
      </c>
      <c r="C825" t="s">
        <v>1263</v>
      </c>
      <c r="D825">
        <f>VLOOKUP(A825,[1]数据整理!$A:$O,15,0)</f>
        <v>97300</v>
      </c>
      <c r="E825" t="str">
        <f>VLOOKUP(D825,目标专业代码!$I:$J,2,0)</f>
        <v>风景园林学（农学）</v>
      </c>
      <c r="F825" s="41">
        <v>0.399030892106003</v>
      </c>
      <c r="G825" s="41">
        <v>0.179028626912379</v>
      </c>
      <c r="H825" s="41">
        <v>-0.881413587411653</v>
      </c>
      <c r="I825" s="7">
        <v>90.66</v>
      </c>
      <c r="J825" s="7">
        <f t="shared" si="91"/>
        <v>90.66</v>
      </c>
      <c r="K825" s="7" t="str">
        <f t="shared" si="92"/>
        <v>录取</v>
      </c>
      <c r="L825">
        <v>1</v>
      </c>
      <c r="M825">
        <v>-1.58145</v>
      </c>
      <c r="N825">
        <v>1.23061</v>
      </c>
      <c r="O825" s="41">
        <f>IF(L825=0,0,IF(C825&lt;&gt;"外语学院",综合评价得分!F825*因子分析矩阵及成分!$R$2+综合评价得分!G825*因子分析矩阵及成分!$R$3+综合评价得分!H825*因子分析矩阵及成分!$R$4,IF(综合评价得分!C825="外语学院",综合评价得分!G825*因子分析矩阵及成分!$R$7+综合评价得分!H825*因子分析矩阵及成分!$R$9)))</f>
        <v>-0.141881197289653</v>
      </c>
      <c r="P825" s="40">
        <f t="shared" si="93"/>
        <v>543</v>
      </c>
      <c r="Q825">
        <f t="shared" si="94"/>
        <v>136</v>
      </c>
      <c r="R825">
        <f t="shared" si="95"/>
        <v>25</v>
      </c>
      <c r="S825" t="str">
        <f>IF(Q825&lt;=VLOOKUP(C825,录取名额!$A:$B,2,0),"录取","不予录取")</f>
        <v>不予录取</v>
      </c>
      <c r="T825" t="str">
        <f t="shared" si="96"/>
        <v>FALSE</v>
      </c>
      <c r="U825" t="str">
        <f>IF(R825&lt;=VLOOKUP(E825,录取名额!E:F,2,0),"录取","不予录取")</f>
        <v>不予录取</v>
      </c>
      <c r="V825" t="str">
        <f t="shared" si="97"/>
        <v>FALSE</v>
      </c>
    </row>
    <row r="826" spans="1:22">
      <c r="A826" s="8">
        <v>1006</v>
      </c>
      <c r="B826" s="8" t="s">
        <v>1088</v>
      </c>
      <c r="C826" t="s">
        <v>1261</v>
      </c>
      <c r="D826">
        <f>VLOOKUP(A826,[1]数据整理!$A:$O,15,0)</f>
        <v>120200</v>
      </c>
      <c r="E826" t="str">
        <f>VLOOKUP(D826,目标专业代码!$I:$J,2,0)</f>
        <v>工商管理</v>
      </c>
      <c r="F826" s="41">
        <v>-0.317962230549246</v>
      </c>
      <c r="G826" s="41">
        <v>0.415929092156057</v>
      </c>
      <c r="H826" s="41">
        <v>-0.881413587411653</v>
      </c>
      <c r="I826" s="7" t="s">
        <v>1262</v>
      </c>
      <c r="J826" s="7">
        <f t="shared" si="91"/>
        <v>0</v>
      </c>
      <c r="K826" s="7" t="str">
        <f t="shared" si="92"/>
        <v>不予录取</v>
      </c>
      <c r="L826">
        <v>1</v>
      </c>
      <c r="M826">
        <v>-0.03768</v>
      </c>
      <c r="N826">
        <v>-0.89525</v>
      </c>
      <c r="O826" s="41">
        <f>IF(L826=0,0,IF(C826&lt;&gt;"外语学院",综合评价得分!F826*因子分析矩阵及成分!$R$2+综合评价得分!G826*因子分析矩阵及成分!$R$3+综合评价得分!H826*因子分析矩阵及成分!$R$4,IF(综合评价得分!C826="外语学院",综合评价得分!G826*因子分析矩阵及成分!$R$7+综合评价得分!H826*因子分析矩阵及成分!$R$9)))</f>
        <v>-0.22855971090802</v>
      </c>
      <c r="P826" s="40">
        <f t="shared" si="93"/>
        <v>629</v>
      </c>
      <c r="Q826">
        <f t="shared" si="94"/>
        <v>276</v>
      </c>
      <c r="R826">
        <f t="shared" si="95"/>
        <v>95</v>
      </c>
      <c r="S826" t="str">
        <f>IF(Q826&lt;=VLOOKUP(C826,录取名额!$A:$B,2,0),"录取","不予录取")</f>
        <v>不予录取</v>
      </c>
      <c r="T826" t="str">
        <f t="shared" si="96"/>
        <v>RIGHT</v>
      </c>
      <c r="U826" t="str">
        <f>IF(R826&lt;=VLOOKUP(E826,录取名额!E:F,2,0),"录取","不予录取")</f>
        <v>不予录取</v>
      </c>
      <c r="V826" t="str">
        <f t="shared" si="97"/>
        <v>RIGHT</v>
      </c>
    </row>
    <row r="827" spans="1:22">
      <c r="A827" s="8">
        <v>1007</v>
      </c>
      <c r="B827" s="8" t="s">
        <v>1089</v>
      </c>
      <c r="C827" t="s">
        <v>1263</v>
      </c>
      <c r="D827">
        <f>VLOOKUP(A827,[1]数据整理!$A:$O,15,0)</f>
        <v>83400</v>
      </c>
      <c r="E827" t="str">
        <f>VLOOKUP(D827,目标专业代码!$I:$J,2,0)</f>
        <v>风景园林学（工学）</v>
      </c>
      <c r="F827" s="41">
        <v>-0.411330292900246</v>
      </c>
      <c r="G827" s="41">
        <v>-1.25112427408126</v>
      </c>
      <c r="H827" s="41">
        <v>-0.881413587411653</v>
      </c>
      <c r="I827" s="7">
        <v>83.53</v>
      </c>
      <c r="J827" s="7">
        <f t="shared" si="91"/>
        <v>83.53</v>
      </c>
      <c r="K827" s="7" t="str">
        <f t="shared" si="92"/>
        <v>录取</v>
      </c>
      <c r="L827">
        <v>1</v>
      </c>
      <c r="M827">
        <v>-0.13248</v>
      </c>
      <c r="N827">
        <v>0.19896</v>
      </c>
      <c r="O827" s="41">
        <f>IF(L827=0,0,IF(C827&lt;&gt;"外语学院",综合评价得分!F827*因子分析矩阵及成分!$R$2+综合评价得分!G827*因子分析矩阵及成分!$R$3+综合评价得分!H827*因子分析矩阵及成分!$R$4,IF(综合评价得分!C827="外语学院",综合评价得分!G827*因子分析矩阵及成分!$R$7+综合评价得分!H827*因子分析矩阵及成分!$R$9)))</f>
        <v>-1.04519436498196</v>
      </c>
      <c r="P827" s="40">
        <f t="shared" si="93"/>
        <v>928</v>
      </c>
      <c r="Q827">
        <f t="shared" si="94"/>
        <v>220</v>
      </c>
      <c r="R827">
        <f t="shared" si="95"/>
        <v>58</v>
      </c>
      <c r="S827" t="str">
        <f>IF(Q827&lt;=VLOOKUP(C827,录取名额!$A:$B,2,0),"录取","不予录取")</f>
        <v>不予录取</v>
      </c>
      <c r="T827" t="str">
        <f t="shared" si="96"/>
        <v>FALSE</v>
      </c>
      <c r="U827" t="str">
        <f>IF(R827&lt;=VLOOKUP(E827,录取名额!E:F,2,0),"录取","不予录取")</f>
        <v>不予录取</v>
      </c>
      <c r="V827" t="str">
        <f t="shared" si="97"/>
        <v>FALSE</v>
      </c>
    </row>
    <row r="828" spans="1:22">
      <c r="A828" s="8">
        <v>1008</v>
      </c>
      <c r="B828" s="8" t="s">
        <v>1090</v>
      </c>
      <c r="C828" t="s">
        <v>1265</v>
      </c>
      <c r="D828">
        <f>VLOOKUP(A828,[1]数据整理!$A:$O,15,0)</f>
        <v>135108</v>
      </c>
      <c r="E828" t="str">
        <f>VLOOKUP(D828,目标专业代码!$I:$J,2,0)</f>
        <v>艺术设计</v>
      </c>
      <c r="F828" s="41">
        <v>-0.556959938100996</v>
      </c>
      <c r="G828" s="41">
        <v>-1.24106669584335</v>
      </c>
      <c r="H828" s="41">
        <v>-0.510937553951603</v>
      </c>
      <c r="I828" s="7">
        <v>88.45</v>
      </c>
      <c r="J828" s="7">
        <f t="shared" si="91"/>
        <v>88.45</v>
      </c>
      <c r="K828" s="7" t="str">
        <f t="shared" si="92"/>
        <v>录取</v>
      </c>
      <c r="L828">
        <v>1</v>
      </c>
      <c r="M828">
        <v>-0.17971</v>
      </c>
      <c r="N828">
        <v>-0.44664</v>
      </c>
      <c r="O828" s="41">
        <f>IF(L828=0,0,IF(C828&lt;&gt;"外语学院",综合评价得分!F828*因子分析矩阵及成分!$R$2+综合评价得分!G828*因子分析矩阵及成分!$R$3+综合评价得分!H828*因子分析矩阵及成分!$R$4,IF(综合评价得分!C828="外语学院",综合评价得分!G828*因子分析矩阵及成分!$R$7+综合评价得分!H828*因子分析矩阵及成分!$R$9)))</f>
        <v>-0.938963396033939</v>
      </c>
      <c r="P828" s="40">
        <f t="shared" si="93"/>
        <v>918</v>
      </c>
      <c r="Q828">
        <f t="shared" si="94"/>
        <v>85</v>
      </c>
      <c r="R828">
        <f t="shared" si="95"/>
        <v>55</v>
      </c>
      <c r="S828" t="str">
        <f>IF(Q828&lt;=VLOOKUP(C828,录取名额!$A:$B,2,0),"录取","不予录取")</f>
        <v>不予录取</v>
      </c>
      <c r="T828" t="str">
        <f t="shared" si="96"/>
        <v>FALSE</v>
      </c>
      <c r="U828" t="str">
        <f>IF(R828&lt;=VLOOKUP(E828,录取名额!E:F,2,0),"录取","不予录取")</f>
        <v>不予录取</v>
      </c>
      <c r="V828" t="str">
        <f t="shared" si="97"/>
        <v>FALSE</v>
      </c>
    </row>
    <row r="829" spans="1:22">
      <c r="A829" s="8">
        <v>1009</v>
      </c>
      <c r="B829" s="8" t="s">
        <v>1091</v>
      </c>
      <c r="C829" t="s">
        <v>1263</v>
      </c>
      <c r="D829">
        <f>VLOOKUP(A829,[1]数据整理!$A:$O,15,0)</f>
        <v>83400</v>
      </c>
      <c r="E829" t="str">
        <f>VLOOKUP(D829,目标专业代码!$I:$J,2,0)</f>
        <v>风景园林学（工学）</v>
      </c>
      <c r="F829" s="41">
        <v>1.07925513667637</v>
      </c>
      <c r="G829" s="41">
        <v>-1.4415483209756</v>
      </c>
      <c r="H829" s="41">
        <v>-0.835482764436663</v>
      </c>
      <c r="I829" s="7">
        <v>84.96</v>
      </c>
      <c r="J829" s="7">
        <f t="shared" si="91"/>
        <v>84.96</v>
      </c>
      <c r="K829" s="7" t="str">
        <f t="shared" si="92"/>
        <v>录取</v>
      </c>
      <c r="L829">
        <v>1</v>
      </c>
      <c r="M829">
        <v>-1.66161</v>
      </c>
      <c r="N829">
        <v>-0.25847</v>
      </c>
      <c r="O829" s="41">
        <f>IF(L829=0,0,IF(C829&lt;&gt;"外语学院",综合评价得分!F829*因子分析矩阵及成分!$R$2+综合评价得分!G829*因子分析矩阵及成分!$R$3+综合评价得分!H829*因子分析矩阵及成分!$R$4,IF(综合评价得分!C829="外语学院",综合评价得分!G829*因子分析矩阵及成分!$R$7+综合评价得分!H829*因子分析矩阵及成分!$R$9)))</f>
        <v>-0.704122765563987</v>
      </c>
      <c r="P829" s="40">
        <f t="shared" si="93"/>
        <v>863</v>
      </c>
      <c r="Q829">
        <f t="shared" si="94"/>
        <v>200</v>
      </c>
      <c r="R829">
        <f t="shared" si="95"/>
        <v>52</v>
      </c>
      <c r="S829" t="str">
        <f>IF(Q829&lt;=VLOOKUP(C829,录取名额!$A:$B,2,0),"录取","不予录取")</f>
        <v>不予录取</v>
      </c>
      <c r="T829" t="str">
        <f t="shared" si="96"/>
        <v>FALSE</v>
      </c>
      <c r="U829" t="str">
        <f>IF(R829&lt;=VLOOKUP(E829,录取名额!E:F,2,0),"录取","不予录取")</f>
        <v>不予录取</v>
      </c>
      <c r="V829" t="str">
        <f t="shared" si="97"/>
        <v>FALSE</v>
      </c>
    </row>
    <row r="830" spans="1:22">
      <c r="A830" s="8">
        <v>1010</v>
      </c>
      <c r="B830" s="8" t="s">
        <v>1092</v>
      </c>
      <c r="C830" t="s">
        <v>1263</v>
      </c>
      <c r="D830">
        <f>VLOOKUP(A830,[1]数据整理!$A:$O,15,0)</f>
        <v>95300</v>
      </c>
      <c r="E830" t="str">
        <f>VLOOKUP(D830,目标专业代码!$I:$J,2,0)</f>
        <v>风景园林</v>
      </c>
      <c r="F830" s="41">
        <v>1.06087069763393</v>
      </c>
      <c r="G830" s="41">
        <v>0.28840200750204</v>
      </c>
      <c r="H830" s="41">
        <v>-0.697690295511693</v>
      </c>
      <c r="I830" s="7">
        <v>81.71</v>
      </c>
      <c r="J830" s="7">
        <f t="shared" si="91"/>
        <v>81.71</v>
      </c>
      <c r="K830" s="7" t="str">
        <f t="shared" si="92"/>
        <v>录取</v>
      </c>
      <c r="L830">
        <v>1</v>
      </c>
      <c r="M830">
        <v>0.47251</v>
      </c>
      <c r="N830">
        <v>0.31776</v>
      </c>
      <c r="O830" s="41">
        <f>IF(L830=0,0,IF(C830&lt;&gt;"外语学院",综合评价得分!F830*因子分析矩阵及成分!$R$2+综合评价得分!G830*因子分析矩阵及成分!$R$3+综合评价得分!H830*因子分析矩阵及成分!$R$4,IF(综合评价得分!C830="外语学院",综合评价得分!G830*因子分析矩阵及成分!$R$7+综合评价得分!H830*因子分析矩阵及成分!$R$9)))</f>
        <v>0.164094629946235</v>
      </c>
      <c r="P830" s="40">
        <f t="shared" si="93"/>
        <v>314</v>
      </c>
      <c r="Q830">
        <f t="shared" si="94"/>
        <v>83</v>
      </c>
      <c r="R830">
        <f t="shared" si="95"/>
        <v>41</v>
      </c>
      <c r="S830" t="str">
        <f>IF(Q830&lt;=VLOOKUP(C830,录取名额!$A:$B,2,0),"录取","不予录取")</f>
        <v>录取</v>
      </c>
      <c r="T830" t="str">
        <f t="shared" si="96"/>
        <v>RIGHT</v>
      </c>
      <c r="U830" t="str">
        <f>IF(R830&lt;=VLOOKUP(E830,录取名额!E:F,2,0),"录取","不予录取")</f>
        <v>录取</v>
      </c>
      <c r="V830" t="str">
        <f t="shared" si="97"/>
        <v>RIGHT</v>
      </c>
    </row>
    <row r="831" spans="1:22">
      <c r="A831" s="8">
        <v>1011</v>
      </c>
      <c r="B831" s="8" t="s">
        <v>1093</v>
      </c>
      <c r="C831" t="s">
        <v>1263</v>
      </c>
      <c r="D831">
        <f>VLOOKUP(A831,[1]数据整理!$A:$O,15,0)</f>
        <v>83400</v>
      </c>
      <c r="E831" t="str">
        <f>VLOOKUP(D831,目标专业代码!$I:$J,2,0)</f>
        <v>风景园林学（工学）</v>
      </c>
      <c r="F831" s="41">
        <v>0.160033184554254</v>
      </c>
      <c r="G831" s="41">
        <v>-0.194052915183938</v>
      </c>
      <c r="H831" s="41">
        <v>-0.881413587411653</v>
      </c>
      <c r="I831" s="7">
        <v>84.36</v>
      </c>
      <c r="J831" s="7">
        <f t="shared" si="91"/>
        <v>84.36</v>
      </c>
      <c r="K831" s="7" t="str">
        <f t="shared" si="92"/>
        <v>录取</v>
      </c>
      <c r="L831">
        <v>1</v>
      </c>
      <c r="M831">
        <v>-0.94726</v>
      </c>
      <c r="N831">
        <v>-1.14738</v>
      </c>
      <c r="O831" s="41">
        <f>IF(L831=0,0,IF(C831&lt;&gt;"外语学院",综合评价得分!F831*因子分析矩阵及成分!$R$2+综合评价得分!G831*因子分析矩阵及成分!$R$3+综合评价得分!H831*因子分析矩阵及成分!$R$4,IF(综合评价得分!C831="外语学院",综合评价得分!G831*因子分析矩阵及成分!$R$7+综合评价得分!H831*因子分析矩阵及成分!$R$9)))</f>
        <v>-0.385189057293454</v>
      </c>
      <c r="P831" s="40">
        <f t="shared" si="93"/>
        <v>731</v>
      </c>
      <c r="Q831">
        <f t="shared" si="94"/>
        <v>174</v>
      </c>
      <c r="R831">
        <f t="shared" si="95"/>
        <v>46</v>
      </c>
      <c r="S831" t="str">
        <f>IF(Q831&lt;=VLOOKUP(C831,录取名额!$A:$B,2,0),"录取","不予录取")</f>
        <v>不予录取</v>
      </c>
      <c r="T831" t="str">
        <f t="shared" si="96"/>
        <v>FALSE</v>
      </c>
      <c r="U831" t="str">
        <f>IF(R831&lt;=VLOOKUP(E831,录取名额!E:F,2,0),"录取","不予录取")</f>
        <v>不予录取</v>
      </c>
      <c r="V831" t="str">
        <f t="shared" si="97"/>
        <v>FALSE</v>
      </c>
    </row>
    <row r="832" spans="1:22">
      <c r="A832" s="8">
        <v>1012</v>
      </c>
      <c r="B832" s="8" t="s">
        <v>1094</v>
      </c>
      <c r="C832" t="s">
        <v>1263</v>
      </c>
      <c r="D832">
        <f>VLOOKUP(A832,[1]数据整理!$A:$O,15,0)</f>
        <v>95300</v>
      </c>
      <c r="E832" t="str">
        <f>VLOOKUP(D832,目标专业代码!$I:$J,2,0)</f>
        <v>风景园林</v>
      </c>
      <c r="F832" s="41">
        <v>0.913795185294387</v>
      </c>
      <c r="G832" s="41">
        <v>-0.252153916959051</v>
      </c>
      <c r="H832" s="41">
        <v>-0.743621118486683</v>
      </c>
      <c r="I832" s="7" t="s">
        <v>1275</v>
      </c>
      <c r="J832" s="7">
        <f t="shared" si="91"/>
        <v>0</v>
      </c>
      <c r="K832" s="7" t="str">
        <f t="shared" si="92"/>
        <v>不予录取</v>
      </c>
      <c r="L832">
        <v>1</v>
      </c>
      <c r="M832">
        <v>-1.23042</v>
      </c>
      <c r="N832">
        <v>-0.68749</v>
      </c>
      <c r="O832" s="41">
        <f>IF(L832=0,0,IF(C832&lt;&gt;"外语学院",综合评价得分!F832*因子分析矩阵及成分!$R$2+综合评价得分!G832*因子分析矩阵及成分!$R$3+综合评价得分!H832*因子分析矩阵及成分!$R$4,IF(综合评价得分!C832="外语学院",综合评价得分!G832*因子分析矩阵及成分!$R$7+综合评价得分!H832*因子分析矩阵及成分!$R$9)))</f>
        <v>-0.150721970099558</v>
      </c>
      <c r="P832" s="40">
        <f t="shared" si="93"/>
        <v>551</v>
      </c>
      <c r="Q832">
        <f t="shared" si="94"/>
        <v>137</v>
      </c>
      <c r="R832">
        <f t="shared" si="95"/>
        <v>69</v>
      </c>
      <c r="S832" t="str">
        <f>IF(Q832&lt;=VLOOKUP(C832,录取名额!$A:$B,2,0),"录取","不予录取")</f>
        <v>不予录取</v>
      </c>
      <c r="T832" t="str">
        <f t="shared" si="96"/>
        <v>RIGHT</v>
      </c>
      <c r="U832" t="str">
        <f>IF(R832&lt;=VLOOKUP(E832,录取名额!E:F,2,0),"录取","不予录取")</f>
        <v>不予录取</v>
      </c>
      <c r="V832" t="str">
        <f t="shared" si="97"/>
        <v>RIGHT</v>
      </c>
    </row>
    <row r="833" spans="1:22">
      <c r="A833" s="8">
        <v>1014</v>
      </c>
      <c r="B833" s="8" t="s">
        <v>1095</v>
      </c>
      <c r="C833" t="s">
        <v>1263</v>
      </c>
      <c r="D833">
        <f>VLOOKUP(A833,[1]数据整理!$A:$O,15,0)</f>
        <v>83400</v>
      </c>
      <c r="E833" t="str">
        <f>VLOOKUP(D833,目标专业代码!$I:$J,2,0)</f>
        <v>风景园林学（工学）</v>
      </c>
      <c r="F833" s="41">
        <v>-1.20619349983802</v>
      </c>
      <c r="G833" s="41">
        <v>-0.250994331544677</v>
      </c>
      <c r="H833" s="41">
        <v>-0.881413587411653</v>
      </c>
      <c r="I833" s="7">
        <v>83.93</v>
      </c>
      <c r="J833" s="7">
        <f t="shared" si="91"/>
        <v>83.93</v>
      </c>
      <c r="K833" s="7" t="str">
        <f t="shared" si="92"/>
        <v>录取</v>
      </c>
      <c r="L833">
        <v>1</v>
      </c>
      <c r="M833">
        <v>-0.40207</v>
      </c>
      <c r="N833">
        <v>-0.86108</v>
      </c>
      <c r="O833" s="41">
        <f>IF(L833=0,0,IF(C833&lt;&gt;"外语学院",综合评价得分!F833*因子分析矩阵及成分!$R$2+综合评价得分!G833*因子分析矩阵及成分!$R$3+综合评价得分!H833*因子分析矩阵及成分!$R$4,IF(综合评价得分!C833="外语学院",综合评价得分!G833*因子分析矩阵及成分!$R$7+综合评价得分!H833*因子分析矩阵及成分!$R$9)))</f>
        <v>-0.791476371087961</v>
      </c>
      <c r="P833" s="40">
        <f t="shared" si="93"/>
        <v>890</v>
      </c>
      <c r="Q833">
        <f t="shared" si="94"/>
        <v>203</v>
      </c>
      <c r="R833">
        <f t="shared" si="95"/>
        <v>53</v>
      </c>
      <c r="S833" t="str">
        <f>IF(Q833&lt;=VLOOKUP(C833,录取名额!$A:$B,2,0),"录取","不予录取")</f>
        <v>不予录取</v>
      </c>
      <c r="T833" t="str">
        <f t="shared" si="96"/>
        <v>FALSE</v>
      </c>
      <c r="U833" t="str">
        <f>IF(R833&lt;=VLOOKUP(E833,录取名额!E:F,2,0),"录取","不予录取")</f>
        <v>不予录取</v>
      </c>
      <c r="V833" t="str">
        <f t="shared" si="97"/>
        <v>FALSE</v>
      </c>
    </row>
    <row r="834" spans="1:22">
      <c r="A834" s="8">
        <v>1015</v>
      </c>
      <c r="B834" s="8" t="s">
        <v>1096</v>
      </c>
      <c r="C834" t="s">
        <v>1263</v>
      </c>
      <c r="D834">
        <f>VLOOKUP(A834,[1]数据整理!$A:$O,15,0)</f>
        <v>95300</v>
      </c>
      <c r="E834" t="str">
        <f>VLOOKUP(D834,目标专业代码!$I:$J,2,0)</f>
        <v>风景园林</v>
      </c>
      <c r="F834" s="41">
        <v>-0.0297959535701139</v>
      </c>
      <c r="G834" s="41">
        <v>0.0651020037566222</v>
      </c>
      <c r="H834" s="41">
        <v>-0.881413587411653</v>
      </c>
      <c r="I834" s="7">
        <v>79.84</v>
      </c>
      <c r="J834" s="7">
        <f t="shared" si="91"/>
        <v>79.84</v>
      </c>
      <c r="K834" s="7" t="str">
        <f t="shared" si="92"/>
        <v>录取</v>
      </c>
      <c r="L834">
        <v>1</v>
      </c>
      <c r="M834">
        <v>-1.23893</v>
      </c>
      <c r="N834">
        <v>0.60767</v>
      </c>
      <c r="O834" s="41">
        <f>IF(L834=0,0,IF(C834&lt;&gt;"外语学院",综合评价得分!F834*因子分析矩阵及成分!$R$2+综合评价得分!G834*因子分析矩阵及成分!$R$3+综合评价得分!H834*因子分析矩阵及成分!$R$4,IF(综合评价得分!C834="外语学院",综合评价得分!G834*因子分析矩阵及成分!$R$7+综合评价得分!H834*因子分析矩阵及成分!$R$9)))</f>
        <v>-0.31496558600221</v>
      </c>
      <c r="P834" s="40">
        <f t="shared" si="93"/>
        <v>689</v>
      </c>
      <c r="Q834">
        <f t="shared" si="94"/>
        <v>162</v>
      </c>
      <c r="R834">
        <f t="shared" si="95"/>
        <v>80</v>
      </c>
      <c r="S834" t="str">
        <f>IF(Q834&lt;=VLOOKUP(C834,录取名额!$A:$B,2,0),"录取","不予录取")</f>
        <v>不予录取</v>
      </c>
      <c r="T834" t="str">
        <f t="shared" si="96"/>
        <v>FALSE</v>
      </c>
      <c r="U834" t="str">
        <f>IF(R834&lt;=VLOOKUP(E834,录取名额!E:F,2,0),"录取","不予录取")</f>
        <v>不予录取</v>
      </c>
      <c r="V834" t="str">
        <f t="shared" si="97"/>
        <v>FALSE</v>
      </c>
    </row>
    <row r="835" spans="1:22">
      <c r="A835" s="8">
        <v>1016</v>
      </c>
      <c r="B835" s="8" t="s">
        <v>1097</v>
      </c>
      <c r="C835" t="s">
        <v>1263</v>
      </c>
      <c r="D835">
        <f>VLOOKUP(A835,[1]数据整理!$A:$O,15,0)</f>
        <v>83400</v>
      </c>
      <c r="E835" t="str">
        <f>VLOOKUP(D835,目标专业代码!$I:$J,2,0)</f>
        <v>风景园林学（工学）</v>
      </c>
      <c r="F835" s="41">
        <v>-0.745172839814112</v>
      </c>
      <c r="G835" s="41">
        <v>-0.0719337776434606</v>
      </c>
      <c r="H835" s="41">
        <v>-0.881413587411653</v>
      </c>
      <c r="I835" s="7">
        <v>85.81</v>
      </c>
      <c r="J835" s="7">
        <f t="shared" ref="J835:J898" si="98">IF(ISNUMBER(I835),I835,0)</f>
        <v>85.81</v>
      </c>
      <c r="K835" s="7" t="str">
        <f t="shared" ref="K835:K898" si="99">IF(ISNUMBER(I835),"录取","不予录取")</f>
        <v>录取</v>
      </c>
      <c r="L835">
        <v>1</v>
      </c>
      <c r="M835">
        <v>-0.43835</v>
      </c>
      <c r="N835">
        <v>-0.43017</v>
      </c>
      <c r="O835" s="41">
        <f>IF(L835=0,0,IF(C835&lt;&gt;"外语学院",综合评价得分!F835*因子分析矩阵及成分!$R$2+综合评价得分!G835*因子分析矩阵及成分!$R$3+综合评价得分!H835*因子分析矩阵及成分!$R$4,IF(综合评价得分!C835="外语学院",综合评价得分!G835*因子分析矩阵及成分!$R$7+综合评价得分!H835*因子分析矩阵及成分!$R$9)))</f>
        <v>-0.578560394440521</v>
      </c>
      <c r="P835" s="40">
        <f t="shared" ref="P835:P898" si="100">_xlfn.RANK.EQ(O835,$O$2:$O$978)</f>
        <v>815</v>
      </c>
      <c r="Q835">
        <f t="shared" ref="Q835:Q898" si="101">SUMPRODUCT((C835=$C$2:$C$978)*($O$2:$O$978&gt;=O835))</f>
        <v>192</v>
      </c>
      <c r="R835">
        <f t="shared" ref="R835:R898" si="102">SUMPRODUCT((E835=$E$2:$E$978)*($O$2:$O$978&gt;=O835))</f>
        <v>50</v>
      </c>
      <c r="S835" t="str">
        <f>IF(Q835&lt;=VLOOKUP(C835,录取名额!$A:$B,2,0),"录取","不予录取")</f>
        <v>不予录取</v>
      </c>
      <c r="T835" t="str">
        <f t="shared" ref="T835:T898" si="103">IF(K835=S835,"RIGHT","FALSE")</f>
        <v>FALSE</v>
      </c>
      <c r="U835" t="str">
        <f>IF(R835&lt;=VLOOKUP(E835,录取名额!E:F,2,0),"录取","不予录取")</f>
        <v>不予录取</v>
      </c>
      <c r="V835" t="str">
        <f t="shared" ref="V835:V898" si="104">IF(K835=U835,"RIGHT","FALSE")</f>
        <v>FALSE</v>
      </c>
    </row>
    <row r="836" spans="1:22">
      <c r="A836" s="8">
        <v>1017</v>
      </c>
      <c r="B836" s="8" t="s">
        <v>1098</v>
      </c>
      <c r="C836" t="s">
        <v>1265</v>
      </c>
      <c r="D836">
        <f>VLOOKUP(A836,[1]数据整理!$A:$O,15,0)</f>
        <v>130500</v>
      </c>
      <c r="E836" t="str">
        <f>VLOOKUP(D836,目标专业代码!$I:$J,2,0)</f>
        <v>设计学</v>
      </c>
      <c r="F836" s="41">
        <v>-1.47644699019687</v>
      </c>
      <c r="G836" s="41">
        <v>-0.248722790053987</v>
      </c>
      <c r="H836" s="41">
        <v>0.838419246845172</v>
      </c>
      <c r="I836" s="7" t="s">
        <v>1262</v>
      </c>
      <c r="J836" s="7">
        <f t="shared" si="98"/>
        <v>0</v>
      </c>
      <c r="K836" s="7" t="str">
        <f t="shared" si="99"/>
        <v>不予录取</v>
      </c>
      <c r="L836">
        <v>1</v>
      </c>
      <c r="M836">
        <v>-0.1752</v>
      </c>
      <c r="N836">
        <v>0.38116</v>
      </c>
      <c r="O836" s="41">
        <f>IF(L836=0,0,IF(C836&lt;&gt;"外语学院",综合评价得分!F836*因子分析矩阵及成分!$R$2+综合评价得分!G836*因子分析矩阵及成分!$R$3+综合评价得分!H836*因子分析矩阵及成分!$R$4,IF(综合评价得分!C836="外语学院",综合评价得分!G836*因子分析矩阵及成分!$R$7+综合评价得分!H836*因子分析矩阵及成分!$R$9)))</f>
        <v>-0.206744543332379</v>
      </c>
      <c r="P836" s="40">
        <f t="shared" si="100"/>
        <v>610</v>
      </c>
      <c r="Q836">
        <f t="shared" si="101"/>
        <v>42</v>
      </c>
      <c r="R836">
        <f t="shared" si="102"/>
        <v>14</v>
      </c>
      <c r="S836" t="str">
        <f>IF(Q836&lt;=VLOOKUP(C836,录取名额!$A:$B,2,0),"录取","不予录取")</f>
        <v>不予录取</v>
      </c>
      <c r="T836" t="str">
        <f t="shared" si="103"/>
        <v>RIGHT</v>
      </c>
      <c r="U836" t="str">
        <f>IF(R836&lt;=VLOOKUP(E836,录取名额!E:F,2,0),"录取","不予录取")</f>
        <v>不予录取</v>
      </c>
      <c r="V836" t="str">
        <f t="shared" si="104"/>
        <v>RIGHT</v>
      </c>
    </row>
    <row r="837" spans="1:22">
      <c r="A837" s="8">
        <v>1018</v>
      </c>
      <c r="B837" s="8" t="s">
        <v>1100</v>
      </c>
      <c r="C837" t="s">
        <v>1261</v>
      </c>
      <c r="D837">
        <f>VLOOKUP(A837,[1]数据整理!$A:$O,15,0)</f>
        <v>120200</v>
      </c>
      <c r="E837" t="str">
        <f>VLOOKUP(D837,目标专业代码!$I:$J,2,0)</f>
        <v>工商管理</v>
      </c>
      <c r="F837" s="41">
        <v>-0.0421956449126116</v>
      </c>
      <c r="G837" s="41">
        <v>0.394491797759378</v>
      </c>
      <c r="H837" s="41">
        <v>0.391575595636942</v>
      </c>
      <c r="I837" s="7" t="s">
        <v>1262</v>
      </c>
      <c r="J837" s="7">
        <f t="shared" si="98"/>
        <v>0</v>
      </c>
      <c r="K837" s="7" t="str">
        <f t="shared" si="99"/>
        <v>不予录取</v>
      </c>
      <c r="L837">
        <v>1</v>
      </c>
      <c r="M837">
        <v>-0.04254</v>
      </c>
      <c r="N837">
        <v>0.17701</v>
      </c>
      <c r="O837" s="41">
        <f>IF(L837=0,0,IF(C837&lt;&gt;"外语学院",综合评价得分!F837*因子分析矩阵及成分!$R$2+综合评价得分!G837*因子分析矩阵及成分!$R$3+综合评价得分!H837*因子分析矩阵及成分!$R$4,IF(综合评价得分!C837="外语学院",综合评价得分!G837*因子分析矩阵及成分!$R$7+综合评价得分!H837*因子分析矩阵及成分!$R$9)))</f>
        <v>0.325370634090713</v>
      </c>
      <c r="P837" s="40">
        <f t="shared" si="100"/>
        <v>236</v>
      </c>
      <c r="Q837">
        <f t="shared" si="101"/>
        <v>116</v>
      </c>
      <c r="R837">
        <f t="shared" si="102"/>
        <v>39</v>
      </c>
      <c r="S837" t="str">
        <f>IF(Q837&lt;=VLOOKUP(C837,录取名额!$A:$B,2,0),"录取","不予录取")</f>
        <v>不予录取</v>
      </c>
      <c r="T837" t="str">
        <f t="shared" si="103"/>
        <v>RIGHT</v>
      </c>
      <c r="U837" t="str">
        <f>IF(R837&lt;=VLOOKUP(E837,录取名额!E:F,2,0),"录取","不予录取")</f>
        <v>不予录取</v>
      </c>
      <c r="V837" t="str">
        <f t="shared" si="104"/>
        <v>RIGHT</v>
      </c>
    </row>
    <row r="838" spans="1:22">
      <c r="A838" s="8">
        <v>1019</v>
      </c>
      <c r="B838" s="8" t="s">
        <v>1101</v>
      </c>
      <c r="C838" t="s">
        <v>1263</v>
      </c>
      <c r="D838">
        <f>VLOOKUP(A838,[1]数据整理!$A:$O,15,0)</f>
        <v>95300</v>
      </c>
      <c r="E838" t="str">
        <f>VLOOKUP(D838,目标专业代码!$I:$J,2,0)</f>
        <v>风景园林</v>
      </c>
      <c r="F838" s="41">
        <v>2.27424367443512</v>
      </c>
      <c r="G838" s="41">
        <v>0.197830349663874</v>
      </c>
      <c r="H838" s="41">
        <v>-0.881413587411653</v>
      </c>
      <c r="I838" s="7">
        <v>78.59</v>
      </c>
      <c r="J838" s="7">
        <f t="shared" si="98"/>
        <v>78.59</v>
      </c>
      <c r="K838" s="7" t="str">
        <f t="shared" si="99"/>
        <v>录取</v>
      </c>
      <c r="L838">
        <v>1</v>
      </c>
      <c r="M838">
        <v>-0.56382</v>
      </c>
      <c r="N838">
        <v>-1.14259</v>
      </c>
      <c r="O838" s="41">
        <f>IF(L838=0,0,IF(C838&lt;&gt;"外语学院",综合评价得分!F838*因子分析矩阵及成分!$R$2+综合评价得分!G838*因子分析矩阵及成分!$R$3+综合评价得分!H838*因子分析矩阵及成分!$R$4,IF(综合评价得分!C838="外语学院",综合评价得分!G838*因子分析矩阵及成分!$R$7+综合评价得分!H838*因子分析矩阵及成分!$R$9)))</f>
        <v>0.387615651023487</v>
      </c>
      <c r="P838" s="40">
        <f t="shared" si="100"/>
        <v>201</v>
      </c>
      <c r="Q838">
        <f t="shared" si="101"/>
        <v>58</v>
      </c>
      <c r="R838">
        <f t="shared" si="102"/>
        <v>31</v>
      </c>
      <c r="S838" t="str">
        <f>IF(Q838&lt;=VLOOKUP(C838,录取名额!$A:$B,2,0),"录取","不予录取")</f>
        <v>录取</v>
      </c>
      <c r="T838" t="str">
        <f t="shared" si="103"/>
        <v>RIGHT</v>
      </c>
      <c r="U838" t="str">
        <f>IF(R838&lt;=VLOOKUP(E838,录取名额!E:F,2,0),"录取","不予录取")</f>
        <v>录取</v>
      </c>
      <c r="V838" t="str">
        <f t="shared" si="104"/>
        <v>RIGHT</v>
      </c>
    </row>
    <row r="839" spans="1:22">
      <c r="A839" s="8">
        <v>1020</v>
      </c>
      <c r="B839" s="8" t="s">
        <v>1102</v>
      </c>
      <c r="C839" t="s">
        <v>1263</v>
      </c>
      <c r="D839">
        <f>VLOOKUP(A839,[1]数据整理!$A:$O,15,0)</f>
        <v>83400</v>
      </c>
      <c r="E839" t="str">
        <f>VLOOKUP(D839,目标专业代码!$I:$J,2,0)</f>
        <v>风景园林学（工学）</v>
      </c>
      <c r="F839" s="41">
        <v>1.66755718603452</v>
      </c>
      <c r="G839" s="41">
        <v>0.0761116760418665</v>
      </c>
      <c r="H839" s="41">
        <v>-0.29236454369241</v>
      </c>
      <c r="I839" s="7">
        <v>87.97</v>
      </c>
      <c r="J839" s="7">
        <f t="shared" si="98"/>
        <v>87.97</v>
      </c>
      <c r="K839" s="7" t="str">
        <f t="shared" si="99"/>
        <v>录取</v>
      </c>
      <c r="L839">
        <v>1</v>
      </c>
      <c r="M839">
        <v>-0.15285</v>
      </c>
      <c r="N839">
        <v>-0.03848</v>
      </c>
      <c r="O839" s="41">
        <f>IF(L839=0,0,IF(C839&lt;&gt;"外语学院",综合评价得分!F839*因子分析矩阵及成分!$R$2+综合评价得分!G839*因子分析矩阵及成分!$R$3+综合评价得分!H839*因子分析矩阵及成分!$R$4,IF(综合评价得分!C839="外语学院",综合评价得分!G839*因子分析矩阵及成分!$R$7+综合评价得分!H839*因子分析矩阵及成分!$R$9)))</f>
        <v>0.387059813477371</v>
      </c>
      <c r="P839" s="40">
        <f t="shared" si="100"/>
        <v>202</v>
      </c>
      <c r="Q839">
        <f t="shared" si="101"/>
        <v>59</v>
      </c>
      <c r="R839">
        <f t="shared" si="102"/>
        <v>17</v>
      </c>
      <c r="S839" t="str">
        <f>IF(Q839&lt;=VLOOKUP(C839,录取名额!$A:$B,2,0),"录取","不予录取")</f>
        <v>录取</v>
      </c>
      <c r="T839" t="str">
        <f t="shared" si="103"/>
        <v>RIGHT</v>
      </c>
      <c r="U839" t="str">
        <f>IF(R839&lt;=VLOOKUP(E839,录取名额!E:F,2,0),"录取","不予录取")</f>
        <v>录取</v>
      </c>
      <c r="V839" t="str">
        <f t="shared" si="104"/>
        <v>RIGHT</v>
      </c>
    </row>
    <row r="840" spans="1:22">
      <c r="A840" s="8">
        <v>1021</v>
      </c>
      <c r="B840" s="8" t="s">
        <v>1103</v>
      </c>
      <c r="C840" t="s">
        <v>1261</v>
      </c>
      <c r="D840">
        <f>VLOOKUP(A840,[1]数据整理!$A:$O,15,0)</f>
        <v>20200</v>
      </c>
      <c r="E840" t="str">
        <f>VLOOKUP(D840,目标专业代码!$I:$J,2,0)</f>
        <v>应用经济学</v>
      </c>
      <c r="F840" s="41">
        <v>0.932179624336829</v>
      </c>
      <c r="G840" s="41">
        <v>-0.175601372357415</v>
      </c>
      <c r="H840" s="41">
        <v>0.357248976791543</v>
      </c>
      <c r="I840" s="7" t="s">
        <v>1262</v>
      </c>
      <c r="J840" s="7">
        <f t="shared" si="98"/>
        <v>0</v>
      </c>
      <c r="K840" s="7" t="str">
        <f t="shared" si="99"/>
        <v>不予录取</v>
      </c>
      <c r="L840">
        <v>1</v>
      </c>
      <c r="M840">
        <v>-0.29991</v>
      </c>
      <c r="N840">
        <v>-0.1475</v>
      </c>
      <c r="O840" s="41">
        <f>IF(L840=0,0,IF(C840&lt;&gt;"外语学院",综合评价得分!F840*因子分析矩阵及成分!$R$2+综合评价得分!G840*因子分析矩阵及成分!$R$3+综合评价得分!H840*因子分析矩阵及成分!$R$4,IF(综合评价得分!C840="外语学院",综合评价得分!G840*因子分析矩阵及成分!$R$7+综合评价得分!H840*因子分析矩阵及成分!$R$9)))</f>
        <v>0.31231482410625</v>
      </c>
      <c r="P840" s="40">
        <f t="shared" si="100"/>
        <v>239</v>
      </c>
      <c r="Q840">
        <f t="shared" si="101"/>
        <v>118</v>
      </c>
      <c r="R840">
        <f t="shared" si="102"/>
        <v>29</v>
      </c>
      <c r="S840" t="str">
        <f>IF(Q840&lt;=VLOOKUP(C840,录取名额!$A:$B,2,0),"录取","不予录取")</f>
        <v>不予录取</v>
      </c>
      <c r="T840" t="str">
        <f t="shared" si="103"/>
        <v>RIGHT</v>
      </c>
      <c r="U840" t="str">
        <f>IF(R840&lt;=VLOOKUP(E840,录取名额!E:F,2,0),"录取","不予录取")</f>
        <v>不予录取</v>
      </c>
      <c r="V840" t="str">
        <f t="shared" si="104"/>
        <v>RIGHT</v>
      </c>
    </row>
    <row r="841" spans="1:22">
      <c r="A841" s="8">
        <v>1022</v>
      </c>
      <c r="B841" s="8" t="s">
        <v>1104</v>
      </c>
      <c r="C841" t="s">
        <v>1263</v>
      </c>
      <c r="D841">
        <f>VLOOKUP(A841,[1]数据整理!$A:$O,15,0)</f>
        <v>83400</v>
      </c>
      <c r="E841" t="str">
        <f>VLOOKUP(D841,目标专业代码!$I:$J,2,0)</f>
        <v>风景园林学（工学）</v>
      </c>
      <c r="F841" s="41">
        <v>1.6076222527217</v>
      </c>
      <c r="G841" s="41">
        <v>0.218835893015778</v>
      </c>
      <c r="H841" s="41">
        <v>-0.498995445347099</v>
      </c>
      <c r="I841" s="7" t="s">
        <v>1275</v>
      </c>
      <c r="J841" s="7">
        <f t="shared" si="98"/>
        <v>0</v>
      </c>
      <c r="K841" s="7" t="str">
        <f t="shared" si="99"/>
        <v>不予录取</v>
      </c>
      <c r="L841">
        <v>1</v>
      </c>
      <c r="M841">
        <v>1.56177</v>
      </c>
      <c r="N841">
        <v>-0.74282</v>
      </c>
      <c r="O841" s="41">
        <f>IF(L841=0,0,IF(C841&lt;&gt;"外语学院",综合评价得分!F841*因子分析矩阵及成分!$R$2+综合评价得分!G841*因子分析矩阵及成分!$R$3+综合评价得分!H841*因子分析矩阵及成分!$R$4,IF(综合评价得分!C841="外语学院",综合评价得分!G841*因子分析矩阵及成分!$R$7+综合评价得分!H841*因子分析矩阵及成分!$R$9)))</f>
        <v>0.358980349365466</v>
      </c>
      <c r="P841" s="40">
        <f t="shared" si="100"/>
        <v>217</v>
      </c>
      <c r="Q841">
        <f t="shared" si="101"/>
        <v>62</v>
      </c>
      <c r="R841">
        <f t="shared" si="102"/>
        <v>18</v>
      </c>
      <c r="S841" t="str">
        <f>IF(Q841&lt;=VLOOKUP(C841,录取名额!$A:$B,2,0),"录取","不予录取")</f>
        <v>录取</v>
      </c>
      <c r="T841" t="str">
        <f t="shared" si="103"/>
        <v>FALSE</v>
      </c>
      <c r="U841" t="str">
        <f>IF(R841&lt;=VLOOKUP(E841,录取名额!E:F,2,0),"录取","不予录取")</f>
        <v>录取</v>
      </c>
      <c r="V841" t="str">
        <f t="shared" si="104"/>
        <v>FALSE</v>
      </c>
    </row>
    <row r="842" spans="1:22">
      <c r="A842" s="8">
        <v>1023</v>
      </c>
      <c r="B842" s="8" t="s">
        <v>1105</v>
      </c>
      <c r="C842" t="s">
        <v>1263</v>
      </c>
      <c r="D842">
        <f>VLOOKUP(A842,[1]数据整理!$A:$O,15,0)</f>
        <v>83300</v>
      </c>
      <c r="E842" t="str">
        <f>VLOOKUP(D842,目标专业代码!$I:$J,2,0)</f>
        <v>城乡规划学</v>
      </c>
      <c r="F842" s="41">
        <v>0.45418420923333</v>
      </c>
      <c r="G842" s="41">
        <v>-0.781510045336598</v>
      </c>
      <c r="H842" s="41">
        <v>-0.0776819870820943</v>
      </c>
      <c r="I842" s="7">
        <v>89.1</v>
      </c>
      <c r="J842" s="7">
        <f t="shared" si="98"/>
        <v>89.1</v>
      </c>
      <c r="K842" s="7" t="str">
        <f t="shared" si="99"/>
        <v>录取</v>
      </c>
      <c r="L842">
        <v>1</v>
      </c>
      <c r="M842">
        <v>-0.70279</v>
      </c>
      <c r="N842">
        <v>1.4582</v>
      </c>
      <c r="O842" s="41">
        <f>IF(L842=0,0,IF(C842&lt;&gt;"外语学院",综合评价得分!F842*因子分析矩阵及成分!$R$2+综合评价得分!G842*因子分析矩阵及成分!$R$3+综合评价得分!H842*因子分析矩阵及成分!$R$4,IF(综合评价得分!C842="外语学院",综合评价得分!G842*因子分析矩阵及成分!$R$7+综合评价得分!H842*因子分析矩阵及成分!$R$9)))</f>
        <v>-0.274350017397652</v>
      </c>
      <c r="P842" s="40">
        <f t="shared" si="100"/>
        <v>661</v>
      </c>
      <c r="Q842">
        <f t="shared" si="101"/>
        <v>159</v>
      </c>
      <c r="R842">
        <f t="shared" si="102"/>
        <v>4</v>
      </c>
      <c r="S842" t="str">
        <f>IF(Q842&lt;=VLOOKUP(C842,录取名额!$A:$B,2,0),"录取","不予录取")</f>
        <v>不予录取</v>
      </c>
      <c r="T842" t="str">
        <f t="shared" si="103"/>
        <v>FALSE</v>
      </c>
      <c r="U842" t="str">
        <f>IF(R842&lt;=VLOOKUP(E842,录取名额!E:F,2,0),"录取","不予录取")</f>
        <v>不予录取</v>
      </c>
      <c r="V842" t="str">
        <f t="shared" si="104"/>
        <v>FALSE</v>
      </c>
    </row>
    <row r="843" spans="1:22">
      <c r="A843" s="8">
        <v>1024</v>
      </c>
      <c r="B843" s="8" t="s">
        <v>1106</v>
      </c>
      <c r="C843" t="s">
        <v>1263</v>
      </c>
      <c r="D843">
        <f>VLOOKUP(A843,[1]数据整理!$A:$O,15,0)</f>
        <v>95300</v>
      </c>
      <c r="E843" t="str">
        <f>VLOOKUP(D843,目标专业代码!$I:$J,2,0)</f>
        <v>风景园林</v>
      </c>
      <c r="F843" s="41">
        <v>-0.967734537756689</v>
      </c>
      <c r="G843" s="41">
        <v>-0.563611910602855</v>
      </c>
      <c r="H843" s="41">
        <v>-0.881413587411653</v>
      </c>
      <c r="I843" s="7">
        <v>77.99</v>
      </c>
      <c r="J843" s="7">
        <f t="shared" si="98"/>
        <v>77.99</v>
      </c>
      <c r="K843" s="7" t="str">
        <f t="shared" si="99"/>
        <v>录取</v>
      </c>
      <c r="L843">
        <v>1</v>
      </c>
      <c r="M843">
        <v>-0.30694</v>
      </c>
      <c r="N843">
        <v>0.75447</v>
      </c>
      <c r="O843" s="41">
        <f>IF(L843=0,0,IF(C843&lt;&gt;"外语学院",综合评价得分!F843*因子分析矩阵及成分!$R$2+综合评价得分!G843*因子分析矩阵及成分!$R$3+综合评价得分!H843*因子分析矩阵及成分!$R$4,IF(综合评价得分!C843="外语学院",综合评价得分!G843*因子分析矩阵及成分!$R$7+综合评价得分!H843*因子分析矩阵及成分!$R$9)))</f>
        <v>-0.873558033530421</v>
      </c>
      <c r="P843" s="40">
        <f t="shared" si="100"/>
        <v>907</v>
      </c>
      <c r="Q843">
        <f t="shared" si="101"/>
        <v>211</v>
      </c>
      <c r="R843">
        <f t="shared" si="102"/>
        <v>107</v>
      </c>
      <c r="S843" t="str">
        <f>IF(Q843&lt;=VLOOKUP(C843,录取名额!$A:$B,2,0),"录取","不予录取")</f>
        <v>不予录取</v>
      </c>
      <c r="T843" t="str">
        <f t="shared" si="103"/>
        <v>FALSE</v>
      </c>
      <c r="U843" t="str">
        <f>IF(R843&lt;=VLOOKUP(E843,录取名额!E:F,2,0),"录取","不予录取")</f>
        <v>不予录取</v>
      </c>
      <c r="V843" t="str">
        <f t="shared" si="104"/>
        <v>FALSE</v>
      </c>
    </row>
    <row r="844" spans="1:22">
      <c r="A844" s="8">
        <v>1025</v>
      </c>
      <c r="B844" s="8" t="s">
        <v>1107</v>
      </c>
      <c r="C844" t="s">
        <v>1261</v>
      </c>
      <c r="D844">
        <f>VLOOKUP(A844,[1]数据整理!$A:$O,15,0)</f>
        <v>125300</v>
      </c>
      <c r="E844" t="str">
        <f>VLOOKUP(D844,目标专业代码!$I:$J,2,0)</f>
        <v>会计</v>
      </c>
      <c r="F844" s="41">
        <v>0.895410746251945</v>
      </c>
      <c r="G844" s="41">
        <v>0.169285203566739</v>
      </c>
      <c r="H844" s="41">
        <v>1.26593662916588</v>
      </c>
      <c r="I844" s="7" t="s">
        <v>1262</v>
      </c>
      <c r="J844" s="7">
        <f t="shared" si="98"/>
        <v>0</v>
      </c>
      <c r="K844" s="7" t="str">
        <f t="shared" si="99"/>
        <v>不予录取</v>
      </c>
      <c r="L844">
        <v>1</v>
      </c>
      <c r="M844">
        <v>-1.54993</v>
      </c>
      <c r="N844">
        <v>-0.60346</v>
      </c>
      <c r="O844" s="41">
        <f>IF(L844=0,0,IF(C844&lt;&gt;"外语学院",综合评价得分!F844*因子分析矩阵及成分!$R$2+综合评价得分!G844*因子分析矩阵及成分!$R$3+综合评价得分!H844*因子分析矩阵及成分!$R$4,IF(综合评价得分!C844="外语学院",综合评价得分!G844*因子分析矩阵及成分!$R$7+综合评价得分!H844*因子分析矩阵及成分!$R$9)))</f>
        <v>0.81371229563294</v>
      </c>
      <c r="P844" s="40">
        <f t="shared" si="100"/>
        <v>84</v>
      </c>
      <c r="Q844">
        <f t="shared" si="101"/>
        <v>40</v>
      </c>
      <c r="R844">
        <f t="shared" si="102"/>
        <v>5</v>
      </c>
      <c r="S844" t="str">
        <f>IF(Q844&lt;=VLOOKUP(C844,录取名额!$A:$B,2,0),"录取","不予录取")</f>
        <v>不予录取</v>
      </c>
      <c r="T844" t="str">
        <f t="shared" si="103"/>
        <v>RIGHT</v>
      </c>
      <c r="U844" t="str">
        <f>IF(R844&lt;=VLOOKUP(E844,录取名额!E:F,2,0),"录取","不予录取")</f>
        <v>不予录取</v>
      </c>
      <c r="V844" t="str">
        <f t="shared" si="104"/>
        <v>RIGHT</v>
      </c>
    </row>
    <row r="845" spans="1:22">
      <c r="A845" s="8">
        <v>1026</v>
      </c>
      <c r="B845" s="8" t="s">
        <v>1108</v>
      </c>
      <c r="C845" t="s">
        <v>1263</v>
      </c>
      <c r="D845">
        <f>VLOOKUP(A845,[1]数据整理!$A:$O,15,0)</f>
        <v>97300</v>
      </c>
      <c r="E845" t="str">
        <f>VLOOKUP(D845,目标专业代码!$I:$J,2,0)</f>
        <v>风景园林学（农学）</v>
      </c>
      <c r="F845" s="41">
        <v>1.26309952710079</v>
      </c>
      <c r="G845" s="41">
        <v>-0.0522709733380753</v>
      </c>
      <c r="H845" s="41">
        <v>0.0786345892814738</v>
      </c>
      <c r="I845" s="7">
        <v>89.51</v>
      </c>
      <c r="J845" s="7">
        <f t="shared" si="98"/>
        <v>89.51</v>
      </c>
      <c r="K845" s="7" t="str">
        <f t="shared" si="99"/>
        <v>录取</v>
      </c>
      <c r="L845">
        <v>1</v>
      </c>
      <c r="M845">
        <v>-0.39438</v>
      </c>
      <c r="N845">
        <v>-0.46366</v>
      </c>
      <c r="O845" s="41">
        <f>IF(L845=0,0,IF(C845&lt;&gt;"外语学院",综合评价得分!F845*因子分析矩阵及成分!$R$2+综合评价得分!G845*因子分析矩阵及成分!$R$3+综合评价得分!H845*因子分析矩阵及成分!$R$4,IF(综合评价得分!C845="外语学院",综合评价得分!G845*因子分析矩阵及成分!$R$7+综合评价得分!H845*因子分析矩阵及成分!$R$9)))</f>
        <v>0.355972941241556</v>
      </c>
      <c r="P845" s="40">
        <f t="shared" si="100"/>
        <v>219</v>
      </c>
      <c r="Q845">
        <f t="shared" si="101"/>
        <v>63</v>
      </c>
      <c r="R845">
        <f t="shared" si="102"/>
        <v>11</v>
      </c>
      <c r="S845" t="str">
        <f>IF(Q845&lt;=VLOOKUP(C845,录取名额!$A:$B,2,0),"录取","不予录取")</f>
        <v>录取</v>
      </c>
      <c r="T845" t="str">
        <f t="shared" si="103"/>
        <v>RIGHT</v>
      </c>
      <c r="U845" t="str">
        <f>IF(R845&lt;=VLOOKUP(E845,录取名额!E:F,2,0),"录取","不予录取")</f>
        <v>录取</v>
      </c>
      <c r="V845" t="str">
        <f t="shared" si="104"/>
        <v>RIGHT</v>
      </c>
    </row>
    <row r="846" spans="1:22">
      <c r="A846" s="8">
        <v>1027</v>
      </c>
      <c r="B846" s="8" t="s">
        <v>1109</v>
      </c>
      <c r="C846" t="s">
        <v>1263</v>
      </c>
      <c r="D846">
        <f>VLOOKUP(A846,[1]数据整理!$A:$O,15,0)</f>
        <v>95300</v>
      </c>
      <c r="E846" t="str">
        <f>VLOOKUP(D846,目标专业代码!$I:$J,2,0)</f>
        <v>风景园林</v>
      </c>
      <c r="F846" s="41">
        <v>0.546106404445541</v>
      </c>
      <c r="G846" s="41">
        <v>-1.65332492924213</v>
      </c>
      <c r="H846" s="41">
        <v>-0.881413587411653</v>
      </c>
      <c r="I846" s="7">
        <v>78.07</v>
      </c>
      <c r="J846" s="7">
        <f t="shared" si="98"/>
        <v>78.07</v>
      </c>
      <c r="K846" s="7" t="str">
        <f t="shared" si="99"/>
        <v>录取</v>
      </c>
      <c r="L846">
        <v>1</v>
      </c>
      <c r="M846">
        <v>0.27008</v>
      </c>
      <c r="N846">
        <v>-0.63848</v>
      </c>
      <c r="O846" s="41">
        <f>IF(L846=0,0,IF(C846&lt;&gt;"外语学院",综合评价得分!F846*因子分析矩阵及成分!$R$2+综合评价得分!G846*因子分析矩阵及成分!$R$3+综合评价得分!H846*因子分析矩阵及成分!$R$4,IF(综合评价得分!C846="外语学院",综合评价得分!G846*因子分析矩阵及成分!$R$7+综合评价得分!H846*因子分析矩阵及成分!$R$9)))</f>
        <v>-0.970171162188105</v>
      </c>
      <c r="P846" s="40">
        <f t="shared" si="100"/>
        <v>922</v>
      </c>
      <c r="Q846">
        <f t="shared" si="101"/>
        <v>217</v>
      </c>
      <c r="R846">
        <f t="shared" si="102"/>
        <v>110</v>
      </c>
      <c r="S846" t="str">
        <f>IF(Q846&lt;=VLOOKUP(C846,录取名额!$A:$B,2,0),"录取","不予录取")</f>
        <v>不予录取</v>
      </c>
      <c r="T846" t="str">
        <f t="shared" si="103"/>
        <v>FALSE</v>
      </c>
      <c r="U846" t="str">
        <f>IF(R846&lt;=VLOOKUP(E846,录取名额!E:F,2,0),"录取","不予录取")</f>
        <v>不予录取</v>
      </c>
      <c r="V846" t="str">
        <f t="shared" si="104"/>
        <v>FALSE</v>
      </c>
    </row>
    <row r="847" spans="1:22">
      <c r="A847" s="8">
        <v>1028</v>
      </c>
      <c r="B847" s="8" t="s">
        <v>1110</v>
      </c>
      <c r="C847" t="s">
        <v>1263</v>
      </c>
      <c r="D847">
        <f>VLOOKUP(A847,[1]数据整理!$A:$O,15,0)</f>
        <v>83400</v>
      </c>
      <c r="E847" t="str">
        <f>VLOOKUP(D847,目标专业代码!$I:$J,2,0)</f>
        <v>风景园林学（工学）</v>
      </c>
      <c r="F847" s="41">
        <v>1.66755718603452</v>
      </c>
      <c r="G847" s="41">
        <v>0.413671375934765</v>
      </c>
      <c r="H847" s="41">
        <v>0.274929187762397</v>
      </c>
      <c r="I847" s="7" t="s">
        <v>1262</v>
      </c>
      <c r="J847" s="7">
        <f t="shared" si="98"/>
        <v>0</v>
      </c>
      <c r="K847" s="7" t="str">
        <f t="shared" si="99"/>
        <v>不予录取</v>
      </c>
      <c r="L847">
        <v>1</v>
      </c>
      <c r="M847">
        <v>0.90141</v>
      </c>
      <c r="N847">
        <v>0.7569</v>
      </c>
      <c r="O847" s="41">
        <f>IF(L847=0,0,IF(C847&lt;&gt;"外语学院",综合评价得分!F847*因子分析矩阵及成分!$R$2+综合评价得分!G847*因子分析矩阵及成分!$R$3+综合评价得分!H847*因子分析矩阵及成分!$R$4,IF(综合评价得分!C847="外语学院",综合评价得分!G847*因子分析矩阵及成分!$R$7+综合评价得分!H847*因子分析矩阵及成分!$R$9)))</f>
        <v>0.764438815091919</v>
      </c>
      <c r="P847" s="40">
        <f t="shared" si="100"/>
        <v>90</v>
      </c>
      <c r="Q847">
        <f t="shared" si="101"/>
        <v>30</v>
      </c>
      <c r="R847">
        <f t="shared" si="102"/>
        <v>7</v>
      </c>
      <c r="S847" t="str">
        <f>IF(Q847&lt;=VLOOKUP(C847,录取名额!$A:$B,2,0),"录取","不予录取")</f>
        <v>录取</v>
      </c>
      <c r="T847" t="str">
        <f t="shared" si="103"/>
        <v>FALSE</v>
      </c>
      <c r="U847" t="str">
        <f>IF(R847&lt;=VLOOKUP(E847,录取名额!E:F,2,0),"录取","不予录取")</f>
        <v>录取</v>
      </c>
      <c r="V847" t="str">
        <f t="shared" si="104"/>
        <v>FALSE</v>
      </c>
    </row>
    <row r="848" spans="1:22">
      <c r="A848" s="8">
        <v>1029</v>
      </c>
      <c r="B848" s="8" t="s">
        <v>1111</v>
      </c>
      <c r="C848" t="s">
        <v>1268</v>
      </c>
      <c r="D848">
        <f>VLOOKUP(A848,[1]数据整理!$A:$O,15,0)</f>
        <v>90701</v>
      </c>
      <c r="E848" t="str">
        <f>VLOOKUP(D848,目标专业代码!$I:$J,2,0)</f>
        <v>林木遗传育种</v>
      </c>
      <c r="F848" s="41">
        <v>-1.11080991500549</v>
      </c>
      <c r="G848" s="41">
        <v>-1.18204304393657</v>
      </c>
      <c r="H848" s="41">
        <v>0.999264350260314</v>
      </c>
      <c r="I848" s="7">
        <v>93</v>
      </c>
      <c r="J848" s="7">
        <f t="shared" si="98"/>
        <v>93</v>
      </c>
      <c r="K848" s="7" t="str">
        <f t="shared" si="99"/>
        <v>录取</v>
      </c>
      <c r="L848">
        <v>1</v>
      </c>
      <c r="M848">
        <v>-1.21683</v>
      </c>
      <c r="N848">
        <v>-0.16655</v>
      </c>
      <c r="O848" s="41">
        <f>IF(L848=0,0,IF(C848&lt;&gt;"外语学院",综合评价得分!F848*因子分析矩阵及成分!$R$2+综合评价得分!G848*因子分析矩阵及成分!$R$3+综合评价得分!H848*因子分析矩阵及成分!$R$4,IF(综合评价得分!C848="外语学院",综合评价得分!G848*因子分析矩阵及成分!$R$7+综合评价得分!H848*因子分析矩阵及成分!$R$9)))</f>
        <v>-0.486329003412603</v>
      </c>
      <c r="P848" s="40">
        <f t="shared" si="100"/>
        <v>783</v>
      </c>
      <c r="Q848">
        <f t="shared" si="101"/>
        <v>3</v>
      </c>
      <c r="R848">
        <f t="shared" si="102"/>
        <v>1</v>
      </c>
      <c r="S848" t="str">
        <f>IF(Q848&lt;=VLOOKUP(C848,录取名额!$A:$B,2,0),"录取","不予录取")</f>
        <v>录取</v>
      </c>
      <c r="T848" t="str">
        <f t="shared" si="103"/>
        <v>RIGHT</v>
      </c>
      <c r="U848" t="str">
        <f>IF(R848&lt;=VLOOKUP(E848,录取名额!E:F,2,0),"录取","不予录取")</f>
        <v>录取</v>
      </c>
      <c r="V848" t="str">
        <f t="shared" si="104"/>
        <v>RIGHT</v>
      </c>
    </row>
    <row r="849" spans="1:22">
      <c r="A849" s="8">
        <v>1031</v>
      </c>
      <c r="B849" s="8" t="s">
        <v>1112</v>
      </c>
      <c r="C849" t="s">
        <v>1261</v>
      </c>
      <c r="D849">
        <f>VLOOKUP(A849,[1]数据整理!$A:$O,15,0)</f>
        <v>20200</v>
      </c>
      <c r="E849" t="str">
        <f>VLOOKUP(D849,目标专业代码!$I:$J,2,0)</f>
        <v>应用经济学</v>
      </c>
      <c r="F849" s="41">
        <v>0.582875282530425</v>
      </c>
      <c r="G849" s="41">
        <v>0.226899590874235</v>
      </c>
      <c r="H849" s="41">
        <v>0.424663765291871</v>
      </c>
      <c r="I849" s="7" t="s">
        <v>1262</v>
      </c>
      <c r="J849" s="7">
        <f t="shared" si="98"/>
        <v>0</v>
      </c>
      <c r="K849" s="7" t="str">
        <f t="shared" si="99"/>
        <v>不予录取</v>
      </c>
      <c r="L849">
        <v>1</v>
      </c>
      <c r="M849">
        <v>1.40986</v>
      </c>
      <c r="N849">
        <v>-0.73743</v>
      </c>
      <c r="O849" s="41">
        <f>IF(L849=0,0,IF(C849&lt;&gt;"外语学院",综合评价得分!F849*因子分析矩阵及成分!$R$2+综合评价得分!G849*因子分析矩阵及成分!$R$3+综合评价得分!H849*因子分析矩阵及成分!$R$4,IF(综合评价得分!C849="外语学院",综合评价得分!G849*因子分析矩阵及成分!$R$7+综合评价得分!H849*因子分析矩阵及成分!$R$9)))</f>
        <v>0.432077238922512</v>
      </c>
      <c r="P849" s="40">
        <f t="shared" si="100"/>
        <v>180</v>
      </c>
      <c r="Q849">
        <f t="shared" si="101"/>
        <v>91</v>
      </c>
      <c r="R849">
        <f t="shared" si="102"/>
        <v>23</v>
      </c>
      <c r="S849" t="str">
        <f>IF(Q849&lt;=VLOOKUP(C849,录取名额!$A:$B,2,0),"录取","不予录取")</f>
        <v>不予录取</v>
      </c>
      <c r="T849" t="str">
        <f t="shared" si="103"/>
        <v>RIGHT</v>
      </c>
      <c r="U849" t="str">
        <f>IF(R849&lt;=VLOOKUP(E849,录取名额!E:F,2,0),"录取","不予录取")</f>
        <v>不予录取</v>
      </c>
      <c r="V849" t="str">
        <f t="shared" si="104"/>
        <v>RIGHT</v>
      </c>
    </row>
    <row r="850" spans="1:22">
      <c r="A850" s="8">
        <v>1033</v>
      </c>
      <c r="B850" s="8" t="s">
        <v>1113</v>
      </c>
      <c r="C850" t="s">
        <v>1263</v>
      </c>
      <c r="D850">
        <f>VLOOKUP(A850,[1]数据整理!$A:$O,15,0)</f>
        <v>83400</v>
      </c>
      <c r="E850" t="str">
        <f>VLOOKUP(D850,目标专业代码!$I:$J,2,0)</f>
        <v>风景园林学（工学）</v>
      </c>
      <c r="F850" s="41">
        <v>-1.46054972605811</v>
      </c>
      <c r="G850" s="41">
        <v>-1.13356908357492</v>
      </c>
      <c r="H850" s="41">
        <v>-0.881413587411653</v>
      </c>
      <c r="I850" s="7">
        <v>81.93</v>
      </c>
      <c r="J850" s="7">
        <f t="shared" si="98"/>
        <v>81.93</v>
      </c>
      <c r="K850" s="7" t="str">
        <f t="shared" si="99"/>
        <v>录取</v>
      </c>
      <c r="L850">
        <v>1</v>
      </c>
      <c r="M850">
        <v>-1.96294</v>
      </c>
      <c r="N850">
        <v>-1.21651</v>
      </c>
      <c r="O850" s="41">
        <f>IF(L850=0,0,IF(C850&lt;&gt;"外语学院",综合评价得分!F850*因子分析矩阵及成分!$R$2+综合评价得分!G850*因子分析矩阵及成分!$R$3+综合评价得分!H850*因子分析矩阵及成分!$R$4,IF(综合评价得分!C850="外语学院",综合评价得分!G850*因子分析矩阵及成分!$R$7+综合评价得分!H850*因子分析矩阵及成分!$R$9)))</f>
        <v>-1.28071010843987</v>
      </c>
      <c r="P850" s="40">
        <f t="shared" si="100"/>
        <v>950</v>
      </c>
      <c r="Q850">
        <f t="shared" si="101"/>
        <v>229</v>
      </c>
      <c r="R850">
        <f t="shared" si="102"/>
        <v>61</v>
      </c>
      <c r="S850" t="str">
        <f>IF(Q850&lt;=VLOOKUP(C850,录取名额!$A:$B,2,0),"录取","不予录取")</f>
        <v>不予录取</v>
      </c>
      <c r="T850" t="str">
        <f t="shared" si="103"/>
        <v>FALSE</v>
      </c>
      <c r="U850" t="str">
        <f>IF(R850&lt;=VLOOKUP(E850,录取名额!E:F,2,0),"录取","不予录取")</f>
        <v>不予录取</v>
      </c>
      <c r="V850" t="str">
        <f t="shared" si="104"/>
        <v>FALSE</v>
      </c>
    </row>
    <row r="851" spans="1:22">
      <c r="A851" s="8">
        <v>1034</v>
      </c>
      <c r="B851" s="8" t="s">
        <v>1114</v>
      </c>
      <c r="C851" t="s">
        <v>1261</v>
      </c>
      <c r="D851">
        <f>VLOOKUP(A851,[1]数据整理!$A:$O,15,0)</f>
        <v>25200</v>
      </c>
      <c r="E851" t="str">
        <f>VLOOKUP(D851,目标专业代码!$I:$J,2,0)</f>
        <v>应用统计</v>
      </c>
      <c r="F851" s="41">
        <v>-0.0973489620399389</v>
      </c>
      <c r="G851" s="41">
        <v>-0.3406522849151</v>
      </c>
      <c r="H851" s="41">
        <v>0.216427058206444</v>
      </c>
      <c r="I851" s="7">
        <v>87.2</v>
      </c>
      <c r="J851" s="7">
        <f t="shared" si="98"/>
        <v>87.2</v>
      </c>
      <c r="K851" s="7" t="str">
        <f t="shared" si="99"/>
        <v>录取</v>
      </c>
      <c r="L851">
        <v>1</v>
      </c>
      <c r="M851">
        <v>-1.17802</v>
      </c>
      <c r="N851">
        <v>0.72304</v>
      </c>
      <c r="O851" s="41">
        <f>IF(L851=0,0,IF(C851&lt;&gt;"外语学院",综合评价得分!F851*因子分析矩阵及成分!$R$2+综合评价得分!G851*因子分析矩阵及成分!$R$3+综合评价得分!H851*因子分析矩阵及成分!$R$4,IF(综合评价得分!C851="外语学院",综合评价得分!G851*因子分析矩阵及成分!$R$7+综合评价得分!H851*因子分析矩阵及成分!$R$9)))</f>
        <v>-0.105713365654976</v>
      </c>
      <c r="P851" s="40">
        <f t="shared" si="100"/>
        <v>513</v>
      </c>
      <c r="Q851">
        <f t="shared" si="101"/>
        <v>232</v>
      </c>
      <c r="R851">
        <f t="shared" si="102"/>
        <v>16</v>
      </c>
      <c r="S851" t="str">
        <f>IF(Q851&lt;=VLOOKUP(C851,录取名额!$A:$B,2,0),"录取","不予录取")</f>
        <v>不予录取</v>
      </c>
      <c r="T851" t="str">
        <f t="shared" si="103"/>
        <v>FALSE</v>
      </c>
      <c r="U851" t="str">
        <f>IF(R851&lt;=VLOOKUP(E851,录取名额!E:F,2,0),"录取","不予录取")</f>
        <v>不予录取</v>
      </c>
      <c r="V851" t="str">
        <f t="shared" si="104"/>
        <v>FALSE</v>
      </c>
    </row>
    <row r="852" spans="1:22">
      <c r="A852" s="8">
        <v>1035</v>
      </c>
      <c r="B852" s="8" t="s">
        <v>1115</v>
      </c>
      <c r="C852" t="s">
        <v>1263</v>
      </c>
      <c r="D852">
        <f>VLOOKUP(A852,[1]数据整理!$A:$O,15,0)</f>
        <v>83300</v>
      </c>
      <c r="E852" t="str">
        <f>VLOOKUP(D852,目标专业代码!$I:$J,2,0)</f>
        <v>城乡规划学</v>
      </c>
      <c r="F852" s="41">
        <v>0.729950794869963</v>
      </c>
      <c r="G852" s="41">
        <v>-1.29438039715196</v>
      </c>
      <c r="H852" s="41">
        <v>0.105925701352334</v>
      </c>
      <c r="I852" s="7">
        <v>87.45</v>
      </c>
      <c r="J852" s="7">
        <f t="shared" si="98"/>
        <v>87.45</v>
      </c>
      <c r="K852" s="7" t="str">
        <f t="shared" si="99"/>
        <v>录取</v>
      </c>
      <c r="L852">
        <v>1</v>
      </c>
      <c r="M852">
        <v>1.49611</v>
      </c>
      <c r="N852">
        <v>-0.5971</v>
      </c>
      <c r="O852" s="41">
        <f>IF(L852=0,0,IF(C852&lt;&gt;"外语学院",综合评价得分!F852*因子分析矩阵及成分!$R$2+综合评价得分!G852*因子分析矩阵及成分!$R$3+综合评价得分!H852*因子分析矩阵及成分!$R$4,IF(综合评价得分!C852="外语学院",综合评价得分!G852*因子分析矩阵及成分!$R$7+综合评价得分!H852*因子分析矩阵及成分!$R$9)))</f>
        <v>-0.370738340659027</v>
      </c>
      <c r="P852" s="40">
        <f t="shared" si="100"/>
        <v>726</v>
      </c>
      <c r="Q852">
        <f t="shared" si="101"/>
        <v>172</v>
      </c>
      <c r="R852">
        <f t="shared" si="102"/>
        <v>5</v>
      </c>
      <c r="S852" t="str">
        <f>IF(Q852&lt;=VLOOKUP(C852,录取名额!$A:$B,2,0),"录取","不予录取")</f>
        <v>不予录取</v>
      </c>
      <c r="T852" t="str">
        <f t="shared" si="103"/>
        <v>FALSE</v>
      </c>
      <c r="U852" t="str">
        <f>IF(R852&lt;=VLOOKUP(E852,录取名额!E:F,2,0),"录取","不予录取")</f>
        <v>不予录取</v>
      </c>
      <c r="V852" t="str">
        <f t="shared" si="104"/>
        <v>FALSE</v>
      </c>
    </row>
    <row r="853" spans="1:22">
      <c r="A853" s="8">
        <v>1036</v>
      </c>
      <c r="B853" s="8" t="s">
        <v>1116</v>
      </c>
      <c r="C853" t="s">
        <v>1263</v>
      </c>
      <c r="D853">
        <f>VLOOKUP(A853,[1]数据整理!$A:$O,15,0)</f>
        <v>95300</v>
      </c>
      <c r="E853" t="str">
        <f>VLOOKUP(D853,目标专业代码!$I:$J,2,0)</f>
        <v>风景园林</v>
      </c>
      <c r="F853" s="41">
        <v>-0.207655596294593</v>
      </c>
      <c r="G853" s="41">
        <v>-0.276479808347271</v>
      </c>
      <c r="H853" s="41">
        <v>-0.881413587411653</v>
      </c>
      <c r="I853" s="7">
        <v>78.71</v>
      </c>
      <c r="J853" s="7">
        <f t="shared" si="98"/>
        <v>78.71</v>
      </c>
      <c r="K853" s="7" t="str">
        <f t="shared" si="99"/>
        <v>录取</v>
      </c>
      <c r="L853">
        <v>1</v>
      </c>
      <c r="M853">
        <v>-0.38875</v>
      </c>
      <c r="N853">
        <v>-0.86604</v>
      </c>
      <c r="O853" s="41">
        <f>IF(L853=0,0,IF(C853&lt;&gt;"外语学院",综合评价得分!F853*因子分析矩阵及成分!$R$2+综合评价得分!G853*因子分析矩阵及成分!$R$3+综合评价得分!H853*因子分析矩阵及成分!$R$4,IF(综合评价得分!C853="外语学院",综合评价得分!G853*因子分析矩阵及成分!$R$7+综合评价得分!H853*因子分析矩阵及成分!$R$9)))</f>
        <v>-0.526359961582496</v>
      </c>
      <c r="P853" s="40">
        <f t="shared" si="100"/>
        <v>794</v>
      </c>
      <c r="Q853">
        <f t="shared" si="101"/>
        <v>188</v>
      </c>
      <c r="R853">
        <f t="shared" si="102"/>
        <v>94</v>
      </c>
      <c r="S853" t="str">
        <f>IF(Q853&lt;=VLOOKUP(C853,录取名额!$A:$B,2,0),"录取","不予录取")</f>
        <v>不予录取</v>
      </c>
      <c r="T853" t="str">
        <f t="shared" si="103"/>
        <v>FALSE</v>
      </c>
      <c r="U853" t="str">
        <f>IF(R853&lt;=VLOOKUP(E853,录取名额!E:F,2,0),"录取","不予录取")</f>
        <v>不予录取</v>
      </c>
      <c r="V853" t="str">
        <f t="shared" si="104"/>
        <v>FALSE</v>
      </c>
    </row>
    <row r="854" spans="1:22">
      <c r="A854" s="8">
        <v>1037</v>
      </c>
      <c r="B854" s="8" t="s">
        <v>1117</v>
      </c>
      <c r="C854" t="s">
        <v>1270</v>
      </c>
      <c r="D854">
        <f>VLOOKUP(A854,[1]数据整理!$A:$O,15,0)</f>
        <v>55101</v>
      </c>
      <c r="E854" t="str">
        <f>VLOOKUP(D854,目标专业代码!$I:$J,2,0)</f>
        <v>英语笔译</v>
      </c>
      <c r="F854" s="41">
        <v>1.59401942986475</v>
      </c>
      <c r="G854" s="41">
        <v>0.451175813131003</v>
      </c>
      <c r="H854" s="41">
        <v>-0.559897826586723</v>
      </c>
      <c r="I854" s="7" t="s">
        <v>1262</v>
      </c>
      <c r="J854" s="7">
        <f t="shared" si="98"/>
        <v>0</v>
      </c>
      <c r="K854" s="7" t="str">
        <f t="shared" si="99"/>
        <v>不予录取</v>
      </c>
      <c r="L854">
        <v>1</v>
      </c>
      <c r="M854">
        <v>1.41061</v>
      </c>
      <c r="N854">
        <v>-0.88846</v>
      </c>
      <c r="O854" s="41">
        <f>IF(L854=0,0,IF(C854&lt;&gt;"外语学院",综合评价得分!F854*因子分析矩阵及成分!$R$2+综合评价得分!G854*因子分析矩阵及成分!$R$3+综合评价得分!H854*因子分析矩阵及成分!$R$4,IF(综合评价得分!C854="外语学院",综合评价得分!G854*因子分析矩阵及成分!$R$7+综合评价得分!H854*因子分析矩阵及成分!$R$9)))</f>
        <v>0.124816777234165</v>
      </c>
      <c r="P854" s="40">
        <f t="shared" si="100"/>
        <v>340</v>
      </c>
      <c r="Q854">
        <f t="shared" si="101"/>
        <v>7</v>
      </c>
      <c r="R854">
        <f t="shared" si="102"/>
        <v>7</v>
      </c>
      <c r="S854" t="str">
        <f>IF(Q854&lt;=VLOOKUP(C854,录取名额!$A:$B,2,0),"录取","不予录取")</f>
        <v>录取</v>
      </c>
      <c r="T854" t="str">
        <f t="shared" si="103"/>
        <v>FALSE</v>
      </c>
      <c r="U854" t="str">
        <f>IF(R854&lt;=VLOOKUP(E854,录取名额!E:F,2,0),"录取","不予录取")</f>
        <v>不予录取</v>
      </c>
      <c r="V854" t="str">
        <f t="shared" si="104"/>
        <v>RIGHT</v>
      </c>
    </row>
    <row r="855" spans="1:22">
      <c r="A855" s="8">
        <v>1038</v>
      </c>
      <c r="B855" s="8" t="s">
        <v>1119</v>
      </c>
      <c r="C855" t="s">
        <v>1263</v>
      </c>
      <c r="D855">
        <f>VLOOKUP(A855,[1]数据整理!$A:$O,15,0)</f>
        <v>95300</v>
      </c>
      <c r="E855" t="str">
        <f>VLOOKUP(D855,目标专业代码!$I:$J,2,0)</f>
        <v>风景园林</v>
      </c>
      <c r="F855" s="41">
        <v>0.435799770190887</v>
      </c>
      <c r="G855" s="41">
        <v>-1.51793280371494</v>
      </c>
      <c r="H855" s="41">
        <v>-0.743621118486683</v>
      </c>
      <c r="I855" s="7">
        <v>79.9</v>
      </c>
      <c r="J855" s="7">
        <f t="shared" si="98"/>
        <v>79.9</v>
      </c>
      <c r="K855" s="7" t="str">
        <f t="shared" si="99"/>
        <v>录取</v>
      </c>
      <c r="L855">
        <v>1</v>
      </c>
      <c r="M855">
        <v>-1.32812</v>
      </c>
      <c r="N855">
        <v>-0.51582</v>
      </c>
      <c r="O855" s="41">
        <f>IF(L855=0,0,IF(C855&lt;&gt;"外语学院",综合评价得分!F855*因子分析矩阵及成分!$R$2+综合评价得分!G855*因子分析矩阵及成分!$R$3+综合评价得分!H855*因子分析矩阵及成分!$R$4,IF(综合评价得分!C855="外语学院",综合评价得分!G855*因子分析矩阵及成分!$R$7+综合评价得分!H855*因子分析矩阵及成分!$R$9)))</f>
        <v>-0.883801216396175</v>
      </c>
      <c r="P855" s="40">
        <f t="shared" si="100"/>
        <v>910</v>
      </c>
      <c r="Q855">
        <f t="shared" si="101"/>
        <v>212</v>
      </c>
      <c r="R855">
        <f t="shared" si="102"/>
        <v>108</v>
      </c>
      <c r="S855" t="str">
        <f>IF(Q855&lt;=VLOOKUP(C855,录取名额!$A:$B,2,0),"录取","不予录取")</f>
        <v>不予录取</v>
      </c>
      <c r="T855" t="str">
        <f t="shared" si="103"/>
        <v>FALSE</v>
      </c>
      <c r="U855" t="str">
        <f>IF(R855&lt;=VLOOKUP(E855,录取名额!E:F,2,0),"录取","不予录取")</f>
        <v>不予录取</v>
      </c>
      <c r="V855" t="str">
        <f t="shared" si="104"/>
        <v>FALSE</v>
      </c>
    </row>
    <row r="856" spans="1:22">
      <c r="A856" s="8">
        <v>1039</v>
      </c>
      <c r="B856" s="8" t="s">
        <v>1120</v>
      </c>
      <c r="C856" t="s">
        <v>1263</v>
      </c>
      <c r="D856">
        <f>VLOOKUP(A856,[1]数据整理!$A:$O,15,0)</f>
        <v>95300</v>
      </c>
      <c r="E856" t="str">
        <f>VLOOKUP(D856,目标专业代码!$I:$J,2,0)</f>
        <v>风景园林</v>
      </c>
      <c r="F856" s="41">
        <v>-1.06311812258922</v>
      </c>
      <c r="G856" s="41">
        <v>-1.06458034184392</v>
      </c>
      <c r="H856" s="41">
        <v>-0.789551941461673</v>
      </c>
      <c r="I856" s="7">
        <v>67.24</v>
      </c>
      <c r="J856" s="7">
        <f t="shared" si="98"/>
        <v>67.24</v>
      </c>
      <c r="K856" s="7" t="str">
        <f t="shared" si="99"/>
        <v>录取</v>
      </c>
      <c r="L856">
        <v>1</v>
      </c>
      <c r="M856">
        <v>-0.36861</v>
      </c>
      <c r="N856">
        <v>-0.49714</v>
      </c>
      <c r="O856" s="41">
        <f>IF(L856=0,0,IF(C856&lt;&gt;"外语学院",综合评价得分!F856*因子分析矩阵及成分!$R$2+综合评价得分!G856*因子分析矩阵及成分!$R$3+综合评价得分!H856*因子分析矩阵及成分!$R$4,IF(综合评价得分!C856="外语学院",综合评价得分!G856*因子分析矩阵及成分!$R$7+综合评价得分!H856*因子分析矩阵及成分!$R$9)))</f>
        <v>-1.10247411409721</v>
      </c>
      <c r="P856" s="40">
        <f t="shared" si="100"/>
        <v>935</v>
      </c>
      <c r="Q856">
        <f t="shared" si="101"/>
        <v>222</v>
      </c>
      <c r="R856">
        <f t="shared" si="102"/>
        <v>114</v>
      </c>
      <c r="S856" t="str">
        <f>IF(Q856&lt;=VLOOKUP(C856,录取名额!$A:$B,2,0),"录取","不予录取")</f>
        <v>不予录取</v>
      </c>
      <c r="T856" t="str">
        <f t="shared" si="103"/>
        <v>FALSE</v>
      </c>
      <c r="U856" t="str">
        <f>IF(R856&lt;=VLOOKUP(E856,录取名额!E:F,2,0),"录取","不予录取")</f>
        <v>不予录取</v>
      </c>
      <c r="V856" t="str">
        <f t="shared" si="104"/>
        <v>FALSE</v>
      </c>
    </row>
    <row r="857" spans="1:22">
      <c r="A857" s="8">
        <v>1040</v>
      </c>
      <c r="B857" s="8" t="s">
        <v>1121</v>
      </c>
      <c r="C857" t="s">
        <v>1277</v>
      </c>
      <c r="D857">
        <f>VLOOKUP(A857,[1]数据整理!$A:$O,15,0)</f>
        <v>70100</v>
      </c>
      <c r="E857" t="str">
        <f>VLOOKUP(D857,目标专业代码!$I:$J,2,0)</f>
        <v>数学</v>
      </c>
      <c r="F857" s="41">
        <v>-1.61952236744567</v>
      </c>
      <c r="G857" s="41">
        <v>0.153364679306756</v>
      </c>
      <c r="H857" s="41">
        <v>-0.835482764436663</v>
      </c>
      <c r="I857" s="7" t="s">
        <v>1262</v>
      </c>
      <c r="J857" s="7">
        <f t="shared" si="98"/>
        <v>0</v>
      </c>
      <c r="K857" s="7" t="str">
        <f t="shared" si="99"/>
        <v>不予录取</v>
      </c>
      <c r="L857">
        <v>1</v>
      </c>
      <c r="M857">
        <v>-1.38441</v>
      </c>
      <c r="N857">
        <v>1.62053</v>
      </c>
      <c r="O857" s="41">
        <f>IF(L857=0,0,IF(C857&lt;&gt;"外语学院",综合评价得分!F857*因子分析矩阵及成分!$R$2+综合评价得分!G857*因子分析矩阵及成分!$R$3+综合评价得分!H857*因子分析矩阵及成分!$R$4,IF(综合评价得分!C857="外语学院",综合评价得分!G857*因子分析矩阵及成分!$R$7+综合评价得分!H857*因子分析矩阵及成分!$R$9)))</f>
        <v>-0.696834687152267</v>
      </c>
      <c r="P857" s="40">
        <f t="shared" si="100"/>
        <v>858</v>
      </c>
      <c r="Q857">
        <f t="shared" si="101"/>
        <v>2</v>
      </c>
      <c r="R857">
        <f t="shared" si="102"/>
        <v>2</v>
      </c>
      <c r="S857" t="str">
        <f>IF(Q857&lt;=VLOOKUP(C857,录取名额!$A:$B,2,0),"录取","不予录取")</f>
        <v>不予录取</v>
      </c>
      <c r="T857" t="str">
        <f t="shared" si="103"/>
        <v>RIGHT</v>
      </c>
      <c r="U857" t="str">
        <f>IF(R857&lt;=VLOOKUP(E857,录取名额!E:F,2,0),"录取","不予录取")</f>
        <v>不予录取</v>
      </c>
      <c r="V857" t="str">
        <f t="shared" si="104"/>
        <v>RIGHT</v>
      </c>
    </row>
    <row r="858" spans="1:22">
      <c r="A858" s="8">
        <v>1042</v>
      </c>
      <c r="B858" s="8" t="s">
        <v>1122</v>
      </c>
      <c r="C858" t="s">
        <v>1263</v>
      </c>
      <c r="D858">
        <f>VLOOKUP(A858,[1]数据整理!$A:$O,15,0)</f>
        <v>97300</v>
      </c>
      <c r="E858" t="str">
        <f>VLOOKUP(D858,目标专业代码!$I:$J,2,0)</f>
        <v>风景园林学（农学）</v>
      </c>
      <c r="F858" s="41">
        <v>0.319943857482507</v>
      </c>
      <c r="G858" s="41">
        <v>-0.199029447584311</v>
      </c>
      <c r="H858" s="41">
        <v>-0.881413587411653</v>
      </c>
      <c r="I858" s="7">
        <v>90.09</v>
      </c>
      <c r="J858" s="7">
        <f t="shared" si="98"/>
        <v>90.09</v>
      </c>
      <c r="K858" s="7" t="str">
        <f t="shared" si="99"/>
        <v>录取</v>
      </c>
      <c r="L858">
        <v>1</v>
      </c>
      <c r="M858">
        <v>-2.83425</v>
      </c>
      <c r="N858">
        <v>-1.19704</v>
      </c>
      <c r="O858" s="41">
        <f>IF(L858=0,0,IF(C858&lt;&gt;"外语学院",综合评价得分!F858*因子分析矩阵及成分!$R$2+综合评价得分!G858*因子分析矩阵及成分!$R$3+综合评价得分!H858*因子分析矩阵及成分!$R$4,IF(综合评价得分!C858="外语学院",综合评价得分!G858*因子分析矩阵及成分!$R$7+综合评价得分!H858*因子分析矩阵及成分!$R$9)))</f>
        <v>-0.343156631288778</v>
      </c>
      <c r="P858" s="40">
        <f t="shared" si="100"/>
        <v>711</v>
      </c>
      <c r="Q858">
        <f t="shared" si="101"/>
        <v>169</v>
      </c>
      <c r="R858">
        <f t="shared" si="102"/>
        <v>36</v>
      </c>
      <c r="S858" t="str">
        <f>IF(Q858&lt;=VLOOKUP(C858,录取名额!$A:$B,2,0),"录取","不予录取")</f>
        <v>不予录取</v>
      </c>
      <c r="T858" t="str">
        <f t="shared" si="103"/>
        <v>FALSE</v>
      </c>
      <c r="U858" t="str">
        <f>IF(R858&lt;=VLOOKUP(E858,录取名额!E:F,2,0),"录取","不予录取")</f>
        <v>不予录取</v>
      </c>
      <c r="V858" t="str">
        <f t="shared" si="104"/>
        <v>FALSE</v>
      </c>
    </row>
    <row r="859" spans="1:22">
      <c r="A859" s="8">
        <v>1043</v>
      </c>
      <c r="B859" s="8" t="s">
        <v>1123</v>
      </c>
      <c r="C859" t="s">
        <v>1261</v>
      </c>
      <c r="D859">
        <f>VLOOKUP(A859,[1]数据整理!$A:$O,15,0)</f>
        <v>120200</v>
      </c>
      <c r="E859" t="str">
        <f>VLOOKUP(D859,目标专业代码!$I:$J,2,0)</f>
        <v>工商管理</v>
      </c>
      <c r="F859" s="41">
        <v>-0.612113255228323</v>
      </c>
      <c r="G859" s="41">
        <v>0.101947222828082</v>
      </c>
      <c r="H859" s="41">
        <v>0.556775409674972</v>
      </c>
      <c r="I859" s="7">
        <v>86.63</v>
      </c>
      <c r="J859" s="7">
        <f t="shared" si="98"/>
        <v>86.63</v>
      </c>
      <c r="K859" s="7" t="str">
        <f t="shared" si="99"/>
        <v>录取</v>
      </c>
      <c r="L859">
        <v>1</v>
      </c>
      <c r="M859">
        <v>-1.16275</v>
      </c>
      <c r="N859">
        <v>-0.5232</v>
      </c>
      <c r="O859" s="41">
        <f>IF(L859=0,0,IF(C859&lt;&gt;"外语学院",综合评价得分!F859*因子分析矩阵及成分!$R$2+综合评价得分!G859*因子分析矩阵及成分!$R$3+综合评价得分!H859*因子分析矩阵及成分!$R$4,IF(综合评价得分!C859="外语学院",综合评价得分!G859*因子分析矩阵及成分!$R$7+综合评价得分!H859*因子分析矩阵及成分!$R$9)))</f>
        <v>0.0916660720272484</v>
      </c>
      <c r="P859" s="40">
        <f t="shared" si="100"/>
        <v>356</v>
      </c>
      <c r="Q859">
        <f t="shared" si="101"/>
        <v>168</v>
      </c>
      <c r="R859">
        <f t="shared" si="102"/>
        <v>58</v>
      </c>
      <c r="S859" t="str">
        <f>IF(Q859&lt;=VLOOKUP(C859,录取名额!$A:$B,2,0),"录取","不予录取")</f>
        <v>不予录取</v>
      </c>
      <c r="T859" t="str">
        <f t="shared" si="103"/>
        <v>FALSE</v>
      </c>
      <c r="U859" t="str">
        <f>IF(R859&lt;=VLOOKUP(E859,录取名额!E:F,2,0),"录取","不予录取")</f>
        <v>不予录取</v>
      </c>
      <c r="V859" t="str">
        <f t="shared" si="104"/>
        <v>FALSE</v>
      </c>
    </row>
    <row r="860" spans="1:22">
      <c r="A860" s="8">
        <v>1044</v>
      </c>
      <c r="B860" s="8" t="s">
        <v>1124</v>
      </c>
      <c r="C860" t="s">
        <v>1263</v>
      </c>
      <c r="D860">
        <f>VLOOKUP(A860,[1]数据整理!$A:$O,15,0)</f>
        <v>95300</v>
      </c>
      <c r="E860" t="str">
        <f>VLOOKUP(D860,目标专业代码!$I:$J,2,0)</f>
        <v>风景园林</v>
      </c>
      <c r="F860" s="41">
        <v>-1.77849500883322</v>
      </c>
      <c r="G860" s="41">
        <v>-2.02294839418902</v>
      </c>
      <c r="H860" s="41">
        <v>-0.743621118486683</v>
      </c>
      <c r="I860" s="7">
        <v>78.47</v>
      </c>
      <c r="J860" s="7">
        <f t="shared" si="98"/>
        <v>78.47</v>
      </c>
      <c r="K860" s="7" t="str">
        <f t="shared" si="99"/>
        <v>录取</v>
      </c>
      <c r="L860">
        <v>1</v>
      </c>
      <c r="M860">
        <v>-1.60438</v>
      </c>
      <c r="N860">
        <v>-1.13103</v>
      </c>
      <c r="O860" s="41">
        <f>IF(L860=0,0,IF(C860&lt;&gt;"外语学院",综合评价得分!F860*因子分析矩阵及成分!$R$2+综合评价得分!G860*因子分析矩阵及成分!$R$3+综合评价得分!H860*因子分析矩阵及成分!$R$4,IF(综合评价得分!C860="外语学院",综合评价得分!G860*因子分析矩阵及成分!$R$7+综合评价得分!H860*因子分析矩阵及成分!$R$9)))</f>
        <v>-1.73805116363927</v>
      </c>
      <c r="P860" s="40">
        <f t="shared" si="100"/>
        <v>973</v>
      </c>
      <c r="Q860">
        <f t="shared" si="101"/>
        <v>237</v>
      </c>
      <c r="R860">
        <f t="shared" si="102"/>
        <v>122</v>
      </c>
      <c r="S860" t="str">
        <f>IF(Q860&lt;=VLOOKUP(C860,录取名额!$A:$B,2,0),"录取","不予录取")</f>
        <v>不予录取</v>
      </c>
      <c r="T860" t="str">
        <f t="shared" si="103"/>
        <v>FALSE</v>
      </c>
      <c r="U860" t="str">
        <f>IF(R860&lt;=VLOOKUP(E860,录取名额!E:F,2,0),"录取","不予录取")</f>
        <v>不予录取</v>
      </c>
      <c r="V860" t="str">
        <f t="shared" si="104"/>
        <v>FALSE</v>
      </c>
    </row>
    <row r="861" spans="1:22">
      <c r="A861" s="8">
        <v>1045</v>
      </c>
      <c r="B861" s="8" t="s">
        <v>1125</v>
      </c>
      <c r="C861" t="s">
        <v>1263</v>
      </c>
      <c r="D861">
        <f>VLOOKUP(A861,[1]数据整理!$A:$O,15,0)</f>
        <v>83400</v>
      </c>
      <c r="E861" t="str">
        <f>VLOOKUP(D861,目标专业代码!$I:$J,2,0)</f>
        <v>风景园林学（工学）</v>
      </c>
      <c r="F861" s="41">
        <v>0.932179624336829</v>
      </c>
      <c r="G861" s="41">
        <v>-0.512309646879274</v>
      </c>
      <c r="H861" s="41">
        <v>-0.881413587411653</v>
      </c>
      <c r="I861" s="7" t="s">
        <v>1262</v>
      </c>
      <c r="J861" s="7">
        <f t="shared" si="98"/>
        <v>0</v>
      </c>
      <c r="K861" s="7" t="str">
        <f t="shared" si="99"/>
        <v>不予录取</v>
      </c>
      <c r="L861">
        <v>1</v>
      </c>
      <c r="M861">
        <v>5.4142</v>
      </c>
      <c r="N861">
        <v>1.3722</v>
      </c>
      <c r="O861" s="41">
        <f>IF(L861=0,0,IF(C861&lt;&gt;"外语学院",综合评价得分!F861*因子分析矩阵及成分!$R$2+综合评价得分!G861*因子分析矩阵及成分!$R$3+综合评价得分!H861*因子分析矩阵及成分!$R$4,IF(综合评价得分!C861="外语学院",综合评价得分!G861*因子分析矩阵及成分!$R$7+综合评价得分!H861*因子分析矩阵及成分!$R$9)))</f>
        <v>-0.321788205283183</v>
      </c>
      <c r="P861" s="40">
        <f t="shared" si="100"/>
        <v>695</v>
      </c>
      <c r="Q861">
        <f t="shared" si="101"/>
        <v>163</v>
      </c>
      <c r="R861">
        <f t="shared" si="102"/>
        <v>45</v>
      </c>
      <c r="S861" t="str">
        <f>IF(Q861&lt;=VLOOKUP(C861,录取名额!$A:$B,2,0),"录取","不予录取")</f>
        <v>不予录取</v>
      </c>
      <c r="T861" t="str">
        <f t="shared" si="103"/>
        <v>RIGHT</v>
      </c>
      <c r="U861" t="str">
        <f>IF(R861&lt;=VLOOKUP(E861,录取名额!E:F,2,0),"录取","不予录取")</f>
        <v>不予录取</v>
      </c>
      <c r="V861" t="str">
        <f t="shared" si="104"/>
        <v>RIGHT</v>
      </c>
    </row>
    <row r="862" spans="1:22">
      <c r="A862" s="8">
        <v>1046</v>
      </c>
      <c r="B862" s="8" t="s">
        <v>1126</v>
      </c>
      <c r="C862" t="s">
        <v>1271</v>
      </c>
      <c r="D862">
        <f>VLOOKUP(A862,[1]数据整理!$A:$O,15,0)</f>
        <v>90704</v>
      </c>
      <c r="E862" t="str">
        <f>VLOOKUP(D862,目标专业代码!$I:$J,2,0)</f>
        <v>森林经理学</v>
      </c>
      <c r="F862" s="41">
        <v>0.0864954283844848</v>
      </c>
      <c r="G862" s="41">
        <v>0.28535724071307</v>
      </c>
      <c r="H862" s="41">
        <v>-0.399197747907024</v>
      </c>
      <c r="I862" s="7" t="s">
        <v>1262</v>
      </c>
      <c r="J862" s="7">
        <f t="shared" si="98"/>
        <v>0</v>
      </c>
      <c r="K862" s="7" t="str">
        <f t="shared" si="99"/>
        <v>不予录取</v>
      </c>
      <c r="L862">
        <v>1</v>
      </c>
      <c r="M862">
        <v>-1.69352</v>
      </c>
      <c r="N862">
        <v>-0.85002</v>
      </c>
      <c r="O862" s="41">
        <f>IF(L862=0,0,IF(C862&lt;&gt;"外语学院",综合评价得分!F862*因子分析矩阵及成分!$R$2+综合评价得分!G862*因子分析矩阵及成分!$R$3+综合评价得分!H862*因子分析矩阵及成分!$R$4,IF(综合评价得分!C862="外语学院",综合评价得分!G862*因子分析矩阵及成分!$R$7+综合评价得分!H862*因子分析矩阵及成分!$R$9)))</f>
        <v>0.00647339807589692</v>
      </c>
      <c r="P862" s="40">
        <f t="shared" si="100"/>
        <v>406</v>
      </c>
      <c r="Q862">
        <f t="shared" si="101"/>
        <v>17</v>
      </c>
      <c r="R862">
        <f t="shared" si="102"/>
        <v>6</v>
      </c>
      <c r="S862" t="str">
        <f>IF(Q862&lt;=VLOOKUP(C862,录取名额!$A:$B,2,0),"录取","不予录取")</f>
        <v>录取</v>
      </c>
      <c r="T862" t="str">
        <f t="shared" si="103"/>
        <v>FALSE</v>
      </c>
      <c r="U862" t="str">
        <f>IF(R862&lt;=VLOOKUP(E862,录取名额!E:F,2,0),"录取","不予录取")</f>
        <v>录取</v>
      </c>
      <c r="V862" t="str">
        <f t="shared" si="104"/>
        <v>FALSE</v>
      </c>
    </row>
    <row r="863" spans="1:22">
      <c r="A863" s="8">
        <v>1047</v>
      </c>
      <c r="B863" s="8" t="s">
        <v>1127</v>
      </c>
      <c r="C863" t="s">
        <v>1263</v>
      </c>
      <c r="D863">
        <f>VLOOKUP(A863,[1]数据整理!$A:$O,15,0)</f>
        <v>95300</v>
      </c>
      <c r="E863" t="str">
        <f>VLOOKUP(D863,目标专业代码!$I:$J,2,0)</f>
        <v>风景园林</v>
      </c>
      <c r="F863" s="41">
        <v>-1.4287551977806</v>
      </c>
      <c r="G863" s="41">
        <v>-0.849584427444064</v>
      </c>
      <c r="H863" s="41">
        <v>-0.881413587411653</v>
      </c>
      <c r="I863" s="7">
        <v>78.7</v>
      </c>
      <c r="J863" s="7">
        <f t="shared" si="98"/>
        <v>78.7</v>
      </c>
      <c r="K863" s="7" t="str">
        <f t="shared" si="99"/>
        <v>录取</v>
      </c>
      <c r="L863">
        <v>1</v>
      </c>
      <c r="M863">
        <v>-0.37739</v>
      </c>
      <c r="N863">
        <v>0.69029</v>
      </c>
      <c r="O863" s="41">
        <f>IF(L863=0,0,IF(C863&lt;&gt;"外语学院",综合评价得分!F863*因子分析矩阵及成分!$R$2+综合评价得分!G863*因子分析矩阵及成分!$R$3+综合评价得分!H863*因子分析矩阵及成分!$R$4,IF(综合评价得分!C863="外语学院",综合评价得分!G863*因子分析矩阵及成分!$R$7+综合评价得分!H863*因子分析矩阵及成分!$R$9)))</f>
        <v>-1.13718436051495</v>
      </c>
      <c r="P863" s="40">
        <f t="shared" si="100"/>
        <v>940</v>
      </c>
      <c r="Q863">
        <f t="shared" si="101"/>
        <v>225</v>
      </c>
      <c r="R863">
        <f t="shared" si="102"/>
        <v>116</v>
      </c>
      <c r="S863" t="str">
        <f>IF(Q863&lt;=VLOOKUP(C863,录取名额!$A:$B,2,0),"录取","不予录取")</f>
        <v>不予录取</v>
      </c>
      <c r="T863" t="str">
        <f t="shared" si="103"/>
        <v>FALSE</v>
      </c>
      <c r="U863" t="str">
        <f>IF(R863&lt;=VLOOKUP(E863,录取名额!E:F,2,0),"录取","不予录取")</f>
        <v>不予录取</v>
      </c>
      <c r="V863" t="str">
        <f t="shared" si="104"/>
        <v>FALSE</v>
      </c>
    </row>
    <row r="864" spans="1:22">
      <c r="A864" s="8">
        <v>1048</v>
      </c>
      <c r="B864" s="8" t="s">
        <v>1128</v>
      </c>
      <c r="C864" t="s">
        <v>1271</v>
      </c>
      <c r="D864">
        <f>VLOOKUP(A864,[1]数据整理!$A:$O,15,0)</f>
        <v>90702</v>
      </c>
      <c r="E864" t="str">
        <f>VLOOKUP(D864,目标专业代码!$I:$J,2,0)</f>
        <v>森林培育</v>
      </c>
      <c r="F864" s="41">
        <v>1.63078830794964</v>
      </c>
      <c r="G864" s="41">
        <v>-0.267845276875255</v>
      </c>
      <c r="H864" s="41">
        <v>-0.881413587411653</v>
      </c>
      <c r="I864" s="7">
        <v>88.03</v>
      </c>
      <c r="J864" s="7">
        <f t="shared" si="98"/>
        <v>88.03</v>
      </c>
      <c r="K864" s="7" t="str">
        <f t="shared" si="99"/>
        <v>录取</v>
      </c>
      <c r="L864">
        <v>1</v>
      </c>
      <c r="M864">
        <v>1.60818</v>
      </c>
      <c r="N864">
        <v>0.54005</v>
      </c>
      <c r="O864" s="41">
        <f>IF(L864=0,0,IF(C864&lt;&gt;"外语学院",综合评价得分!F864*因子分析矩阵及成分!$R$2+综合评价得分!G864*因子分析矩阵及成分!$R$3+综合评价得分!H864*因子分析矩阵及成分!$R$4,IF(综合评价得分!C864="外语学院",综合评价得分!G864*因子分析矩阵及成分!$R$7+综合评价得分!H864*因子分析矩阵及成分!$R$9)))</f>
        <v>-0.0118930310946698</v>
      </c>
      <c r="P864" s="40">
        <f t="shared" si="100"/>
        <v>433</v>
      </c>
      <c r="Q864">
        <f t="shared" si="101"/>
        <v>18</v>
      </c>
      <c r="R864">
        <f t="shared" si="102"/>
        <v>9</v>
      </c>
      <c r="S864" t="str">
        <f>IF(Q864&lt;=VLOOKUP(C864,录取名额!$A:$B,2,0),"录取","不予录取")</f>
        <v>录取</v>
      </c>
      <c r="T864" t="str">
        <f t="shared" si="103"/>
        <v>RIGHT</v>
      </c>
      <c r="U864" t="str">
        <f>IF(R864&lt;=VLOOKUP(E864,录取名额!E:F,2,0),"录取","不予录取")</f>
        <v>录取</v>
      </c>
      <c r="V864" t="str">
        <f t="shared" si="104"/>
        <v>RIGHT</v>
      </c>
    </row>
    <row r="865" spans="1:22">
      <c r="A865" s="8">
        <v>1049</v>
      </c>
      <c r="B865" s="8" t="s">
        <v>1129</v>
      </c>
      <c r="C865" t="s">
        <v>1263</v>
      </c>
      <c r="D865">
        <f>VLOOKUP(A865,[1]数据整理!$A:$O,15,0)</f>
        <v>97300</v>
      </c>
      <c r="E865" t="str">
        <f>VLOOKUP(D865,目标专业代码!$I:$J,2,0)</f>
        <v>风景园林学（农学）</v>
      </c>
      <c r="F865" s="41">
        <v>-0.284152179790202</v>
      </c>
      <c r="G865" s="41">
        <v>-1.08259812996973</v>
      </c>
      <c r="H865" s="41">
        <v>-0.881413587411653</v>
      </c>
      <c r="I865" s="7">
        <v>89.29</v>
      </c>
      <c r="J865" s="7">
        <f t="shared" si="98"/>
        <v>89.29</v>
      </c>
      <c r="K865" s="7" t="str">
        <f t="shared" si="99"/>
        <v>录取</v>
      </c>
      <c r="L865">
        <v>1</v>
      </c>
      <c r="M865">
        <v>0.83544</v>
      </c>
      <c r="N865">
        <v>0.09326</v>
      </c>
      <c r="O865" s="41">
        <f>IF(L865=0,0,IF(C865&lt;&gt;"外语学院",综合评价得分!F865*因子分析矩阵及成分!$R$2+综合评价得分!G865*因子分析矩阵及成分!$R$3+综合评价得分!H865*因子分析矩阵及成分!$R$4,IF(综合评价得分!C865="外语学院",综合评价得分!G865*因子分析矩阵及成分!$R$7+综合评价得分!H865*因子分析矩阵及成分!$R$9)))</f>
        <v>-0.929953267247288</v>
      </c>
      <c r="P865" s="40">
        <f t="shared" si="100"/>
        <v>915</v>
      </c>
      <c r="Q865">
        <f t="shared" si="101"/>
        <v>214</v>
      </c>
      <c r="R865">
        <f t="shared" si="102"/>
        <v>42</v>
      </c>
      <c r="S865" t="str">
        <f>IF(Q865&lt;=VLOOKUP(C865,录取名额!$A:$B,2,0),"录取","不予录取")</f>
        <v>不予录取</v>
      </c>
      <c r="T865" t="str">
        <f t="shared" si="103"/>
        <v>FALSE</v>
      </c>
      <c r="U865" t="str">
        <f>IF(R865&lt;=VLOOKUP(E865,录取名额!E:F,2,0),"录取","不予录取")</f>
        <v>不予录取</v>
      </c>
      <c r="V865" t="str">
        <f t="shared" si="104"/>
        <v>FALSE</v>
      </c>
    </row>
    <row r="866" spans="1:22">
      <c r="A866" s="8">
        <v>1050</v>
      </c>
      <c r="B866" s="8" t="s">
        <v>1130</v>
      </c>
      <c r="C866" t="s">
        <v>1263</v>
      </c>
      <c r="D866">
        <f>VLOOKUP(A866,[1]数据整理!$A:$O,15,0)</f>
        <v>83400</v>
      </c>
      <c r="E866" t="str">
        <f>VLOOKUP(D866,目标专业代码!$I:$J,2,0)</f>
        <v>风景园林学（工学）</v>
      </c>
      <c r="F866" s="41">
        <v>-0.0774877459863804</v>
      </c>
      <c r="G866" s="41">
        <v>-1.02881104035821</v>
      </c>
      <c r="H866" s="41">
        <v>-0.881413587411653</v>
      </c>
      <c r="I866" s="7">
        <v>83.1</v>
      </c>
      <c r="J866" s="7">
        <f t="shared" si="98"/>
        <v>83.1</v>
      </c>
      <c r="K866" s="7" t="str">
        <f t="shared" si="99"/>
        <v>录取</v>
      </c>
      <c r="L866">
        <v>1</v>
      </c>
      <c r="M866">
        <v>1.04244</v>
      </c>
      <c r="N866">
        <v>-0.75231</v>
      </c>
      <c r="O866" s="41">
        <f>IF(L866=0,0,IF(C866&lt;&gt;"外语学院",综合评价得分!F866*因子分析矩阵及成分!$R$2+综合评价得分!G866*因子分析矩阵及成分!$R$3+综合评价得分!H866*因子分析矩阵及成分!$R$4,IF(综合评价得分!C866="外语学院",综合评价得分!G866*因子分析矩阵及成分!$R$7+综合评价得分!H866*因子分析矩阵及成分!$R$9)))</f>
        <v>-0.847068815626762</v>
      </c>
      <c r="P866" s="40">
        <f t="shared" si="100"/>
        <v>900</v>
      </c>
      <c r="Q866">
        <f t="shared" si="101"/>
        <v>207</v>
      </c>
      <c r="R866">
        <f t="shared" si="102"/>
        <v>54</v>
      </c>
      <c r="S866" t="str">
        <f>IF(Q866&lt;=VLOOKUP(C866,录取名额!$A:$B,2,0),"录取","不予录取")</f>
        <v>不予录取</v>
      </c>
      <c r="T866" t="str">
        <f t="shared" si="103"/>
        <v>FALSE</v>
      </c>
      <c r="U866" t="str">
        <f>IF(R866&lt;=VLOOKUP(E866,录取名额!E:F,2,0),"录取","不予录取")</f>
        <v>不予录取</v>
      </c>
      <c r="V866" t="str">
        <f t="shared" si="104"/>
        <v>FALSE</v>
      </c>
    </row>
    <row r="867" spans="1:22">
      <c r="A867" s="8">
        <v>1051</v>
      </c>
      <c r="B867" s="8" t="s">
        <v>1131</v>
      </c>
      <c r="C867" t="s">
        <v>1273</v>
      </c>
      <c r="D867">
        <f>VLOOKUP(A867,[1]数据整理!$A:$O,15,0)</f>
        <v>82902</v>
      </c>
      <c r="E867" t="str">
        <f>VLOOKUP(D867,目标专业代码!$I:$J,2,0)</f>
        <v>木材科学与技术</v>
      </c>
      <c r="F867" s="41">
        <v>-0.170886718209708</v>
      </c>
      <c r="G867" s="41">
        <v>-0.178394182547358</v>
      </c>
      <c r="H867" s="41">
        <v>0.862303464054179</v>
      </c>
      <c r="I867" s="7" t="s">
        <v>1275</v>
      </c>
      <c r="J867" s="7">
        <f t="shared" si="98"/>
        <v>0</v>
      </c>
      <c r="K867" s="7" t="str">
        <f t="shared" si="99"/>
        <v>不予录取</v>
      </c>
      <c r="L867">
        <v>1</v>
      </c>
      <c r="M867">
        <v>-0.61177</v>
      </c>
      <c r="N867">
        <v>-0.26989</v>
      </c>
      <c r="O867" s="41">
        <f>IF(L867=0,0,IF(C867&lt;&gt;"外语学院",综合评价得分!F867*因子分析矩阵及成分!$R$2+综合评价得分!G867*因子分析矩阵及成分!$R$3+综合评价得分!H867*因子分析矩阵及成分!$R$4,IF(综合评价得分!C867="外语学院",综合评价得分!G867*因子分析矩阵及成分!$R$7+综合评价得分!H867*因子分析矩阵及成分!$R$9)))</f>
        <v>0.198198358699923</v>
      </c>
      <c r="P867" s="40">
        <f t="shared" si="100"/>
        <v>302</v>
      </c>
      <c r="Q867">
        <f t="shared" si="101"/>
        <v>6</v>
      </c>
      <c r="R867">
        <f t="shared" si="102"/>
        <v>6</v>
      </c>
      <c r="S867" t="str">
        <f>IF(Q867&lt;=VLOOKUP(C867,录取名额!$A:$B,2,0),"录取","不予录取")</f>
        <v>录取</v>
      </c>
      <c r="T867" t="str">
        <f t="shared" si="103"/>
        <v>FALSE</v>
      </c>
      <c r="U867" t="str">
        <f>IF(R867&lt;=VLOOKUP(E867,录取名额!E:F,2,0),"录取","不予录取")</f>
        <v>录取</v>
      </c>
      <c r="V867" t="str">
        <f t="shared" si="104"/>
        <v>FALSE</v>
      </c>
    </row>
    <row r="868" spans="1:22">
      <c r="A868" s="8">
        <v>1052</v>
      </c>
      <c r="B868" s="8" t="s">
        <v>1132</v>
      </c>
      <c r="C868" t="s">
        <v>1263</v>
      </c>
      <c r="D868">
        <f>VLOOKUP(A868,[1]数据整理!$A:$O,15,0)</f>
        <v>95300</v>
      </c>
      <c r="E868" t="str">
        <f>VLOOKUP(D868,目标专业代码!$I:$J,2,0)</f>
        <v>风景园林</v>
      </c>
      <c r="F868" s="41">
        <v>1.41017503944033</v>
      </c>
      <c r="G868" s="41">
        <v>-0.683040150664839</v>
      </c>
      <c r="H868" s="41">
        <v>-0.204054817339726</v>
      </c>
      <c r="I868" s="7">
        <v>88.87</v>
      </c>
      <c r="J868" s="7">
        <f t="shared" si="98"/>
        <v>88.87</v>
      </c>
      <c r="K868" s="7" t="str">
        <f t="shared" si="99"/>
        <v>录取</v>
      </c>
      <c r="L868">
        <v>1</v>
      </c>
      <c r="M868">
        <v>1.18578</v>
      </c>
      <c r="N868">
        <v>-1.05078</v>
      </c>
      <c r="O868" s="41">
        <f>IF(L868=0,0,IF(C868&lt;&gt;"外语学院",综合评价得分!F868*因子分析矩阵及成分!$R$2+综合评价得分!G868*因子分析矩阵及成分!$R$3+综合评价得分!H868*因子分析矩阵及成分!$R$4,IF(综合评价得分!C868="外语学院",综合评价得分!G868*因子分析矩阵及成分!$R$7+综合评价得分!H868*因子分析矩阵及成分!$R$9)))</f>
        <v>-0.0106503567131325</v>
      </c>
      <c r="P868" s="40">
        <f t="shared" si="100"/>
        <v>430</v>
      </c>
      <c r="Q868">
        <f t="shared" si="101"/>
        <v>118</v>
      </c>
      <c r="R868">
        <f t="shared" si="102"/>
        <v>59</v>
      </c>
      <c r="S868" t="str">
        <f>IF(Q868&lt;=VLOOKUP(C868,录取名额!$A:$B,2,0),"录取","不予录取")</f>
        <v>不予录取</v>
      </c>
      <c r="T868" t="str">
        <f t="shared" si="103"/>
        <v>FALSE</v>
      </c>
      <c r="U868" t="str">
        <f>IF(R868&lt;=VLOOKUP(E868,录取名额!E:F,2,0),"录取","不予录取")</f>
        <v>录取</v>
      </c>
      <c r="V868" t="str">
        <f t="shared" si="104"/>
        <v>RIGHT</v>
      </c>
    </row>
    <row r="869" spans="1:22">
      <c r="A869" s="8">
        <v>1053</v>
      </c>
      <c r="B869" s="8" t="s">
        <v>1133</v>
      </c>
      <c r="C869" t="s">
        <v>1263</v>
      </c>
      <c r="D869">
        <f>VLOOKUP(A869,[1]数据整理!$A:$O,15,0)</f>
        <v>97300</v>
      </c>
      <c r="E869" t="str">
        <f>VLOOKUP(D869,目标专业代码!$I:$J,2,0)</f>
        <v>风景园林学（农学）</v>
      </c>
      <c r="F869" s="41">
        <v>-0.427227557039002</v>
      </c>
      <c r="G869" s="41">
        <v>0.103806184166452</v>
      </c>
      <c r="H869" s="41">
        <v>-0.881413587411653</v>
      </c>
      <c r="I869" s="7">
        <v>90.31</v>
      </c>
      <c r="J869" s="7">
        <f t="shared" si="98"/>
        <v>90.31</v>
      </c>
      <c r="K869" s="7" t="str">
        <f t="shared" si="99"/>
        <v>录取</v>
      </c>
      <c r="L869">
        <v>1</v>
      </c>
      <c r="M869">
        <v>0.77126</v>
      </c>
      <c r="N869">
        <v>0.34074</v>
      </c>
      <c r="O869" s="41">
        <f>IF(L869=0,0,IF(C869&lt;&gt;"外语学院",综合评价得分!F869*因子分析矩阵及成分!$R$2+综合评价得分!G869*因子分析矩阵及成分!$R$3+综合评价得分!H869*因子分析矩阵及成分!$R$4,IF(综合评价得分!C869="外语学院",综合评价得分!G869*因子分析矩阵及成分!$R$7+综合评价得分!H869*因子分析矩阵及成分!$R$9)))</f>
        <v>-0.406938670076502</v>
      </c>
      <c r="P869" s="40">
        <f t="shared" si="100"/>
        <v>743</v>
      </c>
      <c r="Q869">
        <f t="shared" si="101"/>
        <v>177</v>
      </c>
      <c r="R869">
        <f t="shared" si="102"/>
        <v>37</v>
      </c>
      <c r="S869" t="str">
        <f>IF(Q869&lt;=VLOOKUP(C869,录取名额!$A:$B,2,0),"录取","不予录取")</f>
        <v>不予录取</v>
      </c>
      <c r="T869" t="str">
        <f t="shared" si="103"/>
        <v>FALSE</v>
      </c>
      <c r="U869" t="str">
        <f>IF(R869&lt;=VLOOKUP(E869,录取名额!E:F,2,0),"录取","不予录取")</f>
        <v>不予录取</v>
      </c>
      <c r="V869" t="str">
        <f t="shared" si="104"/>
        <v>FALSE</v>
      </c>
    </row>
    <row r="870" spans="1:22">
      <c r="A870" s="8">
        <v>1054</v>
      </c>
      <c r="B870" s="8" t="s">
        <v>1134</v>
      </c>
      <c r="C870" t="s">
        <v>1261</v>
      </c>
      <c r="D870">
        <f>VLOOKUP(A870,[1]数据整理!$A:$O,15,0)</f>
        <v>25200</v>
      </c>
      <c r="E870" t="str">
        <f>VLOOKUP(D870,目标专业代码!$I:$J,2,0)</f>
        <v>应用统计</v>
      </c>
      <c r="F870" s="41">
        <v>-0.795957645652746</v>
      </c>
      <c r="G870" s="41">
        <v>0.00747256484546726</v>
      </c>
      <c r="H870" s="41">
        <v>1.56706957923917</v>
      </c>
      <c r="I870" s="7" t="s">
        <v>1275</v>
      </c>
      <c r="J870" s="7">
        <f t="shared" si="98"/>
        <v>0</v>
      </c>
      <c r="K870" s="7" t="str">
        <f t="shared" si="99"/>
        <v>不予录取</v>
      </c>
      <c r="L870">
        <v>1</v>
      </c>
      <c r="M870">
        <v>-0.1936</v>
      </c>
      <c r="N870">
        <v>-1.27045</v>
      </c>
      <c r="O870" s="41">
        <f>IF(L870=0,0,IF(C870&lt;&gt;"外语学院",综合评价得分!F870*因子分析矩阵及成分!$R$2+综合评价得分!G870*因子分析矩阵及成分!$R$3+综合评价得分!H870*因子分析矩阵及成分!$R$4,IF(综合评价得分!C870="外语学院",综合评价得分!G870*因子分析矩阵及成分!$R$7+综合评价得分!H870*因子分析矩阵及成分!$R$9)))</f>
        <v>0.382750881713858</v>
      </c>
      <c r="P870" s="40">
        <f t="shared" si="100"/>
        <v>203</v>
      </c>
      <c r="Q870">
        <f t="shared" si="101"/>
        <v>100</v>
      </c>
      <c r="R870">
        <f t="shared" si="102"/>
        <v>7</v>
      </c>
      <c r="S870" t="str">
        <f>IF(Q870&lt;=VLOOKUP(C870,录取名额!$A:$B,2,0),"录取","不予录取")</f>
        <v>不予录取</v>
      </c>
      <c r="T870" t="str">
        <f t="shared" si="103"/>
        <v>RIGHT</v>
      </c>
      <c r="U870" t="str">
        <f>IF(R870&lt;=VLOOKUP(E870,录取名额!E:F,2,0),"录取","不予录取")</f>
        <v>不予录取</v>
      </c>
      <c r="V870" t="str">
        <f t="shared" si="104"/>
        <v>RIGHT</v>
      </c>
    </row>
    <row r="871" spans="1:22">
      <c r="A871" s="8">
        <v>1055</v>
      </c>
      <c r="B871" s="8" t="s">
        <v>1135</v>
      </c>
      <c r="C871" t="s">
        <v>1263</v>
      </c>
      <c r="D871">
        <f>VLOOKUP(A871,[1]数据整理!$A:$O,15,0)</f>
        <v>95300</v>
      </c>
      <c r="E871" t="str">
        <f>VLOOKUP(D871,目标专业代码!$I:$J,2,0)</f>
        <v>风景园林</v>
      </c>
      <c r="F871" s="41">
        <v>0.939937158893973</v>
      </c>
      <c r="G871" s="41">
        <v>-0.589760007642234</v>
      </c>
      <c r="H871" s="41">
        <v>-0.881413587411653</v>
      </c>
      <c r="I871" s="7">
        <v>80.86</v>
      </c>
      <c r="J871" s="7">
        <f t="shared" si="98"/>
        <v>80.86</v>
      </c>
      <c r="K871" s="7" t="str">
        <f t="shared" si="99"/>
        <v>录取</v>
      </c>
      <c r="L871">
        <v>1</v>
      </c>
      <c r="M871">
        <v>1.3547</v>
      </c>
      <c r="N871">
        <v>-1.40179</v>
      </c>
      <c r="O871" s="41">
        <f>IF(L871=0,0,IF(C871&lt;&gt;"外语学院",综合评价得分!F871*因子分析矩阵及成分!$R$2+综合评价得分!G871*因子分析矩阵及成分!$R$3+综合评价得分!H871*因子分析矩阵及成分!$R$4,IF(综合评价得分!C871="外语学院",综合评价得分!G871*因子分析矩阵及成分!$R$7+综合评价得分!H871*因子分析矩阵及成分!$R$9)))</f>
        <v>-0.356370791450729</v>
      </c>
      <c r="P871" s="40">
        <f t="shared" si="100"/>
        <v>718</v>
      </c>
      <c r="Q871">
        <f t="shared" si="101"/>
        <v>170</v>
      </c>
      <c r="R871">
        <f t="shared" si="102"/>
        <v>85</v>
      </c>
      <c r="S871" t="str">
        <f>IF(Q871&lt;=VLOOKUP(C871,录取名额!$A:$B,2,0),"录取","不予录取")</f>
        <v>不予录取</v>
      </c>
      <c r="T871" t="str">
        <f t="shared" si="103"/>
        <v>FALSE</v>
      </c>
      <c r="U871" t="str">
        <f>IF(R871&lt;=VLOOKUP(E871,录取名额!E:F,2,0),"录取","不予录取")</f>
        <v>不予录取</v>
      </c>
      <c r="V871" t="str">
        <f t="shared" si="104"/>
        <v>FALSE</v>
      </c>
    </row>
    <row r="872" spans="1:22">
      <c r="A872" s="8">
        <v>1057</v>
      </c>
      <c r="B872" s="8" t="s">
        <v>1136</v>
      </c>
      <c r="C872" t="s">
        <v>1261</v>
      </c>
      <c r="D872">
        <f>VLOOKUP(A872,[1]数据整理!$A:$O,15,0)</f>
        <v>25400</v>
      </c>
      <c r="E872" t="str">
        <f>VLOOKUP(D872,目标专业代码!$I:$J,2,0)</f>
        <v>国际商务</v>
      </c>
      <c r="F872" s="41">
        <v>-0.115733401082381</v>
      </c>
      <c r="G872" s="41">
        <v>-0.468988466965147</v>
      </c>
      <c r="H872" s="41">
        <v>1.41900976913715</v>
      </c>
      <c r="I872" s="7">
        <v>94</v>
      </c>
      <c r="J872" s="7">
        <f t="shared" si="98"/>
        <v>94</v>
      </c>
      <c r="K872" s="7" t="str">
        <f t="shared" si="99"/>
        <v>录取</v>
      </c>
      <c r="L872">
        <v>1</v>
      </c>
      <c r="M872">
        <v>-0.72494</v>
      </c>
      <c r="N872">
        <v>-0.77072</v>
      </c>
      <c r="O872" s="41">
        <f>IF(L872=0,0,IF(C872&lt;&gt;"外语学院",综合评价得分!F872*因子分析矩阵及成分!$R$2+综合评价得分!G872*因子分析矩阵及成分!$R$3+综合评价得分!H872*因子分析矩阵及成分!$R$4,IF(综合评价得分!C872="外语学院",综合评价得分!G872*因子分析矩阵及成分!$R$7+综合评价得分!H872*因子分析矩阵及成分!$R$9)))</f>
        <v>0.288888396335468</v>
      </c>
      <c r="P872" s="40">
        <f t="shared" si="100"/>
        <v>252</v>
      </c>
      <c r="Q872">
        <f t="shared" si="101"/>
        <v>125</v>
      </c>
      <c r="R872">
        <f t="shared" si="102"/>
        <v>10</v>
      </c>
      <c r="S872" t="str">
        <f>IF(Q872&lt;=VLOOKUP(C872,录取名额!$A:$B,2,0),"录取","不予录取")</f>
        <v>不予录取</v>
      </c>
      <c r="T872" t="str">
        <f t="shared" si="103"/>
        <v>FALSE</v>
      </c>
      <c r="U872" t="str">
        <f>IF(R872&lt;=VLOOKUP(E872,录取名额!E:F,2,0),"录取","不予录取")</f>
        <v>不予录取</v>
      </c>
      <c r="V872" t="str">
        <f t="shared" si="104"/>
        <v>FALSE</v>
      </c>
    </row>
    <row r="873" spans="1:22">
      <c r="A873" s="8">
        <v>1058</v>
      </c>
      <c r="B873" s="8" t="s">
        <v>1137</v>
      </c>
      <c r="C873" t="s">
        <v>1261</v>
      </c>
      <c r="D873">
        <f>VLOOKUP(A873,[1]数据整理!$A:$O,15,0)</f>
        <v>120200</v>
      </c>
      <c r="E873" t="str">
        <f>VLOOKUP(D873,目标专业代码!$I:$J,2,0)</f>
        <v>工商管理</v>
      </c>
      <c r="F873" s="41">
        <v>-0.0456932177088694</v>
      </c>
      <c r="G873" s="41">
        <v>-0.1549620265489</v>
      </c>
      <c r="H873" s="41">
        <v>-0.189421793126673</v>
      </c>
      <c r="I873" s="7" t="s">
        <v>1262</v>
      </c>
      <c r="J873" s="7">
        <f t="shared" si="98"/>
        <v>0</v>
      </c>
      <c r="K873" s="7" t="str">
        <f t="shared" si="99"/>
        <v>不予录取</v>
      </c>
      <c r="L873">
        <v>1</v>
      </c>
      <c r="M873">
        <v>-0.435</v>
      </c>
      <c r="N873">
        <v>-0.07871</v>
      </c>
      <c r="O873" s="41">
        <f>IF(L873=0,0,IF(C873&lt;&gt;"外语学院",综合评价得分!F873*因子分析矩阵及成分!$R$2+综合评价得分!G873*因子分析矩阵及成分!$R$3+综合评价得分!H873*因子分析矩阵及成分!$R$4,IF(综合评价得分!C873="外语学院",综合评价得分!G873*因子分析矩阵及成分!$R$7+综合评价得分!H873*因子分析矩阵及成分!$R$9)))</f>
        <v>-0.158733060588794</v>
      </c>
      <c r="P873" s="40">
        <f t="shared" si="100"/>
        <v>560</v>
      </c>
      <c r="Q873">
        <f t="shared" si="101"/>
        <v>252</v>
      </c>
      <c r="R873">
        <f t="shared" si="102"/>
        <v>85</v>
      </c>
      <c r="S873" t="str">
        <f>IF(Q873&lt;=VLOOKUP(C873,录取名额!$A:$B,2,0),"录取","不予录取")</f>
        <v>不予录取</v>
      </c>
      <c r="T873" t="str">
        <f t="shared" si="103"/>
        <v>RIGHT</v>
      </c>
      <c r="U873" t="str">
        <f>IF(R873&lt;=VLOOKUP(E873,录取名额!E:F,2,0),"录取","不予录取")</f>
        <v>不予录取</v>
      </c>
      <c r="V873" t="str">
        <f t="shared" si="104"/>
        <v>RIGHT</v>
      </c>
    </row>
    <row r="874" spans="1:22">
      <c r="A874" s="8">
        <v>1059</v>
      </c>
      <c r="B874" s="8" t="s">
        <v>1138</v>
      </c>
      <c r="C874" t="s">
        <v>1261</v>
      </c>
      <c r="D874">
        <f>VLOOKUP(A874,[1]数据整理!$A:$O,15,0)</f>
        <v>120200</v>
      </c>
      <c r="E874" t="str">
        <f>VLOOKUP(D874,目标专业代码!$I:$J,2,0)</f>
        <v>工商管理</v>
      </c>
      <c r="F874" s="41">
        <v>-0.317962230549246</v>
      </c>
      <c r="G874" s="41">
        <v>0.183636575615687</v>
      </c>
      <c r="H874" s="41">
        <v>-0.697690295511693</v>
      </c>
      <c r="I874" s="7" t="s">
        <v>1262</v>
      </c>
      <c r="J874" s="7">
        <f t="shared" si="98"/>
        <v>0</v>
      </c>
      <c r="K874" s="7" t="str">
        <f t="shared" si="99"/>
        <v>不予录取</v>
      </c>
      <c r="L874">
        <v>1</v>
      </c>
      <c r="M874">
        <v>0.4707</v>
      </c>
      <c r="N874">
        <v>-1.21928</v>
      </c>
      <c r="O874" s="41">
        <f>IF(L874=0,0,IF(C874&lt;&gt;"外语学院",综合评价得分!F874*因子分析矩阵及成分!$R$2+综合评价得分!G874*因子分析矩阵及成分!$R$3+综合评价得分!H874*因子分析矩阵及成分!$R$4,IF(综合评价得分!C874="外语学院",综合评价得分!G874*因子分析矩阵及成分!$R$7+综合评价得分!H874*因子分析矩阵及成分!$R$9)))</f>
        <v>-0.268376138061202</v>
      </c>
      <c r="P874" s="40">
        <f t="shared" si="100"/>
        <v>657</v>
      </c>
      <c r="Q874">
        <f t="shared" si="101"/>
        <v>290</v>
      </c>
      <c r="R874">
        <f t="shared" si="102"/>
        <v>100</v>
      </c>
      <c r="S874" t="str">
        <f>IF(Q874&lt;=VLOOKUP(C874,录取名额!$A:$B,2,0),"录取","不予录取")</f>
        <v>不予录取</v>
      </c>
      <c r="T874" t="str">
        <f t="shared" si="103"/>
        <v>RIGHT</v>
      </c>
      <c r="U874" t="str">
        <f>IF(R874&lt;=VLOOKUP(E874,录取名额!E:F,2,0),"录取","不予录取")</f>
        <v>不予录取</v>
      </c>
      <c r="V874" t="str">
        <f t="shared" si="104"/>
        <v>RIGHT</v>
      </c>
    </row>
    <row r="875" spans="1:22">
      <c r="A875" s="8">
        <v>1060</v>
      </c>
      <c r="B875" s="8" t="s">
        <v>1139</v>
      </c>
      <c r="C875" t="s">
        <v>1265</v>
      </c>
      <c r="D875" t="str">
        <f>VLOOKUP(A875,[1]数据整理!$A:$O,15,0)</f>
        <v>1305Z1</v>
      </c>
      <c r="E875" t="str">
        <f>VLOOKUP(D875,目标专业代码!$I:$J,2,0)</f>
        <v>动画艺术学</v>
      </c>
      <c r="F875" s="41">
        <v>-1.09491265086673</v>
      </c>
      <c r="G875" s="41">
        <v>-0.792615506518888</v>
      </c>
      <c r="H875" s="41">
        <v>-0.743621118486683</v>
      </c>
      <c r="I875" s="7">
        <v>83.51</v>
      </c>
      <c r="J875" s="7">
        <f t="shared" si="98"/>
        <v>83.51</v>
      </c>
      <c r="K875" s="7" t="str">
        <f t="shared" si="99"/>
        <v>录取</v>
      </c>
      <c r="L875">
        <v>1</v>
      </c>
      <c r="M875">
        <v>0.93132</v>
      </c>
      <c r="N875">
        <v>-0.94147</v>
      </c>
      <c r="O875" s="41">
        <f>IF(L875=0,0,IF(C875&lt;&gt;"外语学院",综合评价得分!F875*因子分析矩阵及成分!$R$2+综合评价得分!G875*因子分析矩阵及成分!$R$3+综合评价得分!H875*因子分析矩阵及成分!$R$4,IF(综合评价得分!C875="外语学院",综合评价得分!G875*因子分析矩阵及成分!$R$7+综合评价得分!H875*因子分析矩阵及成分!$R$9)))</f>
        <v>-0.964711517088307</v>
      </c>
      <c r="P875" s="40">
        <f t="shared" si="100"/>
        <v>921</v>
      </c>
      <c r="Q875">
        <f t="shared" si="101"/>
        <v>87</v>
      </c>
      <c r="R875">
        <f t="shared" si="102"/>
        <v>7</v>
      </c>
      <c r="S875" t="str">
        <f>IF(Q875&lt;=VLOOKUP(C875,录取名额!$A:$B,2,0),"录取","不予录取")</f>
        <v>不予录取</v>
      </c>
      <c r="T875" t="str">
        <f t="shared" si="103"/>
        <v>FALSE</v>
      </c>
      <c r="U875" t="str">
        <f>IF(R875&lt;=VLOOKUP(E875,录取名额!E:F,2,0),"录取","不予录取")</f>
        <v>不予录取</v>
      </c>
      <c r="V875" t="str">
        <f t="shared" si="104"/>
        <v>FALSE</v>
      </c>
    </row>
    <row r="876" spans="1:22">
      <c r="A876" s="8">
        <v>1061</v>
      </c>
      <c r="B876" s="8" t="s">
        <v>1140</v>
      </c>
      <c r="C876" t="s">
        <v>1272</v>
      </c>
      <c r="D876">
        <f>VLOOKUP(A876,[1]数据整理!$A:$O,15,0)</f>
        <v>85500</v>
      </c>
      <c r="E876" t="str">
        <f>VLOOKUP(D876,目标专业代码!$I:$J,2,0)</f>
        <v>机械</v>
      </c>
      <c r="F876" s="41">
        <v>-0.428268864803901</v>
      </c>
      <c r="G876" s="41">
        <v>-0.499709323246437</v>
      </c>
      <c r="H876" s="41">
        <v>0.258282862070303</v>
      </c>
      <c r="I876" s="7">
        <v>93.3</v>
      </c>
      <c r="J876" s="7">
        <f t="shared" si="98"/>
        <v>93.3</v>
      </c>
      <c r="K876" s="7" t="str">
        <f t="shared" si="99"/>
        <v>录取</v>
      </c>
      <c r="L876">
        <v>1</v>
      </c>
      <c r="M876">
        <v>0.02112</v>
      </c>
      <c r="N876">
        <v>-0.28348</v>
      </c>
      <c r="O876" s="41">
        <f>IF(L876=0,0,IF(C876&lt;&gt;"外语学院",综合评价得分!F876*因子分析矩阵及成分!$R$2+综合评价得分!G876*因子分析矩阵及成分!$R$3+综合评价得分!H876*因子分析矩阵及成分!$R$4,IF(综合评价得分!C876="外语学院",综合评价得分!G876*因子分析矩阵及成分!$R$7+综合评价得分!H876*因子分析矩阵及成分!$R$9)))</f>
        <v>-0.256993583020399</v>
      </c>
      <c r="P876" s="40">
        <f t="shared" si="100"/>
        <v>648</v>
      </c>
      <c r="Q876">
        <f t="shared" si="101"/>
        <v>2</v>
      </c>
      <c r="R876">
        <f t="shared" si="102"/>
        <v>1</v>
      </c>
      <c r="S876" t="str">
        <f>IF(Q876&lt;=VLOOKUP(C876,录取名额!$A:$B,2,0),"录取","不予录取")</f>
        <v>录取</v>
      </c>
      <c r="T876" t="str">
        <f t="shared" si="103"/>
        <v>RIGHT</v>
      </c>
      <c r="U876" t="str">
        <f>IF(R876&lt;=VLOOKUP(E876,录取名额!E:F,2,0),"录取","不予录取")</f>
        <v>录取</v>
      </c>
      <c r="V876" t="str">
        <f t="shared" si="104"/>
        <v>RIGHT</v>
      </c>
    </row>
    <row r="877" spans="1:22">
      <c r="A877" s="8">
        <v>1062</v>
      </c>
      <c r="B877" s="8" t="s">
        <v>1142</v>
      </c>
      <c r="C877" t="s">
        <v>1270</v>
      </c>
      <c r="D877">
        <f>VLOOKUP(A877,[1]数据整理!$A:$O,15,0)</f>
        <v>55101</v>
      </c>
      <c r="E877" t="str">
        <f>VLOOKUP(D877,目标专业代码!$I:$J,2,0)</f>
        <v>英语笔译</v>
      </c>
      <c r="F877" s="41">
        <v>2.9176990409206</v>
      </c>
      <c r="G877" s="41">
        <v>0.131368907709231</v>
      </c>
      <c r="H877" s="41">
        <v>-0.465006730976613</v>
      </c>
      <c r="I877" s="7">
        <v>78.5</v>
      </c>
      <c r="J877" s="7">
        <f t="shared" si="98"/>
        <v>78.5</v>
      </c>
      <c r="K877" s="7" t="str">
        <f t="shared" si="99"/>
        <v>录取</v>
      </c>
      <c r="L877">
        <v>1</v>
      </c>
      <c r="M877">
        <v>-0.57556</v>
      </c>
      <c r="N877">
        <v>-0.30229</v>
      </c>
      <c r="O877" s="41">
        <f>IF(L877=0,0,IF(C877&lt;&gt;"外语学院",综合评价得分!F877*因子分析矩阵及成分!$R$2+综合评价得分!G877*因子分析矩阵及成分!$R$3+综合评价得分!H877*因子分析矩阵及成分!$R$4,IF(综合评价得分!C877="外语学院",综合评价得分!G877*因子分析矩阵及成分!$R$7+综合评价得分!H877*因子分析矩阵及成分!$R$9)))</f>
        <v>-0.0793130214039258</v>
      </c>
      <c r="P877" s="40">
        <f t="shared" si="100"/>
        <v>485</v>
      </c>
      <c r="Q877">
        <f t="shared" si="101"/>
        <v>13</v>
      </c>
      <c r="R877">
        <f t="shared" si="102"/>
        <v>10</v>
      </c>
      <c r="S877" t="str">
        <f>IF(Q877&lt;=VLOOKUP(C877,录取名额!$A:$B,2,0),"录取","不予录取")</f>
        <v>不予录取</v>
      </c>
      <c r="T877" t="str">
        <f t="shared" si="103"/>
        <v>FALSE</v>
      </c>
      <c r="U877" t="str">
        <f>IF(R877&lt;=VLOOKUP(E877,录取名额!E:F,2,0),"录取","不予录取")</f>
        <v>不予录取</v>
      </c>
      <c r="V877" t="str">
        <f t="shared" si="104"/>
        <v>FALSE</v>
      </c>
    </row>
    <row r="878" spans="1:22">
      <c r="A878" s="8">
        <v>1063</v>
      </c>
      <c r="B878" s="8" t="s">
        <v>1143</v>
      </c>
      <c r="C878" t="s">
        <v>1261</v>
      </c>
      <c r="D878">
        <f>VLOOKUP(A878,[1]数据整理!$A:$O,15,0)</f>
        <v>20200</v>
      </c>
      <c r="E878" t="str">
        <f>VLOOKUP(D878,目标专业代码!$I:$J,2,0)</f>
        <v>应用经济学</v>
      </c>
      <c r="F878" s="41">
        <v>-1.857981329527</v>
      </c>
      <c r="G878" s="41">
        <v>0.324273133315351</v>
      </c>
      <c r="H878" s="41">
        <v>-0.743621118486683</v>
      </c>
      <c r="I878" s="7" t="s">
        <v>1262</v>
      </c>
      <c r="J878" s="7">
        <f t="shared" si="98"/>
        <v>0</v>
      </c>
      <c r="K878" s="7" t="str">
        <f t="shared" si="99"/>
        <v>不予录取</v>
      </c>
      <c r="L878">
        <v>1</v>
      </c>
      <c r="M878">
        <v>-2.03641</v>
      </c>
      <c r="N878">
        <v>-0.91026</v>
      </c>
      <c r="O878" s="41">
        <f>IF(L878=0,0,IF(C878&lt;&gt;"外语学院",综合评价得分!F878*因子分析矩阵及成分!$R$2+综合评价得分!G878*因子分析矩阵及成分!$R$3+综合评价得分!H878*因子分析矩阵及成分!$R$4,IF(综合评价得分!C878="外语学院",综合评价得分!G878*因子分析矩阵及成分!$R$7+综合评价得分!H878*因子分析矩阵及成分!$R$9)))</f>
        <v>-0.646786185713761</v>
      </c>
      <c r="P878" s="40">
        <f t="shared" si="100"/>
        <v>844</v>
      </c>
      <c r="Q878">
        <f t="shared" si="101"/>
        <v>342</v>
      </c>
      <c r="R878">
        <f t="shared" si="102"/>
        <v>75</v>
      </c>
      <c r="S878" t="str">
        <f>IF(Q878&lt;=VLOOKUP(C878,录取名额!$A:$B,2,0),"录取","不予录取")</f>
        <v>不予录取</v>
      </c>
      <c r="T878" t="str">
        <f t="shared" si="103"/>
        <v>RIGHT</v>
      </c>
      <c r="U878" t="str">
        <f>IF(R878&lt;=VLOOKUP(E878,录取名额!E:F,2,0),"录取","不予录取")</f>
        <v>不予录取</v>
      </c>
      <c r="V878" t="str">
        <f t="shared" si="104"/>
        <v>RIGHT</v>
      </c>
    </row>
    <row r="879" spans="1:22">
      <c r="A879" s="8">
        <v>1064</v>
      </c>
      <c r="B879" s="8" t="s">
        <v>1144</v>
      </c>
      <c r="C879" t="s">
        <v>1263</v>
      </c>
      <c r="D879">
        <f>VLOOKUP(A879,[1]数据整理!$A:$O,15,0)</f>
        <v>95300</v>
      </c>
      <c r="E879" t="str">
        <f>VLOOKUP(D879,目标专业代码!$I:$J,2,0)</f>
        <v>风景园林</v>
      </c>
      <c r="F879" s="41">
        <v>-1.74670048055571</v>
      </c>
      <c r="G879" s="41">
        <v>-2.74232697057671</v>
      </c>
      <c r="H879" s="41">
        <v>-0.636787914272069</v>
      </c>
      <c r="I879" s="7">
        <v>73.44</v>
      </c>
      <c r="J879" s="7">
        <f t="shared" si="98"/>
        <v>73.44</v>
      </c>
      <c r="K879" s="7" t="str">
        <f t="shared" si="99"/>
        <v>录取</v>
      </c>
      <c r="L879">
        <v>1</v>
      </c>
      <c r="M879">
        <v>-0.09219</v>
      </c>
      <c r="N879">
        <v>3.11362</v>
      </c>
      <c r="O879" s="41">
        <f>IF(L879=0,0,IF(C879&lt;&gt;"外语学院",综合评价得分!F879*因子分析矩阵及成分!$R$2+综合评价得分!G879*因子分析矩阵及成分!$R$3+综合评价得分!H879*因子分析矩阵及成分!$R$4,IF(综合评价得分!C879="外语学院",综合评价得分!G879*因子分析矩阵及成分!$R$7+综合评价得分!H879*因子分析矩阵及成分!$R$9)))</f>
        <v>-2.02952332537054</v>
      </c>
      <c r="P879" s="40">
        <f t="shared" si="100"/>
        <v>976</v>
      </c>
      <c r="Q879">
        <f t="shared" si="101"/>
        <v>238</v>
      </c>
      <c r="R879">
        <f t="shared" si="102"/>
        <v>123</v>
      </c>
      <c r="S879" t="str">
        <f>IF(Q879&lt;=VLOOKUP(C879,录取名额!$A:$B,2,0),"录取","不予录取")</f>
        <v>不予录取</v>
      </c>
      <c r="T879" t="str">
        <f t="shared" si="103"/>
        <v>FALSE</v>
      </c>
      <c r="U879" t="str">
        <f>IF(R879&lt;=VLOOKUP(E879,录取名额!E:F,2,0),"录取","不予录取")</f>
        <v>不予录取</v>
      </c>
      <c r="V879" t="str">
        <f t="shared" si="104"/>
        <v>FALSE</v>
      </c>
    </row>
    <row r="880" spans="1:22">
      <c r="A880" s="8">
        <v>1065</v>
      </c>
      <c r="B880" s="8" t="s">
        <v>1145</v>
      </c>
      <c r="C880" t="s">
        <v>1272</v>
      </c>
      <c r="D880">
        <f>VLOOKUP(A880,[1]数据整理!$A:$O,15,0)</f>
        <v>85500</v>
      </c>
      <c r="E880" t="str">
        <f>VLOOKUP(D880,目标专业代码!$I:$J,2,0)</f>
        <v>机械</v>
      </c>
      <c r="F880" s="41">
        <v>-0.0421956449126116</v>
      </c>
      <c r="G880" s="41">
        <v>-0.968286073236099</v>
      </c>
      <c r="H880" s="41">
        <v>-0.559897826586723</v>
      </c>
      <c r="I880" s="7">
        <v>89</v>
      </c>
      <c r="J880" s="7">
        <f t="shared" si="98"/>
        <v>89</v>
      </c>
      <c r="K880" s="7" t="str">
        <f t="shared" si="99"/>
        <v>录取</v>
      </c>
      <c r="L880">
        <v>1</v>
      </c>
      <c r="M880">
        <v>-0.27225</v>
      </c>
      <c r="N880">
        <v>-0.02254</v>
      </c>
      <c r="O880" s="41">
        <f>IF(L880=0,0,IF(C880&lt;&gt;"外语学院",综合评价得分!F880*因子分析矩阵及成分!$R$2+综合评价得分!G880*因子分析矩阵及成分!$R$3+综合评价得分!H880*因子分析矩阵及成分!$R$4,IF(综合评价得分!C880="外语学院",综合评价得分!G880*因子分析矩阵及成分!$R$7+综合评价得分!H880*因子分析矩阵及成分!$R$9)))</f>
        <v>-0.685425751426863</v>
      </c>
      <c r="P880" s="40">
        <f t="shared" si="100"/>
        <v>854</v>
      </c>
      <c r="Q880">
        <f t="shared" si="101"/>
        <v>5</v>
      </c>
      <c r="R880">
        <f t="shared" si="102"/>
        <v>2</v>
      </c>
      <c r="S880" t="str">
        <f>IF(Q880&lt;=VLOOKUP(C880,录取名额!$A:$B,2,0),"录取","不予录取")</f>
        <v>录取</v>
      </c>
      <c r="T880" t="str">
        <f t="shared" si="103"/>
        <v>RIGHT</v>
      </c>
      <c r="U880" t="str">
        <f>IF(R880&lt;=VLOOKUP(E880,录取名额!E:F,2,0),"录取","不予录取")</f>
        <v>录取</v>
      </c>
      <c r="V880" t="str">
        <f t="shared" si="104"/>
        <v>RIGHT</v>
      </c>
    </row>
    <row r="881" spans="1:22">
      <c r="A881" s="8">
        <v>1066</v>
      </c>
      <c r="B881" s="8" t="s">
        <v>1146</v>
      </c>
      <c r="C881" t="s">
        <v>1261</v>
      </c>
      <c r="D881">
        <f>VLOOKUP(A881,[1]数据整理!$A:$O,15,0)</f>
        <v>120300</v>
      </c>
      <c r="E881" t="str">
        <f>VLOOKUP(D881,目标专业代码!$I:$J,2,0)</f>
        <v>农林经济管理</v>
      </c>
      <c r="F881" s="41">
        <v>-0.630497694270766</v>
      </c>
      <c r="G881" s="41">
        <v>0.277961407250477</v>
      </c>
      <c r="H881" s="41">
        <v>1.81169525237875</v>
      </c>
      <c r="I881" s="7" t="s">
        <v>1262</v>
      </c>
      <c r="J881" s="7">
        <f t="shared" si="98"/>
        <v>0</v>
      </c>
      <c r="K881" s="7" t="str">
        <f t="shared" si="99"/>
        <v>不予录取</v>
      </c>
      <c r="L881">
        <v>1</v>
      </c>
      <c r="M881">
        <v>0.64447</v>
      </c>
      <c r="N881">
        <v>-0.86712</v>
      </c>
      <c r="O881" s="41">
        <f>IF(L881=0,0,IF(C881&lt;&gt;"外语学院",综合评价得分!F881*因子分析矩阵及成分!$R$2+综合评价得分!G881*因子分析矩阵及成分!$R$3+综合评价得分!H881*因子分析矩阵及成分!$R$4,IF(综合评价得分!C881="外语学院",综合评价得分!G881*因子分析矩阵及成分!$R$7+综合评价得分!H881*因子分析矩阵及成分!$R$9)))</f>
        <v>0.650671547764535</v>
      </c>
      <c r="P881" s="40">
        <f t="shared" si="100"/>
        <v>113</v>
      </c>
      <c r="Q881">
        <f t="shared" si="101"/>
        <v>58</v>
      </c>
      <c r="R881">
        <f t="shared" si="102"/>
        <v>7</v>
      </c>
      <c r="S881" t="str">
        <f>IF(Q881&lt;=VLOOKUP(C881,录取名额!$A:$B,2,0),"录取","不予录取")</f>
        <v>不予录取</v>
      </c>
      <c r="T881" t="str">
        <f t="shared" si="103"/>
        <v>RIGHT</v>
      </c>
      <c r="U881" t="str">
        <f>IF(R881&lt;=VLOOKUP(E881,录取名额!E:F,2,0),"录取","不予录取")</f>
        <v>录取</v>
      </c>
      <c r="V881" t="str">
        <f t="shared" si="104"/>
        <v>FALSE</v>
      </c>
    </row>
    <row r="882" spans="1:22">
      <c r="A882" s="8">
        <v>1068</v>
      </c>
      <c r="B882" s="8" t="s">
        <v>1147</v>
      </c>
      <c r="C882" t="s">
        <v>1263</v>
      </c>
      <c r="D882">
        <f>VLOOKUP(A882,[1]数据整理!$A:$O,15,0)</f>
        <v>97300</v>
      </c>
      <c r="E882" t="str">
        <f>VLOOKUP(D882,目标专业代码!$I:$J,2,0)</f>
        <v>风景园林学（农学）</v>
      </c>
      <c r="F882" s="41">
        <v>1.11602401476125</v>
      </c>
      <c r="G882" s="41">
        <v>-0.128321691379984</v>
      </c>
      <c r="H882" s="41">
        <v>-0.881413587411653</v>
      </c>
      <c r="I882" s="7">
        <v>89.23</v>
      </c>
      <c r="J882" s="7">
        <f t="shared" si="98"/>
        <v>89.23</v>
      </c>
      <c r="K882" s="7" t="str">
        <f t="shared" si="99"/>
        <v>录取</v>
      </c>
      <c r="L882">
        <v>1</v>
      </c>
      <c r="M882">
        <v>0.63903</v>
      </c>
      <c r="N882">
        <v>0.16695</v>
      </c>
      <c r="O882" s="41">
        <f>IF(L882=0,0,IF(C882&lt;&gt;"外语学院",综合评价得分!F882*因子分析矩阵及成分!$R$2+综合评价得分!G882*因子分析矩阵及成分!$R$3+综合评价得分!H882*因子分析矩阵及成分!$R$4,IF(综合评价得分!C882="外语学院",综合评价得分!G882*因子分析矩阵及成分!$R$7+综合评价得分!H882*因子分析矩阵及成分!$R$9)))</f>
        <v>-0.088618371037352</v>
      </c>
      <c r="P882" s="40">
        <f t="shared" si="100"/>
        <v>497</v>
      </c>
      <c r="Q882">
        <f t="shared" si="101"/>
        <v>127</v>
      </c>
      <c r="R882">
        <f t="shared" si="102"/>
        <v>23</v>
      </c>
      <c r="S882" t="str">
        <f>IF(Q882&lt;=VLOOKUP(C882,录取名额!$A:$B,2,0),"录取","不予录取")</f>
        <v>不予录取</v>
      </c>
      <c r="T882" t="str">
        <f t="shared" si="103"/>
        <v>FALSE</v>
      </c>
      <c r="U882" t="str">
        <f>IF(R882&lt;=VLOOKUP(E882,录取名额!E:F,2,0),"录取","不予录取")</f>
        <v>不予录取</v>
      </c>
      <c r="V882" t="str">
        <f t="shared" si="104"/>
        <v>FALSE</v>
      </c>
    </row>
    <row r="883" spans="1:22">
      <c r="A883" s="8">
        <v>1070</v>
      </c>
      <c r="B883" s="8" t="s">
        <v>1148</v>
      </c>
      <c r="C883" t="s">
        <v>1265</v>
      </c>
      <c r="D883">
        <f>VLOOKUP(A883,[1]数据整理!$A:$O,15,0)</f>
        <v>135108</v>
      </c>
      <c r="E883" t="str">
        <f>VLOOKUP(D883,目标专业代码!$I:$J,2,0)</f>
        <v>艺术设计</v>
      </c>
      <c r="F883" s="41">
        <v>0.621991876118862</v>
      </c>
      <c r="G883" s="41">
        <v>0.26710505166329</v>
      </c>
      <c r="H883" s="41">
        <v>1.67250083017563</v>
      </c>
      <c r="I883" s="7" t="s">
        <v>1262</v>
      </c>
      <c r="J883" s="7">
        <f t="shared" si="98"/>
        <v>0</v>
      </c>
      <c r="K883" s="7" t="str">
        <f t="shared" si="99"/>
        <v>不予录取</v>
      </c>
      <c r="L883">
        <v>1</v>
      </c>
      <c r="M883">
        <v>-0.23408</v>
      </c>
      <c r="N883">
        <v>1.38729</v>
      </c>
      <c r="O883" s="41">
        <f>IF(L883=0,0,IF(C883&lt;&gt;"外语学院",综合评价得分!F883*因子分析矩阵及成分!$R$2+综合评价得分!G883*因子分析矩阵及成分!$R$3+综合评价得分!H883*因子分析矩阵及成分!$R$4,IF(综合评价得分!C883="外语学院",综合评价得分!G883*因子分析矩阵及成分!$R$7+综合评价得分!H883*因子分析矩阵及成分!$R$9)))</f>
        <v>0.939916344816708</v>
      </c>
      <c r="P883" s="40">
        <f t="shared" si="100"/>
        <v>70</v>
      </c>
      <c r="Q883">
        <f t="shared" si="101"/>
        <v>6</v>
      </c>
      <c r="R883">
        <f t="shared" si="102"/>
        <v>2</v>
      </c>
      <c r="S883" t="str">
        <f>IF(Q883&lt;=VLOOKUP(C883,录取名额!$A:$B,2,0),"录取","不予录取")</f>
        <v>录取</v>
      </c>
      <c r="T883" t="str">
        <f t="shared" si="103"/>
        <v>FALSE</v>
      </c>
      <c r="U883" t="str">
        <f>IF(R883&lt;=VLOOKUP(E883,录取名额!E:F,2,0),"录取","不予录取")</f>
        <v>录取</v>
      </c>
      <c r="V883" t="str">
        <f t="shared" si="104"/>
        <v>FALSE</v>
      </c>
    </row>
    <row r="884" spans="1:22">
      <c r="A884" s="8">
        <v>1072</v>
      </c>
      <c r="B884" s="8" t="s">
        <v>1149</v>
      </c>
      <c r="C884" t="s">
        <v>1265</v>
      </c>
      <c r="D884">
        <f>VLOOKUP(A884,[1]数据整理!$A:$O,15,0)</f>
        <v>135108</v>
      </c>
      <c r="E884" t="str">
        <f>VLOOKUP(D884,目标专业代码!$I:$J,2,0)</f>
        <v>艺术设计</v>
      </c>
      <c r="F884" s="41">
        <v>-0.236460387373936</v>
      </c>
      <c r="G884" s="41">
        <v>0.333180161777375</v>
      </c>
      <c r="H884" s="41">
        <v>2.7225406013909</v>
      </c>
      <c r="I884" s="7" t="s">
        <v>1262</v>
      </c>
      <c r="J884" s="7">
        <f t="shared" si="98"/>
        <v>0</v>
      </c>
      <c r="K884" s="7" t="str">
        <f t="shared" si="99"/>
        <v>不予录取</v>
      </c>
      <c r="L884">
        <v>1</v>
      </c>
      <c r="M884">
        <v>-1.40453</v>
      </c>
      <c r="N884">
        <v>0.30333</v>
      </c>
      <c r="O884" s="41">
        <f>IF(L884=0,0,IF(C884&lt;&gt;"外语学院",综合评价得分!F884*因子分析矩阵及成分!$R$2+综合评价得分!G884*因子分析矩阵及成分!$R$3+综合评价得分!H884*因子分析矩阵及成分!$R$4,IF(综合评价得分!C884="外语学院",综合评价得分!G884*因子分析矩阵及成分!$R$7+综合评价得分!H884*因子分析矩阵及成分!$R$9)))</f>
        <v>1.13509685182161</v>
      </c>
      <c r="P884" s="40">
        <f t="shared" si="100"/>
        <v>48</v>
      </c>
      <c r="Q884">
        <f t="shared" si="101"/>
        <v>3</v>
      </c>
      <c r="R884">
        <f t="shared" si="102"/>
        <v>1</v>
      </c>
      <c r="S884" t="str">
        <f>IF(Q884&lt;=VLOOKUP(C884,录取名额!$A:$B,2,0),"录取","不予录取")</f>
        <v>录取</v>
      </c>
      <c r="T884" t="str">
        <f t="shared" si="103"/>
        <v>FALSE</v>
      </c>
      <c r="U884" t="str">
        <f>IF(R884&lt;=VLOOKUP(E884,录取名额!E:F,2,0),"录取","不予录取")</f>
        <v>录取</v>
      </c>
      <c r="V884" t="str">
        <f t="shared" si="104"/>
        <v>FALSE</v>
      </c>
    </row>
    <row r="885" spans="1:22">
      <c r="A885" s="8">
        <v>1073</v>
      </c>
      <c r="B885" s="8" t="s">
        <v>1150</v>
      </c>
      <c r="C885" t="s">
        <v>1263</v>
      </c>
      <c r="D885">
        <f>VLOOKUP(A885,[1]数据整理!$A:$O,15,0)</f>
        <v>95300</v>
      </c>
      <c r="E885" t="str">
        <f>VLOOKUP(D885,目标专业代码!$I:$J,2,0)</f>
        <v>风景园林</v>
      </c>
      <c r="F885" s="41">
        <v>-1.17439897156051</v>
      </c>
      <c r="G885" s="41">
        <v>5.83642660909165</v>
      </c>
      <c r="H885" s="41">
        <v>-0.881413587411653</v>
      </c>
      <c r="I885" s="7" t="s">
        <v>1262</v>
      </c>
      <c r="J885" s="7">
        <f t="shared" si="98"/>
        <v>0</v>
      </c>
      <c r="K885" s="7" t="str">
        <f t="shared" si="99"/>
        <v>不予录取</v>
      </c>
      <c r="L885">
        <v>1</v>
      </c>
      <c r="M885">
        <v>-0.45301</v>
      </c>
      <c r="N885">
        <v>-1.33326</v>
      </c>
      <c r="O885" s="41">
        <f>IF(L885=0,0,IF(C885&lt;&gt;"外语学院",综合评价得分!F885*因子分析矩阵及成分!$R$2+综合评价得分!G885*因子分析矩阵及成分!$R$3+综合评价得分!H885*因子分析矩阵及成分!$R$4,IF(综合评价得分!C885="外语学院",综合评价得分!G885*因子分析矩阵及成分!$R$7+综合评价得分!H885*因子分析矩阵及成分!$R$9)))</f>
        <v>2.10472811412136</v>
      </c>
      <c r="P885" s="40">
        <f t="shared" si="100"/>
        <v>16</v>
      </c>
      <c r="Q885">
        <f t="shared" si="101"/>
        <v>8</v>
      </c>
      <c r="R885">
        <f t="shared" si="102"/>
        <v>7</v>
      </c>
      <c r="S885" t="str">
        <f>IF(Q885&lt;=VLOOKUP(C885,录取名额!$A:$B,2,0),"录取","不予录取")</f>
        <v>录取</v>
      </c>
      <c r="T885" t="str">
        <f t="shared" si="103"/>
        <v>FALSE</v>
      </c>
      <c r="U885" t="str">
        <f>IF(R885&lt;=VLOOKUP(E885,录取名额!E:F,2,0),"录取","不予录取")</f>
        <v>录取</v>
      </c>
      <c r="V885" t="str">
        <f t="shared" si="104"/>
        <v>FALSE</v>
      </c>
    </row>
    <row r="886" spans="1:22">
      <c r="A886" s="8">
        <v>1074</v>
      </c>
      <c r="B886" s="8" t="s">
        <v>1151</v>
      </c>
      <c r="C886" t="s">
        <v>1261</v>
      </c>
      <c r="D886">
        <f>VLOOKUP(A886,[1]数据整理!$A:$O,15,0)</f>
        <v>120200</v>
      </c>
      <c r="E886" t="str">
        <f>VLOOKUP(D886,目标专业代码!$I:$J,2,0)</f>
        <v>工商管理</v>
      </c>
      <c r="F886" s="41">
        <v>-1.55593331089064</v>
      </c>
      <c r="G886" s="41">
        <v>0.314185797717625</v>
      </c>
      <c r="H886" s="41">
        <v>-0.605828649561713</v>
      </c>
      <c r="I886" s="7" t="s">
        <v>1262</v>
      </c>
      <c r="J886" s="7">
        <f t="shared" si="98"/>
        <v>0</v>
      </c>
      <c r="K886" s="7" t="str">
        <f t="shared" si="99"/>
        <v>不予录取</v>
      </c>
      <c r="L886">
        <v>1</v>
      </c>
      <c r="M886">
        <v>1.03115</v>
      </c>
      <c r="N886">
        <v>-0.90232</v>
      </c>
      <c r="O886" s="41">
        <f>IF(L886=0,0,IF(C886&lt;&gt;"外语学院",综合评价得分!F886*因子分析矩阵及成分!$R$2+综合评价得分!G886*因子分析矩阵及成分!$R$3+综合评价得分!H886*因子分析矩阵及成分!$R$4,IF(综合评价得分!C886="外语学院",综合评价得分!G886*因子分析矩阵及成分!$R$7+综合评价得分!H886*因子分析矩阵及成分!$R$9)))</f>
        <v>-0.514945879389986</v>
      </c>
      <c r="P886" s="40">
        <f t="shared" si="100"/>
        <v>790</v>
      </c>
      <c r="Q886">
        <f t="shared" si="101"/>
        <v>327</v>
      </c>
      <c r="R886">
        <f t="shared" si="102"/>
        <v>112</v>
      </c>
      <c r="S886" t="str">
        <f>IF(Q886&lt;=VLOOKUP(C886,录取名额!$A:$B,2,0),"录取","不予录取")</f>
        <v>不予录取</v>
      </c>
      <c r="T886" t="str">
        <f t="shared" si="103"/>
        <v>RIGHT</v>
      </c>
      <c r="U886" t="str">
        <f>IF(R886&lt;=VLOOKUP(E886,录取名额!E:F,2,0),"录取","不予录取")</f>
        <v>不予录取</v>
      </c>
      <c r="V886" t="str">
        <f t="shared" si="104"/>
        <v>RIGHT</v>
      </c>
    </row>
    <row r="887" spans="1:22">
      <c r="A887" s="8">
        <v>1075</v>
      </c>
      <c r="B887" s="8" t="s">
        <v>1152</v>
      </c>
      <c r="C887" t="s">
        <v>1265</v>
      </c>
      <c r="D887" t="str">
        <f>VLOOKUP(A887,[1]数据整理!$A:$O,15,0)</f>
        <v>1305Z1</v>
      </c>
      <c r="E887" t="str">
        <f>VLOOKUP(D887,目标专业代码!$I:$J,2,0)</f>
        <v>动画艺术学</v>
      </c>
      <c r="F887" s="41">
        <v>-1.54003604675189</v>
      </c>
      <c r="G887" s="41">
        <v>0.197932090647282</v>
      </c>
      <c r="H887" s="41">
        <v>-0.835482764436663</v>
      </c>
      <c r="I887" s="7" t="s">
        <v>1262</v>
      </c>
      <c r="J887" s="7">
        <f t="shared" si="98"/>
        <v>0</v>
      </c>
      <c r="K887" s="7" t="str">
        <f t="shared" si="99"/>
        <v>不予录取</v>
      </c>
      <c r="L887">
        <v>1</v>
      </c>
      <c r="M887">
        <v>0.08802</v>
      </c>
      <c r="N887">
        <v>-0.73541</v>
      </c>
      <c r="O887" s="41">
        <f>IF(L887=0,0,IF(C887&lt;&gt;"外语学院",综合评价得分!F887*因子分析矩阵及成分!$R$2+综合评价得分!G887*因子分析矩阵及成分!$R$3+综合评价得分!H887*因子分析矩阵及成分!$R$4,IF(综合评价得分!C887="外语学院",综合评价得分!G887*因子分析矩阵及成分!$R$7+综合评价得分!H887*因子分析矩阵及成分!$R$9)))</f>
        <v>-0.653629286966022</v>
      </c>
      <c r="P887" s="40">
        <f t="shared" si="100"/>
        <v>846</v>
      </c>
      <c r="Q887">
        <f t="shared" si="101"/>
        <v>70</v>
      </c>
      <c r="R887">
        <f t="shared" si="102"/>
        <v>5</v>
      </c>
      <c r="S887" t="str">
        <f>IF(Q887&lt;=VLOOKUP(C887,录取名额!$A:$B,2,0),"录取","不予录取")</f>
        <v>不予录取</v>
      </c>
      <c r="T887" t="str">
        <f t="shared" si="103"/>
        <v>RIGHT</v>
      </c>
      <c r="U887" t="str">
        <f>IF(R887&lt;=VLOOKUP(E887,录取名额!E:F,2,0),"录取","不予录取")</f>
        <v>不予录取</v>
      </c>
      <c r="V887" t="str">
        <f t="shared" si="104"/>
        <v>RIGHT</v>
      </c>
    </row>
    <row r="888" spans="1:22">
      <c r="A888" s="8">
        <v>1076</v>
      </c>
      <c r="B888" s="8" t="s">
        <v>1153</v>
      </c>
      <c r="C888" t="s">
        <v>1270</v>
      </c>
      <c r="D888">
        <f>VLOOKUP(A888,[1]数据整理!$A:$O,15,0)</f>
        <v>50200</v>
      </c>
      <c r="E888" t="str">
        <f>VLOOKUP(D888,目标专业代码!$I:$J,2,0)</f>
        <v>外国语言文学</v>
      </c>
      <c r="F888" s="41">
        <v>0.574300083702596</v>
      </c>
      <c r="G888" s="41">
        <v>-0.442852758658042</v>
      </c>
      <c r="H888" s="41">
        <v>0.464082181006157</v>
      </c>
      <c r="I888" s="7" t="s">
        <v>1275</v>
      </c>
      <c r="J888" s="7">
        <f t="shared" si="98"/>
        <v>0</v>
      </c>
      <c r="K888" s="7" t="str">
        <f t="shared" si="99"/>
        <v>不予录取</v>
      </c>
      <c r="L888">
        <v>1</v>
      </c>
      <c r="M888">
        <v>0.15912</v>
      </c>
      <c r="N888">
        <v>0.58752</v>
      </c>
      <c r="O888" s="41">
        <f>IF(L888=0,0,IF(C888&lt;&gt;"外语学院",综合评价得分!F888*因子分析矩阵及成分!$R$2+综合评价得分!G888*因子分析矩阵及成分!$R$3+综合评价得分!H888*因子分析矩阵及成分!$R$4,IF(综合评价得分!C888="外语学院",综合评价得分!G888*因子分析矩阵及成分!$R$7+综合评价得分!H888*因子分析矩阵及成分!$R$9)))</f>
        <v>-0.155254909199441</v>
      </c>
      <c r="P888" s="40">
        <f t="shared" si="100"/>
        <v>556</v>
      </c>
      <c r="Q888">
        <f t="shared" si="101"/>
        <v>18</v>
      </c>
      <c r="R888">
        <f t="shared" si="102"/>
        <v>8</v>
      </c>
      <c r="S888" t="str">
        <f>IF(Q888&lt;=VLOOKUP(C888,录取名额!$A:$B,2,0),"录取","不予录取")</f>
        <v>不予录取</v>
      </c>
      <c r="T888" t="str">
        <f t="shared" si="103"/>
        <v>RIGHT</v>
      </c>
      <c r="U888" t="str">
        <f>IF(R888&lt;=VLOOKUP(E888,录取名额!E:F,2,0),"录取","不予录取")</f>
        <v>不予录取</v>
      </c>
      <c r="V888" t="str">
        <f t="shared" si="104"/>
        <v>RIGHT</v>
      </c>
    </row>
    <row r="889" spans="1:22">
      <c r="A889" s="8">
        <v>1077</v>
      </c>
      <c r="B889" s="8" t="s">
        <v>1154</v>
      </c>
      <c r="C889" t="s">
        <v>1261</v>
      </c>
      <c r="D889">
        <f>VLOOKUP(A889,[1]数据整理!$A:$O,15,0)</f>
        <v>120200</v>
      </c>
      <c r="E889" t="str">
        <f>VLOOKUP(D889,目标专业代码!$I:$J,2,0)</f>
        <v>工商管理</v>
      </c>
      <c r="F889" s="41">
        <v>0.14164874551181</v>
      </c>
      <c r="G889" s="41">
        <v>0.21033905874358</v>
      </c>
      <c r="H889" s="41">
        <v>0.392029733154054</v>
      </c>
      <c r="I889" s="7" t="s">
        <v>1262</v>
      </c>
      <c r="J889" s="7">
        <f t="shared" si="98"/>
        <v>0</v>
      </c>
      <c r="K889" s="7" t="str">
        <f t="shared" si="99"/>
        <v>不予录取</v>
      </c>
      <c r="L889">
        <v>1</v>
      </c>
      <c r="M889">
        <v>-0.85674</v>
      </c>
      <c r="N889">
        <v>-1.32648</v>
      </c>
      <c r="O889" s="41">
        <f>IF(L889=0,0,IF(C889&lt;&gt;"外语学院",综合评价得分!F889*因子分析矩阵及成分!$R$2+综合评价得分!G889*因子分析矩阵及成分!$R$3+综合评价得分!H889*因子分析矩阵及成分!$R$4,IF(综合评价得分!C889="外语学院",综合评价得分!G889*因子分析矩阵及成分!$R$7+综合评价得分!H889*因子分析矩阵及成分!$R$9)))</f>
        <v>0.289234605522387</v>
      </c>
      <c r="P889" s="40">
        <f t="shared" si="100"/>
        <v>251</v>
      </c>
      <c r="Q889">
        <f t="shared" si="101"/>
        <v>124</v>
      </c>
      <c r="R889">
        <f t="shared" si="102"/>
        <v>41</v>
      </c>
      <c r="S889" t="str">
        <f>IF(Q889&lt;=VLOOKUP(C889,录取名额!$A:$B,2,0),"录取","不予录取")</f>
        <v>不予录取</v>
      </c>
      <c r="T889" t="str">
        <f t="shared" si="103"/>
        <v>RIGHT</v>
      </c>
      <c r="U889" t="str">
        <f>IF(R889&lt;=VLOOKUP(E889,录取名额!E:F,2,0),"录取","不予录取")</f>
        <v>不予录取</v>
      </c>
      <c r="V889" t="str">
        <f t="shared" si="104"/>
        <v>RIGHT</v>
      </c>
    </row>
    <row r="890" spans="1:22">
      <c r="A890" s="8">
        <v>1078</v>
      </c>
      <c r="B890" s="8" t="s">
        <v>1155</v>
      </c>
      <c r="C890" t="s">
        <v>1272</v>
      </c>
      <c r="D890">
        <f>VLOOKUP(A890,[1]数据整理!$A:$O,15,0)</f>
        <v>85500</v>
      </c>
      <c r="E890" t="str">
        <f>VLOOKUP(D890,目标专业代码!$I:$J,2,0)</f>
        <v>机械</v>
      </c>
      <c r="F890" s="41">
        <v>-1.38106340536433</v>
      </c>
      <c r="G890" s="41">
        <v>-2.18619253692507</v>
      </c>
      <c r="H890" s="41">
        <v>-0.358173526761999</v>
      </c>
      <c r="I890" s="7">
        <v>90.7</v>
      </c>
      <c r="J890" s="7">
        <f t="shared" si="98"/>
        <v>90.7</v>
      </c>
      <c r="K890" s="7" t="str">
        <f t="shared" si="99"/>
        <v>录取</v>
      </c>
      <c r="L890">
        <v>1</v>
      </c>
      <c r="M890">
        <v>-0.19703</v>
      </c>
      <c r="N890">
        <v>-0.55154</v>
      </c>
      <c r="O890" s="41">
        <f>IF(L890=0,0,IF(C890&lt;&gt;"外语学院",综合评价得分!F890*因子分析矩阵及成分!$R$2+综合评价得分!G890*因子分析矩阵及成分!$R$3+综合评价得分!H890*因子分析矩阵及成分!$R$4,IF(综合评价得分!C890="外语学院",综合评价得分!G890*因子分析矩阵及成分!$R$7+综合评价得分!H890*因子分析矩阵及成分!$R$9)))</f>
        <v>-1.55752696075761</v>
      </c>
      <c r="P890" s="40">
        <f t="shared" si="100"/>
        <v>968</v>
      </c>
      <c r="Q890">
        <f t="shared" si="101"/>
        <v>8</v>
      </c>
      <c r="R890">
        <f t="shared" si="102"/>
        <v>4</v>
      </c>
      <c r="S890" t="str">
        <f>IF(Q890&lt;=VLOOKUP(C890,录取名额!$A:$B,2,0),"录取","不予录取")</f>
        <v>不予录取</v>
      </c>
      <c r="T890" t="str">
        <f t="shared" si="103"/>
        <v>FALSE</v>
      </c>
      <c r="U890" t="str">
        <f>IF(R890&lt;=VLOOKUP(E890,录取名额!E:F,2,0),"录取","不予录取")</f>
        <v>录取</v>
      </c>
      <c r="V890" t="str">
        <f t="shared" si="104"/>
        <v>RIGHT</v>
      </c>
    </row>
    <row r="891" spans="1:22">
      <c r="A891" s="8">
        <v>1080</v>
      </c>
      <c r="B891" s="8" t="s">
        <v>1156</v>
      </c>
      <c r="C891" t="s">
        <v>1263</v>
      </c>
      <c r="D891">
        <f>VLOOKUP(A891,[1]数据整理!$A:$O,15,0)</f>
        <v>95300</v>
      </c>
      <c r="E891" t="str">
        <f>VLOOKUP(D891,目标专业代码!$I:$J,2,0)</f>
        <v>风景园林</v>
      </c>
      <c r="F891" s="41">
        <v>1.9617082107136</v>
      </c>
      <c r="G891" s="41">
        <v>-0.424471343159861</v>
      </c>
      <c r="H891" s="41">
        <v>-0.881413587411653</v>
      </c>
      <c r="I891" s="7">
        <v>80.96</v>
      </c>
      <c r="J891" s="7">
        <f t="shared" si="98"/>
        <v>80.96</v>
      </c>
      <c r="K891" s="7" t="str">
        <f t="shared" si="99"/>
        <v>录取</v>
      </c>
      <c r="L891">
        <v>1</v>
      </c>
      <c r="M891">
        <v>-1.59808</v>
      </c>
      <c r="N891">
        <v>-0.9681</v>
      </c>
      <c r="O891" s="41">
        <f>IF(L891=0,0,IF(C891&lt;&gt;"外语学院",综合评价得分!F891*因子分析矩阵及成分!$R$2+综合评价得分!G891*因子分析矩阵及成分!$R$3+综合评价得分!H891*因子分析矩阵及成分!$R$4,IF(综合评价得分!C891="外语学院",综合评价得分!G891*因子分析矩阵及成分!$R$7+综合评价得分!H891*因子分析矩阵及成分!$R$9)))</f>
        <v>0.00568314024625155</v>
      </c>
      <c r="P891" s="40">
        <f t="shared" si="100"/>
        <v>407</v>
      </c>
      <c r="Q891">
        <f t="shared" si="101"/>
        <v>110</v>
      </c>
      <c r="R891">
        <f t="shared" si="102"/>
        <v>55</v>
      </c>
      <c r="S891" t="str">
        <f>IF(Q891&lt;=VLOOKUP(C891,录取名额!$A:$B,2,0),"录取","不予录取")</f>
        <v>录取</v>
      </c>
      <c r="T891" t="str">
        <f t="shared" si="103"/>
        <v>RIGHT</v>
      </c>
      <c r="U891" t="str">
        <f>IF(R891&lt;=VLOOKUP(E891,录取名额!E:F,2,0),"录取","不予录取")</f>
        <v>录取</v>
      </c>
      <c r="V891" t="str">
        <f t="shared" si="104"/>
        <v>RIGHT</v>
      </c>
    </row>
    <row r="892" spans="1:22">
      <c r="A892" s="8">
        <v>1082</v>
      </c>
      <c r="B892" s="8" t="s">
        <v>1157</v>
      </c>
      <c r="C892" t="s">
        <v>1270</v>
      </c>
      <c r="D892">
        <f>VLOOKUP(A892,[1]数据整理!$A:$O,15,0)</f>
        <v>55101</v>
      </c>
      <c r="E892" t="str">
        <f>VLOOKUP(D892,目标专业代码!$I:$J,2,0)</f>
        <v>英语笔译</v>
      </c>
      <c r="F892" s="41">
        <v>-0.0421956449126116</v>
      </c>
      <c r="G892" s="41">
        <v>-0.336791028197327</v>
      </c>
      <c r="H892" s="41">
        <v>-0.881413587411653</v>
      </c>
      <c r="I892" s="7" t="s">
        <v>1262</v>
      </c>
      <c r="J892" s="7">
        <f t="shared" si="98"/>
        <v>0</v>
      </c>
      <c r="K892" s="7" t="str">
        <f t="shared" si="99"/>
        <v>不予录取</v>
      </c>
      <c r="L892">
        <v>1</v>
      </c>
      <c r="M892">
        <v>-1.12234</v>
      </c>
      <c r="N892">
        <v>-0.52216</v>
      </c>
      <c r="O892" s="41">
        <f>IF(L892=0,0,IF(C892&lt;&gt;"外语学院",综合评价得分!F892*因子分析矩阵及成分!$R$2+综合评价得分!G892*因子分析矩阵及成分!$R$3+综合评价得分!H892*因子分析矩阵及成分!$R$4,IF(综合评价得分!C892="外语学院",综合评价得分!G892*因子分析矩阵及成分!$R$7+综合评价得分!H892*因子分析矩阵及成分!$R$9)))</f>
        <v>-0.590816062306348</v>
      </c>
      <c r="P892" s="40">
        <f t="shared" si="100"/>
        <v>820</v>
      </c>
      <c r="Q892">
        <f t="shared" si="101"/>
        <v>27</v>
      </c>
      <c r="R892">
        <f t="shared" si="102"/>
        <v>11</v>
      </c>
      <c r="S892" t="str">
        <f>IF(Q892&lt;=VLOOKUP(C892,录取名额!$A:$B,2,0),"录取","不予录取")</f>
        <v>不予录取</v>
      </c>
      <c r="T892" t="str">
        <f t="shared" si="103"/>
        <v>RIGHT</v>
      </c>
      <c r="U892" t="str">
        <f>IF(R892&lt;=VLOOKUP(E892,录取名额!E:F,2,0),"录取","不予录取")</f>
        <v>不予录取</v>
      </c>
      <c r="V892" t="str">
        <f t="shared" si="104"/>
        <v>RIGHT</v>
      </c>
    </row>
    <row r="893" spans="1:22">
      <c r="A893" s="8">
        <v>1083</v>
      </c>
      <c r="B893" s="8" t="s">
        <v>1159</v>
      </c>
      <c r="C893" t="s">
        <v>1269</v>
      </c>
      <c r="D893">
        <f>VLOOKUP(A893,[1]数据整理!$A:$O,15,0)</f>
        <v>40200</v>
      </c>
      <c r="E893" t="str">
        <f>VLOOKUP(D893,目标专业代码!$I:$J,2,0)</f>
        <v>心理学</v>
      </c>
      <c r="F893" s="41">
        <v>-0.729275575675357</v>
      </c>
      <c r="G893" s="41">
        <v>-0.15078680646306</v>
      </c>
      <c r="H893" s="41">
        <v>-0.445128570882014</v>
      </c>
      <c r="I893" s="7" t="s">
        <v>1275</v>
      </c>
      <c r="J893" s="7">
        <f t="shared" si="98"/>
        <v>0</v>
      </c>
      <c r="K893" s="7" t="str">
        <f t="shared" si="99"/>
        <v>不予录取</v>
      </c>
      <c r="L893">
        <v>1</v>
      </c>
      <c r="M893">
        <v>0.60718</v>
      </c>
      <c r="N893">
        <v>-0.96772</v>
      </c>
      <c r="O893" s="41">
        <f>IF(L893=0,0,IF(C893&lt;&gt;"外语学院",综合评价得分!F893*因子分析矩阵及成分!$R$2+综合评价得分!G893*因子分析矩阵及成分!$R$3+综合评价得分!H893*因子分析矩阵及成分!$R$4,IF(综合评价得分!C893="外语学院",综合评价得分!G893*因子分析矩阵及成分!$R$7+综合评价得分!H893*因子分析矩阵及成分!$R$9)))</f>
        <v>-0.44445560760375</v>
      </c>
      <c r="P893" s="40">
        <f t="shared" si="100"/>
        <v>764</v>
      </c>
      <c r="Q893">
        <f t="shared" si="101"/>
        <v>42</v>
      </c>
      <c r="R893">
        <f t="shared" si="102"/>
        <v>20</v>
      </c>
      <c r="S893" t="str">
        <f>IF(Q893&lt;=VLOOKUP(C893,录取名额!$A:$B,2,0),"录取","不予录取")</f>
        <v>不予录取</v>
      </c>
      <c r="T893" t="str">
        <f t="shared" si="103"/>
        <v>RIGHT</v>
      </c>
      <c r="U893" t="str">
        <f>IF(R893&lt;=VLOOKUP(E893,录取名额!E:F,2,0),"录取","不予录取")</f>
        <v>不予录取</v>
      </c>
      <c r="V893" t="str">
        <f t="shared" si="104"/>
        <v>RIGHT</v>
      </c>
    </row>
    <row r="894" spans="1:22">
      <c r="A894" s="8">
        <v>1084</v>
      </c>
      <c r="B894" s="8" t="s">
        <v>1160</v>
      </c>
      <c r="C894" t="s">
        <v>1261</v>
      </c>
      <c r="D894">
        <f>VLOOKUP(A894,[1]数据整理!$A:$O,15,0)</f>
        <v>120200</v>
      </c>
      <c r="E894" t="str">
        <f>VLOOKUP(D894,目标专业代码!$I:$J,2,0)</f>
        <v>工商管理</v>
      </c>
      <c r="F894" s="41">
        <v>-0.0138986894313584</v>
      </c>
      <c r="G894" s="41">
        <v>0.342094265771435</v>
      </c>
      <c r="H894" s="41">
        <v>-0.881413587411653</v>
      </c>
      <c r="I894" s="7" t="s">
        <v>1262</v>
      </c>
      <c r="J894" s="7">
        <f t="shared" si="98"/>
        <v>0</v>
      </c>
      <c r="K894" s="7" t="str">
        <f t="shared" si="99"/>
        <v>不予录取</v>
      </c>
      <c r="L894">
        <v>1</v>
      </c>
      <c r="M894">
        <v>-2.43692</v>
      </c>
      <c r="N894">
        <v>-0.96579</v>
      </c>
      <c r="O894" s="41">
        <f>IF(L894=0,0,IF(C894&lt;&gt;"外语学院",综合评价得分!F894*因子分析矩阵及成分!$R$2+综合评价得分!G894*因子分析矩阵及成分!$R$3+综合评价得分!H894*因子分析矩阵及成分!$R$4,IF(综合评价得分!C894="外语学院",综合评价得分!G894*因子分析矩阵及成分!$R$7+综合评价得分!H894*因子分析矩阵及成分!$R$9)))</f>
        <v>-0.179169709952792</v>
      </c>
      <c r="P894" s="40">
        <f t="shared" si="100"/>
        <v>582</v>
      </c>
      <c r="Q894">
        <f t="shared" si="101"/>
        <v>258</v>
      </c>
      <c r="R894">
        <f t="shared" si="102"/>
        <v>89</v>
      </c>
      <c r="S894" t="str">
        <f>IF(Q894&lt;=VLOOKUP(C894,录取名额!$A:$B,2,0),"录取","不予录取")</f>
        <v>不予录取</v>
      </c>
      <c r="T894" t="str">
        <f t="shared" si="103"/>
        <v>RIGHT</v>
      </c>
      <c r="U894" t="str">
        <f>IF(R894&lt;=VLOOKUP(E894,录取名额!E:F,2,0),"录取","不予录取")</f>
        <v>不予录取</v>
      </c>
      <c r="V894" t="str">
        <f t="shared" si="104"/>
        <v>RIGHT</v>
      </c>
    </row>
    <row r="895" spans="1:22">
      <c r="A895" s="8">
        <v>1086</v>
      </c>
      <c r="B895" s="8" t="s">
        <v>1161</v>
      </c>
      <c r="C895" t="s">
        <v>1261</v>
      </c>
      <c r="D895">
        <f>VLOOKUP(A895,[1]数据整理!$A:$O,15,0)</f>
        <v>20200</v>
      </c>
      <c r="E895" t="str">
        <f>VLOOKUP(D895,目标专业代码!$I:$J,2,0)</f>
        <v>应用经济学</v>
      </c>
      <c r="F895" s="41">
        <v>0.674797477742638</v>
      </c>
      <c r="G895" s="41">
        <v>-0.345762251500125</v>
      </c>
      <c r="H895" s="41">
        <v>0.212352039095313</v>
      </c>
      <c r="I895" s="7" t="s">
        <v>1262</v>
      </c>
      <c r="J895" s="7">
        <f t="shared" si="98"/>
        <v>0</v>
      </c>
      <c r="K895" s="7" t="str">
        <f t="shared" si="99"/>
        <v>不予录取</v>
      </c>
      <c r="L895">
        <v>1</v>
      </c>
      <c r="M895">
        <v>-0.54696</v>
      </c>
      <c r="N895">
        <v>1.40804</v>
      </c>
      <c r="O895" s="41">
        <f>IF(L895=0,0,IF(C895&lt;&gt;"外语学院",综合评价得分!F895*因子分析矩阵及成分!$R$2+综合评价得分!G895*因子分析矩阵及成分!$R$3+综合评价得分!H895*因子分析矩阵及成分!$R$4,IF(综合评价得分!C895="外语学院",综合评价得分!G895*因子分析矩阵及成分!$R$7+综合评价得分!H895*因子分析矩阵及成分!$R$9)))</f>
        <v>0.104658180027858</v>
      </c>
      <c r="P895" s="40">
        <f t="shared" si="100"/>
        <v>348</v>
      </c>
      <c r="Q895">
        <f t="shared" si="101"/>
        <v>165</v>
      </c>
      <c r="R895">
        <f t="shared" si="102"/>
        <v>38</v>
      </c>
      <c r="S895" t="str">
        <f>IF(Q895&lt;=VLOOKUP(C895,录取名额!$A:$B,2,0),"录取","不予录取")</f>
        <v>不予录取</v>
      </c>
      <c r="T895" t="str">
        <f t="shared" si="103"/>
        <v>RIGHT</v>
      </c>
      <c r="U895" t="str">
        <f>IF(R895&lt;=VLOOKUP(E895,录取名额!E:F,2,0),"录取","不予录取")</f>
        <v>不予录取</v>
      </c>
      <c r="V895" t="str">
        <f t="shared" si="104"/>
        <v>RIGHT</v>
      </c>
    </row>
    <row r="896" spans="1:22">
      <c r="A896" s="8">
        <v>1087</v>
      </c>
      <c r="B896" s="8" t="s">
        <v>1162</v>
      </c>
      <c r="C896" t="s">
        <v>1263</v>
      </c>
      <c r="D896">
        <f>VLOOKUP(A896,[1]数据整理!$A:$O,15,0)</f>
        <v>97300</v>
      </c>
      <c r="E896" t="str">
        <f>VLOOKUP(D896,目标专业代码!$I:$J,2,0)</f>
        <v>风景园林学（农学）</v>
      </c>
      <c r="F896" s="41">
        <v>0.447121970592552</v>
      </c>
      <c r="G896" s="41">
        <v>-0.146070633268767</v>
      </c>
      <c r="H896" s="41">
        <v>-0.881413587411653</v>
      </c>
      <c r="I896" s="7" t="s">
        <v>1262</v>
      </c>
      <c r="J896" s="7">
        <f t="shared" si="98"/>
        <v>0</v>
      </c>
      <c r="K896" s="7" t="str">
        <f t="shared" si="99"/>
        <v>不予录取</v>
      </c>
      <c r="L896">
        <v>1</v>
      </c>
      <c r="M896">
        <v>-0.05117</v>
      </c>
      <c r="N896">
        <v>-0.21155</v>
      </c>
      <c r="O896" s="41">
        <f>IF(L896=0,0,IF(C896&lt;&gt;"外语学院",综合评价得分!F896*因子分析矩阵及成分!$R$2+综合评价得分!G896*因子分析矩阵及成分!$R$3+综合评价得分!H896*因子分析矩阵及成分!$R$4,IF(综合评价得分!C896="外语学院",综合评价得分!G896*因子分析矩阵及成分!$R$7+综合评价得分!H896*因子分析矩阵及成分!$R$9)))</f>
        <v>-0.282731286817996</v>
      </c>
      <c r="P896" s="40">
        <f t="shared" si="100"/>
        <v>667</v>
      </c>
      <c r="Q896">
        <f t="shared" si="101"/>
        <v>160</v>
      </c>
      <c r="R896">
        <f t="shared" si="102"/>
        <v>33</v>
      </c>
      <c r="S896" t="str">
        <f>IF(Q896&lt;=VLOOKUP(C896,录取名额!$A:$B,2,0),"录取","不予录取")</f>
        <v>不予录取</v>
      </c>
      <c r="T896" t="str">
        <f t="shared" si="103"/>
        <v>RIGHT</v>
      </c>
      <c r="U896" t="str">
        <f>IF(R896&lt;=VLOOKUP(E896,录取名额!E:F,2,0),"录取","不予录取")</f>
        <v>不予录取</v>
      </c>
      <c r="V896" t="str">
        <f t="shared" si="104"/>
        <v>RIGHT</v>
      </c>
    </row>
    <row r="897" spans="1:22">
      <c r="A897" s="8">
        <v>1088</v>
      </c>
      <c r="B897" s="8" t="s">
        <v>1163</v>
      </c>
      <c r="C897" t="s">
        <v>1261</v>
      </c>
      <c r="D897">
        <f>VLOOKUP(A897,[1]数据整理!$A:$O,15,0)</f>
        <v>125300</v>
      </c>
      <c r="E897" t="str">
        <f>VLOOKUP(D897,目标专业代码!$I:$J,2,0)</f>
        <v>会计</v>
      </c>
      <c r="F897" s="41">
        <v>-0.685651011398092</v>
      </c>
      <c r="G897" s="41">
        <v>0.188288683831309</v>
      </c>
      <c r="H897" s="41">
        <v>-0.881413587411653</v>
      </c>
      <c r="I897" s="7" t="s">
        <v>1262</v>
      </c>
      <c r="J897" s="7">
        <f t="shared" si="98"/>
        <v>0</v>
      </c>
      <c r="K897" s="7" t="str">
        <f t="shared" si="99"/>
        <v>不予录取</v>
      </c>
      <c r="L897">
        <v>1</v>
      </c>
      <c r="M897">
        <v>0.72856</v>
      </c>
      <c r="N897">
        <v>-1.2918</v>
      </c>
      <c r="O897" s="41">
        <f>IF(L897=0,0,IF(C897&lt;&gt;"外语学院",综合评价得分!F897*因子分析矩阵及成分!$R$2+综合评价得分!G897*因子分析矩阵及成分!$R$3+综合评价得分!H897*因子分析矩阵及成分!$R$4,IF(综合评价得分!C897="外语学院",综合评价得分!G897*因子分析矩阵及成分!$R$7+综合评价得分!H897*因子分析矩阵及成分!$R$9)))</f>
        <v>-0.438608110521406</v>
      </c>
      <c r="P897" s="40">
        <f t="shared" si="100"/>
        <v>761</v>
      </c>
      <c r="Q897">
        <f t="shared" si="101"/>
        <v>322</v>
      </c>
      <c r="R897">
        <f t="shared" si="102"/>
        <v>64</v>
      </c>
      <c r="S897" t="str">
        <f>IF(Q897&lt;=VLOOKUP(C897,录取名额!$A:$B,2,0),"录取","不予录取")</f>
        <v>不予录取</v>
      </c>
      <c r="T897" t="str">
        <f t="shared" si="103"/>
        <v>RIGHT</v>
      </c>
      <c r="U897" t="str">
        <f>IF(R897&lt;=VLOOKUP(E897,录取名额!E:F,2,0),"录取","不予录取")</f>
        <v>不予录取</v>
      </c>
      <c r="V897" t="str">
        <f t="shared" si="104"/>
        <v>RIGHT</v>
      </c>
    </row>
    <row r="898" spans="1:22">
      <c r="A898" s="8">
        <v>1089</v>
      </c>
      <c r="B898" s="8" t="s">
        <v>1164</v>
      </c>
      <c r="C898" t="s">
        <v>1261</v>
      </c>
      <c r="D898">
        <f>VLOOKUP(A898,[1]数据整理!$A:$O,15,0)</f>
        <v>120300</v>
      </c>
      <c r="E898" t="str">
        <f>VLOOKUP(D898,目标专业代码!$I:$J,2,0)</f>
        <v>农林经济管理</v>
      </c>
      <c r="F898" s="41">
        <v>-1.68311142400069</v>
      </c>
      <c r="G898" s="41">
        <v>-1.38141985853315</v>
      </c>
      <c r="H898" s="41">
        <v>0.124565412256464</v>
      </c>
      <c r="I898" s="7">
        <v>89.57</v>
      </c>
      <c r="J898" s="7">
        <f t="shared" si="98"/>
        <v>89.57</v>
      </c>
      <c r="K898" s="7" t="str">
        <f t="shared" si="99"/>
        <v>录取</v>
      </c>
      <c r="L898">
        <v>1</v>
      </c>
      <c r="M898">
        <v>0.48719</v>
      </c>
      <c r="N898">
        <v>-1.14565</v>
      </c>
      <c r="O898" s="41">
        <f>IF(L898=0,0,IF(C898&lt;&gt;"外语学院",综合评价得分!F898*因子分析矩阵及成分!$R$2+综合评价得分!G898*因子分析矩阵及成分!$R$3+综合评价得分!H898*因子分析矩阵及成分!$R$4,IF(综合评价得分!C898="外语学院",综合评价得分!G898*因子分析矩阵及成分!$R$7+综合评价得分!H898*因子分析矩阵及成分!$R$9)))</f>
        <v>-1.07477547106486</v>
      </c>
      <c r="P898" s="40">
        <f t="shared" si="100"/>
        <v>930</v>
      </c>
      <c r="Q898">
        <f t="shared" si="101"/>
        <v>357</v>
      </c>
      <c r="R898">
        <f t="shared" si="102"/>
        <v>38</v>
      </c>
      <c r="S898" t="str">
        <f>IF(Q898&lt;=VLOOKUP(C898,录取名额!$A:$B,2,0),"录取","不予录取")</f>
        <v>不予录取</v>
      </c>
      <c r="T898" t="str">
        <f t="shared" si="103"/>
        <v>FALSE</v>
      </c>
      <c r="U898" t="str">
        <f>IF(R898&lt;=VLOOKUP(E898,录取名额!E:F,2,0),"录取","不予录取")</f>
        <v>不予录取</v>
      </c>
      <c r="V898" t="str">
        <f t="shared" si="104"/>
        <v>FALSE</v>
      </c>
    </row>
    <row r="899" spans="1:22">
      <c r="A899" s="8">
        <v>1090</v>
      </c>
      <c r="B899" s="8" t="s">
        <v>1165</v>
      </c>
      <c r="C899" t="s">
        <v>1265</v>
      </c>
      <c r="D899">
        <f>VLOOKUP(A899,[1]数据整理!$A:$O,15,0)</f>
        <v>135108</v>
      </c>
      <c r="E899" t="str">
        <f>VLOOKUP(D899,目标专业代码!$I:$J,2,0)</f>
        <v>艺术设计</v>
      </c>
      <c r="F899" s="41">
        <v>-0.814342084695188</v>
      </c>
      <c r="G899" s="41">
        <v>-0.251036350882392</v>
      </c>
      <c r="H899" s="41">
        <v>-0.682718737247059</v>
      </c>
      <c r="I899" s="7" t="s">
        <v>1262</v>
      </c>
      <c r="J899" s="7">
        <f t="shared" ref="J899:J962" si="105">IF(ISNUMBER(I899),I899,0)</f>
        <v>0</v>
      </c>
      <c r="K899" s="7" t="str">
        <f t="shared" ref="K899:K954" si="106">IF(ISNUMBER(I899),"录取","不予录取")</f>
        <v>不予录取</v>
      </c>
      <c r="L899">
        <v>1</v>
      </c>
      <c r="M899">
        <v>-0.37626</v>
      </c>
      <c r="N899">
        <v>-0.81376</v>
      </c>
      <c r="O899" s="41">
        <f>IF(L899=0,0,IF(C899&lt;&gt;"外语学院",综合评价得分!F899*因子分析矩阵及成分!$R$2+综合评价得分!G899*因子分析矩阵及成分!$R$3+综合评价得分!H899*因子分析矩阵及成分!$R$4,IF(综合评价得分!C899="外语学院",综合评价得分!G899*因子分析矩阵及成分!$R$7+综合评价得分!H899*因子分析矩阵及成分!$R$9)))</f>
        <v>-0.606615980578272</v>
      </c>
      <c r="P899" s="40">
        <f t="shared" ref="P899:P962" si="107">_xlfn.RANK.EQ(O899,$O$2:$O$978)</f>
        <v>831</v>
      </c>
      <c r="Q899">
        <f t="shared" ref="Q899:Q954" si="108">SUMPRODUCT((C899=$C$2:$C$978)*($O$2:$O$978&gt;=O899))</f>
        <v>67</v>
      </c>
      <c r="R899">
        <f t="shared" ref="R899:R954" si="109">SUMPRODUCT((E899=$E$2:$E$978)*($O$2:$O$978&gt;=O899))</f>
        <v>45</v>
      </c>
      <c r="S899" t="str">
        <f>IF(Q899&lt;=VLOOKUP(C899,录取名额!$A:$B,2,0),"录取","不予录取")</f>
        <v>不予录取</v>
      </c>
      <c r="T899" t="str">
        <f t="shared" ref="T899:T962" si="110">IF(K899=S899,"RIGHT","FALSE")</f>
        <v>RIGHT</v>
      </c>
      <c r="U899" t="str">
        <f>IF(R899&lt;=VLOOKUP(E899,录取名额!E:F,2,0),"录取","不予录取")</f>
        <v>不予录取</v>
      </c>
      <c r="V899" t="str">
        <f t="shared" ref="V899:V962" si="111">IF(K899=U899,"RIGHT","FALSE")</f>
        <v>RIGHT</v>
      </c>
    </row>
    <row r="900" spans="1:22">
      <c r="A900" s="8">
        <v>1091</v>
      </c>
      <c r="B900" s="8" t="s">
        <v>1167</v>
      </c>
      <c r="C900" t="s">
        <v>1263</v>
      </c>
      <c r="D900">
        <f>VLOOKUP(A900,[1]数据整理!$A:$O,15,0)</f>
        <v>95300</v>
      </c>
      <c r="E900" t="str">
        <f>VLOOKUP(D900,目标专业代码!$I:$J,2,0)</f>
        <v>风景园林</v>
      </c>
      <c r="F900" s="41">
        <v>1.4837127956101</v>
      </c>
      <c r="G900" s="41">
        <v>0.360358525730164</v>
      </c>
      <c r="H900" s="41">
        <v>1.06099831421877</v>
      </c>
      <c r="I900" s="7" t="s">
        <v>1262</v>
      </c>
      <c r="J900" s="7">
        <f t="shared" si="105"/>
        <v>0</v>
      </c>
      <c r="K900" s="7" t="str">
        <f t="shared" si="106"/>
        <v>不予录取</v>
      </c>
      <c r="L900">
        <v>1</v>
      </c>
      <c r="M900">
        <v>0.93224</v>
      </c>
      <c r="N900">
        <v>-0.53617</v>
      </c>
      <c r="O900" s="41">
        <f>IF(L900=0,0,IF(C900&lt;&gt;"外语学院",综合评价得分!F900*因子分析矩阵及成分!$R$2+综合评价得分!G900*因子分析矩阵及成分!$R$3+综合评价得分!H900*因子分析矩阵及成分!$R$4,IF(综合评价得分!C900="外语学院",综合评价得分!G900*因子分析矩阵及成分!$R$7+综合评价得分!H900*因子分析矩阵及成分!$R$9)))</f>
        <v>0.989171384663632</v>
      </c>
      <c r="P900" s="40">
        <f t="shared" si="107"/>
        <v>64</v>
      </c>
      <c r="Q900">
        <f t="shared" si="108"/>
        <v>23</v>
      </c>
      <c r="R900">
        <f t="shared" si="109"/>
        <v>14</v>
      </c>
      <c r="S900" t="str">
        <f>IF(Q900&lt;=VLOOKUP(C900,录取名额!$A:$B,2,0),"录取","不予录取")</f>
        <v>录取</v>
      </c>
      <c r="T900" t="str">
        <f t="shared" si="110"/>
        <v>FALSE</v>
      </c>
      <c r="U900" t="str">
        <f>IF(R900&lt;=VLOOKUP(E900,录取名额!E:F,2,0),"录取","不予录取")</f>
        <v>录取</v>
      </c>
      <c r="V900" t="str">
        <f t="shared" si="111"/>
        <v>FALSE</v>
      </c>
    </row>
    <row r="901" spans="1:22">
      <c r="A901" s="8">
        <v>1092</v>
      </c>
      <c r="B901" s="8" t="s">
        <v>1168</v>
      </c>
      <c r="C901" t="s">
        <v>1263</v>
      </c>
      <c r="D901">
        <f>VLOOKUP(A901,[1]数据整理!$A:$O,15,0)</f>
        <v>95300</v>
      </c>
      <c r="E901" t="str">
        <f>VLOOKUP(D901,目标专业代码!$I:$J,2,0)</f>
        <v>风景园林</v>
      </c>
      <c r="F901" s="41">
        <v>1.26309952710079</v>
      </c>
      <c r="G901" s="41">
        <v>-0.358462643211084</v>
      </c>
      <c r="H901" s="41">
        <v>-0.881413587411653</v>
      </c>
      <c r="I901" s="7">
        <v>77.24</v>
      </c>
      <c r="J901" s="7">
        <f t="shared" si="105"/>
        <v>77.24</v>
      </c>
      <c r="K901" s="7" t="str">
        <f t="shared" si="106"/>
        <v>录取</v>
      </c>
      <c r="L901">
        <v>1</v>
      </c>
      <c r="M901">
        <v>-1.2138</v>
      </c>
      <c r="N901">
        <v>0.14786</v>
      </c>
      <c r="O901" s="41">
        <f>IF(L901=0,0,IF(C901&lt;&gt;"外语学院",综合评价得分!F901*因子分析矩阵及成分!$R$2+综合评价得分!G901*因子分析矩阵及成分!$R$3+综合评价得分!H901*因子分析矩阵及成分!$R$4,IF(综合评价得分!C901="外语学院",综合评价得分!G901*因子分析矩阵及成分!$R$7+综合评价得分!H901*因子分析矩阵及成分!$R$9)))</f>
        <v>-0.15694883051221</v>
      </c>
      <c r="P901" s="40">
        <f t="shared" si="107"/>
        <v>557</v>
      </c>
      <c r="Q901">
        <f t="shared" si="108"/>
        <v>138</v>
      </c>
      <c r="R901">
        <f t="shared" si="109"/>
        <v>70</v>
      </c>
      <c r="S901" t="str">
        <f>IF(Q901&lt;=VLOOKUP(C901,录取名额!$A:$B,2,0),"录取","不予录取")</f>
        <v>不予录取</v>
      </c>
      <c r="T901" t="str">
        <f t="shared" si="110"/>
        <v>FALSE</v>
      </c>
      <c r="U901" t="str">
        <f>IF(R901&lt;=VLOOKUP(E901,录取名额!E:F,2,0),"录取","不予录取")</f>
        <v>不予录取</v>
      </c>
      <c r="V901" t="str">
        <f t="shared" si="111"/>
        <v>FALSE</v>
      </c>
    </row>
    <row r="902" spans="1:22">
      <c r="A902" s="8">
        <v>1093</v>
      </c>
      <c r="B902" s="8" t="s">
        <v>1169</v>
      </c>
      <c r="C902" t="s">
        <v>1263</v>
      </c>
      <c r="D902">
        <f>VLOOKUP(A902,[1]数据整理!$A:$O,15,0)</f>
        <v>95300</v>
      </c>
      <c r="E902" t="str">
        <f>VLOOKUP(D902,目标专业代码!$I:$J,2,0)</f>
        <v>风景园林</v>
      </c>
      <c r="F902" s="41">
        <v>-1.38106340536433</v>
      </c>
      <c r="G902" s="41">
        <v>-0.226942208491119</v>
      </c>
      <c r="H902" s="41">
        <v>-0.881413587411653</v>
      </c>
      <c r="I902" s="7">
        <v>79.51</v>
      </c>
      <c r="J902" s="7">
        <f t="shared" si="105"/>
        <v>79.51</v>
      </c>
      <c r="K902" s="7" t="str">
        <f t="shared" si="106"/>
        <v>录取</v>
      </c>
      <c r="L902">
        <v>1</v>
      </c>
      <c r="M902">
        <v>1.8303</v>
      </c>
      <c r="N902">
        <v>-0.31549</v>
      </c>
      <c r="O902" s="41">
        <f>IF(L902=0,0,IF(C902&lt;&gt;"外语学院",综合评价得分!F902*因子分析矩阵及成分!$R$2+综合评价得分!G902*因子分析矩阵及成分!$R$3+综合评价得分!H902*因子分析矩阵及成分!$R$4,IF(综合评价得分!C902="外语学院",综合评价得分!G902*因子分析矩阵及成分!$R$7+综合评价得分!H902*因子分析矩阵及成分!$R$9)))</f>
        <v>-0.828613727153947</v>
      </c>
      <c r="P902" s="40">
        <f t="shared" si="107"/>
        <v>896</v>
      </c>
      <c r="Q902">
        <f t="shared" si="108"/>
        <v>204</v>
      </c>
      <c r="R902">
        <f t="shared" si="109"/>
        <v>104</v>
      </c>
      <c r="S902" t="str">
        <f>IF(Q902&lt;=VLOOKUP(C902,录取名额!$A:$B,2,0),"录取","不予录取")</f>
        <v>不予录取</v>
      </c>
      <c r="T902" t="str">
        <f t="shared" si="110"/>
        <v>FALSE</v>
      </c>
      <c r="U902" t="str">
        <f>IF(R902&lt;=VLOOKUP(E902,录取名额!E:F,2,0),"录取","不予录取")</f>
        <v>不予录取</v>
      </c>
      <c r="V902" t="str">
        <f t="shared" si="111"/>
        <v>FALSE</v>
      </c>
    </row>
    <row r="903" spans="1:22">
      <c r="A903" s="8">
        <v>1094</v>
      </c>
      <c r="B903" s="8" t="s">
        <v>730</v>
      </c>
      <c r="C903" t="s">
        <v>1272</v>
      </c>
      <c r="D903">
        <f>VLOOKUP(A903,[1]数据整理!$A:$O,15,0)</f>
        <v>85500</v>
      </c>
      <c r="E903" t="str">
        <f>VLOOKUP(D903,目标专业代码!$I:$J,2,0)</f>
        <v>机械</v>
      </c>
      <c r="F903" s="41">
        <v>-1.19029623569927</v>
      </c>
      <c r="G903" s="41">
        <v>-0.672598414129724</v>
      </c>
      <c r="H903" s="41">
        <v>-0.26631188081202</v>
      </c>
      <c r="I903" s="7">
        <v>92.7</v>
      </c>
      <c r="J903" s="7">
        <f t="shared" si="105"/>
        <v>92.7</v>
      </c>
      <c r="K903" s="7" t="str">
        <f t="shared" si="106"/>
        <v>录取</v>
      </c>
      <c r="L903">
        <v>1</v>
      </c>
      <c r="M903">
        <v>-1.01825</v>
      </c>
      <c r="N903">
        <v>-0.52467</v>
      </c>
      <c r="O903" s="41">
        <f>IF(L903=0,0,IF(C903&lt;&gt;"外语学院",综合评价得分!F903*因子分析矩阵及成分!$R$2+综合评价得分!G903*因子分析矩阵及成分!$R$3+综合评价得分!H903*因子分析矩阵及成分!$R$4,IF(综合评价得分!C903="外语学院",综合评价得分!G903*因子分析矩阵及成分!$R$7+综合评价得分!H903*因子分析矩阵及成分!$R$9)))</f>
        <v>-0.751459750294156</v>
      </c>
      <c r="P903" s="40">
        <f t="shared" si="107"/>
        <v>878</v>
      </c>
      <c r="Q903">
        <f t="shared" si="108"/>
        <v>6</v>
      </c>
      <c r="R903">
        <f t="shared" si="109"/>
        <v>3</v>
      </c>
      <c r="S903" t="str">
        <f>IF(Q903&lt;=VLOOKUP(C903,录取名额!$A:$B,2,0),"录取","不予录取")</f>
        <v>录取</v>
      </c>
      <c r="T903" t="str">
        <f t="shared" si="110"/>
        <v>RIGHT</v>
      </c>
      <c r="U903" t="str">
        <f>IF(R903&lt;=VLOOKUP(E903,录取名额!E:F,2,0),"录取","不予录取")</f>
        <v>录取</v>
      </c>
      <c r="V903" t="str">
        <f t="shared" si="111"/>
        <v>RIGHT</v>
      </c>
    </row>
    <row r="904" spans="1:22">
      <c r="A904" s="8">
        <v>1095</v>
      </c>
      <c r="B904" s="8" t="s">
        <v>1170</v>
      </c>
      <c r="C904" t="s">
        <v>1267</v>
      </c>
      <c r="D904">
        <f>VLOOKUP(A904,[1]数据整理!$A:$O,15,0)</f>
        <v>90707</v>
      </c>
      <c r="E904" t="str">
        <f>VLOOKUP(D904,目标专业代码!$I:$J,2,0)</f>
        <v>水土保持与荒漠化防治</v>
      </c>
      <c r="F904" s="41">
        <v>-0.0456932177088694</v>
      </c>
      <c r="G904" s="41">
        <v>-1.71588252647911</v>
      </c>
      <c r="H904" s="41">
        <v>0.0786345892814738</v>
      </c>
      <c r="I904" s="7">
        <v>86.36</v>
      </c>
      <c r="J904" s="7">
        <f t="shared" si="105"/>
        <v>86.36</v>
      </c>
      <c r="K904" s="7" t="str">
        <f t="shared" si="106"/>
        <v>录取</v>
      </c>
      <c r="L904">
        <v>1</v>
      </c>
      <c r="M904">
        <v>-0.2417</v>
      </c>
      <c r="N904">
        <v>-0.82336</v>
      </c>
      <c r="O904" s="41">
        <f>IF(L904=0,0,IF(C904&lt;&gt;"外语学院",综合评价得分!F904*因子分析矩阵及成分!$R$2+综合评价得分!G904*因子分析矩阵及成分!$R$3+综合评价得分!H904*因子分析矩阵及成分!$R$4,IF(综合评价得分!C904="外语学院",综合评价得分!G904*因子分析矩阵及成分!$R$7+综合评价得分!H904*因子分析矩阵及成分!$R$9)))</f>
        <v>-0.796443902128112</v>
      </c>
      <c r="P904" s="40">
        <f t="shared" si="107"/>
        <v>891</v>
      </c>
      <c r="Q904">
        <f t="shared" si="108"/>
        <v>28</v>
      </c>
      <c r="R904">
        <f t="shared" si="109"/>
        <v>17</v>
      </c>
      <c r="S904" t="str">
        <f>IF(Q904&lt;=VLOOKUP(C904,录取名额!$A:$B,2,0),"录取","不予录取")</f>
        <v>不予录取</v>
      </c>
      <c r="T904" t="str">
        <f t="shared" si="110"/>
        <v>FALSE</v>
      </c>
      <c r="U904" t="str">
        <f>IF(R904&lt;=VLOOKUP(E904,录取名额!E:F,2,0),"录取","不予录取")</f>
        <v>不予录取</v>
      </c>
      <c r="V904" t="str">
        <f t="shared" si="111"/>
        <v>FALSE</v>
      </c>
    </row>
    <row r="905" spans="1:22">
      <c r="A905" s="8">
        <v>1096</v>
      </c>
      <c r="B905" s="8" t="s">
        <v>1171</v>
      </c>
      <c r="C905" t="s">
        <v>1263</v>
      </c>
      <c r="D905">
        <f>VLOOKUP(A905,[1]数据整理!$A:$O,15,0)</f>
        <v>83400</v>
      </c>
      <c r="E905" t="str">
        <f>VLOOKUP(D905,目标专业代码!$I:$J,2,0)</f>
        <v>风景园林学（工学）</v>
      </c>
      <c r="F905" s="41">
        <v>1.29986840518567</v>
      </c>
      <c r="G905" s="41">
        <v>0.356919931371517</v>
      </c>
      <c r="H905" s="41">
        <v>-0.881413587411653</v>
      </c>
      <c r="I905" s="7">
        <v>86.17</v>
      </c>
      <c r="J905" s="7">
        <f t="shared" si="105"/>
        <v>86.17</v>
      </c>
      <c r="K905" s="7" t="str">
        <f t="shared" si="106"/>
        <v>录取</v>
      </c>
      <c r="L905">
        <v>1</v>
      </c>
      <c r="M905">
        <v>-1.50927</v>
      </c>
      <c r="N905">
        <v>-0.74898</v>
      </c>
      <c r="O905" s="41">
        <f>IF(L905=0,0,IF(C905&lt;&gt;"外语学院",综合评价得分!F905*因子分析矩阵及成分!$R$2+综合评价得分!G905*因子分析矩阵及成分!$R$3+综合评价得分!H905*因子分析矩阵及成分!$R$4,IF(综合评价得分!C905="外语学院",综合评价得分!G905*因子分析矩阵及成分!$R$7+综合评价得分!H905*因子分析矩阵及成分!$R$9)))</f>
        <v>0.192577977717025</v>
      </c>
      <c r="P905" s="40">
        <f t="shared" si="107"/>
        <v>305</v>
      </c>
      <c r="Q905">
        <f t="shared" si="108"/>
        <v>80</v>
      </c>
      <c r="R905">
        <f t="shared" si="109"/>
        <v>25</v>
      </c>
      <c r="S905" t="str">
        <f>IF(Q905&lt;=VLOOKUP(C905,录取名额!$A:$B,2,0),"录取","不予录取")</f>
        <v>录取</v>
      </c>
      <c r="T905" t="str">
        <f t="shared" si="110"/>
        <v>RIGHT</v>
      </c>
      <c r="U905" t="str">
        <f>IF(R905&lt;=VLOOKUP(E905,录取名额!E:F,2,0),"录取","不予录取")</f>
        <v>录取</v>
      </c>
      <c r="V905" t="str">
        <f t="shared" si="111"/>
        <v>RIGHT</v>
      </c>
    </row>
    <row r="906" spans="1:22">
      <c r="A906" s="8">
        <v>1097</v>
      </c>
      <c r="B906" s="8" t="s">
        <v>1172</v>
      </c>
      <c r="C906" t="s">
        <v>1263</v>
      </c>
      <c r="D906">
        <f>VLOOKUP(A906,[1]数据整理!$A:$O,15,0)</f>
        <v>95300</v>
      </c>
      <c r="E906" t="str">
        <f>VLOOKUP(D906,目标专业代码!$I:$J,2,0)</f>
        <v>风景园林</v>
      </c>
      <c r="F906" s="41">
        <v>-0.317962230549246</v>
      </c>
      <c r="G906" s="41">
        <v>0.0163535378418493</v>
      </c>
      <c r="H906" s="41">
        <v>-0.491059393857004</v>
      </c>
      <c r="I906" s="7" t="s">
        <v>1262</v>
      </c>
      <c r="J906" s="7">
        <f t="shared" si="105"/>
        <v>0</v>
      </c>
      <c r="K906" s="7" t="str">
        <f t="shared" si="106"/>
        <v>不予录取</v>
      </c>
      <c r="L906">
        <v>1</v>
      </c>
      <c r="M906">
        <v>1.94649</v>
      </c>
      <c r="N906">
        <v>-1.2388</v>
      </c>
      <c r="O906" s="41">
        <f>IF(L906=0,0,IF(C906&lt;&gt;"外语学院",综合评价得分!F906*因子分析矩阵及成分!$R$2+综合评价得分!G906*因子分析矩阵及成分!$R$3+综合评价得分!H906*因子分析矩阵及成分!$R$4,IF(综合评价得分!C906="外语学院",综合评价得分!G906*因子分析矩阵及成分!$R$7+综合评价得分!H906*因子分析矩阵及成分!$R$9)))</f>
        <v>-0.268583952896606</v>
      </c>
      <c r="P906" s="40">
        <f t="shared" si="107"/>
        <v>658</v>
      </c>
      <c r="Q906">
        <f t="shared" si="108"/>
        <v>158</v>
      </c>
      <c r="R906">
        <f t="shared" si="109"/>
        <v>79</v>
      </c>
      <c r="S906" t="str">
        <f>IF(Q906&lt;=VLOOKUP(C906,录取名额!$A:$B,2,0),"录取","不予录取")</f>
        <v>不予录取</v>
      </c>
      <c r="T906" t="str">
        <f t="shared" si="110"/>
        <v>RIGHT</v>
      </c>
      <c r="U906" t="str">
        <f>IF(R906&lt;=VLOOKUP(E906,录取名额!E:F,2,0),"录取","不予录取")</f>
        <v>不予录取</v>
      </c>
      <c r="V906" t="str">
        <f t="shared" si="111"/>
        <v>RIGHT</v>
      </c>
    </row>
    <row r="907" spans="1:22">
      <c r="A907" s="8">
        <v>1098</v>
      </c>
      <c r="B907" s="8" t="s">
        <v>1173</v>
      </c>
      <c r="C907" t="s">
        <v>1263</v>
      </c>
      <c r="D907">
        <f>VLOOKUP(A907,[1]数据整理!$A:$O,15,0)</f>
        <v>95300</v>
      </c>
      <c r="E907" t="str">
        <f>VLOOKUP(D907,目标专业代码!$I:$J,2,0)</f>
        <v>风景园林</v>
      </c>
      <c r="F907" s="41">
        <v>0.733272725090151</v>
      </c>
      <c r="G907" s="41">
        <v>-0.0623345962671668</v>
      </c>
      <c r="H907" s="41">
        <v>-0.881413587411653</v>
      </c>
      <c r="I907" s="7">
        <v>79.5</v>
      </c>
      <c r="J907" s="7">
        <f t="shared" si="105"/>
        <v>79.5</v>
      </c>
      <c r="K907" s="7" t="str">
        <f t="shared" si="106"/>
        <v>录取</v>
      </c>
      <c r="L907">
        <v>1</v>
      </c>
      <c r="M907">
        <v>-0.5244</v>
      </c>
      <c r="N907">
        <v>-0.14542</v>
      </c>
      <c r="O907" s="41">
        <f>IF(L907=0,0,IF(C907&lt;&gt;"外语学院",综合评价得分!F907*因子分析矩阵及成分!$R$2+综合评价得分!G907*因子分析矩阵及成分!$R$3+综合评价得分!H907*因子分析矩阵及成分!$R$4,IF(综合评价得分!C907="外语学院",综合评价得分!G907*因子分析矩阵及成分!$R$7+综合评价得分!H907*因子分析矩阵及成分!$R$9)))</f>
        <v>-0.163575246793669</v>
      </c>
      <c r="P907" s="40">
        <f t="shared" si="107"/>
        <v>566</v>
      </c>
      <c r="Q907">
        <f t="shared" si="108"/>
        <v>141</v>
      </c>
      <c r="R907">
        <f t="shared" si="109"/>
        <v>72</v>
      </c>
      <c r="S907" t="str">
        <f>IF(Q907&lt;=VLOOKUP(C907,录取名额!$A:$B,2,0),"录取","不予录取")</f>
        <v>不予录取</v>
      </c>
      <c r="T907" t="str">
        <f t="shared" si="110"/>
        <v>FALSE</v>
      </c>
      <c r="U907" t="str">
        <f>IF(R907&lt;=VLOOKUP(E907,录取名额!E:F,2,0),"录取","不予录取")</f>
        <v>不予录取</v>
      </c>
      <c r="V907" t="str">
        <f t="shared" si="111"/>
        <v>FALSE</v>
      </c>
    </row>
    <row r="908" spans="1:22">
      <c r="A908" s="8">
        <v>1099</v>
      </c>
      <c r="B908" s="8" t="s">
        <v>1174</v>
      </c>
      <c r="C908" t="s">
        <v>1274</v>
      </c>
      <c r="D908">
        <f>VLOOKUP(A908,[1]数据整理!$A:$O,15,0)</f>
        <v>90705</v>
      </c>
      <c r="E908" t="str">
        <f>VLOOKUP(D908,目标专业代码!$I:$J,2,0)</f>
        <v>野生动植物保护与利用</v>
      </c>
      <c r="F908" s="41">
        <v>1.05121800786526</v>
      </c>
      <c r="G908" s="41">
        <v>6.06688326239147</v>
      </c>
      <c r="H908" s="41">
        <v>-0.881413587411653</v>
      </c>
      <c r="I908" s="7" t="s">
        <v>1262</v>
      </c>
      <c r="J908" s="7">
        <f t="shared" si="105"/>
        <v>0</v>
      </c>
      <c r="K908" s="7" t="str">
        <f t="shared" si="106"/>
        <v>不予录取</v>
      </c>
      <c r="L908">
        <v>1</v>
      </c>
      <c r="M908">
        <v>-1.22029</v>
      </c>
      <c r="N908">
        <v>0.33418</v>
      </c>
      <c r="O908" s="41">
        <f>IF(L908=0,0,IF(C908&lt;&gt;"外语学院",综合评价得分!F908*因子分析矩阵及成分!$R$2+综合评价得分!G908*因子分析矩阵及成分!$R$3+综合评价得分!H908*因子分析矩阵及成分!$R$4,IF(综合评价得分!C908="外语学院",综合评价得分!G908*因子分析矩阵及成分!$R$7+综合评价得分!H908*因子分析矩阵及成分!$R$9)))</f>
        <v>2.83189276727672</v>
      </c>
      <c r="P908" s="40">
        <f t="shared" si="107"/>
        <v>9</v>
      </c>
      <c r="Q908">
        <f t="shared" si="108"/>
        <v>1</v>
      </c>
      <c r="R908">
        <f t="shared" si="109"/>
        <v>1</v>
      </c>
      <c r="S908" t="str">
        <f>IF(Q908&lt;=VLOOKUP(C908,录取名额!$A:$B,2,0),"录取","不予录取")</f>
        <v>录取</v>
      </c>
      <c r="T908" t="str">
        <f t="shared" si="110"/>
        <v>FALSE</v>
      </c>
      <c r="U908" t="str">
        <f>IF(R908&lt;=VLOOKUP(E908,录取名额!E:F,2,0),"录取","不予录取")</f>
        <v>录取</v>
      </c>
      <c r="V908" t="str">
        <f t="shared" si="111"/>
        <v>FALSE</v>
      </c>
    </row>
    <row r="909" spans="1:22">
      <c r="A909" s="8">
        <v>1100</v>
      </c>
      <c r="B909" s="8" t="s">
        <v>1176</v>
      </c>
      <c r="C909" t="s">
        <v>1261</v>
      </c>
      <c r="D909">
        <f>VLOOKUP(A909,[1]数据整理!$A:$O,15,0)</f>
        <v>20200</v>
      </c>
      <c r="E909" t="str">
        <f>VLOOKUP(D909,目标专业代码!$I:$J,2,0)</f>
        <v>应用经济学</v>
      </c>
      <c r="F909" s="41">
        <v>0.85864186816706</v>
      </c>
      <c r="G909" s="41">
        <v>-0.433104686610261</v>
      </c>
      <c r="H909" s="41">
        <v>-0.29236454369241</v>
      </c>
      <c r="I909" s="7">
        <v>84</v>
      </c>
      <c r="J909" s="7">
        <f t="shared" si="105"/>
        <v>84</v>
      </c>
      <c r="K909" s="7" t="str">
        <f t="shared" si="106"/>
        <v>录取</v>
      </c>
      <c r="L909">
        <v>1</v>
      </c>
      <c r="M909">
        <v>2.37212</v>
      </c>
      <c r="N909">
        <v>-1.05642</v>
      </c>
      <c r="O909" s="41">
        <f>IF(L909=0,0,IF(C909&lt;&gt;"外语学院",综合评价得分!F909*因子分析矩阵及成分!$R$2+综合评价得分!G909*因子分析矩阵及成分!$R$3+综合评价得分!H909*因子分析矩阵及成分!$R$4,IF(综合评价得分!C909="外语学院",综合评价得分!G909*因子分析矩阵及成分!$R$7+综合评价得分!H909*因子分析矩阵及成分!$R$9)))</f>
        <v>-0.0790344837822897</v>
      </c>
      <c r="P909" s="40">
        <f t="shared" si="107"/>
        <v>484</v>
      </c>
      <c r="Q909">
        <f t="shared" si="108"/>
        <v>225</v>
      </c>
      <c r="R909">
        <f t="shared" si="109"/>
        <v>54</v>
      </c>
      <c r="S909" t="str">
        <f>IF(Q909&lt;=VLOOKUP(C909,录取名额!$A:$B,2,0),"录取","不予录取")</f>
        <v>不予录取</v>
      </c>
      <c r="T909" t="str">
        <f t="shared" si="110"/>
        <v>FALSE</v>
      </c>
      <c r="U909" t="str">
        <f>IF(R909&lt;=VLOOKUP(E909,录取名额!E:F,2,0),"录取","不予录取")</f>
        <v>不予录取</v>
      </c>
      <c r="V909" t="str">
        <f t="shared" si="111"/>
        <v>FALSE</v>
      </c>
    </row>
    <row r="910" spans="1:22">
      <c r="A910" s="8">
        <v>1101</v>
      </c>
      <c r="B910" s="8" t="s">
        <v>1177</v>
      </c>
      <c r="C910" t="s">
        <v>1261</v>
      </c>
      <c r="D910">
        <f>VLOOKUP(A910,[1]数据整理!$A:$O,15,0)</f>
        <v>120200</v>
      </c>
      <c r="E910" t="str">
        <f>VLOOKUP(D910,目标专业代码!$I:$J,2,0)</f>
        <v>工商管理</v>
      </c>
      <c r="F910" s="41">
        <v>-0.722419889482976</v>
      </c>
      <c r="G910" s="41">
        <v>-0.590282375133454</v>
      </c>
      <c r="H910" s="41">
        <v>-0.147536567992902</v>
      </c>
      <c r="I910" s="7">
        <v>87.38</v>
      </c>
      <c r="J910" s="7">
        <f t="shared" si="105"/>
        <v>87.38</v>
      </c>
      <c r="K910" s="7" t="str">
        <f t="shared" si="106"/>
        <v>录取</v>
      </c>
      <c r="L910">
        <v>1</v>
      </c>
      <c r="M910">
        <v>-2.45126</v>
      </c>
      <c r="N910">
        <v>-0.99394</v>
      </c>
      <c r="O910" s="41">
        <f>IF(L910=0,0,IF(C910&lt;&gt;"外语学院",综合评价得分!F910*因子分析矩阵及成分!$R$2+综合评价得分!G910*因子分析矩阵及成分!$R$3+综合评价得分!H910*因子分析矩阵及成分!$R$4,IF(综合评价得分!C910="外语学院",综合评价得分!G910*因子分析矩阵及成分!$R$7+综合评价得分!H910*因子分析矩阵及成分!$R$9)))</f>
        <v>-0.537038487161168</v>
      </c>
      <c r="P910" s="40">
        <f t="shared" si="107"/>
        <v>800</v>
      </c>
      <c r="Q910">
        <f t="shared" si="108"/>
        <v>330</v>
      </c>
      <c r="R910">
        <f t="shared" si="109"/>
        <v>114</v>
      </c>
      <c r="S910" t="str">
        <f>IF(Q910&lt;=VLOOKUP(C910,录取名额!$A:$B,2,0),"录取","不予录取")</f>
        <v>不予录取</v>
      </c>
      <c r="T910" t="str">
        <f t="shared" si="110"/>
        <v>FALSE</v>
      </c>
      <c r="U910" t="str">
        <f>IF(R910&lt;=VLOOKUP(E910,录取名额!E:F,2,0),"录取","不予录取")</f>
        <v>不予录取</v>
      </c>
      <c r="V910" t="str">
        <f t="shared" si="111"/>
        <v>FALSE</v>
      </c>
    </row>
    <row r="911" spans="1:22">
      <c r="A911" s="8">
        <v>1102</v>
      </c>
      <c r="B911" s="8" t="s">
        <v>1178</v>
      </c>
      <c r="C911" t="s">
        <v>1263</v>
      </c>
      <c r="D911">
        <f>VLOOKUP(A911,[1]数据整理!$A:$O,15,0)</f>
        <v>95300</v>
      </c>
      <c r="E911" t="str">
        <f>VLOOKUP(D911,目标专业代码!$I:$J,2,0)</f>
        <v>风景园林</v>
      </c>
      <c r="F911" s="41">
        <v>1.26309952710079</v>
      </c>
      <c r="G911" s="41">
        <v>-0.576151507155629</v>
      </c>
      <c r="H911" s="41">
        <v>-0.881413587411653</v>
      </c>
      <c r="I911" s="7">
        <v>79.44</v>
      </c>
      <c r="J911" s="7">
        <f t="shared" si="105"/>
        <v>79.44</v>
      </c>
      <c r="K911" s="7" t="str">
        <f t="shared" si="106"/>
        <v>录取</v>
      </c>
      <c r="L911">
        <v>1</v>
      </c>
      <c r="M911">
        <v>0.01824</v>
      </c>
      <c r="N911">
        <v>0.33005</v>
      </c>
      <c r="O911" s="41">
        <f>IF(L911=0,0,IF(C911&lt;&gt;"外语学院",综合评价得分!F911*因子分析矩阵及成分!$R$2+综合评价得分!G911*因子分析矩阵及成分!$R$3+综合评价得分!H911*因子分析矩阵及成分!$R$4,IF(综合评价得分!C911="外语学院",综合评价得分!G911*因子分析矩阵及成分!$R$7+综合评价得分!H911*因子分析矩阵及成分!$R$9)))</f>
        <v>-0.260202743840012</v>
      </c>
      <c r="P911" s="40">
        <f t="shared" si="107"/>
        <v>650</v>
      </c>
      <c r="Q911">
        <f t="shared" si="108"/>
        <v>156</v>
      </c>
      <c r="R911">
        <f t="shared" si="109"/>
        <v>77</v>
      </c>
      <c r="S911" t="str">
        <f>IF(Q911&lt;=VLOOKUP(C911,录取名额!$A:$B,2,0),"录取","不予录取")</f>
        <v>不予录取</v>
      </c>
      <c r="T911" t="str">
        <f t="shared" si="110"/>
        <v>FALSE</v>
      </c>
      <c r="U911" t="str">
        <f>IF(R911&lt;=VLOOKUP(E911,录取名额!E:F,2,0),"录取","不予录取")</f>
        <v>不予录取</v>
      </c>
      <c r="V911" t="str">
        <f t="shared" si="111"/>
        <v>FALSE</v>
      </c>
    </row>
    <row r="912" spans="1:22">
      <c r="A912" s="8">
        <v>1103</v>
      </c>
      <c r="B912" s="8" t="s">
        <v>1179</v>
      </c>
      <c r="C912" t="s">
        <v>1269</v>
      </c>
      <c r="D912">
        <f>VLOOKUP(A912,[1]数据整理!$A:$O,15,0)</f>
        <v>30100</v>
      </c>
      <c r="E912" t="str">
        <f>VLOOKUP(D912,目标专业代码!$I:$J,2,0)</f>
        <v>法学</v>
      </c>
      <c r="F912" s="41">
        <v>-0.0138986894313584</v>
      </c>
      <c r="G912" s="41">
        <v>0.300965796351654</v>
      </c>
      <c r="H912" s="41">
        <v>-0.881413587411653</v>
      </c>
      <c r="I912" s="7" t="s">
        <v>1262</v>
      </c>
      <c r="J912" s="7">
        <f t="shared" si="105"/>
        <v>0</v>
      </c>
      <c r="K912" s="7" t="str">
        <f t="shared" si="106"/>
        <v>不予录取</v>
      </c>
      <c r="L912">
        <v>1</v>
      </c>
      <c r="M912">
        <v>-0.3556</v>
      </c>
      <c r="N912">
        <v>0.0059</v>
      </c>
      <c r="O912" s="41">
        <f>IF(L912=0,0,IF(C912&lt;&gt;"外语学院",综合评价得分!F912*因子分析矩阵及成分!$R$2+综合评价得分!G912*因子分析矩阵及成分!$R$3+综合评价得分!H912*因子分析矩阵及成分!$R$4,IF(综合评价得分!C912="外语学院",综合评价得分!G912*因子分析矩阵及成分!$R$7+综合评价得分!H912*因子分析矩阵及成分!$R$9)))</f>
        <v>-0.198677714817281</v>
      </c>
      <c r="P912" s="40">
        <f t="shared" si="107"/>
        <v>600</v>
      </c>
      <c r="Q912">
        <f t="shared" si="108"/>
        <v>35</v>
      </c>
      <c r="R912">
        <f t="shared" si="109"/>
        <v>8</v>
      </c>
      <c r="S912" t="str">
        <f>IF(Q912&lt;=VLOOKUP(C912,录取名额!$A:$B,2,0),"录取","不予录取")</f>
        <v>不予录取</v>
      </c>
      <c r="T912" t="str">
        <f t="shared" si="110"/>
        <v>RIGHT</v>
      </c>
      <c r="U912" t="str">
        <f>IF(R912&lt;=VLOOKUP(E912,录取名额!E:F,2,0),"录取","不予录取")</f>
        <v>不予录取</v>
      </c>
      <c r="V912" t="str">
        <f t="shared" si="111"/>
        <v>RIGHT</v>
      </c>
    </row>
    <row r="913" spans="1:22">
      <c r="A913" s="8">
        <v>1104</v>
      </c>
      <c r="B913" s="8" t="s">
        <v>1180</v>
      </c>
      <c r="C913" t="s">
        <v>1261</v>
      </c>
      <c r="D913">
        <f>VLOOKUP(A913,[1]数据整理!$A:$O,15,0)</f>
        <v>120200</v>
      </c>
      <c r="E913" t="str">
        <f>VLOOKUP(D913,目标专业代码!$I:$J,2,0)</f>
        <v>工商管理</v>
      </c>
      <c r="F913" s="41">
        <v>-0.428268864803901</v>
      </c>
      <c r="G913" s="41">
        <v>0.0295046877185708</v>
      </c>
      <c r="H913" s="41">
        <v>1.26426186173842</v>
      </c>
      <c r="I913" s="7" t="s">
        <v>1262</v>
      </c>
      <c r="J913" s="7">
        <f t="shared" si="105"/>
        <v>0</v>
      </c>
      <c r="K913" s="7" t="str">
        <f t="shared" si="106"/>
        <v>不予录取</v>
      </c>
      <c r="L913">
        <v>1</v>
      </c>
      <c r="M913">
        <v>0.20055</v>
      </c>
      <c r="N913">
        <v>-0.02679</v>
      </c>
      <c r="O913" s="41">
        <f>IF(L913=0,0,IF(C913&lt;&gt;"外语学院",综合评价得分!F913*因子分析矩阵及成分!$R$2+综合评价得分!G913*因子分析矩阵及成分!$R$3+综合评价得分!H913*因子分析矩阵及成分!$R$4,IF(综合评价得分!C913="外语学院",综合评价得分!G913*因子分析矩阵及成分!$R$7+综合评价得分!H913*因子分析矩阵及成分!$R$9)))</f>
        <v>0.379302938523879</v>
      </c>
      <c r="P913" s="40">
        <f t="shared" si="107"/>
        <v>204</v>
      </c>
      <c r="Q913">
        <f t="shared" si="108"/>
        <v>101</v>
      </c>
      <c r="R913">
        <f t="shared" si="109"/>
        <v>33</v>
      </c>
      <c r="S913" t="str">
        <f>IF(Q913&lt;=VLOOKUP(C913,录取名额!$A:$B,2,0),"录取","不予录取")</f>
        <v>不予录取</v>
      </c>
      <c r="T913" t="str">
        <f t="shared" si="110"/>
        <v>RIGHT</v>
      </c>
      <c r="U913" t="str">
        <f>IF(R913&lt;=VLOOKUP(E913,录取名额!E:F,2,0),"录取","不予录取")</f>
        <v>不予录取</v>
      </c>
      <c r="V913" t="str">
        <f t="shared" si="111"/>
        <v>RIGHT</v>
      </c>
    </row>
    <row r="914" spans="1:22">
      <c r="A914" s="8">
        <v>1105</v>
      </c>
      <c r="B914" s="8" t="s">
        <v>1181</v>
      </c>
      <c r="C914" t="s">
        <v>1269</v>
      </c>
      <c r="D914">
        <f>VLOOKUP(A914,[1]数据整理!$A:$O,15,0)</f>
        <v>40200</v>
      </c>
      <c r="E914" t="str">
        <f>VLOOKUP(D914,目标专业代码!$I:$J,2,0)</f>
        <v>心理学</v>
      </c>
      <c r="F914" s="41">
        <v>1.29986840518567</v>
      </c>
      <c r="G914" s="41">
        <v>-0.159947554770808</v>
      </c>
      <c r="H914" s="41">
        <v>-0.186392343466543</v>
      </c>
      <c r="I914" s="7" t="s">
        <v>1275</v>
      </c>
      <c r="J914" s="7">
        <f t="shared" si="105"/>
        <v>0</v>
      </c>
      <c r="K914" s="7" t="str">
        <f t="shared" si="106"/>
        <v>不予录取</v>
      </c>
      <c r="L914">
        <v>1</v>
      </c>
      <c r="M914">
        <v>4.08592</v>
      </c>
      <c r="N914">
        <v>3.66088</v>
      </c>
      <c r="O914" s="41">
        <f>IF(L914=0,0,IF(C914&lt;&gt;"外语学院",综合评价得分!F914*因子分析矩阵及成分!$R$2+综合评价得分!G914*因子分析矩阵及成分!$R$3+综合评价得分!H914*因子分析矩阵及成分!$R$4,IF(综合评价得分!C914="外语学院",综合评价得分!G914*因子分析矩阵及成分!$R$7+综合评价得分!H914*因子分析矩阵及成分!$R$9)))</f>
        <v>0.21360455272121</v>
      </c>
      <c r="P914" s="40">
        <f t="shared" si="107"/>
        <v>289</v>
      </c>
      <c r="Q914">
        <f t="shared" si="108"/>
        <v>16</v>
      </c>
      <c r="R914">
        <f t="shared" si="109"/>
        <v>10</v>
      </c>
      <c r="S914" t="str">
        <f>IF(Q914&lt;=VLOOKUP(C914,录取名额!$A:$B,2,0),"录取","不予录取")</f>
        <v>不予录取</v>
      </c>
      <c r="T914" t="str">
        <f t="shared" si="110"/>
        <v>RIGHT</v>
      </c>
      <c r="U914" t="str">
        <f>IF(R914&lt;=VLOOKUP(E914,录取名额!E:F,2,0),"录取","不予录取")</f>
        <v>不予录取</v>
      </c>
      <c r="V914" t="str">
        <f t="shared" si="111"/>
        <v>RIGHT</v>
      </c>
    </row>
    <row r="915" spans="1:22">
      <c r="A915" s="8">
        <v>1107</v>
      </c>
      <c r="B915" s="8" t="s">
        <v>1182</v>
      </c>
      <c r="C915" t="s">
        <v>1267</v>
      </c>
      <c r="D915">
        <f>VLOOKUP(A915,[1]数据整理!$A:$O,15,0)</f>
        <v>70501</v>
      </c>
      <c r="E915" t="str">
        <f>VLOOKUP(D915,目标专业代码!$I:$J,2,0)</f>
        <v>自然地理学</v>
      </c>
      <c r="F915" s="41">
        <v>0.61964416061531</v>
      </c>
      <c r="G915" s="41">
        <v>0.0561893359221437</v>
      </c>
      <c r="H915" s="41">
        <v>-0.636787914272069</v>
      </c>
      <c r="I915" s="7" t="s">
        <v>1262</v>
      </c>
      <c r="J915" s="7">
        <f t="shared" si="105"/>
        <v>0</v>
      </c>
      <c r="K915" s="7" t="str">
        <f t="shared" si="106"/>
        <v>不予录取</v>
      </c>
      <c r="L915">
        <v>1</v>
      </c>
      <c r="M915">
        <v>-0.43206</v>
      </c>
      <c r="N915">
        <v>-1.53159</v>
      </c>
      <c r="O915" s="41">
        <f>IF(L915=0,0,IF(C915&lt;&gt;"外语学院",综合评价得分!F915*因子分析矩阵及成分!$R$2+综合评价得分!G915*因子分析矩阵及成分!$R$3+综合评价得分!H915*因子分析矩阵及成分!$R$4,IF(综合评价得分!C915="外语学院",综合评价得分!G915*因子分析矩阵及成分!$R$7+综合评价得分!H915*因子分析矩阵及成分!$R$9)))</f>
        <v>-0.0452123038163484</v>
      </c>
      <c r="P915" s="40">
        <f t="shared" si="107"/>
        <v>460</v>
      </c>
      <c r="Q915">
        <f t="shared" si="108"/>
        <v>8</v>
      </c>
      <c r="R915">
        <f t="shared" si="109"/>
        <v>1</v>
      </c>
      <c r="S915" t="str">
        <f>IF(Q915&lt;=VLOOKUP(C915,录取名额!$A:$B,2,0),"录取","不予录取")</f>
        <v>录取</v>
      </c>
      <c r="T915" t="str">
        <f t="shared" si="110"/>
        <v>FALSE</v>
      </c>
      <c r="U915" t="str">
        <f>IF(R915&lt;=VLOOKUP(E915,录取名额!E:F,2,0),"录取","不予录取")</f>
        <v>录取</v>
      </c>
      <c r="V915" t="str">
        <f t="shared" si="111"/>
        <v>FALSE</v>
      </c>
    </row>
    <row r="916" spans="1:22">
      <c r="A916" s="8">
        <v>1108</v>
      </c>
      <c r="B916" s="8" t="s">
        <v>212</v>
      </c>
      <c r="C916" t="s">
        <v>1261</v>
      </c>
      <c r="D916">
        <f>VLOOKUP(A916,[1]数据整理!$A:$O,15,0)</f>
        <v>25400</v>
      </c>
      <c r="E916" t="str">
        <f>VLOOKUP(D916,目标专业代码!$I:$J,2,0)</f>
        <v>国际商务</v>
      </c>
      <c r="F916" s="41">
        <v>-0.281193352464363</v>
      </c>
      <c r="G916" s="41">
        <v>0.15372586713443</v>
      </c>
      <c r="H916" s="41">
        <v>-0.582921039806984</v>
      </c>
      <c r="I916" s="7" t="s">
        <v>1262</v>
      </c>
      <c r="J916" s="7">
        <f t="shared" si="105"/>
        <v>0</v>
      </c>
      <c r="K916" s="7" t="str">
        <f t="shared" si="106"/>
        <v>不予录取</v>
      </c>
      <c r="L916">
        <v>1</v>
      </c>
      <c r="M916">
        <v>-0.99158</v>
      </c>
      <c r="N916">
        <v>-0.75043</v>
      </c>
      <c r="O916" s="41">
        <f>IF(L916=0,0,IF(C916&lt;&gt;"外语学院",综合评价得分!F916*因子分析矩阵及成分!$R$2+综合评价得分!G916*因子分析矩阵及成分!$R$3+综合评价得分!H916*因子分析矩阵及成分!$R$4,IF(综合评价得分!C916="外语学院",综合评价得分!G916*因子分析矩阵及成分!$R$7+综合评价得分!H916*因子分析矩阵及成分!$R$9)))</f>
        <v>-0.228400387301207</v>
      </c>
      <c r="P916" s="40">
        <f t="shared" si="107"/>
        <v>628</v>
      </c>
      <c r="Q916">
        <f t="shared" si="108"/>
        <v>275</v>
      </c>
      <c r="R916">
        <f t="shared" si="109"/>
        <v>18</v>
      </c>
      <c r="S916" t="str">
        <f>IF(Q916&lt;=VLOOKUP(C916,录取名额!$A:$B,2,0),"录取","不予录取")</f>
        <v>不予录取</v>
      </c>
      <c r="T916" t="str">
        <f t="shared" si="110"/>
        <v>RIGHT</v>
      </c>
      <c r="U916" t="str">
        <f>IF(R916&lt;=VLOOKUP(E916,录取名额!E:F,2,0),"录取","不予录取")</f>
        <v>不予录取</v>
      </c>
      <c r="V916" t="str">
        <f t="shared" si="111"/>
        <v>RIGHT</v>
      </c>
    </row>
    <row r="917" spans="1:22">
      <c r="A917" s="8">
        <v>1109</v>
      </c>
      <c r="B917" s="8" t="s">
        <v>1183</v>
      </c>
      <c r="C917" t="s">
        <v>1261</v>
      </c>
      <c r="D917">
        <f>VLOOKUP(A917,[1]数据整理!$A:$O,15,0)</f>
        <v>20200</v>
      </c>
      <c r="E917" t="str">
        <f>VLOOKUP(D917,目标专业代码!$I:$J,2,0)</f>
        <v>应用经济学</v>
      </c>
      <c r="F917" s="41">
        <v>1.17117733188858</v>
      </c>
      <c r="G917" s="41">
        <v>-0.0749238722022957</v>
      </c>
      <c r="H917" s="41">
        <v>-0.682718737247059</v>
      </c>
      <c r="I917" s="7" t="s">
        <v>1262</v>
      </c>
      <c r="J917" s="7">
        <f t="shared" si="105"/>
        <v>0</v>
      </c>
      <c r="K917" s="7" t="str">
        <f t="shared" si="106"/>
        <v>不予录取</v>
      </c>
      <c r="L917">
        <v>1</v>
      </c>
      <c r="M917">
        <v>-0.7436</v>
      </c>
      <c r="N917">
        <v>3.18227</v>
      </c>
      <c r="O917" s="41">
        <f>IF(L917=0,0,IF(C917&lt;&gt;"外语学院",综合评价得分!F917*因子分析矩阵及成分!$R$2+综合评价得分!G917*因子分析矩阵及成分!$R$3+综合评价得分!H917*因子分析矩阵及成分!$R$4,IF(综合评价得分!C917="外语学院",综合评价得分!G917*因子分析矩阵及成分!$R$7+综合评价得分!H917*因子分析矩阵及成分!$R$9)))</f>
        <v>0.0281185959829251</v>
      </c>
      <c r="P917" s="40">
        <f t="shared" si="107"/>
        <v>394</v>
      </c>
      <c r="Q917">
        <f t="shared" si="108"/>
        <v>186</v>
      </c>
      <c r="R917">
        <f t="shared" si="109"/>
        <v>41</v>
      </c>
      <c r="S917" t="str">
        <f>IF(Q917&lt;=VLOOKUP(C917,录取名额!$A:$B,2,0),"录取","不予录取")</f>
        <v>不予录取</v>
      </c>
      <c r="T917" t="str">
        <f t="shared" si="110"/>
        <v>RIGHT</v>
      </c>
      <c r="U917" t="str">
        <f>IF(R917&lt;=VLOOKUP(E917,录取名额!E:F,2,0),"录取","不予录取")</f>
        <v>不予录取</v>
      </c>
      <c r="V917" t="str">
        <f t="shared" si="111"/>
        <v>RIGHT</v>
      </c>
    </row>
    <row r="918" spans="1:22">
      <c r="A918" s="8">
        <v>1110</v>
      </c>
      <c r="B918" s="8" t="s">
        <v>1184</v>
      </c>
      <c r="C918" t="s">
        <v>1263</v>
      </c>
      <c r="D918">
        <f>VLOOKUP(A918,[1]数据整理!$A:$O,15,0)</f>
        <v>95300</v>
      </c>
      <c r="E918" t="str">
        <f>VLOOKUP(D918,目标专业代码!$I:$J,2,0)</f>
        <v>风景园林</v>
      </c>
      <c r="F918" s="41">
        <v>-0.745172839814112</v>
      </c>
      <c r="G918" s="41">
        <v>0.238087405565187</v>
      </c>
      <c r="H918" s="41">
        <v>-0.881413587411653</v>
      </c>
      <c r="I918" s="7">
        <v>82.47</v>
      </c>
      <c r="J918" s="7">
        <f t="shared" si="105"/>
        <v>82.47</v>
      </c>
      <c r="K918" s="7" t="str">
        <f t="shared" si="106"/>
        <v>录取</v>
      </c>
      <c r="L918">
        <v>1</v>
      </c>
      <c r="M918">
        <v>-0.27405</v>
      </c>
      <c r="N918">
        <v>-0.67683</v>
      </c>
      <c r="O918" s="41">
        <f>IF(L918=0,0,IF(C918&lt;&gt;"外语学院",综合评价得分!F918*因子分析矩阵及成分!$R$2+综合评价得分!G918*因子分析矩阵及成分!$R$3+综合评价得分!H918*因子分析矩阵及成分!$R$4,IF(综合评价得分!C918="外语学院",综合评价得分!G918*因子分析矩阵及成分!$R$7+综合评价得分!H918*因子分析矩阵及成分!$R$9)))</f>
        <v>-0.431511529373345</v>
      </c>
      <c r="P918" s="40">
        <f t="shared" si="107"/>
        <v>756</v>
      </c>
      <c r="Q918">
        <f t="shared" si="108"/>
        <v>178</v>
      </c>
      <c r="R918">
        <f t="shared" si="109"/>
        <v>88</v>
      </c>
      <c r="S918" t="str">
        <f>IF(Q918&lt;=VLOOKUP(C918,录取名额!$A:$B,2,0),"录取","不予录取")</f>
        <v>不予录取</v>
      </c>
      <c r="T918" t="str">
        <f t="shared" si="110"/>
        <v>FALSE</v>
      </c>
      <c r="U918" t="str">
        <f>IF(R918&lt;=VLOOKUP(E918,录取名额!E:F,2,0),"录取","不予录取")</f>
        <v>不予录取</v>
      </c>
      <c r="V918" t="str">
        <f t="shared" si="111"/>
        <v>FALSE</v>
      </c>
    </row>
    <row r="919" spans="1:22">
      <c r="A919" s="8">
        <v>1111</v>
      </c>
      <c r="B919" s="8" t="s">
        <v>1185</v>
      </c>
      <c r="C919" t="s">
        <v>1266</v>
      </c>
      <c r="D919">
        <f>VLOOKUP(A919,[1]数据整理!$A:$O,15,0)</f>
        <v>81200</v>
      </c>
      <c r="E919" t="str">
        <f>VLOOKUP(D919,目标专业代码!$I:$J,2,0)</f>
        <v>计算机科学与技术</v>
      </c>
      <c r="F919" s="41">
        <v>-0.459022085316513</v>
      </c>
      <c r="G919" s="41">
        <v>-0.236726189725281</v>
      </c>
      <c r="H919" s="41">
        <v>0.357248976791543</v>
      </c>
      <c r="I919" s="7" t="s">
        <v>1262</v>
      </c>
      <c r="J919" s="7">
        <f t="shared" si="105"/>
        <v>0</v>
      </c>
      <c r="K919" s="7" t="str">
        <f t="shared" si="106"/>
        <v>不予录取</v>
      </c>
      <c r="L919">
        <v>1</v>
      </c>
      <c r="M919">
        <v>0.79684</v>
      </c>
      <c r="N919">
        <v>-1.0051</v>
      </c>
      <c r="O919" s="41">
        <f>IF(L919=0,0,IF(C919&lt;&gt;"外语学院",综合评价得分!F919*因子分析矩阵及成分!$R$2+综合评价得分!G919*因子分析矩阵及成分!$R$3+综合评价得分!H919*因子分析矩阵及成分!$R$4,IF(综合评价得分!C919="外语学院",综合评价得分!G919*因子分析矩阵及成分!$R$7+综合评价得分!H919*因子分析矩阵及成分!$R$9)))</f>
        <v>-0.102890085611132</v>
      </c>
      <c r="P919" s="40">
        <f t="shared" si="107"/>
        <v>511</v>
      </c>
      <c r="Q919">
        <f t="shared" si="108"/>
        <v>10</v>
      </c>
      <c r="R919">
        <f t="shared" si="109"/>
        <v>7</v>
      </c>
      <c r="S919" t="str">
        <f>IF(Q919&lt;=VLOOKUP(C919,录取名额!$A:$B,2,0),"录取","不予录取")</f>
        <v>不予录取</v>
      </c>
      <c r="T919" t="str">
        <f t="shared" si="110"/>
        <v>RIGHT</v>
      </c>
      <c r="U919" t="str">
        <f>IF(R919&lt;=VLOOKUP(E919,录取名额!E:F,2,0),"录取","不予录取")</f>
        <v>不予录取</v>
      </c>
      <c r="V919" t="str">
        <f t="shared" si="111"/>
        <v>RIGHT</v>
      </c>
    </row>
    <row r="920" spans="1:22">
      <c r="A920" s="8">
        <v>1112</v>
      </c>
      <c r="B920" s="8" t="s">
        <v>1186</v>
      </c>
      <c r="C920" t="s">
        <v>1263</v>
      </c>
      <c r="D920">
        <f>VLOOKUP(A920,[1]数据整理!$A:$O,15,0)</f>
        <v>83300</v>
      </c>
      <c r="E920" t="str">
        <f>VLOOKUP(D920,目标专业代码!$I:$J,2,0)</f>
        <v>城乡规划学</v>
      </c>
      <c r="F920" s="41">
        <v>-0.411330292900246</v>
      </c>
      <c r="G920" s="41">
        <v>-0.013943895735109</v>
      </c>
      <c r="H920" s="41">
        <v>1.83447831481406</v>
      </c>
      <c r="I920" s="7" t="s">
        <v>1262</v>
      </c>
      <c r="J920" s="7">
        <f t="shared" si="105"/>
        <v>0</v>
      </c>
      <c r="K920" s="7" t="str">
        <f t="shared" si="106"/>
        <v>不予录取</v>
      </c>
      <c r="L920">
        <v>1</v>
      </c>
      <c r="M920">
        <v>0.27658</v>
      </c>
      <c r="N920">
        <v>-0.82332</v>
      </c>
      <c r="O920" s="41">
        <f>IF(L920=0,0,IF(C920&lt;&gt;"外语学院",综合评价得分!F920*因子分析矩阵及成分!$R$2+综合评价得分!G920*因子分析矩阵及成分!$R$3+综合评价得分!H920*因子分析矩阵及成分!$R$4,IF(综合评价得分!C920="外语学院",综合评价得分!G920*因子分析矩阵及成分!$R$7+综合评价得分!H920*因子分析矩阵及成分!$R$9)))</f>
        <v>0.581784262040089</v>
      </c>
      <c r="P920" s="40">
        <f t="shared" si="107"/>
        <v>131</v>
      </c>
      <c r="Q920">
        <f t="shared" si="108"/>
        <v>40</v>
      </c>
      <c r="R920">
        <f t="shared" si="109"/>
        <v>1</v>
      </c>
      <c r="S920" t="str">
        <f>IF(Q920&lt;=VLOOKUP(C920,录取名额!$A:$B,2,0),"录取","不予录取")</f>
        <v>录取</v>
      </c>
      <c r="T920" t="str">
        <f t="shared" si="110"/>
        <v>FALSE</v>
      </c>
      <c r="U920" t="str">
        <f>IF(R920&lt;=VLOOKUP(E920,录取名额!E:F,2,0),"录取","不予录取")</f>
        <v>录取</v>
      </c>
      <c r="V920" t="str">
        <f t="shared" si="111"/>
        <v>FALSE</v>
      </c>
    </row>
    <row r="921" spans="1:22">
      <c r="A921" s="8">
        <v>1113</v>
      </c>
      <c r="B921" s="8" t="s">
        <v>1187</v>
      </c>
      <c r="C921" t="s">
        <v>1261</v>
      </c>
      <c r="D921">
        <f>VLOOKUP(A921,[1]数据整理!$A:$O,15,0)</f>
        <v>95138</v>
      </c>
      <c r="E921" t="str">
        <f>VLOOKUP(D921,目标专业代码!$I:$J,2,0)</f>
        <v>农村发展</v>
      </c>
      <c r="F921" s="41">
        <v>-0.856453688785401</v>
      </c>
      <c r="G921" s="41">
        <v>0.0141499705060984</v>
      </c>
      <c r="H921" s="41">
        <v>-0.881413587411653</v>
      </c>
      <c r="I921" s="7" t="s">
        <v>1262</v>
      </c>
      <c r="J921" s="7">
        <f t="shared" si="105"/>
        <v>0</v>
      </c>
      <c r="K921" s="7" t="str">
        <f t="shared" si="106"/>
        <v>不予录取</v>
      </c>
      <c r="L921">
        <v>1</v>
      </c>
      <c r="M921">
        <v>0.67508</v>
      </c>
      <c r="N921">
        <v>-0.69771</v>
      </c>
      <c r="O921" s="41">
        <f>IF(L921=0,0,IF(C921&lt;&gt;"外语学院",综合评价得分!F921*因子分析矩阵及成分!$R$2+综合评价得分!G921*因子分析矩阵及成分!$R$3+综合评价得分!H921*因子分析矩阵及成分!$R$4,IF(综合评价得分!C921="外语学院",综合评价得分!G921*因子分析矩阵及成分!$R$7+综合评价得分!H921*因子分析矩阵及成分!$R$9)))</f>
        <v>-0.568621994128511</v>
      </c>
      <c r="P921" s="40">
        <f t="shared" si="107"/>
        <v>808</v>
      </c>
      <c r="Q921">
        <f t="shared" si="108"/>
        <v>334</v>
      </c>
      <c r="R921">
        <f t="shared" si="109"/>
        <v>6</v>
      </c>
      <c r="S921" t="str">
        <f>IF(Q921&lt;=VLOOKUP(C921,录取名额!$A:$B,2,0),"录取","不予录取")</f>
        <v>不予录取</v>
      </c>
      <c r="T921" t="str">
        <f t="shared" si="110"/>
        <v>RIGHT</v>
      </c>
      <c r="U921" t="str">
        <f>IF(R921&lt;=VLOOKUP(E921,录取名额!E:F,2,0),"录取","不予录取")</f>
        <v>不予录取</v>
      </c>
      <c r="V921" t="str">
        <f t="shared" si="111"/>
        <v>RIGHT</v>
      </c>
    </row>
    <row r="922" spans="1:22">
      <c r="A922" s="8">
        <v>1114</v>
      </c>
      <c r="B922" s="8" t="s">
        <v>1189</v>
      </c>
      <c r="C922" t="s">
        <v>1274</v>
      </c>
      <c r="D922">
        <f>VLOOKUP(A922,[1]数据整理!$A:$O,15,0)</f>
        <v>71300</v>
      </c>
      <c r="E922" t="str">
        <f>VLOOKUP(D922,目标专业代码!$I:$J,2,0)</f>
        <v>生态学</v>
      </c>
      <c r="F922" s="41">
        <v>1.31825284422812</v>
      </c>
      <c r="G922" s="41">
        <v>-0.114556717529285</v>
      </c>
      <c r="H922" s="41">
        <v>-0.0662623484147565</v>
      </c>
      <c r="I922" s="7" t="s">
        <v>1262</v>
      </c>
      <c r="J922" s="7">
        <f t="shared" si="105"/>
        <v>0</v>
      </c>
      <c r="K922" s="7" t="str">
        <f t="shared" si="106"/>
        <v>不予录取</v>
      </c>
      <c r="L922">
        <v>1</v>
      </c>
      <c r="M922">
        <v>-0.99477</v>
      </c>
      <c r="N922">
        <v>-0.87035</v>
      </c>
      <c r="O922" s="41">
        <f>IF(L922=0,0,IF(C922&lt;&gt;"外语学院",综合评价得分!F922*因子分析矩阵及成分!$R$2+综合评价得分!G922*因子分析矩阵及成分!$R$3+综合评价得分!H922*因子分析矩阵及成分!$R$4,IF(综合评价得分!C922="外语学院",综合评价得分!G922*因子分析矩阵及成分!$R$7+综合评价得分!H922*因子分析矩阵及成分!$R$9)))</f>
        <v>0.286246637789931</v>
      </c>
      <c r="P922" s="40">
        <f t="shared" si="107"/>
        <v>253</v>
      </c>
      <c r="Q922">
        <f t="shared" si="108"/>
        <v>5</v>
      </c>
      <c r="R922">
        <f t="shared" si="109"/>
        <v>2</v>
      </c>
      <c r="S922" t="str">
        <f>IF(Q922&lt;=VLOOKUP(C922,录取名额!$A:$B,2,0),"录取","不予录取")</f>
        <v>录取</v>
      </c>
      <c r="T922" t="str">
        <f t="shared" si="110"/>
        <v>FALSE</v>
      </c>
      <c r="U922" t="str">
        <f>IF(R922&lt;=VLOOKUP(E922,录取名额!E:F,2,0),"录取","不予录取")</f>
        <v>录取</v>
      </c>
      <c r="V922" t="str">
        <f t="shared" si="111"/>
        <v>FALSE</v>
      </c>
    </row>
    <row r="923" spans="1:22">
      <c r="A923" s="8">
        <v>1115</v>
      </c>
      <c r="B923" s="8" t="s">
        <v>1190</v>
      </c>
      <c r="C923" t="s">
        <v>1267</v>
      </c>
      <c r="D923">
        <f>VLOOKUP(A923,[1]数据整理!$A:$O,15,0)</f>
        <v>70503</v>
      </c>
      <c r="E923" t="str">
        <f>VLOOKUP(D923,目标专业代码!$I:$J,2,0)</f>
        <v>地图学与地理信息系统</v>
      </c>
      <c r="F923" s="41">
        <v>0.251955379766465</v>
      </c>
      <c r="G923" s="41">
        <v>0.189268705920828</v>
      </c>
      <c r="H923" s="41">
        <v>-0.407133799397119</v>
      </c>
      <c r="I923" s="7" t="s">
        <v>1262</v>
      </c>
      <c r="J923" s="7">
        <f t="shared" si="105"/>
        <v>0</v>
      </c>
      <c r="K923" s="7" t="str">
        <f t="shared" si="106"/>
        <v>不予录取</v>
      </c>
      <c r="L923">
        <v>1</v>
      </c>
      <c r="M923">
        <v>-1.64827</v>
      </c>
      <c r="N923">
        <v>-0.52648</v>
      </c>
      <c r="O923" s="41">
        <f>IF(L923=0,0,IF(C923&lt;&gt;"外语学院",综合评价得分!F923*因子分析矩阵及成分!$R$2+综合评价得分!G923*因子分析矩阵及成分!$R$3+综合评价得分!H923*因子分析矩阵及成分!$R$4,IF(综合评价得分!C923="外语学院",综合评价得分!G923*因子分析矩阵及成分!$R$7+综合评价得分!H923*因子分析矩阵及成分!$R$9)))</f>
        <v>0.00379079752949224</v>
      </c>
      <c r="P923" s="40">
        <f t="shared" si="107"/>
        <v>408</v>
      </c>
      <c r="Q923">
        <f t="shared" si="108"/>
        <v>6</v>
      </c>
      <c r="R923">
        <f t="shared" si="109"/>
        <v>2</v>
      </c>
      <c r="S923" t="str">
        <f>IF(Q923&lt;=VLOOKUP(C923,录取名额!$A:$B,2,0),"录取","不予录取")</f>
        <v>录取</v>
      </c>
      <c r="T923" t="str">
        <f t="shared" si="110"/>
        <v>FALSE</v>
      </c>
      <c r="U923" t="str">
        <f>IF(R923&lt;=VLOOKUP(E923,录取名额!E:F,2,0),"录取","不予录取")</f>
        <v>录取</v>
      </c>
      <c r="V923" t="str">
        <f t="shared" si="111"/>
        <v>FALSE</v>
      </c>
    </row>
    <row r="924" spans="1:22">
      <c r="A924" s="8">
        <v>1116</v>
      </c>
      <c r="B924" s="8" t="s">
        <v>1191</v>
      </c>
      <c r="C924" t="s">
        <v>1263</v>
      </c>
      <c r="D924">
        <f>VLOOKUP(A924,[1]数据整理!$A:$O,15,0)</f>
        <v>95300</v>
      </c>
      <c r="E924" t="str">
        <f>VLOOKUP(D924,目标专业代码!$I:$J,2,0)</f>
        <v>风景园林</v>
      </c>
      <c r="F924" s="41">
        <v>-0.649789254981579</v>
      </c>
      <c r="G924" s="41">
        <v>-1.88047739543813</v>
      </c>
      <c r="H924" s="41">
        <v>-0.881413587411653</v>
      </c>
      <c r="I924" s="7">
        <v>69.66</v>
      </c>
      <c r="J924" s="7">
        <f t="shared" si="105"/>
        <v>69.66</v>
      </c>
      <c r="K924" s="7" t="str">
        <f t="shared" si="106"/>
        <v>录取</v>
      </c>
      <c r="L924">
        <v>1</v>
      </c>
      <c r="M924">
        <v>-1.81837</v>
      </c>
      <c r="N924">
        <v>0.09629</v>
      </c>
      <c r="O924" s="41">
        <f>IF(L924=0,0,IF(C924&lt;&gt;"外语学院",综合评价得分!F924*因子分析矩阵及成分!$R$2+综合评价得分!G924*因子分析矩阵及成分!$R$3+综合评价得分!H924*因子分析矩阵及成分!$R$4,IF(综合评价得分!C924="外语学院",综合评价得分!G924*因子分析矩阵及成分!$R$7+综合评价得分!H924*因子分析矩阵及成分!$R$9)))</f>
        <v>-1.40990708281042</v>
      </c>
      <c r="P924" s="40">
        <f t="shared" si="107"/>
        <v>959</v>
      </c>
      <c r="Q924">
        <f t="shared" si="108"/>
        <v>232</v>
      </c>
      <c r="R924">
        <f t="shared" si="109"/>
        <v>117</v>
      </c>
      <c r="S924" t="str">
        <f>IF(Q924&lt;=VLOOKUP(C924,录取名额!$A:$B,2,0),"录取","不予录取")</f>
        <v>不予录取</v>
      </c>
      <c r="T924" t="str">
        <f t="shared" si="110"/>
        <v>FALSE</v>
      </c>
      <c r="U924" t="str">
        <f>IF(R924&lt;=VLOOKUP(E924,录取名额!E:F,2,0),"录取","不予录取")</f>
        <v>不予录取</v>
      </c>
      <c r="V924" t="str">
        <f t="shared" si="111"/>
        <v>FALSE</v>
      </c>
    </row>
    <row r="925" spans="1:22">
      <c r="A925" s="8">
        <v>1117</v>
      </c>
      <c r="B925" s="8" t="s">
        <v>1192</v>
      </c>
      <c r="C925" t="s">
        <v>1266</v>
      </c>
      <c r="D925">
        <f>VLOOKUP(A925,[1]数据整理!$A:$O,15,0)</f>
        <v>81200</v>
      </c>
      <c r="E925" t="str">
        <f>VLOOKUP(D925,目标专业代码!$I:$J,2,0)</f>
        <v>计算机科学与技术</v>
      </c>
      <c r="F925" s="41">
        <v>0.0497265502995994</v>
      </c>
      <c r="G925" s="41">
        <v>-0.259035455639928</v>
      </c>
      <c r="H925" s="41">
        <v>0.571746967939606</v>
      </c>
      <c r="I925" s="7" t="s">
        <v>1275</v>
      </c>
      <c r="J925" s="7">
        <f t="shared" si="105"/>
        <v>0</v>
      </c>
      <c r="K925" s="7" t="str">
        <f t="shared" si="106"/>
        <v>不予录取</v>
      </c>
      <c r="L925">
        <v>1</v>
      </c>
      <c r="M925">
        <v>-0.58007</v>
      </c>
      <c r="N925">
        <v>1.20303</v>
      </c>
      <c r="O925" s="41">
        <f>IF(L925=0,0,IF(C925&lt;&gt;"外语学院",综合评价得分!F925*因子分析矩阵及成分!$R$2+综合评价得分!G925*因子分析矩阵及成分!$R$3+综合评价得分!H925*因子分析矩阵及成分!$R$4,IF(综合评价得分!C925="外语学院",综合评价得分!G925*因子分析矩阵及成分!$R$7+综合评价得分!H925*因子分析矩阵及成分!$R$9)))</f>
        <v>0.10991288543534</v>
      </c>
      <c r="P925" s="40">
        <f t="shared" si="107"/>
        <v>346</v>
      </c>
      <c r="Q925">
        <f t="shared" si="108"/>
        <v>5</v>
      </c>
      <c r="R925">
        <f t="shared" si="109"/>
        <v>4</v>
      </c>
      <c r="S925" t="str">
        <f>IF(Q925&lt;=VLOOKUP(C925,录取名额!$A:$B,2,0),"录取","不予录取")</f>
        <v>不予录取</v>
      </c>
      <c r="T925" t="str">
        <f t="shared" si="110"/>
        <v>RIGHT</v>
      </c>
      <c r="U925" t="str">
        <f>IF(R925&lt;=VLOOKUP(E925,录取名额!E:F,2,0),"录取","不予录取")</f>
        <v>不予录取</v>
      </c>
      <c r="V925" t="str">
        <f t="shared" si="111"/>
        <v>RIGHT</v>
      </c>
    </row>
    <row r="926" spans="1:22">
      <c r="A926" s="8">
        <v>1119</v>
      </c>
      <c r="B926" s="8" t="s">
        <v>1193</v>
      </c>
      <c r="C926" t="s">
        <v>1271</v>
      </c>
      <c r="D926">
        <f>VLOOKUP(A926,[1]数据整理!$A:$O,15,0)</f>
        <v>90702</v>
      </c>
      <c r="E926" t="str">
        <f>VLOOKUP(D926,目标专业代码!$I:$J,2,0)</f>
        <v>森林培育</v>
      </c>
      <c r="F926" s="41">
        <v>-1.55593331089064</v>
      </c>
      <c r="G926" s="41">
        <v>-1.52297440315927</v>
      </c>
      <c r="H926" s="41">
        <v>-0.697690295511693</v>
      </c>
      <c r="I926" s="7">
        <v>85.4</v>
      </c>
      <c r="J926" s="7">
        <f t="shared" si="105"/>
        <v>85.4</v>
      </c>
      <c r="K926" s="7" t="str">
        <f t="shared" si="106"/>
        <v>录取</v>
      </c>
      <c r="L926">
        <v>1</v>
      </c>
      <c r="M926">
        <v>0.85092</v>
      </c>
      <c r="N926">
        <v>-1.20849</v>
      </c>
      <c r="O926" s="41">
        <f>IF(L926=0,0,IF(C926&lt;&gt;"外语学院",综合评价得分!F926*因子分析矩阵及成分!$R$2+综合评价得分!G926*因子分析矩阵及成分!$R$3+综合评价得分!H926*因子分析矩阵及成分!$R$4,IF(综合评价得分!C926="外语学院",综合评价得分!G926*因子分析矩阵及成分!$R$7+综合评价得分!H926*因子分析矩阵及成分!$R$9)))</f>
        <v>-1.42152757522275</v>
      </c>
      <c r="P926" s="40">
        <f t="shared" si="107"/>
        <v>962</v>
      </c>
      <c r="Q926">
        <f t="shared" si="108"/>
        <v>62</v>
      </c>
      <c r="R926">
        <f t="shared" si="109"/>
        <v>20</v>
      </c>
      <c r="S926" t="str">
        <f>IF(Q926&lt;=VLOOKUP(C926,录取名额!$A:$B,2,0),"录取","不予录取")</f>
        <v>不予录取</v>
      </c>
      <c r="T926" t="str">
        <f t="shared" si="110"/>
        <v>FALSE</v>
      </c>
      <c r="U926" t="str">
        <f>IF(R926&lt;=VLOOKUP(E926,录取名额!E:F,2,0),"录取","不予录取")</f>
        <v>不予录取</v>
      </c>
      <c r="V926" t="str">
        <f t="shared" si="111"/>
        <v>FALSE</v>
      </c>
    </row>
    <row r="927" spans="1:22">
      <c r="A927" s="8">
        <v>1120</v>
      </c>
      <c r="B927" s="8" t="s">
        <v>1194</v>
      </c>
      <c r="C927" t="s">
        <v>1263</v>
      </c>
      <c r="D927">
        <f>VLOOKUP(A927,[1]数据整理!$A:$O,15,0)</f>
        <v>83400</v>
      </c>
      <c r="E927" t="str">
        <f>VLOOKUP(D927,目标专业代码!$I:$J,2,0)</f>
        <v>风景园林学（工学）</v>
      </c>
      <c r="F927" s="41">
        <v>0.821872990082176</v>
      </c>
      <c r="G927" s="41">
        <v>0.132075034997957</v>
      </c>
      <c r="H927" s="41">
        <v>0.308288704156424</v>
      </c>
      <c r="I927" s="7" t="s">
        <v>1262</v>
      </c>
      <c r="J927" s="7">
        <f t="shared" si="105"/>
        <v>0</v>
      </c>
      <c r="K927" s="7" t="str">
        <f t="shared" si="106"/>
        <v>不予录取</v>
      </c>
      <c r="L927">
        <v>1</v>
      </c>
      <c r="M927">
        <v>-0.17391</v>
      </c>
      <c r="N927">
        <v>0.32387</v>
      </c>
      <c r="O927" s="41">
        <f>IF(L927=0,0,IF(C927&lt;&gt;"外语学院",综合评价得分!F927*因子分析矩阵及成分!$R$2+综合评价得分!G927*因子分析矩阵及成分!$R$3+综合评价得分!H927*因子分析矩阵及成分!$R$4,IF(综合评价得分!C927="外语学院",综合评价得分!G927*因子分析矩阵及成分!$R$7+综合评价得分!H927*因子分析矩阵及成分!$R$9)))</f>
        <v>0.40887791481583</v>
      </c>
      <c r="P927" s="40">
        <f t="shared" si="107"/>
        <v>192</v>
      </c>
      <c r="Q927">
        <f t="shared" si="108"/>
        <v>54</v>
      </c>
      <c r="R927">
        <f t="shared" si="109"/>
        <v>15</v>
      </c>
      <c r="S927" t="str">
        <f>IF(Q927&lt;=VLOOKUP(C927,录取名额!$A:$B,2,0),"录取","不予录取")</f>
        <v>录取</v>
      </c>
      <c r="T927" t="str">
        <f t="shared" si="110"/>
        <v>FALSE</v>
      </c>
      <c r="U927" t="str">
        <f>IF(R927&lt;=VLOOKUP(E927,录取名额!E:F,2,0),"录取","不予录取")</f>
        <v>录取</v>
      </c>
      <c r="V927" t="str">
        <f t="shared" si="111"/>
        <v>FALSE</v>
      </c>
    </row>
    <row r="928" spans="1:22">
      <c r="A928" s="8">
        <v>1121</v>
      </c>
      <c r="B928" s="8" t="s">
        <v>1195</v>
      </c>
      <c r="C928" t="s">
        <v>1270</v>
      </c>
      <c r="D928">
        <f>VLOOKUP(A928,[1]数据整理!$A:$O,15,0)</f>
        <v>50200</v>
      </c>
      <c r="E928" t="str">
        <f>VLOOKUP(D928,目标专业代码!$I:$J,2,0)</f>
        <v>外国语言文学</v>
      </c>
      <c r="F928" s="41">
        <v>-0.522611141871535</v>
      </c>
      <c r="G928" s="41">
        <v>0.213810091203585</v>
      </c>
      <c r="H928" s="41">
        <v>-0.835482764436663</v>
      </c>
      <c r="I928" s="7" t="s">
        <v>1262</v>
      </c>
      <c r="J928" s="7">
        <f t="shared" si="105"/>
        <v>0</v>
      </c>
      <c r="K928" s="7" t="str">
        <f t="shared" si="106"/>
        <v>不予录取</v>
      </c>
      <c r="L928">
        <v>1</v>
      </c>
      <c r="M928">
        <v>1.02072</v>
      </c>
      <c r="N928">
        <v>-0.51209</v>
      </c>
      <c r="O928" s="41">
        <f>IF(L928=0,0,IF(C928&lt;&gt;"外语学院",综合评价得分!F928*因子分析矩阵及成分!$R$2+综合评价得分!G928*因子分析矩阵及成分!$R$3+综合评价得分!H928*因子分析矩阵及成分!$R$4,IF(综合评价得分!C928="外语学院",综合评价得分!G928*因子分析矩阵及成分!$R$7+综合评价得分!H928*因子分析矩阵及成分!$R$9)))</f>
        <v>-0.159211874979808</v>
      </c>
      <c r="P928" s="40">
        <f t="shared" si="107"/>
        <v>562</v>
      </c>
      <c r="Q928">
        <f t="shared" si="108"/>
        <v>19</v>
      </c>
      <c r="R928">
        <f t="shared" si="109"/>
        <v>9</v>
      </c>
      <c r="S928" t="str">
        <f>IF(Q928&lt;=VLOOKUP(C928,录取名额!$A:$B,2,0),"录取","不予录取")</f>
        <v>不予录取</v>
      </c>
      <c r="T928" t="str">
        <f t="shared" si="110"/>
        <v>RIGHT</v>
      </c>
      <c r="U928" t="str">
        <f>IF(R928&lt;=VLOOKUP(E928,录取名额!E:F,2,0),"录取","不予录取")</f>
        <v>不予录取</v>
      </c>
      <c r="V928" t="str">
        <f t="shared" si="111"/>
        <v>RIGHT</v>
      </c>
    </row>
    <row r="929" spans="1:22">
      <c r="A929" s="8">
        <v>1123</v>
      </c>
      <c r="B929" s="8" t="s">
        <v>1196</v>
      </c>
      <c r="C929" t="s">
        <v>1265</v>
      </c>
      <c r="D929">
        <f>VLOOKUP(A929,[1]数据整理!$A:$O,15,0)</f>
        <v>130500</v>
      </c>
      <c r="E929" t="str">
        <f>VLOOKUP(D929,目标专业代码!$I:$J,2,0)</f>
        <v>设计学</v>
      </c>
      <c r="F929" s="41">
        <v>-0.156974066680158</v>
      </c>
      <c r="G929" s="41">
        <v>0.201691191182236</v>
      </c>
      <c r="H929" s="41">
        <v>-0.651759472536703</v>
      </c>
      <c r="I929" s="7" t="s">
        <v>1262</v>
      </c>
      <c r="J929" s="7">
        <f t="shared" si="105"/>
        <v>0</v>
      </c>
      <c r="K929" s="7" t="str">
        <f t="shared" si="106"/>
        <v>不予录取</v>
      </c>
      <c r="L929">
        <v>1</v>
      </c>
      <c r="M929">
        <v>1.17093</v>
      </c>
      <c r="N929">
        <v>0.884</v>
      </c>
      <c r="O929" s="41">
        <f>IF(L929=0,0,IF(C929&lt;&gt;"外语学院",综合评价得分!F929*因子分析矩阵及成分!$R$2+综合评价得分!G929*因子分析矩阵及成分!$R$3+综合评价得分!H929*因子分析矩阵及成分!$R$4,IF(综合评价得分!C929="外语学院",综合评价得分!G929*因子分析矩阵及成分!$R$7+综合评价得分!H929*因子分析矩阵及成分!$R$9)))</f>
        <v>-0.197529415363912</v>
      </c>
      <c r="P929" s="40">
        <f t="shared" si="107"/>
        <v>597</v>
      </c>
      <c r="Q929">
        <f t="shared" si="108"/>
        <v>41</v>
      </c>
      <c r="R929">
        <f t="shared" si="109"/>
        <v>13</v>
      </c>
      <c r="S929" t="str">
        <f>IF(Q929&lt;=VLOOKUP(C929,录取名额!$A:$B,2,0),"录取","不予录取")</f>
        <v>不予录取</v>
      </c>
      <c r="T929" t="str">
        <f t="shared" si="110"/>
        <v>RIGHT</v>
      </c>
      <c r="U929" t="str">
        <f>IF(R929&lt;=VLOOKUP(E929,录取名额!E:F,2,0),"录取","不予录取")</f>
        <v>不予录取</v>
      </c>
      <c r="V929" t="str">
        <f t="shared" si="111"/>
        <v>RIGHT</v>
      </c>
    </row>
    <row r="930" spans="1:22">
      <c r="A930" s="8">
        <v>1124</v>
      </c>
      <c r="B930" s="8" t="s">
        <v>1197</v>
      </c>
      <c r="C930" t="s">
        <v>1270</v>
      </c>
      <c r="D930">
        <f>VLOOKUP(A930,[1]数据整理!$A:$O,15,0)</f>
        <v>55101</v>
      </c>
      <c r="E930" t="str">
        <f>VLOOKUP(D930,目标专业代码!$I:$J,2,0)</f>
        <v>英语笔译</v>
      </c>
      <c r="F930" s="41">
        <v>1.74109494220429</v>
      </c>
      <c r="G930" s="41">
        <v>0.368942354631113</v>
      </c>
      <c r="H930" s="41">
        <v>-0.636787914272069</v>
      </c>
      <c r="I930" s="7" t="s">
        <v>1262</v>
      </c>
      <c r="J930" s="7">
        <f t="shared" si="105"/>
        <v>0</v>
      </c>
      <c r="K930" s="7" t="str">
        <f t="shared" si="106"/>
        <v>不予录取</v>
      </c>
      <c r="L930">
        <v>1</v>
      </c>
      <c r="M930">
        <v>-0.98024</v>
      </c>
      <c r="N930">
        <v>-1.21262</v>
      </c>
      <c r="O930" s="41">
        <f>IF(L930=0,0,IF(C930&lt;&gt;"外语学院",综合评价得分!F930*因子分析矩阵及成分!$R$2+综合评价得分!G930*因子分析矩阵及成分!$R$3+综合评价得分!H930*因子分析矩阵及成分!$R$4,IF(综合评价得分!C930="外语学院",综合评价得分!G930*因子分析矩阵及成分!$R$7+综合评价得分!H930*因子分析矩阵及成分!$R$9)))</f>
        <v>0.0335348576527916</v>
      </c>
      <c r="P930" s="40">
        <f t="shared" si="107"/>
        <v>391</v>
      </c>
      <c r="Q930">
        <f t="shared" si="108"/>
        <v>9</v>
      </c>
      <c r="R930">
        <f t="shared" si="109"/>
        <v>8</v>
      </c>
      <c r="S930" t="str">
        <f>IF(Q930&lt;=VLOOKUP(C930,录取名额!$A:$B,2,0),"录取","不予录取")</f>
        <v>不予录取</v>
      </c>
      <c r="T930" t="str">
        <f t="shared" si="110"/>
        <v>RIGHT</v>
      </c>
      <c r="U930" t="str">
        <f>IF(R930&lt;=VLOOKUP(E930,录取名额!E:F,2,0),"录取","不予录取")</f>
        <v>不予录取</v>
      </c>
      <c r="V930" t="str">
        <f t="shared" si="111"/>
        <v>RIGHT</v>
      </c>
    </row>
    <row r="931" spans="1:22">
      <c r="A931" s="8">
        <v>1125</v>
      </c>
      <c r="B931" s="8" t="s">
        <v>1198</v>
      </c>
      <c r="C931" t="s">
        <v>1263</v>
      </c>
      <c r="D931">
        <f>VLOOKUP(A931,[1]数据整理!$A:$O,15,0)</f>
        <v>95300</v>
      </c>
      <c r="E931" t="str">
        <f>VLOOKUP(D931,目标专业代码!$I:$J,2,0)</f>
        <v>风景园林</v>
      </c>
      <c r="F931" s="41">
        <v>1.11602401476125</v>
      </c>
      <c r="G931" s="41">
        <v>-0.00671974907731718</v>
      </c>
      <c r="H931" s="41">
        <v>2.81751074795919</v>
      </c>
      <c r="I931" s="7">
        <v>76.3</v>
      </c>
      <c r="J931" s="7">
        <f t="shared" si="105"/>
        <v>76.3</v>
      </c>
      <c r="K931" s="7" t="str">
        <f t="shared" si="106"/>
        <v>录取</v>
      </c>
      <c r="L931">
        <v>1</v>
      </c>
      <c r="M931">
        <v>0.72744</v>
      </c>
      <c r="N931">
        <v>0.02235</v>
      </c>
      <c r="O931" s="41">
        <f>IF(L931=0,0,IF(C931&lt;&gt;"外语学院",综合评价得分!F931*因子分析矩阵及成分!$R$2+综合评价得分!G931*因子分析矩阵及成分!$R$3+综合评价得分!H931*因子分析矩阵及成分!$R$4,IF(综合评价得分!C931="外语学院",综合评价得分!G931*因子分析矩阵及成分!$R$7+综合评价得分!H931*因子分析矩阵及成分!$R$9)))</f>
        <v>1.38571253702501</v>
      </c>
      <c r="P931" s="40">
        <f t="shared" si="107"/>
        <v>28</v>
      </c>
      <c r="Q931">
        <f t="shared" si="108"/>
        <v>12</v>
      </c>
      <c r="R931">
        <f t="shared" si="109"/>
        <v>8</v>
      </c>
      <c r="S931" t="str">
        <f>IF(Q931&lt;=VLOOKUP(C931,录取名额!$A:$B,2,0),"录取","不予录取")</f>
        <v>录取</v>
      </c>
      <c r="T931" t="str">
        <f t="shared" si="110"/>
        <v>RIGHT</v>
      </c>
      <c r="U931" t="str">
        <f>IF(R931&lt;=VLOOKUP(E931,录取名额!E:F,2,0),"录取","不予录取")</f>
        <v>录取</v>
      </c>
      <c r="V931" t="str">
        <f t="shared" si="111"/>
        <v>RIGHT</v>
      </c>
    </row>
    <row r="932" spans="1:22">
      <c r="A932" s="8">
        <v>1128</v>
      </c>
      <c r="B932" s="8" t="s">
        <v>1199</v>
      </c>
      <c r="C932" t="s">
        <v>1263</v>
      </c>
      <c r="D932">
        <f>VLOOKUP(A932,[1]数据整理!$A:$O,15,0)</f>
        <v>83400</v>
      </c>
      <c r="E932" t="str">
        <f>VLOOKUP(D932,目标专业代码!$I:$J,2,0)</f>
        <v>风景园林学（工学）</v>
      </c>
      <c r="F932" s="41">
        <v>2.01686152784092</v>
      </c>
      <c r="G932" s="41">
        <v>0.321473069628962</v>
      </c>
      <c r="H932" s="41">
        <v>0.919722258116561</v>
      </c>
      <c r="I932" s="7">
        <v>85.19</v>
      </c>
      <c r="J932" s="7">
        <f t="shared" si="105"/>
        <v>85.19</v>
      </c>
      <c r="K932" s="7" t="str">
        <f t="shared" si="106"/>
        <v>录取</v>
      </c>
      <c r="L932">
        <v>1</v>
      </c>
      <c r="M932">
        <v>-0.2448</v>
      </c>
      <c r="N932">
        <v>-0.83997</v>
      </c>
      <c r="O932" s="41">
        <f>IF(L932=0,0,IF(C932&lt;&gt;"外语学院",综合评价得分!F932*因子分析矩阵及成分!$R$2+综合评价得分!G932*因子分析矩阵及成分!$R$3+综合评价得分!H932*因子分析矩阵及成分!$R$4,IF(综合评价得分!C932="外语学院",综合评价得分!G932*因子分析矩阵及成分!$R$7+综合评价得分!H932*因子分析矩阵及成分!$R$9)))</f>
        <v>1.06462760682684</v>
      </c>
      <c r="P932" s="40">
        <f t="shared" si="107"/>
        <v>55</v>
      </c>
      <c r="Q932">
        <f t="shared" si="108"/>
        <v>19</v>
      </c>
      <c r="R932">
        <f t="shared" si="109"/>
        <v>3</v>
      </c>
      <c r="S932" t="str">
        <f>IF(Q932&lt;=VLOOKUP(C932,录取名额!$A:$B,2,0),"录取","不予录取")</f>
        <v>录取</v>
      </c>
      <c r="T932" t="str">
        <f t="shared" si="110"/>
        <v>RIGHT</v>
      </c>
      <c r="U932" t="str">
        <f>IF(R932&lt;=VLOOKUP(E932,录取名额!E:F,2,0),"录取","不予录取")</f>
        <v>录取</v>
      </c>
      <c r="V932" t="str">
        <f t="shared" si="111"/>
        <v>RIGHT</v>
      </c>
    </row>
    <row r="933" spans="1:22">
      <c r="A933" s="8">
        <v>1129</v>
      </c>
      <c r="B933" s="8" t="s">
        <v>1200</v>
      </c>
      <c r="C933" t="s">
        <v>1261</v>
      </c>
      <c r="D933">
        <f>VLOOKUP(A933,[1]数据整理!$A:$O,15,0)</f>
        <v>125300</v>
      </c>
      <c r="E933" t="str">
        <f>VLOOKUP(D933,目标专业代码!$I:$J,2,0)</f>
        <v>会计</v>
      </c>
      <c r="F933" s="41">
        <v>0.85864186816706</v>
      </c>
      <c r="G933" s="41">
        <v>0.365358972170556</v>
      </c>
      <c r="H933" s="41">
        <v>-0.315272153447139</v>
      </c>
      <c r="I933" s="7" t="s">
        <v>1262</v>
      </c>
      <c r="J933" s="7">
        <f t="shared" si="105"/>
        <v>0</v>
      </c>
      <c r="K933" s="7" t="str">
        <f t="shared" si="106"/>
        <v>不予录取</v>
      </c>
      <c r="L933">
        <v>1</v>
      </c>
      <c r="M933">
        <v>-0.95426</v>
      </c>
      <c r="N933">
        <v>0.00669</v>
      </c>
      <c r="O933" s="41">
        <f>IF(L933=0,0,IF(C933&lt;&gt;"外语学院",综合评价得分!F933*因子分析矩阵及成分!$R$2+综合评价得分!G933*因子分析矩阵及成分!$R$3+综合评价得分!H933*因子分析矩阵及成分!$R$4,IF(综合评价得分!C933="外语学院",综合评价得分!G933*因子分析矩阵及成分!$R$7+综合评价得分!H933*因子分析矩阵及成分!$R$9)))</f>
        <v>0.290918417013947</v>
      </c>
      <c r="P933" s="40">
        <f t="shared" si="107"/>
        <v>250</v>
      </c>
      <c r="Q933">
        <f t="shared" si="108"/>
        <v>123</v>
      </c>
      <c r="R933">
        <f t="shared" si="109"/>
        <v>23</v>
      </c>
      <c r="S933" t="str">
        <f>IF(Q933&lt;=VLOOKUP(C933,录取名额!$A:$B,2,0),"录取","不予录取")</f>
        <v>不予录取</v>
      </c>
      <c r="T933" t="str">
        <f t="shared" si="110"/>
        <v>RIGHT</v>
      </c>
      <c r="U933" t="str">
        <f>IF(R933&lt;=VLOOKUP(E933,录取名额!E:F,2,0),"录取","不予录取")</f>
        <v>不予录取</v>
      </c>
      <c r="V933" t="str">
        <f t="shared" si="111"/>
        <v>RIGHT</v>
      </c>
    </row>
    <row r="934" spans="1:22">
      <c r="A934" s="8">
        <v>1130</v>
      </c>
      <c r="B934" s="8" t="s">
        <v>1201</v>
      </c>
      <c r="C934" t="s">
        <v>1267</v>
      </c>
      <c r="D934">
        <f>VLOOKUP(A934,[1]数据整理!$A:$O,15,0)</f>
        <v>90707</v>
      </c>
      <c r="E934" t="str">
        <f>VLOOKUP(D934,目标专业代码!$I:$J,2,0)</f>
        <v>水土保持与荒漠化防治</v>
      </c>
      <c r="F934" s="41">
        <v>-1.22209076397678</v>
      </c>
      <c r="G934" s="41">
        <v>-1.94130817654202</v>
      </c>
      <c r="H934" s="41">
        <v>-0.881413587411653</v>
      </c>
      <c r="I934" s="7">
        <v>82.68</v>
      </c>
      <c r="J934" s="7">
        <f t="shared" si="105"/>
        <v>82.68</v>
      </c>
      <c r="K934" s="7" t="str">
        <f t="shared" si="106"/>
        <v>录取</v>
      </c>
      <c r="L934">
        <v>1</v>
      </c>
      <c r="M934">
        <v>-0.28201</v>
      </c>
      <c r="N934">
        <v>0.37881</v>
      </c>
      <c r="O934" s="41">
        <f>IF(L934=0,0,IF(C934&lt;&gt;"外语学院",综合评价得分!F934*因子分析矩阵及成分!$R$2+综合评价得分!G934*因子分析矩阵及成分!$R$3+综合评价得分!H934*因子分析矩阵及成分!$R$4,IF(综合评价得分!C934="外语学院",综合评价得分!G934*因子分析矩阵及成分!$R$7+综合评价得分!H934*因子分析矩阵及成分!$R$9)))</f>
        <v>-1.59763719640168</v>
      </c>
      <c r="P934" s="40">
        <f t="shared" si="107"/>
        <v>969</v>
      </c>
      <c r="Q934">
        <f t="shared" si="108"/>
        <v>31</v>
      </c>
      <c r="R934">
        <f t="shared" si="109"/>
        <v>19</v>
      </c>
      <c r="S934" t="str">
        <f>IF(Q934&lt;=VLOOKUP(C934,录取名额!$A:$B,2,0),"录取","不予录取")</f>
        <v>不予录取</v>
      </c>
      <c r="T934" t="str">
        <f t="shared" si="110"/>
        <v>FALSE</v>
      </c>
      <c r="U934" t="str">
        <f>IF(R934&lt;=VLOOKUP(E934,录取名额!E:F,2,0),"录取","不予录取")</f>
        <v>不予录取</v>
      </c>
      <c r="V934" t="str">
        <f t="shared" si="111"/>
        <v>FALSE</v>
      </c>
    </row>
    <row r="935" spans="1:22">
      <c r="A935" s="8">
        <v>1132</v>
      </c>
      <c r="B935" s="8" t="s">
        <v>1202</v>
      </c>
      <c r="C935" t="s">
        <v>1269</v>
      </c>
      <c r="D935">
        <f>VLOOKUP(A935,[1]数据整理!$A:$O,15,0)</f>
        <v>30100</v>
      </c>
      <c r="E935" t="str">
        <f>VLOOKUP(D935,目标专业代码!$I:$J,2,0)</f>
        <v>法学</v>
      </c>
      <c r="F935" s="41">
        <v>-1.66721415986193</v>
      </c>
      <c r="G935" s="41">
        <v>-0.718003398735799</v>
      </c>
      <c r="H935" s="41">
        <v>0.321876158918476</v>
      </c>
      <c r="I935" s="7">
        <v>83.87</v>
      </c>
      <c r="J935" s="7">
        <f t="shared" si="105"/>
        <v>83.87</v>
      </c>
      <c r="K935" s="7" t="str">
        <f t="shared" si="106"/>
        <v>录取</v>
      </c>
      <c r="L935">
        <v>1</v>
      </c>
      <c r="M935">
        <v>0.62216</v>
      </c>
      <c r="N935">
        <v>2.18234</v>
      </c>
      <c r="O935" s="41">
        <f>IF(L935=0,0,IF(C935&lt;&gt;"外语学院",综合评价得分!F935*因子分析矩阵及成分!$R$2+综合评价得分!G935*因子分析矩阵及成分!$R$3+综合评价得分!H935*因子分析矩阵及成分!$R$4,IF(综合评价得分!C935="外语学院",综合评价得分!G935*因子分析矩阵及成分!$R$7+综合评价得分!H935*因子分析矩阵及成分!$R$9)))</f>
        <v>-0.680123207811912</v>
      </c>
      <c r="P935" s="40">
        <f t="shared" si="107"/>
        <v>853</v>
      </c>
      <c r="Q935">
        <f t="shared" si="108"/>
        <v>44</v>
      </c>
      <c r="R935">
        <f t="shared" si="109"/>
        <v>12</v>
      </c>
      <c r="S935" t="str">
        <f>IF(Q935&lt;=VLOOKUP(C935,录取名额!$A:$B,2,0),"录取","不予录取")</f>
        <v>不予录取</v>
      </c>
      <c r="T935" t="str">
        <f t="shared" si="110"/>
        <v>FALSE</v>
      </c>
      <c r="U935" t="str">
        <f>IF(R935&lt;=VLOOKUP(E935,录取名额!E:F,2,0),"录取","不予录取")</f>
        <v>不予录取</v>
      </c>
      <c r="V935" t="str">
        <f t="shared" si="111"/>
        <v>FALSE</v>
      </c>
    </row>
    <row r="936" spans="1:22">
      <c r="A936" s="8">
        <v>1134</v>
      </c>
      <c r="B936" s="8" t="s">
        <v>1203</v>
      </c>
      <c r="C936" t="s">
        <v>1261</v>
      </c>
      <c r="D936">
        <f>VLOOKUP(A936,[1]数据整理!$A:$O,15,0)</f>
        <v>95138</v>
      </c>
      <c r="E936" t="str">
        <f>VLOOKUP(D936,目标专业代码!$I:$J,2,0)</f>
        <v>农村发展</v>
      </c>
      <c r="F936" s="41">
        <v>-0.170886718209708</v>
      </c>
      <c r="G936" s="41">
        <v>0.345834154580944</v>
      </c>
      <c r="H936" s="41">
        <v>-0.881413587411653</v>
      </c>
      <c r="I936" s="7" t="s">
        <v>1262</v>
      </c>
      <c r="J936" s="7">
        <f t="shared" si="105"/>
        <v>0</v>
      </c>
      <c r="K936" s="7" t="str">
        <f t="shared" si="106"/>
        <v>不予录取</v>
      </c>
      <c r="L936">
        <v>1</v>
      </c>
      <c r="M936">
        <v>0.84327</v>
      </c>
      <c r="N936">
        <v>0.32444</v>
      </c>
      <c r="O936" s="41">
        <f>IF(L936=0,0,IF(C936&lt;&gt;"外语学院",综合评价得分!F936*因子分析矩阵及成分!$R$2+综合评价得分!G936*因子分析矩阵及成分!$R$3+综合评价得分!H936*因子分析矩阵及成分!$R$4,IF(综合评价得分!C936="外语学院",综合评价得分!G936*因子分析矩阵及成分!$R$7+综合评价得分!H936*因子分析矩阵及成分!$R$9)))</f>
        <v>-0.220977342390641</v>
      </c>
      <c r="P936" s="40">
        <f t="shared" si="107"/>
        <v>624</v>
      </c>
      <c r="Q936">
        <f t="shared" si="108"/>
        <v>273</v>
      </c>
      <c r="R936">
        <f t="shared" si="109"/>
        <v>4</v>
      </c>
      <c r="S936" t="str">
        <f>IF(Q936&lt;=VLOOKUP(C936,录取名额!$A:$B,2,0),"录取","不予录取")</f>
        <v>不予录取</v>
      </c>
      <c r="T936" t="str">
        <f t="shared" si="110"/>
        <v>RIGHT</v>
      </c>
      <c r="U936" t="str">
        <f>IF(R936&lt;=VLOOKUP(E936,录取名额!E:F,2,0),"录取","不予录取")</f>
        <v>不予录取</v>
      </c>
      <c r="V936" t="str">
        <f t="shared" si="111"/>
        <v>RIGHT</v>
      </c>
    </row>
    <row r="937" spans="1:22">
      <c r="A937" s="8">
        <v>1135</v>
      </c>
      <c r="B937" s="8" t="s">
        <v>1204</v>
      </c>
      <c r="C937" t="s">
        <v>1263</v>
      </c>
      <c r="D937">
        <f>VLOOKUP(A937,[1]数据整理!$A:$O,15,0)</f>
        <v>97300</v>
      </c>
      <c r="E937" t="str">
        <f>VLOOKUP(D937,目标专业代码!$I:$J,2,0)</f>
        <v>风景园林学（农学）</v>
      </c>
      <c r="F937" s="41">
        <v>0.335841121621263</v>
      </c>
      <c r="G937" s="41">
        <v>0.171333587184021</v>
      </c>
      <c r="H937" s="41">
        <v>-0.881413587411653</v>
      </c>
      <c r="I937" s="7" t="s">
        <v>1262</v>
      </c>
      <c r="J937" s="7">
        <f t="shared" si="105"/>
        <v>0</v>
      </c>
      <c r="K937" s="7" t="str">
        <f t="shared" si="106"/>
        <v>不予录取</v>
      </c>
      <c r="L937">
        <v>1</v>
      </c>
      <c r="M937">
        <v>-1.64924</v>
      </c>
      <c r="N937">
        <v>-1.02734</v>
      </c>
      <c r="O937" s="41">
        <f>IF(L937=0,0,IF(C937&lt;&gt;"外语学院",综合评价得分!F937*因子分析矩阵及成分!$R$2+综合评价得分!G937*因子分析矩阵及成分!$R$3+综合评价得分!H937*因子分析矩阵及成分!$R$4,IF(综合评价得分!C937="外语学院",综合评价得分!G937*因子分析矩阵及成分!$R$7+综合评价得分!H937*因子分析矩阵及成分!$R$9)))</f>
        <v>-0.163073245522292</v>
      </c>
      <c r="P937" s="40">
        <f t="shared" si="107"/>
        <v>564</v>
      </c>
      <c r="Q937">
        <f t="shared" si="108"/>
        <v>139</v>
      </c>
      <c r="R937">
        <f t="shared" si="109"/>
        <v>26</v>
      </c>
      <c r="S937" t="str">
        <f>IF(Q937&lt;=VLOOKUP(C937,录取名额!$A:$B,2,0),"录取","不予录取")</f>
        <v>不予录取</v>
      </c>
      <c r="T937" t="str">
        <f t="shared" si="110"/>
        <v>RIGHT</v>
      </c>
      <c r="U937" t="str">
        <f>IF(R937&lt;=VLOOKUP(E937,录取名额!E:F,2,0),"录取","不予录取")</f>
        <v>不予录取</v>
      </c>
      <c r="V937" t="str">
        <f t="shared" si="111"/>
        <v>RIGHT</v>
      </c>
    </row>
    <row r="938" spans="1:22">
      <c r="A938" s="8">
        <v>1136</v>
      </c>
      <c r="B938" s="8" t="s">
        <v>1205</v>
      </c>
      <c r="C938" t="s">
        <v>1263</v>
      </c>
      <c r="D938">
        <f>VLOOKUP(A938,[1]数据整理!$A:$O,15,0)</f>
        <v>97300</v>
      </c>
      <c r="E938" t="str">
        <f>VLOOKUP(D938,目标专业代码!$I:$J,2,0)</f>
        <v>风景园林学（农学）</v>
      </c>
      <c r="F938" s="41">
        <v>-0.0605800839550552</v>
      </c>
      <c r="G938" s="41">
        <v>0.247544094890518</v>
      </c>
      <c r="H938" s="41">
        <v>0.273254420334937</v>
      </c>
      <c r="I938" s="7" t="s">
        <v>1262</v>
      </c>
      <c r="J938" s="7">
        <f t="shared" si="105"/>
        <v>0</v>
      </c>
      <c r="K938" s="7" t="str">
        <f t="shared" si="106"/>
        <v>不予录取</v>
      </c>
      <c r="L938">
        <v>1</v>
      </c>
      <c r="M938">
        <v>-1.0021</v>
      </c>
      <c r="N938">
        <v>-0.65996</v>
      </c>
      <c r="O938" s="41">
        <f>IF(L938=0,0,IF(C938&lt;&gt;"外语学院",综合评价得分!F938*因子分析矩阵及成分!$R$2+综合评价得分!G938*因子分析矩阵及成分!$R$3+综合评价得分!H938*因子分析矩阵及成分!$R$4,IF(综合评价得分!C938="外语学院",综合评价得分!G938*因子分析矩阵及成分!$R$7+综合评价得分!H938*因子分析矩阵及成分!$R$9)))</f>
        <v>0.205250982587368</v>
      </c>
      <c r="P938" s="40">
        <f t="shared" si="107"/>
        <v>297</v>
      </c>
      <c r="Q938">
        <f t="shared" si="108"/>
        <v>78</v>
      </c>
      <c r="R938">
        <f t="shared" si="109"/>
        <v>15</v>
      </c>
      <c r="S938" t="str">
        <f>IF(Q938&lt;=VLOOKUP(C938,录取名额!$A:$B,2,0),"录取","不予录取")</f>
        <v>录取</v>
      </c>
      <c r="T938" t="str">
        <f t="shared" si="110"/>
        <v>FALSE</v>
      </c>
      <c r="U938" t="str">
        <f>IF(R938&lt;=VLOOKUP(E938,录取名额!E:F,2,0),"录取","不予录取")</f>
        <v>录取</v>
      </c>
      <c r="V938" t="str">
        <f t="shared" si="111"/>
        <v>FALSE</v>
      </c>
    </row>
    <row r="939" spans="1:22">
      <c r="A939" s="8">
        <v>1137</v>
      </c>
      <c r="B939" s="8" t="s">
        <v>1206</v>
      </c>
      <c r="C939" t="s">
        <v>1274</v>
      </c>
      <c r="D939">
        <f>VLOOKUP(A939,[1]数据整理!$A:$O,15,0)</f>
        <v>90705</v>
      </c>
      <c r="E939" t="str">
        <f>VLOOKUP(D939,目标专业代码!$I:$J,2,0)</f>
        <v>野生动植物保护与利用</v>
      </c>
      <c r="F939" s="41">
        <v>-0.317962230549246</v>
      </c>
      <c r="G939" s="41">
        <v>-0.286258103701181</v>
      </c>
      <c r="H939" s="41">
        <v>1.6550229217647</v>
      </c>
      <c r="I939" s="7" t="s">
        <v>1275</v>
      </c>
      <c r="J939" s="7">
        <f t="shared" si="105"/>
        <v>0</v>
      </c>
      <c r="K939" s="7" t="str">
        <f t="shared" si="106"/>
        <v>不予录取</v>
      </c>
      <c r="L939">
        <v>1</v>
      </c>
      <c r="M939">
        <v>0.2521</v>
      </c>
      <c r="N939">
        <v>0.47321</v>
      </c>
      <c r="O939" s="41">
        <f>IF(L939=0,0,IF(C939&lt;&gt;"外语学院",综合评价得分!F939*因子分析矩阵及成分!$R$2+综合评价得分!G939*因子分析矩阵及成分!$R$3+综合评价得分!H939*因子分析矩阵及成分!$R$4,IF(综合评价得分!C939="外语学院",综合评价得分!G939*因子分析矩阵及成分!$R$7+综合评价得分!H939*因子分析矩阵及成分!$R$9)))</f>
        <v>0.409810773407913</v>
      </c>
      <c r="P939" s="40">
        <f t="shared" si="107"/>
        <v>191</v>
      </c>
      <c r="Q939">
        <f t="shared" si="108"/>
        <v>3</v>
      </c>
      <c r="R939">
        <f t="shared" si="109"/>
        <v>2</v>
      </c>
      <c r="S939" t="str">
        <f>IF(Q939&lt;=VLOOKUP(C939,录取名额!$A:$B,2,0),"录取","不予录取")</f>
        <v>录取</v>
      </c>
      <c r="T939" t="str">
        <f t="shared" si="110"/>
        <v>FALSE</v>
      </c>
      <c r="U939" t="str">
        <f>IF(R939&lt;=VLOOKUP(E939,录取名额!E:F,2,0),"录取","不予录取")</f>
        <v>录取</v>
      </c>
      <c r="V939" t="str">
        <f t="shared" si="111"/>
        <v>FALSE</v>
      </c>
    </row>
    <row r="940" spans="1:22">
      <c r="A940" s="8">
        <v>1138</v>
      </c>
      <c r="B940" s="8" t="s">
        <v>1207</v>
      </c>
      <c r="C940" t="s">
        <v>1274</v>
      </c>
      <c r="D940">
        <f>VLOOKUP(A940,[1]数据整理!$A:$O,15,0)</f>
        <v>90705</v>
      </c>
      <c r="E940" t="str">
        <f>VLOOKUP(D940,目标专业代码!$I:$J,2,0)</f>
        <v>野生动植物保护与利用</v>
      </c>
      <c r="F940" s="41">
        <v>0.343877574978676</v>
      </c>
      <c r="G940" s="41">
        <v>-0.0701974403074065</v>
      </c>
      <c r="H940" s="41">
        <v>0.800569500095721</v>
      </c>
      <c r="I940" s="7" t="s">
        <v>1275</v>
      </c>
      <c r="J940" s="7">
        <f t="shared" si="105"/>
        <v>0</v>
      </c>
      <c r="K940" s="7" t="str">
        <f t="shared" si="106"/>
        <v>不予录取</v>
      </c>
      <c r="L940">
        <v>1</v>
      </c>
      <c r="M940">
        <v>0.81866</v>
      </c>
      <c r="N940">
        <v>-0.93372</v>
      </c>
      <c r="O940" s="41">
        <f>IF(L940=0,0,IF(C940&lt;&gt;"外语学院",综合评价得分!F940*因子分析矩阵及成分!$R$2+综合评价得分!G940*因子分析矩阵及成分!$R$3+综合评价得分!H940*因子分析矩阵及成分!$R$4,IF(综合评价得分!C940="外语学院",综合评价得分!G940*因子分析矩阵及成分!$R$7+综合评价得分!H940*因子分析矩阵及成分!$R$9)))</f>
        <v>0.368778578026383</v>
      </c>
      <c r="P940" s="40">
        <f t="shared" si="107"/>
        <v>210</v>
      </c>
      <c r="Q940">
        <f t="shared" si="108"/>
        <v>4</v>
      </c>
      <c r="R940">
        <f t="shared" si="109"/>
        <v>3</v>
      </c>
      <c r="S940" t="str">
        <f>IF(Q940&lt;=VLOOKUP(C940,录取名额!$A:$B,2,0),"录取","不予录取")</f>
        <v>录取</v>
      </c>
      <c r="T940" t="str">
        <f t="shared" si="110"/>
        <v>FALSE</v>
      </c>
      <c r="U940" t="str">
        <f>IF(R940&lt;=VLOOKUP(E940,录取名额!E:F,2,0),"录取","不予录取")</f>
        <v>录取</v>
      </c>
      <c r="V940" t="str">
        <f t="shared" si="111"/>
        <v>FALSE</v>
      </c>
    </row>
    <row r="941" spans="1:22">
      <c r="A941" s="8">
        <v>1139</v>
      </c>
      <c r="B941" s="8" t="s">
        <v>1209</v>
      </c>
      <c r="C941" t="s">
        <v>1261</v>
      </c>
      <c r="D941">
        <f>VLOOKUP(A941,[1]数据整理!$A:$O,15,0)</f>
        <v>20200</v>
      </c>
      <c r="E941" t="str">
        <f>VLOOKUP(D941,目标专业代码!$I:$J,2,0)</f>
        <v>应用经济学</v>
      </c>
      <c r="F941" s="41">
        <v>0.251955379766465</v>
      </c>
      <c r="G941" s="41">
        <v>0.403897079508608</v>
      </c>
      <c r="H941" s="41">
        <v>-0.510937553951603</v>
      </c>
      <c r="I941" s="7" t="s">
        <v>1262</v>
      </c>
      <c r="J941" s="7">
        <f t="shared" si="105"/>
        <v>0</v>
      </c>
      <c r="K941" s="7" t="str">
        <f t="shared" si="106"/>
        <v>不予录取</v>
      </c>
      <c r="L941">
        <v>1</v>
      </c>
      <c r="M941">
        <v>0.7473</v>
      </c>
      <c r="N941">
        <v>0.37137</v>
      </c>
      <c r="O941" s="41">
        <f>IF(L941=0,0,IF(C941&lt;&gt;"外语学院",综合评价得分!F941*因子分析矩阵及成分!$R$2+综合评价得分!G941*因子分析矩阵及成分!$R$3+综合评价得分!H941*因子分析矩阵及成分!$R$4,IF(综合评价得分!C941="外语学院",综合评价得分!G941*因子分析矩阵及成分!$R$7+综合评价得分!H941*因子分析矩阵及成分!$R$9)))</f>
        <v>0.0658372125557148</v>
      </c>
      <c r="P941" s="40">
        <f t="shared" si="107"/>
        <v>373</v>
      </c>
      <c r="Q941">
        <f t="shared" si="108"/>
        <v>175</v>
      </c>
      <c r="R941">
        <f t="shared" si="109"/>
        <v>39</v>
      </c>
      <c r="S941" t="str">
        <f>IF(Q941&lt;=VLOOKUP(C941,录取名额!$A:$B,2,0),"录取","不予录取")</f>
        <v>不予录取</v>
      </c>
      <c r="T941" t="str">
        <f t="shared" si="110"/>
        <v>RIGHT</v>
      </c>
      <c r="U941" t="str">
        <f>IF(R941&lt;=VLOOKUP(E941,录取名额!E:F,2,0),"录取","不予录取")</f>
        <v>不予录取</v>
      </c>
      <c r="V941" t="str">
        <f t="shared" si="111"/>
        <v>RIGHT</v>
      </c>
    </row>
    <row r="942" spans="1:22">
      <c r="A942" s="8">
        <v>1140</v>
      </c>
      <c r="B942" s="8" t="s">
        <v>1210</v>
      </c>
      <c r="C942" t="s">
        <v>1263</v>
      </c>
      <c r="D942">
        <f>VLOOKUP(A942,[1]数据整理!$A:$O,15,0)</f>
        <v>95300</v>
      </c>
      <c r="E942" t="str">
        <f>VLOOKUP(D942,目标专业代码!$I:$J,2,0)</f>
        <v>风景园林</v>
      </c>
      <c r="F942" s="41">
        <v>-1.21879974362892</v>
      </c>
      <c r="G942" s="41">
        <v>0.137316622004362</v>
      </c>
      <c r="H942" s="41">
        <v>-0.881413587411653</v>
      </c>
      <c r="I942" s="7" t="s">
        <v>1262</v>
      </c>
      <c r="J942" s="7">
        <f t="shared" si="105"/>
        <v>0</v>
      </c>
      <c r="K942" s="7" t="str">
        <f t="shared" si="106"/>
        <v>不予录取</v>
      </c>
      <c r="L942">
        <v>1</v>
      </c>
      <c r="M942">
        <v>1.38287</v>
      </c>
      <c r="N942">
        <v>-1.26971</v>
      </c>
      <c r="O942" s="41">
        <f>IF(L942=0,0,IF(C942&lt;&gt;"外语学院",综合评价得分!F942*因子分析矩阵及成分!$R$2+综合评价得分!G942*因子分析矩阵及成分!$R$3+综合评价得分!H942*因子分析矩阵及成分!$R$4,IF(综合评价得分!C942="外语学院",综合评价得分!G942*因子分析矩阵及成分!$R$7+综合评价得分!H942*因子分析矩阵及成分!$R$9)))</f>
        <v>-0.610792824940554</v>
      </c>
      <c r="P942" s="40">
        <f t="shared" si="107"/>
        <v>832</v>
      </c>
      <c r="Q942">
        <f t="shared" si="108"/>
        <v>196</v>
      </c>
      <c r="R942">
        <f t="shared" si="109"/>
        <v>99</v>
      </c>
      <c r="S942" t="str">
        <f>IF(Q942&lt;=VLOOKUP(C942,录取名额!$A:$B,2,0),"录取","不予录取")</f>
        <v>不予录取</v>
      </c>
      <c r="T942" t="str">
        <f t="shared" si="110"/>
        <v>RIGHT</v>
      </c>
      <c r="U942" t="str">
        <f>IF(R942&lt;=VLOOKUP(E942,录取名额!E:F,2,0),"录取","不予录取")</f>
        <v>不予录取</v>
      </c>
      <c r="V942" t="str">
        <f t="shared" si="111"/>
        <v>RIGHT</v>
      </c>
    </row>
    <row r="943" spans="1:22">
      <c r="A943" s="8">
        <v>1141</v>
      </c>
      <c r="B943" s="8" t="s">
        <v>1211</v>
      </c>
      <c r="C943" t="s">
        <v>1270</v>
      </c>
      <c r="D943">
        <f>VLOOKUP(A943,[1]数据整理!$A:$O,15,0)</f>
        <v>50200</v>
      </c>
      <c r="E943" t="str">
        <f>VLOOKUP(D943,目标专业代码!$I:$J,2,0)</f>
        <v>外国语言文学</v>
      </c>
      <c r="F943" s="41">
        <v>-0.0421956449126116</v>
      </c>
      <c r="G943" s="41">
        <v>0.214296126517626</v>
      </c>
      <c r="H943" s="41">
        <v>-0.881413587411653</v>
      </c>
      <c r="I943" s="7" t="s">
        <v>1262</v>
      </c>
      <c r="J943" s="7">
        <f t="shared" si="105"/>
        <v>0</v>
      </c>
      <c r="K943" s="7" t="str">
        <f t="shared" si="106"/>
        <v>不予录取</v>
      </c>
      <c r="L943">
        <v>1</v>
      </c>
      <c r="M943">
        <v>-0.05347</v>
      </c>
      <c r="N943">
        <v>0.1444</v>
      </c>
      <c r="O943" s="41">
        <f>IF(L943=0,0,IF(C943&lt;&gt;"外语学院",综合评价得分!F943*因子分析矩阵及成分!$R$2+综合评价得分!G943*因子分析矩阵及成分!$R$3+综合评价得分!H943*因子分析矩阵及成分!$R$4,IF(综合评价得分!C943="外语学院",综合评价得分!G943*因子分析矩阵及成分!$R$7+综合评价得分!H943*因子分析矩阵及成分!$R$9)))</f>
        <v>-0.176437478945448</v>
      </c>
      <c r="P943" s="40">
        <f t="shared" si="107"/>
        <v>578</v>
      </c>
      <c r="Q943">
        <f t="shared" si="108"/>
        <v>20</v>
      </c>
      <c r="R943">
        <f t="shared" si="109"/>
        <v>10</v>
      </c>
      <c r="S943" t="str">
        <f>IF(Q943&lt;=VLOOKUP(C943,录取名额!$A:$B,2,0),"录取","不予录取")</f>
        <v>不予录取</v>
      </c>
      <c r="T943" t="str">
        <f t="shared" si="110"/>
        <v>RIGHT</v>
      </c>
      <c r="U943" t="str">
        <f>IF(R943&lt;=VLOOKUP(E943,录取名额!E:F,2,0),"录取","不予录取")</f>
        <v>不予录取</v>
      </c>
      <c r="V943" t="str">
        <f t="shared" si="111"/>
        <v>RIGHT</v>
      </c>
    </row>
    <row r="944" spans="1:22">
      <c r="A944" s="8">
        <v>1142</v>
      </c>
      <c r="B944" s="8" t="s">
        <v>1212</v>
      </c>
      <c r="C944" t="s">
        <v>1274</v>
      </c>
      <c r="D944">
        <f>VLOOKUP(A944,[1]数据整理!$A:$O,15,0)</f>
        <v>71300</v>
      </c>
      <c r="E944" t="str">
        <f>VLOOKUP(D944,目标专业代码!$I:$J,2,0)</f>
        <v>生态学</v>
      </c>
      <c r="F944" s="41">
        <v>-1.46054972605811</v>
      </c>
      <c r="G944" s="41">
        <v>0.203995548321376</v>
      </c>
      <c r="H944" s="41">
        <v>1.17104553355577</v>
      </c>
      <c r="I944" s="7" t="s">
        <v>1262</v>
      </c>
      <c r="J944" s="7">
        <f t="shared" si="105"/>
        <v>0</v>
      </c>
      <c r="K944" s="7" t="str">
        <f t="shared" si="106"/>
        <v>不予录取</v>
      </c>
      <c r="L944">
        <v>1</v>
      </c>
      <c r="M944">
        <v>-0.26402</v>
      </c>
      <c r="N944">
        <v>-0.94465</v>
      </c>
      <c r="O944" s="41">
        <f>IF(L944=0,0,IF(C944&lt;&gt;"外语学院",综合评价得分!F944*因子分析矩阵及成分!$R$2+综合评价得分!G944*因子分析矩阵及成分!$R$3+综合评价得分!H944*因子分析矩阵及成分!$R$4,IF(综合评价得分!C944="外语学院",综合评价得分!G944*因子分析矩阵及成分!$R$7+综合评价得分!H944*因子分析矩阵及成分!$R$9)))</f>
        <v>0.13979421125857</v>
      </c>
      <c r="P944" s="40">
        <f t="shared" si="107"/>
        <v>329</v>
      </c>
      <c r="Q944">
        <f t="shared" si="108"/>
        <v>7</v>
      </c>
      <c r="R944">
        <f t="shared" si="109"/>
        <v>3</v>
      </c>
      <c r="S944" t="str">
        <f>IF(Q944&lt;=VLOOKUP(C944,录取名额!$A:$B,2,0),"录取","不予录取")</f>
        <v>录取</v>
      </c>
      <c r="T944" t="str">
        <f t="shared" si="110"/>
        <v>FALSE</v>
      </c>
      <c r="U944" t="str">
        <f>IF(R944&lt;=VLOOKUP(E944,录取名额!E:F,2,0),"录取","不予录取")</f>
        <v>录取</v>
      </c>
      <c r="V944" t="str">
        <f t="shared" si="111"/>
        <v>FALSE</v>
      </c>
    </row>
    <row r="945" spans="1:22">
      <c r="A945" s="8">
        <v>1145</v>
      </c>
      <c r="B945" s="8" t="s">
        <v>1213</v>
      </c>
      <c r="C945" t="s">
        <v>1263</v>
      </c>
      <c r="D945">
        <f>VLOOKUP(A945,[1]数据整理!$A:$O,15,0)</f>
        <v>83400</v>
      </c>
      <c r="E945" t="str">
        <f>VLOOKUP(D945,目标专业代码!$I:$J,2,0)</f>
        <v>风景园林学（工学）</v>
      </c>
      <c r="F945" s="41">
        <v>0.362262014021118</v>
      </c>
      <c r="G945" s="41">
        <v>-0.357408925353353</v>
      </c>
      <c r="H945" s="41">
        <v>-0.881413587411653</v>
      </c>
      <c r="I945" s="7">
        <v>84.73</v>
      </c>
      <c r="J945" s="7">
        <f t="shared" si="105"/>
        <v>84.73</v>
      </c>
      <c r="K945" s="7" t="str">
        <f t="shared" si="106"/>
        <v>录取</v>
      </c>
      <c r="L945">
        <v>1</v>
      </c>
      <c r="M945">
        <v>-0.34765</v>
      </c>
      <c r="N945">
        <v>1.16343</v>
      </c>
      <c r="O945" s="41">
        <f>IF(L945=0,0,IF(C945&lt;&gt;"外语学院",综合评价得分!F945*因子分析矩阵及成分!$R$2+综合评价得分!G945*因子分析矩阵及成分!$R$3+综合评价得分!H945*因子分析矩阵及成分!$R$4,IF(综合评价得分!C945="外语学院",综合评价得分!G945*因子分析矩阵及成分!$R$7+综合评价得分!H945*因子分析矩阵及成分!$R$9)))</f>
        <v>-0.406531023343749</v>
      </c>
      <c r="P945" s="40">
        <f t="shared" si="107"/>
        <v>742</v>
      </c>
      <c r="Q945">
        <f t="shared" si="108"/>
        <v>176</v>
      </c>
      <c r="R945">
        <f t="shared" si="109"/>
        <v>47</v>
      </c>
      <c r="S945" t="str">
        <f>IF(Q945&lt;=VLOOKUP(C945,录取名额!$A:$B,2,0),"录取","不予录取")</f>
        <v>不予录取</v>
      </c>
      <c r="T945" t="str">
        <f t="shared" si="110"/>
        <v>FALSE</v>
      </c>
      <c r="U945" t="str">
        <f>IF(R945&lt;=VLOOKUP(E945,录取名额!E:F,2,0),"录取","不予录取")</f>
        <v>不予录取</v>
      </c>
      <c r="V945" t="str">
        <f t="shared" si="111"/>
        <v>FALSE</v>
      </c>
    </row>
    <row r="946" spans="1:22">
      <c r="A946" s="8">
        <v>1147</v>
      </c>
      <c r="B946" s="8" t="s">
        <v>1214</v>
      </c>
      <c r="C946" t="s">
        <v>1263</v>
      </c>
      <c r="D946">
        <f>VLOOKUP(A946,[1]数据整理!$A:$O,15,0)</f>
        <v>95300</v>
      </c>
      <c r="E946" t="str">
        <f>VLOOKUP(D946,目标专业代码!$I:$J,2,0)</f>
        <v>风景园林</v>
      </c>
      <c r="F946" s="41">
        <v>-0.50180662097367</v>
      </c>
      <c r="G946" s="41">
        <v>0.237069457025179</v>
      </c>
      <c r="H946" s="41">
        <v>1.0933122611618</v>
      </c>
      <c r="I946" s="7">
        <v>75.06</v>
      </c>
      <c r="J946" s="7">
        <f t="shared" si="105"/>
        <v>75.06</v>
      </c>
      <c r="K946" s="7" t="str">
        <f t="shared" si="106"/>
        <v>录取</v>
      </c>
      <c r="L946">
        <v>1</v>
      </c>
      <c r="M946">
        <v>-0.04181</v>
      </c>
      <c r="N946">
        <v>-0.29002</v>
      </c>
      <c r="O946" s="41">
        <f>IF(L946=0,0,IF(C946&lt;&gt;"外语学院",综合评价得分!F946*因子分析矩阵及成分!$R$2+综合评价得分!G946*因子分析矩阵及成分!$R$3+综合评价得分!H946*因子分析矩阵及成分!$R$4,IF(综合评价得分!C946="外语学院",综合评价得分!G946*因子分析矩阵及成分!$R$7+综合评价得分!H946*因子分析矩阵及成分!$R$9)))</f>
        <v>0.391867876949084</v>
      </c>
      <c r="P946" s="40">
        <f t="shared" si="107"/>
        <v>200</v>
      </c>
      <c r="Q946">
        <f t="shared" si="108"/>
        <v>57</v>
      </c>
      <c r="R946">
        <f t="shared" si="109"/>
        <v>30</v>
      </c>
      <c r="S946" t="str">
        <f>IF(Q946&lt;=VLOOKUP(C946,录取名额!$A:$B,2,0),"录取","不予录取")</f>
        <v>录取</v>
      </c>
      <c r="T946" t="str">
        <f t="shared" si="110"/>
        <v>RIGHT</v>
      </c>
      <c r="U946" t="str">
        <f>IF(R946&lt;=VLOOKUP(E946,录取名额!E:F,2,0),"录取","不予录取")</f>
        <v>录取</v>
      </c>
      <c r="V946" t="str">
        <f t="shared" si="111"/>
        <v>RIGHT</v>
      </c>
    </row>
    <row r="947" spans="1:22">
      <c r="A947" s="8">
        <v>1149</v>
      </c>
      <c r="B947" s="8" t="s">
        <v>1215</v>
      </c>
      <c r="C947" t="s">
        <v>1263</v>
      </c>
      <c r="D947">
        <f>VLOOKUP(A947,[1]数据整理!$A:$O,15,0)</f>
        <v>97300</v>
      </c>
      <c r="E947" t="str">
        <f>VLOOKUP(D947,目标专业代码!$I:$J,2,0)</f>
        <v>风景园林学（农学）</v>
      </c>
      <c r="F947" s="41">
        <v>0.380646453063561</v>
      </c>
      <c r="G947" s="41">
        <v>-0.461338693274085</v>
      </c>
      <c r="H947" s="41">
        <v>-0.0662623484147565</v>
      </c>
      <c r="I947" s="7">
        <v>88.4</v>
      </c>
      <c r="J947" s="7">
        <f t="shared" si="105"/>
        <v>88.4</v>
      </c>
      <c r="K947" s="7" t="str">
        <f t="shared" si="106"/>
        <v>录取</v>
      </c>
      <c r="L947">
        <v>1</v>
      </c>
      <c r="M947">
        <v>-0.41762</v>
      </c>
      <c r="N947">
        <v>-0.10822</v>
      </c>
      <c r="O947" s="41">
        <f>IF(L947=0,0,IF(C947&lt;&gt;"外语学院",综合评价得分!F947*因子分析矩阵及成分!$R$2+综合评价得分!G947*因子分析矩阵及成分!$R$3+综合评价得分!H947*因子分析矩阵及成分!$R$4,IF(综合评价得分!C947="外语学院",综合评价得分!G947*因子分析矩阵及成分!$R$7+综合评价得分!H947*因子分析矩阵及成分!$R$9)))</f>
        <v>-0.138527980220879</v>
      </c>
      <c r="P947" s="40">
        <f t="shared" si="107"/>
        <v>539</v>
      </c>
      <c r="Q947">
        <f t="shared" si="108"/>
        <v>134</v>
      </c>
      <c r="R947">
        <f t="shared" si="109"/>
        <v>24</v>
      </c>
      <c r="S947" t="str">
        <f>IF(Q947&lt;=VLOOKUP(C947,录取名额!$A:$B,2,0),"录取","不予录取")</f>
        <v>不予录取</v>
      </c>
      <c r="T947" t="str">
        <f t="shared" si="110"/>
        <v>FALSE</v>
      </c>
      <c r="U947" t="str">
        <f>IF(R947&lt;=VLOOKUP(E947,录取名额!E:F,2,0),"录取","不予录取")</f>
        <v>不予录取</v>
      </c>
      <c r="V947" t="str">
        <f t="shared" si="111"/>
        <v>FALSE</v>
      </c>
    </row>
    <row r="948" spans="1:22">
      <c r="A948" s="8">
        <v>1150</v>
      </c>
      <c r="B948" s="8" t="s">
        <v>294</v>
      </c>
      <c r="C948" t="s">
        <v>1265</v>
      </c>
      <c r="D948">
        <f>VLOOKUP(A948,[1]数据整理!$A:$O,15,0)</f>
        <v>135108</v>
      </c>
      <c r="E948" t="str">
        <f>VLOOKUP(D948,目标专业代码!$I:$J,2,0)</f>
        <v>艺术设计</v>
      </c>
      <c r="F948" s="41">
        <v>-0.808761896369134</v>
      </c>
      <c r="G948" s="41">
        <v>-0.0363577293659684</v>
      </c>
      <c r="H948" s="41">
        <v>-0.461977281316483</v>
      </c>
      <c r="I948" s="7" t="s">
        <v>1262</v>
      </c>
      <c r="J948" s="7">
        <f t="shared" si="105"/>
        <v>0</v>
      </c>
      <c r="K948" s="7" t="str">
        <f t="shared" si="106"/>
        <v>不予录取</v>
      </c>
      <c r="L948">
        <v>1</v>
      </c>
      <c r="M948">
        <v>-2.05972</v>
      </c>
      <c r="N948">
        <v>-0.87968</v>
      </c>
      <c r="O948" s="41">
        <f>IF(L948=0,0,IF(C948&lt;&gt;"外语学院",综合评价得分!F948*因子分析矩阵及成分!$R$2+综合评价得分!G948*因子分析矩阵及成分!$R$3+综合评价得分!H948*因子分析矩阵及成分!$R$4,IF(综合评价得分!C948="外语学院",综合评价得分!G948*因子分析矩阵及成分!$R$7+综合评价得分!H948*因子分析矩阵及成分!$R$9)))</f>
        <v>-0.418698885368225</v>
      </c>
      <c r="P948" s="40">
        <f t="shared" si="107"/>
        <v>751</v>
      </c>
      <c r="Q948">
        <f t="shared" si="108"/>
        <v>55</v>
      </c>
      <c r="R948">
        <f t="shared" si="109"/>
        <v>35</v>
      </c>
      <c r="S948" t="str">
        <f>IF(Q948&lt;=VLOOKUP(C948,录取名额!$A:$B,2,0),"录取","不予录取")</f>
        <v>不予录取</v>
      </c>
      <c r="T948" t="str">
        <f t="shared" si="110"/>
        <v>RIGHT</v>
      </c>
      <c r="U948" t="str">
        <f>IF(R948&lt;=VLOOKUP(E948,录取名额!E:F,2,0),"录取","不予录取")</f>
        <v>不予录取</v>
      </c>
      <c r="V948" t="str">
        <f t="shared" si="111"/>
        <v>RIGHT</v>
      </c>
    </row>
    <row r="949" spans="1:22">
      <c r="A949" s="8">
        <v>1151</v>
      </c>
      <c r="B949" s="8" t="s">
        <v>1216</v>
      </c>
      <c r="C949" t="s">
        <v>1261</v>
      </c>
      <c r="D949">
        <f>VLOOKUP(A949,[1]数据整理!$A:$O,15,0)</f>
        <v>120200</v>
      </c>
      <c r="E949" t="str">
        <f>VLOOKUP(D949,目标专业代码!$I:$J,2,0)</f>
        <v>工商管理</v>
      </c>
      <c r="F949" s="41">
        <v>1.70432606411941</v>
      </c>
      <c r="G949" s="41">
        <v>0.369134338220566</v>
      </c>
      <c r="H949" s="41">
        <v>1.60785364959924</v>
      </c>
      <c r="I949" s="7" t="s">
        <v>1262</v>
      </c>
      <c r="J949" s="7">
        <f t="shared" si="105"/>
        <v>0</v>
      </c>
      <c r="K949" s="7" t="str">
        <f t="shared" si="106"/>
        <v>不予录取</v>
      </c>
      <c r="L949">
        <v>1</v>
      </c>
      <c r="M949">
        <v>-0.82263</v>
      </c>
      <c r="N949">
        <v>-1.18684</v>
      </c>
      <c r="O949" s="41">
        <f>IF(L949=0,0,IF(C949&lt;&gt;"外语学院",综合评价得分!F949*因子分析矩阵及成分!$R$2+综合评价得分!G949*因子分析矩阵及成分!$R$3+综合评价得分!H949*因子分析矩阵及成分!$R$4,IF(综合评价得分!C949="外语学院",综合评价得分!G949*因子分析矩阵及成分!$R$7+综合评价得分!H949*因子分析矩阵及成分!$R$9)))</f>
        <v>1.26401887650783</v>
      </c>
      <c r="P949" s="40">
        <f t="shared" si="107"/>
        <v>41</v>
      </c>
      <c r="Q949">
        <f t="shared" si="108"/>
        <v>20</v>
      </c>
      <c r="R949">
        <f t="shared" si="109"/>
        <v>10</v>
      </c>
      <c r="S949" t="str">
        <f>IF(Q949&lt;=VLOOKUP(C949,录取名额!$A:$B,2,0),"录取","不予录取")</f>
        <v>录取</v>
      </c>
      <c r="T949" t="str">
        <f t="shared" si="110"/>
        <v>FALSE</v>
      </c>
      <c r="U949" t="str">
        <f>IF(R949&lt;=VLOOKUP(E949,录取名额!E:F,2,0),"录取","不予录取")</f>
        <v>录取</v>
      </c>
      <c r="V949" t="str">
        <f t="shared" si="111"/>
        <v>FALSE</v>
      </c>
    </row>
    <row r="950" spans="1:22">
      <c r="A950" s="8">
        <v>1152</v>
      </c>
      <c r="B950" s="8" t="s">
        <v>1217</v>
      </c>
      <c r="C950" t="s">
        <v>1263</v>
      </c>
      <c r="D950">
        <f>VLOOKUP(A950,[1]数据整理!$A:$O,15,0)</f>
        <v>97300</v>
      </c>
      <c r="E950" t="str">
        <f>VLOOKUP(D950,目标专业代码!$I:$J,2,0)</f>
        <v>风景园林学（农学）</v>
      </c>
      <c r="F950" s="41">
        <v>-0.391499986719015</v>
      </c>
      <c r="G950" s="41">
        <v>0.102632958657287</v>
      </c>
      <c r="H950" s="41">
        <v>0.540972268691503</v>
      </c>
      <c r="I950" s="7" t="s">
        <v>1275</v>
      </c>
      <c r="J950" s="7">
        <f t="shared" si="105"/>
        <v>0</v>
      </c>
      <c r="K950" s="7" t="str">
        <f t="shared" si="106"/>
        <v>不予录取</v>
      </c>
      <c r="L950">
        <v>1</v>
      </c>
      <c r="M950">
        <v>1.52924</v>
      </c>
      <c r="N950">
        <v>0.00731</v>
      </c>
      <c r="O950" s="41">
        <f>IF(L950=0,0,IF(C950&lt;&gt;"外语学院",综合评价得分!F950*因子分析矩阵及成分!$R$2+综合评价得分!G950*因子分析矩阵及成分!$R$3+综合评价得分!H950*因子分析矩阵及成分!$R$4,IF(综合评价得分!C950="外语学院",综合评价得分!G950*因子分析矩阵及成分!$R$7+综合评价得分!H950*因子分析矩阵及成分!$R$9)))</f>
        <v>0.147183445992223</v>
      </c>
      <c r="P950" s="40">
        <f t="shared" si="107"/>
        <v>323</v>
      </c>
      <c r="Q950">
        <f t="shared" si="108"/>
        <v>86</v>
      </c>
      <c r="R950">
        <f t="shared" si="109"/>
        <v>17</v>
      </c>
      <c r="S950" t="str">
        <f>IF(Q950&lt;=VLOOKUP(C950,录取名额!$A:$B,2,0),"录取","不予录取")</f>
        <v>录取</v>
      </c>
      <c r="T950" t="str">
        <f t="shared" si="110"/>
        <v>FALSE</v>
      </c>
      <c r="U950" t="str">
        <f>IF(R950&lt;=VLOOKUP(E950,录取名额!E:F,2,0),"录取","不予录取")</f>
        <v>录取</v>
      </c>
      <c r="V950" t="str">
        <f t="shared" si="111"/>
        <v>FALSE</v>
      </c>
    </row>
    <row r="951" spans="1:22">
      <c r="A951" s="8">
        <v>1153</v>
      </c>
      <c r="B951" s="8" t="s">
        <v>1218</v>
      </c>
      <c r="C951" t="s">
        <v>1263</v>
      </c>
      <c r="D951">
        <f>VLOOKUP(A951,[1]数据整理!$A:$O,15,0)</f>
        <v>83300</v>
      </c>
      <c r="E951" t="str">
        <f>VLOOKUP(D951,目标专业代码!$I:$J,2,0)</f>
        <v>城乡规划学</v>
      </c>
      <c r="F951" s="41">
        <v>-0.983631801895445</v>
      </c>
      <c r="G951" s="41">
        <v>-0.182526290491751</v>
      </c>
      <c r="H951" s="41">
        <v>-0.300300595182506</v>
      </c>
      <c r="I951" s="7">
        <v>87.9</v>
      </c>
      <c r="J951" s="7">
        <f t="shared" si="105"/>
        <v>87.9</v>
      </c>
      <c r="K951" s="7" t="str">
        <f t="shared" si="106"/>
        <v>录取</v>
      </c>
      <c r="L951">
        <v>1</v>
      </c>
      <c r="M951">
        <v>-0.30408</v>
      </c>
      <c r="N951">
        <v>-0.95021</v>
      </c>
      <c r="O951" s="41">
        <f>IF(L951=0,0,IF(C951&lt;&gt;"外语学院",综合评价得分!F951*因子分析矩阵及成分!$R$2+综合评价得分!G951*因子分析矩阵及成分!$R$3+综合评价得分!H951*因子分析矩阵及成分!$R$4,IF(综合评价得分!C951="外语学院",综合评价得分!G951*因子分析矩阵及成分!$R$7+综合评价得分!H951*因子分析矩阵及成分!$R$9)))</f>
        <v>-0.474654473888674</v>
      </c>
      <c r="P951" s="40">
        <f t="shared" si="107"/>
        <v>774</v>
      </c>
      <c r="Q951">
        <f t="shared" si="108"/>
        <v>182</v>
      </c>
      <c r="R951">
        <f t="shared" si="109"/>
        <v>7</v>
      </c>
      <c r="S951" t="str">
        <f>IF(Q951&lt;=VLOOKUP(C951,录取名额!$A:$B,2,0),"录取","不予录取")</f>
        <v>不予录取</v>
      </c>
      <c r="T951" t="str">
        <f t="shared" si="110"/>
        <v>FALSE</v>
      </c>
      <c r="U951" t="str">
        <f>IF(R951&lt;=VLOOKUP(E951,录取名额!E:F,2,0),"录取","不予录取")</f>
        <v>不予录取</v>
      </c>
      <c r="V951" t="str">
        <f t="shared" si="111"/>
        <v>FALSE</v>
      </c>
    </row>
    <row r="952" spans="1:22">
      <c r="A952" s="8">
        <v>1154</v>
      </c>
      <c r="B952" s="8" t="s">
        <v>1219</v>
      </c>
      <c r="C952" t="s">
        <v>1261</v>
      </c>
      <c r="D952">
        <f>VLOOKUP(A952,[1]数据整理!$A:$O,15,0)</f>
        <v>25400</v>
      </c>
      <c r="E952" t="str">
        <f>VLOOKUP(D952,目标专业代码!$I:$J,2,0)</f>
        <v>国际商务</v>
      </c>
      <c r="F952" s="41">
        <v>2.12716816209558</v>
      </c>
      <c r="G952" s="41">
        <v>0.278681398079928</v>
      </c>
      <c r="H952" s="41">
        <v>0.0405708557998571</v>
      </c>
      <c r="I952" s="7" t="s">
        <v>1262</v>
      </c>
      <c r="J952" s="7">
        <f t="shared" si="105"/>
        <v>0</v>
      </c>
      <c r="K952" s="7" t="str">
        <f t="shared" si="106"/>
        <v>不予录取</v>
      </c>
      <c r="L952">
        <v>1</v>
      </c>
      <c r="M952">
        <v>-1.17724</v>
      </c>
      <c r="N952">
        <v>-1.07224</v>
      </c>
      <c r="O952" s="41">
        <f>IF(L952=0,0,IF(C952&lt;&gt;"外语学院",综合评价得分!F952*因子分析矩阵及成分!$R$2+综合评价得分!G952*因子分析矩阵及成分!$R$3+综合评价得分!H952*因子分析矩阵及成分!$R$4,IF(综合评价得分!C952="外语学院",综合评价得分!G952*因子分析矩阵及成分!$R$7+综合评价得分!H952*因子分析矩阵及成分!$R$9)))</f>
        <v>0.738246376710598</v>
      </c>
      <c r="P952" s="40">
        <f t="shared" si="107"/>
        <v>94</v>
      </c>
      <c r="Q952">
        <f t="shared" si="108"/>
        <v>45</v>
      </c>
      <c r="R952">
        <f t="shared" si="109"/>
        <v>4</v>
      </c>
      <c r="S952" t="str">
        <f>IF(Q952&lt;=VLOOKUP(C952,录取名额!$A:$B,2,0),"录取","不予录取")</f>
        <v>不予录取</v>
      </c>
      <c r="T952" t="str">
        <f t="shared" si="110"/>
        <v>RIGHT</v>
      </c>
      <c r="U952" t="str">
        <f>IF(R952&lt;=VLOOKUP(E952,录取名额!E:F,2,0),"录取","不予录取")</f>
        <v>录取</v>
      </c>
      <c r="V952" t="str">
        <f t="shared" si="111"/>
        <v>FALSE</v>
      </c>
    </row>
    <row r="953" spans="1:22">
      <c r="A953" s="8">
        <v>1155</v>
      </c>
      <c r="B953" s="8" t="s">
        <v>1220</v>
      </c>
      <c r="C953" t="s">
        <v>1271</v>
      </c>
      <c r="D953">
        <f>VLOOKUP(A953,[1]数据整理!$A:$O,15,0)</f>
        <v>90702</v>
      </c>
      <c r="E953" t="str">
        <f>VLOOKUP(D953,目标专业代码!$I:$J,2,0)</f>
        <v>森林培育</v>
      </c>
      <c r="F953" s="41">
        <v>1.46532835656766</v>
      </c>
      <c r="G953" s="41">
        <v>0.18939824689458</v>
      </c>
      <c r="H953" s="41">
        <v>-0.881413587411653</v>
      </c>
      <c r="I953" s="7" t="s">
        <v>1262</v>
      </c>
      <c r="J953" s="7">
        <f t="shared" si="105"/>
        <v>0</v>
      </c>
      <c r="K953" s="7" t="str">
        <f t="shared" si="106"/>
        <v>不予录取</v>
      </c>
      <c r="L953">
        <v>1</v>
      </c>
      <c r="M953">
        <v>-0.98513</v>
      </c>
      <c r="N953">
        <v>1.77446</v>
      </c>
      <c r="O953" s="41">
        <f>IF(L953=0,0,IF(C953&lt;&gt;"外语学院",综合评价得分!F953*因子分析矩阵及成分!$R$2+综合评价得分!G953*因子分析矩阵及成分!$R$3+综合评价得分!H953*因子分析矩阵及成分!$R$4,IF(综合评价得分!C953="外语学院",综合评价得分!G953*因子分析矩阵及成分!$R$7+综合评价得分!H953*因子分析矩阵及成分!$R$9)))</f>
        <v>0.15905272596595</v>
      </c>
      <c r="P953" s="40">
        <f t="shared" si="107"/>
        <v>316</v>
      </c>
      <c r="Q953">
        <f t="shared" si="108"/>
        <v>14</v>
      </c>
      <c r="R953">
        <f t="shared" si="109"/>
        <v>7</v>
      </c>
      <c r="S953" t="str">
        <f>IF(Q953&lt;=VLOOKUP(C953,录取名额!$A:$B,2,0),"录取","不予录取")</f>
        <v>录取</v>
      </c>
      <c r="T953" t="str">
        <f t="shared" si="110"/>
        <v>FALSE</v>
      </c>
      <c r="U953" t="str">
        <f>IF(R953&lt;=VLOOKUP(E953,录取名额!E:F,2,0),"录取","不予录取")</f>
        <v>录取</v>
      </c>
      <c r="V953" t="str">
        <f t="shared" si="111"/>
        <v>FALSE</v>
      </c>
    </row>
    <row r="954" spans="1:22">
      <c r="A954" s="8">
        <v>1156</v>
      </c>
      <c r="B954" s="8" t="s">
        <v>1221</v>
      </c>
      <c r="C954" t="s">
        <v>1263</v>
      </c>
      <c r="D954">
        <f>VLOOKUP(A954,[1]数据整理!$A:$O,15,0)</f>
        <v>97300</v>
      </c>
      <c r="E954" t="str">
        <f>VLOOKUP(D954,目标专业代码!$I:$J,2,0)</f>
        <v>风景园林学（农学）</v>
      </c>
      <c r="F954" s="41">
        <v>-1.41285793364184</v>
      </c>
      <c r="G954" s="41">
        <v>-1.07373000960375</v>
      </c>
      <c r="H954" s="41">
        <v>-0.881413587411653</v>
      </c>
      <c r="I954" s="7">
        <v>89.54</v>
      </c>
      <c r="J954" s="7">
        <f t="shared" si="105"/>
        <v>89.54</v>
      </c>
      <c r="K954" s="7" t="str">
        <f t="shared" si="106"/>
        <v>录取</v>
      </c>
      <c r="L954">
        <v>1</v>
      </c>
      <c r="M954">
        <v>1.03422</v>
      </c>
      <c r="N954">
        <v>-1.07909</v>
      </c>
      <c r="O954" s="41">
        <f>IF(L954=0,0,IF(C954&lt;&gt;"外语学院",综合评价得分!F954*因子分析矩阵及成分!$R$2+综合评价得分!G954*因子分析矩阵及成分!$R$3+综合评价得分!H954*因子分析矩阵及成分!$R$4,IF(综合评价得分!C954="外语学院",综合评价得分!G954*因子分析矩阵及成分!$R$7+综合评价得分!H954*因子分析矩阵及成分!$R$9)))</f>
        <v>-1.23908756833257</v>
      </c>
      <c r="P954" s="40">
        <f t="shared" si="107"/>
        <v>947</v>
      </c>
      <c r="Q954">
        <f t="shared" si="108"/>
        <v>228</v>
      </c>
      <c r="R954">
        <f t="shared" si="109"/>
        <v>44</v>
      </c>
      <c r="S954" t="str">
        <f>IF(Q954&lt;=VLOOKUP(C954,录取名额!$A:$B,2,0),"录取","不予录取")</f>
        <v>不予录取</v>
      </c>
      <c r="T954" t="str">
        <f t="shared" si="110"/>
        <v>FALSE</v>
      </c>
      <c r="U954" t="str">
        <f>IF(R954&lt;=VLOOKUP(E954,录取名额!E:F,2,0),"录取","不予录取")</f>
        <v>不予录取</v>
      </c>
      <c r="V954" t="str">
        <f t="shared" si="111"/>
        <v>FALSE</v>
      </c>
    </row>
    <row r="955" spans="1:22">
      <c r="A955" s="8">
        <v>1157</v>
      </c>
      <c r="B955" s="8" t="s">
        <v>1222</v>
      </c>
      <c r="C955" t="s">
        <v>1261</v>
      </c>
      <c r="D955">
        <f>VLOOKUP(A955,[1]数据整理!$A:$O,15,0)</f>
        <v>120200</v>
      </c>
      <c r="E955" t="str">
        <f>VLOOKUP(D955,目标专业代码!$I:$J,2,0)</f>
        <v>工商管理</v>
      </c>
      <c r="F955" s="41">
        <v>0.748335233912407</v>
      </c>
      <c r="G955" s="41">
        <v>-0.00756380675592987</v>
      </c>
      <c r="H955" s="41">
        <v>-0.881413587411653</v>
      </c>
      <c r="I955" s="7" t="s">
        <v>1262</v>
      </c>
      <c r="J955" s="7">
        <f t="shared" ref="J955:J961" si="112">IF(ISNUMBER(I955),I955,0)</f>
        <v>0</v>
      </c>
      <c r="K955" s="7" t="str">
        <f t="shared" ref="K955:K961" si="113">IF(ISNUMBER(I955),"录取","不予录取")</f>
        <v>不予录取</v>
      </c>
      <c r="L955">
        <v>1</v>
      </c>
      <c r="M955">
        <v>-2.84005</v>
      </c>
      <c r="N955">
        <v>-1.18387</v>
      </c>
      <c r="O955" s="41">
        <f>IF(L955=0,0,IF(C955&lt;&gt;"外语学院",综合评价得分!F955*因子分析矩阵及成分!$R$2+综合评价得分!G955*因子分析矩阵及成分!$R$3+综合评价得分!H955*因子分析矩阵及成分!$R$4,IF(综合评价得分!C955="外语学院",综合评价得分!G955*因子分析矩阵及成分!$R$7+综合评价得分!H955*因子分析矩阵及成分!$R$9)))</f>
        <v>-0.133414922247258</v>
      </c>
      <c r="P955" s="40">
        <f t="shared" ref="P955:P961" si="114">_xlfn.RANK.EQ(O955,$O$2:$O$978)</f>
        <v>531</v>
      </c>
      <c r="Q955">
        <f t="shared" ref="Q955:Q961" si="115">SUMPRODUCT((C955=$C$2:$C$978)*($O$2:$O$978&gt;=O955))</f>
        <v>242</v>
      </c>
      <c r="R955">
        <f t="shared" ref="R955:R961" si="116">SUMPRODUCT((E955=$E$2:$E$978)*($O$2:$O$978&gt;=O955))</f>
        <v>79</v>
      </c>
      <c r="S955" t="str">
        <f>IF(Q955&lt;=VLOOKUP(C955,录取名额!$A:$B,2,0),"录取","不予录取")</f>
        <v>不予录取</v>
      </c>
      <c r="T955" t="str">
        <f t="shared" ref="T955:T961" si="117">IF(K955=S955,"RIGHT","FALSE")</f>
        <v>RIGHT</v>
      </c>
      <c r="U955" t="str">
        <f>IF(R955&lt;=VLOOKUP(E955,录取名额!E:F,2,0),"录取","不予录取")</f>
        <v>不予录取</v>
      </c>
      <c r="V955" t="str">
        <f t="shared" ref="V955:V961" si="118">IF(K955=U955,"RIGHT","FALSE")</f>
        <v>RIGHT</v>
      </c>
    </row>
    <row r="956" spans="1:22">
      <c r="A956" s="8">
        <v>1158</v>
      </c>
      <c r="B956" s="8" t="s">
        <v>1223</v>
      </c>
      <c r="C956" t="s">
        <v>1261</v>
      </c>
      <c r="D956">
        <f>VLOOKUP(A956,[1]数据整理!$A:$O,15,0)</f>
        <v>25200</v>
      </c>
      <c r="E956" t="str">
        <f>VLOOKUP(D956,目标专业代码!$I:$J,2,0)</f>
        <v>应用统计</v>
      </c>
      <c r="F956" s="41">
        <v>0.178417623596696</v>
      </c>
      <c r="G956" s="41">
        <v>-0.283808034530408</v>
      </c>
      <c r="H956" s="41">
        <v>0.139013871007263</v>
      </c>
      <c r="I956" s="7">
        <v>89.33</v>
      </c>
      <c r="J956" s="7">
        <f t="shared" si="112"/>
        <v>89.33</v>
      </c>
      <c r="K956" s="7" t="str">
        <f t="shared" si="113"/>
        <v>录取</v>
      </c>
      <c r="L956">
        <v>1</v>
      </c>
      <c r="M956">
        <v>-1.82982</v>
      </c>
      <c r="N956">
        <v>-0.99781</v>
      </c>
      <c r="O956" s="41">
        <f>IF(L956=0,0,IF(C956&lt;&gt;"外语学院",综合评价得分!F956*因子分析矩阵及成分!$R$2+综合评价得分!G956*因子分析矩阵及成分!$R$3+综合评价得分!H956*因子分析矩阵及成分!$R$4,IF(综合评价得分!C956="外语学院",综合评价得分!G956*因子分析矩阵及成分!$R$7+综合评价得分!H956*因子分析矩阵及成分!$R$9)))</f>
        <v>-0.0318438735332569</v>
      </c>
      <c r="P956" s="40">
        <f t="shared" si="114"/>
        <v>446</v>
      </c>
      <c r="Q956">
        <f t="shared" si="115"/>
        <v>208</v>
      </c>
      <c r="R956">
        <f t="shared" si="116"/>
        <v>14</v>
      </c>
      <c r="S956" t="str">
        <f>IF(Q956&lt;=VLOOKUP(C956,录取名额!$A:$B,2,0),"录取","不予录取")</f>
        <v>不予录取</v>
      </c>
      <c r="T956" t="str">
        <f t="shared" si="117"/>
        <v>FALSE</v>
      </c>
      <c r="U956" t="str">
        <f>IF(R956&lt;=VLOOKUP(E956,录取名额!E:F,2,0),"录取","不予录取")</f>
        <v>不予录取</v>
      </c>
      <c r="V956" t="str">
        <f t="shared" si="118"/>
        <v>FALSE</v>
      </c>
    </row>
    <row r="957" spans="1:22">
      <c r="A957" s="8">
        <v>1159</v>
      </c>
      <c r="B957" s="8" t="s">
        <v>1224</v>
      </c>
      <c r="C957" t="s">
        <v>1267</v>
      </c>
      <c r="D957">
        <f>VLOOKUP(A957,[1]数据整理!$A:$O,15,0)</f>
        <v>70501</v>
      </c>
      <c r="E957" t="str">
        <f>VLOOKUP(D957,目标专业代码!$I:$J,2,0)</f>
        <v>自然地理学</v>
      </c>
      <c r="F957" s="41">
        <v>-0.814342084695188</v>
      </c>
      <c r="G957" s="41">
        <v>0.204311345109452</v>
      </c>
      <c r="H957" s="41">
        <v>0.0944377302649425</v>
      </c>
      <c r="I957" s="7" t="s">
        <v>1262</v>
      </c>
      <c r="J957" s="7">
        <f t="shared" si="112"/>
        <v>0</v>
      </c>
      <c r="K957" s="7" t="str">
        <f t="shared" si="113"/>
        <v>不予录取</v>
      </c>
      <c r="L957">
        <v>1</v>
      </c>
      <c r="M957">
        <v>0.00739</v>
      </c>
      <c r="N957">
        <v>-1.04673</v>
      </c>
      <c r="O957" s="41">
        <f>IF(L957=0,0,IF(C957&lt;&gt;"外语学院",综合评价得分!F957*因子分析矩阵及成分!$R$2+综合评价得分!G957*因子分析矩阵及成分!$R$3+综合评价得分!H957*因子分析矩阵及成分!$R$4,IF(综合评价得分!C957="外语学院",综合评价得分!G957*因子分析矩阵及成分!$R$7+综合评价得分!H957*因子分析矩阵及成分!$R$9)))</f>
        <v>-0.0929924909526079</v>
      </c>
      <c r="P957" s="40">
        <f t="shared" si="114"/>
        <v>503</v>
      </c>
      <c r="Q957">
        <f t="shared" si="115"/>
        <v>11</v>
      </c>
      <c r="R957">
        <f t="shared" si="116"/>
        <v>2</v>
      </c>
      <c r="S957" t="str">
        <f>IF(Q957&lt;=VLOOKUP(C957,录取名额!$A:$B,2,0),"录取","不予录取")</f>
        <v>录取</v>
      </c>
      <c r="T957" t="str">
        <f t="shared" si="117"/>
        <v>FALSE</v>
      </c>
      <c r="U957" t="str">
        <f>IF(R957&lt;=VLOOKUP(E957,录取名额!E:F,2,0),"录取","不予录取")</f>
        <v>不予录取</v>
      </c>
      <c r="V957" t="str">
        <f t="shared" si="118"/>
        <v>RIGHT</v>
      </c>
    </row>
    <row r="958" spans="1:22">
      <c r="A958" s="8">
        <v>1160</v>
      </c>
      <c r="B958" s="8" t="s">
        <v>1225</v>
      </c>
      <c r="C958" t="s">
        <v>1263</v>
      </c>
      <c r="D958">
        <f>VLOOKUP(A958,[1]数据整理!$A:$O,15,0)</f>
        <v>83400</v>
      </c>
      <c r="E958" t="str">
        <f>VLOOKUP(D958,目标专业代码!$I:$J,2,0)</f>
        <v>风景园林学（工学）</v>
      </c>
      <c r="F958" s="41">
        <v>-1.76259774469447</v>
      </c>
      <c r="G958" s="41">
        <v>0.160848025658454</v>
      </c>
      <c r="H958" s="41">
        <v>1.30349508241378</v>
      </c>
      <c r="I958" s="7">
        <v>82.26</v>
      </c>
      <c r="J958" s="7">
        <f t="shared" si="112"/>
        <v>82.26</v>
      </c>
      <c r="K958" s="7" t="str">
        <f t="shared" si="113"/>
        <v>录取</v>
      </c>
      <c r="L958">
        <v>1</v>
      </c>
      <c r="M958">
        <v>3.64272</v>
      </c>
      <c r="N958">
        <v>3.35384</v>
      </c>
      <c r="O958" s="41">
        <f>IF(L958=0,0,IF(C958&lt;&gt;"外语学院",综合评价得分!F958*因子分析矩阵及成分!$R$2+综合评价得分!G958*因子分析矩阵及成分!$R$3+综合评价得分!H958*因子分析矩阵及成分!$R$4,IF(综合评价得分!C958="外语学院",综合评价得分!G958*因子分析矩阵及成分!$R$7+综合评价得分!H958*因子分析矩阵及成分!$R$9)))</f>
        <v>0.0862037340872043</v>
      </c>
      <c r="P958" s="40">
        <f t="shared" si="114"/>
        <v>359</v>
      </c>
      <c r="Q958">
        <f t="shared" si="115"/>
        <v>99</v>
      </c>
      <c r="R958">
        <f t="shared" si="116"/>
        <v>31</v>
      </c>
      <c r="S958" t="str">
        <f>IF(Q958&lt;=VLOOKUP(C958,录取名额!$A:$B,2,0),"录取","不予录取")</f>
        <v>录取</v>
      </c>
      <c r="T958" t="str">
        <f t="shared" si="117"/>
        <v>RIGHT</v>
      </c>
      <c r="U958" t="str">
        <f>IF(R958&lt;=VLOOKUP(E958,录取名额!E:F,2,0),"录取","不予录取")</f>
        <v>不予录取</v>
      </c>
      <c r="V958" t="str">
        <f t="shared" si="118"/>
        <v>FALSE</v>
      </c>
    </row>
    <row r="959" spans="1:22">
      <c r="A959" s="8">
        <v>1161</v>
      </c>
      <c r="B959" s="8" t="s">
        <v>1226</v>
      </c>
      <c r="C959" t="s">
        <v>1265</v>
      </c>
      <c r="D959">
        <f>VLOOKUP(A959,[1]数据整理!$A:$O,15,0)</f>
        <v>135108</v>
      </c>
      <c r="E959" t="str">
        <f>VLOOKUP(D959,目标专业代码!$I:$J,2,0)</f>
        <v>艺术设计</v>
      </c>
      <c r="F959" s="41">
        <v>-0.633891990842824</v>
      </c>
      <c r="G959" s="41">
        <v>0.102748276839424</v>
      </c>
      <c r="H959" s="41">
        <v>-0.881413587411653</v>
      </c>
      <c r="I959" s="7" t="s">
        <v>1262</v>
      </c>
      <c r="J959" s="7">
        <f t="shared" si="112"/>
        <v>0</v>
      </c>
      <c r="K959" s="7" t="str">
        <f t="shared" si="113"/>
        <v>不予录取</v>
      </c>
      <c r="L959">
        <v>1</v>
      </c>
      <c r="M959">
        <v>-0.23667</v>
      </c>
      <c r="N959">
        <v>2.06612</v>
      </c>
      <c r="O959" s="41">
        <f>IF(L959=0,0,IF(C959&lt;&gt;"外语学院",综合评价得分!F959*因子分析矩阵及成分!$R$2+综合评价得分!G959*因子分析矩阵及成分!$R$3+综合评价得分!H959*因子分析矩阵及成分!$R$4,IF(综合评价得分!C959="外语学院",综合评价得分!G959*因子分析矩阵及成分!$R$7+综合评价得分!H959*因子分析矩阵及成分!$R$9)))</f>
        <v>-0.464812681021312</v>
      </c>
      <c r="P959" s="40">
        <f t="shared" si="114"/>
        <v>769</v>
      </c>
      <c r="Q959">
        <f t="shared" si="115"/>
        <v>60</v>
      </c>
      <c r="R959">
        <f t="shared" si="116"/>
        <v>39</v>
      </c>
      <c r="S959" t="str">
        <f>IF(Q959&lt;=VLOOKUP(C959,录取名额!$A:$B,2,0),"录取","不予录取")</f>
        <v>不予录取</v>
      </c>
      <c r="T959" t="str">
        <f t="shared" si="117"/>
        <v>RIGHT</v>
      </c>
      <c r="U959" t="str">
        <f>IF(R959&lt;=VLOOKUP(E959,录取名额!E:F,2,0),"录取","不予录取")</f>
        <v>不予录取</v>
      </c>
      <c r="V959" t="str">
        <f t="shared" si="118"/>
        <v>RIGHT</v>
      </c>
    </row>
    <row r="960" spans="1:22">
      <c r="A960" s="8">
        <v>1162</v>
      </c>
      <c r="B960" s="8" t="s">
        <v>1227</v>
      </c>
      <c r="C960" t="s">
        <v>1263</v>
      </c>
      <c r="D960">
        <f>VLOOKUP(A960,[1]数据整理!$A:$O,15,0)</f>
        <v>95300</v>
      </c>
      <c r="E960" t="str">
        <f>VLOOKUP(D960,目标专业代码!$I:$J,2,0)</f>
        <v>风景园林</v>
      </c>
      <c r="F960" s="41">
        <v>-0.630497694270766</v>
      </c>
      <c r="G960" s="41">
        <v>-0.138312474274177</v>
      </c>
      <c r="H960" s="41">
        <v>-0.498995445347099</v>
      </c>
      <c r="I960" s="7" t="s">
        <v>1262</v>
      </c>
      <c r="J960" s="7">
        <f t="shared" si="112"/>
        <v>0</v>
      </c>
      <c r="K960" s="7" t="str">
        <f t="shared" si="113"/>
        <v>不予录取</v>
      </c>
      <c r="L960">
        <v>1</v>
      </c>
      <c r="M960">
        <v>0.46808</v>
      </c>
      <c r="N960">
        <v>-0.46827</v>
      </c>
      <c r="O960" s="41">
        <f>IF(L960=0,0,IF(C960&lt;&gt;"外语学院",综合评价得分!F960*因子分析矩阵及成分!$R$2+综合评价得分!G960*因子分析矩阵及成分!$R$3+综合评价得分!H960*因子分析矩阵及成分!$R$4,IF(综合评价得分!C960="外语学院",综合评价得分!G960*因子分析矩阵及成分!$R$7+综合评价得分!H960*因子分析矩阵及成分!$R$9)))</f>
        <v>-0.431747516850635</v>
      </c>
      <c r="P960" s="40">
        <f t="shared" si="114"/>
        <v>757</v>
      </c>
      <c r="Q960">
        <f t="shared" si="115"/>
        <v>179</v>
      </c>
      <c r="R960">
        <f t="shared" si="116"/>
        <v>89</v>
      </c>
      <c r="S960" t="str">
        <f>IF(Q960&lt;=VLOOKUP(C960,录取名额!$A:$B,2,0),"录取","不予录取")</f>
        <v>不予录取</v>
      </c>
      <c r="T960" t="str">
        <f t="shared" si="117"/>
        <v>RIGHT</v>
      </c>
      <c r="U960" t="str">
        <f>IF(R960&lt;=VLOOKUP(E960,录取名额!E:F,2,0),"录取","不予录取")</f>
        <v>不予录取</v>
      </c>
      <c r="V960" t="str">
        <f t="shared" si="118"/>
        <v>RIGHT</v>
      </c>
    </row>
    <row r="961" spans="1:22">
      <c r="A961" s="8">
        <v>1163</v>
      </c>
      <c r="B961" s="8" t="s">
        <v>1228</v>
      </c>
      <c r="C961" t="s">
        <v>1261</v>
      </c>
      <c r="D961">
        <f>VLOOKUP(A961,[1]数据整理!$A:$O,15,0)</f>
        <v>125300</v>
      </c>
      <c r="E961" t="str">
        <f>VLOOKUP(D961,目标专业代码!$I:$J,2,0)</f>
        <v>会计</v>
      </c>
      <c r="F961" s="41">
        <v>-0.593728816185881</v>
      </c>
      <c r="G961" s="41">
        <v>0.101757000198585</v>
      </c>
      <c r="H961" s="41">
        <v>0.20208469791827</v>
      </c>
      <c r="I961" s="7" t="s">
        <v>1262</v>
      </c>
      <c r="J961" s="7">
        <f t="shared" si="112"/>
        <v>0</v>
      </c>
      <c r="K961" s="7" t="str">
        <f t="shared" si="113"/>
        <v>不予录取</v>
      </c>
      <c r="L961">
        <v>1</v>
      </c>
      <c r="M961">
        <v>0.49633</v>
      </c>
      <c r="N961">
        <v>0.05937</v>
      </c>
      <c r="O961" s="41">
        <f>IF(L961=0,0,IF(C961&lt;&gt;"外语学院",综合评价得分!F961*因子分析矩阵及成分!$R$2+综合评价得分!G961*因子分析矩阵及成分!$R$3+综合评价得分!H961*因子分析矩阵及成分!$R$4,IF(综合评价得分!C961="外语学院",综合评价得分!G961*因子分析矩阵及成分!$R$7+综合评价得分!H961*因子分析矩阵及成分!$R$9)))</f>
        <v>-0.0391636077218762</v>
      </c>
      <c r="P961" s="40">
        <f t="shared" si="114"/>
        <v>455</v>
      </c>
      <c r="Q961">
        <f t="shared" si="115"/>
        <v>213</v>
      </c>
      <c r="R961">
        <f t="shared" si="116"/>
        <v>48</v>
      </c>
      <c r="S961" t="str">
        <f>IF(Q961&lt;=VLOOKUP(C961,录取名额!$A:$B,2,0),"录取","不予录取")</f>
        <v>不予录取</v>
      </c>
      <c r="T961" t="str">
        <f t="shared" si="117"/>
        <v>RIGHT</v>
      </c>
      <c r="U961" t="str">
        <f>IF(R961&lt;=VLOOKUP(E961,录取名额!E:F,2,0),"录取","不予录取")</f>
        <v>不予录取</v>
      </c>
      <c r="V961" t="str">
        <f t="shared" si="118"/>
        <v>RIGHT</v>
      </c>
    </row>
    <row r="962" spans="1:22">
      <c r="A962" s="8">
        <v>1164</v>
      </c>
      <c r="B962" s="8" t="s">
        <v>1229</v>
      </c>
      <c r="C962" t="s">
        <v>1261</v>
      </c>
      <c r="D962">
        <f>VLOOKUP(A962,[1]数据整理!$A:$O,15,0)</f>
        <v>20200</v>
      </c>
      <c r="E962" t="str">
        <f>VLOOKUP(D962,目标专业代码!$I:$J,2,0)</f>
        <v>应用经济学</v>
      </c>
      <c r="F962" s="41">
        <v>-0.483422181931226</v>
      </c>
      <c r="G962" s="41">
        <v>-0.989780050617211</v>
      </c>
      <c r="H962" s="41">
        <v>1.41218824909478</v>
      </c>
      <c r="I962" s="7" t="s">
        <v>1275</v>
      </c>
      <c r="J962" s="7">
        <f t="shared" ref="J962:J978" si="119">IF(ISNUMBER(I962),I962,0)</f>
        <v>0</v>
      </c>
      <c r="K962" s="7" t="str">
        <f t="shared" ref="K962:K978" si="120">IF(ISNUMBER(I962),"录取","不予录取")</f>
        <v>不予录取</v>
      </c>
      <c r="L962">
        <v>1</v>
      </c>
      <c r="M962">
        <v>-0.67524</v>
      </c>
      <c r="N962">
        <v>-0.37019</v>
      </c>
      <c r="O962" s="41">
        <f>IF(L962=0,0,IF(C962&lt;&gt;"外语学院",综合评价得分!F962*因子分析矩阵及成分!$R$2+综合评价得分!G962*因子分析矩阵及成分!$R$3+综合评价得分!H962*因子分析矩阵及成分!$R$4,IF(综合评价得分!C962="外语学院",综合评价得分!G962*因子分析矩阵及成分!$R$7+综合评价得分!H962*因子分析矩阵及成分!$R$9)))</f>
        <v>-0.0628196842924954</v>
      </c>
      <c r="P962" s="40">
        <f t="shared" ref="P962:P978" si="121">_xlfn.RANK.EQ(O962,$O$2:$O$978)</f>
        <v>473</v>
      </c>
      <c r="Q962">
        <f t="shared" ref="Q962:Q978" si="122">SUMPRODUCT((C962=$C$2:$C$978)*($O$2:$O$978&gt;=O962))</f>
        <v>218</v>
      </c>
      <c r="R962">
        <f t="shared" ref="R962:R978" si="123">SUMPRODUCT((E962=$E$2:$E$978)*($O$2:$O$978&gt;=O962))</f>
        <v>51</v>
      </c>
      <c r="S962" t="str">
        <f>IF(Q962&lt;=VLOOKUP(C962,录取名额!$A:$B,2,0),"录取","不予录取")</f>
        <v>不予录取</v>
      </c>
      <c r="T962" t="str">
        <f t="shared" ref="T962:T978" si="124">IF(K962=S962,"RIGHT","FALSE")</f>
        <v>RIGHT</v>
      </c>
      <c r="U962" t="str">
        <f>IF(R962&lt;=VLOOKUP(E962,录取名额!E:F,2,0),"录取","不予录取")</f>
        <v>不予录取</v>
      </c>
      <c r="V962" t="str">
        <f t="shared" ref="V962:V978" si="125">IF(K962=U962,"RIGHT","FALSE")</f>
        <v>RIGHT</v>
      </c>
    </row>
    <row r="963" spans="1:22">
      <c r="A963" s="8">
        <v>1165</v>
      </c>
      <c r="B963" s="8" t="s">
        <v>1230</v>
      </c>
      <c r="C963" t="s">
        <v>1261</v>
      </c>
      <c r="D963">
        <f>VLOOKUP(A963,[1]数据整理!$A:$O,15,0)</f>
        <v>120200</v>
      </c>
      <c r="E963" t="str">
        <f>VLOOKUP(D963,目标专业代码!$I:$J,2,0)</f>
        <v>工商管理</v>
      </c>
      <c r="F963" s="41">
        <v>-1.52413878261313</v>
      </c>
      <c r="G963" s="41">
        <v>0.066917378380758</v>
      </c>
      <c r="H963" s="41">
        <v>-0.0936696935278169</v>
      </c>
      <c r="I963" s="7" t="s">
        <v>1262</v>
      </c>
      <c r="J963" s="7">
        <f t="shared" si="119"/>
        <v>0</v>
      </c>
      <c r="K963" s="7" t="str">
        <f t="shared" si="120"/>
        <v>不予录取</v>
      </c>
      <c r="L963">
        <v>1</v>
      </c>
      <c r="M963">
        <v>-0.54731</v>
      </c>
      <c r="N963">
        <v>0.3874</v>
      </c>
      <c r="O963" s="41">
        <f>IF(L963=0,0,IF(C963&lt;&gt;"外语学院",综合评价得分!F963*因子分析矩阵及成分!$R$2+综合评价得分!G963*因子分析矩阵及成分!$R$3+综合评价得分!H963*因子分析矩阵及成分!$R$4,IF(综合评价得分!C963="外语学院",综合评价得分!G963*因子分析矩阵及成分!$R$7+综合评价得分!H963*因子分析矩阵及成分!$R$9)))</f>
        <v>-0.427251427756985</v>
      </c>
      <c r="P963" s="40">
        <f t="shared" si="121"/>
        <v>754</v>
      </c>
      <c r="Q963">
        <f t="shared" si="122"/>
        <v>320</v>
      </c>
      <c r="R963">
        <f t="shared" si="123"/>
        <v>110</v>
      </c>
      <c r="S963" t="str">
        <f>IF(Q963&lt;=VLOOKUP(C963,录取名额!$A:$B,2,0),"录取","不予录取")</f>
        <v>不予录取</v>
      </c>
      <c r="T963" t="str">
        <f t="shared" si="124"/>
        <v>RIGHT</v>
      </c>
      <c r="U963" t="str">
        <f>IF(R963&lt;=VLOOKUP(E963,录取名额!E:F,2,0),"录取","不予录取")</f>
        <v>不予录取</v>
      </c>
      <c r="V963" t="str">
        <f t="shared" si="125"/>
        <v>RIGHT</v>
      </c>
    </row>
    <row r="964" spans="1:22">
      <c r="A964" s="8">
        <v>1166</v>
      </c>
      <c r="B964" s="8" t="s">
        <v>1231</v>
      </c>
      <c r="C964" t="s">
        <v>1269</v>
      </c>
      <c r="D964">
        <f>VLOOKUP(A964,[1]数据整理!$A:$O,15,0)</f>
        <v>30100</v>
      </c>
      <c r="E964" t="str">
        <f>VLOOKUP(D964,目标专业代码!$I:$J,2,0)</f>
        <v>法学</v>
      </c>
      <c r="F964" s="41">
        <v>1.04248625859148</v>
      </c>
      <c r="G964" s="41">
        <v>0.243234473462762</v>
      </c>
      <c r="H964" s="41">
        <v>-0.881413587411653</v>
      </c>
      <c r="I964" s="7" t="s">
        <v>1262</v>
      </c>
      <c r="J964" s="7">
        <f t="shared" si="119"/>
        <v>0</v>
      </c>
      <c r="K964" s="7" t="str">
        <f t="shared" si="120"/>
        <v>不予录取</v>
      </c>
      <c r="L964">
        <v>1</v>
      </c>
      <c r="M964">
        <v>0.15648</v>
      </c>
      <c r="N964">
        <v>0.09648</v>
      </c>
      <c r="O964" s="41">
        <f>IF(L964=0,0,IF(C964&lt;&gt;"外语学院",综合评价得分!F964*因子分析矩阵及成分!$R$2+综合评价得分!G964*因子分析矩阵及成分!$R$3+综合评价得分!H964*因子分析矩阵及成分!$R$4,IF(综合评价得分!C964="外语学院",综合评价得分!G964*因子分析矩阵及成分!$R$7+综合评价得分!H964*因子分析矩阵及成分!$R$9)))</f>
        <v>0.067202834180093</v>
      </c>
      <c r="P964" s="40">
        <f t="shared" si="121"/>
        <v>372</v>
      </c>
      <c r="Q964">
        <f t="shared" si="122"/>
        <v>20</v>
      </c>
      <c r="R964">
        <f t="shared" si="123"/>
        <v>3</v>
      </c>
      <c r="S964" t="str">
        <f>IF(Q964&lt;=VLOOKUP(C964,录取名额!$A:$B,2,0),"录取","不予录取")</f>
        <v>不予录取</v>
      </c>
      <c r="T964" t="str">
        <f t="shared" si="124"/>
        <v>RIGHT</v>
      </c>
      <c r="U964" t="str">
        <f>IF(R964&lt;=VLOOKUP(E964,录取名额!E:F,2,0),"录取","不予录取")</f>
        <v>录取</v>
      </c>
      <c r="V964" t="str">
        <f t="shared" si="125"/>
        <v>FALSE</v>
      </c>
    </row>
    <row r="965" spans="1:22">
      <c r="A965" s="8">
        <v>1167</v>
      </c>
      <c r="B965" s="8" t="s">
        <v>1232</v>
      </c>
      <c r="C965" t="s">
        <v>1261</v>
      </c>
      <c r="D965">
        <f>VLOOKUP(A965,[1]数据整理!$A:$O,15,0)</f>
        <v>120200</v>
      </c>
      <c r="E965" t="str">
        <f>VLOOKUP(D965,目标专业代码!$I:$J,2,0)</f>
        <v>工商管理</v>
      </c>
      <c r="F965" s="41">
        <v>1.17117733188858</v>
      </c>
      <c r="G965" s="41">
        <v>0.317835334305149</v>
      </c>
      <c r="H965" s="41">
        <v>-0.881413587411653</v>
      </c>
      <c r="I965" s="7" t="s">
        <v>1262</v>
      </c>
      <c r="J965" s="7">
        <f t="shared" si="119"/>
        <v>0</v>
      </c>
      <c r="K965" s="7" t="str">
        <f t="shared" si="120"/>
        <v>不予录取</v>
      </c>
      <c r="L965">
        <v>1</v>
      </c>
      <c r="M965">
        <v>1.49761</v>
      </c>
      <c r="N965">
        <v>-1.02164</v>
      </c>
      <c r="O965" s="41">
        <f>IF(L965=0,0,IF(C965&lt;&gt;"外语学院",综合评价得分!F965*因子分析矩阵及成分!$R$2+综合评价得分!G965*因子分析矩阵及成分!$R$3+综合评价得分!H965*因子分析矩阵及成分!$R$4,IF(综合评价得分!C965="外语学院",综合评价得分!G965*因子分析矩阵及成分!$R$7+综合评价得分!H965*因子分析矩阵及成分!$R$9)))</f>
        <v>0.138313421152935</v>
      </c>
      <c r="P965" s="40">
        <f t="shared" si="121"/>
        <v>331</v>
      </c>
      <c r="Q965">
        <f t="shared" si="122"/>
        <v>161</v>
      </c>
      <c r="R965">
        <f t="shared" si="123"/>
        <v>55</v>
      </c>
      <c r="S965" t="str">
        <f>IF(Q965&lt;=VLOOKUP(C965,录取名额!$A:$B,2,0),"录取","不予录取")</f>
        <v>不予录取</v>
      </c>
      <c r="T965" t="str">
        <f t="shared" si="124"/>
        <v>RIGHT</v>
      </c>
      <c r="U965" t="str">
        <f>IF(R965&lt;=VLOOKUP(E965,录取名额!E:F,2,0),"录取","不予录取")</f>
        <v>不予录取</v>
      </c>
      <c r="V965" t="str">
        <f t="shared" si="125"/>
        <v>RIGHT</v>
      </c>
    </row>
    <row r="966" spans="1:22">
      <c r="A966" s="8">
        <v>1169</v>
      </c>
      <c r="B966" s="8" t="s">
        <v>1233</v>
      </c>
      <c r="C966" t="s">
        <v>1274</v>
      </c>
      <c r="D966">
        <f>VLOOKUP(A966,[1]数据整理!$A:$O,15,0)</f>
        <v>90705</v>
      </c>
      <c r="E966" t="str">
        <f>VLOOKUP(D966,目标专业代码!$I:$J,2,0)</f>
        <v>野生动植物保护与利用</v>
      </c>
      <c r="F966" s="41">
        <v>-1.34926887708682</v>
      </c>
      <c r="G966" s="41">
        <v>-0.3108880385106</v>
      </c>
      <c r="H966" s="41">
        <v>-0.0662623484147565</v>
      </c>
      <c r="I966" s="7">
        <v>79</v>
      </c>
      <c r="J966" s="7">
        <f t="shared" si="119"/>
        <v>79</v>
      </c>
      <c r="K966" s="7" t="str">
        <f t="shared" si="120"/>
        <v>录取</v>
      </c>
      <c r="L966">
        <v>1</v>
      </c>
      <c r="M966">
        <v>-1.48565</v>
      </c>
      <c r="N966">
        <v>-1.33088</v>
      </c>
      <c r="O966" s="41">
        <f>IF(L966=0,0,IF(C966&lt;&gt;"外语学院",综合评价得分!F966*因子分析矩阵及成分!$R$2+综合评价得分!G966*因子分析矩阵及成分!$R$3+综合评价得分!H966*因子分析矩阵及成分!$R$4,IF(综合评价得分!C966="外语学院",综合评价得分!G966*因子分析矩阵及成分!$R$7+综合评价得分!H966*因子分析矩阵及成分!$R$9)))</f>
        <v>-0.547409145113429</v>
      </c>
      <c r="P966" s="40">
        <f t="shared" si="121"/>
        <v>804</v>
      </c>
      <c r="Q966">
        <f t="shared" si="122"/>
        <v>16</v>
      </c>
      <c r="R966">
        <f t="shared" si="123"/>
        <v>6</v>
      </c>
      <c r="S966" t="str">
        <f>IF(Q966&lt;=VLOOKUP(C966,录取名额!$A:$B,2,0),"录取","不予录取")</f>
        <v>不予录取</v>
      </c>
      <c r="T966" t="str">
        <f t="shared" si="124"/>
        <v>FALSE</v>
      </c>
      <c r="U966" t="str">
        <f>IF(R966&lt;=VLOOKUP(E966,录取名额!E:F,2,0),"录取","不予录取")</f>
        <v>不予录取</v>
      </c>
      <c r="V966" t="str">
        <f t="shared" si="125"/>
        <v>FALSE</v>
      </c>
    </row>
    <row r="967" spans="1:22">
      <c r="A967" s="8">
        <v>1170</v>
      </c>
      <c r="B967" s="8" t="s">
        <v>1234</v>
      </c>
      <c r="C967" t="s">
        <v>1265</v>
      </c>
      <c r="D967">
        <f>VLOOKUP(A967,[1]数据整理!$A:$O,15,0)</f>
        <v>130500</v>
      </c>
      <c r="E967" t="str">
        <f>VLOOKUP(D967,目标专业代码!$I:$J,2,0)</f>
        <v>设计学</v>
      </c>
      <c r="F967" s="41">
        <v>-0.474919349455268</v>
      </c>
      <c r="G967" s="41">
        <v>0.28938787832648</v>
      </c>
      <c r="H967" s="41">
        <v>2.50490830615074</v>
      </c>
      <c r="I967" s="7" t="s">
        <v>1262</v>
      </c>
      <c r="J967" s="7">
        <f t="shared" si="119"/>
        <v>0</v>
      </c>
      <c r="K967" s="7" t="str">
        <f t="shared" si="120"/>
        <v>不予录取</v>
      </c>
      <c r="L967">
        <v>1</v>
      </c>
      <c r="M967">
        <v>-0.52219</v>
      </c>
      <c r="N967">
        <v>0.42878</v>
      </c>
      <c r="O967" s="41">
        <f>IF(L967=0,0,IF(C967&lt;&gt;"外语学院",综合评价得分!F967*因子分析矩阵及成分!$R$2+综合评价得分!G967*因子分析矩阵及成分!$R$3+综合评价得分!H967*因子分析矩阵及成分!$R$4,IF(综合评价得分!C967="外语学院",综合评价得分!G967*因子分析矩阵及成分!$R$7+综合评价得分!H967*因子分析矩阵及成分!$R$9)))</f>
        <v>0.964775529787072</v>
      </c>
      <c r="P967" s="40">
        <f t="shared" si="121"/>
        <v>67</v>
      </c>
      <c r="Q967">
        <f t="shared" si="122"/>
        <v>5</v>
      </c>
      <c r="R967">
        <f t="shared" si="123"/>
        <v>4</v>
      </c>
      <c r="S967" t="str">
        <f>IF(Q967&lt;=VLOOKUP(C967,录取名额!$A:$B,2,0),"录取","不予录取")</f>
        <v>录取</v>
      </c>
      <c r="T967" t="str">
        <f t="shared" si="124"/>
        <v>FALSE</v>
      </c>
      <c r="U967" t="str">
        <f>IF(R967&lt;=VLOOKUP(E967,录取名额!E:F,2,0),"录取","不予录取")</f>
        <v>不予录取</v>
      </c>
      <c r="V967" t="str">
        <f t="shared" si="125"/>
        <v>RIGHT</v>
      </c>
    </row>
    <row r="968" spans="1:22">
      <c r="A968" s="8">
        <v>1171</v>
      </c>
      <c r="B968" s="8" t="s">
        <v>1235</v>
      </c>
      <c r="C968" t="s">
        <v>1261</v>
      </c>
      <c r="D968">
        <f>VLOOKUP(A968,[1]数据整理!$A:$O,15,0)</f>
        <v>125300</v>
      </c>
      <c r="E968" t="str">
        <f>VLOOKUP(D968,目标专业代码!$I:$J,2,0)</f>
        <v>会计</v>
      </c>
      <c r="F968" s="41">
        <v>1.68594162507696</v>
      </c>
      <c r="G968" s="41">
        <v>0.373572323329909</v>
      </c>
      <c r="H968" s="41">
        <v>-0.651759472536703</v>
      </c>
      <c r="I968" s="7" t="s">
        <v>1262</v>
      </c>
      <c r="J968" s="7">
        <f t="shared" si="119"/>
        <v>0</v>
      </c>
      <c r="K968" s="7" t="str">
        <f t="shared" si="120"/>
        <v>不予录取</v>
      </c>
      <c r="L968">
        <v>1</v>
      </c>
      <c r="M968">
        <v>-1.35479</v>
      </c>
      <c r="N968">
        <v>-0.83922</v>
      </c>
      <c r="O968" s="41">
        <f>IF(L968=0,0,IF(C968&lt;&gt;"外语学院",综合评价得分!F968*因子分析矩阵及成分!$R$2+综合评价得分!G968*因子分析矩阵及成分!$R$3+综合评价得分!H968*因子分析矩阵及成分!$R$4,IF(综合评价得分!C968="外语学院",综合评价得分!G968*因子分析矩阵及成分!$R$7+综合评价得分!H968*因子分析矩阵及成分!$R$9)))</f>
        <v>0.395609856676112</v>
      </c>
      <c r="P968" s="40">
        <f t="shared" si="121"/>
        <v>199</v>
      </c>
      <c r="Q968">
        <f t="shared" si="122"/>
        <v>99</v>
      </c>
      <c r="R968">
        <f t="shared" si="123"/>
        <v>18</v>
      </c>
      <c r="S968" t="str">
        <f>IF(Q968&lt;=VLOOKUP(C968,录取名额!$A:$B,2,0),"录取","不予录取")</f>
        <v>不予录取</v>
      </c>
      <c r="T968" t="str">
        <f t="shared" si="124"/>
        <v>RIGHT</v>
      </c>
      <c r="U968" t="str">
        <f>IF(R968&lt;=VLOOKUP(E968,录取名额!E:F,2,0),"录取","不予录取")</f>
        <v>不予录取</v>
      </c>
      <c r="V968" t="str">
        <f t="shared" si="125"/>
        <v>RIGHT</v>
      </c>
    </row>
    <row r="969" spans="1:22">
      <c r="A969" s="8">
        <v>1172</v>
      </c>
      <c r="B969" s="8" t="s">
        <v>1236</v>
      </c>
      <c r="C969" t="s">
        <v>1261</v>
      </c>
      <c r="D969">
        <f>VLOOKUP(A969,[1]数据整理!$A:$O,15,0)</f>
        <v>95138</v>
      </c>
      <c r="E969" t="str">
        <f>VLOOKUP(D969,目标专业代码!$I:$J,2,0)</f>
        <v>农村发展</v>
      </c>
      <c r="F969" s="41">
        <v>-0.465037742888784</v>
      </c>
      <c r="G969" s="41">
        <v>0.295580828415623</v>
      </c>
      <c r="H969" s="41">
        <v>-0.370115635366503</v>
      </c>
      <c r="I969" s="7">
        <v>94</v>
      </c>
      <c r="J969" s="7">
        <f t="shared" si="119"/>
        <v>94</v>
      </c>
      <c r="K969" s="7" t="str">
        <f t="shared" si="120"/>
        <v>录取</v>
      </c>
      <c r="L969">
        <v>1</v>
      </c>
      <c r="M969">
        <v>2.24293</v>
      </c>
      <c r="N969">
        <v>2.70166</v>
      </c>
      <c r="O969" s="41">
        <f>IF(L969=0,0,IF(C969&lt;&gt;"外语学院",综合评价得分!F969*因子分析矩阵及成分!$R$2+综合评价得分!G969*因子分析矩阵及成分!$R$3+综合评价得分!H969*因子分析矩阵及成分!$R$4,IF(综合评价得分!C969="外语学院",综合评价得分!G969*因子分析矩阵及成分!$R$7+综合评价得分!H969*因子分析矩阵及成分!$R$9)))</f>
        <v>-0.130650613088839</v>
      </c>
      <c r="P969" s="40">
        <f t="shared" si="121"/>
        <v>530</v>
      </c>
      <c r="Q969">
        <f t="shared" si="122"/>
        <v>241</v>
      </c>
      <c r="R969">
        <f t="shared" si="123"/>
        <v>2</v>
      </c>
      <c r="S969" t="str">
        <f>IF(Q969&lt;=VLOOKUP(C969,录取名额!$A:$B,2,0),"录取","不予录取")</f>
        <v>不予录取</v>
      </c>
      <c r="T969" t="str">
        <f t="shared" si="124"/>
        <v>FALSE</v>
      </c>
      <c r="U969" t="str">
        <f>IF(R969&lt;=VLOOKUP(E969,录取名额!E:F,2,0),"录取","不予录取")</f>
        <v>不予录取</v>
      </c>
      <c r="V969" t="str">
        <f t="shared" si="125"/>
        <v>FALSE</v>
      </c>
    </row>
    <row r="970" spans="1:22">
      <c r="A970" s="8">
        <v>1173</v>
      </c>
      <c r="B970" s="8" t="s">
        <v>1237</v>
      </c>
      <c r="C970" t="s">
        <v>1261</v>
      </c>
      <c r="D970">
        <f>VLOOKUP(A970,[1]数据整理!$A:$O,15,0)</f>
        <v>20200</v>
      </c>
      <c r="E970" t="str">
        <f>VLOOKUP(D970,目标专业代码!$I:$J,2,0)</f>
        <v>应用经济学</v>
      </c>
      <c r="F970" s="41">
        <v>-0.575344377143438</v>
      </c>
      <c r="G970" s="41">
        <v>-0.0149287040395819</v>
      </c>
      <c r="H970" s="41">
        <v>0.317830561077257</v>
      </c>
      <c r="I970" s="7" t="s">
        <v>1262</v>
      </c>
      <c r="J970" s="7">
        <f t="shared" si="119"/>
        <v>0</v>
      </c>
      <c r="K970" s="7" t="str">
        <f t="shared" si="120"/>
        <v>不予录取</v>
      </c>
      <c r="L970">
        <v>1</v>
      </c>
      <c r="M970">
        <v>1.24768</v>
      </c>
      <c r="N970">
        <v>-1.09271</v>
      </c>
      <c r="O970" s="41">
        <f>IF(L970=0,0,IF(C970&lt;&gt;"外语学院",综合评价得分!F970*因子分析矩阵及成分!$R$2+综合评价得分!G970*因子分析矩阵及成分!$R$3+综合评价得分!H970*因子分析矩阵及成分!$R$4,IF(综合评价得分!C970="外语学院",综合评价得分!G970*因子分析矩阵及成分!$R$7+综合评价得分!H970*因子分析矩阵及成分!$R$9)))</f>
        <v>-0.0450765486120814</v>
      </c>
      <c r="P970" s="40">
        <f t="shared" si="121"/>
        <v>459</v>
      </c>
      <c r="Q970">
        <f t="shared" si="122"/>
        <v>215</v>
      </c>
      <c r="R970">
        <f t="shared" si="123"/>
        <v>49</v>
      </c>
      <c r="S970" t="str">
        <f>IF(Q970&lt;=VLOOKUP(C970,录取名额!$A:$B,2,0),"录取","不予录取")</f>
        <v>不予录取</v>
      </c>
      <c r="T970" t="str">
        <f t="shared" si="124"/>
        <v>RIGHT</v>
      </c>
      <c r="U970" t="str">
        <f>IF(R970&lt;=VLOOKUP(E970,录取名额!E:F,2,0),"录取","不予录取")</f>
        <v>不予录取</v>
      </c>
      <c r="V970" t="str">
        <f t="shared" si="125"/>
        <v>RIGHT</v>
      </c>
    </row>
    <row r="971" spans="1:22">
      <c r="A971" s="8">
        <v>1174</v>
      </c>
      <c r="B971" s="8" t="s">
        <v>1238</v>
      </c>
      <c r="C971" t="s">
        <v>1261</v>
      </c>
      <c r="D971">
        <f>VLOOKUP(A971,[1]数据整理!$A:$O,15,0)</f>
        <v>20200</v>
      </c>
      <c r="E971" t="str">
        <f>VLOOKUP(D971,目标专业代码!$I:$J,2,0)</f>
        <v>应用经济学</v>
      </c>
      <c r="F971" s="41">
        <v>0.546106404445541</v>
      </c>
      <c r="G971" s="41">
        <v>0.326526893469866</v>
      </c>
      <c r="H971" s="41">
        <v>1.81879972115001</v>
      </c>
      <c r="I971" s="7" t="s">
        <v>1262</v>
      </c>
      <c r="J971" s="7">
        <f t="shared" si="119"/>
        <v>0</v>
      </c>
      <c r="K971" s="7" t="str">
        <f t="shared" si="120"/>
        <v>不予录取</v>
      </c>
      <c r="L971">
        <v>1</v>
      </c>
      <c r="M971">
        <v>0.70277</v>
      </c>
      <c r="N971">
        <v>0.19129</v>
      </c>
      <c r="O971" s="41">
        <f>IF(L971=0,0,IF(C971&lt;&gt;"外语学院",综合评价得分!F971*因子分析矩阵及成分!$R$2+综合评价得分!G971*因子分析矩阵及成分!$R$3+综合评价得分!H971*因子分析矩阵及成分!$R$4,IF(综合评价得分!C971="外语学院",综合评价得分!G971*因子分析矩阵及成分!$R$7+综合评价得分!H971*因子分析矩阵及成分!$R$9)))</f>
        <v>1.00306571571196</v>
      </c>
      <c r="P971" s="40">
        <f t="shared" si="121"/>
        <v>62</v>
      </c>
      <c r="Q971">
        <f t="shared" si="122"/>
        <v>29</v>
      </c>
      <c r="R971">
        <f t="shared" si="123"/>
        <v>6</v>
      </c>
      <c r="S971" t="str">
        <f>IF(Q971&lt;=VLOOKUP(C971,录取名额!$A:$B,2,0),"录取","不予录取")</f>
        <v>录取</v>
      </c>
      <c r="T971" t="str">
        <f t="shared" si="124"/>
        <v>FALSE</v>
      </c>
      <c r="U971" t="str">
        <f>IF(R971&lt;=VLOOKUP(E971,录取名额!E:F,2,0),"录取","不予录取")</f>
        <v>不予录取</v>
      </c>
      <c r="V971" t="str">
        <f t="shared" si="125"/>
        <v>RIGHT</v>
      </c>
    </row>
    <row r="972" spans="1:22">
      <c r="A972" s="8">
        <v>1175</v>
      </c>
      <c r="B972" s="8" t="s">
        <v>1239</v>
      </c>
      <c r="C972" t="s">
        <v>1267</v>
      </c>
      <c r="D972">
        <f>VLOOKUP(A972,[1]数据整理!$A:$O,15,0)</f>
        <v>90707</v>
      </c>
      <c r="E972" t="str">
        <f>VLOOKUP(D972,目标专业代码!$I:$J,2,0)</f>
        <v>水土保持与荒漠化防治</v>
      </c>
      <c r="F972" s="41">
        <v>-0.141076802541403</v>
      </c>
      <c r="G972" s="41">
        <v>-0.114984807337404</v>
      </c>
      <c r="H972" s="41">
        <v>-0.284428492202315</v>
      </c>
      <c r="I972" s="7" t="s">
        <v>1262</v>
      </c>
      <c r="J972" s="7">
        <f t="shared" si="119"/>
        <v>0</v>
      </c>
      <c r="K972" s="7" t="str">
        <f t="shared" si="120"/>
        <v>不予录取</v>
      </c>
      <c r="L972">
        <v>1</v>
      </c>
      <c r="M972">
        <v>-0.20931</v>
      </c>
      <c r="N972">
        <v>1.36181</v>
      </c>
      <c r="O972" s="41">
        <f>IF(L972=0,0,IF(C972&lt;&gt;"外语学院",综合评价得分!F972*因子分析矩阵及成分!$R$2+综合评价得分!G972*因子分析矩阵及成分!$R$3+综合评价得分!H972*因子分析矩阵及成分!$R$4,IF(综合评价得分!C972="外语学院",综合评价得分!G972*因子分析矩阵及成分!$R$7+综合评价得分!H972*因子分析矩阵及成分!$R$9)))</f>
        <v>-0.202637265811063</v>
      </c>
      <c r="P972" s="40">
        <f t="shared" si="121"/>
        <v>605</v>
      </c>
      <c r="Q972">
        <f t="shared" si="122"/>
        <v>14</v>
      </c>
      <c r="R972">
        <f t="shared" si="123"/>
        <v>8</v>
      </c>
      <c r="S972" t="str">
        <f>IF(Q972&lt;=VLOOKUP(C972,录取名额!$A:$B,2,0),"录取","不予录取")</f>
        <v>录取</v>
      </c>
      <c r="T972" t="str">
        <f t="shared" si="124"/>
        <v>FALSE</v>
      </c>
      <c r="U972" t="str">
        <f>IF(R972&lt;=VLOOKUP(E972,录取名额!E:F,2,0),"录取","不予录取")</f>
        <v>录取</v>
      </c>
      <c r="V972" t="str">
        <f t="shared" si="125"/>
        <v>FALSE</v>
      </c>
    </row>
    <row r="973" spans="1:22">
      <c r="A973" s="8">
        <v>1176</v>
      </c>
      <c r="B973" s="8" t="s">
        <v>1240</v>
      </c>
      <c r="C973" t="s">
        <v>1267</v>
      </c>
      <c r="D973">
        <f>VLOOKUP(A973,[1]数据整理!$A:$O,15,0)</f>
        <v>81400</v>
      </c>
      <c r="E973" t="str">
        <f>VLOOKUP(D973,目标专业代码!$I:$J,2,0)</f>
        <v>土木工程</v>
      </c>
      <c r="F973" s="41">
        <v>-1.87387859366575</v>
      </c>
      <c r="G973" s="41">
        <v>0.0576952034044083</v>
      </c>
      <c r="H973" s="41">
        <v>-0.743621118486683</v>
      </c>
      <c r="I973" s="7" t="s">
        <v>1262</v>
      </c>
      <c r="J973" s="7">
        <f t="shared" si="119"/>
        <v>0</v>
      </c>
      <c r="K973" s="7" t="str">
        <f t="shared" si="120"/>
        <v>不予录取</v>
      </c>
      <c r="L973">
        <v>1</v>
      </c>
      <c r="M973">
        <v>0.62859</v>
      </c>
      <c r="N973">
        <v>-0.96381</v>
      </c>
      <c r="O973" s="41">
        <f>IF(L973=0,0,IF(C973&lt;&gt;"外语学院",综合评价得分!F973*因子分析矩阵及成分!$R$2+综合评价得分!G973*因子分析矩阵及成分!$R$3+综合评价得分!H973*因子分析矩阵及成分!$R$4,IF(综合评价得分!C973="外语学院",综合评价得分!G973*因子分析矩阵及成分!$R$7+综合评价得分!H973*因子分析矩阵及成分!$R$9)))</f>
        <v>-0.777642348610493</v>
      </c>
      <c r="P973" s="40">
        <f t="shared" si="121"/>
        <v>886</v>
      </c>
      <c r="Q973">
        <f t="shared" si="122"/>
        <v>25</v>
      </c>
      <c r="R973">
        <f t="shared" si="123"/>
        <v>2</v>
      </c>
      <c r="S973" t="str">
        <f>IF(Q973&lt;=VLOOKUP(C973,录取名额!$A:$B,2,0),"录取","不予录取")</f>
        <v>不予录取</v>
      </c>
      <c r="T973" t="str">
        <f t="shared" si="124"/>
        <v>RIGHT</v>
      </c>
      <c r="U973" t="str">
        <f>IF(R973&lt;=VLOOKUP(E973,录取名额!E:F,2,0),"录取","不予录取")</f>
        <v>不予录取</v>
      </c>
      <c r="V973" t="str">
        <f t="shared" si="125"/>
        <v>RIGHT</v>
      </c>
    </row>
    <row r="974" spans="1:22">
      <c r="A974" s="8">
        <v>1177</v>
      </c>
      <c r="B974" s="8" t="s">
        <v>1241</v>
      </c>
      <c r="C974" t="s">
        <v>1261</v>
      </c>
      <c r="D974">
        <f>VLOOKUP(A974,[1]数据整理!$A:$O,15,0)</f>
        <v>20200</v>
      </c>
      <c r="E974" t="str">
        <f>VLOOKUP(D974,目标专业代码!$I:$J,2,0)</f>
        <v>应用经济学</v>
      </c>
      <c r="F974" s="41">
        <v>0.0864954283844848</v>
      </c>
      <c r="G974" s="41">
        <v>0.00540208521076053</v>
      </c>
      <c r="H974" s="41">
        <v>-0.881413587411653</v>
      </c>
      <c r="I974" s="7" t="s">
        <v>1262</v>
      </c>
      <c r="J974" s="7">
        <f t="shared" si="119"/>
        <v>0</v>
      </c>
      <c r="K974" s="7" t="str">
        <f t="shared" si="120"/>
        <v>不予录取</v>
      </c>
      <c r="L974">
        <v>1</v>
      </c>
      <c r="M974">
        <v>-0.20819</v>
      </c>
      <c r="N974">
        <v>2.838</v>
      </c>
      <c r="O974" s="41">
        <f>IF(L974=0,0,IF(C974&lt;&gt;"外语学院",综合评价得分!F974*因子分析矩阵及成分!$R$2+综合评价得分!G974*因子分析矩阵及成分!$R$3+综合评价得分!H974*因子分析矩阵及成分!$R$4,IF(综合评价得分!C974="外语学院",综合评价得分!G974*因子分析矩阵及成分!$R$7+综合评价得分!H974*因子分析矩阵及成分!$R$9)))</f>
        <v>-0.310998664031825</v>
      </c>
      <c r="P974" s="40">
        <f t="shared" si="121"/>
        <v>685</v>
      </c>
      <c r="Q974">
        <f t="shared" si="122"/>
        <v>303</v>
      </c>
      <c r="R974">
        <f t="shared" si="123"/>
        <v>66</v>
      </c>
      <c r="S974" t="str">
        <f>IF(Q974&lt;=VLOOKUP(C974,录取名额!$A:$B,2,0),"录取","不予录取")</f>
        <v>不予录取</v>
      </c>
      <c r="T974" t="str">
        <f t="shared" si="124"/>
        <v>RIGHT</v>
      </c>
      <c r="U974" t="str">
        <f>IF(R974&lt;=VLOOKUP(E974,录取名额!E:F,2,0),"录取","不予录取")</f>
        <v>不予录取</v>
      </c>
      <c r="V974" t="str">
        <f t="shared" si="125"/>
        <v>RIGHT</v>
      </c>
    </row>
    <row r="975" spans="1:22">
      <c r="A975" s="8">
        <v>1179</v>
      </c>
      <c r="B975" s="8" t="s">
        <v>1242</v>
      </c>
      <c r="C975" t="s">
        <v>1270</v>
      </c>
      <c r="D975">
        <f>VLOOKUP(A975,[1]数据整理!$A:$O,15,0)</f>
        <v>55101</v>
      </c>
      <c r="E975" t="str">
        <f>VLOOKUP(D975,目标专业代码!$I:$J,2,0)</f>
        <v>英语笔译</v>
      </c>
      <c r="F975" s="41">
        <v>2.42131918677465</v>
      </c>
      <c r="G975" s="41">
        <v>-0.714490981040222</v>
      </c>
      <c r="H975" s="41">
        <v>-0.881413587411653</v>
      </c>
      <c r="I975" s="7" t="s">
        <v>1262</v>
      </c>
      <c r="J975" s="7">
        <f t="shared" si="119"/>
        <v>0</v>
      </c>
      <c r="K975" s="7" t="str">
        <f t="shared" si="120"/>
        <v>不予录取</v>
      </c>
      <c r="L975">
        <v>1</v>
      </c>
      <c r="M975">
        <v>0.38627</v>
      </c>
      <c r="N975">
        <v>-0.27108</v>
      </c>
      <c r="O975" s="41">
        <f>IF(L975=0,0,IF(C975&lt;&gt;"外语学院",综合评价得分!F975*因子分析矩阵及成分!$R$2+综合评价得分!G975*因子分析矩阵及成分!$R$3+综合评价得分!H975*因子分析矩阵及成分!$R$4,IF(综合评价得分!C975="外语学院",综合评价得分!G975*因子分析矩阵及成分!$R$7+综合评价得分!H975*因子分析矩阵及成分!$R$9)))</f>
        <v>-0.874819726800165</v>
      </c>
      <c r="P975" s="40">
        <f t="shared" si="121"/>
        <v>908</v>
      </c>
      <c r="Q975">
        <f t="shared" si="122"/>
        <v>33</v>
      </c>
      <c r="R975">
        <f t="shared" si="123"/>
        <v>15</v>
      </c>
      <c r="S975" t="str">
        <f>IF(Q975&lt;=VLOOKUP(C975,录取名额!$A:$B,2,0),"录取","不予录取")</f>
        <v>不予录取</v>
      </c>
      <c r="T975" t="str">
        <f t="shared" si="124"/>
        <v>RIGHT</v>
      </c>
      <c r="U975" t="str">
        <f>IF(R975&lt;=VLOOKUP(E975,录取名额!E:F,2,0),"录取","不予录取")</f>
        <v>不予录取</v>
      </c>
      <c r="V975" t="str">
        <f t="shared" si="125"/>
        <v>RIGHT</v>
      </c>
    </row>
    <row r="976" spans="1:22">
      <c r="A976" s="8">
        <v>1180</v>
      </c>
      <c r="B976" s="8" t="s">
        <v>1244</v>
      </c>
      <c r="C976" t="s">
        <v>1264</v>
      </c>
      <c r="D976">
        <f>VLOOKUP(A976,[1]数据整理!$A:$O,15,0)</f>
        <v>83000</v>
      </c>
      <c r="E976" t="str">
        <f>VLOOKUP(D976,目标专业代码!$I:$J,2,0)</f>
        <v>环境科学与工程</v>
      </c>
      <c r="F976" s="41">
        <v>-0.156974066680158</v>
      </c>
      <c r="G976" s="41">
        <v>-0.070581909655186</v>
      </c>
      <c r="H976" s="41">
        <v>-0.682718737247059</v>
      </c>
      <c r="I976" s="7">
        <v>92.75</v>
      </c>
      <c r="J976" s="7">
        <f t="shared" si="119"/>
        <v>92.75</v>
      </c>
      <c r="K976" s="7" t="str">
        <f t="shared" si="120"/>
        <v>录取</v>
      </c>
      <c r="L976">
        <v>1</v>
      </c>
      <c r="M976">
        <v>0.91891</v>
      </c>
      <c r="N976">
        <v>0.07064</v>
      </c>
      <c r="O976" s="41">
        <f>IF(L976=0,0,IF(C976&lt;&gt;"外语学院",综合评价得分!F976*因子分析矩阵及成分!$R$2+综合评价得分!G976*因子分析矩阵及成分!$R$3+综合评价得分!H976*因子分析矩阵及成分!$R$4,IF(综合评价得分!C976="外语学院",综合评价得分!G976*因子分析矩阵及成分!$R$7+综合评价得分!H976*因子分析矩阵及成分!$R$9)))</f>
        <v>-0.338530760384029</v>
      </c>
      <c r="P976" s="40">
        <f t="shared" si="121"/>
        <v>706</v>
      </c>
      <c r="Q976">
        <f t="shared" si="122"/>
        <v>13</v>
      </c>
      <c r="R976">
        <f t="shared" si="123"/>
        <v>11</v>
      </c>
      <c r="S976" t="str">
        <f>IF(Q976&lt;=VLOOKUP(C976,录取名额!$A:$B,2,0),"录取","不予录取")</f>
        <v>不予录取</v>
      </c>
      <c r="T976" t="str">
        <f t="shared" si="124"/>
        <v>FALSE</v>
      </c>
      <c r="U976" t="str">
        <f>IF(R976&lt;=VLOOKUP(E976,录取名额!E:F,2,0),"录取","不予录取")</f>
        <v>不予录取</v>
      </c>
      <c r="V976" t="str">
        <f t="shared" si="125"/>
        <v>FALSE</v>
      </c>
    </row>
    <row r="977" spans="1:22">
      <c r="A977" s="8">
        <v>10000</v>
      </c>
      <c r="B977" s="8" t="s">
        <v>1245</v>
      </c>
      <c r="C977" t="s">
        <v>1269</v>
      </c>
      <c r="D977">
        <f>VLOOKUP(A977,[1]数据整理!$A:$O,15,0)</f>
        <v>40200</v>
      </c>
      <c r="E977" t="str">
        <f>VLOOKUP(D977,目标专业代码!$I:$J,2,0)</f>
        <v>心理学</v>
      </c>
      <c r="F977" s="41">
        <v>1.81463269837406</v>
      </c>
      <c r="G977" s="41">
        <v>-0.063750653575877</v>
      </c>
      <c r="H977" s="41">
        <v>-0.491059393857004</v>
      </c>
      <c r="I977" s="7">
        <v>82.65</v>
      </c>
      <c r="J977" s="7">
        <f t="shared" si="119"/>
        <v>82.65</v>
      </c>
      <c r="K977" s="7" t="str">
        <f t="shared" si="120"/>
        <v>录取</v>
      </c>
      <c r="L977">
        <v>1</v>
      </c>
      <c r="M977">
        <v>1.0085</v>
      </c>
      <c r="N977">
        <v>-0.65993</v>
      </c>
      <c r="O977" s="41">
        <f>IF(L977=0,0,IF(C977&lt;&gt;"外语学院",综合评价得分!F977*因子分析矩阵及成分!$R$2+综合评价得分!G977*因子分析矩阵及成分!$R$3+综合评价得分!H977*因子分析矩阵及成分!$R$4,IF(综合评价得分!C977="外语学院",综合评价得分!G977*因子分析矩阵及成分!$R$7+综合评价得分!H977*因子分析矩阵及成分!$R$9)))</f>
        <v>0.285451961677738</v>
      </c>
      <c r="P977" s="40">
        <f t="shared" si="121"/>
        <v>255</v>
      </c>
      <c r="Q977">
        <f t="shared" si="122"/>
        <v>13</v>
      </c>
      <c r="R977">
        <f t="shared" si="123"/>
        <v>8</v>
      </c>
      <c r="S977" t="str">
        <f>IF(Q977&lt;=VLOOKUP(C977,录取名额!$A:$B,2,0),"录取","不予录取")</f>
        <v>录取</v>
      </c>
      <c r="T977" t="str">
        <f t="shared" si="124"/>
        <v>RIGHT</v>
      </c>
      <c r="U977" t="str">
        <f>IF(R977&lt;=VLOOKUP(E977,录取名额!E:F,2,0),"录取","不予录取")</f>
        <v>不予录取</v>
      </c>
      <c r="V977" t="str">
        <f t="shared" si="125"/>
        <v>FALSE</v>
      </c>
    </row>
    <row r="978" spans="1:22">
      <c r="A978" s="8">
        <v>10001</v>
      </c>
      <c r="B978" s="8" t="s">
        <v>1247</v>
      </c>
      <c r="C978" t="s">
        <v>1267</v>
      </c>
      <c r="D978">
        <f>VLOOKUP(A978,[1]数据整理!$A:$O,15,0)</f>
        <v>90707</v>
      </c>
      <c r="E978" t="str">
        <f>VLOOKUP(D978,目标专业代码!$I:$J,2,0)</f>
        <v>水土保持与荒漠化防治</v>
      </c>
      <c r="F978" s="41">
        <v>0.362262014021118</v>
      </c>
      <c r="G978" s="41">
        <v>0.145693125824935</v>
      </c>
      <c r="H978" s="41">
        <v>0.464913763724992</v>
      </c>
      <c r="I978" s="7">
        <v>87.2</v>
      </c>
      <c r="J978" s="7">
        <f t="shared" si="119"/>
        <v>87.2</v>
      </c>
      <c r="K978" s="7" t="str">
        <f t="shared" si="120"/>
        <v>录取</v>
      </c>
      <c r="L978">
        <v>1</v>
      </c>
      <c r="M978">
        <v>0.16848</v>
      </c>
      <c r="N978">
        <v>-0.49132</v>
      </c>
      <c r="O978" s="41">
        <f>IF(L978=0,0,IF(C978&lt;&gt;"外语学院",综合评价得分!F978*因子分析矩阵及成分!$R$2+综合评价得分!G978*因子分析矩阵及成分!$R$3+综合评价得分!H978*因子分析矩阵及成分!$R$4,IF(综合评价得分!C978="外语学院",综合评价得分!G978*因子分析矩阵及成分!$R$7+综合评价得分!H978*因子分析矩阵及成分!$R$9)))</f>
        <v>0.347730285821973</v>
      </c>
      <c r="P978" s="40">
        <f t="shared" si="121"/>
        <v>226</v>
      </c>
      <c r="Q978">
        <f t="shared" si="122"/>
        <v>2</v>
      </c>
      <c r="R978">
        <f t="shared" si="123"/>
        <v>2</v>
      </c>
      <c r="S978" t="str">
        <f>IF(Q978&lt;=VLOOKUP(C978,录取名额!$A:$B,2,0),"录取","不予录取")</f>
        <v>录取</v>
      </c>
      <c r="T978" t="str">
        <f t="shared" si="124"/>
        <v>RIGHT</v>
      </c>
      <c r="U978" t="str">
        <f>IF(R978&lt;=VLOOKUP(E978,录取名额!E:F,2,0),"录取","不予录取")</f>
        <v>录取</v>
      </c>
      <c r="V978" t="str">
        <f t="shared" si="125"/>
        <v>RIGHT</v>
      </c>
    </row>
  </sheetData>
  <sortState ref="A2:V978">
    <sortCondition ref="A1"/>
  </sortState>
  <conditionalFormatting sqref="A1:A978">
    <cfRule type="duplicateValues" dxfId="7" priority="2"/>
  </conditionalFormatting>
  <conditionalFormatting sqref="J979:L1048576 I1:K978">
    <cfRule type="containsText" dxfId="8" priority="1" operator="between" text="未录取">
      <formula>NOT(ISERROR(SEARCH("未录取",I1)))</formula>
    </cfRule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4"/>
  <sheetViews>
    <sheetView topLeftCell="A6" workbookViewId="0">
      <selection activeCell="AC8" sqref="AC8"/>
    </sheetView>
  </sheetViews>
  <sheetFormatPr defaultColWidth="9" defaultRowHeight="13.8"/>
  <cols>
    <col min="1" max="1" width="19.75" customWidth="1"/>
    <col min="4" max="4" width="11" customWidth="1"/>
    <col min="5" max="5" width="5" customWidth="1"/>
    <col min="7" max="7" width="17.75" customWidth="1"/>
    <col min="9" max="9" width="12.25" customWidth="1"/>
    <col min="10" max="10" width="10.3796296296296" customWidth="1"/>
    <col min="12" max="12" width="22" customWidth="1"/>
    <col min="13" max="13" width="12.6296296296296" customWidth="1"/>
    <col min="15" max="15" width="11.1296296296296" customWidth="1"/>
    <col min="18" max="18" width="9.37962962962963" customWidth="1"/>
    <col min="19" max="19" width="10" customWidth="1"/>
    <col min="20" max="20" width="24.75" customWidth="1"/>
    <col min="21" max="21" width="14" customWidth="1"/>
    <col min="22" max="22" width="11" customWidth="1"/>
    <col min="25" max="25" width="24.75" customWidth="1"/>
    <col min="26" max="26" width="16.1296296296296" customWidth="1"/>
  </cols>
  <sheetData>
    <row r="1" s="19" customFormat="1" ht="27.75" customHeight="1" spans="1:26">
      <c r="A1" s="96" t="s">
        <v>1278</v>
      </c>
      <c r="B1" s="96"/>
      <c r="C1" s="96"/>
      <c r="D1" s="96"/>
      <c r="E1" s="96"/>
      <c r="G1" s="96" t="s">
        <v>1279</v>
      </c>
      <c r="H1" s="96"/>
      <c r="I1" s="96"/>
      <c r="J1" s="96"/>
      <c r="R1" s="116" t="s">
        <v>1280</v>
      </c>
      <c r="S1" s="116" t="s">
        <v>1281</v>
      </c>
      <c r="T1" s="116" t="s">
        <v>1282</v>
      </c>
      <c r="U1" s="116" t="s">
        <v>1283</v>
      </c>
      <c r="V1" s="116" t="s">
        <v>1281</v>
      </c>
      <c r="Y1" s="19" t="s">
        <v>1282</v>
      </c>
      <c r="Z1" s="19" t="s">
        <v>1281</v>
      </c>
    </row>
    <row r="2" ht="28.5" customHeight="1" spans="1:26">
      <c r="A2" s="11" t="s">
        <v>1284</v>
      </c>
      <c r="B2" s="11" t="s">
        <v>1285</v>
      </c>
      <c r="C2" s="11" t="s">
        <v>1286</v>
      </c>
      <c r="D2" s="11" t="s">
        <v>1287</v>
      </c>
      <c r="E2" s="11" t="s">
        <v>1288</v>
      </c>
      <c r="G2" s="11" t="s">
        <v>1284</v>
      </c>
      <c r="H2" s="11" t="s">
        <v>1289</v>
      </c>
      <c r="I2" s="11" t="s">
        <v>1290</v>
      </c>
      <c r="J2" s="11" t="s">
        <v>1291</v>
      </c>
      <c r="M2" s="19" t="s">
        <v>1292</v>
      </c>
      <c r="N2" t="s">
        <v>1293</v>
      </c>
      <c r="R2" s="12" t="s">
        <v>1294</v>
      </c>
      <c r="S2" s="117">
        <v>0.24</v>
      </c>
      <c r="T2" s="118" t="s">
        <v>1295</v>
      </c>
      <c r="U2" s="119" t="s">
        <v>1296</v>
      </c>
      <c r="V2" s="97">
        <v>0.24</v>
      </c>
      <c r="Y2" t="s">
        <v>1295</v>
      </c>
      <c r="Z2" s="53">
        <v>0.24</v>
      </c>
    </row>
    <row r="3" ht="15.75" customHeight="1" spans="1:26">
      <c r="A3" s="13" t="s">
        <v>30</v>
      </c>
      <c r="B3" s="13">
        <v>1.463</v>
      </c>
      <c r="C3" s="97">
        <v>0.48774</v>
      </c>
      <c r="D3" s="12">
        <v>3</v>
      </c>
      <c r="E3" s="12">
        <v>0</v>
      </c>
      <c r="G3" s="13" t="s">
        <v>30</v>
      </c>
      <c r="H3" s="13">
        <v>0.8291</v>
      </c>
      <c r="I3" s="13">
        <v>0.1709</v>
      </c>
      <c r="J3" s="97">
        <v>0.4092</v>
      </c>
      <c r="L3" t="s">
        <v>30</v>
      </c>
      <c r="M3">
        <f>(C3*J3)^0.5</f>
        <v>0.446747364849531</v>
      </c>
      <c r="N3" s="53">
        <f>M3/SUM($M$3:$M$5)</f>
        <v>0.460604525849828</v>
      </c>
      <c r="R3" s="12" t="s">
        <v>1297</v>
      </c>
      <c r="S3" s="117">
        <v>0.417931530186833</v>
      </c>
      <c r="T3" s="13" t="s">
        <v>1298</v>
      </c>
      <c r="U3" s="26">
        <v>0.3799</v>
      </c>
      <c r="V3" s="97">
        <f>$S$3*U3</f>
        <v>0.158772188317978</v>
      </c>
      <c r="Y3" t="s">
        <v>1298</v>
      </c>
      <c r="Z3" s="53">
        <v>0.158772188317978</v>
      </c>
    </row>
    <row r="4" spans="1:26">
      <c r="A4" s="13" t="s">
        <v>31</v>
      </c>
      <c r="B4" s="13">
        <v>1.383</v>
      </c>
      <c r="C4" s="97">
        <v>0.46107</v>
      </c>
      <c r="D4" s="12"/>
      <c r="E4" s="12"/>
      <c r="G4" s="13" t="s">
        <v>31</v>
      </c>
      <c r="H4" s="13">
        <v>0.8403</v>
      </c>
      <c r="I4" s="13">
        <v>0.1597</v>
      </c>
      <c r="J4" s="97">
        <v>0.3824</v>
      </c>
      <c r="L4" t="s">
        <v>31</v>
      </c>
      <c r="M4">
        <f t="shared" ref="M4:M5" si="0">(C4*J4)^0.5</f>
        <v>0.419896615847282</v>
      </c>
      <c r="N4" s="53">
        <f t="shared" ref="N4:N5" si="1">M4/SUM($M$3:$M$5)</f>
        <v>0.432920923245795</v>
      </c>
      <c r="R4" s="12"/>
      <c r="S4" s="117"/>
      <c r="T4" s="13" t="s">
        <v>1299</v>
      </c>
      <c r="U4" s="26">
        <v>0.6201</v>
      </c>
      <c r="V4" s="97">
        <f>$S$3*U4</f>
        <v>0.259159341868855</v>
      </c>
      <c r="Y4" t="s">
        <v>1299</v>
      </c>
      <c r="Z4" s="53">
        <v>0.259159341868855</v>
      </c>
    </row>
    <row r="5" spans="1:26">
      <c r="A5" s="28" t="s">
        <v>32</v>
      </c>
      <c r="B5" s="28">
        <v>0.154</v>
      </c>
      <c r="C5" s="98">
        <v>0.0512</v>
      </c>
      <c r="D5" s="15"/>
      <c r="E5" s="15"/>
      <c r="G5" s="28" t="s">
        <v>32</v>
      </c>
      <c r="H5" s="28">
        <v>0.913</v>
      </c>
      <c r="I5" s="28">
        <v>0.087</v>
      </c>
      <c r="J5" s="98">
        <v>0.2083</v>
      </c>
      <c r="L5" t="s">
        <v>32</v>
      </c>
      <c r="M5">
        <f t="shared" si="0"/>
        <v>0.103271293203872</v>
      </c>
      <c r="N5" s="53">
        <f t="shared" si="1"/>
        <v>0.106474550904377</v>
      </c>
      <c r="R5" s="12" t="s">
        <v>1300</v>
      </c>
      <c r="S5" s="117">
        <v>0.417931530186833</v>
      </c>
      <c r="T5" s="13" t="s">
        <v>1301</v>
      </c>
      <c r="U5" s="26">
        <v>0.379541643376188</v>
      </c>
      <c r="V5" s="97">
        <f>$S$5*U5</f>
        <v>0.158622419785836</v>
      </c>
      <c r="Y5" t="s">
        <v>1301</v>
      </c>
      <c r="Z5" s="53">
        <v>0.158622419785836</v>
      </c>
    </row>
    <row r="6" spans="18:26">
      <c r="R6" s="12"/>
      <c r="S6" s="117"/>
      <c r="T6" s="13" t="s">
        <v>1302</v>
      </c>
      <c r="U6" s="26">
        <v>0.0453387988323707</v>
      </c>
      <c r="V6" s="97">
        <f t="shared" ref="V6:V7" si="2">$S$5*U6</f>
        <v>0.0189485135728457</v>
      </c>
      <c r="Y6" t="s">
        <v>1302</v>
      </c>
      <c r="Z6" s="53">
        <v>0.0189485135728457</v>
      </c>
    </row>
    <row r="7" spans="1:26">
      <c r="A7" s="99" t="s">
        <v>1278</v>
      </c>
      <c r="B7" s="99" t="s">
        <v>55</v>
      </c>
      <c r="C7" s="99" t="s">
        <v>55</v>
      </c>
      <c r="D7" s="99" t="s">
        <v>55</v>
      </c>
      <c r="E7" s="99" t="s">
        <v>55</v>
      </c>
      <c r="G7" s="12" t="s">
        <v>1279</v>
      </c>
      <c r="H7" s="12" t="s">
        <v>55</v>
      </c>
      <c r="I7" s="12" t="s">
        <v>55</v>
      </c>
      <c r="J7" s="12" t="s">
        <v>55</v>
      </c>
      <c r="R7" s="15"/>
      <c r="S7" s="120"/>
      <c r="T7" s="28" t="s">
        <v>1303</v>
      </c>
      <c r="U7" s="29">
        <v>0.575119557791442</v>
      </c>
      <c r="V7" s="98">
        <f t="shared" si="2"/>
        <v>0.240360596828152</v>
      </c>
      <c r="Y7" t="s">
        <v>1303</v>
      </c>
      <c r="Z7" s="53">
        <v>0.240360596828152</v>
      </c>
    </row>
    <row r="8" ht="44.25" customHeight="1" spans="1:14">
      <c r="A8" s="11" t="s">
        <v>1284</v>
      </c>
      <c r="B8" s="11" t="s">
        <v>1285</v>
      </c>
      <c r="C8" s="11" t="s">
        <v>1286</v>
      </c>
      <c r="D8" s="11" t="s">
        <v>1287</v>
      </c>
      <c r="E8" s="11" t="s">
        <v>1288</v>
      </c>
      <c r="G8" s="11" t="s">
        <v>1284</v>
      </c>
      <c r="H8" s="11" t="s">
        <v>1289</v>
      </c>
      <c r="I8" s="11" t="s">
        <v>1290</v>
      </c>
      <c r="J8" s="11" t="s">
        <v>1291</v>
      </c>
      <c r="L8" t="s">
        <v>1284</v>
      </c>
      <c r="M8" s="19" t="s">
        <v>1292</v>
      </c>
      <c r="N8" t="s">
        <v>1293</v>
      </c>
    </row>
    <row r="9" spans="1:14">
      <c r="A9" s="13" t="s">
        <v>35</v>
      </c>
      <c r="B9" s="13">
        <v>1.82</v>
      </c>
      <c r="C9" s="97" t="s">
        <v>1304</v>
      </c>
      <c r="D9" s="12">
        <v>3</v>
      </c>
      <c r="E9" s="12">
        <v>0</v>
      </c>
      <c r="G9" s="13" t="s">
        <v>35</v>
      </c>
      <c r="H9" s="13">
        <v>0.7505</v>
      </c>
      <c r="I9" s="13">
        <v>0.2495</v>
      </c>
      <c r="J9" s="97">
        <v>0.3632</v>
      </c>
      <c r="L9" t="s">
        <v>35</v>
      </c>
      <c r="M9">
        <f>(C9*J9)^0.5</f>
        <v>0.469460745962855</v>
      </c>
      <c r="N9" s="53">
        <f>M9/SUM($M$3:$M$5)</f>
        <v>0.484022428139353</v>
      </c>
    </row>
    <row r="10" spans="1:14">
      <c r="A10" s="13" t="s">
        <v>36</v>
      </c>
      <c r="B10" s="13">
        <v>0.963</v>
      </c>
      <c r="C10" s="97" t="s">
        <v>1305</v>
      </c>
      <c r="D10" s="12" t="s">
        <v>55</v>
      </c>
      <c r="E10" s="12" t="s">
        <v>55</v>
      </c>
      <c r="G10" s="13" t="s">
        <v>36</v>
      </c>
      <c r="H10" s="13">
        <v>0.7652</v>
      </c>
      <c r="I10" s="13">
        <v>0.2348</v>
      </c>
      <c r="J10" s="97">
        <v>0.3418</v>
      </c>
      <c r="L10" t="s">
        <v>36</v>
      </c>
      <c r="M10">
        <f t="shared" ref="M10:M11" si="3">(C10*J10)^0.5</f>
        <v>0.331226454257506</v>
      </c>
      <c r="N10" s="53">
        <f t="shared" ref="N10:N11" si="4">M10/SUM($M$3:$M$5)</f>
        <v>0.341500400262201</v>
      </c>
    </row>
    <row r="11" spans="1:14">
      <c r="A11" s="28" t="s">
        <v>37</v>
      </c>
      <c r="B11" s="28">
        <v>0.217</v>
      </c>
      <c r="C11" s="98" t="s">
        <v>1306</v>
      </c>
      <c r="D11" s="15" t="s">
        <v>55</v>
      </c>
      <c r="E11" s="15" t="s">
        <v>55</v>
      </c>
      <c r="G11" s="28" t="s">
        <v>37</v>
      </c>
      <c r="H11" s="28">
        <v>0.7973</v>
      </c>
      <c r="I11" s="28">
        <v>0.2027</v>
      </c>
      <c r="J11" s="98">
        <v>0.295</v>
      </c>
      <c r="L11" t="s">
        <v>37</v>
      </c>
      <c r="M11">
        <f t="shared" si="3"/>
        <v>0.145961981351309</v>
      </c>
      <c r="N11" s="53">
        <f t="shared" si="4"/>
        <v>0.150489414157071</v>
      </c>
    </row>
    <row r="13" ht="14.55"/>
    <row r="14" ht="14.4" spans="1:16">
      <c r="A14" s="100" t="s">
        <v>1279</v>
      </c>
      <c r="B14" s="101"/>
      <c r="C14" s="101"/>
      <c r="D14" s="102"/>
      <c r="L14" s="108" t="s">
        <v>1278</v>
      </c>
      <c r="M14" s="108" t="s">
        <v>55</v>
      </c>
      <c r="N14" s="108" t="s">
        <v>55</v>
      </c>
      <c r="O14" s="108" t="s">
        <v>55</v>
      </c>
      <c r="P14" s="108" t="s">
        <v>55</v>
      </c>
    </row>
    <row r="15" ht="28.8" spans="1:16">
      <c r="A15" s="103" t="s">
        <v>1284</v>
      </c>
      <c r="B15" s="103" t="s">
        <v>1289</v>
      </c>
      <c r="C15" s="103" t="s">
        <v>1290</v>
      </c>
      <c r="D15" s="103" t="s">
        <v>1291</v>
      </c>
      <c r="L15" s="109" t="s">
        <v>1284</v>
      </c>
      <c r="M15" s="109" t="s">
        <v>1285</v>
      </c>
      <c r="N15" s="109" t="s">
        <v>1286</v>
      </c>
      <c r="O15" s="109" t="s">
        <v>1287</v>
      </c>
      <c r="P15" s="109" t="s">
        <v>1288</v>
      </c>
    </row>
    <row r="16" ht="14.4" spans="1:16">
      <c r="A16" s="104" t="s">
        <v>34</v>
      </c>
      <c r="B16" s="104">
        <v>0.9162</v>
      </c>
      <c r="C16" s="104">
        <v>0.0838</v>
      </c>
      <c r="D16" s="105">
        <v>0.3799</v>
      </c>
      <c r="L16" s="110">
        <v>985</v>
      </c>
      <c r="M16" s="110">
        <v>2.798</v>
      </c>
      <c r="N16" s="111">
        <v>0.93278</v>
      </c>
      <c r="O16" s="110">
        <v>3</v>
      </c>
      <c r="P16" s="110">
        <v>0</v>
      </c>
    </row>
    <row r="17" ht="14.4" spans="1:16">
      <c r="A17" s="106" t="s">
        <v>39</v>
      </c>
      <c r="B17" s="106">
        <v>0.8632</v>
      </c>
      <c r="C17" s="106">
        <v>0.1368</v>
      </c>
      <c r="D17" s="107">
        <v>0.6201</v>
      </c>
      <c r="L17" s="110">
        <v>211</v>
      </c>
      <c r="M17" s="110">
        <v>0.113</v>
      </c>
      <c r="N17" s="111">
        <v>0.03757</v>
      </c>
      <c r="O17" s="110" t="s">
        <v>55</v>
      </c>
      <c r="P17" s="110" t="s">
        <v>55</v>
      </c>
    </row>
    <row r="18" spans="12:16">
      <c r="L18" s="112" t="s">
        <v>53</v>
      </c>
      <c r="M18" s="112">
        <v>0.089</v>
      </c>
      <c r="N18" s="113">
        <v>0.02965</v>
      </c>
      <c r="O18" s="112" t="s">
        <v>55</v>
      </c>
      <c r="P18" s="112" t="s">
        <v>55</v>
      </c>
    </row>
    <row r="20" ht="15" customHeight="1" spans="12:15">
      <c r="L20" s="114" t="s">
        <v>1279</v>
      </c>
      <c r="M20" s="114"/>
      <c r="N20" s="114"/>
      <c r="O20" s="114"/>
    </row>
    <row r="21" ht="28.8" spans="12:15">
      <c r="L21" s="115" t="s">
        <v>1284</v>
      </c>
      <c r="M21" s="115" t="s">
        <v>1289</v>
      </c>
      <c r="N21" s="115" t="s">
        <v>1290</v>
      </c>
      <c r="O21" s="115" t="s">
        <v>1291</v>
      </c>
    </row>
    <row r="22" ht="14.4" spans="12:15">
      <c r="L22" t="s">
        <v>1307</v>
      </c>
      <c r="M22" s="104">
        <v>0.9048</v>
      </c>
      <c r="N22" s="104">
        <v>0.0926</v>
      </c>
      <c r="O22" s="105">
        <f>N22/SUM($N$22:$N$24)</f>
        <v>0.575119557791442</v>
      </c>
    </row>
    <row r="23" ht="28.8" spans="12:15">
      <c r="L23" s="104" t="s">
        <v>1308</v>
      </c>
      <c r="M23" s="104">
        <v>0.9215</v>
      </c>
      <c r="N23" s="104">
        <v>0.06111</v>
      </c>
      <c r="O23" s="105">
        <f>N23/SUM($N$22:$N$24)</f>
        <v>0.379541643376188</v>
      </c>
    </row>
    <row r="24" ht="14.4" spans="12:15">
      <c r="L24" s="106" t="s">
        <v>27</v>
      </c>
      <c r="M24" s="106">
        <v>0.9981</v>
      </c>
      <c r="N24" s="106">
        <v>0.0073</v>
      </c>
      <c r="O24" s="107">
        <f>N24/SUM($N$22:$N$24)</f>
        <v>0.0453387988323707</v>
      </c>
    </row>
  </sheetData>
  <mergeCells count="17">
    <mergeCell ref="A1:E1"/>
    <mergeCell ref="G1:J1"/>
    <mergeCell ref="A7:E7"/>
    <mergeCell ref="G7:J7"/>
    <mergeCell ref="A14:D14"/>
    <mergeCell ref="L14:P14"/>
    <mergeCell ref="L20:O20"/>
    <mergeCell ref="D3:D5"/>
    <mergeCell ref="D9:D11"/>
    <mergeCell ref="E3:E5"/>
    <mergeCell ref="E9:E11"/>
    <mergeCell ref="O16:O18"/>
    <mergeCell ref="P16:P18"/>
    <mergeCell ref="R3:R4"/>
    <mergeCell ref="R5:R7"/>
    <mergeCell ref="S3:S4"/>
    <mergeCell ref="S5:S7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6"/>
  <sheetViews>
    <sheetView workbookViewId="0">
      <selection activeCell="S3" sqref="S3"/>
    </sheetView>
  </sheetViews>
  <sheetFormatPr defaultColWidth="9" defaultRowHeight="13.8"/>
  <cols>
    <col min="1" max="1" width="11.6296296296296" customWidth="1"/>
    <col min="3" max="3" width="9.62962962962963" customWidth="1"/>
    <col min="6" max="6" width="11.25" customWidth="1"/>
    <col min="15" max="15" width="14" customWidth="1"/>
    <col min="16" max="17" width="6.25" customWidth="1"/>
    <col min="18" max="18" width="5.62962962962963" customWidth="1"/>
  </cols>
  <sheetData>
    <row r="1" spans="13:19">
      <c r="M1" t="s">
        <v>1309</v>
      </c>
      <c r="O1" s="10" t="s">
        <v>1310</v>
      </c>
      <c r="P1" s="10" t="s">
        <v>1311</v>
      </c>
      <c r="Q1" s="10" t="s">
        <v>1312</v>
      </c>
      <c r="R1" s="10" t="s">
        <v>1313</v>
      </c>
      <c r="S1" s="10" t="s">
        <v>1314</v>
      </c>
    </row>
    <row r="2" ht="23.25" customHeight="1" spans="1:19">
      <c r="A2" s="54" t="s">
        <v>1315</v>
      </c>
      <c r="B2" s="54"/>
      <c r="C2" s="54"/>
      <c r="D2" s="54"/>
      <c r="E2" s="54"/>
      <c r="F2" s="54"/>
      <c r="G2" s="54"/>
      <c r="H2" s="54"/>
      <c r="I2" s="54"/>
      <c r="J2" s="54"/>
      <c r="L2" t="s">
        <v>1311</v>
      </c>
      <c r="M2" s="53">
        <f>I5/$J$6</f>
        <v>0.510602376156523</v>
      </c>
      <c r="O2" s="13" t="s">
        <v>1294</v>
      </c>
      <c r="P2" s="24">
        <f>B14*$M$2</f>
        <v>0.39532470348437</v>
      </c>
      <c r="Q2" s="24">
        <f>C14*$M$3</f>
        <v>-0.1177141606789</v>
      </c>
      <c r="R2" s="24">
        <f>P2+Q2</f>
        <v>0.277610542805469</v>
      </c>
      <c r="S2" s="90">
        <f>R2/SUM($R$2:$R$4)</f>
        <v>0.244608072158391</v>
      </c>
    </row>
    <row r="3" ht="14.55" spans="1:19">
      <c r="A3" s="55" t="s">
        <v>1316</v>
      </c>
      <c r="B3" s="56" t="s">
        <v>1317</v>
      </c>
      <c r="C3" s="57"/>
      <c r="D3" s="57"/>
      <c r="E3" s="57" t="s">
        <v>1318</v>
      </c>
      <c r="F3" s="57"/>
      <c r="G3" s="57"/>
      <c r="H3" s="57" t="s">
        <v>1319</v>
      </c>
      <c r="I3" s="57"/>
      <c r="J3" s="74"/>
      <c r="L3" t="s">
        <v>1312</v>
      </c>
      <c r="M3" s="53">
        <f>I6/$J$6</f>
        <v>0.489397623843477</v>
      </c>
      <c r="O3" s="13" t="s">
        <v>1300</v>
      </c>
      <c r="P3" s="24">
        <f t="shared" ref="P3:P4" si="0">B15*$M$2</f>
        <v>0.287020215622557</v>
      </c>
      <c r="Q3" s="24">
        <f t="shared" ref="Q3:Q4" si="1">C15*$M$3</f>
        <v>0.187298550421923</v>
      </c>
      <c r="R3" s="24">
        <f t="shared" ref="R3:R4" si="2">P3+Q3</f>
        <v>0.474318766044481</v>
      </c>
      <c r="S3" s="90">
        <f t="shared" ref="S3:S4" si="3">R3/SUM($R$2:$R$4)</f>
        <v>0.417931530186833</v>
      </c>
    </row>
    <row r="4" ht="14.55" spans="1:19">
      <c r="A4" s="58"/>
      <c r="B4" s="59" t="s">
        <v>1320</v>
      </c>
      <c r="C4" s="60" t="s">
        <v>1321</v>
      </c>
      <c r="D4" s="60" t="s">
        <v>1322</v>
      </c>
      <c r="E4" s="60" t="s">
        <v>1320</v>
      </c>
      <c r="F4" s="60" t="s">
        <v>1321</v>
      </c>
      <c r="G4" s="60" t="s">
        <v>1322</v>
      </c>
      <c r="H4" s="60" t="s">
        <v>1320</v>
      </c>
      <c r="I4" s="60" t="s">
        <v>1321</v>
      </c>
      <c r="J4" s="85" t="s">
        <v>1322</v>
      </c>
      <c r="O4" s="28" t="s">
        <v>1323</v>
      </c>
      <c r="P4" s="27">
        <f t="shared" si="0"/>
        <v>-0.0431530697337244</v>
      </c>
      <c r="Q4" s="27">
        <f t="shared" si="1"/>
        <v>0.426143554641474</v>
      </c>
      <c r="R4" s="27">
        <f t="shared" si="2"/>
        <v>0.38299048490775</v>
      </c>
      <c r="S4" s="91">
        <f t="shared" si="3"/>
        <v>0.337460397654776</v>
      </c>
    </row>
    <row r="5" ht="14.55" spans="1:10">
      <c r="A5" s="61" t="s">
        <v>1324</v>
      </c>
      <c r="B5" s="62">
        <v>1.11907782709244</v>
      </c>
      <c r="C5" s="63">
        <v>37.3025942364147</v>
      </c>
      <c r="D5" s="63">
        <v>37.3025942364147</v>
      </c>
      <c r="E5" s="63">
        <v>1.11907782709244</v>
      </c>
      <c r="F5" s="63">
        <v>37.3025942364147</v>
      </c>
      <c r="G5" s="63">
        <v>37.3025942364147</v>
      </c>
      <c r="H5" s="63">
        <v>1.08638601260551</v>
      </c>
      <c r="I5" s="63">
        <v>36.2128670868502</v>
      </c>
      <c r="J5" s="86">
        <v>36.2128670868502</v>
      </c>
    </row>
    <row r="6" spans="1:19">
      <c r="A6" s="64" t="s">
        <v>1325</v>
      </c>
      <c r="B6" s="65">
        <v>1.00857778779737</v>
      </c>
      <c r="C6" s="66">
        <v>33.6192595932457</v>
      </c>
      <c r="D6" s="66">
        <v>70.9218538296604</v>
      </c>
      <c r="E6" s="66">
        <v>1.00857778779737</v>
      </c>
      <c r="F6" s="66">
        <v>33.6192595932457</v>
      </c>
      <c r="G6" s="66">
        <v>70.9218538296604</v>
      </c>
      <c r="H6" s="66">
        <v>1.04126960228431</v>
      </c>
      <c r="I6" s="66">
        <v>34.7089867428102</v>
      </c>
      <c r="J6" s="87">
        <v>70.9218538296604</v>
      </c>
      <c r="O6" s="10" t="s">
        <v>1310</v>
      </c>
      <c r="P6" s="10" t="s">
        <v>1311</v>
      </c>
      <c r="Q6" s="10" t="s">
        <v>1312</v>
      </c>
      <c r="R6" s="10" t="s">
        <v>1313</v>
      </c>
      <c r="S6" s="10" t="s">
        <v>1314</v>
      </c>
    </row>
    <row r="7" ht="14.55" spans="1:19">
      <c r="A7" s="67" t="s">
        <v>1326</v>
      </c>
      <c r="B7" s="68">
        <v>0.872344385110187</v>
      </c>
      <c r="C7" s="69">
        <v>29.0781461703396</v>
      </c>
      <c r="D7" s="69">
        <v>100</v>
      </c>
      <c r="E7" s="70"/>
      <c r="F7" s="70"/>
      <c r="G7" s="70"/>
      <c r="H7" s="70"/>
      <c r="I7" s="70"/>
      <c r="J7" s="88"/>
      <c r="O7" s="13" t="s">
        <v>1294</v>
      </c>
      <c r="P7" s="24">
        <v>0.39532470348437</v>
      </c>
      <c r="Q7" s="24">
        <v>-0.1177141606789</v>
      </c>
      <c r="R7" s="92">
        <f>R2+R3</f>
        <v>0.75192930884995</v>
      </c>
      <c r="S7" s="93">
        <f>S2+S3</f>
        <v>0.662539602345224</v>
      </c>
    </row>
    <row r="8" ht="14.55" spans="1:19">
      <c r="A8" s="71" t="s">
        <v>1327</v>
      </c>
      <c r="B8" s="72"/>
      <c r="C8" s="72"/>
      <c r="D8" s="72"/>
      <c r="E8" s="72"/>
      <c r="F8" s="72"/>
      <c r="G8" s="72"/>
      <c r="H8" s="72"/>
      <c r="I8" s="72"/>
      <c r="O8" s="13" t="s">
        <v>1300</v>
      </c>
      <c r="P8" s="24">
        <v>0.287020215622557</v>
      </c>
      <c r="Q8" s="24">
        <v>0.187298550421923</v>
      </c>
      <c r="R8" s="94"/>
      <c r="S8" s="95"/>
    </row>
    <row r="9" spans="1:19">
      <c r="A9" s="71" t="s">
        <v>1328</v>
      </c>
      <c r="B9" s="72"/>
      <c r="C9" s="72"/>
      <c r="D9" s="72"/>
      <c r="E9" s="72"/>
      <c r="F9" s="72"/>
      <c r="G9" s="72"/>
      <c r="H9" s="72"/>
      <c r="I9" s="72"/>
      <c r="O9" s="28" t="s">
        <v>1323</v>
      </c>
      <c r="P9" s="27">
        <v>-0.0431530697337244</v>
      </c>
      <c r="Q9" s="27">
        <v>0.426143554641474</v>
      </c>
      <c r="R9" s="27">
        <v>0.38299048490775</v>
      </c>
      <c r="S9" s="91">
        <v>0.337460397654776</v>
      </c>
    </row>
    <row r="11" ht="15.75" customHeight="1" spans="1:3">
      <c r="A11" s="73" t="s">
        <v>1329</v>
      </c>
      <c r="B11" s="73"/>
      <c r="C11" s="73"/>
    </row>
    <row r="12" ht="14.55" spans="1:3">
      <c r="A12" s="55" t="s">
        <v>55</v>
      </c>
      <c r="B12" s="56" t="s">
        <v>1316</v>
      </c>
      <c r="C12" s="74"/>
    </row>
    <row r="13" ht="14.55" spans="1:3">
      <c r="A13" s="58"/>
      <c r="B13" s="75" t="s">
        <v>1324</v>
      </c>
      <c r="C13" s="76" t="s">
        <v>1325</v>
      </c>
    </row>
    <row r="14" ht="22.35" spans="1:3">
      <c r="A14" s="77" t="s">
        <v>20</v>
      </c>
      <c r="B14" s="78">
        <v>0.774232008985373</v>
      </c>
      <c r="C14" s="79">
        <v>-0.240528672277634</v>
      </c>
    </row>
    <row r="15" ht="21.6" spans="1:3">
      <c r="A15" s="80" t="s">
        <v>29</v>
      </c>
      <c r="B15" s="81">
        <v>0.562120798933714</v>
      </c>
      <c r="C15" s="82">
        <v>0.382712422980269</v>
      </c>
    </row>
    <row r="16" ht="22.35" spans="1:3">
      <c r="A16" s="83" t="s">
        <v>41</v>
      </c>
      <c r="B16" s="68">
        <v>-0.084514040178489</v>
      </c>
      <c r="C16" s="84">
        <v>0.870751172216084</v>
      </c>
    </row>
    <row r="17" ht="36.75" customHeight="1" spans="1:3">
      <c r="A17" s="72" t="s">
        <v>1330</v>
      </c>
      <c r="B17" s="72"/>
      <c r="C17" s="72"/>
    </row>
    <row r="19" ht="15.75" customHeight="1" spans="10:13">
      <c r="J19" s="73"/>
      <c r="K19" s="73"/>
      <c r="L19" s="73"/>
      <c r="M19" s="89"/>
    </row>
    <row r="20" spans="13:13">
      <c r="M20" s="89"/>
    </row>
    <row r="21" spans="13:13">
      <c r="M21" s="89"/>
    </row>
    <row r="22" spans="13:13">
      <c r="M22" s="89"/>
    </row>
    <row r="23" spans="13:13">
      <c r="M23" s="89"/>
    </row>
    <row r="24" spans="13:13">
      <c r="M24" s="89"/>
    </row>
    <row r="25" ht="15.75" customHeight="1" spans="10:13">
      <c r="J25" s="72"/>
      <c r="K25" s="72"/>
      <c r="L25" s="72"/>
      <c r="M25" s="89"/>
    </row>
    <row r="26" ht="15" customHeight="1" spans="10:11">
      <c r="J26" s="72"/>
      <c r="K26" s="89"/>
    </row>
  </sheetData>
  <mergeCells count="11">
    <mergeCell ref="A2:J2"/>
    <mergeCell ref="B3:D3"/>
    <mergeCell ref="E3:G3"/>
    <mergeCell ref="H3:J3"/>
    <mergeCell ref="A11:C11"/>
    <mergeCell ref="B12:C12"/>
    <mergeCell ref="A17:C17"/>
    <mergeCell ref="A3:A4"/>
    <mergeCell ref="A12:A13"/>
    <mergeCell ref="R7:R8"/>
    <mergeCell ref="S7:S8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B4"/>
  <sheetViews>
    <sheetView workbookViewId="0">
      <selection activeCell="N11" sqref="N11"/>
    </sheetView>
  </sheetViews>
  <sheetFormatPr defaultColWidth="9" defaultRowHeight="13.8" outlineLevelRow="3" outlineLevelCol="1"/>
  <cols>
    <col min="1" max="1" width="14" customWidth="1"/>
    <col min="2" max="2" width="7.12962962962963" customWidth="1"/>
  </cols>
  <sheetData>
    <row r="2" spans="1:2">
      <c r="A2" t="s">
        <v>1331</v>
      </c>
      <c r="B2">
        <v>310</v>
      </c>
    </row>
    <row r="3" spans="1:2">
      <c r="A3" t="s">
        <v>1332</v>
      </c>
      <c r="B3">
        <f>COUNTIFS(综合评价得分!$U:$U,"录取",综合评价得分!$V:$V,"RIGHT")</f>
        <v>125</v>
      </c>
    </row>
    <row r="4" spans="1:2">
      <c r="A4" t="s">
        <v>1333</v>
      </c>
      <c r="B4" s="53">
        <f>B3/B2</f>
        <v>0.403225806451613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571"/>
  <sheetViews>
    <sheetView workbookViewId="0">
      <selection activeCell="N14" sqref="N14"/>
    </sheetView>
  </sheetViews>
  <sheetFormatPr defaultColWidth="9" defaultRowHeight="13.8"/>
  <cols>
    <col min="3" max="3" width="25.3796296296296" customWidth="1"/>
    <col min="6" max="6" width="25.3796296296296" customWidth="1"/>
    <col min="9" max="9" width="10.1296296296296" style="7" customWidth="1"/>
    <col min="10" max="10" width="25.3796296296296" customWidth="1"/>
  </cols>
  <sheetData>
    <row r="1" spans="1:10">
      <c r="A1" t="s">
        <v>1334</v>
      </c>
      <c r="C1" t="s">
        <v>1335</v>
      </c>
      <c r="E1" t="s">
        <v>1336</v>
      </c>
      <c r="F1" t="s">
        <v>1337</v>
      </c>
      <c r="I1" s="7" t="s">
        <v>1336</v>
      </c>
      <c r="J1" t="s">
        <v>1337</v>
      </c>
    </row>
    <row r="2" spans="1:10">
      <c r="A2">
        <v>10101</v>
      </c>
      <c r="B2">
        <v>10101</v>
      </c>
      <c r="C2" t="s">
        <v>852</v>
      </c>
      <c r="E2">
        <v>10100</v>
      </c>
      <c r="F2" t="s">
        <v>852</v>
      </c>
      <c r="I2" s="7">
        <v>10100</v>
      </c>
      <c r="J2" t="s">
        <v>852</v>
      </c>
    </row>
    <row r="3" spans="1:10">
      <c r="A3">
        <v>10102</v>
      </c>
      <c r="B3">
        <v>10102</v>
      </c>
      <c r="C3" t="s">
        <v>1338</v>
      </c>
      <c r="E3">
        <v>20200</v>
      </c>
      <c r="F3" t="s">
        <v>61</v>
      </c>
      <c r="I3" s="7">
        <v>10101</v>
      </c>
      <c r="J3" t="s">
        <v>852</v>
      </c>
    </row>
    <row r="4" spans="1:10">
      <c r="A4" t="s">
        <v>1339</v>
      </c>
      <c r="B4">
        <v>10103</v>
      </c>
      <c r="C4" t="s">
        <v>1340</v>
      </c>
      <c r="E4">
        <v>25200</v>
      </c>
      <c r="F4" t="s">
        <v>67</v>
      </c>
      <c r="I4" s="7">
        <v>10102</v>
      </c>
      <c r="J4" t="s">
        <v>1338</v>
      </c>
    </row>
    <row r="5" spans="1:10">
      <c r="A5" t="s">
        <v>1341</v>
      </c>
      <c r="B5">
        <v>10104</v>
      </c>
      <c r="C5" t="s">
        <v>1342</v>
      </c>
      <c r="E5">
        <v>25400</v>
      </c>
      <c r="F5" t="s">
        <v>162</v>
      </c>
      <c r="I5" s="7">
        <v>10103</v>
      </c>
      <c r="J5" t="s">
        <v>1340</v>
      </c>
    </row>
    <row r="6" spans="1:10">
      <c r="A6">
        <v>20101</v>
      </c>
      <c r="B6">
        <v>20101</v>
      </c>
      <c r="C6" t="s">
        <v>1343</v>
      </c>
      <c r="E6">
        <v>30101</v>
      </c>
      <c r="F6" t="s">
        <v>1344</v>
      </c>
      <c r="I6" s="7">
        <v>10104</v>
      </c>
      <c r="J6" t="s">
        <v>1342</v>
      </c>
    </row>
    <row r="7" spans="1:10">
      <c r="A7">
        <v>20102</v>
      </c>
      <c r="B7">
        <v>20102</v>
      </c>
      <c r="C7" t="s">
        <v>1345</v>
      </c>
      <c r="E7">
        <v>30500</v>
      </c>
      <c r="F7" t="s">
        <v>702</v>
      </c>
      <c r="I7" s="7">
        <v>20101</v>
      </c>
      <c r="J7" t="s">
        <v>1343</v>
      </c>
    </row>
    <row r="8" spans="1:10">
      <c r="A8" t="s">
        <v>1346</v>
      </c>
      <c r="B8">
        <v>20103</v>
      </c>
      <c r="C8" t="s">
        <v>1347</v>
      </c>
      <c r="E8">
        <v>40200</v>
      </c>
      <c r="F8" t="s">
        <v>197</v>
      </c>
      <c r="I8" s="7">
        <v>20102</v>
      </c>
      <c r="J8" t="s">
        <v>1345</v>
      </c>
    </row>
    <row r="9" spans="1:10">
      <c r="A9" t="s">
        <v>1348</v>
      </c>
      <c r="B9">
        <v>20104</v>
      </c>
      <c r="C9" t="s">
        <v>1349</v>
      </c>
      <c r="E9">
        <v>45400</v>
      </c>
      <c r="F9" t="s">
        <v>112</v>
      </c>
      <c r="I9" s="7">
        <v>20103</v>
      </c>
      <c r="J9" t="s">
        <v>1347</v>
      </c>
    </row>
    <row r="10" spans="1:10">
      <c r="A10" t="s">
        <v>1350</v>
      </c>
      <c r="B10">
        <v>20105</v>
      </c>
      <c r="C10" t="s">
        <v>1351</v>
      </c>
      <c r="E10">
        <v>50200</v>
      </c>
      <c r="F10" t="s">
        <v>135</v>
      </c>
      <c r="I10" s="7">
        <v>20104</v>
      </c>
      <c r="J10" t="s">
        <v>1349</v>
      </c>
    </row>
    <row r="11" spans="1:10">
      <c r="A11" t="s">
        <v>1352</v>
      </c>
      <c r="B11">
        <v>20106</v>
      </c>
      <c r="C11" t="s">
        <v>1353</v>
      </c>
      <c r="E11">
        <v>55101</v>
      </c>
      <c r="F11" t="s">
        <v>362</v>
      </c>
      <c r="I11" s="7">
        <v>20105</v>
      </c>
      <c r="J11" t="s">
        <v>1351</v>
      </c>
    </row>
    <row r="12" spans="1:10">
      <c r="A12" t="s">
        <v>1354</v>
      </c>
      <c r="B12">
        <v>20201</v>
      </c>
      <c r="C12" t="s">
        <v>1355</v>
      </c>
      <c r="E12">
        <v>70100</v>
      </c>
      <c r="F12" t="s">
        <v>889</v>
      </c>
      <c r="I12" s="7">
        <v>20106</v>
      </c>
      <c r="J12" t="s">
        <v>1353</v>
      </c>
    </row>
    <row r="13" spans="1:10">
      <c r="A13">
        <v>20202</v>
      </c>
      <c r="B13">
        <v>20202</v>
      </c>
      <c r="C13" t="s">
        <v>1356</v>
      </c>
      <c r="E13">
        <v>70501</v>
      </c>
      <c r="F13" t="s">
        <v>195</v>
      </c>
      <c r="I13" s="7">
        <v>20200</v>
      </c>
      <c r="J13" t="s">
        <v>61</v>
      </c>
    </row>
    <row r="14" spans="1:10">
      <c r="A14" t="s">
        <v>1357</v>
      </c>
      <c r="B14">
        <v>20301</v>
      </c>
      <c r="C14" t="s">
        <v>1358</v>
      </c>
      <c r="E14">
        <v>70503</v>
      </c>
      <c r="F14" t="s">
        <v>726</v>
      </c>
      <c r="I14" s="7">
        <v>20201</v>
      </c>
      <c r="J14" t="s">
        <v>1355</v>
      </c>
    </row>
    <row r="15" spans="1:10">
      <c r="A15">
        <v>20302</v>
      </c>
      <c r="B15">
        <v>20302</v>
      </c>
      <c r="C15" t="s">
        <v>1359</v>
      </c>
      <c r="E15">
        <v>70503</v>
      </c>
      <c r="F15" t="s">
        <v>726</v>
      </c>
      <c r="I15" s="7">
        <v>20202</v>
      </c>
      <c r="J15" t="s">
        <v>1356</v>
      </c>
    </row>
    <row r="16" spans="1:10">
      <c r="A16">
        <v>20303</v>
      </c>
      <c r="B16">
        <v>20303</v>
      </c>
      <c r="C16" t="s">
        <v>1360</v>
      </c>
      <c r="E16">
        <v>71001</v>
      </c>
      <c r="F16" t="s">
        <v>1361</v>
      </c>
      <c r="I16" s="7">
        <v>20301</v>
      </c>
      <c r="J16" t="s">
        <v>1358</v>
      </c>
    </row>
    <row r="17" spans="1:10">
      <c r="A17">
        <v>20304</v>
      </c>
      <c r="B17">
        <v>20304</v>
      </c>
      <c r="C17" t="s">
        <v>1362</v>
      </c>
      <c r="E17">
        <v>71002</v>
      </c>
      <c r="F17" t="s">
        <v>1363</v>
      </c>
      <c r="I17" s="7">
        <v>20302</v>
      </c>
      <c r="J17" t="s">
        <v>1359</v>
      </c>
    </row>
    <row r="18" spans="1:10">
      <c r="A18" t="s">
        <v>1364</v>
      </c>
      <c r="B18">
        <v>20305</v>
      </c>
      <c r="C18" t="s">
        <v>1365</v>
      </c>
      <c r="E18">
        <v>71005</v>
      </c>
      <c r="F18" t="s">
        <v>1366</v>
      </c>
      <c r="I18" s="7">
        <v>20303</v>
      </c>
      <c r="J18" t="s">
        <v>1360</v>
      </c>
    </row>
    <row r="19" spans="1:10">
      <c r="A19" t="s">
        <v>1367</v>
      </c>
      <c r="B19">
        <v>20306</v>
      </c>
      <c r="C19" t="s">
        <v>1368</v>
      </c>
      <c r="E19">
        <v>71007</v>
      </c>
      <c r="F19" t="s">
        <v>1369</v>
      </c>
      <c r="I19" s="7">
        <v>20304</v>
      </c>
      <c r="J19" t="s">
        <v>1362</v>
      </c>
    </row>
    <row r="20" spans="1:10">
      <c r="A20" t="s">
        <v>1370</v>
      </c>
      <c r="B20">
        <v>20307</v>
      </c>
      <c r="C20" t="s">
        <v>1371</v>
      </c>
      <c r="E20">
        <v>71009</v>
      </c>
      <c r="F20" t="s">
        <v>1372</v>
      </c>
      <c r="I20" s="7">
        <v>20305</v>
      </c>
      <c r="J20" t="s">
        <v>1365</v>
      </c>
    </row>
    <row r="21" spans="1:10">
      <c r="A21">
        <v>20401</v>
      </c>
      <c r="B21">
        <v>20401</v>
      </c>
      <c r="C21" t="s">
        <v>1373</v>
      </c>
      <c r="E21">
        <v>71010</v>
      </c>
      <c r="F21" t="s">
        <v>1374</v>
      </c>
      <c r="I21" s="7">
        <v>20306</v>
      </c>
      <c r="J21" t="s">
        <v>1368</v>
      </c>
    </row>
    <row r="22" spans="1:10">
      <c r="A22">
        <v>20402</v>
      </c>
      <c r="B22">
        <v>20402</v>
      </c>
      <c r="C22" t="s">
        <v>1375</v>
      </c>
      <c r="E22">
        <v>71011</v>
      </c>
      <c r="F22" t="s">
        <v>1376</v>
      </c>
      <c r="I22" s="7">
        <v>20307</v>
      </c>
      <c r="J22" t="s">
        <v>1371</v>
      </c>
    </row>
    <row r="23" spans="1:10">
      <c r="A23" t="s">
        <v>1377</v>
      </c>
      <c r="B23">
        <v>30101</v>
      </c>
      <c r="C23" t="s">
        <v>120</v>
      </c>
      <c r="E23">
        <v>71300</v>
      </c>
      <c r="F23" t="s">
        <v>192</v>
      </c>
      <c r="I23" s="7">
        <v>20401</v>
      </c>
      <c r="J23" t="s">
        <v>1373</v>
      </c>
    </row>
    <row r="24" spans="1:10">
      <c r="A24" t="s">
        <v>1378</v>
      </c>
      <c r="B24">
        <v>30102</v>
      </c>
      <c r="C24" t="s">
        <v>1379</v>
      </c>
      <c r="E24">
        <v>80201</v>
      </c>
      <c r="F24" t="s">
        <v>1380</v>
      </c>
      <c r="I24" s="7">
        <v>20402</v>
      </c>
      <c r="J24" t="s">
        <v>1375</v>
      </c>
    </row>
    <row r="25" spans="1:10">
      <c r="A25" t="s">
        <v>1381</v>
      </c>
      <c r="B25">
        <v>30103</v>
      </c>
      <c r="C25" t="s">
        <v>1382</v>
      </c>
      <c r="E25">
        <v>80202</v>
      </c>
      <c r="F25" t="s">
        <v>694</v>
      </c>
      <c r="I25" s="7">
        <v>25200</v>
      </c>
      <c r="J25" t="s">
        <v>67</v>
      </c>
    </row>
    <row r="26" spans="1:10">
      <c r="A26">
        <v>30201</v>
      </c>
      <c r="B26">
        <v>30201</v>
      </c>
      <c r="C26" t="s">
        <v>1383</v>
      </c>
      <c r="E26">
        <v>80203</v>
      </c>
      <c r="F26" t="s">
        <v>1384</v>
      </c>
      <c r="I26" s="7">
        <v>25400</v>
      </c>
      <c r="J26" t="s">
        <v>162</v>
      </c>
    </row>
    <row r="27" spans="1:10">
      <c r="A27">
        <v>30202</v>
      </c>
      <c r="B27">
        <v>30202</v>
      </c>
      <c r="C27" t="s">
        <v>1385</v>
      </c>
      <c r="E27">
        <v>80204</v>
      </c>
      <c r="F27" t="s">
        <v>1386</v>
      </c>
      <c r="I27" s="7">
        <v>30101</v>
      </c>
      <c r="J27" t="s">
        <v>1344</v>
      </c>
    </row>
    <row r="28" spans="1:10">
      <c r="A28">
        <v>30203</v>
      </c>
      <c r="B28">
        <v>30203</v>
      </c>
      <c r="C28" t="s">
        <v>1387</v>
      </c>
      <c r="E28">
        <v>81200</v>
      </c>
      <c r="F28" t="s">
        <v>93</v>
      </c>
      <c r="I28" s="7">
        <v>30102</v>
      </c>
      <c r="J28" t="s">
        <v>1379</v>
      </c>
    </row>
    <row r="29" spans="1:10">
      <c r="A29" t="s">
        <v>1388</v>
      </c>
      <c r="B29">
        <v>30204</v>
      </c>
      <c r="C29" t="s">
        <v>1389</v>
      </c>
      <c r="E29">
        <v>81300</v>
      </c>
      <c r="F29" t="s">
        <v>1390</v>
      </c>
      <c r="I29" s="7">
        <v>30103</v>
      </c>
      <c r="J29" t="s">
        <v>1382</v>
      </c>
    </row>
    <row r="30" spans="1:10">
      <c r="A30" t="s">
        <v>1391</v>
      </c>
      <c r="B30">
        <v>30205</v>
      </c>
      <c r="C30" t="s">
        <v>1392</v>
      </c>
      <c r="E30">
        <v>81402</v>
      </c>
      <c r="F30" t="s">
        <v>1393</v>
      </c>
      <c r="I30" s="7">
        <v>30201</v>
      </c>
      <c r="J30" t="s">
        <v>1383</v>
      </c>
    </row>
    <row r="31" spans="1:10">
      <c r="A31">
        <v>30301</v>
      </c>
      <c r="B31">
        <v>30301</v>
      </c>
      <c r="C31" t="s">
        <v>1394</v>
      </c>
      <c r="E31">
        <v>82901</v>
      </c>
      <c r="F31" t="s">
        <v>1395</v>
      </c>
      <c r="I31" s="7">
        <v>30202</v>
      </c>
      <c r="J31" t="s">
        <v>1385</v>
      </c>
    </row>
    <row r="32" spans="1:10">
      <c r="A32">
        <v>30302</v>
      </c>
      <c r="B32">
        <v>30302</v>
      </c>
      <c r="C32" t="s">
        <v>1396</v>
      </c>
      <c r="E32">
        <v>82902</v>
      </c>
      <c r="F32" t="s">
        <v>186</v>
      </c>
      <c r="I32" s="7">
        <v>30203</v>
      </c>
      <c r="J32" t="s">
        <v>1387</v>
      </c>
    </row>
    <row r="33" spans="1:10">
      <c r="A33" t="s">
        <v>1397</v>
      </c>
      <c r="B33">
        <v>30303</v>
      </c>
      <c r="C33" t="s">
        <v>1398</v>
      </c>
      <c r="E33">
        <v>82903</v>
      </c>
      <c r="F33" t="s">
        <v>545</v>
      </c>
      <c r="I33" s="7">
        <v>30204</v>
      </c>
      <c r="J33" t="s">
        <v>1389</v>
      </c>
    </row>
    <row r="34" spans="1:10">
      <c r="A34" t="s">
        <v>1399</v>
      </c>
      <c r="B34">
        <v>30304</v>
      </c>
      <c r="C34" t="s">
        <v>1400</v>
      </c>
      <c r="E34">
        <v>83000</v>
      </c>
      <c r="F34" t="s">
        <v>76</v>
      </c>
      <c r="I34" s="7">
        <v>30205</v>
      </c>
      <c r="J34" t="s">
        <v>1392</v>
      </c>
    </row>
    <row r="35" spans="1:10">
      <c r="A35" t="s">
        <v>1401</v>
      </c>
      <c r="B35">
        <v>30305</v>
      </c>
      <c r="C35" t="s">
        <v>1402</v>
      </c>
      <c r="E35">
        <v>83203</v>
      </c>
      <c r="F35" t="s">
        <v>296</v>
      </c>
      <c r="I35" s="7">
        <v>30301</v>
      </c>
      <c r="J35" t="s">
        <v>1394</v>
      </c>
    </row>
    <row r="36" spans="1:10">
      <c r="A36">
        <v>30401</v>
      </c>
      <c r="B36">
        <v>30401</v>
      </c>
      <c r="C36" t="s">
        <v>1403</v>
      </c>
      <c r="E36">
        <v>83300</v>
      </c>
      <c r="F36" t="s">
        <v>339</v>
      </c>
      <c r="I36" s="7">
        <v>30302</v>
      </c>
      <c r="J36" t="s">
        <v>1396</v>
      </c>
    </row>
    <row r="37" spans="1:10">
      <c r="A37">
        <v>30501</v>
      </c>
      <c r="B37">
        <v>30501</v>
      </c>
      <c r="C37" t="s">
        <v>1404</v>
      </c>
      <c r="E37">
        <v>83400</v>
      </c>
      <c r="F37" t="s">
        <v>127</v>
      </c>
      <c r="I37" s="7">
        <v>30303</v>
      </c>
      <c r="J37" t="s">
        <v>1398</v>
      </c>
    </row>
    <row r="38" spans="1:10">
      <c r="A38">
        <v>30502</v>
      </c>
      <c r="B38">
        <v>30502</v>
      </c>
      <c r="C38" t="s">
        <v>1405</v>
      </c>
      <c r="E38">
        <v>85201</v>
      </c>
      <c r="F38" t="s">
        <v>1406</v>
      </c>
      <c r="I38" s="7">
        <v>30304</v>
      </c>
      <c r="J38" t="s">
        <v>1400</v>
      </c>
    </row>
    <row r="39" spans="1:10">
      <c r="A39">
        <v>30503</v>
      </c>
      <c r="B39">
        <v>30503</v>
      </c>
      <c r="C39" t="s">
        <v>1407</v>
      </c>
      <c r="E39">
        <v>85210</v>
      </c>
      <c r="F39" t="s">
        <v>1408</v>
      </c>
      <c r="I39" s="7">
        <v>30305</v>
      </c>
      <c r="J39" t="s">
        <v>1402</v>
      </c>
    </row>
    <row r="40" spans="1:10">
      <c r="A40" t="s">
        <v>1409</v>
      </c>
      <c r="B40">
        <v>30601</v>
      </c>
      <c r="C40" t="s">
        <v>1410</v>
      </c>
      <c r="E40">
        <v>85211</v>
      </c>
      <c r="F40" t="s">
        <v>1411</v>
      </c>
      <c r="I40" s="7">
        <v>30401</v>
      </c>
      <c r="J40" t="s">
        <v>1403</v>
      </c>
    </row>
    <row r="41" spans="1:10">
      <c r="A41" t="s">
        <v>1412</v>
      </c>
      <c r="B41">
        <v>30602</v>
      </c>
      <c r="C41" t="s">
        <v>1413</v>
      </c>
      <c r="E41">
        <v>85212</v>
      </c>
      <c r="F41" t="s">
        <v>1414</v>
      </c>
      <c r="I41" s="7">
        <v>30500</v>
      </c>
      <c r="J41" t="s">
        <v>702</v>
      </c>
    </row>
    <row r="42" spans="1:10">
      <c r="A42" t="s">
        <v>1415</v>
      </c>
      <c r="B42">
        <v>30603</v>
      </c>
      <c r="C42" t="s">
        <v>1416</v>
      </c>
      <c r="E42">
        <v>85228</v>
      </c>
      <c r="F42" t="s">
        <v>1417</v>
      </c>
      <c r="I42" s="7">
        <v>30501</v>
      </c>
      <c r="J42" t="s">
        <v>1404</v>
      </c>
    </row>
    <row r="43" spans="1:10">
      <c r="A43" t="s">
        <v>1418</v>
      </c>
      <c r="B43">
        <v>30604</v>
      </c>
      <c r="C43" t="s">
        <v>1419</v>
      </c>
      <c r="E43">
        <v>85229</v>
      </c>
      <c r="F43" t="s">
        <v>1420</v>
      </c>
      <c r="I43" s="7">
        <v>30502</v>
      </c>
      <c r="J43" t="s">
        <v>1405</v>
      </c>
    </row>
    <row r="44" spans="1:10">
      <c r="A44" t="s">
        <v>1421</v>
      </c>
      <c r="B44">
        <v>30605</v>
      </c>
      <c r="C44" t="s">
        <v>1422</v>
      </c>
      <c r="E44">
        <v>90301</v>
      </c>
      <c r="F44" t="s">
        <v>141</v>
      </c>
      <c r="I44" s="7">
        <v>30503</v>
      </c>
      <c r="J44" t="s">
        <v>1407</v>
      </c>
    </row>
    <row r="45" spans="1:10">
      <c r="A45" t="s">
        <v>1423</v>
      </c>
      <c r="B45">
        <v>30606</v>
      </c>
      <c r="C45" t="s">
        <v>1424</v>
      </c>
      <c r="E45">
        <v>90701</v>
      </c>
      <c r="F45" t="s">
        <v>103</v>
      </c>
      <c r="I45" s="7">
        <v>30601</v>
      </c>
      <c r="J45" t="s">
        <v>1410</v>
      </c>
    </row>
    <row r="46" spans="1:10">
      <c r="A46" t="s">
        <v>1425</v>
      </c>
      <c r="B46">
        <v>30607</v>
      </c>
      <c r="C46" t="s">
        <v>1426</v>
      </c>
      <c r="E46">
        <v>90702</v>
      </c>
      <c r="F46" t="s">
        <v>151</v>
      </c>
      <c r="I46" s="7">
        <v>30602</v>
      </c>
      <c r="J46" t="s">
        <v>1413</v>
      </c>
    </row>
    <row r="47" spans="1:10">
      <c r="A47" t="s">
        <v>1427</v>
      </c>
      <c r="B47">
        <v>30608</v>
      </c>
      <c r="C47" t="s">
        <v>1428</v>
      </c>
      <c r="E47">
        <v>90703</v>
      </c>
      <c r="F47" t="s">
        <v>247</v>
      </c>
      <c r="I47" s="7">
        <v>30603</v>
      </c>
      <c r="J47" t="s">
        <v>1416</v>
      </c>
    </row>
    <row r="48" spans="1:10">
      <c r="A48" t="s">
        <v>1429</v>
      </c>
      <c r="B48">
        <v>30609</v>
      </c>
      <c r="C48" t="s">
        <v>1430</v>
      </c>
      <c r="E48">
        <v>90704</v>
      </c>
      <c r="F48" t="s">
        <v>188</v>
      </c>
      <c r="I48" s="7">
        <v>30604</v>
      </c>
      <c r="J48" t="s">
        <v>1419</v>
      </c>
    </row>
    <row r="49" spans="1:10">
      <c r="A49" t="s">
        <v>1431</v>
      </c>
      <c r="B49">
        <v>30610</v>
      </c>
      <c r="C49" t="s">
        <v>1432</v>
      </c>
      <c r="E49">
        <v>90705</v>
      </c>
      <c r="F49" t="s">
        <v>548</v>
      </c>
      <c r="I49" s="7">
        <v>30605</v>
      </c>
      <c r="J49" t="s">
        <v>1422</v>
      </c>
    </row>
    <row r="50" spans="1:10">
      <c r="A50" t="s">
        <v>1433</v>
      </c>
      <c r="B50">
        <v>30611</v>
      </c>
      <c r="C50" t="s">
        <v>1434</v>
      </c>
      <c r="E50">
        <v>90707</v>
      </c>
      <c r="F50" t="s">
        <v>124</v>
      </c>
      <c r="I50" s="7">
        <v>30606</v>
      </c>
      <c r="J50" t="s">
        <v>1424</v>
      </c>
    </row>
    <row r="51" spans="1:10">
      <c r="A51" t="s">
        <v>1435</v>
      </c>
      <c r="B51">
        <v>30612</v>
      </c>
      <c r="C51" t="s">
        <v>1436</v>
      </c>
      <c r="E51">
        <v>90900</v>
      </c>
      <c r="F51" t="s">
        <v>1437</v>
      </c>
      <c r="I51" s="7">
        <v>30607</v>
      </c>
      <c r="J51" t="s">
        <v>1426</v>
      </c>
    </row>
    <row r="52" spans="1:10">
      <c r="A52" t="s">
        <v>1438</v>
      </c>
      <c r="B52">
        <v>30613</v>
      </c>
      <c r="C52" t="s">
        <v>1439</v>
      </c>
      <c r="E52">
        <v>95131</v>
      </c>
      <c r="F52" t="s">
        <v>1440</v>
      </c>
      <c r="I52" s="7">
        <v>30608</v>
      </c>
      <c r="J52" t="s">
        <v>1428</v>
      </c>
    </row>
    <row r="53" spans="1:10">
      <c r="A53" t="s">
        <v>1441</v>
      </c>
      <c r="B53">
        <v>30614</v>
      </c>
      <c r="C53" t="s">
        <v>1442</v>
      </c>
      <c r="E53">
        <v>95135</v>
      </c>
      <c r="F53" t="s">
        <v>907</v>
      </c>
      <c r="I53" s="7">
        <v>30609</v>
      </c>
      <c r="J53" t="s">
        <v>1430</v>
      </c>
    </row>
    <row r="54" spans="1:10">
      <c r="A54" t="s">
        <v>1443</v>
      </c>
      <c r="B54">
        <v>30615</v>
      </c>
      <c r="C54" t="s">
        <v>1444</v>
      </c>
      <c r="E54">
        <v>95136</v>
      </c>
      <c r="F54" t="s">
        <v>1445</v>
      </c>
      <c r="I54" s="7">
        <v>30610</v>
      </c>
      <c r="J54" t="s">
        <v>1432</v>
      </c>
    </row>
    <row r="55" spans="1:10">
      <c r="A55">
        <v>40101</v>
      </c>
      <c r="B55">
        <v>40101</v>
      </c>
      <c r="C55" t="s">
        <v>1446</v>
      </c>
      <c r="E55">
        <v>95136</v>
      </c>
      <c r="F55" t="s">
        <v>1445</v>
      </c>
      <c r="I55" s="7">
        <v>30611</v>
      </c>
      <c r="J55" t="s">
        <v>1434</v>
      </c>
    </row>
    <row r="56" spans="1:10">
      <c r="A56">
        <v>40102</v>
      </c>
      <c r="B56">
        <v>40102</v>
      </c>
      <c r="C56" t="s">
        <v>1447</v>
      </c>
      <c r="E56">
        <v>95138</v>
      </c>
      <c r="F56" t="s">
        <v>144</v>
      </c>
      <c r="I56" s="7">
        <v>30612</v>
      </c>
      <c r="J56" t="s">
        <v>1436</v>
      </c>
    </row>
    <row r="57" spans="1:10">
      <c r="A57">
        <v>40103</v>
      </c>
      <c r="B57">
        <v>40103</v>
      </c>
      <c r="C57" t="s">
        <v>1448</v>
      </c>
      <c r="E57">
        <v>95300</v>
      </c>
      <c r="F57" t="s">
        <v>64</v>
      </c>
      <c r="I57" s="7">
        <v>30613</v>
      </c>
      <c r="J57" t="s">
        <v>1439</v>
      </c>
    </row>
    <row r="58" spans="1:10">
      <c r="A58">
        <v>40104</v>
      </c>
      <c r="B58">
        <v>40104</v>
      </c>
      <c r="C58" t="s">
        <v>1449</v>
      </c>
      <c r="E58">
        <v>95400</v>
      </c>
      <c r="F58" t="s">
        <v>100</v>
      </c>
      <c r="I58" s="7">
        <v>30614</v>
      </c>
      <c r="J58" t="s">
        <v>1442</v>
      </c>
    </row>
    <row r="59" spans="1:10">
      <c r="A59">
        <v>40105</v>
      </c>
      <c r="B59">
        <v>40105</v>
      </c>
      <c r="C59" t="s">
        <v>1450</v>
      </c>
      <c r="E59">
        <v>95400</v>
      </c>
      <c r="F59" t="s">
        <v>100</v>
      </c>
      <c r="I59" s="7">
        <v>30615</v>
      </c>
      <c r="J59" t="s">
        <v>1444</v>
      </c>
    </row>
    <row r="60" spans="1:10">
      <c r="A60">
        <v>40106</v>
      </c>
      <c r="B60">
        <v>40106</v>
      </c>
      <c r="C60" t="s">
        <v>1451</v>
      </c>
      <c r="E60">
        <v>97300</v>
      </c>
      <c r="F60" t="s">
        <v>58</v>
      </c>
      <c r="I60" s="7">
        <v>40101</v>
      </c>
      <c r="J60" t="s">
        <v>1446</v>
      </c>
    </row>
    <row r="61" spans="1:10">
      <c r="A61">
        <v>40107</v>
      </c>
      <c r="B61">
        <v>40107</v>
      </c>
      <c r="C61" t="s">
        <v>1452</v>
      </c>
      <c r="E61">
        <v>120200</v>
      </c>
      <c r="F61" t="s">
        <v>79</v>
      </c>
      <c r="I61" s="7">
        <v>40102</v>
      </c>
      <c r="J61" t="s">
        <v>1447</v>
      </c>
    </row>
    <row r="62" spans="1:10">
      <c r="A62">
        <v>40108</v>
      </c>
      <c r="B62">
        <v>40108</v>
      </c>
      <c r="C62" t="s">
        <v>1453</v>
      </c>
      <c r="E62">
        <v>120300</v>
      </c>
      <c r="F62" t="s">
        <v>74</v>
      </c>
      <c r="I62" s="7">
        <v>40103</v>
      </c>
      <c r="J62" t="s">
        <v>1448</v>
      </c>
    </row>
    <row r="63" spans="1:10">
      <c r="A63" t="s">
        <v>1454</v>
      </c>
      <c r="B63">
        <v>40109</v>
      </c>
      <c r="C63" t="s">
        <v>1455</v>
      </c>
      <c r="E63">
        <v>120401</v>
      </c>
      <c r="F63" t="s">
        <v>1456</v>
      </c>
      <c r="I63" s="7">
        <v>40104</v>
      </c>
      <c r="J63" t="s">
        <v>1449</v>
      </c>
    </row>
    <row r="64" spans="1:10">
      <c r="A64">
        <v>40201</v>
      </c>
      <c r="B64">
        <v>40201</v>
      </c>
      <c r="C64" t="s">
        <v>1457</v>
      </c>
      <c r="E64">
        <v>120401</v>
      </c>
      <c r="F64" t="s">
        <v>1456</v>
      </c>
      <c r="I64" s="7">
        <v>40105</v>
      </c>
      <c r="J64" t="s">
        <v>1450</v>
      </c>
    </row>
    <row r="65" spans="1:10">
      <c r="A65" t="s">
        <v>1458</v>
      </c>
      <c r="B65">
        <v>40202</v>
      </c>
      <c r="C65" t="s">
        <v>1459</v>
      </c>
      <c r="E65">
        <v>125200</v>
      </c>
      <c r="F65" t="s">
        <v>1460</v>
      </c>
      <c r="I65" s="7">
        <v>40106</v>
      </c>
      <c r="J65" t="s">
        <v>1451</v>
      </c>
    </row>
    <row r="66" spans="1:10">
      <c r="A66">
        <v>40203</v>
      </c>
      <c r="B66">
        <v>40203</v>
      </c>
      <c r="C66" t="s">
        <v>1461</v>
      </c>
      <c r="E66">
        <v>125300</v>
      </c>
      <c r="F66" t="s">
        <v>54</v>
      </c>
      <c r="I66" s="7">
        <v>40107</v>
      </c>
      <c r="J66" t="s">
        <v>1452</v>
      </c>
    </row>
    <row r="67" spans="1:10">
      <c r="A67" t="s">
        <v>1462</v>
      </c>
      <c r="B67">
        <v>40204</v>
      </c>
      <c r="C67" t="s">
        <v>1463</v>
      </c>
      <c r="E67">
        <v>130500</v>
      </c>
      <c r="F67" t="s">
        <v>86</v>
      </c>
      <c r="I67" s="7">
        <v>40108</v>
      </c>
      <c r="J67" t="s">
        <v>1453</v>
      </c>
    </row>
    <row r="68" spans="1:10">
      <c r="A68">
        <v>40205</v>
      </c>
      <c r="B68">
        <v>40205</v>
      </c>
      <c r="C68" t="s">
        <v>1464</v>
      </c>
      <c r="E68">
        <v>135107</v>
      </c>
      <c r="F68" t="s">
        <v>1465</v>
      </c>
      <c r="I68" s="7">
        <v>40109</v>
      </c>
      <c r="J68" t="s">
        <v>1455</v>
      </c>
    </row>
    <row r="69" spans="1:10">
      <c r="A69" t="s">
        <v>1466</v>
      </c>
      <c r="B69">
        <v>40206</v>
      </c>
      <c r="C69" t="s">
        <v>1467</v>
      </c>
      <c r="E69">
        <v>135108</v>
      </c>
      <c r="F69" t="s">
        <v>205</v>
      </c>
      <c r="I69" s="7">
        <v>40200</v>
      </c>
      <c r="J69" t="s">
        <v>197</v>
      </c>
    </row>
    <row r="70" spans="1:10">
      <c r="A70" t="s">
        <v>1468</v>
      </c>
      <c r="B70">
        <v>40207</v>
      </c>
      <c r="C70" t="s">
        <v>1469</v>
      </c>
      <c r="E70" t="s">
        <v>1470</v>
      </c>
      <c r="F70" t="s">
        <v>1471</v>
      </c>
      <c r="I70" s="7">
        <v>40201</v>
      </c>
      <c r="J70" t="s">
        <v>1457</v>
      </c>
    </row>
    <row r="71" spans="1:10">
      <c r="A71">
        <v>50101</v>
      </c>
      <c r="B71">
        <v>50101</v>
      </c>
      <c r="C71" t="s">
        <v>1472</v>
      </c>
      <c r="E71" t="s">
        <v>1473</v>
      </c>
      <c r="F71" t="s">
        <v>1474</v>
      </c>
      <c r="I71" s="7">
        <v>40202</v>
      </c>
      <c r="J71" t="s">
        <v>1459</v>
      </c>
    </row>
    <row r="72" spans="1:10">
      <c r="A72">
        <v>50102</v>
      </c>
      <c r="B72">
        <v>50102</v>
      </c>
      <c r="C72" t="s">
        <v>1475</v>
      </c>
      <c r="E72" t="s">
        <v>1476</v>
      </c>
      <c r="F72" t="s">
        <v>1477</v>
      </c>
      <c r="I72" s="7">
        <v>40203</v>
      </c>
      <c r="J72" t="s">
        <v>1461</v>
      </c>
    </row>
    <row r="73" spans="1:10">
      <c r="A73">
        <v>50103</v>
      </c>
      <c r="B73">
        <v>50103</v>
      </c>
      <c r="C73" t="s">
        <v>1478</v>
      </c>
      <c r="E73" t="s">
        <v>1479</v>
      </c>
      <c r="F73" t="s">
        <v>1480</v>
      </c>
      <c r="I73" s="7">
        <v>40204</v>
      </c>
      <c r="J73" t="s">
        <v>1463</v>
      </c>
    </row>
    <row r="74" spans="1:10">
      <c r="A74">
        <v>50104</v>
      </c>
      <c r="B74">
        <v>50104</v>
      </c>
      <c r="C74" t="s">
        <v>1481</v>
      </c>
      <c r="E74" t="s">
        <v>1482</v>
      </c>
      <c r="F74" t="s">
        <v>1483</v>
      </c>
      <c r="I74" s="7">
        <v>40205</v>
      </c>
      <c r="J74" t="s">
        <v>1464</v>
      </c>
    </row>
    <row r="75" spans="1:10">
      <c r="A75">
        <v>50105</v>
      </c>
      <c r="B75">
        <v>50105</v>
      </c>
      <c r="C75" t="s">
        <v>1484</v>
      </c>
      <c r="E75" t="s">
        <v>1485</v>
      </c>
      <c r="F75" t="s">
        <v>160</v>
      </c>
      <c r="I75" s="7">
        <v>40206</v>
      </c>
      <c r="J75" t="s">
        <v>1467</v>
      </c>
    </row>
    <row r="76" spans="1:10">
      <c r="A76" t="s">
        <v>1486</v>
      </c>
      <c r="B76">
        <v>50106</v>
      </c>
      <c r="C76" t="s">
        <v>1487</v>
      </c>
      <c r="E76" t="s">
        <v>1488</v>
      </c>
      <c r="F76" t="s">
        <v>232</v>
      </c>
      <c r="I76" s="7">
        <v>40207</v>
      </c>
      <c r="J76" t="s">
        <v>1469</v>
      </c>
    </row>
    <row r="77" spans="1:10">
      <c r="A77" t="s">
        <v>1489</v>
      </c>
      <c r="B77">
        <v>50107</v>
      </c>
      <c r="C77" t="s">
        <v>1490</v>
      </c>
      <c r="I77" s="7">
        <v>45400</v>
      </c>
      <c r="J77" t="s">
        <v>112</v>
      </c>
    </row>
    <row r="78" spans="1:10">
      <c r="A78">
        <v>50201</v>
      </c>
      <c r="B78">
        <v>50201</v>
      </c>
      <c r="C78" t="s">
        <v>1491</v>
      </c>
      <c r="I78" s="7">
        <v>50101</v>
      </c>
      <c r="J78" t="s">
        <v>1472</v>
      </c>
    </row>
    <row r="79" spans="1:10">
      <c r="A79">
        <v>50202</v>
      </c>
      <c r="B79">
        <v>50202</v>
      </c>
      <c r="C79" t="s">
        <v>1492</v>
      </c>
      <c r="I79" s="7">
        <v>50102</v>
      </c>
      <c r="J79" t="s">
        <v>1475</v>
      </c>
    </row>
    <row r="80" spans="1:10">
      <c r="A80">
        <v>50203</v>
      </c>
      <c r="B80">
        <v>50203</v>
      </c>
      <c r="C80" t="s">
        <v>1493</v>
      </c>
      <c r="I80" s="7">
        <v>50103</v>
      </c>
      <c r="J80" t="s">
        <v>1478</v>
      </c>
    </row>
    <row r="81" spans="1:10">
      <c r="A81">
        <v>50204</v>
      </c>
      <c r="B81">
        <v>50204</v>
      </c>
      <c r="C81" t="s">
        <v>1494</v>
      </c>
      <c r="I81" s="7">
        <v>50104</v>
      </c>
      <c r="J81" t="s">
        <v>1481</v>
      </c>
    </row>
    <row r="82" spans="1:10">
      <c r="A82">
        <v>50205</v>
      </c>
      <c r="B82">
        <v>50205</v>
      </c>
      <c r="C82" t="s">
        <v>1495</v>
      </c>
      <c r="I82" s="7">
        <v>50105</v>
      </c>
      <c r="J82" t="s">
        <v>1484</v>
      </c>
    </row>
    <row r="83" spans="1:10">
      <c r="A83">
        <v>50206</v>
      </c>
      <c r="B83">
        <v>50206</v>
      </c>
      <c r="C83" t="s">
        <v>1496</v>
      </c>
      <c r="I83" s="7">
        <v>50106</v>
      </c>
      <c r="J83" t="s">
        <v>1487</v>
      </c>
    </row>
    <row r="84" spans="1:10">
      <c r="A84">
        <v>50207</v>
      </c>
      <c r="B84">
        <v>50207</v>
      </c>
      <c r="C84" t="s">
        <v>1497</v>
      </c>
      <c r="I84" s="7">
        <v>50107</v>
      </c>
      <c r="J84" t="s">
        <v>1490</v>
      </c>
    </row>
    <row r="85" spans="1:10">
      <c r="A85">
        <v>50208</v>
      </c>
      <c r="B85">
        <v>50208</v>
      </c>
      <c r="C85" t="s">
        <v>1498</v>
      </c>
      <c r="I85" s="7">
        <v>50200</v>
      </c>
      <c r="J85" t="s">
        <v>135</v>
      </c>
    </row>
    <row r="86" spans="1:10">
      <c r="A86">
        <v>50209</v>
      </c>
      <c r="B86">
        <v>50209</v>
      </c>
      <c r="C86" t="s">
        <v>1499</v>
      </c>
      <c r="I86" s="7">
        <v>50201</v>
      </c>
      <c r="J86" t="s">
        <v>1491</v>
      </c>
    </row>
    <row r="87" spans="1:10">
      <c r="A87">
        <v>50210</v>
      </c>
      <c r="B87">
        <v>50210</v>
      </c>
      <c r="C87" t="s">
        <v>1500</v>
      </c>
      <c r="I87" s="7">
        <v>50202</v>
      </c>
      <c r="J87" t="s">
        <v>1492</v>
      </c>
    </row>
    <row r="88" spans="1:10">
      <c r="A88">
        <v>50211</v>
      </c>
      <c r="B88">
        <v>50211</v>
      </c>
      <c r="C88" t="s">
        <v>1501</v>
      </c>
      <c r="I88" s="7">
        <v>50203</v>
      </c>
      <c r="J88" t="s">
        <v>1493</v>
      </c>
    </row>
    <row r="89" spans="1:10">
      <c r="A89">
        <v>50212</v>
      </c>
      <c r="B89">
        <v>50212</v>
      </c>
      <c r="C89" t="s">
        <v>1502</v>
      </c>
      <c r="I89" s="7">
        <v>50204</v>
      </c>
      <c r="J89" t="s">
        <v>1494</v>
      </c>
    </row>
    <row r="90" spans="1:10">
      <c r="A90">
        <v>50213</v>
      </c>
      <c r="B90">
        <v>50213</v>
      </c>
      <c r="C90" t="s">
        <v>1503</v>
      </c>
      <c r="I90" s="7">
        <v>50205</v>
      </c>
      <c r="J90" t="s">
        <v>1495</v>
      </c>
    </row>
    <row r="91" spans="1:10">
      <c r="A91">
        <v>50214</v>
      </c>
      <c r="B91">
        <v>50214</v>
      </c>
      <c r="C91" t="s">
        <v>1504</v>
      </c>
      <c r="I91" s="7">
        <v>50206</v>
      </c>
      <c r="J91" t="s">
        <v>1496</v>
      </c>
    </row>
    <row r="92" spans="1:10">
      <c r="A92">
        <v>50215</v>
      </c>
      <c r="B92">
        <v>50215</v>
      </c>
      <c r="C92" t="s">
        <v>1505</v>
      </c>
      <c r="I92" s="7">
        <v>50207</v>
      </c>
      <c r="J92" t="s">
        <v>1497</v>
      </c>
    </row>
    <row r="93" spans="1:10">
      <c r="A93">
        <v>50216</v>
      </c>
      <c r="B93">
        <v>50216</v>
      </c>
      <c r="C93" t="s">
        <v>1506</v>
      </c>
      <c r="I93" s="7">
        <v>50208</v>
      </c>
      <c r="J93" t="s">
        <v>1498</v>
      </c>
    </row>
    <row r="94" spans="1:10">
      <c r="A94">
        <v>50217</v>
      </c>
      <c r="B94">
        <v>50217</v>
      </c>
      <c r="C94" t="s">
        <v>1507</v>
      </c>
      <c r="I94" s="7">
        <v>50209</v>
      </c>
      <c r="J94" t="s">
        <v>1499</v>
      </c>
    </row>
    <row r="95" spans="1:10">
      <c r="A95">
        <v>50218</v>
      </c>
      <c r="B95">
        <v>50218</v>
      </c>
      <c r="C95" t="s">
        <v>1508</v>
      </c>
      <c r="I95" s="7">
        <v>50210</v>
      </c>
      <c r="J95" t="s">
        <v>1500</v>
      </c>
    </row>
    <row r="96" spans="1:10">
      <c r="A96">
        <v>50219</v>
      </c>
      <c r="B96">
        <v>50219</v>
      </c>
      <c r="C96" t="s">
        <v>1509</v>
      </c>
      <c r="I96" s="7">
        <v>50211</v>
      </c>
      <c r="J96" t="s">
        <v>1501</v>
      </c>
    </row>
    <row r="97" spans="1:10">
      <c r="A97">
        <v>50220</v>
      </c>
      <c r="B97">
        <v>50220</v>
      </c>
      <c r="C97" t="s">
        <v>1510</v>
      </c>
      <c r="I97" s="7">
        <v>50212</v>
      </c>
      <c r="J97" t="s">
        <v>1502</v>
      </c>
    </row>
    <row r="98" spans="1:10">
      <c r="A98">
        <v>50221</v>
      </c>
      <c r="B98">
        <v>50221</v>
      </c>
      <c r="C98" t="s">
        <v>1511</v>
      </c>
      <c r="I98" s="7">
        <v>50213</v>
      </c>
      <c r="J98" t="s">
        <v>1503</v>
      </c>
    </row>
    <row r="99" spans="1:10">
      <c r="A99">
        <v>50222</v>
      </c>
      <c r="B99">
        <v>50222</v>
      </c>
      <c r="C99" t="s">
        <v>1512</v>
      </c>
      <c r="I99" s="7">
        <v>50214</v>
      </c>
      <c r="J99" t="s">
        <v>1504</v>
      </c>
    </row>
    <row r="100" spans="1:10">
      <c r="A100">
        <v>50223</v>
      </c>
      <c r="B100">
        <v>50223</v>
      </c>
      <c r="C100" t="s">
        <v>1513</v>
      </c>
      <c r="I100" s="7">
        <v>50215</v>
      </c>
      <c r="J100" t="s">
        <v>1505</v>
      </c>
    </row>
    <row r="101" spans="1:10">
      <c r="A101">
        <v>50224</v>
      </c>
      <c r="B101">
        <v>50224</v>
      </c>
      <c r="C101" t="s">
        <v>1514</v>
      </c>
      <c r="I101" s="7">
        <v>50216</v>
      </c>
      <c r="J101" t="s">
        <v>1506</v>
      </c>
    </row>
    <row r="102" spans="1:10">
      <c r="A102">
        <v>50225</v>
      </c>
      <c r="B102">
        <v>50225</v>
      </c>
      <c r="C102" t="s">
        <v>1515</v>
      </c>
      <c r="I102" s="7">
        <v>50217</v>
      </c>
      <c r="J102" t="s">
        <v>1507</v>
      </c>
    </row>
    <row r="103" spans="1:10">
      <c r="A103">
        <v>50226</v>
      </c>
      <c r="B103">
        <v>50226</v>
      </c>
      <c r="C103" t="s">
        <v>1516</v>
      </c>
      <c r="I103" s="7">
        <v>50218</v>
      </c>
      <c r="J103" t="s">
        <v>1508</v>
      </c>
    </row>
    <row r="104" spans="1:10">
      <c r="A104">
        <v>50227</v>
      </c>
      <c r="B104">
        <v>50227</v>
      </c>
      <c r="C104" t="s">
        <v>1517</v>
      </c>
      <c r="I104" s="7">
        <v>50219</v>
      </c>
      <c r="J104" t="s">
        <v>1509</v>
      </c>
    </row>
    <row r="105" spans="1:10">
      <c r="A105">
        <v>50228</v>
      </c>
      <c r="B105">
        <v>50228</v>
      </c>
      <c r="C105" t="s">
        <v>1518</v>
      </c>
      <c r="I105" s="7">
        <v>50220</v>
      </c>
      <c r="J105" t="s">
        <v>1510</v>
      </c>
    </row>
    <row r="106" spans="1:10">
      <c r="A106">
        <v>50229</v>
      </c>
      <c r="B106">
        <v>50229</v>
      </c>
      <c r="C106" t="s">
        <v>1519</v>
      </c>
      <c r="I106" s="7">
        <v>50221</v>
      </c>
      <c r="J106" t="s">
        <v>1511</v>
      </c>
    </row>
    <row r="107" spans="1:10">
      <c r="A107">
        <v>50230</v>
      </c>
      <c r="B107">
        <v>50230</v>
      </c>
      <c r="C107" t="s">
        <v>1520</v>
      </c>
      <c r="I107" s="7">
        <v>50222</v>
      </c>
      <c r="J107" t="s">
        <v>1512</v>
      </c>
    </row>
    <row r="108" spans="1:10">
      <c r="A108">
        <v>50231</v>
      </c>
      <c r="B108">
        <v>50231</v>
      </c>
      <c r="C108" t="s">
        <v>1521</v>
      </c>
      <c r="I108" s="7">
        <v>50223</v>
      </c>
      <c r="J108" t="s">
        <v>1513</v>
      </c>
    </row>
    <row r="109" spans="1:10">
      <c r="A109">
        <v>50232</v>
      </c>
      <c r="B109">
        <v>50232</v>
      </c>
      <c r="C109" t="s">
        <v>1522</v>
      </c>
      <c r="I109" s="7">
        <v>50224</v>
      </c>
      <c r="J109" t="s">
        <v>1514</v>
      </c>
    </row>
    <row r="110" spans="1:10">
      <c r="A110">
        <v>50233</v>
      </c>
      <c r="B110">
        <v>50233</v>
      </c>
      <c r="C110" t="s">
        <v>1523</v>
      </c>
      <c r="I110" s="7">
        <v>50225</v>
      </c>
      <c r="J110" t="s">
        <v>1515</v>
      </c>
    </row>
    <row r="111" spans="1:10">
      <c r="A111">
        <v>50234</v>
      </c>
      <c r="B111">
        <v>50234</v>
      </c>
      <c r="C111" t="s">
        <v>1524</v>
      </c>
      <c r="I111" s="7">
        <v>50226</v>
      </c>
      <c r="J111" t="s">
        <v>1516</v>
      </c>
    </row>
    <row r="112" spans="1:10">
      <c r="A112">
        <v>50235</v>
      </c>
      <c r="B112">
        <v>50235</v>
      </c>
      <c r="C112" t="s">
        <v>1525</v>
      </c>
      <c r="I112" s="7">
        <v>50227</v>
      </c>
      <c r="J112" t="s">
        <v>1517</v>
      </c>
    </row>
    <row r="113" spans="1:10">
      <c r="A113">
        <v>50236</v>
      </c>
      <c r="B113">
        <v>50236</v>
      </c>
      <c r="C113" t="s">
        <v>1526</v>
      </c>
      <c r="I113" s="7">
        <v>50228</v>
      </c>
      <c r="J113" t="s">
        <v>1518</v>
      </c>
    </row>
    <row r="114" spans="1:10">
      <c r="A114">
        <v>50237</v>
      </c>
      <c r="B114">
        <v>50237</v>
      </c>
      <c r="C114" t="s">
        <v>1527</v>
      </c>
      <c r="I114" s="7">
        <v>50229</v>
      </c>
      <c r="J114" t="s">
        <v>1519</v>
      </c>
    </row>
    <row r="115" spans="1:10">
      <c r="A115">
        <v>50238</v>
      </c>
      <c r="B115">
        <v>50238</v>
      </c>
      <c r="C115" t="s">
        <v>1528</v>
      </c>
      <c r="I115" s="7">
        <v>50230</v>
      </c>
      <c r="J115" t="s">
        <v>1520</v>
      </c>
    </row>
    <row r="116" spans="1:10">
      <c r="A116">
        <v>50239</v>
      </c>
      <c r="B116">
        <v>50239</v>
      </c>
      <c r="C116" t="s">
        <v>1529</v>
      </c>
      <c r="I116" s="7">
        <v>50231</v>
      </c>
      <c r="J116" t="s">
        <v>1521</v>
      </c>
    </row>
    <row r="117" spans="1:10">
      <c r="A117">
        <v>50240</v>
      </c>
      <c r="B117">
        <v>50240</v>
      </c>
      <c r="C117" t="s">
        <v>1530</v>
      </c>
      <c r="I117" s="7">
        <v>50232</v>
      </c>
      <c r="J117" t="s">
        <v>1522</v>
      </c>
    </row>
    <row r="118" spans="1:10">
      <c r="A118">
        <v>50241</v>
      </c>
      <c r="B118">
        <v>50241</v>
      </c>
      <c r="C118" t="s">
        <v>1531</v>
      </c>
      <c r="I118" s="7">
        <v>50233</v>
      </c>
      <c r="J118" t="s">
        <v>1523</v>
      </c>
    </row>
    <row r="119" spans="1:10">
      <c r="A119">
        <v>50242</v>
      </c>
      <c r="B119">
        <v>50242</v>
      </c>
      <c r="C119" t="s">
        <v>1532</v>
      </c>
      <c r="I119" s="7">
        <v>50234</v>
      </c>
      <c r="J119" t="s">
        <v>1524</v>
      </c>
    </row>
    <row r="120" spans="1:10">
      <c r="A120">
        <v>50243</v>
      </c>
      <c r="B120">
        <v>50243</v>
      </c>
      <c r="C120" t="s">
        <v>1533</v>
      </c>
      <c r="I120" s="7">
        <v>50235</v>
      </c>
      <c r="J120" t="s">
        <v>1525</v>
      </c>
    </row>
    <row r="121" spans="1:10">
      <c r="A121">
        <v>50244</v>
      </c>
      <c r="B121">
        <v>50244</v>
      </c>
      <c r="C121" t="s">
        <v>1534</v>
      </c>
      <c r="I121" s="7">
        <v>50236</v>
      </c>
      <c r="J121" t="s">
        <v>1526</v>
      </c>
    </row>
    <row r="122" spans="1:10">
      <c r="A122">
        <v>50245</v>
      </c>
      <c r="B122">
        <v>50245</v>
      </c>
      <c r="C122" t="s">
        <v>1535</v>
      </c>
      <c r="I122" s="7">
        <v>50237</v>
      </c>
      <c r="J122" t="s">
        <v>1527</v>
      </c>
    </row>
    <row r="123" spans="1:10">
      <c r="A123">
        <v>50246</v>
      </c>
      <c r="B123">
        <v>50246</v>
      </c>
      <c r="C123" t="s">
        <v>1536</v>
      </c>
      <c r="I123" s="7">
        <v>50238</v>
      </c>
      <c r="J123" t="s">
        <v>1528</v>
      </c>
    </row>
    <row r="124" spans="1:10">
      <c r="A124">
        <v>50247</v>
      </c>
      <c r="B124">
        <v>50247</v>
      </c>
      <c r="C124" t="s">
        <v>1537</v>
      </c>
      <c r="I124" s="7">
        <v>50239</v>
      </c>
      <c r="J124" t="s">
        <v>1529</v>
      </c>
    </row>
    <row r="125" spans="1:10">
      <c r="A125">
        <v>50248</v>
      </c>
      <c r="B125">
        <v>50248</v>
      </c>
      <c r="C125" t="s">
        <v>1538</v>
      </c>
      <c r="I125" s="7">
        <v>50240</v>
      </c>
      <c r="J125" t="s">
        <v>1530</v>
      </c>
    </row>
    <row r="126" spans="1:10">
      <c r="A126">
        <v>50249</v>
      </c>
      <c r="B126">
        <v>50249</v>
      </c>
      <c r="C126" t="s">
        <v>1539</v>
      </c>
      <c r="I126" s="7">
        <v>50241</v>
      </c>
      <c r="J126" t="s">
        <v>1531</v>
      </c>
    </row>
    <row r="127" spans="1:10">
      <c r="A127">
        <v>50250</v>
      </c>
      <c r="B127">
        <v>50250</v>
      </c>
      <c r="C127" t="s">
        <v>1540</v>
      </c>
      <c r="I127" s="7">
        <v>50242</v>
      </c>
      <c r="J127" t="s">
        <v>1532</v>
      </c>
    </row>
    <row r="128" spans="1:10">
      <c r="A128">
        <v>50251</v>
      </c>
      <c r="B128">
        <v>50251</v>
      </c>
      <c r="C128" t="s">
        <v>1541</v>
      </c>
      <c r="I128" s="7">
        <v>50243</v>
      </c>
      <c r="J128" t="s">
        <v>1533</v>
      </c>
    </row>
    <row r="129" spans="1:10">
      <c r="A129">
        <v>50252</v>
      </c>
      <c r="B129">
        <v>50252</v>
      </c>
      <c r="C129" t="s">
        <v>1542</v>
      </c>
      <c r="I129" s="7">
        <v>50244</v>
      </c>
      <c r="J129" t="s">
        <v>1534</v>
      </c>
    </row>
    <row r="130" spans="1:10">
      <c r="A130">
        <v>50253</v>
      </c>
      <c r="B130">
        <v>50253</v>
      </c>
      <c r="C130" t="s">
        <v>1543</v>
      </c>
      <c r="I130" s="7">
        <v>50245</v>
      </c>
      <c r="J130" t="s">
        <v>1535</v>
      </c>
    </row>
    <row r="131" spans="1:10">
      <c r="A131">
        <v>50254</v>
      </c>
      <c r="B131">
        <v>50254</v>
      </c>
      <c r="C131" t="s">
        <v>1544</v>
      </c>
      <c r="I131" s="7">
        <v>50246</v>
      </c>
      <c r="J131" t="s">
        <v>1536</v>
      </c>
    </row>
    <row r="132" spans="1:10">
      <c r="A132">
        <v>50255</v>
      </c>
      <c r="B132">
        <v>50255</v>
      </c>
      <c r="C132" t="s">
        <v>1545</v>
      </c>
      <c r="I132" s="7">
        <v>50247</v>
      </c>
      <c r="J132" t="s">
        <v>1537</v>
      </c>
    </row>
    <row r="133" spans="1:10">
      <c r="A133">
        <v>50256</v>
      </c>
      <c r="B133">
        <v>50256</v>
      </c>
      <c r="C133" t="s">
        <v>1546</v>
      </c>
      <c r="I133" s="7">
        <v>50248</v>
      </c>
      <c r="J133" t="s">
        <v>1538</v>
      </c>
    </row>
    <row r="134" spans="1:10">
      <c r="A134">
        <v>50257</v>
      </c>
      <c r="B134">
        <v>50257</v>
      </c>
      <c r="C134" t="s">
        <v>1547</v>
      </c>
      <c r="I134" s="7">
        <v>50249</v>
      </c>
      <c r="J134" t="s">
        <v>1539</v>
      </c>
    </row>
    <row r="135" spans="1:10">
      <c r="A135">
        <v>50258</v>
      </c>
      <c r="B135">
        <v>50258</v>
      </c>
      <c r="C135" t="s">
        <v>1548</v>
      </c>
      <c r="I135" s="7">
        <v>50250</v>
      </c>
      <c r="J135" t="s">
        <v>1540</v>
      </c>
    </row>
    <row r="136" spans="1:10">
      <c r="A136">
        <v>50259</v>
      </c>
      <c r="B136">
        <v>50259</v>
      </c>
      <c r="C136" t="s">
        <v>1549</v>
      </c>
      <c r="I136" s="7">
        <v>50251</v>
      </c>
      <c r="J136" t="s">
        <v>1541</v>
      </c>
    </row>
    <row r="137" spans="1:10">
      <c r="A137">
        <v>50260</v>
      </c>
      <c r="B137">
        <v>50260</v>
      </c>
      <c r="C137" t="s">
        <v>1550</v>
      </c>
      <c r="I137" s="7">
        <v>50252</v>
      </c>
      <c r="J137" t="s">
        <v>1542</v>
      </c>
    </row>
    <row r="138" spans="1:10">
      <c r="A138">
        <v>50261</v>
      </c>
      <c r="B138">
        <v>50261</v>
      </c>
      <c r="C138" t="s">
        <v>1551</v>
      </c>
      <c r="I138" s="7">
        <v>50253</v>
      </c>
      <c r="J138" t="s">
        <v>1543</v>
      </c>
    </row>
    <row r="139" spans="1:10">
      <c r="A139">
        <v>50262</v>
      </c>
      <c r="B139">
        <v>50262</v>
      </c>
      <c r="C139" t="s">
        <v>1552</v>
      </c>
      <c r="I139" s="7">
        <v>50254</v>
      </c>
      <c r="J139" t="s">
        <v>1544</v>
      </c>
    </row>
    <row r="140" spans="1:10">
      <c r="A140">
        <v>50301</v>
      </c>
      <c r="B140">
        <v>50301</v>
      </c>
      <c r="C140" t="s">
        <v>1553</v>
      </c>
      <c r="I140" s="7">
        <v>50255</v>
      </c>
      <c r="J140" t="s">
        <v>1545</v>
      </c>
    </row>
    <row r="141" spans="1:10">
      <c r="A141">
        <v>50302</v>
      </c>
      <c r="B141">
        <v>50302</v>
      </c>
      <c r="C141" t="s">
        <v>1554</v>
      </c>
      <c r="I141" s="7">
        <v>50256</v>
      </c>
      <c r="J141" t="s">
        <v>1546</v>
      </c>
    </row>
    <row r="142" spans="1:10">
      <c r="A142">
        <v>50303</v>
      </c>
      <c r="B142">
        <v>50303</v>
      </c>
      <c r="C142" t="s">
        <v>1555</v>
      </c>
      <c r="I142" s="7">
        <v>50257</v>
      </c>
      <c r="J142" t="s">
        <v>1547</v>
      </c>
    </row>
    <row r="143" spans="1:10">
      <c r="A143">
        <v>50304</v>
      </c>
      <c r="B143">
        <v>50304</v>
      </c>
      <c r="C143" t="s">
        <v>1556</v>
      </c>
      <c r="I143" s="7">
        <v>50258</v>
      </c>
      <c r="J143" t="s">
        <v>1548</v>
      </c>
    </row>
    <row r="144" spans="1:10">
      <c r="A144">
        <v>50305</v>
      </c>
      <c r="B144">
        <v>50305</v>
      </c>
      <c r="C144" t="s">
        <v>1557</v>
      </c>
      <c r="I144" s="7">
        <v>50259</v>
      </c>
      <c r="J144" t="s">
        <v>1549</v>
      </c>
    </row>
    <row r="145" spans="1:10">
      <c r="A145" t="s">
        <v>1558</v>
      </c>
      <c r="B145">
        <v>50306</v>
      </c>
      <c r="C145" t="s">
        <v>1559</v>
      </c>
      <c r="I145" s="7">
        <v>50260</v>
      </c>
      <c r="J145" t="s">
        <v>1550</v>
      </c>
    </row>
    <row r="146" spans="1:10">
      <c r="A146" t="s">
        <v>1560</v>
      </c>
      <c r="B146">
        <v>50307</v>
      </c>
      <c r="C146" t="s">
        <v>1561</v>
      </c>
      <c r="I146" s="7">
        <v>50261</v>
      </c>
      <c r="J146" t="s">
        <v>1551</v>
      </c>
    </row>
    <row r="147" spans="1:10">
      <c r="A147">
        <v>60101</v>
      </c>
      <c r="B147">
        <v>60101</v>
      </c>
      <c r="C147" t="s">
        <v>1562</v>
      </c>
      <c r="I147" s="7">
        <v>50262</v>
      </c>
      <c r="J147" t="s">
        <v>1552</v>
      </c>
    </row>
    <row r="148" spans="1:10">
      <c r="A148">
        <v>60102</v>
      </c>
      <c r="B148">
        <v>60102</v>
      </c>
      <c r="C148" t="s">
        <v>1563</v>
      </c>
      <c r="I148" s="7">
        <v>50301</v>
      </c>
      <c r="J148" t="s">
        <v>1553</v>
      </c>
    </row>
    <row r="149" spans="1:10">
      <c r="A149">
        <v>60103</v>
      </c>
      <c r="B149">
        <v>60103</v>
      </c>
      <c r="C149" t="s">
        <v>1564</v>
      </c>
      <c r="I149" s="7">
        <v>50302</v>
      </c>
      <c r="J149" t="s">
        <v>1554</v>
      </c>
    </row>
    <row r="150" spans="1:10">
      <c r="A150">
        <v>60104</v>
      </c>
      <c r="B150">
        <v>60104</v>
      </c>
      <c r="C150" t="s">
        <v>1565</v>
      </c>
      <c r="I150" s="7">
        <v>50303</v>
      </c>
      <c r="J150" t="s">
        <v>1555</v>
      </c>
    </row>
    <row r="151" spans="1:10">
      <c r="A151" t="s">
        <v>1566</v>
      </c>
      <c r="B151">
        <v>60105</v>
      </c>
      <c r="C151" t="s">
        <v>1567</v>
      </c>
      <c r="I151" s="7">
        <v>50304</v>
      </c>
      <c r="J151" t="s">
        <v>1556</v>
      </c>
    </row>
    <row r="152" spans="1:10">
      <c r="A152" t="s">
        <v>1568</v>
      </c>
      <c r="B152">
        <v>60106</v>
      </c>
      <c r="C152" t="s">
        <v>1569</v>
      </c>
      <c r="I152" s="7">
        <v>50305</v>
      </c>
      <c r="J152" t="s">
        <v>1557</v>
      </c>
    </row>
    <row r="153" spans="1:10">
      <c r="A153">
        <v>70101</v>
      </c>
      <c r="B153">
        <v>70101</v>
      </c>
      <c r="C153" t="s">
        <v>1570</v>
      </c>
      <c r="I153" s="7">
        <v>50306</v>
      </c>
      <c r="J153" t="s">
        <v>1559</v>
      </c>
    </row>
    <row r="154" spans="1:10">
      <c r="A154">
        <v>70102</v>
      </c>
      <c r="B154">
        <v>70102</v>
      </c>
      <c r="C154" t="s">
        <v>1571</v>
      </c>
      <c r="I154" s="7">
        <v>50307</v>
      </c>
      <c r="J154" t="s">
        <v>1561</v>
      </c>
    </row>
    <row r="155" spans="1:10">
      <c r="A155" t="s">
        <v>1572</v>
      </c>
      <c r="B155">
        <v>70103</v>
      </c>
      <c r="C155" t="s">
        <v>1573</v>
      </c>
      <c r="I155" s="7">
        <v>55101</v>
      </c>
      <c r="J155" t="s">
        <v>362</v>
      </c>
    </row>
    <row r="156" spans="1:10">
      <c r="A156">
        <v>70201</v>
      </c>
      <c r="B156">
        <v>70201</v>
      </c>
      <c r="C156" t="s">
        <v>1574</v>
      </c>
      <c r="I156" s="7">
        <v>60101</v>
      </c>
      <c r="J156" t="s">
        <v>1562</v>
      </c>
    </row>
    <row r="157" spans="1:10">
      <c r="A157">
        <v>70202</v>
      </c>
      <c r="B157">
        <v>70202</v>
      </c>
      <c r="C157" t="s">
        <v>1575</v>
      </c>
      <c r="I157" s="7">
        <v>60102</v>
      </c>
      <c r="J157" t="s">
        <v>1563</v>
      </c>
    </row>
    <row r="158" spans="1:10">
      <c r="A158">
        <v>70203</v>
      </c>
      <c r="B158">
        <v>70203</v>
      </c>
      <c r="C158" t="s">
        <v>1576</v>
      </c>
      <c r="I158" s="7">
        <v>60103</v>
      </c>
      <c r="J158" t="s">
        <v>1564</v>
      </c>
    </row>
    <row r="159" spans="1:10">
      <c r="A159" t="s">
        <v>1577</v>
      </c>
      <c r="B159">
        <v>70204</v>
      </c>
      <c r="C159" t="s">
        <v>1578</v>
      </c>
      <c r="I159" s="7">
        <v>60104</v>
      </c>
      <c r="J159" t="s">
        <v>1565</v>
      </c>
    </row>
    <row r="160" spans="1:10">
      <c r="A160">
        <v>70301</v>
      </c>
      <c r="B160">
        <v>70301</v>
      </c>
      <c r="C160" t="s">
        <v>1579</v>
      </c>
      <c r="I160" s="7">
        <v>60105</v>
      </c>
      <c r="J160" t="s">
        <v>1567</v>
      </c>
    </row>
    <row r="161" spans="1:10">
      <c r="A161">
        <v>70302</v>
      </c>
      <c r="B161">
        <v>70302</v>
      </c>
      <c r="C161" t="s">
        <v>1580</v>
      </c>
      <c r="I161" s="7">
        <v>60106</v>
      </c>
      <c r="J161" t="s">
        <v>1569</v>
      </c>
    </row>
    <row r="162" spans="1:10">
      <c r="A162" t="s">
        <v>1581</v>
      </c>
      <c r="B162">
        <v>70303</v>
      </c>
      <c r="C162" t="s">
        <v>1582</v>
      </c>
      <c r="I162" s="7">
        <v>70100</v>
      </c>
      <c r="J162" t="s">
        <v>889</v>
      </c>
    </row>
    <row r="163" spans="1:10">
      <c r="A163" t="s">
        <v>1583</v>
      </c>
      <c r="B163">
        <v>70304</v>
      </c>
      <c r="C163" t="s">
        <v>1584</v>
      </c>
      <c r="I163" s="7">
        <v>70101</v>
      </c>
      <c r="J163" t="s">
        <v>1570</v>
      </c>
    </row>
    <row r="164" spans="1:10">
      <c r="A164">
        <v>70401</v>
      </c>
      <c r="B164">
        <v>70401</v>
      </c>
      <c r="C164" t="s">
        <v>1585</v>
      </c>
      <c r="I164" s="7">
        <v>70102</v>
      </c>
      <c r="J164" t="s">
        <v>1571</v>
      </c>
    </row>
    <row r="165" spans="1:10">
      <c r="A165">
        <v>70501</v>
      </c>
      <c r="B165">
        <v>70501</v>
      </c>
      <c r="C165" t="s">
        <v>1586</v>
      </c>
      <c r="I165" s="7">
        <v>70103</v>
      </c>
      <c r="J165" t="s">
        <v>1573</v>
      </c>
    </row>
    <row r="166" spans="1:10">
      <c r="A166">
        <v>70502</v>
      </c>
      <c r="B166">
        <v>70502</v>
      </c>
      <c r="C166" t="s">
        <v>1587</v>
      </c>
      <c r="I166" s="7">
        <v>70201</v>
      </c>
      <c r="J166" t="s">
        <v>1574</v>
      </c>
    </row>
    <row r="167" spans="1:10">
      <c r="A167">
        <v>70503</v>
      </c>
      <c r="B167">
        <v>70503</v>
      </c>
      <c r="C167" t="s">
        <v>1588</v>
      </c>
      <c r="I167" s="7">
        <v>70202</v>
      </c>
      <c r="J167" t="s">
        <v>1575</v>
      </c>
    </row>
    <row r="168" spans="1:10">
      <c r="A168">
        <v>70504</v>
      </c>
      <c r="B168">
        <v>70504</v>
      </c>
      <c r="C168" t="s">
        <v>1589</v>
      </c>
      <c r="I168" s="7">
        <v>70203</v>
      </c>
      <c r="J168" t="s">
        <v>1576</v>
      </c>
    </row>
    <row r="169" spans="1:10">
      <c r="A169">
        <v>70601</v>
      </c>
      <c r="B169">
        <v>70601</v>
      </c>
      <c r="C169" t="s">
        <v>1590</v>
      </c>
      <c r="I169" s="7">
        <v>70204</v>
      </c>
      <c r="J169" t="s">
        <v>1578</v>
      </c>
    </row>
    <row r="170" spans="1:10">
      <c r="A170">
        <v>70602</v>
      </c>
      <c r="B170">
        <v>70602</v>
      </c>
      <c r="C170" t="s">
        <v>1591</v>
      </c>
      <c r="I170" s="7">
        <v>70301</v>
      </c>
      <c r="J170" t="s">
        <v>1579</v>
      </c>
    </row>
    <row r="171" spans="1:10">
      <c r="A171">
        <v>70701</v>
      </c>
      <c r="B171">
        <v>70701</v>
      </c>
      <c r="C171" t="s">
        <v>1592</v>
      </c>
      <c r="I171" s="7">
        <v>70302</v>
      </c>
      <c r="J171" t="s">
        <v>1580</v>
      </c>
    </row>
    <row r="172" spans="1:10">
      <c r="A172">
        <v>70702</v>
      </c>
      <c r="B172">
        <v>70702</v>
      </c>
      <c r="C172" t="s">
        <v>1593</v>
      </c>
      <c r="I172" s="7">
        <v>70303</v>
      </c>
      <c r="J172" t="s">
        <v>1582</v>
      </c>
    </row>
    <row r="173" spans="1:10">
      <c r="A173" t="s">
        <v>1594</v>
      </c>
      <c r="B173">
        <v>70703</v>
      </c>
      <c r="C173" t="s">
        <v>1595</v>
      </c>
      <c r="I173" s="7">
        <v>70304</v>
      </c>
      <c r="J173" t="s">
        <v>1584</v>
      </c>
    </row>
    <row r="174" spans="1:10">
      <c r="A174" t="s">
        <v>1596</v>
      </c>
      <c r="B174">
        <v>70704</v>
      </c>
      <c r="C174" t="s">
        <v>1597</v>
      </c>
      <c r="I174" s="7">
        <v>70401</v>
      </c>
      <c r="J174" t="s">
        <v>1585</v>
      </c>
    </row>
    <row r="175" spans="1:10">
      <c r="A175">
        <v>70801</v>
      </c>
      <c r="B175">
        <v>70801</v>
      </c>
      <c r="C175" t="s">
        <v>1598</v>
      </c>
      <c r="I175" s="7">
        <v>70501</v>
      </c>
      <c r="J175" t="s">
        <v>195</v>
      </c>
    </row>
    <row r="176" spans="1:10">
      <c r="A176">
        <v>70802</v>
      </c>
      <c r="B176">
        <v>70802</v>
      </c>
      <c r="C176" t="s">
        <v>1599</v>
      </c>
      <c r="I176" s="7">
        <v>70502</v>
      </c>
      <c r="J176" t="s">
        <v>1587</v>
      </c>
    </row>
    <row r="177" spans="1:10">
      <c r="A177">
        <v>70901</v>
      </c>
      <c r="B177">
        <v>70901</v>
      </c>
      <c r="C177" t="s">
        <v>1600</v>
      </c>
      <c r="I177" s="7">
        <v>70503</v>
      </c>
      <c r="J177" t="s">
        <v>726</v>
      </c>
    </row>
    <row r="178" spans="1:10">
      <c r="A178">
        <v>70902</v>
      </c>
      <c r="B178">
        <v>70902</v>
      </c>
      <c r="C178" t="s">
        <v>1601</v>
      </c>
      <c r="I178" s="7">
        <v>70504</v>
      </c>
      <c r="J178" t="s">
        <v>1589</v>
      </c>
    </row>
    <row r="179" spans="1:10">
      <c r="A179" t="s">
        <v>1602</v>
      </c>
      <c r="B179">
        <v>70903</v>
      </c>
      <c r="C179" t="s">
        <v>1603</v>
      </c>
      <c r="I179" s="7">
        <v>70601</v>
      </c>
      <c r="J179" t="s">
        <v>1590</v>
      </c>
    </row>
    <row r="180" spans="1:10">
      <c r="A180" t="s">
        <v>1604</v>
      </c>
      <c r="B180">
        <v>70904</v>
      </c>
      <c r="C180" t="s">
        <v>1605</v>
      </c>
      <c r="I180" s="7">
        <v>70602</v>
      </c>
      <c r="J180" t="s">
        <v>1591</v>
      </c>
    </row>
    <row r="181" spans="1:10">
      <c r="A181">
        <v>71001</v>
      </c>
      <c r="B181">
        <v>71001</v>
      </c>
      <c r="C181" t="s">
        <v>1606</v>
      </c>
      <c r="I181" s="7">
        <v>70701</v>
      </c>
      <c r="J181" t="s">
        <v>1592</v>
      </c>
    </row>
    <row r="182" spans="1:10">
      <c r="A182">
        <v>71002</v>
      </c>
      <c r="B182">
        <v>71002</v>
      </c>
      <c r="C182" t="s">
        <v>1607</v>
      </c>
      <c r="I182" s="7">
        <v>70702</v>
      </c>
      <c r="J182" t="s">
        <v>1593</v>
      </c>
    </row>
    <row r="183" spans="1:10">
      <c r="A183">
        <v>71003</v>
      </c>
      <c r="B183">
        <v>71003</v>
      </c>
      <c r="C183" t="s">
        <v>1608</v>
      </c>
      <c r="I183" s="7">
        <v>70703</v>
      </c>
      <c r="J183" t="s">
        <v>1595</v>
      </c>
    </row>
    <row r="184" spans="1:10">
      <c r="A184">
        <v>71004</v>
      </c>
      <c r="B184">
        <v>71004</v>
      </c>
      <c r="C184" t="s">
        <v>192</v>
      </c>
      <c r="I184" s="7">
        <v>70704</v>
      </c>
      <c r="J184" t="s">
        <v>1597</v>
      </c>
    </row>
    <row r="185" spans="1:10">
      <c r="A185">
        <v>71101</v>
      </c>
      <c r="B185">
        <v>71101</v>
      </c>
      <c r="C185" t="s">
        <v>197</v>
      </c>
      <c r="I185" s="7">
        <v>70801</v>
      </c>
      <c r="J185" t="s">
        <v>1598</v>
      </c>
    </row>
    <row r="186" spans="1:10">
      <c r="A186">
        <v>71102</v>
      </c>
      <c r="B186">
        <v>71102</v>
      </c>
      <c r="C186" t="s">
        <v>1609</v>
      </c>
      <c r="I186" s="7">
        <v>70802</v>
      </c>
      <c r="J186" t="s">
        <v>1599</v>
      </c>
    </row>
    <row r="187" spans="1:10">
      <c r="A187">
        <v>71201</v>
      </c>
      <c r="B187">
        <v>71201</v>
      </c>
      <c r="C187" t="s">
        <v>1610</v>
      </c>
      <c r="I187" s="7">
        <v>70901</v>
      </c>
      <c r="J187" t="s">
        <v>1600</v>
      </c>
    </row>
    <row r="188" spans="1:10">
      <c r="A188">
        <v>71202</v>
      </c>
      <c r="B188">
        <v>71202</v>
      </c>
      <c r="C188" t="s">
        <v>1611</v>
      </c>
      <c r="I188" s="7">
        <v>70902</v>
      </c>
      <c r="J188" t="s">
        <v>1601</v>
      </c>
    </row>
    <row r="189" spans="1:10">
      <c r="A189">
        <v>80101</v>
      </c>
      <c r="B189">
        <v>80101</v>
      </c>
      <c r="C189" t="s">
        <v>1612</v>
      </c>
      <c r="I189" s="7">
        <v>70903</v>
      </c>
      <c r="J189" t="s">
        <v>1603</v>
      </c>
    </row>
    <row r="190" spans="1:10">
      <c r="A190">
        <v>80102</v>
      </c>
      <c r="B190">
        <v>80102</v>
      </c>
      <c r="C190" t="s">
        <v>1613</v>
      </c>
      <c r="I190" s="7">
        <v>70904</v>
      </c>
      <c r="J190" t="s">
        <v>1605</v>
      </c>
    </row>
    <row r="191" spans="1:10">
      <c r="A191">
        <v>80201</v>
      </c>
      <c r="B191">
        <v>80201</v>
      </c>
      <c r="C191" t="s">
        <v>1406</v>
      </c>
      <c r="I191" s="7">
        <v>71001</v>
      </c>
      <c r="J191" t="s">
        <v>1361</v>
      </c>
    </row>
    <row r="192" spans="1:10">
      <c r="A192">
        <v>80202</v>
      </c>
      <c r="B192">
        <v>80202</v>
      </c>
      <c r="C192" t="s">
        <v>1614</v>
      </c>
      <c r="I192" s="7">
        <v>71002</v>
      </c>
      <c r="J192" t="s">
        <v>1363</v>
      </c>
    </row>
    <row r="193" spans="1:10">
      <c r="A193">
        <v>80203</v>
      </c>
      <c r="B193">
        <v>80203</v>
      </c>
      <c r="C193" t="s">
        <v>1615</v>
      </c>
      <c r="I193" s="7">
        <v>71003</v>
      </c>
      <c r="J193" t="s">
        <v>1608</v>
      </c>
    </row>
    <row r="194" spans="1:10">
      <c r="A194">
        <v>80204</v>
      </c>
      <c r="B194">
        <v>80204</v>
      </c>
      <c r="C194" t="s">
        <v>694</v>
      </c>
      <c r="I194" s="7">
        <v>71004</v>
      </c>
      <c r="J194" t="s">
        <v>192</v>
      </c>
    </row>
    <row r="195" spans="1:10">
      <c r="A195">
        <v>80205</v>
      </c>
      <c r="B195">
        <v>80205</v>
      </c>
      <c r="C195" t="s">
        <v>1616</v>
      </c>
      <c r="I195" s="7">
        <v>71005</v>
      </c>
      <c r="J195" t="s">
        <v>1366</v>
      </c>
    </row>
    <row r="196" spans="1:10">
      <c r="A196">
        <v>80206</v>
      </c>
      <c r="B196">
        <v>80206</v>
      </c>
      <c r="C196" t="s">
        <v>1617</v>
      </c>
      <c r="I196" s="7">
        <v>71007</v>
      </c>
      <c r="J196" t="s">
        <v>1369</v>
      </c>
    </row>
    <row r="197" spans="1:10">
      <c r="A197">
        <v>80207</v>
      </c>
      <c r="B197">
        <v>80207</v>
      </c>
      <c r="C197" t="s">
        <v>1386</v>
      </c>
      <c r="I197" s="7">
        <v>71009</v>
      </c>
      <c r="J197" t="s">
        <v>1372</v>
      </c>
    </row>
    <row r="198" spans="1:10">
      <c r="A198">
        <v>80208</v>
      </c>
      <c r="B198">
        <v>80208</v>
      </c>
      <c r="C198" t="s">
        <v>1618</v>
      </c>
      <c r="I198" s="7">
        <v>71010</v>
      </c>
      <c r="J198" t="s">
        <v>1374</v>
      </c>
    </row>
    <row r="199" spans="1:10">
      <c r="A199" t="s">
        <v>1619</v>
      </c>
      <c r="B199">
        <v>80209</v>
      </c>
      <c r="C199" t="s">
        <v>1620</v>
      </c>
      <c r="I199" s="7">
        <v>71011</v>
      </c>
      <c r="J199" t="s">
        <v>1376</v>
      </c>
    </row>
    <row r="200" spans="1:10">
      <c r="A200" t="s">
        <v>1621</v>
      </c>
      <c r="B200">
        <v>80210</v>
      </c>
      <c r="C200" t="s">
        <v>1622</v>
      </c>
      <c r="I200" s="7">
        <v>71101</v>
      </c>
      <c r="J200" t="s">
        <v>197</v>
      </c>
    </row>
    <row r="201" spans="1:10">
      <c r="A201" t="s">
        <v>1623</v>
      </c>
      <c r="B201">
        <v>80211</v>
      </c>
      <c r="C201" t="s">
        <v>1624</v>
      </c>
      <c r="I201" s="7">
        <v>71102</v>
      </c>
      <c r="J201" t="s">
        <v>1609</v>
      </c>
    </row>
    <row r="202" spans="1:10">
      <c r="A202" t="s">
        <v>1625</v>
      </c>
      <c r="B202">
        <v>80212</v>
      </c>
      <c r="C202" t="s">
        <v>1626</v>
      </c>
      <c r="I202" s="7">
        <v>71201</v>
      </c>
      <c r="J202" t="s">
        <v>1610</v>
      </c>
    </row>
    <row r="203" spans="1:10">
      <c r="A203">
        <v>80301</v>
      </c>
      <c r="B203">
        <v>80301</v>
      </c>
      <c r="C203" t="s">
        <v>1627</v>
      </c>
      <c r="I203" s="7">
        <v>71202</v>
      </c>
      <c r="J203" t="s">
        <v>1611</v>
      </c>
    </row>
    <row r="204" spans="1:10">
      <c r="A204">
        <v>80401</v>
      </c>
      <c r="B204">
        <v>80401</v>
      </c>
      <c r="C204" t="s">
        <v>1628</v>
      </c>
      <c r="I204" s="7">
        <v>71300</v>
      </c>
      <c r="J204" t="s">
        <v>192</v>
      </c>
    </row>
    <row r="205" spans="1:10">
      <c r="A205">
        <v>80402</v>
      </c>
      <c r="B205">
        <v>80402</v>
      </c>
      <c r="C205" t="s">
        <v>1629</v>
      </c>
      <c r="I205" s="7">
        <v>80101</v>
      </c>
      <c r="J205" t="s">
        <v>1612</v>
      </c>
    </row>
    <row r="206" spans="1:10">
      <c r="A206">
        <v>80403</v>
      </c>
      <c r="B206">
        <v>80403</v>
      </c>
      <c r="C206" t="s">
        <v>1630</v>
      </c>
      <c r="I206" s="7">
        <v>80102</v>
      </c>
      <c r="J206" t="s">
        <v>1613</v>
      </c>
    </row>
    <row r="207" spans="1:10">
      <c r="A207">
        <v>80404</v>
      </c>
      <c r="B207">
        <v>80404</v>
      </c>
      <c r="C207" t="s">
        <v>1631</v>
      </c>
      <c r="I207" s="7">
        <v>80201</v>
      </c>
      <c r="J207" t="s">
        <v>1380</v>
      </c>
    </row>
    <row r="208" spans="1:10">
      <c r="A208">
        <v>80405</v>
      </c>
      <c r="B208">
        <v>80405</v>
      </c>
      <c r="C208" t="s">
        <v>1632</v>
      </c>
      <c r="I208" s="7">
        <v>80202</v>
      </c>
      <c r="J208" t="s">
        <v>694</v>
      </c>
    </row>
    <row r="209" spans="1:10">
      <c r="A209">
        <v>80406</v>
      </c>
      <c r="B209">
        <v>80406</v>
      </c>
      <c r="C209" t="s">
        <v>1633</v>
      </c>
      <c r="I209" s="7">
        <v>80203</v>
      </c>
      <c r="J209" t="s">
        <v>1384</v>
      </c>
    </row>
    <row r="210" spans="1:10">
      <c r="A210">
        <v>80407</v>
      </c>
      <c r="B210">
        <v>80407</v>
      </c>
      <c r="C210" t="s">
        <v>1634</v>
      </c>
      <c r="I210" s="7">
        <v>80204</v>
      </c>
      <c r="J210" t="s">
        <v>1386</v>
      </c>
    </row>
    <row r="211" spans="1:10">
      <c r="A211">
        <v>80408</v>
      </c>
      <c r="B211">
        <v>80408</v>
      </c>
      <c r="C211" t="s">
        <v>1635</v>
      </c>
      <c r="I211" s="7">
        <v>80205</v>
      </c>
      <c r="J211" t="s">
        <v>1616</v>
      </c>
    </row>
    <row r="212" spans="1:10">
      <c r="A212" t="s">
        <v>1636</v>
      </c>
      <c r="B212">
        <v>80409</v>
      </c>
      <c r="C212" t="s">
        <v>1637</v>
      </c>
      <c r="I212" s="7">
        <v>80206</v>
      </c>
      <c r="J212" t="s">
        <v>1617</v>
      </c>
    </row>
    <row r="213" spans="1:10">
      <c r="A213" t="s">
        <v>1638</v>
      </c>
      <c r="B213">
        <v>80410</v>
      </c>
      <c r="C213" t="s">
        <v>1639</v>
      </c>
      <c r="I213" s="7">
        <v>80207</v>
      </c>
      <c r="J213" t="s">
        <v>1386</v>
      </c>
    </row>
    <row r="214" spans="1:10">
      <c r="A214" t="s">
        <v>1640</v>
      </c>
      <c r="B214">
        <v>80411</v>
      </c>
      <c r="C214" t="s">
        <v>1641</v>
      </c>
      <c r="I214" s="7">
        <v>80208</v>
      </c>
      <c r="J214" t="s">
        <v>1618</v>
      </c>
    </row>
    <row r="215" spans="1:10">
      <c r="A215" t="s">
        <v>1642</v>
      </c>
      <c r="B215">
        <v>80412</v>
      </c>
      <c r="C215" t="s">
        <v>1643</v>
      </c>
      <c r="I215" s="7">
        <v>80209</v>
      </c>
      <c r="J215" t="s">
        <v>1620</v>
      </c>
    </row>
    <row r="216" spans="1:10">
      <c r="A216" t="s">
        <v>1644</v>
      </c>
      <c r="B216">
        <v>80413</v>
      </c>
      <c r="C216" t="s">
        <v>1645</v>
      </c>
      <c r="I216" s="7">
        <v>80210</v>
      </c>
      <c r="J216" t="s">
        <v>1622</v>
      </c>
    </row>
    <row r="217" spans="1:10">
      <c r="A217" t="s">
        <v>1646</v>
      </c>
      <c r="B217">
        <v>80414</v>
      </c>
      <c r="C217" t="s">
        <v>1647</v>
      </c>
      <c r="I217" s="7">
        <v>80211</v>
      </c>
      <c r="J217" t="s">
        <v>1624</v>
      </c>
    </row>
    <row r="218" spans="1:10">
      <c r="A218">
        <v>80501</v>
      </c>
      <c r="B218">
        <v>80501</v>
      </c>
      <c r="C218" t="s">
        <v>1648</v>
      </c>
      <c r="I218" s="7">
        <v>80212</v>
      </c>
      <c r="J218" t="s">
        <v>1626</v>
      </c>
    </row>
    <row r="219" spans="1:10">
      <c r="A219" t="s">
        <v>1649</v>
      </c>
      <c r="B219">
        <v>80502</v>
      </c>
      <c r="C219" t="s">
        <v>1650</v>
      </c>
      <c r="I219" s="7">
        <v>80301</v>
      </c>
      <c r="J219" t="s">
        <v>1627</v>
      </c>
    </row>
    <row r="220" spans="1:10">
      <c r="A220" t="s">
        <v>1651</v>
      </c>
      <c r="B220">
        <v>80503</v>
      </c>
      <c r="C220" t="s">
        <v>1652</v>
      </c>
      <c r="I220" s="7">
        <v>80401</v>
      </c>
      <c r="J220" t="s">
        <v>1628</v>
      </c>
    </row>
    <row r="221" spans="1:10">
      <c r="A221">
        <v>80601</v>
      </c>
      <c r="B221">
        <v>80601</v>
      </c>
      <c r="C221" t="s">
        <v>1653</v>
      </c>
      <c r="I221" s="7">
        <v>80402</v>
      </c>
      <c r="J221" t="s">
        <v>1629</v>
      </c>
    </row>
    <row r="222" spans="1:10">
      <c r="A222" t="s">
        <v>1654</v>
      </c>
      <c r="B222">
        <v>80602</v>
      </c>
      <c r="C222" t="s">
        <v>1655</v>
      </c>
      <c r="I222" s="7">
        <v>80403</v>
      </c>
      <c r="J222" t="s">
        <v>1630</v>
      </c>
    </row>
    <row r="223" spans="1:10">
      <c r="A223" t="s">
        <v>1656</v>
      </c>
      <c r="B223">
        <v>80603</v>
      </c>
      <c r="C223" t="s">
        <v>1657</v>
      </c>
      <c r="I223" s="7">
        <v>80404</v>
      </c>
      <c r="J223" t="s">
        <v>1631</v>
      </c>
    </row>
    <row r="224" spans="1:10">
      <c r="A224" t="s">
        <v>1658</v>
      </c>
      <c r="B224">
        <v>80604</v>
      </c>
      <c r="C224" t="s">
        <v>1659</v>
      </c>
      <c r="I224" s="7">
        <v>80405</v>
      </c>
      <c r="J224" t="s">
        <v>1632</v>
      </c>
    </row>
    <row r="225" spans="1:10">
      <c r="A225">
        <v>80701</v>
      </c>
      <c r="B225">
        <v>80701</v>
      </c>
      <c r="C225" t="s">
        <v>1660</v>
      </c>
      <c r="I225" s="7">
        <v>80406</v>
      </c>
      <c r="J225" t="s">
        <v>1633</v>
      </c>
    </row>
    <row r="226" spans="1:10">
      <c r="A226">
        <v>80702</v>
      </c>
      <c r="B226">
        <v>80702</v>
      </c>
      <c r="C226" t="s">
        <v>1661</v>
      </c>
      <c r="I226" s="7">
        <v>80407</v>
      </c>
      <c r="J226" t="s">
        <v>1634</v>
      </c>
    </row>
    <row r="227" spans="1:10">
      <c r="A227">
        <v>80703</v>
      </c>
      <c r="B227">
        <v>80703</v>
      </c>
      <c r="C227" t="s">
        <v>1662</v>
      </c>
      <c r="I227" s="7">
        <v>80408</v>
      </c>
      <c r="J227" t="s">
        <v>1635</v>
      </c>
    </row>
    <row r="228" spans="1:10">
      <c r="A228">
        <v>80704</v>
      </c>
      <c r="B228">
        <v>80704</v>
      </c>
      <c r="C228" t="s">
        <v>1663</v>
      </c>
      <c r="I228" s="7">
        <v>80409</v>
      </c>
      <c r="J228" t="s">
        <v>1637</v>
      </c>
    </row>
    <row r="229" spans="1:10">
      <c r="A229">
        <v>80705</v>
      </c>
      <c r="B229">
        <v>80705</v>
      </c>
      <c r="C229" t="s">
        <v>1664</v>
      </c>
      <c r="I229" s="7">
        <v>80410</v>
      </c>
      <c r="J229" t="s">
        <v>1639</v>
      </c>
    </row>
    <row r="230" spans="1:10">
      <c r="A230">
        <v>80706</v>
      </c>
      <c r="B230">
        <v>80706</v>
      </c>
      <c r="C230" t="s">
        <v>1665</v>
      </c>
      <c r="I230" s="7">
        <v>80411</v>
      </c>
      <c r="J230" t="s">
        <v>1641</v>
      </c>
    </row>
    <row r="231" spans="1:10">
      <c r="A231" t="s">
        <v>1666</v>
      </c>
      <c r="B231">
        <v>80707</v>
      </c>
      <c r="C231" t="s">
        <v>1667</v>
      </c>
      <c r="I231" s="7">
        <v>80412</v>
      </c>
      <c r="J231" t="s">
        <v>1643</v>
      </c>
    </row>
    <row r="232" spans="1:10">
      <c r="A232" t="s">
        <v>1668</v>
      </c>
      <c r="B232">
        <v>80708</v>
      </c>
      <c r="C232" t="s">
        <v>1669</v>
      </c>
      <c r="I232" s="7">
        <v>80413</v>
      </c>
      <c r="J232" t="s">
        <v>1645</v>
      </c>
    </row>
    <row r="233" spans="1:10">
      <c r="A233" t="s">
        <v>1670</v>
      </c>
      <c r="B233">
        <v>80709</v>
      </c>
      <c r="C233" t="s">
        <v>1671</v>
      </c>
      <c r="I233" s="7">
        <v>80414</v>
      </c>
      <c r="J233" t="s">
        <v>1647</v>
      </c>
    </row>
    <row r="234" spans="1:10">
      <c r="A234" t="s">
        <v>1672</v>
      </c>
      <c r="B234">
        <v>80710</v>
      </c>
      <c r="C234" t="s">
        <v>1673</v>
      </c>
      <c r="I234" s="7">
        <v>80501</v>
      </c>
      <c r="J234" t="s">
        <v>1648</v>
      </c>
    </row>
    <row r="235" spans="1:10">
      <c r="A235" t="s">
        <v>1674</v>
      </c>
      <c r="B235">
        <v>80711</v>
      </c>
      <c r="C235" t="s">
        <v>1675</v>
      </c>
      <c r="I235" s="7">
        <v>80502</v>
      </c>
      <c r="J235" t="s">
        <v>1650</v>
      </c>
    </row>
    <row r="236" spans="1:10">
      <c r="A236" t="s">
        <v>1676</v>
      </c>
      <c r="B236">
        <v>80712</v>
      </c>
      <c r="C236" t="s">
        <v>1677</v>
      </c>
      <c r="I236" s="7">
        <v>80503</v>
      </c>
      <c r="J236" t="s">
        <v>1652</v>
      </c>
    </row>
    <row r="237" spans="1:10">
      <c r="A237" t="s">
        <v>1678</v>
      </c>
      <c r="B237">
        <v>80713</v>
      </c>
      <c r="C237" t="s">
        <v>1679</v>
      </c>
      <c r="I237" s="7">
        <v>80601</v>
      </c>
      <c r="J237" t="s">
        <v>1653</v>
      </c>
    </row>
    <row r="238" spans="1:10">
      <c r="A238" t="s">
        <v>1680</v>
      </c>
      <c r="B238">
        <v>80714</v>
      </c>
      <c r="C238" t="s">
        <v>1681</v>
      </c>
      <c r="I238" s="7">
        <v>80602</v>
      </c>
      <c r="J238" t="s">
        <v>1655</v>
      </c>
    </row>
    <row r="239" spans="1:10">
      <c r="A239" t="s">
        <v>1682</v>
      </c>
      <c r="B239">
        <v>80715</v>
      </c>
      <c r="C239" t="s">
        <v>1683</v>
      </c>
      <c r="I239" s="7">
        <v>80603</v>
      </c>
      <c r="J239" t="s">
        <v>1657</v>
      </c>
    </row>
    <row r="240" spans="1:10">
      <c r="A240" t="s">
        <v>1684</v>
      </c>
      <c r="B240">
        <v>80716</v>
      </c>
      <c r="C240" t="s">
        <v>1685</v>
      </c>
      <c r="I240" s="7">
        <v>80604</v>
      </c>
      <c r="J240" t="s">
        <v>1659</v>
      </c>
    </row>
    <row r="241" spans="1:10">
      <c r="A241">
        <v>80801</v>
      </c>
      <c r="B241">
        <v>80801</v>
      </c>
      <c r="C241" t="s">
        <v>1686</v>
      </c>
      <c r="I241" s="7">
        <v>80701</v>
      </c>
      <c r="J241" t="s">
        <v>1660</v>
      </c>
    </row>
    <row r="242" spans="1:10">
      <c r="A242" t="s">
        <v>1687</v>
      </c>
      <c r="B242">
        <v>80802</v>
      </c>
      <c r="C242" t="s">
        <v>1688</v>
      </c>
      <c r="I242" s="7">
        <v>80702</v>
      </c>
      <c r="J242" t="s">
        <v>1661</v>
      </c>
    </row>
    <row r="243" spans="1:10">
      <c r="A243">
        <v>80901</v>
      </c>
      <c r="B243">
        <v>80901</v>
      </c>
      <c r="C243" t="s">
        <v>93</v>
      </c>
      <c r="I243" s="7">
        <v>80703</v>
      </c>
      <c r="J243" t="s">
        <v>1662</v>
      </c>
    </row>
    <row r="244" spans="1:10">
      <c r="A244">
        <v>80902</v>
      </c>
      <c r="B244">
        <v>80902</v>
      </c>
      <c r="C244" t="s">
        <v>1414</v>
      </c>
      <c r="I244" s="7">
        <v>80704</v>
      </c>
      <c r="J244" t="s">
        <v>1663</v>
      </c>
    </row>
    <row r="245" spans="1:10">
      <c r="A245">
        <v>80903</v>
      </c>
      <c r="B245">
        <v>80903</v>
      </c>
      <c r="C245" t="s">
        <v>1689</v>
      </c>
      <c r="I245" s="7">
        <v>80705</v>
      </c>
      <c r="J245" t="s">
        <v>1664</v>
      </c>
    </row>
    <row r="246" spans="1:10">
      <c r="A246" t="s">
        <v>1690</v>
      </c>
      <c r="B246">
        <v>80904</v>
      </c>
      <c r="C246" t="s">
        <v>1691</v>
      </c>
      <c r="I246" s="7">
        <v>80706</v>
      </c>
      <c r="J246" t="s">
        <v>1665</v>
      </c>
    </row>
    <row r="247" spans="1:10">
      <c r="A247">
        <v>80905</v>
      </c>
      <c r="B247">
        <v>80905</v>
      </c>
      <c r="C247" t="s">
        <v>1692</v>
      </c>
      <c r="I247" s="7">
        <v>80707</v>
      </c>
      <c r="J247" t="s">
        <v>1667</v>
      </c>
    </row>
    <row r="248" spans="1:10">
      <c r="A248">
        <v>80906</v>
      </c>
      <c r="B248">
        <v>80906</v>
      </c>
      <c r="C248" t="s">
        <v>1693</v>
      </c>
      <c r="I248" s="7">
        <v>80708</v>
      </c>
      <c r="J248" t="s">
        <v>1669</v>
      </c>
    </row>
    <row r="249" spans="1:10">
      <c r="A249" t="s">
        <v>1694</v>
      </c>
      <c r="B249">
        <v>80907</v>
      </c>
      <c r="C249" t="s">
        <v>1695</v>
      </c>
      <c r="I249" s="7">
        <v>80709</v>
      </c>
      <c r="J249" t="s">
        <v>1671</v>
      </c>
    </row>
    <row r="250" spans="1:10">
      <c r="A250" t="s">
        <v>1696</v>
      </c>
      <c r="B250">
        <v>80908</v>
      </c>
      <c r="C250" t="s">
        <v>1697</v>
      </c>
      <c r="I250" s="7">
        <v>80710</v>
      </c>
      <c r="J250" t="s">
        <v>1673</v>
      </c>
    </row>
    <row r="251" spans="1:10">
      <c r="A251" t="s">
        <v>1698</v>
      </c>
      <c r="B251">
        <v>80909</v>
      </c>
      <c r="C251" t="s">
        <v>1699</v>
      </c>
      <c r="I251" s="7">
        <v>80711</v>
      </c>
      <c r="J251" t="s">
        <v>1675</v>
      </c>
    </row>
    <row r="252" spans="1:10">
      <c r="A252">
        <v>81001</v>
      </c>
      <c r="B252">
        <v>81001</v>
      </c>
      <c r="C252" t="s">
        <v>1018</v>
      </c>
      <c r="I252" s="7">
        <v>80712</v>
      </c>
      <c r="J252" t="s">
        <v>1677</v>
      </c>
    </row>
    <row r="253" spans="1:10">
      <c r="A253">
        <v>81002</v>
      </c>
      <c r="B253">
        <v>81002</v>
      </c>
      <c r="C253" t="s">
        <v>1700</v>
      </c>
      <c r="I253" s="7">
        <v>80713</v>
      </c>
      <c r="J253" t="s">
        <v>1679</v>
      </c>
    </row>
    <row r="254" spans="1:10">
      <c r="A254">
        <v>81003</v>
      </c>
      <c r="B254">
        <v>81003</v>
      </c>
      <c r="C254" t="s">
        <v>1701</v>
      </c>
      <c r="I254" s="7">
        <v>80714</v>
      </c>
      <c r="J254" t="s">
        <v>1681</v>
      </c>
    </row>
    <row r="255" spans="1:10">
      <c r="A255">
        <v>81004</v>
      </c>
      <c r="B255">
        <v>81004</v>
      </c>
      <c r="C255" t="s">
        <v>1702</v>
      </c>
      <c r="I255" s="7">
        <v>80715</v>
      </c>
      <c r="J255" t="s">
        <v>1683</v>
      </c>
    </row>
    <row r="256" spans="1:10">
      <c r="A256" t="s">
        <v>1703</v>
      </c>
      <c r="B256">
        <v>81005</v>
      </c>
      <c r="C256" t="s">
        <v>1704</v>
      </c>
      <c r="I256" s="7">
        <v>80716</v>
      </c>
      <c r="J256" t="s">
        <v>1685</v>
      </c>
    </row>
    <row r="257" spans="1:10">
      <c r="A257" t="s">
        <v>1705</v>
      </c>
      <c r="B257">
        <v>81006</v>
      </c>
      <c r="C257" t="s">
        <v>1706</v>
      </c>
      <c r="I257" s="7">
        <v>80801</v>
      </c>
      <c r="J257" t="s">
        <v>1686</v>
      </c>
    </row>
    <row r="258" spans="1:10">
      <c r="A258">
        <v>81101</v>
      </c>
      <c r="B258">
        <v>81101</v>
      </c>
      <c r="C258" t="s">
        <v>1707</v>
      </c>
      <c r="I258" s="7">
        <v>80802</v>
      </c>
      <c r="J258" t="s">
        <v>1688</v>
      </c>
    </row>
    <row r="259" spans="1:10">
      <c r="A259">
        <v>81102</v>
      </c>
      <c r="B259">
        <v>81102</v>
      </c>
      <c r="C259" t="s">
        <v>1708</v>
      </c>
      <c r="I259" s="7">
        <v>80901</v>
      </c>
      <c r="J259" t="s">
        <v>93</v>
      </c>
    </row>
    <row r="260" spans="1:10">
      <c r="A260">
        <v>81103</v>
      </c>
      <c r="B260">
        <v>81103</v>
      </c>
      <c r="C260" t="s">
        <v>1709</v>
      </c>
      <c r="I260" s="7">
        <v>80902</v>
      </c>
      <c r="J260" t="s">
        <v>1414</v>
      </c>
    </row>
    <row r="261" spans="1:10">
      <c r="A261" t="s">
        <v>1710</v>
      </c>
      <c r="B261">
        <v>81104</v>
      </c>
      <c r="C261" t="s">
        <v>1711</v>
      </c>
      <c r="I261" s="7">
        <v>80903</v>
      </c>
      <c r="J261" t="s">
        <v>1689</v>
      </c>
    </row>
    <row r="262" spans="1:10">
      <c r="A262">
        <v>81201</v>
      </c>
      <c r="B262">
        <v>81201</v>
      </c>
      <c r="C262" t="s">
        <v>1712</v>
      </c>
      <c r="I262" s="7">
        <v>80904</v>
      </c>
      <c r="J262" t="s">
        <v>1691</v>
      </c>
    </row>
    <row r="263" spans="1:10">
      <c r="A263">
        <v>81202</v>
      </c>
      <c r="B263">
        <v>81202</v>
      </c>
      <c r="C263" t="s">
        <v>1713</v>
      </c>
      <c r="I263" s="7">
        <v>80905</v>
      </c>
      <c r="J263" t="s">
        <v>1692</v>
      </c>
    </row>
    <row r="264" spans="1:10">
      <c r="A264" t="s">
        <v>1714</v>
      </c>
      <c r="B264">
        <v>81203</v>
      </c>
      <c r="C264" t="s">
        <v>1715</v>
      </c>
      <c r="I264" s="7">
        <v>80906</v>
      </c>
      <c r="J264" t="s">
        <v>1693</v>
      </c>
    </row>
    <row r="265" spans="1:10">
      <c r="A265" t="s">
        <v>1716</v>
      </c>
      <c r="B265">
        <v>81204</v>
      </c>
      <c r="C265" t="s">
        <v>1717</v>
      </c>
      <c r="I265" s="7">
        <v>80907</v>
      </c>
      <c r="J265" t="s">
        <v>1695</v>
      </c>
    </row>
    <row r="266" spans="1:10">
      <c r="A266">
        <v>81301</v>
      </c>
      <c r="B266">
        <v>81301</v>
      </c>
      <c r="C266" t="s">
        <v>1718</v>
      </c>
      <c r="I266" s="7">
        <v>80908</v>
      </c>
      <c r="J266" t="s">
        <v>1697</v>
      </c>
    </row>
    <row r="267" spans="1:10">
      <c r="A267">
        <v>81302</v>
      </c>
      <c r="B267">
        <v>81302</v>
      </c>
      <c r="C267" t="s">
        <v>1719</v>
      </c>
      <c r="I267" s="7">
        <v>80909</v>
      </c>
      <c r="J267" t="s">
        <v>1699</v>
      </c>
    </row>
    <row r="268" spans="1:10">
      <c r="A268" t="s">
        <v>1720</v>
      </c>
      <c r="B268">
        <v>81303</v>
      </c>
      <c r="C268" t="s">
        <v>1721</v>
      </c>
      <c r="I268" s="7">
        <v>81001</v>
      </c>
      <c r="J268" t="s">
        <v>1018</v>
      </c>
    </row>
    <row r="269" spans="1:10">
      <c r="A269" t="s">
        <v>1722</v>
      </c>
      <c r="B269">
        <v>81304</v>
      </c>
      <c r="C269" t="s">
        <v>1723</v>
      </c>
      <c r="I269" s="7">
        <v>81002</v>
      </c>
      <c r="J269" t="s">
        <v>1700</v>
      </c>
    </row>
    <row r="270" spans="1:10">
      <c r="A270" t="s">
        <v>1724</v>
      </c>
      <c r="B270">
        <v>81305</v>
      </c>
      <c r="C270" t="s">
        <v>1725</v>
      </c>
      <c r="I270" s="7">
        <v>81003</v>
      </c>
      <c r="J270" t="s">
        <v>1701</v>
      </c>
    </row>
    <row r="271" spans="1:10">
      <c r="A271">
        <v>81401</v>
      </c>
      <c r="B271">
        <v>81401</v>
      </c>
      <c r="C271" t="s">
        <v>1726</v>
      </c>
      <c r="I271" s="7">
        <v>81004</v>
      </c>
      <c r="J271" t="s">
        <v>1702</v>
      </c>
    </row>
    <row r="272" spans="1:10">
      <c r="A272">
        <v>81402</v>
      </c>
      <c r="B272">
        <v>81402</v>
      </c>
      <c r="C272" t="s">
        <v>1727</v>
      </c>
      <c r="I272" s="7">
        <v>81005</v>
      </c>
      <c r="J272" t="s">
        <v>1704</v>
      </c>
    </row>
    <row r="273" spans="1:10">
      <c r="A273">
        <v>81403</v>
      </c>
      <c r="B273">
        <v>81403</v>
      </c>
      <c r="C273" t="s">
        <v>1728</v>
      </c>
      <c r="I273" s="7">
        <v>81006</v>
      </c>
      <c r="J273" t="s">
        <v>1706</v>
      </c>
    </row>
    <row r="274" spans="1:10">
      <c r="A274" t="s">
        <v>1729</v>
      </c>
      <c r="B274">
        <v>81404</v>
      </c>
      <c r="C274" t="s">
        <v>1730</v>
      </c>
      <c r="I274" s="7">
        <v>81101</v>
      </c>
      <c r="J274" t="s">
        <v>1707</v>
      </c>
    </row>
    <row r="275" spans="1:10">
      <c r="A275">
        <v>81501</v>
      </c>
      <c r="B275">
        <v>81501</v>
      </c>
      <c r="C275" t="s">
        <v>1731</v>
      </c>
      <c r="I275" s="7">
        <v>81102</v>
      </c>
      <c r="J275" t="s">
        <v>1708</v>
      </c>
    </row>
    <row r="276" spans="1:10">
      <c r="A276">
        <v>81502</v>
      </c>
      <c r="B276">
        <v>81502</v>
      </c>
      <c r="C276" t="s">
        <v>1732</v>
      </c>
      <c r="I276" s="7">
        <v>81103</v>
      </c>
      <c r="J276" t="s">
        <v>1709</v>
      </c>
    </row>
    <row r="277" spans="1:10">
      <c r="A277">
        <v>81503</v>
      </c>
      <c r="B277">
        <v>81503</v>
      </c>
      <c r="C277" t="s">
        <v>1733</v>
      </c>
      <c r="I277" s="7">
        <v>81104</v>
      </c>
      <c r="J277" t="s">
        <v>1711</v>
      </c>
    </row>
    <row r="278" spans="1:10">
      <c r="A278">
        <v>81504</v>
      </c>
      <c r="B278">
        <v>81504</v>
      </c>
      <c r="C278" t="s">
        <v>1734</v>
      </c>
      <c r="I278" s="7">
        <v>81200</v>
      </c>
      <c r="J278" t="s">
        <v>93</v>
      </c>
    </row>
    <row r="279" spans="1:10">
      <c r="A279" t="s">
        <v>1735</v>
      </c>
      <c r="B279">
        <v>81505</v>
      </c>
      <c r="C279" t="s">
        <v>1736</v>
      </c>
      <c r="I279" s="7">
        <v>81201</v>
      </c>
      <c r="J279" t="s">
        <v>1712</v>
      </c>
    </row>
    <row r="280" spans="1:10">
      <c r="A280" t="s">
        <v>1737</v>
      </c>
      <c r="B280">
        <v>81506</v>
      </c>
      <c r="C280" t="s">
        <v>1738</v>
      </c>
      <c r="I280" s="7">
        <v>81202</v>
      </c>
      <c r="J280" t="s">
        <v>1713</v>
      </c>
    </row>
    <row r="281" spans="1:10">
      <c r="A281">
        <v>81601</v>
      </c>
      <c r="B281">
        <v>81601</v>
      </c>
      <c r="C281" t="s">
        <v>1739</v>
      </c>
      <c r="I281" s="7">
        <v>81203</v>
      </c>
      <c r="J281" t="s">
        <v>1715</v>
      </c>
    </row>
    <row r="282" spans="1:10">
      <c r="A282">
        <v>81602</v>
      </c>
      <c r="B282">
        <v>81602</v>
      </c>
      <c r="C282" t="s">
        <v>1740</v>
      </c>
      <c r="I282" s="7">
        <v>81204</v>
      </c>
      <c r="J282" t="s">
        <v>1717</v>
      </c>
    </row>
    <row r="283" spans="1:10">
      <c r="A283" t="s">
        <v>1741</v>
      </c>
      <c r="B283">
        <v>81603</v>
      </c>
      <c r="C283" t="s">
        <v>1742</v>
      </c>
      <c r="I283" s="7">
        <v>81300</v>
      </c>
      <c r="J283" t="s">
        <v>1390</v>
      </c>
    </row>
    <row r="284" spans="1:10">
      <c r="A284" t="s">
        <v>1743</v>
      </c>
      <c r="B284">
        <v>81604</v>
      </c>
      <c r="C284" t="s">
        <v>1744</v>
      </c>
      <c r="I284" s="7">
        <v>81301</v>
      </c>
      <c r="J284" t="s">
        <v>1718</v>
      </c>
    </row>
    <row r="285" spans="1:10">
      <c r="A285">
        <v>81701</v>
      </c>
      <c r="B285">
        <v>81701</v>
      </c>
      <c r="C285" t="s">
        <v>1745</v>
      </c>
      <c r="I285" s="7">
        <v>81302</v>
      </c>
      <c r="J285" t="s">
        <v>1719</v>
      </c>
    </row>
    <row r="286" spans="1:10">
      <c r="A286">
        <v>81702</v>
      </c>
      <c r="B286">
        <v>81702</v>
      </c>
      <c r="C286" t="s">
        <v>1746</v>
      </c>
      <c r="I286" s="7">
        <v>81303</v>
      </c>
      <c r="J286" t="s">
        <v>1721</v>
      </c>
    </row>
    <row r="287" spans="1:10">
      <c r="A287">
        <v>81703</v>
      </c>
      <c r="B287">
        <v>81703</v>
      </c>
      <c r="C287" t="s">
        <v>1747</v>
      </c>
      <c r="I287" s="7">
        <v>81304</v>
      </c>
      <c r="J287" t="s">
        <v>1723</v>
      </c>
    </row>
    <row r="288" spans="1:10">
      <c r="A288">
        <v>81801</v>
      </c>
      <c r="B288">
        <v>81801</v>
      </c>
      <c r="C288" t="s">
        <v>1748</v>
      </c>
      <c r="I288" s="7">
        <v>81305</v>
      </c>
      <c r="J288" t="s">
        <v>1725</v>
      </c>
    </row>
    <row r="289" spans="1:10">
      <c r="A289">
        <v>81802</v>
      </c>
      <c r="B289">
        <v>81802</v>
      </c>
      <c r="C289" t="s">
        <v>1749</v>
      </c>
      <c r="I289" s="7">
        <v>81401</v>
      </c>
      <c r="J289" t="s">
        <v>1726</v>
      </c>
    </row>
    <row r="290" spans="1:10">
      <c r="A290" t="s">
        <v>1750</v>
      </c>
      <c r="B290">
        <v>81803</v>
      </c>
      <c r="C290" t="s">
        <v>1751</v>
      </c>
      <c r="I290" s="7">
        <v>81402</v>
      </c>
      <c r="J290" t="s">
        <v>1393</v>
      </c>
    </row>
    <row r="291" spans="1:10">
      <c r="A291" t="s">
        <v>1752</v>
      </c>
      <c r="B291">
        <v>81804</v>
      </c>
      <c r="C291" t="s">
        <v>1753</v>
      </c>
      <c r="I291" s="7">
        <v>81403</v>
      </c>
      <c r="J291" t="s">
        <v>1728</v>
      </c>
    </row>
    <row r="292" spans="1:10">
      <c r="A292" t="s">
        <v>1754</v>
      </c>
      <c r="B292">
        <v>81805</v>
      </c>
      <c r="C292" t="s">
        <v>1755</v>
      </c>
      <c r="I292" s="7">
        <v>81404</v>
      </c>
      <c r="J292" t="s">
        <v>1730</v>
      </c>
    </row>
    <row r="293" spans="1:10">
      <c r="A293" t="s">
        <v>1756</v>
      </c>
      <c r="B293">
        <v>81806</v>
      </c>
      <c r="C293" t="s">
        <v>1757</v>
      </c>
      <c r="I293" s="7">
        <v>81501</v>
      </c>
      <c r="J293" t="s">
        <v>1731</v>
      </c>
    </row>
    <row r="294" spans="1:10">
      <c r="A294" t="s">
        <v>1758</v>
      </c>
      <c r="B294">
        <v>81807</v>
      </c>
      <c r="C294" t="s">
        <v>1759</v>
      </c>
      <c r="I294" s="7">
        <v>81502</v>
      </c>
      <c r="J294" t="s">
        <v>1732</v>
      </c>
    </row>
    <row r="295" spans="1:10">
      <c r="A295" t="s">
        <v>1760</v>
      </c>
      <c r="B295">
        <v>81808</v>
      </c>
      <c r="C295" t="s">
        <v>1761</v>
      </c>
      <c r="I295" s="7">
        <v>81503</v>
      </c>
      <c r="J295" t="s">
        <v>1733</v>
      </c>
    </row>
    <row r="296" spans="1:10">
      <c r="A296">
        <v>81901</v>
      </c>
      <c r="B296">
        <v>81901</v>
      </c>
      <c r="C296" t="s">
        <v>1762</v>
      </c>
      <c r="I296" s="7">
        <v>81504</v>
      </c>
      <c r="J296" t="s">
        <v>1734</v>
      </c>
    </row>
    <row r="297" spans="1:10">
      <c r="A297" t="s">
        <v>1763</v>
      </c>
      <c r="B297">
        <v>81902</v>
      </c>
      <c r="C297" t="s">
        <v>1764</v>
      </c>
      <c r="I297" s="7">
        <v>81505</v>
      </c>
      <c r="J297" t="s">
        <v>1736</v>
      </c>
    </row>
    <row r="298" spans="1:10">
      <c r="A298" t="s">
        <v>1765</v>
      </c>
      <c r="B298">
        <v>81903</v>
      </c>
      <c r="C298" t="s">
        <v>1766</v>
      </c>
      <c r="I298" s="7">
        <v>81506</v>
      </c>
      <c r="J298" t="s">
        <v>1738</v>
      </c>
    </row>
    <row r="299" spans="1:10">
      <c r="A299">
        <v>82001</v>
      </c>
      <c r="B299">
        <v>82001</v>
      </c>
      <c r="C299" t="s">
        <v>1767</v>
      </c>
      <c r="I299" s="7">
        <v>81601</v>
      </c>
      <c r="J299" t="s">
        <v>1739</v>
      </c>
    </row>
    <row r="300" spans="1:10">
      <c r="A300">
        <v>82002</v>
      </c>
      <c r="B300">
        <v>82002</v>
      </c>
      <c r="C300" t="s">
        <v>1768</v>
      </c>
      <c r="I300" s="7">
        <v>81602</v>
      </c>
      <c r="J300" t="s">
        <v>1740</v>
      </c>
    </row>
    <row r="301" spans="1:10">
      <c r="A301">
        <v>82003</v>
      </c>
      <c r="B301">
        <v>82003</v>
      </c>
      <c r="C301" t="s">
        <v>1769</v>
      </c>
      <c r="I301" s="7">
        <v>81603</v>
      </c>
      <c r="J301" t="s">
        <v>1742</v>
      </c>
    </row>
    <row r="302" spans="1:10">
      <c r="A302">
        <v>82004</v>
      </c>
      <c r="B302">
        <v>82004</v>
      </c>
      <c r="C302" t="s">
        <v>1770</v>
      </c>
      <c r="I302" s="7">
        <v>81604</v>
      </c>
      <c r="J302" t="s">
        <v>1744</v>
      </c>
    </row>
    <row r="303" spans="1:10">
      <c r="A303">
        <v>82005</v>
      </c>
      <c r="B303">
        <v>82005</v>
      </c>
      <c r="C303" t="s">
        <v>1771</v>
      </c>
      <c r="I303" s="7">
        <v>81701</v>
      </c>
      <c r="J303" t="s">
        <v>1745</v>
      </c>
    </row>
    <row r="304" spans="1:10">
      <c r="A304" t="s">
        <v>1772</v>
      </c>
      <c r="B304">
        <v>82006</v>
      </c>
      <c r="C304" t="s">
        <v>1773</v>
      </c>
      <c r="I304" s="7">
        <v>81702</v>
      </c>
      <c r="J304" t="s">
        <v>1746</v>
      </c>
    </row>
    <row r="305" spans="1:10">
      <c r="A305" t="s">
        <v>1774</v>
      </c>
      <c r="B305">
        <v>82007</v>
      </c>
      <c r="C305" t="s">
        <v>1775</v>
      </c>
      <c r="I305" s="7">
        <v>81703</v>
      </c>
      <c r="J305" t="s">
        <v>1747</v>
      </c>
    </row>
    <row r="306" spans="1:10">
      <c r="A306">
        <v>82101</v>
      </c>
      <c r="B306">
        <v>82101</v>
      </c>
      <c r="C306" t="s">
        <v>1776</v>
      </c>
      <c r="I306" s="7">
        <v>81801</v>
      </c>
      <c r="J306" t="s">
        <v>1748</v>
      </c>
    </row>
    <row r="307" spans="1:10">
      <c r="A307">
        <v>82102</v>
      </c>
      <c r="B307">
        <v>82102</v>
      </c>
      <c r="C307" t="s">
        <v>1777</v>
      </c>
      <c r="I307" s="7">
        <v>81802</v>
      </c>
      <c r="J307" t="s">
        <v>1749</v>
      </c>
    </row>
    <row r="308" spans="1:10">
      <c r="A308">
        <v>82103</v>
      </c>
      <c r="B308">
        <v>82103</v>
      </c>
      <c r="C308" t="s">
        <v>1778</v>
      </c>
      <c r="I308" s="7">
        <v>81803</v>
      </c>
      <c r="J308" t="s">
        <v>1751</v>
      </c>
    </row>
    <row r="309" spans="1:10">
      <c r="A309">
        <v>82104</v>
      </c>
      <c r="B309">
        <v>82104</v>
      </c>
      <c r="C309" t="s">
        <v>1779</v>
      </c>
      <c r="I309" s="7">
        <v>81804</v>
      </c>
      <c r="J309" t="s">
        <v>1753</v>
      </c>
    </row>
    <row r="310" spans="1:10">
      <c r="A310">
        <v>82105</v>
      </c>
      <c r="B310">
        <v>82105</v>
      </c>
      <c r="C310" t="s">
        <v>1780</v>
      </c>
      <c r="I310" s="7">
        <v>81805</v>
      </c>
      <c r="J310" t="s">
        <v>1755</v>
      </c>
    </row>
    <row r="311" spans="1:10">
      <c r="A311">
        <v>82106</v>
      </c>
      <c r="B311">
        <v>82106</v>
      </c>
      <c r="C311" t="s">
        <v>1781</v>
      </c>
      <c r="I311" s="7">
        <v>81806</v>
      </c>
      <c r="J311" t="s">
        <v>1757</v>
      </c>
    </row>
    <row r="312" spans="1:10">
      <c r="A312">
        <v>82107</v>
      </c>
      <c r="B312">
        <v>82107</v>
      </c>
      <c r="C312" t="s">
        <v>1782</v>
      </c>
      <c r="I312" s="7">
        <v>81807</v>
      </c>
      <c r="J312" t="s">
        <v>1759</v>
      </c>
    </row>
    <row r="313" spans="1:10">
      <c r="A313">
        <v>82201</v>
      </c>
      <c r="B313">
        <v>82201</v>
      </c>
      <c r="C313" t="s">
        <v>1783</v>
      </c>
      <c r="I313" s="7">
        <v>81808</v>
      </c>
      <c r="J313" t="s">
        <v>1761</v>
      </c>
    </row>
    <row r="314" spans="1:10">
      <c r="A314">
        <v>82202</v>
      </c>
      <c r="B314">
        <v>82202</v>
      </c>
      <c r="C314" t="s">
        <v>1784</v>
      </c>
      <c r="I314" s="7">
        <v>81901</v>
      </c>
      <c r="J314" t="s">
        <v>1762</v>
      </c>
    </row>
    <row r="315" spans="1:10">
      <c r="A315">
        <v>82203</v>
      </c>
      <c r="B315">
        <v>82203</v>
      </c>
      <c r="C315" t="s">
        <v>1785</v>
      </c>
      <c r="I315" s="7">
        <v>81902</v>
      </c>
      <c r="J315" t="s">
        <v>1764</v>
      </c>
    </row>
    <row r="316" spans="1:10">
      <c r="A316">
        <v>82204</v>
      </c>
      <c r="B316">
        <v>82204</v>
      </c>
      <c r="C316" t="s">
        <v>1786</v>
      </c>
      <c r="I316" s="7">
        <v>81903</v>
      </c>
      <c r="J316" t="s">
        <v>1766</v>
      </c>
    </row>
    <row r="317" spans="1:10">
      <c r="A317">
        <v>82301</v>
      </c>
      <c r="B317">
        <v>82301</v>
      </c>
      <c r="C317" t="s">
        <v>1787</v>
      </c>
      <c r="I317" s="7">
        <v>82001</v>
      </c>
      <c r="J317" t="s">
        <v>1767</v>
      </c>
    </row>
    <row r="318" spans="1:10">
      <c r="A318">
        <v>82302</v>
      </c>
      <c r="B318">
        <v>82302</v>
      </c>
      <c r="C318" t="s">
        <v>1788</v>
      </c>
      <c r="I318" s="7">
        <v>82002</v>
      </c>
      <c r="J318" t="s">
        <v>1768</v>
      </c>
    </row>
    <row r="319" spans="1:10">
      <c r="A319">
        <v>82303</v>
      </c>
      <c r="B319">
        <v>82303</v>
      </c>
      <c r="C319" t="s">
        <v>1789</v>
      </c>
      <c r="I319" s="7">
        <v>82003</v>
      </c>
      <c r="J319" t="s">
        <v>1769</v>
      </c>
    </row>
    <row r="320" spans="1:10">
      <c r="A320">
        <v>82304</v>
      </c>
      <c r="B320">
        <v>82304</v>
      </c>
      <c r="C320" t="s">
        <v>1790</v>
      </c>
      <c r="I320" s="7">
        <v>82004</v>
      </c>
      <c r="J320" t="s">
        <v>1770</v>
      </c>
    </row>
    <row r="321" spans="1:10">
      <c r="A321">
        <v>82305</v>
      </c>
      <c r="B321">
        <v>82305</v>
      </c>
      <c r="C321" t="s">
        <v>1791</v>
      </c>
      <c r="I321" s="7">
        <v>82005</v>
      </c>
      <c r="J321" t="s">
        <v>1771</v>
      </c>
    </row>
    <row r="322" spans="1:10">
      <c r="A322">
        <v>82401</v>
      </c>
      <c r="B322">
        <v>82401</v>
      </c>
      <c r="C322" t="s">
        <v>1395</v>
      </c>
      <c r="I322" s="7">
        <v>82006</v>
      </c>
      <c r="J322" t="s">
        <v>1773</v>
      </c>
    </row>
    <row r="323" spans="1:10">
      <c r="A323">
        <v>82402</v>
      </c>
      <c r="B323">
        <v>82402</v>
      </c>
      <c r="C323" t="s">
        <v>1792</v>
      </c>
      <c r="I323" s="7">
        <v>82007</v>
      </c>
      <c r="J323" t="s">
        <v>1775</v>
      </c>
    </row>
    <row r="324" spans="1:10">
      <c r="A324">
        <v>82403</v>
      </c>
      <c r="B324">
        <v>82403</v>
      </c>
      <c r="C324" t="s">
        <v>1793</v>
      </c>
      <c r="I324" s="7">
        <v>82101</v>
      </c>
      <c r="J324" t="s">
        <v>1776</v>
      </c>
    </row>
    <row r="325" spans="1:10">
      <c r="A325">
        <v>82501</v>
      </c>
      <c r="B325">
        <v>82501</v>
      </c>
      <c r="C325" t="s">
        <v>76</v>
      </c>
      <c r="I325" s="7">
        <v>82102</v>
      </c>
      <c r="J325" t="s">
        <v>1777</v>
      </c>
    </row>
    <row r="326" spans="1:10">
      <c r="A326">
        <v>82502</v>
      </c>
      <c r="B326">
        <v>82502</v>
      </c>
      <c r="C326" t="s">
        <v>1420</v>
      </c>
      <c r="I326" s="7">
        <v>82103</v>
      </c>
      <c r="J326" t="s">
        <v>1778</v>
      </c>
    </row>
    <row r="327" spans="1:10">
      <c r="A327">
        <v>82503</v>
      </c>
      <c r="B327">
        <v>82503</v>
      </c>
      <c r="C327" t="s">
        <v>1794</v>
      </c>
      <c r="I327" s="7">
        <v>82104</v>
      </c>
      <c r="J327" t="s">
        <v>1779</v>
      </c>
    </row>
    <row r="328" spans="1:10">
      <c r="A328">
        <v>82504</v>
      </c>
      <c r="B328">
        <v>82504</v>
      </c>
      <c r="C328" t="s">
        <v>1795</v>
      </c>
      <c r="I328" s="7">
        <v>82105</v>
      </c>
      <c r="J328" t="s">
        <v>1780</v>
      </c>
    </row>
    <row r="329" spans="1:10">
      <c r="A329" t="s">
        <v>1796</v>
      </c>
      <c r="B329">
        <v>82505</v>
      </c>
      <c r="C329" t="s">
        <v>1797</v>
      </c>
      <c r="I329" s="7">
        <v>82106</v>
      </c>
      <c r="J329" t="s">
        <v>1781</v>
      </c>
    </row>
    <row r="330" spans="1:10">
      <c r="A330" t="s">
        <v>1798</v>
      </c>
      <c r="B330">
        <v>82506</v>
      </c>
      <c r="C330" t="s">
        <v>1799</v>
      </c>
      <c r="I330" s="7">
        <v>82107</v>
      </c>
      <c r="J330" t="s">
        <v>1782</v>
      </c>
    </row>
    <row r="331" spans="1:10">
      <c r="A331" t="s">
        <v>1800</v>
      </c>
      <c r="B331">
        <v>82507</v>
      </c>
      <c r="C331" t="s">
        <v>1801</v>
      </c>
      <c r="I331" s="7">
        <v>82201</v>
      </c>
      <c r="J331" t="s">
        <v>1783</v>
      </c>
    </row>
    <row r="332" spans="1:10">
      <c r="A332">
        <v>82601</v>
      </c>
      <c r="B332">
        <v>82601</v>
      </c>
      <c r="C332" t="s">
        <v>1802</v>
      </c>
      <c r="I332" s="7">
        <v>82202</v>
      </c>
      <c r="J332" t="s">
        <v>1784</v>
      </c>
    </row>
    <row r="333" spans="1:10">
      <c r="A333" t="s">
        <v>1803</v>
      </c>
      <c r="B333">
        <v>82602</v>
      </c>
      <c r="C333" t="s">
        <v>1804</v>
      </c>
      <c r="I333" s="7">
        <v>82203</v>
      </c>
      <c r="J333" t="s">
        <v>1785</v>
      </c>
    </row>
    <row r="334" spans="1:10">
      <c r="A334">
        <v>82701</v>
      </c>
      <c r="B334">
        <v>82701</v>
      </c>
      <c r="C334" t="s">
        <v>1805</v>
      </c>
      <c r="I334" s="7">
        <v>82204</v>
      </c>
      <c r="J334" t="s">
        <v>1786</v>
      </c>
    </row>
    <row r="335" spans="1:10">
      <c r="A335">
        <v>82702</v>
      </c>
      <c r="B335">
        <v>82702</v>
      </c>
      <c r="C335" t="s">
        <v>1806</v>
      </c>
      <c r="I335" s="7">
        <v>82301</v>
      </c>
      <c r="J335" t="s">
        <v>1787</v>
      </c>
    </row>
    <row r="336" spans="1:10">
      <c r="A336">
        <v>82703</v>
      </c>
      <c r="B336">
        <v>82703</v>
      </c>
      <c r="C336" t="s">
        <v>1807</v>
      </c>
      <c r="I336" s="7">
        <v>82302</v>
      </c>
      <c r="J336" t="s">
        <v>1788</v>
      </c>
    </row>
    <row r="337" spans="1:10">
      <c r="A337">
        <v>82704</v>
      </c>
      <c r="B337">
        <v>82704</v>
      </c>
      <c r="C337" t="s">
        <v>1808</v>
      </c>
      <c r="I337" s="7">
        <v>82303</v>
      </c>
      <c r="J337" t="s">
        <v>1789</v>
      </c>
    </row>
    <row r="338" spans="1:10">
      <c r="A338">
        <v>82705</v>
      </c>
      <c r="B338">
        <v>82705</v>
      </c>
      <c r="C338" t="s">
        <v>1809</v>
      </c>
      <c r="I338" s="7">
        <v>82304</v>
      </c>
      <c r="J338" t="s">
        <v>1790</v>
      </c>
    </row>
    <row r="339" spans="1:10">
      <c r="A339" t="s">
        <v>1810</v>
      </c>
      <c r="B339">
        <v>82706</v>
      </c>
      <c r="C339" t="s">
        <v>1811</v>
      </c>
      <c r="I339" s="7">
        <v>82305</v>
      </c>
      <c r="J339" t="s">
        <v>1791</v>
      </c>
    </row>
    <row r="340" spans="1:10">
      <c r="A340" t="s">
        <v>1812</v>
      </c>
      <c r="B340">
        <v>82707</v>
      </c>
      <c r="C340" t="s">
        <v>1813</v>
      </c>
      <c r="I340" s="7">
        <v>82401</v>
      </c>
      <c r="J340" t="s">
        <v>1395</v>
      </c>
    </row>
    <row r="341" spans="1:10">
      <c r="A341" t="s">
        <v>1814</v>
      </c>
      <c r="B341">
        <v>82708</v>
      </c>
      <c r="C341" t="s">
        <v>1815</v>
      </c>
      <c r="I341" s="7">
        <v>82402</v>
      </c>
      <c r="J341" t="s">
        <v>1792</v>
      </c>
    </row>
    <row r="342" spans="1:10">
      <c r="A342">
        <v>82801</v>
      </c>
      <c r="B342">
        <v>82801</v>
      </c>
      <c r="C342" t="s">
        <v>1390</v>
      </c>
      <c r="I342" s="7">
        <v>82403</v>
      </c>
      <c r="J342" t="s">
        <v>1793</v>
      </c>
    </row>
    <row r="343" spans="1:10">
      <c r="A343">
        <v>82802</v>
      </c>
      <c r="B343">
        <v>82802</v>
      </c>
      <c r="C343" t="s">
        <v>1816</v>
      </c>
      <c r="I343" s="7">
        <v>82501</v>
      </c>
      <c r="J343" t="s">
        <v>76</v>
      </c>
    </row>
    <row r="344" spans="1:10">
      <c r="A344">
        <v>82803</v>
      </c>
      <c r="B344">
        <v>82803</v>
      </c>
      <c r="C344" t="s">
        <v>64</v>
      </c>
      <c r="I344" s="7">
        <v>82502</v>
      </c>
      <c r="J344" t="s">
        <v>1420</v>
      </c>
    </row>
    <row r="345" spans="1:10">
      <c r="A345" t="s">
        <v>1817</v>
      </c>
      <c r="B345">
        <v>82804</v>
      </c>
      <c r="C345" t="s">
        <v>1818</v>
      </c>
      <c r="I345" s="7">
        <v>82503</v>
      </c>
      <c r="J345" t="s">
        <v>1794</v>
      </c>
    </row>
    <row r="346" spans="1:10">
      <c r="A346">
        <v>82901</v>
      </c>
      <c r="B346">
        <v>82901</v>
      </c>
      <c r="C346" t="s">
        <v>1819</v>
      </c>
      <c r="I346" s="7">
        <v>82504</v>
      </c>
      <c r="J346" t="s">
        <v>1795</v>
      </c>
    </row>
    <row r="347" spans="1:10">
      <c r="A347">
        <v>83001</v>
      </c>
      <c r="B347">
        <v>83001</v>
      </c>
      <c r="C347" t="s">
        <v>1820</v>
      </c>
      <c r="I347" s="7">
        <v>82505</v>
      </c>
      <c r="J347" t="s">
        <v>1797</v>
      </c>
    </row>
    <row r="348" spans="1:10">
      <c r="A348" t="s">
        <v>1821</v>
      </c>
      <c r="B348">
        <v>83002</v>
      </c>
      <c r="C348" t="s">
        <v>1822</v>
      </c>
      <c r="I348" s="7">
        <v>82506</v>
      </c>
      <c r="J348" t="s">
        <v>1799</v>
      </c>
    </row>
    <row r="349" spans="1:10">
      <c r="A349" t="s">
        <v>1823</v>
      </c>
      <c r="B349">
        <v>83101</v>
      </c>
      <c r="C349" t="s">
        <v>1824</v>
      </c>
      <c r="I349" s="7">
        <v>82507</v>
      </c>
      <c r="J349" t="s">
        <v>1801</v>
      </c>
    </row>
    <row r="350" spans="1:10">
      <c r="A350" t="s">
        <v>1825</v>
      </c>
      <c r="B350">
        <v>83102</v>
      </c>
      <c r="C350" t="s">
        <v>1826</v>
      </c>
      <c r="I350" s="7">
        <v>82601</v>
      </c>
      <c r="J350" t="s">
        <v>1802</v>
      </c>
    </row>
    <row r="351" spans="1:10">
      <c r="A351" t="s">
        <v>1827</v>
      </c>
      <c r="B351">
        <v>83103</v>
      </c>
      <c r="C351" t="s">
        <v>1828</v>
      </c>
      <c r="I351" s="7">
        <v>82602</v>
      </c>
      <c r="J351" t="s">
        <v>1804</v>
      </c>
    </row>
    <row r="352" spans="1:10">
      <c r="A352" t="s">
        <v>1829</v>
      </c>
      <c r="B352">
        <v>83104</v>
      </c>
      <c r="C352" t="s">
        <v>1830</v>
      </c>
      <c r="I352" s="7">
        <v>82701</v>
      </c>
      <c r="J352" t="s">
        <v>1805</v>
      </c>
    </row>
    <row r="353" spans="1:10">
      <c r="A353" t="s">
        <v>1831</v>
      </c>
      <c r="B353">
        <v>83105</v>
      </c>
      <c r="C353" t="s">
        <v>1832</v>
      </c>
      <c r="I353" s="7">
        <v>82702</v>
      </c>
      <c r="J353" t="s">
        <v>1806</v>
      </c>
    </row>
    <row r="354" spans="1:10">
      <c r="A354" t="s">
        <v>1833</v>
      </c>
      <c r="B354">
        <v>83106</v>
      </c>
      <c r="C354" t="s">
        <v>1834</v>
      </c>
      <c r="I354" s="7">
        <v>82703</v>
      </c>
      <c r="J354" t="s">
        <v>1807</v>
      </c>
    </row>
    <row r="355" spans="1:10">
      <c r="A355" t="s">
        <v>1835</v>
      </c>
      <c r="B355">
        <v>83107</v>
      </c>
      <c r="C355" t="s">
        <v>1836</v>
      </c>
      <c r="I355" s="7">
        <v>82704</v>
      </c>
      <c r="J355" t="s">
        <v>1808</v>
      </c>
    </row>
    <row r="356" spans="1:10">
      <c r="A356" t="s">
        <v>1837</v>
      </c>
      <c r="B356">
        <v>83108</v>
      </c>
      <c r="C356" t="s">
        <v>1838</v>
      </c>
      <c r="I356" s="7">
        <v>82705</v>
      </c>
      <c r="J356" t="s">
        <v>1809</v>
      </c>
    </row>
    <row r="357" spans="1:10">
      <c r="A357" t="s">
        <v>1839</v>
      </c>
      <c r="B357">
        <v>83109</v>
      </c>
      <c r="C357" t="s">
        <v>1840</v>
      </c>
      <c r="I357" s="7">
        <v>82706</v>
      </c>
      <c r="J357" t="s">
        <v>1811</v>
      </c>
    </row>
    <row r="358" spans="1:10">
      <c r="A358">
        <v>90101</v>
      </c>
      <c r="B358">
        <v>90101</v>
      </c>
      <c r="C358" t="s">
        <v>1841</v>
      </c>
      <c r="I358" s="7">
        <v>82707</v>
      </c>
      <c r="J358" t="s">
        <v>1813</v>
      </c>
    </row>
    <row r="359" spans="1:10">
      <c r="A359">
        <v>90102</v>
      </c>
      <c r="B359">
        <v>90102</v>
      </c>
      <c r="C359" t="s">
        <v>1842</v>
      </c>
      <c r="I359" s="7">
        <v>82708</v>
      </c>
      <c r="J359" t="s">
        <v>1815</v>
      </c>
    </row>
    <row r="360" spans="1:10">
      <c r="A360">
        <v>90103</v>
      </c>
      <c r="B360">
        <v>90103</v>
      </c>
      <c r="C360" t="s">
        <v>1843</v>
      </c>
      <c r="I360" s="7">
        <v>82801</v>
      </c>
      <c r="J360" t="s">
        <v>1390</v>
      </c>
    </row>
    <row r="361" spans="1:10">
      <c r="A361">
        <v>90104</v>
      </c>
      <c r="B361">
        <v>90104</v>
      </c>
      <c r="C361" t="s">
        <v>1844</v>
      </c>
      <c r="I361" s="7">
        <v>82802</v>
      </c>
      <c r="J361" t="s">
        <v>1816</v>
      </c>
    </row>
    <row r="362" spans="1:10">
      <c r="A362">
        <v>90105</v>
      </c>
      <c r="B362">
        <v>90105</v>
      </c>
      <c r="C362" t="s">
        <v>1845</v>
      </c>
      <c r="I362" s="7">
        <v>82803</v>
      </c>
      <c r="J362" t="s">
        <v>64</v>
      </c>
    </row>
    <row r="363" spans="1:10">
      <c r="A363">
        <v>90106</v>
      </c>
      <c r="B363">
        <v>90106</v>
      </c>
      <c r="C363" t="s">
        <v>1846</v>
      </c>
      <c r="I363" s="7">
        <v>82804</v>
      </c>
      <c r="J363" t="s">
        <v>1818</v>
      </c>
    </row>
    <row r="364" spans="1:10">
      <c r="A364" t="s">
        <v>1847</v>
      </c>
      <c r="B364">
        <v>90107</v>
      </c>
      <c r="C364" t="s">
        <v>1848</v>
      </c>
      <c r="I364" s="7">
        <v>82901</v>
      </c>
      <c r="J364" t="s">
        <v>1395</v>
      </c>
    </row>
    <row r="365" spans="1:10">
      <c r="A365" t="s">
        <v>1849</v>
      </c>
      <c r="B365">
        <v>90108</v>
      </c>
      <c r="C365" t="s">
        <v>1850</v>
      </c>
      <c r="I365" s="7">
        <v>82902</v>
      </c>
      <c r="J365" t="s">
        <v>186</v>
      </c>
    </row>
    <row r="366" spans="1:10">
      <c r="A366" t="s">
        <v>1851</v>
      </c>
      <c r="B366">
        <v>90109</v>
      </c>
      <c r="C366" t="s">
        <v>1852</v>
      </c>
      <c r="I366" s="7">
        <v>82903</v>
      </c>
      <c r="J366" t="s">
        <v>545</v>
      </c>
    </row>
    <row r="367" spans="1:10">
      <c r="A367" t="s">
        <v>1853</v>
      </c>
      <c r="B367">
        <v>90110</v>
      </c>
      <c r="C367" t="s">
        <v>1854</v>
      </c>
      <c r="I367" s="7">
        <v>83000</v>
      </c>
      <c r="J367" t="s">
        <v>76</v>
      </c>
    </row>
    <row r="368" spans="1:10">
      <c r="A368" t="s">
        <v>1855</v>
      </c>
      <c r="B368">
        <v>90111</v>
      </c>
      <c r="C368" t="s">
        <v>1856</v>
      </c>
      <c r="I368" s="7">
        <v>83001</v>
      </c>
      <c r="J368" t="s">
        <v>1820</v>
      </c>
    </row>
    <row r="369" spans="1:10">
      <c r="A369">
        <v>90201</v>
      </c>
      <c r="B369">
        <v>90201</v>
      </c>
      <c r="C369" t="s">
        <v>1857</v>
      </c>
      <c r="I369" s="7">
        <v>83002</v>
      </c>
      <c r="J369" t="s">
        <v>1822</v>
      </c>
    </row>
    <row r="370" spans="1:10">
      <c r="A370">
        <v>90202</v>
      </c>
      <c r="B370">
        <v>90202</v>
      </c>
      <c r="C370" t="s">
        <v>1858</v>
      </c>
      <c r="I370" s="7">
        <v>83101</v>
      </c>
      <c r="J370" t="s">
        <v>1824</v>
      </c>
    </row>
    <row r="371" spans="1:10">
      <c r="A371">
        <v>90203</v>
      </c>
      <c r="B371">
        <v>90203</v>
      </c>
      <c r="C371" t="s">
        <v>124</v>
      </c>
      <c r="I371" s="7">
        <v>83102</v>
      </c>
      <c r="J371" t="s">
        <v>1826</v>
      </c>
    </row>
    <row r="372" spans="1:10">
      <c r="A372">
        <v>90301</v>
      </c>
      <c r="B372">
        <v>90301</v>
      </c>
      <c r="C372" t="s">
        <v>1859</v>
      </c>
      <c r="I372" s="7">
        <v>83103</v>
      </c>
      <c r="J372" t="s">
        <v>1828</v>
      </c>
    </row>
    <row r="373" spans="1:10">
      <c r="A373" t="s">
        <v>1860</v>
      </c>
      <c r="B373">
        <v>90302</v>
      </c>
      <c r="C373" t="s">
        <v>1861</v>
      </c>
      <c r="I373" s="7">
        <v>83104</v>
      </c>
      <c r="J373" t="s">
        <v>1830</v>
      </c>
    </row>
    <row r="374" spans="1:10">
      <c r="A374" t="s">
        <v>1862</v>
      </c>
      <c r="B374">
        <v>90303</v>
      </c>
      <c r="C374" t="s">
        <v>1863</v>
      </c>
      <c r="I374" s="7">
        <v>83105</v>
      </c>
      <c r="J374" t="s">
        <v>1832</v>
      </c>
    </row>
    <row r="375" spans="1:10">
      <c r="A375">
        <v>90401</v>
      </c>
      <c r="B375">
        <v>90401</v>
      </c>
      <c r="C375" t="s">
        <v>1864</v>
      </c>
      <c r="I375" s="7">
        <v>83106</v>
      </c>
      <c r="J375" t="s">
        <v>1834</v>
      </c>
    </row>
    <row r="376" spans="1:10">
      <c r="A376">
        <v>90402</v>
      </c>
      <c r="B376">
        <v>90402</v>
      </c>
      <c r="C376" t="s">
        <v>1865</v>
      </c>
      <c r="I376" s="7">
        <v>83107</v>
      </c>
      <c r="J376" t="s">
        <v>1836</v>
      </c>
    </row>
    <row r="377" spans="1:10">
      <c r="A377" t="s">
        <v>1866</v>
      </c>
      <c r="B377">
        <v>90403</v>
      </c>
      <c r="C377" t="s">
        <v>1867</v>
      </c>
      <c r="I377" s="7">
        <v>83108</v>
      </c>
      <c r="J377" t="s">
        <v>1838</v>
      </c>
    </row>
    <row r="378" spans="1:10">
      <c r="A378">
        <v>90501</v>
      </c>
      <c r="B378">
        <v>90501</v>
      </c>
      <c r="C378" t="s">
        <v>1868</v>
      </c>
      <c r="I378" s="7">
        <v>83109</v>
      </c>
      <c r="J378" t="s">
        <v>1840</v>
      </c>
    </row>
    <row r="379" spans="1:10">
      <c r="A379">
        <v>90502</v>
      </c>
      <c r="B379">
        <v>90502</v>
      </c>
      <c r="C379" t="s">
        <v>1869</v>
      </c>
      <c r="I379" s="7">
        <v>83203</v>
      </c>
      <c r="J379" t="s">
        <v>296</v>
      </c>
    </row>
    <row r="380" spans="1:10">
      <c r="A380">
        <v>90503</v>
      </c>
      <c r="B380">
        <v>90503</v>
      </c>
      <c r="C380" t="s">
        <v>1870</v>
      </c>
      <c r="I380" s="7">
        <v>83300</v>
      </c>
      <c r="J380" t="s">
        <v>339</v>
      </c>
    </row>
    <row r="381" spans="1:10">
      <c r="A381">
        <v>90601</v>
      </c>
      <c r="B381">
        <v>90601</v>
      </c>
      <c r="C381" t="s">
        <v>1871</v>
      </c>
      <c r="I381" s="7">
        <v>83400</v>
      </c>
      <c r="J381" t="s">
        <v>127</v>
      </c>
    </row>
    <row r="382" spans="1:10">
      <c r="A382">
        <v>90602</v>
      </c>
      <c r="B382">
        <v>90602</v>
      </c>
      <c r="C382" t="s">
        <v>1872</v>
      </c>
      <c r="I382" s="7">
        <v>85201</v>
      </c>
      <c r="J382" t="s">
        <v>1406</v>
      </c>
    </row>
    <row r="383" spans="1:10">
      <c r="A383" t="s">
        <v>1873</v>
      </c>
      <c r="B383">
        <v>90603</v>
      </c>
      <c r="C383" t="s">
        <v>1874</v>
      </c>
      <c r="I383" s="7">
        <v>85210</v>
      </c>
      <c r="J383" t="s">
        <v>1408</v>
      </c>
    </row>
    <row r="384" spans="1:10">
      <c r="A384">
        <v>90701</v>
      </c>
      <c r="B384">
        <v>90701</v>
      </c>
      <c r="C384" t="s">
        <v>1875</v>
      </c>
      <c r="I384" s="7">
        <v>85211</v>
      </c>
      <c r="J384" t="s">
        <v>1411</v>
      </c>
    </row>
    <row r="385" spans="1:10">
      <c r="A385" t="s">
        <v>1876</v>
      </c>
      <c r="B385">
        <v>100101</v>
      </c>
      <c r="C385" t="s">
        <v>1877</v>
      </c>
      <c r="I385" s="7">
        <v>85212</v>
      </c>
      <c r="J385" t="s">
        <v>1414</v>
      </c>
    </row>
    <row r="386" spans="1:10">
      <c r="A386" t="s">
        <v>1878</v>
      </c>
      <c r="B386">
        <v>100201</v>
      </c>
      <c r="C386" t="s">
        <v>1879</v>
      </c>
      <c r="I386" s="7">
        <v>85228</v>
      </c>
      <c r="J386" t="s">
        <v>1417</v>
      </c>
    </row>
    <row r="387" spans="1:10">
      <c r="A387" t="s">
        <v>1880</v>
      </c>
      <c r="B387">
        <v>100202</v>
      </c>
      <c r="C387" t="s">
        <v>1881</v>
      </c>
      <c r="I387" s="7">
        <v>85229</v>
      </c>
      <c r="J387" t="s">
        <v>1420</v>
      </c>
    </row>
    <row r="388" spans="1:10">
      <c r="A388" t="s">
        <v>1882</v>
      </c>
      <c r="B388">
        <v>100203</v>
      </c>
      <c r="C388" t="s">
        <v>1883</v>
      </c>
      <c r="I388" s="7">
        <v>90101</v>
      </c>
      <c r="J388" t="s">
        <v>1841</v>
      </c>
    </row>
    <row r="389" spans="1:10">
      <c r="A389" t="s">
        <v>1884</v>
      </c>
      <c r="B389">
        <v>100204</v>
      </c>
      <c r="C389" t="s">
        <v>1885</v>
      </c>
      <c r="I389" s="7">
        <v>90102</v>
      </c>
      <c r="J389" t="s">
        <v>1842</v>
      </c>
    </row>
    <row r="390" spans="1:10">
      <c r="A390" t="s">
        <v>1886</v>
      </c>
      <c r="B390">
        <v>100205</v>
      </c>
      <c r="C390" t="s">
        <v>1887</v>
      </c>
      <c r="I390" s="7">
        <v>90103</v>
      </c>
      <c r="J390" t="s">
        <v>1843</v>
      </c>
    </row>
    <row r="391" spans="1:10">
      <c r="A391" t="s">
        <v>1888</v>
      </c>
      <c r="B391">
        <v>100206</v>
      </c>
      <c r="C391" t="s">
        <v>1889</v>
      </c>
      <c r="I391" s="7">
        <v>90104</v>
      </c>
      <c r="J391" t="s">
        <v>1844</v>
      </c>
    </row>
    <row r="392" spans="1:10">
      <c r="A392" t="s">
        <v>1890</v>
      </c>
      <c r="B392">
        <v>100301</v>
      </c>
      <c r="C392" t="s">
        <v>1891</v>
      </c>
      <c r="I392" s="7">
        <v>90105</v>
      </c>
      <c r="J392" t="s">
        <v>1845</v>
      </c>
    </row>
    <row r="393" spans="1:10">
      <c r="A393" t="s">
        <v>1892</v>
      </c>
      <c r="B393">
        <v>100401</v>
      </c>
      <c r="C393" t="s">
        <v>1893</v>
      </c>
      <c r="I393" s="7">
        <v>90106</v>
      </c>
      <c r="J393" t="s">
        <v>1846</v>
      </c>
    </row>
    <row r="394" spans="1:10">
      <c r="A394">
        <v>100402</v>
      </c>
      <c r="B394">
        <v>100402</v>
      </c>
      <c r="C394" t="s">
        <v>1894</v>
      </c>
      <c r="I394" s="7">
        <v>90107</v>
      </c>
      <c r="J394" t="s">
        <v>1848</v>
      </c>
    </row>
    <row r="395" spans="1:10">
      <c r="A395" t="s">
        <v>1895</v>
      </c>
      <c r="B395">
        <v>100403</v>
      </c>
      <c r="C395" t="s">
        <v>1896</v>
      </c>
      <c r="I395" s="7">
        <v>90108</v>
      </c>
      <c r="J395" t="s">
        <v>1850</v>
      </c>
    </row>
    <row r="396" spans="1:10">
      <c r="A396" t="s">
        <v>1897</v>
      </c>
      <c r="B396">
        <v>100404</v>
      </c>
      <c r="C396" t="s">
        <v>1898</v>
      </c>
      <c r="I396" s="7">
        <v>90109</v>
      </c>
      <c r="J396" t="s">
        <v>1852</v>
      </c>
    </row>
    <row r="397" spans="1:10">
      <c r="A397" t="s">
        <v>1899</v>
      </c>
      <c r="B397">
        <v>100405</v>
      </c>
      <c r="C397" t="s">
        <v>1900</v>
      </c>
      <c r="I397" s="7">
        <v>90110</v>
      </c>
      <c r="J397" t="s">
        <v>1854</v>
      </c>
    </row>
    <row r="398" spans="1:10">
      <c r="A398" t="s">
        <v>1901</v>
      </c>
      <c r="B398">
        <v>100501</v>
      </c>
      <c r="C398" t="s">
        <v>1902</v>
      </c>
      <c r="I398" s="7">
        <v>90111</v>
      </c>
      <c r="J398" t="s">
        <v>1856</v>
      </c>
    </row>
    <row r="399" spans="1:10">
      <c r="A399" t="s">
        <v>1903</v>
      </c>
      <c r="B399">
        <v>100502</v>
      </c>
      <c r="C399" t="s">
        <v>1904</v>
      </c>
      <c r="I399" s="7">
        <v>90201</v>
      </c>
      <c r="J399" t="s">
        <v>1857</v>
      </c>
    </row>
    <row r="400" spans="1:10">
      <c r="A400" t="s">
        <v>1905</v>
      </c>
      <c r="B400">
        <v>100503</v>
      </c>
      <c r="C400" t="s">
        <v>1906</v>
      </c>
      <c r="I400" s="7">
        <v>90202</v>
      </c>
      <c r="J400" t="s">
        <v>1858</v>
      </c>
    </row>
    <row r="401" spans="1:10">
      <c r="A401" t="s">
        <v>1907</v>
      </c>
      <c r="B401">
        <v>100504</v>
      </c>
      <c r="C401" t="s">
        <v>1908</v>
      </c>
      <c r="I401" s="7">
        <v>90203</v>
      </c>
      <c r="J401" t="s">
        <v>124</v>
      </c>
    </row>
    <row r="402" spans="1:10">
      <c r="A402" t="s">
        <v>1909</v>
      </c>
      <c r="B402">
        <v>100505</v>
      </c>
      <c r="C402" t="s">
        <v>1910</v>
      </c>
      <c r="I402" s="7">
        <v>90301</v>
      </c>
      <c r="J402" t="s">
        <v>141</v>
      </c>
    </row>
    <row r="403" spans="1:10">
      <c r="A403" t="s">
        <v>1911</v>
      </c>
      <c r="B403">
        <v>100506</v>
      </c>
      <c r="C403" t="s">
        <v>1912</v>
      </c>
      <c r="I403" s="7">
        <v>90302</v>
      </c>
      <c r="J403" t="s">
        <v>1861</v>
      </c>
    </row>
    <row r="404" spans="1:10">
      <c r="A404" t="s">
        <v>1913</v>
      </c>
      <c r="B404">
        <v>100507</v>
      </c>
      <c r="C404" t="s">
        <v>1914</v>
      </c>
      <c r="I404" s="7">
        <v>90303</v>
      </c>
      <c r="J404" t="s">
        <v>1863</v>
      </c>
    </row>
    <row r="405" spans="1:10">
      <c r="A405" t="s">
        <v>1915</v>
      </c>
      <c r="B405">
        <v>100601</v>
      </c>
      <c r="C405" t="s">
        <v>1916</v>
      </c>
      <c r="I405" s="7">
        <v>90401</v>
      </c>
      <c r="J405" t="s">
        <v>1864</v>
      </c>
    </row>
    <row r="406" spans="1:10">
      <c r="A406">
        <v>100701</v>
      </c>
      <c r="B406">
        <v>100701</v>
      </c>
      <c r="C406" t="s">
        <v>1917</v>
      </c>
      <c r="I406" s="7">
        <v>90402</v>
      </c>
      <c r="J406" t="s">
        <v>1865</v>
      </c>
    </row>
    <row r="407" spans="1:10">
      <c r="A407">
        <v>100702</v>
      </c>
      <c r="B407">
        <v>100702</v>
      </c>
      <c r="C407" t="s">
        <v>1918</v>
      </c>
      <c r="I407" s="7">
        <v>90403</v>
      </c>
      <c r="J407" t="s">
        <v>1867</v>
      </c>
    </row>
    <row r="408" spans="1:10">
      <c r="A408" t="s">
        <v>1919</v>
      </c>
      <c r="B408">
        <v>100703</v>
      </c>
      <c r="C408" t="s">
        <v>1920</v>
      </c>
      <c r="I408" s="7">
        <v>90501</v>
      </c>
      <c r="J408" t="s">
        <v>1868</v>
      </c>
    </row>
    <row r="409" spans="1:10">
      <c r="A409" t="s">
        <v>1921</v>
      </c>
      <c r="B409">
        <v>100704</v>
      </c>
      <c r="C409" t="s">
        <v>1922</v>
      </c>
      <c r="I409" s="7">
        <v>90502</v>
      </c>
      <c r="J409" t="s">
        <v>1869</v>
      </c>
    </row>
    <row r="410" spans="1:10">
      <c r="A410" t="s">
        <v>1923</v>
      </c>
      <c r="B410">
        <v>100705</v>
      </c>
      <c r="C410" t="s">
        <v>1924</v>
      </c>
      <c r="I410" s="7">
        <v>90503</v>
      </c>
      <c r="J410" t="s">
        <v>1870</v>
      </c>
    </row>
    <row r="411" spans="1:10">
      <c r="A411" t="s">
        <v>1925</v>
      </c>
      <c r="B411">
        <v>100706</v>
      </c>
      <c r="C411" t="s">
        <v>1926</v>
      </c>
      <c r="I411" s="7">
        <v>90601</v>
      </c>
      <c r="J411" t="s">
        <v>1871</v>
      </c>
    </row>
    <row r="412" spans="1:10">
      <c r="A412" t="s">
        <v>1927</v>
      </c>
      <c r="B412">
        <v>100707</v>
      </c>
      <c r="C412" t="s">
        <v>1928</v>
      </c>
      <c r="I412" s="7">
        <v>90602</v>
      </c>
      <c r="J412" t="s">
        <v>1872</v>
      </c>
    </row>
    <row r="413" spans="1:10">
      <c r="A413">
        <v>100801</v>
      </c>
      <c r="B413">
        <v>100801</v>
      </c>
      <c r="C413" t="s">
        <v>1929</v>
      </c>
      <c r="I413" s="7">
        <v>90603</v>
      </c>
      <c r="J413" t="s">
        <v>1874</v>
      </c>
    </row>
    <row r="414" spans="1:10">
      <c r="A414">
        <v>100802</v>
      </c>
      <c r="B414">
        <v>100802</v>
      </c>
      <c r="C414" t="s">
        <v>1930</v>
      </c>
      <c r="I414" s="7">
        <v>90701</v>
      </c>
      <c r="J414" t="s">
        <v>103</v>
      </c>
    </row>
    <row r="415" spans="1:10">
      <c r="A415" t="s">
        <v>1931</v>
      </c>
      <c r="B415">
        <v>100803</v>
      </c>
      <c r="C415" t="s">
        <v>1932</v>
      </c>
      <c r="I415" s="7">
        <v>90702</v>
      </c>
      <c r="J415" t="s">
        <v>151</v>
      </c>
    </row>
    <row r="416" spans="1:10">
      <c r="A416" t="s">
        <v>1933</v>
      </c>
      <c r="B416">
        <v>100804</v>
      </c>
      <c r="C416" t="s">
        <v>1934</v>
      </c>
      <c r="I416" s="7">
        <v>90703</v>
      </c>
      <c r="J416" t="s">
        <v>247</v>
      </c>
    </row>
    <row r="417" spans="1:10">
      <c r="A417" t="s">
        <v>1935</v>
      </c>
      <c r="B417">
        <v>100805</v>
      </c>
      <c r="C417" t="s">
        <v>1936</v>
      </c>
      <c r="I417" s="7">
        <v>90704</v>
      </c>
      <c r="J417" t="s">
        <v>188</v>
      </c>
    </row>
    <row r="418" spans="1:10">
      <c r="A418" t="s">
        <v>1937</v>
      </c>
      <c r="B418">
        <v>100806</v>
      </c>
      <c r="C418" t="s">
        <v>1938</v>
      </c>
      <c r="I418" s="7">
        <v>90705</v>
      </c>
      <c r="J418" t="s">
        <v>548</v>
      </c>
    </row>
    <row r="419" spans="1:10">
      <c r="A419" t="s">
        <v>1939</v>
      </c>
      <c r="B419">
        <v>100901</v>
      </c>
      <c r="C419" t="s">
        <v>1940</v>
      </c>
      <c r="I419" s="7">
        <v>90707</v>
      </c>
      <c r="J419" t="s">
        <v>124</v>
      </c>
    </row>
    <row r="420" spans="1:10">
      <c r="A420">
        <v>101001</v>
      </c>
      <c r="B420">
        <v>101001</v>
      </c>
      <c r="C420" t="s">
        <v>1941</v>
      </c>
      <c r="I420" s="7">
        <v>90900</v>
      </c>
      <c r="J420" t="s">
        <v>1437</v>
      </c>
    </row>
    <row r="421" spans="1:10">
      <c r="A421">
        <v>101002</v>
      </c>
      <c r="B421">
        <v>101002</v>
      </c>
      <c r="C421" t="s">
        <v>1942</v>
      </c>
      <c r="I421" s="7">
        <v>95131</v>
      </c>
      <c r="J421" t="s">
        <v>1440</v>
      </c>
    </row>
    <row r="422" spans="1:10">
      <c r="A422">
        <v>101003</v>
      </c>
      <c r="B422">
        <v>101003</v>
      </c>
      <c r="C422" t="s">
        <v>1943</v>
      </c>
      <c r="I422" s="7">
        <v>95135</v>
      </c>
      <c r="J422" t="s">
        <v>907</v>
      </c>
    </row>
    <row r="423" spans="1:10">
      <c r="A423">
        <v>101004</v>
      </c>
      <c r="B423">
        <v>101004</v>
      </c>
      <c r="C423" t="s">
        <v>1944</v>
      </c>
      <c r="I423" s="7">
        <v>95136</v>
      </c>
      <c r="J423" t="s">
        <v>1445</v>
      </c>
    </row>
    <row r="424" spans="1:10">
      <c r="A424">
        <v>101005</v>
      </c>
      <c r="B424">
        <v>101005</v>
      </c>
      <c r="C424" t="s">
        <v>1945</v>
      </c>
      <c r="I424" s="7">
        <v>95138</v>
      </c>
      <c r="J424" t="s">
        <v>144</v>
      </c>
    </row>
    <row r="425" spans="1:10">
      <c r="A425">
        <v>101006</v>
      </c>
      <c r="B425">
        <v>101006</v>
      </c>
      <c r="C425" t="s">
        <v>1946</v>
      </c>
      <c r="I425" s="7">
        <v>95300</v>
      </c>
      <c r="J425" t="s">
        <v>64</v>
      </c>
    </row>
    <row r="426" spans="1:10">
      <c r="A426">
        <v>101007</v>
      </c>
      <c r="B426">
        <v>101007</v>
      </c>
      <c r="C426" t="s">
        <v>1947</v>
      </c>
      <c r="I426" s="7">
        <v>95400</v>
      </c>
      <c r="J426" t="s">
        <v>100</v>
      </c>
    </row>
    <row r="427" spans="1:10">
      <c r="A427" t="s">
        <v>1948</v>
      </c>
      <c r="B427">
        <v>101008</v>
      </c>
      <c r="C427" t="s">
        <v>1949</v>
      </c>
      <c r="I427" s="7">
        <v>97300</v>
      </c>
      <c r="J427" t="s">
        <v>58</v>
      </c>
    </row>
    <row r="428" spans="1:10">
      <c r="A428">
        <v>101101</v>
      </c>
      <c r="B428">
        <v>101101</v>
      </c>
      <c r="C428" t="s">
        <v>1950</v>
      </c>
      <c r="I428" s="7">
        <v>100101</v>
      </c>
      <c r="J428" t="s">
        <v>1877</v>
      </c>
    </row>
    <row r="429" spans="1:10">
      <c r="A429">
        <v>120101</v>
      </c>
      <c r="B429">
        <v>120101</v>
      </c>
      <c r="C429" t="s">
        <v>1951</v>
      </c>
      <c r="I429" s="7">
        <v>100201</v>
      </c>
      <c r="J429" t="s">
        <v>1879</v>
      </c>
    </row>
    <row r="430" spans="1:10">
      <c r="A430">
        <v>120102</v>
      </c>
      <c r="B430">
        <v>120102</v>
      </c>
      <c r="C430" t="s">
        <v>1952</v>
      </c>
      <c r="I430" s="7">
        <v>100202</v>
      </c>
      <c r="J430" t="s">
        <v>1881</v>
      </c>
    </row>
    <row r="431" spans="1:10">
      <c r="A431">
        <v>120103</v>
      </c>
      <c r="B431">
        <v>120103</v>
      </c>
      <c r="C431" t="s">
        <v>1953</v>
      </c>
      <c r="I431" s="7">
        <v>100203</v>
      </c>
      <c r="J431" t="s">
        <v>1883</v>
      </c>
    </row>
    <row r="432" spans="1:10">
      <c r="A432">
        <v>120104</v>
      </c>
      <c r="B432">
        <v>120104</v>
      </c>
      <c r="C432" t="s">
        <v>1954</v>
      </c>
      <c r="I432" s="7">
        <v>100204</v>
      </c>
      <c r="J432" t="s">
        <v>1885</v>
      </c>
    </row>
    <row r="433" spans="1:10">
      <c r="A433">
        <v>120105</v>
      </c>
      <c r="B433">
        <v>120105</v>
      </c>
      <c r="C433" t="s">
        <v>1955</v>
      </c>
      <c r="I433" s="7">
        <v>100205</v>
      </c>
      <c r="J433" t="s">
        <v>1887</v>
      </c>
    </row>
    <row r="434" spans="1:10">
      <c r="A434" t="s">
        <v>1956</v>
      </c>
      <c r="B434">
        <v>120106</v>
      </c>
      <c r="C434" t="s">
        <v>1957</v>
      </c>
      <c r="I434" s="7">
        <v>100206</v>
      </c>
      <c r="J434" t="s">
        <v>1889</v>
      </c>
    </row>
    <row r="435" spans="1:10">
      <c r="A435" t="s">
        <v>1958</v>
      </c>
      <c r="B435">
        <v>120201</v>
      </c>
      <c r="C435" t="s">
        <v>79</v>
      </c>
      <c r="I435" s="7">
        <v>100301</v>
      </c>
      <c r="J435" t="s">
        <v>1891</v>
      </c>
    </row>
    <row r="436" spans="1:10">
      <c r="A436">
        <v>120202</v>
      </c>
      <c r="B436">
        <v>120202</v>
      </c>
      <c r="C436" t="s">
        <v>1959</v>
      </c>
      <c r="I436" s="7">
        <v>100401</v>
      </c>
      <c r="J436" t="s">
        <v>1893</v>
      </c>
    </row>
    <row r="437" spans="1:10">
      <c r="A437" t="s">
        <v>1960</v>
      </c>
      <c r="B437">
        <v>120203</v>
      </c>
      <c r="C437" t="s">
        <v>1961</v>
      </c>
      <c r="I437" s="7">
        <v>100402</v>
      </c>
      <c r="J437" t="s">
        <v>1894</v>
      </c>
    </row>
    <row r="438" spans="1:10">
      <c r="A438">
        <v>120204</v>
      </c>
      <c r="B438">
        <v>120204</v>
      </c>
      <c r="C438" t="s">
        <v>1962</v>
      </c>
      <c r="I438" s="7">
        <v>100403</v>
      </c>
      <c r="J438" t="s">
        <v>1896</v>
      </c>
    </row>
    <row r="439" spans="1:10">
      <c r="A439">
        <v>120205</v>
      </c>
      <c r="B439">
        <v>120205</v>
      </c>
      <c r="C439" t="s">
        <v>162</v>
      </c>
      <c r="I439" s="7">
        <v>100404</v>
      </c>
      <c r="J439" t="s">
        <v>1898</v>
      </c>
    </row>
    <row r="440" spans="1:10">
      <c r="A440">
        <v>120206</v>
      </c>
      <c r="B440">
        <v>120206</v>
      </c>
      <c r="C440" t="s">
        <v>1963</v>
      </c>
      <c r="I440" s="7">
        <v>100405</v>
      </c>
      <c r="J440" t="s">
        <v>1900</v>
      </c>
    </row>
    <row r="441" spans="1:10">
      <c r="A441">
        <v>120207</v>
      </c>
      <c r="B441">
        <v>120207</v>
      </c>
      <c r="C441" t="s">
        <v>1964</v>
      </c>
      <c r="I441" s="7">
        <v>100501</v>
      </c>
      <c r="J441" t="s">
        <v>1902</v>
      </c>
    </row>
    <row r="442" spans="1:10">
      <c r="A442">
        <v>120208</v>
      </c>
      <c r="B442">
        <v>120208</v>
      </c>
      <c r="C442" t="s">
        <v>1965</v>
      </c>
      <c r="I442" s="7">
        <v>100502</v>
      </c>
      <c r="J442" t="s">
        <v>1904</v>
      </c>
    </row>
    <row r="443" spans="1:10">
      <c r="A443">
        <v>120209</v>
      </c>
      <c r="B443">
        <v>120209</v>
      </c>
      <c r="C443" t="s">
        <v>1966</v>
      </c>
      <c r="I443" s="7">
        <v>100503</v>
      </c>
      <c r="J443" t="s">
        <v>1906</v>
      </c>
    </row>
    <row r="444" spans="1:10">
      <c r="A444">
        <v>120210</v>
      </c>
      <c r="B444">
        <v>120210</v>
      </c>
      <c r="C444" t="s">
        <v>1967</v>
      </c>
      <c r="I444" s="7">
        <v>100504</v>
      </c>
      <c r="J444" t="s">
        <v>1908</v>
      </c>
    </row>
    <row r="445" spans="1:10">
      <c r="A445" t="s">
        <v>1968</v>
      </c>
      <c r="B445">
        <v>120211</v>
      </c>
      <c r="C445" t="s">
        <v>1969</v>
      </c>
      <c r="I445" s="7">
        <v>100505</v>
      </c>
      <c r="J445" t="s">
        <v>1910</v>
      </c>
    </row>
    <row r="446" spans="1:10">
      <c r="A446" t="s">
        <v>1970</v>
      </c>
      <c r="B446">
        <v>120212</v>
      </c>
      <c r="C446" t="s">
        <v>1971</v>
      </c>
      <c r="I446" s="7">
        <v>100506</v>
      </c>
      <c r="J446" t="s">
        <v>1912</v>
      </c>
    </row>
    <row r="447" spans="1:10">
      <c r="A447" t="s">
        <v>1972</v>
      </c>
      <c r="B447">
        <v>120213</v>
      </c>
      <c r="C447" t="s">
        <v>1973</v>
      </c>
      <c r="I447" s="7">
        <v>100507</v>
      </c>
      <c r="J447" t="s">
        <v>1914</v>
      </c>
    </row>
    <row r="448" spans="1:10">
      <c r="A448" t="s">
        <v>1974</v>
      </c>
      <c r="B448">
        <v>120214</v>
      </c>
      <c r="C448" t="s">
        <v>1975</v>
      </c>
      <c r="I448" s="7">
        <v>100601</v>
      </c>
      <c r="J448" t="s">
        <v>1916</v>
      </c>
    </row>
    <row r="449" spans="1:10">
      <c r="A449">
        <v>120301</v>
      </c>
      <c r="B449">
        <v>120301</v>
      </c>
      <c r="C449" t="s">
        <v>74</v>
      </c>
      <c r="I449" s="7">
        <v>100701</v>
      </c>
      <c r="J449" t="s">
        <v>1917</v>
      </c>
    </row>
    <row r="450" spans="1:10">
      <c r="A450">
        <v>120302</v>
      </c>
      <c r="B450">
        <v>120302</v>
      </c>
      <c r="C450" t="s">
        <v>1976</v>
      </c>
      <c r="I450" s="7">
        <v>100702</v>
      </c>
      <c r="J450" t="s">
        <v>1918</v>
      </c>
    </row>
    <row r="451" spans="1:10">
      <c r="A451">
        <v>120401</v>
      </c>
      <c r="B451">
        <v>120401</v>
      </c>
      <c r="C451" t="s">
        <v>1977</v>
      </c>
      <c r="I451" s="7">
        <v>100703</v>
      </c>
      <c r="J451" t="s">
        <v>1920</v>
      </c>
    </row>
    <row r="452" spans="1:10">
      <c r="A452">
        <v>120402</v>
      </c>
      <c r="B452">
        <v>120402</v>
      </c>
      <c r="C452" t="s">
        <v>1456</v>
      </c>
      <c r="I452" s="7">
        <v>100704</v>
      </c>
      <c r="J452" t="s">
        <v>1922</v>
      </c>
    </row>
    <row r="453" spans="1:10">
      <c r="A453">
        <v>120403</v>
      </c>
      <c r="B453">
        <v>120403</v>
      </c>
      <c r="C453" t="s">
        <v>1978</v>
      </c>
      <c r="I453" s="7">
        <v>100705</v>
      </c>
      <c r="J453" t="s">
        <v>1924</v>
      </c>
    </row>
    <row r="454" spans="1:10">
      <c r="A454">
        <v>120404</v>
      </c>
      <c r="B454">
        <v>120404</v>
      </c>
      <c r="C454" t="s">
        <v>1979</v>
      </c>
      <c r="I454" s="7">
        <v>100706</v>
      </c>
      <c r="J454" t="s">
        <v>1926</v>
      </c>
    </row>
    <row r="455" spans="1:10">
      <c r="A455">
        <v>120405</v>
      </c>
      <c r="B455">
        <v>120405</v>
      </c>
      <c r="C455" t="s">
        <v>1980</v>
      </c>
      <c r="I455" s="7">
        <v>100707</v>
      </c>
      <c r="J455" t="s">
        <v>1928</v>
      </c>
    </row>
    <row r="456" spans="1:10">
      <c r="A456" t="s">
        <v>1981</v>
      </c>
      <c r="B456">
        <v>120406</v>
      </c>
      <c r="C456" t="s">
        <v>1982</v>
      </c>
      <c r="I456" s="7">
        <v>100801</v>
      </c>
      <c r="J456" t="s">
        <v>1929</v>
      </c>
    </row>
    <row r="457" spans="1:10">
      <c r="A457" t="s">
        <v>1983</v>
      </c>
      <c r="B457">
        <v>120407</v>
      </c>
      <c r="C457" t="s">
        <v>1984</v>
      </c>
      <c r="I457" s="7">
        <v>100802</v>
      </c>
      <c r="J457" t="s">
        <v>1930</v>
      </c>
    </row>
    <row r="458" spans="1:10">
      <c r="A458" t="s">
        <v>1985</v>
      </c>
      <c r="B458">
        <v>120408</v>
      </c>
      <c r="C458" t="s">
        <v>1986</v>
      </c>
      <c r="I458" s="7">
        <v>100803</v>
      </c>
      <c r="J458" t="s">
        <v>1932</v>
      </c>
    </row>
    <row r="459" spans="1:10">
      <c r="A459" t="s">
        <v>1987</v>
      </c>
      <c r="B459">
        <v>120409</v>
      </c>
      <c r="C459" t="s">
        <v>1988</v>
      </c>
      <c r="I459" s="7">
        <v>100804</v>
      </c>
      <c r="J459" t="s">
        <v>1934</v>
      </c>
    </row>
    <row r="460" spans="1:10">
      <c r="A460">
        <v>120501</v>
      </c>
      <c r="B460">
        <v>120501</v>
      </c>
      <c r="C460" t="s">
        <v>1989</v>
      </c>
      <c r="I460" s="7">
        <v>100805</v>
      </c>
      <c r="J460" t="s">
        <v>1936</v>
      </c>
    </row>
    <row r="461" spans="1:10">
      <c r="A461">
        <v>120502</v>
      </c>
      <c r="B461">
        <v>120502</v>
      </c>
      <c r="C461" t="s">
        <v>1990</v>
      </c>
      <c r="I461" s="7">
        <v>100806</v>
      </c>
      <c r="J461" t="s">
        <v>1938</v>
      </c>
    </row>
    <row r="462" spans="1:10">
      <c r="A462">
        <v>120503</v>
      </c>
      <c r="B462">
        <v>120503</v>
      </c>
      <c r="C462" t="s">
        <v>1991</v>
      </c>
      <c r="I462" s="7">
        <v>100901</v>
      </c>
      <c r="J462" t="s">
        <v>1940</v>
      </c>
    </row>
    <row r="463" spans="1:10">
      <c r="A463">
        <v>120601</v>
      </c>
      <c r="B463">
        <v>120601</v>
      </c>
      <c r="C463" t="s">
        <v>1992</v>
      </c>
      <c r="I463" s="7">
        <v>101001</v>
      </c>
      <c r="J463" t="s">
        <v>1941</v>
      </c>
    </row>
    <row r="464" spans="1:10">
      <c r="A464">
        <v>120602</v>
      </c>
      <c r="B464">
        <v>120602</v>
      </c>
      <c r="C464" t="s">
        <v>1993</v>
      </c>
      <c r="I464" s="7">
        <v>101002</v>
      </c>
      <c r="J464" t="s">
        <v>1942</v>
      </c>
    </row>
    <row r="465" spans="1:10">
      <c r="A465" t="s">
        <v>1994</v>
      </c>
      <c r="B465">
        <v>120603</v>
      </c>
      <c r="C465" t="s">
        <v>1995</v>
      </c>
      <c r="I465" s="7">
        <v>101003</v>
      </c>
      <c r="J465" t="s">
        <v>1943</v>
      </c>
    </row>
    <row r="466" spans="1:10">
      <c r="A466">
        <v>120701</v>
      </c>
      <c r="B466">
        <v>120701</v>
      </c>
      <c r="C466" t="s">
        <v>1996</v>
      </c>
      <c r="I466" s="7">
        <v>101004</v>
      </c>
      <c r="J466" t="s">
        <v>1944</v>
      </c>
    </row>
    <row r="467" spans="1:10">
      <c r="A467" t="s">
        <v>1997</v>
      </c>
      <c r="B467">
        <v>120702</v>
      </c>
      <c r="C467" t="s">
        <v>1998</v>
      </c>
      <c r="I467" s="7">
        <v>101005</v>
      </c>
      <c r="J467" t="s">
        <v>1945</v>
      </c>
    </row>
    <row r="468" spans="1:10">
      <c r="A468" t="s">
        <v>1999</v>
      </c>
      <c r="B468">
        <v>120703</v>
      </c>
      <c r="C468" t="s">
        <v>2000</v>
      </c>
      <c r="I468" s="7">
        <v>101006</v>
      </c>
      <c r="J468" t="s">
        <v>1946</v>
      </c>
    </row>
    <row r="469" spans="1:10">
      <c r="A469">
        <v>120801</v>
      </c>
      <c r="B469">
        <v>120801</v>
      </c>
      <c r="C469" t="s">
        <v>2001</v>
      </c>
      <c r="I469" s="7">
        <v>101007</v>
      </c>
      <c r="J469" t="s">
        <v>1947</v>
      </c>
    </row>
    <row r="470" spans="1:10">
      <c r="A470" t="s">
        <v>2002</v>
      </c>
      <c r="B470">
        <v>120802</v>
      </c>
      <c r="C470" t="s">
        <v>2003</v>
      </c>
      <c r="I470" s="7">
        <v>101008</v>
      </c>
      <c r="J470" t="s">
        <v>1949</v>
      </c>
    </row>
    <row r="471" spans="1:10">
      <c r="A471" t="s">
        <v>2004</v>
      </c>
      <c r="B471">
        <v>120901</v>
      </c>
      <c r="C471" t="s">
        <v>2005</v>
      </c>
      <c r="I471" s="7">
        <v>101101</v>
      </c>
      <c r="J471" t="s">
        <v>1950</v>
      </c>
    </row>
    <row r="472" spans="1:10">
      <c r="A472">
        <v>120902</v>
      </c>
      <c r="B472">
        <v>120902</v>
      </c>
      <c r="C472" t="s">
        <v>2006</v>
      </c>
      <c r="I472" s="7">
        <v>120101</v>
      </c>
      <c r="J472" t="s">
        <v>1951</v>
      </c>
    </row>
    <row r="473" spans="1:10">
      <c r="A473">
        <v>120903</v>
      </c>
      <c r="B473">
        <v>120903</v>
      </c>
      <c r="C473" t="s">
        <v>2007</v>
      </c>
      <c r="I473" s="7">
        <v>120102</v>
      </c>
      <c r="J473" t="s">
        <v>1952</v>
      </c>
    </row>
    <row r="474" spans="1:10">
      <c r="A474" t="s">
        <v>2008</v>
      </c>
      <c r="B474">
        <v>120904</v>
      </c>
      <c r="C474" t="s">
        <v>2009</v>
      </c>
      <c r="I474" s="7">
        <v>120103</v>
      </c>
      <c r="J474" t="s">
        <v>1953</v>
      </c>
    </row>
    <row r="475" spans="1:10">
      <c r="A475">
        <v>130101</v>
      </c>
      <c r="B475">
        <v>130101</v>
      </c>
      <c r="C475" t="s">
        <v>2010</v>
      </c>
      <c r="I475" s="7">
        <v>120104</v>
      </c>
      <c r="J475" t="s">
        <v>1954</v>
      </c>
    </row>
    <row r="476" spans="1:10">
      <c r="A476">
        <v>130201</v>
      </c>
      <c r="B476">
        <v>130201</v>
      </c>
      <c r="C476" t="s">
        <v>2011</v>
      </c>
      <c r="I476" s="7">
        <v>120105</v>
      </c>
      <c r="J476" t="s">
        <v>1955</v>
      </c>
    </row>
    <row r="477" spans="1:10">
      <c r="A477">
        <v>130202</v>
      </c>
      <c r="B477">
        <v>130202</v>
      </c>
      <c r="C477" t="s">
        <v>2012</v>
      </c>
      <c r="I477" s="7">
        <v>120106</v>
      </c>
      <c r="J477" t="s">
        <v>1957</v>
      </c>
    </row>
    <row r="478" spans="1:10">
      <c r="A478">
        <v>130203</v>
      </c>
      <c r="B478">
        <v>130203</v>
      </c>
      <c r="C478" t="s">
        <v>2013</v>
      </c>
      <c r="I478" s="7">
        <v>120200</v>
      </c>
      <c r="J478" t="s">
        <v>79</v>
      </c>
    </row>
    <row r="479" spans="1:10">
      <c r="A479">
        <v>130204</v>
      </c>
      <c r="B479">
        <v>130204</v>
      </c>
      <c r="C479" t="s">
        <v>2014</v>
      </c>
      <c r="I479" s="7">
        <v>120201</v>
      </c>
      <c r="J479" t="s">
        <v>79</v>
      </c>
    </row>
    <row r="480" spans="1:10">
      <c r="A480">
        <v>130205</v>
      </c>
      <c r="B480">
        <v>130205</v>
      </c>
      <c r="C480" t="s">
        <v>2015</v>
      </c>
      <c r="I480" s="7">
        <v>120202</v>
      </c>
      <c r="J480" t="s">
        <v>1959</v>
      </c>
    </row>
    <row r="481" spans="1:10">
      <c r="A481">
        <v>130206</v>
      </c>
      <c r="B481">
        <v>130206</v>
      </c>
      <c r="C481" t="s">
        <v>2016</v>
      </c>
      <c r="I481" s="7">
        <v>120203</v>
      </c>
      <c r="J481" t="s">
        <v>1961</v>
      </c>
    </row>
    <row r="482" spans="1:10">
      <c r="A482">
        <v>130301</v>
      </c>
      <c r="B482">
        <v>130301</v>
      </c>
      <c r="C482" t="s">
        <v>2017</v>
      </c>
      <c r="I482" s="7">
        <v>120204</v>
      </c>
      <c r="J482" t="s">
        <v>1962</v>
      </c>
    </row>
    <row r="483" spans="1:10">
      <c r="A483">
        <v>130302</v>
      </c>
      <c r="B483">
        <v>130302</v>
      </c>
      <c r="C483" t="s">
        <v>2018</v>
      </c>
      <c r="I483" s="7">
        <v>120205</v>
      </c>
      <c r="J483" t="s">
        <v>162</v>
      </c>
    </row>
    <row r="484" spans="1:10">
      <c r="A484">
        <v>130303</v>
      </c>
      <c r="B484">
        <v>130303</v>
      </c>
      <c r="C484" t="s">
        <v>2019</v>
      </c>
      <c r="I484" s="7">
        <v>120206</v>
      </c>
      <c r="J484" t="s">
        <v>1963</v>
      </c>
    </row>
    <row r="485" spans="1:10">
      <c r="A485">
        <v>130304</v>
      </c>
      <c r="B485">
        <v>130304</v>
      </c>
      <c r="C485" t="s">
        <v>2020</v>
      </c>
      <c r="I485" s="7">
        <v>120207</v>
      </c>
      <c r="J485" t="s">
        <v>1964</v>
      </c>
    </row>
    <row r="486" spans="1:10">
      <c r="A486">
        <v>130305</v>
      </c>
      <c r="B486">
        <v>130305</v>
      </c>
      <c r="C486" t="s">
        <v>2021</v>
      </c>
      <c r="I486" s="7">
        <v>120208</v>
      </c>
      <c r="J486" t="s">
        <v>1965</v>
      </c>
    </row>
    <row r="487" spans="1:10">
      <c r="A487">
        <v>130306</v>
      </c>
      <c r="B487">
        <v>130306</v>
      </c>
      <c r="C487" t="s">
        <v>2022</v>
      </c>
      <c r="I487" s="7">
        <v>120209</v>
      </c>
      <c r="J487" t="s">
        <v>1966</v>
      </c>
    </row>
    <row r="488" spans="1:10">
      <c r="A488">
        <v>130307</v>
      </c>
      <c r="B488">
        <v>130307</v>
      </c>
      <c r="C488" t="s">
        <v>2023</v>
      </c>
      <c r="I488" s="7">
        <v>120210</v>
      </c>
      <c r="J488" t="s">
        <v>1967</v>
      </c>
    </row>
    <row r="489" spans="1:10">
      <c r="A489">
        <v>130308</v>
      </c>
      <c r="B489">
        <v>130308</v>
      </c>
      <c r="C489" t="s">
        <v>2024</v>
      </c>
      <c r="I489" s="7">
        <v>120211</v>
      </c>
      <c r="J489" t="s">
        <v>1969</v>
      </c>
    </row>
    <row r="490" spans="1:10">
      <c r="A490">
        <v>130309</v>
      </c>
      <c r="B490">
        <v>130309</v>
      </c>
      <c r="C490" t="s">
        <v>2025</v>
      </c>
      <c r="I490" s="7">
        <v>120212</v>
      </c>
      <c r="J490" t="s">
        <v>1971</v>
      </c>
    </row>
    <row r="491" spans="1:10">
      <c r="A491">
        <v>130310</v>
      </c>
      <c r="B491">
        <v>130310</v>
      </c>
      <c r="C491" t="s">
        <v>2026</v>
      </c>
      <c r="I491" s="7">
        <v>120213</v>
      </c>
      <c r="J491" t="s">
        <v>1973</v>
      </c>
    </row>
    <row r="492" spans="1:10">
      <c r="A492" t="s">
        <v>2027</v>
      </c>
      <c r="B492">
        <v>130311</v>
      </c>
      <c r="C492" t="s">
        <v>2028</v>
      </c>
      <c r="I492" s="7">
        <v>120214</v>
      </c>
      <c r="J492" t="s">
        <v>1975</v>
      </c>
    </row>
    <row r="493" spans="1:10">
      <c r="A493">
        <v>130401</v>
      </c>
      <c r="B493">
        <v>130401</v>
      </c>
      <c r="C493" t="s">
        <v>2029</v>
      </c>
      <c r="I493" s="7">
        <v>120300</v>
      </c>
      <c r="J493" t="s">
        <v>74</v>
      </c>
    </row>
    <row r="494" spans="1:10">
      <c r="A494">
        <v>130402</v>
      </c>
      <c r="B494">
        <v>130402</v>
      </c>
      <c r="C494" t="s">
        <v>2030</v>
      </c>
      <c r="I494" s="7">
        <v>120301</v>
      </c>
      <c r="J494" t="s">
        <v>74</v>
      </c>
    </row>
    <row r="495" spans="1:10">
      <c r="A495">
        <v>130403</v>
      </c>
      <c r="B495">
        <v>130403</v>
      </c>
      <c r="C495" t="s">
        <v>2031</v>
      </c>
      <c r="I495" s="7">
        <v>120302</v>
      </c>
      <c r="J495" t="s">
        <v>1976</v>
      </c>
    </row>
    <row r="496" spans="1:10">
      <c r="A496">
        <v>130404</v>
      </c>
      <c r="B496">
        <v>130404</v>
      </c>
      <c r="C496" t="s">
        <v>2032</v>
      </c>
      <c r="I496" s="7">
        <v>120401</v>
      </c>
      <c r="J496" t="s">
        <v>1456</v>
      </c>
    </row>
    <row r="497" spans="1:10">
      <c r="A497" t="s">
        <v>2033</v>
      </c>
      <c r="B497">
        <v>130405</v>
      </c>
      <c r="C497" t="s">
        <v>2034</v>
      </c>
      <c r="I497" s="7">
        <v>120402</v>
      </c>
      <c r="J497" t="s">
        <v>1456</v>
      </c>
    </row>
    <row r="498" spans="1:10">
      <c r="A498" t="s">
        <v>2035</v>
      </c>
      <c r="B498">
        <v>130406</v>
      </c>
      <c r="C498" t="s">
        <v>2036</v>
      </c>
      <c r="I498" s="7">
        <v>120403</v>
      </c>
      <c r="J498" t="s">
        <v>1978</v>
      </c>
    </row>
    <row r="499" spans="1:10">
      <c r="A499">
        <v>130501</v>
      </c>
      <c r="B499">
        <v>130501</v>
      </c>
      <c r="C499" t="s">
        <v>2037</v>
      </c>
      <c r="I499" s="7">
        <v>120404</v>
      </c>
      <c r="J499" t="s">
        <v>1979</v>
      </c>
    </row>
    <row r="500" spans="1:10">
      <c r="A500">
        <v>130502</v>
      </c>
      <c r="B500">
        <v>130502</v>
      </c>
      <c r="C500" t="s">
        <v>2038</v>
      </c>
      <c r="I500" s="7">
        <v>120405</v>
      </c>
      <c r="J500" t="s">
        <v>1980</v>
      </c>
    </row>
    <row r="501" spans="1:10">
      <c r="A501">
        <v>130503</v>
      </c>
      <c r="B501">
        <v>130503</v>
      </c>
      <c r="C501" t="s">
        <v>2039</v>
      </c>
      <c r="I501" s="7">
        <v>120406</v>
      </c>
      <c r="J501" t="s">
        <v>1982</v>
      </c>
    </row>
    <row r="502" spans="1:10">
      <c r="A502">
        <v>130504</v>
      </c>
      <c r="B502">
        <v>130504</v>
      </c>
      <c r="C502" t="s">
        <v>2040</v>
      </c>
      <c r="I502" s="7">
        <v>120407</v>
      </c>
      <c r="J502" t="s">
        <v>1984</v>
      </c>
    </row>
    <row r="503" spans="1:10">
      <c r="A503">
        <v>130505</v>
      </c>
      <c r="B503">
        <v>130505</v>
      </c>
      <c r="C503" t="s">
        <v>2041</v>
      </c>
      <c r="I503" s="7">
        <v>120408</v>
      </c>
      <c r="J503" t="s">
        <v>1986</v>
      </c>
    </row>
    <row r="504" spans="1:10">
      <c r="A504">
        <v>130506</v>
      </c>
      <c r="B504">
        <v>130506</v>
      </c>
      <c r="C504" t="s">
        <v>2042</v>
      </c>
      <c r="I504" s="7">
        <v>120409</v>
      </c>
      <c r="J504" t="s">
        <v>1988</v>
      </c>
    </row>
    <row r="505" spans="1:10">
      <c r="A505">
        <v>130507</v>
      </c>
      <c r="B505">
        <v>130507</v>
      </c>
      <c r="C505" t="s">
        <v>2043</v>
      </c>
      <c r="I505" s="7">
        <v>120501</v>
      </c>
      <c r="J505" t="s">
        <v>1989</v>
      </c>
    </row>
    <row r="506" spans="1:10">
      <c r="A506">
        <v>130508</v>
      </c>
      <c r="B506">
        <v>130508</v>
      </c>
      <c r="C506" t="s">
        <v>2044</v>
      </c>
      <c r="I506" s="7">
        <v>120502</v>
      </c>
      <c r="J506" t="s">
        <v>1990</v>
      </c>
    </row>
    <row r="507" spans="1:10">
      <c r="A507" t="s">
        <v>2045</v>
      </c>
      <c r="B507">
        <v>130509</v>
      </c>
      <c r="C507" t="s">
        <v>2046</v>
      </c>
      <c r="I507" s="7">
        <v>120503</v>
      </c>
      <c r="J507" t="s">
        <v>1991</v>
      </c>
    </row>
    <row r="508" spans="9:10">
      <c r="I508" s="7">
        <v>120601</v>
      </c>
      <c r="J508" t="s">
        <v>1992</v>
      </c>
    </row>
    <row r="509" spans="9:10">
      <c r="I509" s="7">
        <v>120602</v>
      </c>
      <c r="J509" t="s">
        <v>1993</v>
      </c>
    </row>
    <row r="510" spans="9:10">
      <c r="I510" s="7">
        <v>120603</v>
      </c>
      <c r="J510" t="s">
        <v>1995</v>
      </c>
    </row>
    <row r="511" spans="9:10">
      <c r="I511" s="7">
        <v>120701</v>
      </c>
      <c r="J511" t="s">
        <v>1996</v>
      </c>
    </row>
    <row r="512" spans="9:10">
      <c r="I512" s="7">
        <v>120702</v>
      </c>
      <c r="J512" t="s">
        <v>1998</v>
      </c>
    </row>
    <row r="513" spans="9:10">
      <c r="I513" s="7">
        <v>120703</v>
      </c>
      <c r="J513" t="s">
        <v>2000</v>
      </c>
    </row>
    <row r="514" spans="9:10">
      <c r="I514" s="7">
        <v>120801</v>
      </c>
      <c r="J514" t="s">
        <v>2001</v>
      </c>
    </row>
    <row r="515" spans="9:10">
      <c r="I515" s="7">
        <v>120802</v>
      </c>
      <c r="J515" t="s">
        <v>2003</v>
      </c>
    </row>
    <row r="516" spans="9:10">
      <c r="I516" s="7">
        <v>120901</v>
      </c>
      <c r="J516" t="s">
        <v>2005</v>
      </c>
    </row>
    <row r="517" spans="9:10">
      <c r="I517" s="7">
        <v>120902</v>
      </c>
      <c r="J517" t="s">
        <v>2006</v>
      </c>
    </row>
    <row r="518" spans="9:10">
      <c r="I518" s="7">
        <v>120903</v>
      </c>
      <c r="J518" t="s">
        <v>2007</v>
      </c>
    </row>
    <row r="519" spans="9:10">
      <c r="I519" s="7">
        <v>120904</v>
      </c>
      <c r="J519" t="s">
        <v>2009</v>
      </c>
    </row>
    <row r="520" spans="9:10">
      <c r="I520" s="7">
        <v>125200</v>
      </c>
      <c r="J520" t="s">
        <v>1460</v>
      </c>
    </row>
    <row r="521" spans="9:10">
      <c r="I521" s="7">
        <v>125300</v>
      </c>
      <c r="J521" t="s">
        <v>54</v>
      </c>
    </row>
    <row r="522" spans="9:10">
      <c r="I522" s="7">
        <v>130101</v>
      </c>
      <c r="J522" t="s">
        <v>2010</v>
      </c>
    </row>
    <row r="523" spans="9:10">
      <c r="I523" s="7">
        <v>130201</v>
      </c>
      <c r="J523" t="s">
        <v>2011</v>
      </c>
    </row>
    <row r="524" spans="9:10">
      <c r="I524" s="7">
        <v>130202</v>
      </c>
      <c r="J524" t="s">
        <v>2012</v>
      </c>
    </row>
    <row r="525" spans="9:10">
      <c r="I525" s="7">
        <v>130203</v>
      </c>
      <c r="J525" t="s">
        <v>2013</v>
      </c>
    </row>
    <row r="526" spans="9:10">
      <c r="I526" s="7">
        <v>130204</v>
      </c>
      <c r="J526" t="s">
        <v>2014</v>
      </c>
    </row>
    <row r="527" spans="9:10">
      <c r="I527" s="7">
        <v>130205</v>
      </c>
      <c r="J527" t="s">
        <v>2015</v>
      </c>
    </row>
    <row r="528" spans="9:10">
      <c r="I528" s="7">
        <v>130206</v>
      </c>
      <c r="J528" t="s">
        <v>2016</v>
      </c>
    </row>
    <row r="529" spans="9:10">
      <c r="I529" s="7">
        <v>130301</v>
      </c>
      <c r="J529" t="s">
        <v>2017</v>
      </c>
    </row>
    <row r="530" spans="9:10">
      <c r="I530" s="7">
        <v>130302</v>
      </c>
      <c r="J530" t="s">
        <v>2018</v>
      </c>
    </row>
    <row r="531" spans="9:10">
      <c r="I531" s="7">
        <v>130303</v>
      </c>
      <c r="J531" t="s">
        <v>2019</v>
      </c>
    </row>
    <row r="532" spans="9:10">
      <c r="I532" s="7">
        <v>130304</v>
      </c>
      <c r="J532" t="s">
        <v>2020</v>
      </c>
    </row>
    <row r="533" spans="9:10">
      <c r="I533" s="7">
        <v>130305</v>
      </c>
      <c r="J533" t="s">
        <v>2021</v>
      </c>
    </row>
    <row r="534" spans="9:10">
      <c r="I534" s="7">
        <v>130306</v>
      </c>
      <c r="J534" t="s">
        <v>2022</v>
      </c>
    </row>
    <row r="535" spans="9:10">
      <c r="I535" s="7">
        <v>130307</v>
      </c>
      <c r="J535" t="s">
        <v>2023</v>
      </c>
    </row>
    <row r="536" spans="9:10">
      <c r="I536" s="7">
        <v>130308</v>
      </c>
      <c r="J536" t="s">
        <v>2024</v>
      </c>
    </row>
    <row r="537" spans="9:10">
      <c r="I537" s="7">
        <v>130309</v>
      </c>
      <c r="J537" t="s">
        <v>2025</v>
      </c>
    </row>
    <row r="538" spans="9:10">
      <c r="I538" s="7">
        <v>130310</v>
      </c>
      <c r="J538" t="s">
        <v>2026</v>
      </c>
    </row>
    <row r="539" spans="9:10">
      <c r="I539" s="7">
        <v>130311</v>
      </c>
      <c r="J539" t="s">
        <v>2028</v>
      </c>
    </row>
    <row r="540" spans="9:10">
      <c r="I540" s="7">
        <v>130401</v>
      </c>
      <c r="J540" t="s">
        <v>2029</v>
      </c>
    </row>
    <row r="541" spans="9:10">
      <c r="I541" s="7">
        <v>130402</v>
      </c>
      <c r="J541" t="s">
        <v>2030</v>
      </c>
    </row>
    <row r="542" spans="9:10">
      <c r="I542" s="7">
        <v>130403</v>
      </c>
      <c r="J542" t="s">
        <v>2031</v>
      </c>
    </row>
    <row r="543" spans="9:10">
      <c r="I543" s="7">
        <v>130404</v>
      </c>
      <c r="J543" t="s">
        <v>2032</v>
      </c>
    </row>
    <row r="544" spans="9:10">
      <c r="I544" s="7">
        <v>130405</v>
      </c>
      <c r="J544" t="s">
        <v>2034</v>
      </c>
    </row>
    <row r="545" spans="9:10">
      <c r="I545" s="7">
        <v>130406</v>
      </c>
      <c r="J545" t="s">
        <v>2036</v>
      </c>
    </row>
    <row r="546" spans="9:10">
      <c r="I546" s="7">
        <v>130500</v>
      </c>
      <c r="J546" t="s">
        <v>86</v>
      </c>
    </row>
    <row r="547" spans="9:10">
      <c r="I547" s="7">
        <v>130501</v>
      </c>
      <c r="J547" t="s">
        <v>2037</v>
      </c>
    </row>
    <row r="548" spans="9:10">
      <c r="I548" s="7">
        <v>130502</v>
      </c>
      <c r="J548" t="s">
        <v>2038</v>
      </c>
    </row>
    <row r="549" spans="9:10">
      <c r="I549" s="7">
        <v>130503</v>
      </c>
      <c r="J549" t="s">
        <v>2039</v>
      </c>
    </row>
    <row r="550" spans="9:10">
      <c r="I550" s="7">
        <v>130504</v>
      </c>
      <c r="J550" t="s">
        <v>2040</v>
      </c>
    </row>
    <row r="551" spans="9:10">
      <c r="I551" s="7">
        <v>130505</v>
      </c>
      <c r="J551" t="s">
        <v>2041</v>
      </c>
    </row>
    <row r="552" spans="9:10">
      <c r="I552" s="7">
        <v>130506</v>
      </c>
      <c r="J552" t="s">
        <v>2042</v>
      </c>
    </row>
    <row r="553" spans="9:10">
      <c r="I553" s="7">
        <v>130507</v>
      </c>
      <c r="J553" t="s">
        <v>2043</v>
      </c>
    </row>
    <row r="554" spans="9:10">
      <c r="I554" s="7">
        <v>130508</v>
      </c>
      <c r="J554" t="s">
        <v>2044</v>
      </c>
    </row>
    <row r="555" spans="9:10">
      <c r="I555" s="7">
        <v>130509</v>
      </c>
      <c r="J555" t="s">
        <v>2046</v>
      </c>
    </row>
    <row r="556" spans="9:10">
      <c r="I556" s="7">
        <v>135107</v>
      </c>
      <c r="J556" t="s">
        <v>1465</v>
      </c>
    </row>
    <row r="557" spans="9:10">
      <c r="I557" s="7">
        <v>135108</v>
      </c>
      <c r="J557" t="s">
        <v>205</v>
      </c>
    </row>
    <row r="558" spans="9:10">
      <c r="I558" s="7" t="s">
        <v>1470</v>
      </c>
      <c r="J558" t="s">
        <v>1471</v>
      </c>
    </row>
    <row r="559" spans="9:10">
      <c r="I559" s="7" t="s">
        <v>1473</v>
      </c>
      <c r="J559" t="s">
        <v>1474</v>
      </c>
    </row>
    <row r="560" spans="9:10">
      <c r="I560" s="7" t="s">
        <v>1476</v>
      </c>
      <c r="J560" t="s">
        <v>1477</v>
      </c>
    </row>
    <row r="561" spans="9:10">
      <c r="I561" s="7" t="s">
        <v>1479</v>
      </c>
      <c r="J561" t="s">
        <v>1480</v>
      </c>
    </row>
    <row r="562" spans="9:10">
      <c r="I562" s="7" t="s">
        <v>1482</v>
      </c>
      <c r="J562" t="s">
        <v>1483</v>
      </c>
    </row>
    <row r="563" spans="9:10">
      <c r="I563" s="7" t="s">
        <v>1485</v>
      </c>
      <c r="J563" t="s">
        <v>160</v>
      </c>
    </row>
    <row r="564" spans="9:10">
      <c r="I564" s="7" t="s">
        <v>1488</v>
      </c>
      <c r="J564" t="s">
        <v>232</v>
      </c>
    </row>
    <row r="565" spans="9:10">
      <c r="I565" s="52">
        <v>30100</v>
      </c>
      <c r="J565" s="9" t="s">
        <v>120</v>
      </c>
    </row>
    <row r="566" spans="9:10">
      <c r="I566" s="52">
        <v>85400</v>
      </c>
      <c r="J566" s="9" t="s">
        <v>183</v>
      </c>
    </row>
    <row r="567" spans="9:10">
      <c r="I567" s="52">
        <v>85700</v>
      </c>
      <c r="J567" s="9" t="s">
        <v>272</v>
      </c>
    </row>
    <row r="568" spans="9:10">
      <c r="I568" s="52">
        <v>81400</v>
      </c>
      <c r="J568" s="9" t="s">
        <v>1018</v>
      </c>
    </row>
    <row r="569" spans="9:10">
      <c r="I569" s="52">
        <v>85500</v>
      </c>
      <c r="J569" s="9" t="s">
        <v>1141</v>
      </c>
    </row>
    <row r="570" spans="9:10">
      <c r="I570" s="52">
        <v>85600</v>
      </c>
      <c r="J570" s="9" t="s">
        <v>763</v>
      </c>
    </row>
    <row r="571" spans="9:10">
      <c r="I571" s="52" t="s">
        <v>2047</v>
      </c>
      <c r="J571" s="9" t="s">
        <v>146</v>
      </c>
    </row>
  </sheetData>
  <sortState ref="I2:J592">
    <sortCondition ref="I1"/>
  </sortState>
  <conditionalFormatting sqref="I$1:I$1048576">
    <cfRule type="duplicateValues" dxfId="7" priority="1"/>
  </conditionalFormatting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3"/>
  <sheetViews>
    <sheetView topLeftCell="C16" workbookViewId="0">
      <selection activeCell="L8" sqref="L8"/>
    </sheetView>
  </sheetViews>
  <sheetFormatPr defaultColWidth="9" defaultRowHeight="13.8"/>
  <cols>
    <col min="1" max="1" width="19.25" customWidth="1"/>
    <col min="5" max="5" width="21.3796296296296" customWidth="1"/>
    <col min="7" max="7" width="9.62962962962963" customWidth="1"/>
    <col min="8" max="8" width="14" customWidth="1"/>
    <col min="13" max="13" width="23.6296296296296" customWidth="1"/>
    <col min="14" max="14" width="8.62962962962963" customWidth="1"/>
    <col min="16" max="16" width="23.6296296296296" customWidth="1"/>
    <col min="17" max="17" width="9" customWidth="1"/>
  </cols>
  <sheetData>
    <row r="1" spans="1:17">
      <c r="A1" t="s">
        <v>2048</v>
      </c>
      <c r="B1" t="s">
        <v>2049</v>
      </c>
      <c r="E1" t="s">
        <v>13</v>
      </c>
      <c r="F1" t="s">
        <v>2049</v>
      </c>
      <c r="G1" t="s">
        <v>2050</v>
      </c>
      <c r="H1" t="s">
        <v>1332</v>
      </c>
      <c r="I1" t="s">
        <v>2051</v>
      </c>
      <c r="J1" t="s">
        <v>1333</v>
      </c>
      <c r="M1" t="s">
        <v>1259</v>
      </c>
      <c r="N1" t="s">
        <v>2052</v>
      </c>
      <c r="P1" t="s">
        <v>1259</v>
      </c>
      <c r="Q1" t="s">
        <v>2053</v>
      </c>
    </row>
    <row r="2" ht="29.25" customHeight="1" spans="1:17">
      <c r="A2" t="s">
        <v>1273</v>
      </c>
      <c r="B2" s="14">
        <v>26</v>
      </c>
      <c r="C2" s="14"/>
      <c r="E2" t="s">
        <v>160</v>
      </c>
      <c r="F2">
        <v>3</v>
      </c>
      <c r="G2">
        <f>VLOOKUP(E2,P:Q,2,0)</f>
        <v>5</v>
      </c>
      <c r="H2">
        <f t="shared" ref="H2:H48" si="0">IFERROR(VLOOKUP(E2,M:N,2,0),0)</f>
        <v>2</v>
      </c>
      <c r="I2" s="51">
        <f>F2/G2</f>
        <v>0.6</v>
      </c>
      <c r="J2" s="51">
        <f>H2/F2</f>
        <v>0.666666666666667</v>
      </c>
      <c r="M2" t="s">
        <v>1260</v>
      </c>
      <c r="N2" t="s">
        <v>2054</v>
      </c>
      <c r="P2" t="s">
        <v>1260</v>
      </c>
      <c r="Q2" t="s">
        <v>2053</v>
      </c>
    </row>
    <row r="3" spans="1:10">
      <c r="A3" t="s">
        <v>1272</v>
      </c>
      <c r="B3" s="14">
        <v>7</v>
      </c>
      <c r="C3" s="14"/>
      <c r="E3" t="s">
        <v>339</v>
      </c>
      <c r="F3">
        <v>3</v>
      </c>
      <c r="G3">
        <f t="shared" ref="G3:G48" si="1">VLOOKUP(E3,P:Q,2,0)</f>
        <v>8</v>
      </c>
      <c r="H3">
        <f t="shared" si="0"/>
        <v>0</v>
      </c>
      <c r="I3" s="51">
        <f t="shared" ref="I3:I48" si="2">F3/G3</f>
        <v>0.375</v>
      </c>
      <c r="J3" s="51">
        <f t="shared" ref="J3:J48" si="3">H3/F3</f>
        <v>0</v>
      </c>
    </row>
    <row r="4" spans="1:16">
      <c r="A4" t="s">
        <v>1264</v>
      </c>
      <c r="B4" s="14">
        <v>10</v>
      </c>
      <c r="C4" s="14"/>
      <c r="E4" t="s">
        <v>726</v>
      </c>
      <c r="F4">
        <v>3</v>
      </c>
      <c r="G4">
        <f t="shared" si="1"/>
        <v>7</v>
      </c>
      <c r="H4">
        <f t="shared" si="0"/>
        <v>0</v>
      </c>
      <c r="I4" s="51">
        <f t="shared" si="2"/>
        <v>0.428571428571429</v>
      </c>
      <c r="J4" s="51">
        <f t="shared" si="3"/>
        <v>0</v>
      </c>
      <c r="M4" t="s">
        <v>2055</v>
      </c>
      <c r="P4" t="s">
        <v>2055</v>
      </c>
    </row>
    <row r="5" spans="1:17">
      <c r="A5" t="s">
        <v>1261</v>
      </c>
      <c r="B5" s="14">
        <v>39</v>
      </c>
      <c r="C5" s="14"/>
      <c r="E5" t="s">
        <v>232</v>
      </c>
      <c r="F5">
        <v>2</v>
      </c>
      <c r="G5">
        <f t="shared" si="1"/>
        <v>7</v>
      </c>
      <c r="H5">
        <f t="shared" si="0"/>
        <v>0</v>
      </c>
      <c r="I5" s="51">
        <f t="shared" si="2"/>
        <v>0.285714285714286</v>
      </c>
      <c r="J5" s="51">
        <f t="shared" si="3"/>
        <v>0</v>
      </c>
      <c r="M5" t="s">
        <v>13</v>
      </c>
      <c r="N5" t="s">
        <v>2056</v>
      </c>
      <c r="P5" t="s">
        <v>13</v>
      </c>
      <c r="Q5" t="s">
        <v>2056</v>
      </c>
    </row>
    <row r="6" spans="1:17">
      <c r="A6" t="s">
        <v>1271</v>
      </c>
      <c r="B6" s="14">
        <v>36</v>
      </c>
      <c r="C6" s="14"/>
      <c r="E6" t="s">
        <v>64</v>
      </c>
      <c r="F6">
        <v>63</v>
      </c>
      <c r="G6">
        <f t="shared" si="1"/>
        <v>123</v>
      </c>
      <c r="H6">
        <f t="shared" si="0"/>
        <v>22</v>
      </c>
      <c r="I6" s="51">
        <f t="shared" si="2"/>
        <v>0.51219512195122</v>
      </c>
      <c r="J6" s="51">
        <f t="shared" si="3"/>
        <v>0.349206349206349</v>
      </c>
      <c r="M6" t="s">
        <v>763</v>
      </c>
      <c r="N6" s="14">
        <v>4</v>
      </c>
      <c r="P6" t="s">
        <v>763</v>
      </c>
      <c r="Q6" s="14">
        <v>4</v>
      </c>
    </row>
    <row r="7" spans="1:17">
      <c r="A7" t="s">
        <v>1276</v>
      </c>
      <c r="B7" s="14">
        <v>1</v>
      </c>
      <c r="C7" s="14"/>
      <c r="E7" t="s">
        <v>127</v>
      </c>
      <c r="F7">
        <v>26</v>
      </c>
      <c r="G7">
        <f t="shared" si="1"/>
        <v>62</v>
      </c>
      <c r="H7">
        <f t="shared" si="0"/>
        <v>8</v>
      </c>
      <c r="I7" s="51">
        <f t="shared" si="2"/>
        <v>0.419354838709677</v>
      </c>
      <c r="J7" s="51">
        <f t="shared" si="3"/>
        <v>0.307692307692308</v>
      </c>
      <c r="M7" t="s">
        <v>160</v>
      </c>
      <c r="N7" s="14">
        <v>2</v>
      </c>
      <c r="P7" t="s">
        <v>160</v>
      </c>
      <c r="Q7" s="14">
        <v>5</v>
      </c>
    </row>
    <row r="8" spans="1:17">
      <c r="A8" t="s">
        <v>1269</v>
      </c>
      <c r="B8" s="14">
        <v>14</v>
      </c>
      <c r="C8" s="14"/>
      <c r="E8" t="s">
        <v>58</v>
      </c>
      <c r="F8">
        <v>19</v>
      </c>
      <c r="G8">
        <f t="shared" si="1"/>
        <v>45</v>
      </c>
      <c r="H8">
        <f t="shared" si="0"/>
        <v>4</v>
      </c>
      <c r="I8" s="51">
        <f t="shared" si="2"/>
        <v>0.422222222222222</v>
      </c>
      <c r="J8" s="51">
        <f t="shared" si="3"/>
        <v>0.210526315789474</v>
      </c>
      <c r="M8" t="s">
        <v>183</v>
      </c>
      <c r="N8" s="14">
        <v>1</v>
      </c>
      <c r="P8" t="s">
        <v>339</v>
      </c>
      <c r="Q8" s="14">
        <v>8</v>
      </c>
    </row>
    <row r="9" spans="1:17">
      <c r="A9" t="s">
        <v>1268</v>
      </c>
      <c r="B9" s="14">
        <v>8</v>
      </c>
      <c r="C9" s="14"/>
      <c r="E9" t="s">
        <v>79</v>
      </c>
      <c r="F9">
        <v>14</v>
      </c>
      <c r="G9">
        <f t="shared" si="1"/>
        <v>124</v>
      </c>
      <c r="H9">
        <f t="shared" si="0"/>
        <v>1</v>
      </c>
      <c r="I9" s="51">
        <f t="shared" si="2"/>
        <v>0.112903225806452</v>
      </c>
      <c r="J9" s="51">
        <f t="shared" si="3"/>
        <v>0.0714285714285714</v>
      </c>
      <c r="M9" t="s">
        <v>64</v>
      </c>
      <c r="N9" s="14">
        <v>22</v>
      </c>
      <c r="P9" t="s">
        <v>726</v>
      </c>
      <c r="Q9" s="14">
        <v>7</v>
      </c>
    </row>
    <row r="10" spans="1:17">
      <c r="A10" t="s">
        <v>1267</v>
      </c>
      <c r="B10" s="14">
        <v>19</v>
      </c>
      <c r="C10" s="14"/>
      <c r="E10" t="s">
        <v>162</v>
      </c>
      <c r="F10">
        <v>4</v>
      </c>
      <c r="G10">
        <f t="shared" si="1"/>
        <v>22</v>
      </c>
      <c r="H10">
        <f t="shared" si="0"/>
        <v>0</v>
      </c>
      <c r="I10" s="51">
        <f t="shared" si="2"/>
        <v>0.181818181818182</v>
      </c>
      <c r="J10" s="51">
        <f t="shared" si="3"/>
        <v>0</v>
      </c>
      <c r="M10" t="s">
        <v>127</v>
      </c>
      <c r="N10" s="14">
        <v>8</v>
      </c>
      <c r="P10" t="s">
        <v>183</v>
      </c>
      <c r="Q10" s="14">
        <v>5</v>
      </c>
    </row>
    <row r="11" spans="1:17">
      <c r="A11" t="s">
        <v>1270</v>
      </c>
      <c r="B11" s="14">
        <v>8</v>
      </c>
      <c r="C11" s="14"/>
      <c r="E11" t="s">
        <v>76</v>
      </c>
      <c r="F11">
        <v>6</v>
      </c>
      <c r="G11">
        <f t="shared" si="1"/>
        <v>19</v>
      </c>
      <c r="H11">
        <f t="shared" si="0"/>
        <v>0</v>
      </c>
      <c r="I11" s="51">
        <f t="shared" si="2"/>
        <v>0.315789473684211</v>
      </c>
      <c r="J11" s="51">
        <f t="shared" si="3"/>
        <v>0</v>
      </c>
      <c r="M11" t="s">
        <v>58</v>
      </c>
      <c r="N11" s="14">
        <v>4</v>
      </c>
      <c r="P11" t="s">
        <v>232</v>
      </c>
      <c r="Q11" s="14">
        <v>7</v>
      </c>
    </row>
    <row r="12" spans="1:17">
      <c r="A12" t="s">
        <v>1266</v>
      </c>
      <c r="B12" s="14">
        <v>4</v>
      </c>
      <c r="C12" s="14"/>
      <c r="E12" t="s">
        <v>54</v>
      </c>
      <c r="F12">
        <v>4</v>
      </c>
      <c r="G12">
        <f t="shared" si="1"/>
        <v>74</v>
      </c>
      <c r="H12">
        <f t="shared" si="0"/>
        <v>0</v>
      </c>
      <c r="I12" s="51">
        <f t="shared" si="2"/>
        <v>0.0540540540540541</v>
      </c>
      <c r="J12" s="51">
        <f t="shared" si="3"/>
        <v>0</v>
      </c>
      <c r="M12" t="s">
        <v>79</v>
      </c>
      <c r="N12" s="14">
        <v>1</v>
      </c>
      <c r="P12" t="s">
        <v>120</v>
      </c>
      <c r="Q12" s="14">
        <v>13</v>
      </c>
    </row>
    <row r="13" spans="1:17">
      <c r="A13" t="s">
        <v>1265</v>
      </c>
      <c r="B13" s="14">
        <v>20</v>
      </c>
      <c r="C13" s="14"/>
      <c r="E13" t="s">
        <v>694</v>
      </c>
      <c r="F13">
        <v>1</v>
      </c>
      <c r="G13">
        <f t="shared" si="1"/>
        <v>2</v>
      </c>
      <c r="H13">
        <f t="shared" si="0"/>
        <v>1</v>
      </c>
      <c r="I13" s="51">
        <f t="shared" si="2"/>
        <v>0.5</v>
      </c>
      <c r="J13" s="51">
        <f t="shared" si="3"/>
        <v>1</v>
      </c>
      <c r="M13" t="s">
        <v>1141</v>
      </c>
      <c r="N13" s="14">
        <v>4</v>
      </c>
      <c r="P13" t="s">
        <v>64</v>
      </c>
      <c r="Q13" s="14">
        <v>123</v>
      </c>
    </row>
    <row r="14" spans="1:17">
      <c r="A14" t="s">
        <v>1263</v>
      </c>
      <c r="B14" s="14">
        <v>111</v>
      </c>
      <c r="C14" s="14"/>
      <c r="E14" t="s">
        <v>93</v>
      </c>
      <c r="F14">
        <v>2</v>
      </c>
      <c r="G14">
        <f t="shared" si="1"/>
        <v>11</v>
      </c>
      <c r="H14">
        <f t="shared" si="0"/>
        <v>1</v>
      </c>
      <c r="I14" s="51">
        <f t="shared" si="2"/>
        <v>0.181818181818182</v>
      </c>
      <c r="J14" s="51">
        <f t="shared" si="3"/>
        <v>0.5</v>
      </c>
      <c r="M14" t="s">
        <v>694</v>
      </c>
      <c r="N14" s="14">
        <v>1</v>
      </c>
      <c r="P14" t="s">
        <v>127</v>
      </c>
      <c r="Q14" s="14">
        <v>62</v>
      </c>
    </row>
    <row r="15" spans="1:17">
      <c r="A15" t="s">
        <v>1274</v>
      </c>
      <c r="B15" s="14">
        <v>7</v>
      </c>
      <c r="C15" s="14"/>
      <c r="E15" t="s">
        <v>545</v>
      </c>
      <c r="F15">
        <v>2</v>
      </c>
      <c r="G15">
        <f t="shared" si="1"/>
        <v>4</v>
      </c>
      <c r="H15">
        <f t="shared" si="0"/>
        <v>2</v>
      </c>
      <c r="I15" s="51">
        <f t="shared" si="2"/>
        <v>0.5</v>
      </c>
      <c r="J15" s="51">
        <f t="shared" si="3"/>
        <v>1</v>
      </c>
      <c r="M15" t="s">
        <v>93</v>
      </c>
      <c r="N15" s="14">
        <v>1</v>
      </c>
      <c r="P15" t="s">
        <v>58</v>
      </c>
      <c r="Q15" s="14">
        <v>45</v>
      </c>
    </row>
    <row r="16" spans="1:17">
      <c r="A16" t="s">
        <v>1277</v>
      </c>
      <c r="B16" s="14">
        <v>0</v>
      </c>
      <c r="C16" s="14"/>
      <c r="E16" t="s">
        <v>103</v>
      </c>
      <c r="F16">
        <v>3</v>
      </c>
      <c r="G16">
        <f t="shared" si="1"/>
        <v>4</v>
      </c>
      <c r="H16">
        <f t="shared" si="0"/>
        <v>2</v>
      </c>
      <c r="I16" s="51">
        <f t="shared" si="2"/>
        <v>0.75</v>
      </c>
      <c r="J16" s="51">
        <f t="shared" si="3"/>
        <v>0.666666666666667</v>
      </c>
      <c r="M16" t="s">
        <v>545</v>
      </c>
      <c r="N16" s="14">
        <v>2</v>
      </c>
      <c r="P16" t="s">
        <v>79</v>
      </c>
      <c r="Q16" s="14">
        <v>124</v>
      </c>
    </row>
    <row r="17" spans="5:17">
      <c r="E17" t="s">
        <v>100</v>
      </c>
      <c r="F17">
        <v>1</v>
      </c>
      <c r="G17">
        <f t="shared" si="1"/>
        <v>2</v>
      </c>
      <c r="H17">
        <f t="shared" si="0"/>
        <v>0</v>
      </c>
      <c r="I17" s="51">
        <f t="shared" si="2"/>
        <v>0.5</v>
      </c>
      <c r="J17" s="51">
        <f t="shared" si="3"/>
        <v>0</v>
      </c>
      <c r="M17" t="s">
        <v>103</v>
      </c>
      <c r="N17" s="14">
        <v>2</v>
      </c>
      <c r="P17" t="s">
        <v>162</v>
      </c>
      <c r="Q17" s="14">
        <v>22</v>
      </c>
    </row>
    <row r="18" spans="5:17">
      <c r="E18" t="s">
        <v>702</v>
      </c>
      <c r="F18">
        <v>1</v>
      </c>
      <c r="G18">
        <f t="shared" si="1"/>
        <v>1</v>
      </c>
      <c r="H18">
        <f t="shared" si="0"/>
        <v>1</v>
      </c>
      <c r="I18" s="51">
        <f t="shared" si="2"/>
        <v>1</v>
      </c>
      <c r="J18" s="51">
        <f t="shared" si="3"/>
        <v>1</v>
      </c>
      <c r="M18" t="s">
        <v>146</v>
      </c>
      <c r="N18" s="14">
        <v>1</v>
      </c>
      <c r="P18" t="s">
        <v>76</v>
      </c>
      <c r="Q18" s="14">
        <v>19</v>
      </c>
    </row>
    <row r="19" spans="5:17">
      <c r="E19" t="s">
        <v>186</v>
      </c>
      <c r="F19">
        <v>20</v>
      </c>
      <c r="G19">
        <f t="shared" si="1"/>
        <v>24</v>
      </c>
      <c r="H19">
        <f t="shared" si="0"/>
        <v>16</v>
      </c>
      <c r="I19" s="51">
        <f t="shared" si="2"/>
        <v>0.833333333333333</v>
      </c>
      <c r="J19" s="51">
        <f t="shared" si="3"/>
        <v>0.8</v>
      </c>
      <c r="M19" t="s">
        <v>702</v>
      </c>
      <c r="N19" s="14">
        <v>1</v>
      </c>
      <c r="P19" t="s">
        <v>54</v>
      </c>
      <c r="Q19" s="14">
        <v>74</v>
      </c>
    </row>
    <row r="20" spans="5:17">
      <c r="E20" t="s">
        <v>296</v>
      </c>
      <c r="F20">
        <v>3</v>
      </c>
      <c r="G20">
        <f t="shared" si="1"/>
        <v>3</v>
      </c>
      <c r="H20">
        <f t="shared" si="0"/>
        <v>3</v>
      </c>
      <c r="I20" s="51">
        <f t="shared" si="2"/>
        <v>1</v>
      </c>
      <c r="J20" s="51">
        <f t="shared" si="3"/>
        <v>1</v>
      </c>
      <c r="M20" t="s">
        <v>186</v>
      </c>
      <c r="N20" s="14">
        <v>16</v>
      </c>
      <c r="P20" t="s">
        <v>1141</v>
      </c>
      <c r="Q20" s="14">
        <v>4</v>
      </c>
    </row>
    <row r="21" spans="5:17">
      <c r="E21" t="s">
        <v>144</v>
      </c>
      <c r="F21">
        <v>1</v>
      </c>
      <c r="G21">
        <f t="shared" si="1"/>
        <v>6</v>
      </c>
      <c r="H21">
        <f t="shared" si="0"/>
        <v>0</v>
      </c>
      <c r="I21" s="51">
        <f t="shared" si="2"/>
        <v>0.166666666666667</v>
      </c>
      <c r="J21" s="51">
        <f t="shared" si="3"/>
        <v>0</v>
      </c>
      <c r="M21" t="s">
        <v>296</v>
      </c>
      <c r="N21" s="14">
        <v>3</v>
      </c>
      <c r="P21" t="s">
        <v>694</v>
      </c>
      <c r="Q21" s="14">
        <v>2</v>
      </c>
    </row>
    <row r="22" spans="5:17">
      <c r="E22" t="s">
        <v>74</v>
      </c>
      <c r="F22">
        <v>7</v>
      </c>
      <c r="G22">
        <f t="shared" si="1"/>
        <v>39</v>
      </c>
      <c r="H22">
        <f t="shared" si="0"/>
        <v>1</v>
      </c>
      <c r="I22" s="51">
        <f t="shared" si="2"/>
        <v>0.179487179487179</v>
      </c>
      <c r="J22" s="51">
        <f t="shared" si="3"/>
        <v>0.142857142857143</v>
      </c>
      <c r="M22" t="s">
        <v>74</v>
      </c>
      <c r="N22" s="14">
        <v>1</v>
      </c>
      <c r="P22" t="s">
        <v>93</v>
      </c>
      <c r="Q22" s="14">
        <v>11</v>
      </c>
    </row>
    <row r="23" spans="5:17">
      <c r="E23" t="s">
        <v>247</v>
      </c>
      <c r="F23">
        <v>5</v>
      </c>
      <c r="G23">
        <f t="shared" si="1"/>
        <v>7</v>
      </c>
      <c r="H23">
        <f t="shared" si="0"/>
        <v>4</v>
      </c>
      <c r="I23" s="51">
        <f t="shared" si="2"/>
        <v>0.714285714285714</v>
      </c>
      <c r="J23" s="51">
        <f t="shared" si="3"/>
        <v>0.8</v>
      </c>
      <c r="M23" t="s">
        <v>247</v>
      </c>
      <c r="N23" s="14">
        <v>4</v>
      </c>
      <c r="P23" t="s">
        <v>545</v>
      </c>
      <c r="Q23" s="14">
        <v>4</v>
      </c>
    </row>
    <row r="24" spans="5:17">
      <c r="E24" t="s">
        <v>188</v>
      </c>
      <c r="F24">
        <v>10</v>
      </c>
      <c r="G24">
        <f t="shared" si="1"/>
        <v>19</v>
      </c>
      <c r="H24">
        <f t="shared" si="0"/>
        <v>6</v>
      </c>
      <c r="I24" s="51">
        <f t="shared" si="2"/>
        <v>0.526315789473684</v>
      </c>
      <c r="J24" s="51">
        <f t="shared" si="3"/>
        <v>0.6</v>
      </c>
      <c r="M24" t="s">
        <v>188</v>
      </c>
      <c r="N24" s="14">
        <v>6</v>
      </c>
      <c r="P24" t="s">
        <v>103</v>
      </c>
      <c r="Q24" s="14">
        <v>4</v>
      </c>
    </row>
    <row r="25" spans="5:17">
      <c r="E25" t="s">
        <v>151</v>
      </c>
      <c r="F25">
        <v>13</v>
      </c>
      <c r="G25">
        <f t="shared" si="1"/>
        <v>20</v>
      </c>
      <c r="H25">
        <f t="shared" si="0"/>
        <v>8</v>
      </c>
      <c r="I25" s="51">
        <f t="shared" si="2"/>
        <v>0.65</v>
      </c>
      <c r="J25" s="51">
        <f t="shared" si="3"/>
        <v>0.615384615384615</v>
      </c>
      <c r="M25" t="s">
        <v>151</v>
      </c>
      <c r="N25" s="14">
        <v>8</v>
      </c>
      <c r="P25" t="s">
        <v>100</v>
      </c>
      <c r="Q25" s="14">
        <v>2</v>
      </c>
    </row>
    <row r="26" spans="5:17">
      <c r="E26" t="s">
        <v>86</v>
      </c>
      <c r="F26">
        <v>2</v>
      </c>
      <c r="G26">
        <f t="shared" si="1"/>
        <v>25</v>
      </c>
      <c r="H26">
        <f t="shared" si="0"/>
        <v>1</v>
      </c>
      <c r="I26" s="51">
        <f t="shared" si="2"/>
        <v>0.08</v>
      </c>
      <c r="J26" s="51">
        <f t="shared" si="3"/>
        <v>0.5</v>
      </c>
      <c r="M26" t="s">
        <v>86</v>
      </c>
      <c r="N26" s="14">
        <v>1</v>
      </c>
      <c r="P26" t="s">
        <v>146</v>
      </c>
      <c r="Q26" s="14">
        <v>1</v>
      </c>
    </row>
    <row r="27" spans="5:17">
      <c r="E27" t="s">
        <v>192</v>
      </c>
      <c r="F27">
        <v>3</v>
      </c>
      <c r="G27">
        <f t="shared" si="1"/>
        <v>12</v>
      </c>
      <c r="H27">
        <f t="shared" si="0"/>
        <v>0</v>
      </c>
      <c r="I27" s="51">
        <f t="shared" si="2"/>
        <v>0.25</v>
      </c>
      <c r="J27" s="51">
        <f t="shared" si="3"/>
        <v>0</v>
      </c>
      <c r="M27" t="s">
        <v>907</v>
      </c>
      <c r="N27" s="14">
        <v>2</v>
      </c>
      <c r="P27" t="s">
        <v>702</v>
      </c>
      <c r="Q27" s="14">
        <v>1</v>
      </c>
    </row>
    <row r="28" spans="5:17">
      <c r="E28" t="s">
        <v>907</v>
      </c>
      <c r="F28">
        <v>2</v>
      </c>
      <c r="G28">
        <f t="shared" si="1"/>
        <v>2</v>
      </c>
      <c r="H28">
        <f t="shared" si="0"/>
        <v>2</v>
      </c>
      <c r="I28" s="51">
        <f t="shared" si="2"/>
        <v>1</v>
      </c>
      <c r="J28" s="51">
        <f t="shared" si="3"/>
        <v>1</v>
      </c>
      <c r="M28" t="s">
        <v>124</v>
      </c>
      <c r="N28" s="14">
        <v>13</v>
      </c>
      <c r="P28" t="s">
        <v>186</v>
      </c>
      <c r="Q28" s="14">
        <v>24</v>
      </c>
    </row>
    <row r="29" spans="5:17">
      <c r="E29" t="s">
        <v>124</v>
      </c>
      <c r="F29">
        <v>16</v>
      </c>
      <c r="G29">
        <f t="shared" si="1"/>
        <v>19</v>
      </c>
      <c r="H29">
        <f t="shared" si="0"/>
        <v>13</v>
      </c>
      <c r="I29" s="51">
        <f t="shared" si="2"/>
        <v>0.842105263157895</v>
      </c>
      <c r="J29" s="51">
        <f t="shared" si="3"/>
        <v>0.8125</v>
      </c>
      <c r="M29" t="s">
        <v>1018</v>
      </c>
      <c r="N29" s="14">
        <v>1</v>
      </c>
      <c r="P29" t="s">
        <v>296</v>
      </c>
      <c r="Q29" s="14">
        <v>3</v>
      </c>
    </row>
    <row r="30" spans="5:17">
      <c r="E30" t="s">
        <v>141</v>
      </c>
      <c r="F30">
        <v>2</v>
      </c>
      <c r="G30">
        <f t="shared" si="1"/>
        <v>7</v>
      </c>
      <c r="H30">
        <f t="shared" si="0"/>
        <v>0</v>
      </c>
      <c r="I30" s="51">
        <f t="shared" si="2"/>
        <v>0.285714285714286</v>
      </c>
      <c r="J30" s="51">
        <f t="shared" si="3"/>
        <v>0</v>
      </c>
      <c r="M30" t="s">
        <v>197</v>
      </c>
      <c r="N30" s="14">
        <v>1</v>
      </c>
      <c r="P30" t="s">
        <v>144</v>
      </c>
      <c r="Q30" s="14">
        <v>6</v>
      </c>
    </row>
    <row r="31" spans="5:17">
      <c r="E31" t="s">
        <v>135</v>
      </c>
      <c r="F31">
        <v>3</v>
      </c>
      <c r="G31">
        <f t="shared" si="1"/>
        <v>19</v>
      </c>
      <c r="H31">
        <f t="shared" si="0"/>
        <v>0</v>
      </c>
      <c r="I31" s="51">
        <f t="shared" si="2"/>
        <v>0.157894736842105</v>
      </c>
      <c r="J31" s="51">
        <f t="shared" si="3"/>
        <v>0</v>
      </c>
      <c r="M31" t="s">
        <v>548</v>
      </c>
      <c r="N31" s="14">
        <v>1</v>
      </c>
      <c r="P31" t="s">
        <v>74</v>
      </c>
      <c r="Q31" s="14">
        <v>39</v>
      </c>
    </row>
    <row r="32" spans="5:17">
      <c r="E32" t="s">
        <v>197</v>
      </c>
      <c r="F32">
        <v>4</v>
      </c>
      <c r="G32">
        <f t="shared" si="1"/>
        <v>21</v>
      </c>
      <c r="H32">
        <f t="shared" si="0"/>
        <v>1</v>
      </c>
      <c r="I32" s="51">
        <f t="shared" si="2"/>
        <v>0.19047619047619</v>
      </c>
      <c r="J32" s="51">
        <f t="shared" si="3"/>
        <v>0.25</v>
      </c>
      <c r="M32" t="s">
        <v>205</v>
      </c>
      <c r="N32" s="14">
        <v>4</v>
      </c>
      <c r="P32" t="s">
        <v>247</v>
      </c>
      <c r="Q32" s="14">
        <v>7</v>
      </c>
    </row>
    <row r="33" spans="5:17">
      <c r="E33" t="s">
        <v>548</v>
      </c>
      <c r="F33">
        <v>4</v>
      </c>
      <c r="G33">
        <f t="shared" si="1"/>
        <v>7</v>
      </c>
      <c r="H33">
        <f t="shared" si="0"/>
        <v>1</v>
      </c>
      <c r="I33" s="51">
        <f t="shared" si="2"/>
        <v>0.571428571428571</v>
      </c>
      <c r="J33" s="51">
        <f t="shared" si="3"/>
        <v>0.25</v>
      </c>
      <c r="M33" t="s">
        <v>362</v>
      </c>
      <c r="N33" s="14">
        <v>1</v>
      </c>
      <c r="P33" t="s">
        <v>188</v>
      </c>
      <c r="Q33" s="14">
        <v>19</v>
      </c>
    </row>
    <row r="34" spans="5:17">
      <c r="E34" t="s">
        <v>205</v>
      </c>
      <c r="F34">
        <v>16</v>
      </c>
      <c r="G34">
        <f t="shared" si="1"/>
        <v>58</v>
      </c>
      <c r="H34">
        <f t="shared" si="0"/>
        <v>4</v>
      </c>
      <c r="I34" s="51">
        <f t="shared" si="2"/>
        <v>0.275862068965517</v>
      </c>
      <c r="J34" s="51">
        <f t="shared" si="3"/>
        <v>0.25</v>
      </c>
      <c r="M34" t="s">
        <v>67</v>
      </c>
      <c r="N34" s="14">
        <v>1</v>
      </c>
      <c r="P34" t="s">
        <v>151</v>
      </c>
      <c r="Q34" s="14">
        <v>20</v>
      </c>
    </row>
    <row r="35" spans="5:17">
      <c r="E35" t="s">
        <v>362</v>
      </c>
      <c r="F35">
        <v>5</v>
      </c>
      <c r="G35">
        <f t="shared" si="1"/>
        <v>18</v>
      </c>
      <c r="H35">
        <f t="shared" si="0"/>
        <v>1</v>
      </c>
      <c r="I35" s="51">
        <f t="shared" si="2"/>
        <v>0.277777777777778</v>
      </c>
      <c r="J35" s="51">
        <f t="shared" si="3"/>
        <v>0.2</v>
      </c>
      <c r="M35" t="s">
        <v>112</v>
      </c>
      <c r="N35" s="14">
        <v>5</v>
      </c>
      <c r="P35" t="s">
        <v>86</v>
      </c>
      <c r="Q35" s="14">
        <v>25</v>
      </c>
    </row>
    <row r="36" spans="5:17">
      <c r="E36" t="s">
        <v>61</v>
      </c>
      <c r="F36">
        <v>4</v>
      </c>
      <c r="G36">
        <f t="shared" si="1"/>
        <v>75</v>
      </c>
      <c r="H36">
        <f t="shared" si="0"/>
        <v>0</v>
      </c>
      <c r="I36" s="51">
        <f t="shared" si="2"/>
        <v>0.0533333333333333</v>
      </c>
      <c r="J36" s="51">
        <f t="shared" si="3"/>
        <v>0</v>
      </c>
      <c r="M36" t="s">
        <v>852</v>
      </c>
      <c r="N36" s="14">
        <v>1</v>
      </c>
      <c r="P36" t="s">
        <v>192</v>
      </c>
      <c r="Q36" s="14">
        <v>12</v>
      </c>
    </row>
    <row r="37" spans="5:17">
      <c r="E37" t="s">
        <v>67</v>
      </c>
      <c r="F37">
        <v>5</v>
      </c>
      <c r="G37">
        <f t="shared" si="1"/>
        <v>21</v>
      </c>
      <c r="H37">
        <f t="shared" si="0"/>
        <v>1</v>
      </c>
      <c r="I37" s="51">
        <f t="shared" si="2"/>
        <v>0.238095238095238</v>
      </c>
      <c r="J37" s="51">
        <f t="shared" si="3"/>
        <v>0.2</v>
      </c>
      <c r="M37" t="s">
        <v>272</v>
      </c>
      <c r="N37" s="14">
        <v>2</v>
      </c>
      <c r="P37" t="s">
        <v>907</v>
      </c>
      <c r="Q37" s="14">
        <v>2</v>
      </c>
    </row>
    <row r="38" spans="5:17">
      <c r="E38" t="s">
        <v>112</v>
      </c>
      <c r="F38">
        <v>6</v>
      </c>
      <c r="G38">
        <f t="shared" si="1"/>
        <v>11</v>
      </c>
      <c r="H38">
        <f t="shared" si="0"/>
        <v>5</v>
      </c>
      <c r="I38" s="51">
        <f t="shared" si="2"/>
        <v>0.545454545454545</v>
      </c>
      <c r="J38" s="51">
        <f t="shared" si="3"/>
        <v>0.833333333333333</v>
      </c>
      <c r="M38" t="s">
        <v>1320</v>
      </c>
      <c r="N38" s="14">
        <v>125</v>
      </c>
      <c r="P38" t="s">
        <v>889</v>
      </c>
      <c r="Q38" s="14">
        <v>2</v>
      </c>
    </row>
    <row r="39" spans="5:17">
      <c r="E39" t="s">
        <v>852</v>
      </c>
      <c r="F39">
        <v>1</v>
      </c>
      <c r="G39">
        <f t="shared" si="1"/>
        <v>1</v>
      </c>
      <c r="H39">
        <f t="shared" si="0"/>
        <v>1</v>
      </c>
      <c r="I39" s="51">
        <f t="shared" si="2"/>
        <v>1</v>
      </c>
      <c r="J39" s="51">
        <f t="shared" si="3"/>
        <v>1</v>
      </c>
      <c r="P39" t="s">
        <v>124</v>
      </c>
      <c r="Q39" s="14">
        <v>19</v>
      </c>
    </row>
    <row r="40" spans="5:17">
      <c r="E40" t="s">
        <v>195</v>
      </c>
      <c r="F40">
        <v>1</v>
      </c>
      <c r="G40">
        <f t="shared" si="1"/>
        <v>5</v>
      </c>
      <c r="H40">
        <f t="shared" si="0"/>
        <v>0</v>
      </c>
      <c r="I40" s="51">
        <f t="shared" si="2"/>
        <v>0.2</v>
      </c>
      <c r="J40" s="51">
        <f t="shared" si="3"/>
        <v>0</v>
      </c>
      <c r="P40" t="s">
        <v>1018</v>
      </c>
      <c r="Q40" s="14">
        <v>2</v>
      </c>
    </row>
    <row r="41" spans="5:17">
      <c r="E41" t="s">
        <v>120</v>
      </c>
      <c r="F41">
        <v>3</v>
      </c>
      <c r="G41">
        <f t="shared" si="1"/>
        <v>13</v>
      </c>
      <c r="H41">
        <f t="shared" si="0"/>
        <v>0</v>
      </c>
      <c r="I41" s="51">
        <f t="shared" si="2"/>
        <v>0.230769230769231</v>
      </c>
      <c r="J41" s="51">
        <f t="shared" si="3"/>
        <v>0</v>
      </c>
      <c r="P41" t="s">
        <v>141</v>
      </c>
      <c r="Q41" s="14">
        <v>7</v>
      </c>
    </row>
    <row r="42" spans="5:17">
      <c r="E42" t="s">
        <v>146</v>
      </c>
      <c r="F42">
        <v>1</v>
      </c>
      <c r="G42">
        <f t="shared" si="1"/>
        <v>1</v>
      </c>
      <c r="H42">
        <f t="shared" si="0"/>
        <v>1</v>
      </c>
      <c r="I42" s="51">
        <f t="shared" si="2"/>
        <v>1</v>
      </c>
      <c r="J42" s="51">
        <f t="shared" si="3"/>
        <v>1</v>
      </c>
      <c r="P42" t="s">
        <v>135</v>
      </c>
      <c r="Q42" s="14">
        <v>19</v>
      </c>
    </row>
    <row r="43" spans="5:17">
      <c r="E43" t="s">
        <v>183</v>
      </c>
      <c r="F43">
        <v>3</v>
      </c>
      <c r="G43">
        <f t="shared" si="1"/>
        <v>5</v>
      </c>
      <c r="H43">
        <f t="shared" si="0"/>
        <v>1</v>
      </c>
      <c r="I43" s="51">
        <f t="shared" si="2"/>
        <v>0.6</v>
      </c>
      <c r="J43" s="51">
        <f t="shared" si="3"/>
        <v>0.333333333333333</v>
      </c>
      <c r="P43" t="s">
        <v>197</v>
      </c>
      <c r="Q43" s="14">
        <v>21</v>
      </c>
    </row>
    <row r="44" spans="5:17">
      <c r="E44" t="s">
        <v>272</v>
      </c>
      <c r="F44">
        <v>4</v>
      </c>
      <c r="G44">
        <f t="shared" si="1"/>
        <v>7</v>
      </c>
      <c r="H44">
        <f t="shared" si="0"/>
        <v>2</v>
      </c>
      <c r="I44" s="51">
        <f t="shared" si="2"/>
        <v>0.571428571428571</v>
      </c>
      <c r="J44" s="51">
        <f t="shared" si="3"/>
        <v>0.5</v>
      </c>
      <c r="P44" t="s">
        <v>548</v>
      </c>
      <c r="Q44" s="14">
        <v>7</v>
      </c>
    </row>
    <row r="45" spans="5:17">
      <c r="E45" t="s">
        <v>763</v>
      </c>
      <c r="F45">
        <v>4</v>
      </c>
      <c r="G45">
        <f t="shared" si="1"/>
        <v>4</v>
      </c>
      <c r="H45">
        <f t="shared" si="0"/>
        <v>4</v>
      </c>
      <c r="I45" s="51">
        <f t="shared" si="2"/>
        <v>1</v>
      </c>
      <c r="J45" s="51">
        <f t="shared" si="3"/>
        <v>1</v>
      </c>
      <c r="P45" t="s">
        <v>205</v>
      </c>
      <c r="Q45" s="14">
        <v>58</v>
      </c>
    </row>
    <row r="46" spans="5:17">
      <c r="E46" t="s">
        <v>1018</v>
      </c>
      <c r="F46">
        <v>1</v>
      </c>
      <c r="G46">
        <f t="shared" si="1"/>
        <v>2</v>
      </c>
      <c r="H46">
        <f t="shared" si="0"/>
        <v>1</v>
      </c>
      <c r="I46" s="51">
        <f t="shared" si="2"/>
        <v>0.5</v>
      </c>
      <c r="J46" s="51">
        <f t="shared" si="3"/>
        <v>1</v>
      </c>
      <c r="P46" t="s">
        <v>362</v>
      </c>
      <c r="Q46" s="14">
        <v>18</v>
      </c>
    </row>
    <row r="47" spans="5:17">
      <c r="E47" t="s">
        <v>1141</v>
      </c>
      <c r="F47">
        <v>4</v>
      </c>
      <c r="G47">
        <f t="shared" si="1"/>
        <v>4</v>
      </c>
      <c r="H47">
        <f t="shared" si="0"/>
        <v>4</v>
      </c>
      <c r="I47" s="51">
        <f t="shared" si="2"/>
        <v>1</v>
      </c>
      <c r="J47" s="51">
        <f t="shared" si="3"/>
        <v>1</v>
      </c>
      <c r="P47" t="s">
        <v>61</v>
      </c>
      <c r="Q47" s="14">
        <v>75</v>
      </c>
    </row>
    <row r="48" spans="5:17">
      <c r="E48" t="s">
        <v>889</v>
      </c>
      <c r="F48">
        <v>0</v>
      </c>
      <c r="G48">
        <f t="shared" si="1"/>
        <v>2</v>
      </c>
      <c r="H48">
        <f t="shared" si="0"/>
        <v>0</v>
      </c>
      <c r="I48" s="51">
        <f t="shared" si="2"/>
        <v>0</v>
      </c>
      <c r="J48" s="51" t="e">
        <f t="shared" si="3"/>
        <v>#DIV/0!</v>
      </c>
      <c r="P48" t="s">
        <v>67</v>
      </c>
      <c r="Q48" s="14">
        <v>21</v>
      </c>
    </row>
    <row r="49" spans="16:17">
      <c r="P49" t="s">
        <v>112</v>
      </c>
      <c r="Q49" s="14">
        <v>11</v>
      </c>
    </row>
    <row r="50" spans="16:17">
      <c r="P50" t="s">
        <v>852</v>
      </c>
      <c r="Q50" s="14">
        <v>1</v>
      </c>
    </row>
    <row r="51" spans="16:17">
      <c r="P51" t="s">
        <v>272</v>
      </c>
      <c r="Q51" s="14">
        <v>7</v>
      </c>
    </row>
    <row r="52" spans="16:17">
      <c r="P52" t="s">
        <v>195</v>
      </c>
      <c r="Q52" s="14">
        <v>5</v>
      </c>
    </row>
    <row r="53" spans="16:17">
      <c r="P53" t="s">
        <v>1320</v>
      </c>
      <c r="Q53" s="14">
        <v>977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8"/>
  <sheetViews>
    <sheetView topLeftCell="F4" workbookViewId="0">
      <selection activeCell="R50" sqref="Q4:R50"/>
    </sheetView>
  </sheetViews>
  <sheetFormatPr defaultColWidth="9" defaultRowHeight="13.8"/>
  <cols>
    <col min="2" max="2" width="5.25" customWidth="1"/>
    <col min="3" max="3" width="14.25" customWidth="1"/>
    <col min="4" max="4" width="13.8796296296296" customWidth="1"/>
    <col min="6" max="6" width="19.25" customWidth="1"/>
    <col min="7" max="7" width="11.75" style="7" customWidth="1"/>
    <col min="8" max="8" width="21.3796296296296" customWidth="1"/>
    <col min="9" max="9" width="8.37962962962963" customWidth="1"/>
    <col min="12" max="12" width="20.6296296296296" customWidth="1"/>
    <col min="13" max="13" width="9" customWidth="1"/>
    <col min="17" max="17" width="22.8796296296296" customWidth="1"/>
    <col min="18" max="18" width="9" customWidth="1"/>
    <col min="19" max="19" width="5.25" customWidth="1"/>
  </cols>
  <sheetData>
    <row r="1" spans="1:18">
      <c r="A1" t="s">
        <v>1334</v>
      </c>
      <c r="B1" t="s">
        <v>2057</v>
      </c>
      <c r="C1" t="s">
        <v>2058</v>
      </c>
      <c r="D1" t="s">
        <v>2059</v>
      </c>
      <c r="E1" t="s">
        <v>0</v>
      </c>
      <c r="F1" t="s">
        <v>2048</v>
      </c>
      <c r="G1" s="7" t="s">
        <v>2060</v>
      </c>
      <c r="H1" t="s">
        <v>2061</v>
      </c>
      <c r="I1" t="s">
        <v>2062</v>
      </c>
      <c r="L1" t="s">
        <v>47</v>
      </c>
      <c r="M1" t="s">
        <v>2063</v>
      </c>
      <c r="Q1" t="s">
        <v>47</v>
      </c>
      <c r="R1" t="s">
        <v>2063</v>
      </c>
    </row>
    <row r="2" spans="1:9">
      <c r="A2">
        <v>263</v>
      </c>
      <c r="B2" t="s">
        <v>2064</v>
      </c>
      <c r="C2" t="s">
        <v>2065</v>
      </c>
      <c r="D2" t="s">
        <v>2066</v>
      </c>
      <c r="E2">
        <v>746</v>
      </c>
      <c r="F2" t="s">
        <v>2067</v>
      </c>
      <c r="G2" s="7">
        <v>10100</v>
      </c>
      <c r="H2" t="s">
        <v>852</v>
      </c>
      <c r="I2">
        <v>92</v>
      </c>
    </row>
    <row r="3" spans="1:17">
      <c r="A3">
        <v>195</v>
      </c>
      <c r="B3" t="s">
        <v>2068</v>
      </c>
      <c r="C3" t="s">
        <v>2069</v>
      </c>
      <c r="D3" t="s">
        <v>2070</v>
      </c>
      <c r="E3">
        <v>188</v>
      </c>
      <c r="F3" t="s">
        <v>1261</v>
      </c>
      <c r="G3" s="7">
        <v>20200</v>
      </c>
      <c r="H3" t="s">
        <v>61</v>
      </c>
      <c r="I3">
        <v>89.78</v>
      </c>
      <c r="L3" t="s">
        <v>2055</v>
      </c>
      <c r="Q3" t="s">
        <v>2055</v>
      </c>
    </row>
    <row r="4" spans="1:18">
      <c r="A4">
        <v>198</v>
      </c>
      <c r="B4" t="s">
        <v>2064</v>
      </c>
      <c r="C4" t="s">
        <v>2071</v>
      </c>
      <c r="D4" t="s">
        <v>2072</v>
      </c>
      <c r="E4">
        <v>286</v>
      </c>
      <c r="F4" t="s">
        <v>1261</v>
      </c>
      <c r="G4" s="7">
        <v>20200</v>
      </c>
      <c r="H4" t="s">
        <v>61</v>
      </c>
      <c r="I4">
        <v>83</v>
      </c>
      <c r="L4" t="s">
        <v>12</v>
      </c>
      <c r="M4" t="s">
        <v>2056</v>
      </c>
      <c r="Q4" t="s">
        <v>13</v>
      </c>
      <c r="R4" t="s">
        <v>2056</v>
      </c>
    </row>
    <row r="5" spans="1:18">
      <c r="A5">
        <v>199</v>
      </c>
      <c r="B5" t="s">
        <v>2073</v>
      </c>
      <c r="C5" t="s">
        <v>2074</v>
      </c>
      <c r="D5" t="s">
        <v>2075</v>
      </c>
      <c r="E5">
        <v>366</v>
      </c>
      <c r="F5" t="s">
        <v>1261</v>
      </c>
      <c r="G5" s="7">
        <v>20200</v>
      </c>
      <c r="H5" t="s">
        <v>61</v>
      </c>
      <c r="I5">
        <v>81.78</v>
      </c>
      <c r="L5" t="s">
        <v>1273</v>
      </c>
      <c r="M5" s="14">
        <v>26</v>
      </c>
      <c r="Q5" t="s">
        <v>160</v>
      </c>
      <c r="R5" s="14">
        <v>3</v>
      </c>
    </row>
    <row r="6" spans="1:18">
      <c r="A6">
        <v>196</v>
      </c>
      <c r="B6" t="s">
        <v>2076</v>
      </c>
      <c r="C6" t="s">
        <v>2077</v>
      </c>
      <c r="D6" t="s">
        <v>2078</v>
      </c>
      <c r="E6">
        <v>1085</v>
      </c>
      <c r="F6" t="s">
        <v>1261</v>
      </c>
      <c r="G6" s="7">
        <v>20200</v>
      </c>
      <c r="H6" t="s">
        <v>61</v>
      </c>
      <c r="I6">
        <v>85</v>
      </c>
      <c r="L6" t="s">
        <v>1272</v>
      </c>
      <c r="M6" s="14">
        <v>7</v>
      </c>
      <c r="Q6" t="s">
        <v>339</v>
      </c>
      <c r="R6" s="14">
        <v>3</v>
      </c>
    </row>
    <row r="7" spans="1:18">
      <c r="A7">
        <v>197</v>
      </c>
      <c r="B7" t="s">
        <v>2064</v>
      </c>
      <c r="C7" t="s">
        <v>2079</v>
      </c>
      <c r="D7" t="s">
        <v>2080</v>
      </c>
      <c r="E7">
        <v>1100</v>
      </c>
      <c r="F7" t="s">
        <v>1261</v>
      </c>
      <c r="G7" s="7">
        <v>20200</v>
      </c>
      <c r="H7" t="s">
        <v>61</v>
      </c>
      <c r="I7">
        <v>84</v>
      </c>
      <c r="L7" t="s">
        <v>1264</v>
      </c>
      <c r="M7" s="14">
        <v>10</v>
      </c>
      <c r="Q7" t="s">
        <v>726</v>
      </c>
      <c r="R7" s="14">
        <v>3</v>
      </c>
    </row>
    <row r="8" spans="1:18">
      <c r="A8">
        <v>200</v>
      </c>
      <c r="B8" t="s">
        <v>2081</v>
      </c>
      <c r="C8" t="s">
        <v>2082</v>
      </c>
      <c r="D8" t="s">
        <v>2083</v>
      </c>
      <c r="E8">
        <v>232</v>
      </c>
      <c r="F8" t="s">
        <v>1261</v>
      </c>
      <c r="G8" s="7">
        <v>25200</v>
      </c>
      <c r="H8" t="s">
        <v>67</v>
      </c>
      <c r="I8">
        <v>89.35</v>
      </c>
      <c r="L8" t="s">
        <v>1261</v>
      </c>
      <c r="M8" s="14">
        <v>39</v>
      </c>
      <c r="Q8" t="s">
        <v>232</v>
      </c>
      <c r="R8" s="14">
        <v>2</v>
      </c>
    </row>
    <row r="9" spans="1:18">
      <c r="A9">
        <v>204</v>
      </c>
      <c r="B9" t="s">
        <v>2076</v>
      </c>
      <c r="C9" t="s">
        <v>2084</v>
      </c>
      <c r="D9" t="s">
        <v>2085</v>
      </c>
      <c r="E9">
        <v>235</v>
      </c>
      <c r="F9" t="s">
        <v>1261</v>
      </c>
      <c r="G9" s="7">
        <v>25200</v>
      </c>
      <c r="H9" t="s">
        <v>67</v>
      </c>
      <c r="I9">
        <v>85.58</v>
      </c>
      <c r="L9" t="s">
        <v>1271</v>
      </c>
      <c r="M9" s="14">
        <v>36</v>
      </c>
      <c r="Q9" t="s">
        <v>64</v>
      </c>
      <c r="R9" s="14">
        <v>63</v>
      </c>
    </row>
    <row r="10" spans="1:18">
      <c r="A10">
        <v>202</v>
      </c>
      <c r="B10" t="s">
        <v>2086</v>
      </c>
      <c r="C10" t="s">
        <v>2087</v>
      </c>
      <c r="D10" t="s">
        <v>2088</v>
      </c>
      <c r="E10">
        <v>529</v>
      </c>
      <c r="F10" t="s">
        <v>1261</v>
      </c>
      <c r="G10" s="7">
        <v>25200</v>
      </c>
      <c r="H10" t="s">
        <v>67</v>
      </c>
      <c r="I10">
        <v>88.45</v>
      </c>
      <c r="L10" t="s">
        <v>1276</v>
      </c>
      <c r="M10" s="14">
        <v>1</v>
      </c>
      <c r="Q10" t="s">
        <v>127</v>
      </c>
      <c r="R10" s="14">
        <v>26</v>
      </c>
    </row>
    <row r="11" spans="1:18">
      <c r="A11">
        <v>203</v>
      </c>
      <c r="B11" t="s">
        <v>2089</v>
      </c>
      <c r="C11" t="s">
        <v>2090</v>
      </c>
      <c r="D11" t="s">
        <v>2091</v>
      </c>
      <c r="E11">
        <v>1034</v>
      </c>
      <c r="F11" t="s">
        <v>1261</v>
      </c>
      <c r="G11" s="7">
        <v>25200</v>
      </c>
      <c r="H11" t="s">
        <v>67</v>
      </c>
      <c r="I11">
        <v>87.2</v>
      </c>
      <c r="L11" t="s">
        <v>1269</v>
      </c>
      <c r="M11" s="14">
        <v>14</v>
      </c>
      <c r="Q11" t="s">
        <v>58</v>
      </c>
      <c r="R11" s="14">
        <v>19</v>
      </c>
    </row>
    <row r="12" spans="1:18">
      <c r="A12">
        <v>201</v>
      </c>
      <c r="B12" t="s">
        <v>2089</v>
      </c>
      <c r="C12" t="s">
        <v>2092</v>
      </c>
      <c r="D12" t="s">
        <v>2093</v>
      </c>
      <c r="E12">
        <v>1158</v>
      </c>
      <c r="F12" t="s">
        <v>1261</v>
      </c>
      <c r="G12" s="7">
        <v>25200</v>
      </c>
      <c r="H12" t="s">
        <v>67</v>
      </c>
      <c r="I12">
        <v>89.33</v>
      </c>
      <c r="L12" t="s">
        <v>1268</v>
      </c>
      <c r="M12" s="14">
        <v>8</v>
      </c>
      <c r="Q12" t="s">
        <v>79</v>
      </c>
      <c r="R12" s="14">
        <v>14</v>
      </c>
    </row>
    <row r="13" spans="1:18">
      <c r="A13">
        <v>207</v>
      </c>
      <c r="B13" t="s">
        <v>2094</v>
      </c>
      <c r="C13" t="s">
        <v>2095</v>
      </c>
      <c r="D13" t="s">
        <v>2096</v>
      </c>
      <c r="E13">
        <v>426</v>
      </c>
      <c r="F13" t="s">
        <v>1261</v>
      </c>
      <c r="G13" s="7">
        <v>25400</v>
      </c>
      <c r="H13" t="s">
        <v>162</v>
      </c>
      <c r="I13">
        <v>93</v>
      </c>
      <c r="L13" t="s">
        <v>1267</v>
      </c>
      <c r="M13" s="14">
        <v>19</v>
      </c>
      <c r="Q13" t="s">
        <v>162</v>
      </c>
      <c r="R13" s="14">
        <v>4</v>
      </c>
    </row>
    <row r="14" spans="1:18">
      <c r="A14">
        <v>208</v>
      </c>
      <c r="B14" t="s">
        <v>2064</v>
      </c>
      <c r="C14" t="s">
        <v>2097</v>
      </c>
      <c r="D14" t="s">
        <v>2098</v>
      </c>
      <c r="E14">
        <v>542</v>
      </c>
      <c r="F14" t="s">
        <v>1261</v>
      </c>
      <c r="G14" s="7">
        <v>25400</v>
      </c>
      <c r="H14" t="s">
        <v>162</v>
      </c>
      <c r="I14">
        <v>93</v>
      </c>
      <c r="L14" t="s">
        <v>1270</v>
      </c>
      <c r="M14" s="14">
        <v>8</v>
      </c>
      <c r="Q14" t="s">
        <v>76</v>
      </c>
      <c r="R14" s="14">
        <v>6</v>
      </c>
    </row>
    <row r="15" spans="1:18">
      <c r="A15">
        <v>205</v>
      </c>
      <c r="B15" t="s">
        <v>2076</v>
      </c>
      <c r="C15" t="s">
        <v>2099</v>
      </c>
      <c r="D15" t="s">
        <v>2100</v>
      </c>
      <c r="E15">
        <v>626</v>
      </c>
      <c r="F15" t="s">
        <v>1261</v>
      </c>
      <c r="G15" s="7">
        <v>25400</v>
      </c>
      <c r="H15" t="s">
        <v>162</v>
      </c>
      <c r="I15">
        <v>95</v>
      </c>
      <c r="L15" t="s">
        <v>1266</v>
      </c>
      <c r="M15" s="14">
        <v>4</v>
      </c>
      <c r="Q15" t="s">
        <v>54</v>
      </c>
      <c r="R15" s="14">
        <v>4</v>
      </c>
    </row>
    <row r="16" spans="1:18">
      <c r="A16">
        <v>206</v>
      </c>
      <c r="B16" t="s">
        <v>2101</v>
      </c>
      <c r="C16" t="s">
        <v>2102</v>
      </c>
      <c r="D16" t="s">
        <v>2103</v>
      </c>
      <c r="E16">
        <v>1057</v>
      </c>
      <c r="F16" t="s">
        <v>1261</v>
      </c>
      <c r="G16" s="7">
        <v>25400</v>
      </c>
      <c r="H16" t="s">
        <v>162</v>
      </c>
      <c r="I16">
        <v>94</v>
      </c>
      <c r="L16" t="s">
        <v>1265</v>
      </c>
      <c r="M16" s="14">
        <v>20</v>
      </c>
      <c r="Q16" t="s">
        <v>694</v>
      </c>
      <c r="R16" s="14">
        <v>1</v>
      </c>
    </row>
    <row r="17" spans="1:18">
      <c r="A17">
        <v>264</v>
      </c>
      <c r="B17" t="s">
        <v>2064</v>
      </c>
      <c r="C17" t="s">
        <v>2104</v>
      </c>
      <c r="D17" t="s">
        <v>2105</v>
      </c>
      <c r="E17">
        <v>690</v>
      </c>
      <c r="F17" t="s">
        <v>2067</v>
      </c>
      <c r="G17" s="7">
        <v>30100</v>
      </c>
      <c r="H17" t="s">
        <v>120</v>
      </c>
      <c r="I17">
        <v>85.98</v>
      </c>
      <c r="L17" t="s">
        <v>1263</v>
      </c>
      <c r="M17" s="14">
        <v>111</v>
      </c>
      <c r="Q17" t="s">
        <v>93</v>
      </c>
      <c r="R17" s="14">
        <v>2</v>
      </c>
    </row>
    <row r="18" spans="1:18">
      <c r="A18">
        <v>266</v>
      </c>
      <c r="B18" t="s">
        <v>2106</v>
      </c>
      <c r="C18" t="s">
        <v>2107</v>
      </c>
      <c r="D18" t="s">
        <v>2108</v>
      </c>
      <c r="E18">
        <v>947</v>
      </c>
      <c r="F18" t="s">
        <v>2067</v>
      </c>
      <c r="G18" s="7">
        <v>30100</v>
      </c>
      <c r="H18" t="s">
        <v>120</v>
      </c>
      <c r="I18">
        <v>82.88</v>
      </c>
      <c r="L18" t="s">
        <v>1274</v>
      </c>
      <c r="M18" s="14">
        <v>7</v>
      </c>
      <c r="Q18" t="s">
        <v>545</v>
      </c>
      <c r="R18" s="14">
        <v>2</v>
      </c>
    </row>
    <row r="19" spans="1:18">
      <c r="A19">
        <v>265</v>
      </c>
      <c r="B19" t="s">
        <v>2109</v>
      </c>
      <c r="C19" t="s">
        <v>2110</v>
      </c>
      <c r="D19" t="s">
        <v>2111</v>
      </c>
      <c r="E19">
        <v>1132</v>
      </c>
      <c r="F19" t="s">
        <v>2067</v>
      </c>
      <c r="G19" s="7">
        <v>30100</v>
      </c>
      <c r="H19" t="s">
        <v>120</v>
      </c>
      <c r="I19">
        <v>83.87</v>
      </c>
      <c r="L19" t="s">
        <v>1320</v>
      </c>
      <c r="M19" s="14">
        <v>310</v>
      </c>
      <c r="Q19" t="s">
        <v>103</v>
      </c>
      <c r="R19" s="14">
        <v>3</v>
      </c>
    </row>
    <row r="20" spans="1:18">
      <c r="A20">
        <v>315</v>
      </c>
      <c r="B20" t="s">
        <v>2112</v>
      </c>
      <c r="C20" t="s">
        <v>2113</v>
      </c>
      <c r="D20" t="s">
        <v>2114</v>
      </c>
      <c r="E20">
        <v>579</v>
      </c>
      <c r="F20" t="s">
        <v>1276</v>
      </c>
      <c r="G20" s="7">
        <v>30500</v>
      </c>
      <c r="H20" t="s">
        <v>702</v>
      </c>
      <c r="I20">
        <v>86.8</v>
      </c>
      <c r="Q20" t="s">
        <v>100</v>
      </c>
      <c r="R20" s="14">
        <v>1</v>
      </c>
    </row>
    <row r="21" spans="1:18">
      <c r="A21">
        <v>268</v>
      </c>
      <c r="B21" t="s">
        <v>2076</v>
      </c>
      <c r="C21" t="s">
        <v>2115</v>
      </c>
      <c r="D21" t="s">
        <v>2116</v>
      </c>
      <c r="E21">
        <v>206</v>
      </c>
      <c r="F21" t="s">
        <v>2067</v>
      </c>
      <c r="G21" s="7">
        <v>40200</v>
      </c>
      <c r="H21" t="s">
        <v>197</v>
      </c>
      <c r="I21">
        <v>82.8</v>
      </c>
      <c r="Q21" t="s">
        <v>702</v>
      </c>
      <c r="R21" s="14">
        <v>1</v>
      </c>
    </row>
    <row r="22" spans="1:18">
      <c r="A22">
        <v>267</v>
      </c>
      <c r="B22" t="s">
        <v>2117</v>
      </c>
      <c r="C22" t="s">
        <v>2118</v>
      </c>
      <c r="D22" t="s">
        <v>2119</v>
      </c>
      <c r="E22">
        <v>477</v>
      </c>
      <c r="F22" t="s">
        <v>2067</v>
      </c>
      <c r="G22" s="7">
        <v>40200</v>
      </c>
      <c r="H22" t="s">
        <v>197</v>
      </c>
      <c r="I22">
        <v>87.95</v>
      </c>
      <c r="Q22" t="s">
        <v>186</v>
      </c>
      <c r="R22" s="14">
        <v>20</v>
      </c>
    </row>
    <row r="23" spans="1:18">
      <c r="A23">
        <v>270</v>
      </c>
      <c r="B23" t="s">
        <v>2076</v>
      </c>
      <c r="C23" t="s">
        <v>2120</v>
      </c>
      <c r="D23" t="s">
        <v>2121</v>
      </c>
      <c r="E23">
        <v>658</v>
      </c>
      <c r="F23" t="s">
        <v>2067</v>
      </c>
      <c r="G23" s="7">
        <v>40200</v>
      </c>
      <c r="H23" t="s">
        <v>197</v>
      </c>
      <c r="I23">
        <v>80.9</v>
      </c>
      <c r="Q23" t="s">
        <v>296</v>
      </c>
      <c r="R23" s="14">
        <v>3</v>
      </c>
    </row>
    <row r="24" spans="1:18">
      <c r="A24">
        <v>269</v>
      </c>
      <c r="B24" t="s">
        <v>2064</v>
      </c>
      <c r="C24" t="s">
        <v>2122</v>
      </c>
      <c r="D24" t="s">
        <v>2123</v>
      </c>
      <c r="E24">
        <v>10000</v>
      </c>
      <c r="F24" t="s">
        <v>2067</v>
      </c>
      <c r="G24" s="7">
        <v>40200</v>
      </c>
      <c r="H24" t="s">
        <v>197</v>
      </c>
      <c r="I24">
        <v>82.65</v>
      </c>
      <c r="Q24" t="s">
        <v>144</v>
      </c>
      <c r="R24" s="14">
        <v>1</v>
      </c>
    </row>
    <row r="25" spans="1:18">
      <c r="A25">
        <v>272</v>
      </c>
      <c r="B25" t="s">
        <v>2124</v>
      </c>
      <c r="C25" t="s">
        <v>2125</v>
      </c>
      <c r="D25" t="s">
        <v>2126</v>
      </c>
      <c r="E25">
        <v>33</v>
      </c>
      <c r="F25" t="s">
        <v>2067</v>
      </c>
      <c r="G25" s="7">
        <v>45400</v>
      </c>
      <c r="H25" t="s">
        <v>112</v>
      </c>
      <c r="I25">
        <v>77.75</v>
      </c>
      <c r="Q25" t="s">
        <v>74</v>
      </c>
      <c r="R25" s="14">
        <v>7</v>
      </c>
    </row>
    <row r="26" spans="1:18">
      <c r="A26">
        <v>271</v>
      </c>
      <c r="B26" t="s">
        <v>2127</v>
      </c>
      <c r="C26" t="s">
        <v>2128</v>
      </c>
      <c r="D26" t="s">
        <v>2129</v>
      </c>
      <c r="E26">
        <v>74</v>
      </c>
      <c r="F26" t="s">
        <v>2067</v>
      </c>
      <c r="G26" s="7">
        <v>45400</v>
      </c>
      <c r="H26" t="s">
        <v>112</v>
      </c>
      <c r="I26">
        <v>82</v>
      </c>
      <c r="Q26" t="s">
        <v>247</v>
      </c>
      <c r="R26" s="14">
        <v>5</v>
      </c>
    </row>
    <row r="27" spans="1:18">
      <c r="A27">
        <v>274</v>
      </c>
      <c r="B27" t="s">
        <v>2112</v>
      </c>
      <c r="C27" t="s">
        <v>2130</v>
      </c>
      <c r="D27" t="s">
        <v>2131</v>
      </c>
      <c r="E27">
        <v>81</v>
      </c>
      <c r="F27" t="s">
        <v>2067</v>
      </c>
      <c r="G27" s="7">
        <v>45400</v>
      </c>
      <c r="H27" t="s">
        <v>112</v>
      </c>
      <c r="I27">
        <v>77.15</v>
      </c>
      <c r="Q27" t="s">
        <v>188</v>
      </c>
      <c r="R27" s="14">
        <v>10</v>
      </c>
    </row>
    <row r="28" spans="1:18">
      <c r="A28">
        <v>273</v>
      </c>
      <c r="B28" t="s">
        <v>2132</v>
      </c>
      <c r="C28" t="s">
        <v>2133</v>
      </c>
      <c r="D28" t="s">
        <v>2134</v>
      </c>
      <c r="E28">
        <v>624</v>
      </c>
      <c r="F28" t="s">
        <v>2067</v>
      </c>
      <c r="G28" s="7">
        <v>45400</v>
      </c>
      <c r="H28" t="s">
        <v>112</v>
      </c>
      <c r="I28">
        <v>77.25</v>
      </c>
      <c r="Q28" t="s">
        <v>151</v>
      </c>
      <c r="R28" s="14">
        <v>13</v>
      </c>
    </row>
    <row r="29" spans="1:18">
      <c r="A29">
        <v>276</v>
      </c>
      <c r="B29" t="s">
        <v>2135</v>
      </c>
      <c r="C29" t="s">
        <v>2136</v>
      </c>
      <c r="D29" t="s">
        <v>2137</v>
      </c>
      <c r="E29">
        <v>778</v>
      </c>
      <c r="F29" t="s">
        <v>2067</v>
      </c>
      <c r="G29" s="7">
        <v>45400</v>
      </c>
      <c r="H29" t="s">
        <v>112</v>
      </c>
      <c r="I29">
        <v>73.8</v>
      </c>
      <c r="Q29" t="s">
        <v>86</v>
      </c>
      <c r="R29" s="14">
        <v>2</v>
      </c>
    </row>
    <row r="30" spans="1:18">
      <c r="A30">
        <v>275</v>
      </c>
      <c r="B30" t="s">
        <v>2109</v>
      </c>
      <c r="C30" t="s">
        <v>2138</v>
      </c>
      <c r="D30" t="s">
        <v>2139</v>
      </c>
      <c r="E30">
        <v>907</v>
      </c>
      <c r="F30" t="s">
        <v>2067</v>
      </c>
      <c r="G30" s="7">
        <v>45400</v>
      </c>
      <c r="H30" t="s">
        <v>112</v>
      </c>
      <c r="I30">
        <v>76.35</v>
      </c>
      <c r="Q30" t="s">
        <v>192</v>
      </c>
      <c r="R30" s="14">
        <v>3</v>
      </c>
    </row>
    <row r="31" spans="1:18">
      <c r="A31">
        <v>279</v>
      </c>
      <c r="B31" t="s">
        <v>2140</v>
      </c>
      <c r="C31" t="s">
        <v>2141</v>
      </c>
      <c r="D31" t="s">
        <v>2142</v>
      </c>
      <c r="E31">
        <v>500</v>
      </c>
      <c r="F31" t="s">
        <v>1270</v>
      </c>
      <c r="G31" s="7">
        <v>50200</v>
      </c>
      <c r="H31" t="s">
        <v>135</v>
      </c>
      <c r="I31">
        <v>73.52</v>
      </c>
      <c r="Q31" t="s">
        <v>907</v>
      </c>
      <c r="R31" s="14">
        <v>2</v>
      </c>
    </row>
    <row r="32" spans="1:18">
      <c r="A32">
        <v>277</v>
      </c>
      <c r="B32" t="s">
        <v>2143</v>
      </c>
      <c r="C32" t="s">
        <v>2144</v>
      </c>
      <c r="D32" t="s">
        <v>2145</v>
      </c>
      <c r="E32">
        <v>660</v>
      </c>
      <c r="F32" t="s">
        <v>1270</v>
      </c>
      <c r="G32" s="7">
        <v>50200</v>
      </c>
      <c r="H32" t="s">
        <v>135</v>
      </c>
      <c r="I32">
        <v>89.6</v>
      </c>
      <c r="Q32" t="s">
        <v>124</v>
      </c>
      <c r="R32" s="14">
        <v>16</v>
      </c>
    </row>
    <row r="33" spans="1:18">
      <c r="A33">
        <v>278</v>
      </c>
      <c r="B33" t="s">
        <v>2146</v>
      </c>
      <c r="C33" t="s">
        <v>2147</v>
      </c>
      <c r="D33" t="s">
        <v>2148</v>
      </c>
      <c r="E33">
        <v>772</v>
      </c>
      <c r="F33" t="s">
        <v>1270</v>
      </c>
      <c r="G33" s="7">
        <v>50200</v>
      </c>
      <c r="H33" t="s">
        <v>135</v>
      </c>
      <c r="I33">
        <v>79.74</v>
      </c>
      <c r="Q33" t="s">
        <v>141</v>
      </c>
      <c r="R33" s="14">
        <v>2</v>
      </c>
    </row>
    <row r="34" spans="1:18">
      <c r="A34">
        <v>282</v>
      </c>
      <c r="B34" t="s">
        <v>2149</v>
      </c>
      <c r="C34" t="s">
        <v>2150</v>
      </c>
      <c r="D34" t="s">
        <v>2151</v>
      </c>
      <c r="E34">
        <v>602</v>
      </c>
      <c r="F34" t="s">
        <v>1270</v>
      </c>
      <c r="G34" s="7">
        <v>55101</v>
      </c>
      <c r="H34" t="s">
        <v>362</v>
      </c>
      <c r="I34">
        <v>80</v>
      </c>
      <c r="Q34" t="s">
        <v>135</v>
      </c>
      <c r="R34" s="14">
        <v>3</v>
      </c>
    </row>
    <row r="35" spans="1:18">
      <c r="A35">
        <v>284</v>
      </c>
      <c r="B35" t="s">
        <v>2076</v>
      </c>
      <c r="C35" t="s">
        <v>2152</v>
      </c>
      <c r="D35" t="s">
        <v>2153</v>
      </c>
      <c r="E35">
        <v>618</v>
      </c>
      <c r="F35" t="s">
        <v>1270</v>
      </c>
      <c r="G35" s="7">
        <v>55101</v>
      </c>
      <c r="H35" t="s">
        <v>362</v>
      </c>
      <c r="I35">
        <v>77.15</v>
      </c>
      <c r="Q35" t="s">
        <v>197</v>
      </c>
      <c r="R35" s="14">
        <v>4</v>
      </c>
    </row>
    <row r="36" spans="1:18">
      <c r="A36">
        <v>281</v>
      </c>
      <c r="B36" t="s">
        <v>2154</v>
      </c>
      <c r="C36" t="s">
        <v>2155</v>
      </c>
      <c r="D36" t="s">
        <v>2156</v>
      </c>
      <c r="E36">
        <v>663</v>
      </c>
      <c r="F36" t="s">
        <v>1270</v>
      </c>
      <c r="G36" s="7">
        <v>55101</v>
      </c>
      <c r="H36" t="s">
        <v>362</v>
      </c>
      <c r="I36">
        <v>82.65</v>
      </c>
      <c r="Q36" t="s">
        <v>548</v>
      </c>
      <c r="R36" s="14">
        <v>4</v>
      </c>
    </row>
    <row r="37" spans="1:18">
      <c r="A37">
        <v>280</v>
      </c>
      <c r="B37" t="s">
        <v>2101</v>
      </c>
      <c r="C37" t="s">
        <v>2157</v>
      </c>
      <c r="D37" t="s">
        <v>2158</v>
      </c>
      <c r="E37">
        <v>838</v>
      </c>
      <c r="F37" t="s">
        <v>1270</v>
      </c>
      <c r="G37" s="7">
        <v>55101</v>
      </c>
      <c r="H37" t="s">
        <v>362</v>
      </c>
      <c r="I37">
        <v>82.65</v>
      </c>
      <c r="Q37" t="s">
        <v>205</v>
      </c>
      <c r="R37" s="14">
        <v>16</v>
      </c>
    </row>
    <row r="38" spans="1:18">
      <c r="A38">
        <v>283</v>
      </c>
      <c r="B38" t="s">
        <v>2076</v>
      </c>
      <c r="C38" t="s">
        <v>2159</v>
      </c>
      <c r="D38" t="s">
        <v>2160</v>
      </c>
      <c r="E38">
        <v>1062</v>
      </c>
      <c r="F38" t="s">
        <v>1270</v>
      </c>
      <c r="G38" s="7">
        <v>55101</v>
      </c>
      <c r="H38" t="s">
        <v>362</v>
      </c>
      <c r="I38">
        <v>78.5</v>
      </c>
      <c r="Q38" t="s">
        <v>362</v>
      </c>
      <c r="R38" s="14">
        <v>5</v>
      </c>
    </row>
    <row r="39" spans="1:18">
      <c r="A39">
        <v>237</v>
      </c>
      <c r="B39" t="s">
        <v>2161</v>
      </c>
      <c r="C39" t="s">
        <v>2162</v>
      </c>
      <c r="D39" t="s">
        <v>2163</v>
      </c>
      <c r="E39">
        <v>924</v>
      </c>
      <c r="F39" t="s">
        <v>1267</v>
      </c>
      <c r="G39" s="7">
        <v>70501</v>
      </c>
      <c r="H39" t="s">
        <v>195</v>
      </c>
      <c r="I39">
        <v>76.2</v>
      </c>
      <c r="Q39" t="s">
        <v>61</v>
      </c>
      <c r="R39" s="14">
        <v>4</v>
      </c>
    </row>
    <row r="40" spans="1:18">
      <c r="A40">
        <v>1</v>
      </c>
      <c r="B40" t="s">
        <v>2164</v>
      </c>
      <c r="C40" t="s">
        <v>2165</v>
      </c>
      <c r="D40" t="s">
        <v>2166</v>
      </c>
      <c r="E40">
        <v>603</v>
      </c>
      <c r="F40" t="s">
        <v>1271</v>
      </c>
      <c r="G40" s="7">
        <v>70503</v>
      </c>
      <c r="H40" t="s">
        <v>726</v>
      </c>
      <c r="I40">
        <v>85.7333</v>
      </c>
      <c r="Q40" t="s">
        <v>67</v>
      </c>
      <c r="R40" s="14">
        <v>5</v>
      </c>
    </row>
    <row r="41" spans="1:18">
      <c r="A41">
        <v>2</v>
      </c>
      <c r="B41" t="s">
        <v>2167</v>
      </c>
      <c r="C41" t="s">
        <v>2168</v>
      </c>
      <c r="D41" t="s">
        <v>2169</v>
      </c>
      <c r="E41">
        <v>717</v>
      </c>
      <c r="F41" t="s">
        <v>1271</v>
      </c>
      <c r="G41" s="7">
        <v>70503</v>
      </c>
      <c r="H41" t="s">
        <v>726</v>
      </c>
      <c r="I41">
        <v>83.2667</v>
      </c>
      <c r="Q41" t="s">
        <v>112</v>
      </c>
      <c r="R41" s="14">
        <v>6</v>
      </c>
    </row>
    <row r="42" spans="1:18">
      <c r="A42">
        <v>238</v>
      </c>
      <c r="B42" t="s">
        <v>2170</v>
      </c>
      <c r="C42" t="s">
        <v>2171</v>
      </c>
      <c r="D42" t="s">
        <v>2172</v>
      </c>
      <c r="E42">
        <v>768</v>
      </c>
      <c r="F42" t="s">
        <v>1267</v>
      </c>
      <c r="G42" s="7">
        <v>70503</v>
      </c>
      <c r="H42" t="s">
        <v>726</v>
      </c>
      <c r="I42">
        <v>76.8</v>
      </c>
      <c r="Q42" t="s">
        <v>852</v>
      </c>
      <c r="R42" s="14">
        <v>1</v>
      </c>
    </row>
    <row r="43" spans="1:18">
      <c r="A43">
        <v>256</v>
      </c>
      <c r="B43" t="s">
        <v>2173</v>
      </c>
      <c r="C43" t="s">
        <v>2174</v>
      </c>
      <c r="D43" t="s">
        <v>2175</v>
      </c>
      <c r="E43">
        <v>348</v>
      </c>
      <c r="F43" t="s">
        <v>1274</v>
      </c>
      <c r="G43" s="7">
        <v>71300</v>
      </c>
      <c r="H43" t="s">
        <v>192</v>
      </c>
      <c r="I43">
        <v>83.05</v>
      </c>
      <c r="Q43" t="s">
        <v>195</v>
      </c>
      <c r="R43" s="14">
        <v>1</v>
      </c>
    </row>
    <row r="44" spans="1:18">
      <c r="A44">
        <v>257</v>
      </c>
      <c r="B44" t="s">
        <v>2127</v>
      </c>
      <c r="C44" t="s">
        <v>2176</v>
      </c>
      <c r="D44" t="s">
        <v>2177</v>
      </c>
      <c r="E44">
        <v>442</v>
      </c>
      <c r="F44" t="s">
        <v>1274</v>
      </c>
      <c r="G44" s="7">
        <v>71300</v>
      </c>
      <c r="H44" t="s">
        <v>192</v>
      </c>
      <c r="I44">
        <v>78.25</v>
      </c>
      <c r="Q44" t="s">
        <v>120</v>
      </c>
      <c r="R44" s="14">
        <v>3</v>
      </c>
    </row>
    <row r="45" spans="1:18">
      <c r="A45">
        <v>258</v>
      </c>
      <c r="B45" t="s">
        <v>2178</v>
      </c>
      <c r="C45" t="s">
        <v>2179</v>
      </c>
      <c r="D45" t="s">
        <v>2180</v>
      </c>
      <c r="E45">
        <v>937</v>
      </c>
      <c r="F45" t="s">
        <v>1274</v>
      </c>
      <c r="G45" s="7">
        <v>71300</v>
      </c>
      <c r="H45" t="s">
        <v>192</v>
      </c>
      <c r="I45">
        <v>77.35</v>
      </c>
      <c r="Q45" t="s">
        <v>146</v>
      </c>
      <c r="R45" s="14">
        <v>1</v>
      </c>
    </row>
    <row r="46" spans="1:18">
      <c r="A46">
        <v>46</v>
      </c>
      <c r="B46" t="s">
        <v>2181</v>
      </c>
      <c r="C46" t="s">
        <v>2182</v>
      </c>
      <c r="D46" t="s">
        <v>2183</v>
      </c>
      <c r="E46">
        <v>636</v>
      </c>
      <c r="F46" t="s">
        <v>1272</v>
      </c>
      <c r="G46" s="7">
        <v>80202</v>
      </c>
      <c r="H46" t="s">
        <v>694</v>
      </c>
      <c r="I46">
        <v>94.3</v>
      </c>
      <c r="Q46" t="s">
        <v>183</v>
      </c>
      <c r="R46" s="14">
        <v>3</v>
      </c>
    </row>
    <row r="47" spans="1:18">
      <c r="A47">
        <v>55</v>
      </c>
      <c r="B47" t="s">
        <v>2109</v>
      </c>
      <c r="C47" t="s">
        <v>2184</v>
      </c>
      <c r="D47" t="s">
        <v>2185</v>
      </c>
      <c r="E47">
        <v>24</v>
      </c>
      <c r="F47" t="s">
        <v>1266</v>
      </c>
      <c r="G47" s="7">
        <v>81200</v>
      </c>
      <c r="H47" t="s">
        <v>93</v>
      </c>
      <c r="I47">
        <v>81.8</v>
      </c>
      <c r="Q47" t="s">
        <v>272</v>
      </c>
      <c r="R47" s="14">
        <v>4</v>
      </c>
    </row>
    <row r="48" spans="1:18">
      <c r="A48">
        <v>54</v>
      </c>
      <c r="B48" t="s">
        <v>2186</v>
      </c>
      <c r="C48" t="s">
        <v>2187</v>
      </c>
      <c r="D48" t="s">
        <v>2188</v>
      </c>
      <c r="E48">
        <v>956</v>
      </c>
      <c r="F48" t="s">
        <v>1266</v>
      </c>
      <c r="G48" s="7">
        <v>81200</v>
      </c>
      <c r="H48" t="s">
        <v>93</v>
      </c>
      <c r="I48">
        <v>86.73</v>
      </c>
      <c r="Q48" t="s">
        <v>763</v>
      </c>
      <c r="R48" s="14">
        <v>4</v>
      </c>
    </row>
    <row r="49" spans="1:18">
      <c r="A49">
        <v>239</v>
      </c>
      <c r="B49" t="s">
        <v>2189</v>
      </c>
      <c r="C49" t="s">
        <v>2190</v>
      </c>
      <c r="D49" t="s">
        <v>2191</v>
      </c>
      <c r="E49">
        <v>933</v>
      </c>
      <c r="F49" t="s">
        <v>1267</v>
      </c>
      <c r="G49" s="7">
        <v>81400</v>
      </c>
      <c r="H49" t="s">
        <v>1018</v>
      </c>
      <c r="I49">
        <v>82.84</v>
      </c>
      <c r="Q49" t="s">
        <v>1018</v>
      </c>
      <c r="R49" s="14">
        <v>1</v>
      </c>
    </row>
    <row r="50" spans="1:18">
      <c r="A50">
        <v>74</v>
      </c>
      <c r="B50" t="s">
        <v>2109</v>
      </c>
      <c r="C50" t="s">
        <v>2192</v>
      </c>
      <c r="D50" t="s">
        <v>2193</v>
      </c>
      <c r="E50">
        <v>89</v>
      </c>
      <c r="F50" t="s">
        <v>1273</v>
      </c>
      <c r="G50" s="7">
        <v>82902</v>
      </c>
      <c r="H50" t="s">
        <v>186</v>
      </c>
      <c r="I50">
        <v>86.45</v>
      </c>
      <c r="Q50" t="s">
        <v>1141</v>
      </c>
      <c r="R50" s="14">
        <v>4</v>
      </c>
    </row>
    <row r="51" spans="1:18">
      <c r="A51">
        <v>65</v>
      </c>
      <c r="B51" t="s">
        <v>2181</v>
      </c>
      <c r="C51" t="s">
        <v>2194</v>
      </c>
      <c r="D51" t="s">
        <v>2195</v>
      </c>
      <c r="E51">
        <v>332</v>
      </c>
      <c r="F51" t="s">
        <v>1273</v>
      </c>
      <c r="G51" s="7">
        <v>82902</v>
      </c>
      <c r="H51" t="s">
        <v>186</v>
      </c>
      <c r="I51">
        <v>90.27</v>
      </c>
      <c r="Q51" t="s">
        <v>1320</v>
      </c>
      <c r="R51" s="14">
        <v>310</v>
      </c>
    </row>
    <row r="52" spans="1:9">
      <c r="A52">
        <v>59</v>
      </c>
      <c r="B52" t="s">
        <v>2196</v>
      </c>
      <c r="C52" t="s">
        <v>2197</v>
      </c>
      <c r="D52" t="s">
        <v>2198</v>
      </c>
      <c r="E52">
        <v>382</v>
      </c>
      <c r="F52" t="s">
        <v>1273</v>
      </c>
      <c r="G52" s="7">
        <v>82902</v>
      </c>
      <c r="H52" t="s">
        <v>186</v>
      </c>
      <c r="I52">
        <v>92.77</v>
      </c>
    </row>
    <row r="53" spans="1:9">
      <c r="A53">
        <v>60</v>
      </c>
      <c r="B53" t="s">
        <v>2181</v>
      </c>
      <c r="C53" t="s">
        <v>2199</v>
      </c>
      <c r="D53" t="s">
        <v>2200</v>
      </c>
      <c r="E53">
        <v>386</v>
      </c>
      <c r="F53" t="s">
        <v>1273</v>
      </c>
      <c r="G53" s="7">
        <v>82902</v>
      </c>
      <c r="H53" t="s">
        <v>186</v>
      </c>
      <c r="I53">
        <v>92.45</v>
      </c>
    </row>
    <row r="54" spans="1:9">
      <c r="A54">
        <v>64</v>
      </c>
      <c r="B54" t="s">
        <v>2201</v>
      </c>
      <c r="C54" t="s">
        <v>2202</v>
      </c>
      <c r="D54" t="s">
        <v>2203</v>
      </c>
      <c r="E54">
        <v>396</v>
      </c>
      <c r="F54" t="s">
        <v>1273</v>
      </c>
      <c r="G54" s="7">
        <v>82902</v>
      </c>
      <c r="H54" t="s">
        <v>186</v>
      </c>
      <c r="I54">
        <v>91.32</v>
      </c>
    </row>
    <row r="55" spans="1:9">
      <c r="A55">
        <v>71</v>
      </c>
      <c r="B55" t="s">
        <v>2204</v>
      </c>
      <c r="C55" t="s">
        <v>2205</v>
      </c>
      <c r="D55" t="s">
        <v>2206</v>
      </c>
      <c r="E55">
        <v>428</v>
      </c>
      <c r="F55" t="s">
        <v>1273</v>
      </c>
      <c r="G55" s="7">
        <v>82902</v>
      </c>
      <c r="H55" t="s">
        <v>186</v>
      </c>
      <c r="I55">
        <v>88.09</v>
      </c>
    </row>
    <row r="56" spans="1:9">
      <c r="A56">
        <v>76</v>
      </c>
      <c r="B56" t="s">
        <v>2207</v>
      </c>
      <c r="C56" t="s">
        <v>2208</v>
      </c>
      <c r="D56" t="s">
        <v>2209</v>
      </c>
      <c r="E56">
        <v>507</v>
      </c>
      <c r="F56" t="s">
        <v>1273</v>
      </c>
      <c r="G56" s="7">
        <v>82902</v>
      </c>
      <c r="H56" t="s">
        <v>186</v>
      </c>
      <c r="I56">
        <v>84.71</v>
      </c>
    </row>
    <row r="57" spans="1:9">
      <c r="A57">
        <v>69</v>
      </c>
      <c r="B57" t="s">
        <v>2109</v>
      </c>
      <c r="C57" t="s">
        <v>2210</v>
      </c>
      <c r="D57" t="s">
        <v>2211</v>
      </c>
      <c r="E57">
        <v>528</v>
      </c>
      <c r="F57" t="s">
        <v>1273</v>
      </c>
      <c r="G57" s="7">
        <v>82902</v>
      </c>
      <c r="H57" t="s">
        <v>186</v>
      </c>
      <c r="I57">
        <v>88.36</v>
      </c>
    </row>
    <row r="58" spans="1:9">
      <c r="A58">
        <v>62</v>
      </c>
      <c r="B58" t="s">
        <v>2212</v>
      </c>
      <c r="C58" t="s">
        <v>2213</v>
      </c>
      <c r="D58" t="s">
        <v>2214</v>
      </c>
      <c r="E58">
        <v>530</v>
      </c>
      <c r="F58" t="s">
        <v>1273</v>
      </c>
      <c r="G58" s="7">
        <v>82902</v>
      </c>
      <c r="H58" t="s">
        <v>186</v>
      </c>
      <c r="I58">
        <v>91.77</v>
      </c>
    </row>
    <row r="59" spans="1:9">
      <c r="A59">
        <v>67</v>
      </c>
      <c r="B59" t="s">
        <v>2215</v>
      </c>
      <c r="C59" t="s">
        <v>2216</v>
      </c>
      <c r="D59" t="s">
        <v>2217</v>
      </c>
      <c r="E59">
        <v>533</v>
      </c>
      <c r="F59" t="s">
        <v>1273</v>
      </c>
      <c r="G59" s="7">
        <v>82902</v>
      </c>
      <c r="H59" t="s">
        <v>186</v>
      </c>
      <c r="I59">
        <v>89.73</v>
      </c>
    </row>
    <row r="60" spans="1:9">
      <c r="A60">
        <v>68</v>
      </c>
      <c r="B60" t="s">
        <v>2109</v>
      </c>
      <c r="C60" t="s">
        <v>2218</v>
      </c>
      <c r="D60" t="s">
        <v>2219</v>
      </c>
      <c r="E60">
        <v>623</v>
      </c>
      <c r="F60" t="s">
        <v>1273</v>
      </c>
      <c r="G60" s="7">
        <v>82902</v>
      </c>
      <c r="H60" t="s">
        <v>186</v>
      </c>
      <c r="I60">
        <v>89.55</v>
      </c>
    </row>
    <row r="61" spans="1:9">
      <c r="A61">
        <v>61</v>
      </c>
      <c r="B61" t="s">
        <v>2181</v>
      </c>
      <c r="C61" t="s">
        <v>2220</v>
      </c>
      <c r="D61" t="s">
        <v>2221</v>
      </c>
      <c r="E61">
        <v>687</v>
      </c>
      <c r="F61" t="s">
        <v>1273</v>
      </c>
      <c r="G61" s="7">
        <v>82902</v>
      </c>
      <c r="H61" t="s">
        <v>186</v>
      </c>
      <c r="I61">
        <v>92.09</v>
      </c>
    </row>
    <row r="62" spans="1:9">
      <c r="A62">
        <v>70</v>
      </c>
      <c r="B62" t="s">
        <v>2222</v>
      </c>
      <c r="C62" t="s">
        <v>2223</v>
      </c>
      <c r="D62" t="s">
        <v>2224</v>
      </c>
      <c r="E62">
        <v>748</v>
      </c>
      <c r="F62" t="s">
        <v>1273</v>
      </c>
      <c r="G62" s="7">
        <v>82902</v>
      </c>
      <c r="H62" t="s">
        <v>186</v>
      </c>
      <c r="I62">
        <v>88.27</v>
      </c>
    </row>
    <row r="63" spans="1:9">
      <c r="A63">
        <v>58</v>
      </c>
      <c r="B63" t="s">
        <v>2181</v>
      </c>
      <c r="C63" t="s">
        <v>2225</v>
      </c>
      <c r="D63" t="s">
        <v>2226</v>
      </c>
      <c r="E63">
        <v>750</v>
      </c>
      <c r="F63" t="s">
        <v>1273</v>
      </c>
      <c r="G63" s="7">
        <v>82902</v>
      </c>
      <c r="H63" t="s">
        <v>186</v>
      </c>
      <c r="I63">
        <v>92.95</v>
      </c>
    </row>
    <row r="64" spans="1:9">
      <c r="A64">
        <v>72</v>
      </c>
      <c r="B64" t="s">
        <v>2181</v>
      </c>
      <c r="C64" t="s">
        <v>2227</v>
      </c>
      <c r="D64" t="s">
        <v>2228</v>
      </c>
      <c r="E64">
        <v>752</v>
      </c>
      <c r="F64" t="s">
        <v>1273</v>
      </c>
      <c r="G64" s="7">
        <v>82902</v>
      </c>
      <c r="H64" t="s">
        <v>186</v>
      </c>
      <c r="I64">
        <v>87.5</v>
      </c>
    </row>
    <row r="65" spans="1:9">
      <c r="A65">
        <v>63</v>
      </c>
      <c r="B65" t="s">
        <v>2109</v>
      </c>
      <c r="C65" t="s">
        <v>2229</v>
      </c>
      <c r="D65" t="s">
        <v>2230</v>
      </c>
      <c r="E65">
        <v>754</v>
      </c>
      <c r="F65" t="s">
        <v>1273</v>
      </c>
      <c r="G65" s="7">
        <v>82902</v>
      </c>
      <c r="H65" t="s">
        <v>186</v>
      </c>
      <c r="I65">
        <v>91.68</v>
      </c>
    </row>
    <row r="66" spans="1:9">
      <c r="A66">
        <v>73</v>
      </c>
      <c r="B66" t="s">
        <v>2076</v>
      </c>
      <c r="C66" t="s">
        <v>2231</v>
      </c>
      <c r="D66" t="s">
        <v>2232</v>
      </c>
      <c r="E66">
        <v>815</v>
      </c>
      <c r="F66" t="s">
        <v>1273</v>
      </c>
      <c r="G66" s="7">
        <v>82902</v>
      </c>
      <c r="H66" t="s">
        <v>186</v>
      </c>
      <c r="I66">
        <v>87.45</v>
      </c>
    </row>
    <row r="67" spans="1:9">
      <c r="A67">
        <v>75</v>
      </c>
      <c r="B67" t="s">
        <v>2233</v>
      </c>
      <c r="C67" t="s">
        <v>2234</v>
      </c>
      <c r="D67" t="s">
        <v>2235</v>
      </c>
      <c r="E67">
        <v>879</v>
      </c>
      <c r="F67" t="s">
        <v>1273</v>
      </c>
      <c r="G67" s="7">
        <v>82902</v>
      </c>
      <c r="H67" t="s">
        <v>186</v>
      </c>
      <c r="I67">
        <v>84.79</v>
      </c>
    </row>
    <row r="68" spans="1:9">
      <c r="A68">
        <v>77</v>
      </c>
      <c r="B68" t="s">
        <v>2236</v>
      </c>
      <c r="C68" t="s">
        <v>2237</v>
      </c>
      <c r="D68" t="s">
        <v>2238</v>
      </c>
      <c r="E68">
        <v>891</v>
      </c>
      <c r="F68" t="s">
        <v>1273</v>
      </c>
      <c r="G68" s="7">
        <v>82902</v>
      </c>
      <c r="H68" t="s">
        <v>186</v>
      </c>
      <c r="I68">
        <v>80.69</v>
      </c>
    </row>
    <row r="69" spans="1:9">
      <c r="A69">
        <v>66</v>
      </c>
      <c r="B69" t="s">
        <v>2239</v>
      </c>
      <c r="C69" t="s">
        <v>2240</v>
      </c>
      <c r="D69" t="s">
        <v>2241</v>
      </c>
      <c r="E69">
        <v>904</v>
      </c>
      <c r="F69" t="s">
        <v>1273</v>
      </c>
      <c r="G69" s="7">
        <v>82902</v>
      </c>
      <c r="H69" t="s">
        <v>186</v>
      </c>
      <c r="I69">
        <v>89.86</v>
      </c>
    </row>
    <row r="70" spans="1:9">
      <c r="A70">
        <v>79</v>
      </c>
      <c r="B70" t="s">
        <v>2076</v>
      </c>
      <c r="C70" t="s">
        <v>2242</v>
      </c>
      <c r="D70" t="s">
        <v>2243</v>
      </c>
      <c r="E70">
        <v>546</v>
      </c>
      <c r="F70" t="s">
        <v>1273</v>
      </c>
      <c r="G70" s="7">
        <v>82903</v>
      </c>
      <c r="H70" t="s">
        <v>545</v>
      </c>
      <c r="I70">
        <v>93.5</v>
      </c>
    </row>
    <row r="71" spans="1:9">
      <c r="A71">
        <v>78</v>
      </c>
      <c r="B71" t="s">
        <v>2244</v>
      </c>
      <c r="C71" t="s">
        <v>2245</v>
      </c>
      <c r="D71" t="s">
        <v>2246</v>
      </c>
      <c r="E71">
        <v>827</v>
      </c>
      <c r="F71" t="s">
        <v>1273</v>
      </c>
      <c r="G71" s="7">
        <v>82903</v>
      </c>
      <c r="H71" t="s">
        <v>545</v>
      </c>
      <c r="I71">
        <v>95.3</v>
      </c>
    </row>
    <row r="72" spans="1:9">
      <c r="A72">
        <v>286</v>
      </c>
      <c r="B72" t="s">
        <v>2247</v>
      </c>
      <c r="C72" t="s">
        <v>2248</v>
      </c>
      <c r="D72" t="s">
        <v>2249</v>
      </c>
      <c r="E72">
        <v>228</v>
      </c>
      <c r="F72" t="s">
        <v>1264</v>
      </c>
      <c r="G72" s="7">
        <v>83000</v>
      </c>
      <c r="H72" t="s">
        <v>76</v>
      </c>
      <c r="I72">
        <v>90.8</v>
      </c>
    </row>
    <row r="73" spans="1:9">
      <c r="A73">
        <v>289</v>
      </c>
      <c r="B73" t="s">
        <v>2212</v>
      </c>
      <c r="C73" t="s">
        <v>2250</v>
      </c>
      <c r="D73" t="s">
        <v>2251</v>
      </c>
      <c r="E73">
        <v>265</v>
      </c>
      <c r="F73" t="s">
        <v>1264</v>
      </c>
      <c r="G73" s="7">
        <v>83000</v>
      </c>
      <c r="H73" t="s">
        <v>76</v>
      </c>
      <c r="I73">
        <v>86.7</v>
      </c>
    </row>
    <row r="74" spans="1:9">
      <c r="A74">
        <v>288</v>
      </c>
      <c r="B74" t="s">
        <v>2086</v>
      </c>
      <c r="C74" t="s">
        <v>2252</v>
      </c>
      <c r="D74" t="s">
        <v>2253</v>
      </c>
      <c r="E74">
        <v>472</v>
      </c>
      <c r="F74" t="s">
        <v>1264</v>
      </c>
      <c r="G74" s="7">
        <v>83000</v>
      </c>
      <c r="H74" t="s">
        <v>76</v>
      </c>
      <c r="I74">
        <v>87.75</v>
      </c>
    </row>
    <row r="75" spans="1:9">
      <c r="A75">
        <v>290</v>
      </c>
      <c r="B75" t="s">
        <v>2181</v>
      </c>
      <c r="C75" t="s">
        <v>2254</v>
      </c>
      <c r="D75" t="s">
        <v>2255</v>
      </c>
      <c r="E75">
        <v>559</v>
      </c>
      <c r="F75" t="s">
        <v>1264</v>
      </c>
      <c r="G75" s="7">
        <v>83000</v>
      </c>
      <c r="H75" t="s">
        <v>76</v>
      </c>
      <c r="I75">
        <v>83.76</v>
      </c>
    </row>
    <row r="76" spans="1:9">
      <c r="A76">
        <v>287</v>
      </c>
      <c r="B76" t="s">
        <v>2076</v>
      </c>
      <c r="C76" t="s">
        <v>2256</v>
      </c>
      <c r="D76" t="s">
        <v>2257</v>
      </c>
      <c r="E76">
        <v>583</v>
      </c>
      <c r="F76" t="s">
        <v>1264</v>
      </c>
      <c r="G76" s="7">
        <v>83000</v>
      </c>
      <c r="H76" t="s">
        <v>76</v>
      </c>
      <c r="I76">
        <v>88.9</v>
      </c>
    </row>
    <row r="77" spans="1:9">
      <c r="A77">
        <v>285</v>
      </c>
      <c r="B77" t="s">
        <v>2258</v>
      </c>
      <c r="C77" t="s">
        <v>2259</v>
      </c>
      <c r="D77" t="s">
        <v>2260</v>
      </c>
      <c r="E77">
        <v>1180</v>
      </c>
      <c r="F77" t="s">
        <v>1264</v>
      </c>
      <c r="G77" s="7">
        <v>83000</v>
      </c>
      <c r="H77" t="s">
        <v>76</v>
      </c>
      <c r="I77">
        <v>92.75</v>
      </c>
    </row>
    <row r="78" spans="1:9">
      <c r="A78">
        <v>40</v>
      </c>
      <c r="B78" t="s">
        <v>2181</v>
      </c>
      <c r="C78" t="s">
        <v>2261</v>
      </c>
      <c r="D78" t="s">
        <v>2262</v>
      </c>
      <c r="E78">
        <v>178</v>
      </c>
      <c r="F78" t="s">
        <v>1268</v>
      </c>
      <c r="G78" s="7">
        <v>83203</v>
      </c>
      <c r="H78" t="s">
        <v>296</v>
      </c>
      <c r="I78">
        <v>90</v>
      </c>
    </row>
    <row r="79" spans="1:9">
      <c r="A79">
        <v>39</v>
      </c>
      <c r="B79" t="s">
        <v>2263</v>
      </c>
      <c r="C79" t="s">
        <v>2264</v>
      </c>
      <c r="D79" t="s">
        <v>2265</v>
      </c>
      <c r="E79">
        <v>514</v>
      </c>
      <c r="F79" t="s">
        <v>1268</v>
      </c>
      <c r="G79" s="7">
        <v>83203</v>
      </c>
      <c r="H79" t="s">
        <v>296</v>
      </c>
      <c r="I79">
        <v>92</v>
      </c>
    </row>
    <row r="80" spans="1:9">
      <c r="A80">
        <v>38</v>
      </c>
      <c r="B80" t="s">
        <v>2189</v>
      </c>
      <c r="C80" t="s">
        <v>2266</v>
      </c>
      <c r="D80" t="s">
        <v>2267</v>
      </c>
      <c r="E80">
        <v>736</v>
      </c>
      <c r="F80" t="s">
        <v>1268</v>
      </c>
      <c r="G80" s="7">
        <v>83203</v>
      </c>
      <c r="H80" t="s">
        <v>296</v>
      </c>
      <c r="I80">
        <v>96</v>
      </c>
    </row>
    <row r="81" spans="1:9">
      <c r="A81">
        <v>84</v>
      </c>
      <c r="B81" t="s">
        <v>2268</v>
      </c>
      <c r="C81" t="s">
        <v>2269</v>
      </c>
      <c r="D81" t="s">
        <v>2270</v>
      </c>
      <c r="E81">
        <v>1023</v>
      </c>
      <c r="F81" t="s">
        <v>1263</v>
      </c>
      <c r="G81" s="7">
        <v>83300</v>
      </c>
      <c r="H81" t="s">
        <v>339</v>
      </c>
      <c r="I81">
        <v>89.1</v>
      </c>
    </row>
    <row r="82" spans="1:9">
      <c r="A82">
        <v>86</v>
      </c>
      <c r="B82" t="s">
        <v>2271</v>
      </c>
      <c r="C82" t="s">
        <v>2272</v>
      </c>
      <c r="D82" t="s">
        <v>2273</v>
      </c>
      <c r="E82">
        <v>1035</v>
      </c>
      <c r="F82" t="s">
        <v>1263</v>
      </c>
      <c r="G82" s="7">
        <v>83300</v>
      </c>
      <c r="H82" t="s">
        <v>339</v>
      </c>
      <c r="I82">
        <v>87.45</v>
      </c>
    </row>
    <row r="83" spans="1:9">
      <c r="A83">
        <v>85</v>
      </c>
      <c r="B83" t="s">
        <v>2189</v>
      </c>
      <c r="C83" t="s">
        <v>2274</v>
      </c>
      <c r="D83" t="s">
        <v>2275</v>
      </c>
      <c r="E83">
        <v>1153</v>
      </c>
      <c r="F83" t="s">
        <v>1263</v>
      </c>
      <c r="G83" s="7">
        <v>83300</v>
      </c>
      <c r="H83" t="s">
        <v>339</v>
      </c>
      <c r="I83">
        <v>87.9</v>
      </c>
    </row>
    <row r="84" spans="1:9">
      <c r="A84">
        <v>103</v>
      </c>
      <c r="B84" t="s">
        <v>2276</v>
      </c>
      <c r="C84" t="s">
        <v>2277</v>
      </c>
      <c r="D84" t="s">
        <v>2278</v>
      </c>
      <c r="E84">
        <v>60</v>
      </c>
      <c r="F84" t="s">
        <v>1263</v>
      </c>
      <c r="G84" s="7">
        <v>83400</v>
      </c>
      <c r="H84" t="s">
        <v>2279</v>
      </c>
      <c r="I84">
        <v>84</v>
      </c>
    </row>
    <row r="85" spans="1:9">
      <c r="A85">
        <v>87</v>
      </c>
      <c r="B85" t="s">
        <v>2280</v>
      </c>
      <c r="C85" t="s">
        <v>2281</v>
      </c>
      <c r="D85" t="s">
        <v>2282</v>
      </c>
      <c r="E85">
        <v>117</v>
      </c>
      <c r="F85" t="s">
        <v>1263</v>
      </c>
      <c r="G85" s="7">
        <v>83400</v>
      </c>
      <c r="H85" t="s">
        <v>2279</v>
      </c>
      <c r="I85">
        <v>90</v>
      </c>
    </row>
    <row r="86" spans="1:9">
      <c r="A86">
        <v>112</v>
      </c>
      <c r="B86" t="s">
        <v>2064</v>
      </c>
      <c r="C86" t="s">
        <v>2283</v>
      </c>
      <c r="D86" t="s">
        <v>2284</v>
      </c>
      <c r="E86">
        <v>304</v>
      </c>
      <c r="F86" t="s">
        <v>1263</v>
      </c>
      <c r="G86" s="7">
        <v>83400</v>
      </c>
      <c r="H86" t="s">
        <v>2279</v>
      </c>
      <c r="I86">
        <v>81</v>
      </c>
    </row>
    <row r="87" spans="1:9">
      <c r="A87">
        <v>94</v>
      </c>
      <c r="B87" t="s">
        <v>2285</v>
      </c>
      <c r="C87" t="s">
        <v>2286</v>
      </c>
      <c r="D87" t="s">
        <v>2287</v>
      </c>
      <c r="E87">
        <v>837</v>
      </c>
      <c r="F87" t="s">
        <v>1263</v>
      </c>
      <c r="G87" s="7">
        <v>83400</v>
      </c>
      <c r="H87" t="s">
        <v>2279</v>
      </c>
      <c r="I87">
        <v>85.99</v>
      </c>
    </row>
    <row r="88" spans="1:9">
      <c r="A88">
        <v>88</v>
      </c>
      <c r="B88" t="s">
        <v>2189</v>
      </c>
      <c r="C88" t="s">
        <v>2288</v>
      </c>
      <c r="D88" t="s">
        <v>2289</v>
      </c>
      <c r="E88">
        <v>946</v>
      </c>
      <c r="F88" t="s">
        <v>1263</v>
      </c>
      <c r="G88" s="7">
        <v>83400</v>
      </c>
      <c r="H88" t="s">
        <v>2279</v>
      </c>
      <c r="I88">
        <v>89</v>
      </c>
    </row>
    <row r="89" spans="1:9">
      <c r="A89">
        <v>91</v>
      </c>
      <c r="B89" t="s">
        <v>2064</v>
      </c>
      <c r="C89" t="s">
        <v>2290</v>
      </c>
      <c r="D89" t="s">
        <v>2291</v>
      </c>
      <c r="E89">
        <v>950</v>
      </c>
      <c r="F89" t="s">
        <v>1263</v>
      </c>
      <c r="G89" s="7">
        <v>83400</v>
      </c>
      <c r="H89" t="s">
        <v>2279</v>
      </c>
      <c r="I89">
        <v>87</v>
      </c>
    </row>
    <row r="90" spans="1:9">
      <c r="A90">
        <v>98</v>
      </c>
      <c r="B90" t="s">
        <v>2064</v>
      </c>
      <c r="C90" t="s">
        <v>2292</v>
      </c>
      <c r="D90" t="s">
        <v>2293</v>
      </c>
      <c r="E90">
        <v>959</v>
      </c>
      <c r="F90" t="s">
        <v>1263</v>
      </c>
      <c r="G90" s="7">
        <v>83400</v>
      </c>
      <c r="H90" t="s">
        <v>2279</v>
      </c>
      <c r="I90">
        <v>85</v>
      </c>
    </row>
    <row r="91" spans="1:9">
      <c r="A91">
        <v>110</v>
      </c>
      <c r="B91" t="s">
        <v>2294</v>
      </c>
      <c r="C91" t="s">
        <v>2295</v>
      </c>
      <c r="D91" t="s">
        <v>2296</v>
      </c>
      <c r="E91">
        <v>961</v>
      </c>
      <c r="F91" t="s">
        <v>1263</v>
      </c>
      <c r="G91" s="7">
        <v>83400</v>
      </c>
      <c r="H91" t="s">
        <v>2279</v>
      </c>
      <c r="I91">
        <v>82.07</v>
      </c>
    </row>
    <row r="92" spans="1:9">
      <c r="A92">
        <v>95</v>
      </c>
      <c r="B92" t="s">
        <v>2297</v>
      </c>
      <c r="C92" t="s">
        <v>2298</v>
      </c>
      <c r="D92" t="s">
        <v>2299</v>
      </c>
      <c r="E92">
        <v>964</v>
      </c>
      <c r="F92" t="s">
        <v>1263</v>
      </c>
      <c r="G92" s="7">
        <v>83400</v>
      </c>
      <c r="H92" t="s">
        <v>2279</v>
      </c>
      <c r="I92">
        <v>85.94</v>
      </c>
    </row>
    <row r="93" spans="1:9">
      <c r="A93">
        <v>100</v>
      </c>
      <c r="B93" t="s">
        <v>2109</v>
      </c>
      <c r="C93" t="s">
        <v>2300</v>
      </c>
      <c r="D93" t="s">
        <v>2301</v>
      </c>
      <c r="E93">
        <v>976</v>
      </c>
      <c r="F93" t="s">
        <v>1263</v>
      </c>
      <c r="G93" s="7">
        <v>83400</v>
      </c>
      <c r="H93" t="s">
        <v>2279</v>
      </c>
      <c r="I93">
        <v>84.87</v>
      </c>
    </row>
    <row r="94" spans="1:9">
      <c r="A94">
        <v>89</v>
      </c>
      <c r="B94" t="s">
        <v>2154</v>
      </c>
      <c r="C94" t="s">
        <v>2302</v>
      </c>
      <c r="D94" t="s">
        <v>2303</v>
      </c>
      <c r="E94">
        <v>978</v>
      </c>
      <c r="F94" t="s">
        <v>1263</v>
      </c>
      <c r="G94" s="7">
        <v>83400</v>
      </c>
      <c r="H94" t="s">
        <v>2279</v>
      </c>
      <c r="I94">
        <v>88.1</v>
      </c>
    </row>
    <row r="95" spans="1:9">
      <c r="A95">
        <v>108</v>
      </c>
      <c r="B95" t="s">
        <v>2196</v>
      </c>
      <c r="C95" t="s">
        <v>2304</v>
      </c>
      <c r="D95" t="s">
        <v>2305</v>
      </c>
      <c r="E95">
        <v>980</v>
      </c>
      <c r="F95" t="s">
        <v>1263</v>
      </c>
      <c r="G95" s="7">
        <v>83400</v>
      </c>
      <c r="H95" t="s">
        <v>2279</v>
      </c>
      <c r="I95">
        <v>82.56</v>
      </c>
    </row>
    <row r="96" spans="1:9">
      <c r="A96">
        <v>92</v>
      </c>
      <c r="B96" t="s">
        <v>2306</v>
      </c>
      <c r="C96" t="s">
        <v>2307</v>
      </c>
      <c r="D96" t="s">
        <v>2308</v>
      </c>
      <c r="E96">
        <v>992</v>
      </c>
      <c r="F96" t="s">
        <v>1263</v>
      </c>
      <c r="G96" s="7">
        <v>83400</v>
      </c>
      <c r="H96" t="s">
        <v>2279</v>
      </c>
      <c r="I96">
        <v>86.26</v>
      </c>
    </row>
    <row r="97" spans="1:9">
      <c r="A97">
        <v>105</v>
      </c>
      <c r="B97" t="s">
        <v>2109</v>
      </c>
      <c r="C97" t="s">
        <v>2309</v>
      </c>
      <c r="D97" t="s">
        <v>2310</v>
      </c>
      <c r="E97">
        <v>1000</v>
      </c>
      <c r="F97" t="s">
        <v>1263</v>
      </c>
      <c r="G97" s="7">
        <v>83400</v>
      </c>
      <c r="H97" t="s">
        <v>2279</v>
      </c>
      <c r="I97">
        <v>83.77</v>
      </c>
    </row>
    <row r="98" spans="1:9">
      <c r="A98">
        <v>106</v>
      </c>
      <c r="B98" t="s">
        <v>2109</v>
      </c>
      <c r="C98" t="s">
        <v>2311</v>
      </c>
      <c r="D98" t="s">
        <v>2312</v>
      </c>
      <c r="E98">
        <v>1007</v>
      </c>
      <c r="F98" t="s">
        <v>1263</v>
      </c>
      <c r="G98" s="7">
        <v>83400</v>
      </c>
      <c r="H98" t="s">
        <v>2279</v>
      </c>
      <c r="I98">
        <v>83.53</v>
      </c>
    </row>
    <row r="99" spans="1:9">
      <c r="A99">
        <v>99</v>
      </c>
      <c r="B99" t="s">
        <v>2064</v>
      </c>
      <c r="C99" t="s">
        <v>2313</v>
      </c>
      <c r="D99" t="s">
        <v>2314</v>
      </c>
      <c r="E99">
        <v>1009</v>
      </c>
      <c r="F99" t="s">
        <v>1263</v>
      </c>
      <c r="G99" s="7">
        <v>83400</v>
      </c>
      <c r="H99" t="s">
        <v>2279</v>
      </c>
      <c r="I99">
        <v>84.96</v>
      </c>
    </row>
    <row r="100" spans="1:9">
      <c r="A100">
        <v>102</v>
      </c>
      <c r="B100" t="s">
        <v>2189</v>
      </c>
      <c r="C100" t="s">
        <v>2315</v>
      </c>
      <c r="D100" t="s">
        <v>2316</v>
      </c>
      <c r="E100">
        <v>1011</v>
      </c>
      <c r="F100" t="s">
        <v>1263</v>
      </c>
      <c r="G100" s="7">
        <v>83400</v>
      </c>
      <c r="H100" t="s">
        <v>2279</v>
      </c>
      <c r="I100">
        <v>84.36</v>
      </c>
    </row>
    <row r="101" spans="1:9">
      <c r="A101">
        <v>104</v>
      </c>
      <c r="B101" t="s">
        <v>2064</v>
      </c>
      <c r="C101" t="s">
        <v>2317</v>
      </c>
      <c r="D101" t="s">
        <v>2318</v>
      </c>
      <c r="E101">
        <v>1014</v>
      </c>
      <c r="F101" t="s">
        <v>1263</v>
      </c>
      <c r="G101" s="7">
        <v>83400</v>
      </c>
      <c r="H101" t="s">
        <v>2279</v>
      </c>
      <c r="I101">
        <v>83.93</v>
      </c>
    </row>
    <row r="102" spans="1:9">
      <c r="A102">
        <v>96</v>
      </c>
      <c r="B102" t="s">
        <v>2319</v>
      </c>
      <c r="C102" t="s">
        <v>2320</v>
      </c>
      <c r="D102" t="s">
        <v>2321</v>
      </c>
      <c r="E102">
        <v>1016</v>
      </c>
      <c r="F102" t="s">
        <v>1263</v>
      </c>
      <c r="G102" s="7">
        <v>83400</v>
      </c>
      <c r="H102" t="s">
        <v>2279</v>
      </c>
      <c r="I102">
        <v>85.81</v>
      </c>
    </row>
    <row r="103" spans="1:9">
      <c r="A103">
        <v>90</v>
      </c>
      <c r="B103" t="s">
        <v>2322</v>
      </c>
      <c r="C103" t="s">
        <v>2323</v>
      </c>
      <c r="D103" t="s">
        <v>2324</v>
      </c>
      <c r="E103">
        <v>1020</v>
      </c>
      <c r="F103" t="s">
        <v>1263</v>
      </c>
      <c r="G103" s="7">
        <v>83400</v>
      </c>
      <c r="H103" t="s">
        <v>2279</v>
      </c>
      <c r="I103">
        <v>87.97</v>
      </c>
    </row>
    <row r="104" spans="1:9">
      <c r="A104">
        <v>111</v>
      </c>
      <c r="B104" t="s">
        <v>2076</v>
      </c>
      <c r="C104" t="s">
        <v>2325</v>
      </c>
      <c r="D104" t="s">
        <v>2326</v>
      </c>
      <c r="E104">
        <v>1033</v>
      </c>
      <c r="F104" t="s">
        <v>1263</v>
      </c>
      <c r="G104" s="7">
        <v>83400</v>
      </c>
      <c r="H104" t="s">
        <v>2279</v>
      </c>
      <c r="I104">
        <v>81.93</v>
      </c>
    </row>
    <row r="105" spans="1:9">
      <c r="A105">
        <v>107</v>
      </c>
      <c r="B105" t="s">
        <v>2327</v>
      </c>
      <c r="C105" t="s">
        <v>2328</v>
      </c>
      <c r="D105" t="s">
        <v>2329</v>
      </c>
      <c r="E105">
        <v>1050</v>
      </c>
      <c r="F105" t="s">
        <v>1263</v>
      </c>
      <c r="G105" s="7">
        <v>83400</v>
      </c>
      <c r="H105" t="s">
        <v>2279</v>
      </c>
      <c r="I105">
        <v>83.1</v>
      </c>
    </row>
    <row r="106" spans="1:9">
      <c r="A106">
        <v>93</v>
      </c>
      <c r="B106" t="s">
        <v>2330</v>
      </c>
      <c r="C106" t="s">
        <v>2331</v>
      </c>
      <c r="D106" t="s">
        <v>2332</v>
      </c>
      <c r="E106">
        <v>1096</v>
      </c>
      <c r="F106" t="s">
        <v>1263</v>
      </c>
      <c r="G106" s="7">
        <v>83400</v>
      </c>
      <c r="H106" t="s">
        <v>2279</v>
      </c>
      <c r="I106">
        <v>86.17</v>
      </c>
    </row>
    <row r="107" spans="1:9">
      <c r="A107">
        <v>97</v>
      </c>
      <c r="B107" t="s">
        <v>2064</v>
      </c>
      <c r="C107" t="s">
        <v>2333</v>
      </c>
      <c r="D107" t="s">
        <v>2334</v>
      </c>
      <c r="E107">
        <v>1128</v>
      </c>
      <c r="F107" t="s">
        <v>1263</v>
      </c>
      <c r="G107" s="7">
        <v>83400</v>
      </c>
      <c r="H107" t="s">
        <v>2279</v>
      </c>
      <c r="I107">
        <v>85.19</v>
      </c>
    </row>
    <row r="108" spans="1:9">
      <c r="A108">
        <v>101</v>
      </c>
      <c r="B108" t="s">
        <v>2335</v>
      </c>
      <c r="C108" t="s">
        <v>2336</v>
      </c>
      <c r="D108" t="s">
        <v>2337</v>
      </c>
      <c r="E108">
        <v>1145</v>
      </c>
      <c r="F108" t="s">
        <v>1263</v>
      </c>
      <c r="G108" s="7">
        <v>83400</v>
      </c>
      <c r="H108" t="s">
        <v>2279</v>
      </c>
      <c r="I108">
        <v>84.73</v>
      </c>
    </row>
    <row r="109" spans="1:9">
      <c r="A109">
        <v>109</v>
      </c>
      <c r="B109" t="s">
        <v>2154</v>
      </c>
      <c r="C109" t="s">
        <v>2338</v>
      </c>
      <c r="D109" t="s">
        <v>2339</v>
      </c>
      <c r="E109">
        <v>1160</v>
      </c>
      <c r="F109" t="s">
        <v>1263</v>
      </c>
      <c r="G109" s="7">
        <v>83400</v>
      </c>
      <c r="H109" t="s">
        <v>2279</v>
      </c>
      <c r="I109">
        <v>82.26</v>
      </c>
    </row>
    <row r="110" spans="1:9">
      <c r="A110">
        <v>57</v>
      </c>
      <c r="B110" t="s">
        <v>2340</v>
      </c>
      <c r="C110" t="s">
        <v>2341</v>
      </c>
      <c r="D110" t="s">
        <v>2342</v>
      </c>
      <c r="E110">
        <v>111</v>
      </c>
      <c r="F110" t="s">
        <v>1266</v>
      </c>
      <c r="G110" s="7">
        <v>85400</v>
      </c>
      <c r="H110" t="s">
        <v>183</v>
      </c>
      <c r="I110">
        <v>71.8</v>
      </c>
    </row>
    <row r="111" spans="1:9">
      <c r="A111">
        <v>56</v>
      </c>
      <c r="B111" t="s">
        <v>2076</v>
      </c>
      <c r="C111" t="s">
        <v>2343</v>
      </c>
      <c r="D111" t="s">
        <v>2344</v>
      </c>
      <c r="E111">
        <v>739</v>
      </c>
      <c r="F111" t="s">
        <v>1266</v>
      </c>
      <c r="G111" s="7">
        <v>85400</v>
      </c>
      <c r="H111" t="s">
        <v>183</v>
      </c>
      <c r="I111">
        <v>83.13</v>
      </c>
    </row>
    <row r="112" spans="1:9">
      <c r="A112">
        <v>49</v>
      </c>
      <c r="B112" t="s">
        <v>2089</v>
      </c>
      <c r="C112" t="s">
        <v>2345</v>
      </c>
      <c r="D112" t="s">
        <v>2346</v>
      </c>
      <c r="E112">
        <v>828</v>
      </c>
      <c r="F112" t="s">
        <v>1272</v>
      </c>
      <c r="G112" s="7">
        <v>85400</v>
      </c>
      <c r="H112" t="s">
        <v>183</v>
      </c>
      <c r="I112">
        <v>84.38</v>
      </c>
    </row>
    <row r="113" spans="1:9">
      <c r="A113">
        <v>48</v>
      </c>
      <c r="B113" t="s">
        <v>2347</v>
      </c>
      <c r="C113" t="s">
        <v>2348</v>
      </c>
      <c r="D113" t="s">
        <v>2349</v>
      </c>
      <c r="E113">
        <v>864</v>
      </c>
      <c r="F113" t="s">
        <v>1272</v>
      </c>
      <c r="G113" s="7">
        <v>85400</v>
      </c>
      <c r="H113" t="s">
        <v>183</v>
      </c>
      <c r="I113">
        <v>93.75</v>
      </c>
    </row>
    <row r="114" spans="1:9">
      <c r="A114">
        <v>50</v>
      </c>
      <c r="B114" t="s">
        <v>2076</v>
      </c>
      <c r="C114" t="s">
        <v>2350</v>
      </c>
      <c r="D114" t="s">
        <v>2351</v>
      </c>
      <c r="E114">
        <v>1061</v>
      </c>
      <c r="F114" t="s">
        <v>1272</v>
      </c>
      <c r="G114" s="7">
        <v>85500</v>
      </c>
      <c r="H114" t="s">
        <v>1141</v>
      </c>
      <c r="I114">
        <v>93.3</v>
      </c>
    </row>
    <row r="115" spans="1:9">
      <c r="A115">
        <v>53</v>
      </c>
      <c r="B115" t="s">
        <v>2352</v>
      </c>
      <c r="C115" t="s">
        <v>2353</v>
      </c>
      <c r="D115" t="s">
        <v>2354</v>
      </c>
      <c r="E115">
        <v>1065</v>
      </c>
      <c r="F115" t="s">
        <v>1272</v>
      </c>
      <c r="G115" s="7">
        <v>85500</v>
      </c>
      <c r="H115" t="s">
        <v>1141</v>
      </c>
      <c r="I115">
        <v>89</v>
      </c>
    </row>
    <row r="116" spans="1:9">
      <c r="A116">
        <v>52</v>
      </c>
      <c r="B116" t="s">
        <v>2322</v>
      </c>
      <c r="C116" t="s">
        <v>2355</v>
      </c>
      <c r="D116" t="s">
        <v>2356</v>
      </c>
      <c r="E116">
        <v>1078</v>
      </c>
      <c r="F116" t="s">
        <v>1272</v>
      </c>
      <c r="G116" s="7">
        <v>85500</v>
      </c>
      <c r="H116" t="s">
        <v>1141</v>
      </c>
      <c r="I116">
        <v>90.7</v>
      </c>
    </row>
    <row r="117" spans="1:9">
      <c r="A117">
        <v>51</v>
      </c>
      <c r="B117" t="s">
        <v>2076</v>
      </c>
      <c r="C117" t="s">
        <v>2357</v>
      </c>
      <c r="D117" t="s">
        <v>2358</v>
      </c>
      <c r="E117">
        <v>1094</v>
      </c>
      <c r="F117" t="s">
        <v>1272</v>
      </c>
      <c r="G117" s="7">
        <v>85500</v>
      </c>
      <c r="H117" t="s">
        <v>1141</v>
      </c>
      <c r="I117">
        <v>92.7</v>
      </c>
    </row>
    <row r="118" spans="1:9">
      <c r="A118">
        <v>82</v>
      </c>
      <c r="B118" t="s">
        <v>2359</v>
      </c>
      <c r="C118" t="s">
        <v>2360</v>
      </c>
      <c r="D118" t="s">
        <v>2361</v>
      </c>
      <c r="E118">
        <v>649</v>
      </c>
      <c r="F118" t="s">
        <v>1273</v>
      </c>
      <c r="G118" s="7">
        <v>85600</v>
      </c>
      <c r="H118" t="s">
        <v>763</v>
      </c>
      <c r="I118">
        <v>85.77</v>
      </c>
    </row>
    <row r="119" spans="1:9">
      <c r="A119">
        <v>80</v>
      </c>
      <c r="B119" t="s">
        <v>2094</v>
      </c>
      <c r="C119" t="s">
        <v>2362</v>
      </c>
      <c r="D119" t="s">
        <v>2363</v>
      </c>
      <c r="E119">
        <v>698</v>
      </c>
      <c r="F119" t="s">
        <v>1273</v>
      </c>
      <c r="G119" s="7">
        <v>85600</v>
      </c>
      <c r="H119" t="s">
        <v>763</v>
      </c>
      <c r="I119">
        <v>91.59</v>
      </c>
    </row>
    <row r="120" spans="1:9">
      <c r="A120">
        <v>83</v>
      </c>
      <c r="B120" t="s">
        <v>2258</v>
      </c>
      <c r="C120" t="s">
        <v>2364</v>
      </c>
      <c r="D120" t="s">
        <v>2365</v>
      </c>
      <c r="E120">
        <v>788</v>
      </c>
      <c r="F120" t="s">
        <v>1273</v>
      </c>
      <c r="G120" s="7">
        <v>85600</v>
      </c>
      <c r="H120" t="s">
        <v>763</v>
      </c>
      <c r="I120">
        <v>84.95</v>
      </c>
    </row>
    <row r="121" spans="1:9">
      <c r="A121">
        <v>81</v>
      </c>
      <c r="B121" t="s">
        <v>2366</v>
      </c>
      <c r="C121" t="s">
        <v>2367</v>
      </c>
      <c r="D121" t="s">
        <v>2368</v>
      </c>
      <c r="E121">
        <v>999</v>
      </c>
      <c r="F121" t="s">
        <v>1273</v>
      </c>
      <c r="G121" s="7">
        <v>85600</v>
      </c>
      <c r="H121" t="s">
        <v>763</v>
      </c>
      <c r="I121">
        <v>87.9</v>
      </c>
    </row>
    <row r="122" spans="1:9">
      <c r="A122">
        <v>294</v>
      </c>
      <c r="B122" t="s">
        <v>2268</v>
      </c>
      <c r="C122" t="s">
        <v>2369</v>
      </c>
      <c r="D122" t="s">
        <v>2370</v>
      </c>
      <c r="E122">
        <v>159</v>
      </c>
      <c r="F122" t="s">
        <v>1264</v>
      </c>
      <c r="G122" s="7">
        <v>85700</v>
      </c>
      <c r="H122" t="s">
        <v>272</v>
      </c>
      <c r="I122">
        <v>79.45</v>
      </c>
    </row>
    <row r="123" spans="1:9">
      <c r="A123">
        <v>291</v>
      </c>
      <c r="B123" t="s">
        <v>2064</v>
      </c>
      <c r="C123" t="s">
        <v>2371</v>
      </c>
      <c r="D123" t="s">
        <v>2372</v>
      </c>
      <c r="E123">
        <v>343</v>
      </c>
      <c r="F123" t="s">
        <v>1264</v>
      </c>
      <c r="G123" s="7">
        <v>85700</v>
      </c>
      <c r="H123" t="s">
        <v>272</v>
      </c>
      <c r="I123">
        <v>87.19</v>
      </c>
    </row>
    <row r="124" spans="1:9">
      <c r="A124">
        <v>293</v>
      </c>
      <c r="B124" t="s">
        <v>2373</v>
      </c>
      <c r="C124" t="s">
        <v>2374</v>
      </c>
      <c r="D124" t="s">
        <v>2375</v>
      </c>
      <c r="E124">
        <v>634</v>
      </c>
      <c r="F124" t="s">
        <v>1264</v>
      </c>
      <c r="G124" s="7">
        <v>85700</v>
      </c>
      <c r="H124" t="s">
        <v>272</v>
      </c>
      <c r="I124">
        <v>82.16</v>
      </c>
    </row>
    <row r="125" spans="1:9">
      <c r="A125">
        <v>292</v>
      </c>
      <c r="B125" t="s">
        <v>2076</v>
      </c>
      <c r="C125" t="s">
        <v>2376</v>
      </c>
      <c r="D125" t="s">
        <v>2377</v>
      </c>
      <c r="E125">
        <v>849</v>
      </c>
      <c r="F125" t="s">
        <v>1264</v>
      </c>
      <c r="G125" s="7">
        <v>85700</v>
      </c>
      <c r="H125" t="s">
        <v>272</v>
      </c>
      <c r="I125">
        <v>83.6</v>
      </c>
    </row>
    <row r="126" spans="1:9">
      <c r="A126">
        <v>4</v>
      </c>
      <c r="B126" t="s">
        <v>2297</v>
      </c>
      <c r="C126" t="s">
        <v>2378</v>
      </c>
      <c r="D126" t="s">
        <v>2379</v>
      </c>
      <c r="E126">
        <v>115</v>
      </c>
      <c r="F126" t="s">
        <v>1271</v>
      </c>
      <c r="G126" s="7">
        <v>90301</v>
      </c>
      <c r="H126" t="s">
        <v>141</v>
      </c>
      <c r="I126">
        <v>84.44</v>
      </c>
    </row>
    <row r="127" spans="1:9">
      <c r="A127">
        <v>3</v>
      </c>
      <c r="B127" t="s">
        <v>2154</v>
      </c>
      <c r="C127" t="s">
        <v>2380</v>
      </c>
      <c r="D127" t="s">
        <v>2381</v>
      </c>
      <c r="E127">
        <v>708</v>
      </c>
      <c r="F127" t="s">
        <v>1271</v>
      </c>
      <c r="G127" s="7">
        <v>90301</v>
      </c>
      <c r="H127" t="s">
        <v>141</v>
      </c>
      <c r="I127">
        <v>90.12</v>
      </c>
    </row>
    <row r="128" spans="1:9">
      <c r="A128">
        <v>41</v>
      </c>
      <c r="B128" t="s">
        <v>2161</v>
      </c>
      <c r="C128" t="s">
        <v>2382</v>
      </c>
      <c r="D128" t="s">
        <v>2383</v>
      </c>
      <c r="E128">
        <v>28</v>
      </c>
      <c r="F128" t="s">
        <v>1268</v>
      </c>
      <c r="G128" s="7">
        <v>90701</v>
      </c>
      <c r="H128" t="s">
        <v>103</v>
      </c>
      <c r="I128">
        <v>93.8</v>
      </c>
    </row>
    <row r="129" spans="1:9">
      <c r="A129">
        <v>43</v>
      </c>
      <c r="B129" t="s">
        <v>2161</v>
      </c>
      <c r="C129" t="s">
        <v>2384</v>
      </c>
      <c r="D129" t="s">
        <v>2385</v>
      </c>
      <c r="E129">
        <v>704</v>
      </c>
      <c r="F129" t="s">
        <v>1268</v>
      </c>
      <c r="G129" s="7">
        <v>90701</v>
      </c>
      <c r="H129" t="s">
        <v>103</v>
      </c>
      <c r="I129">
        <v>92.5</v>
      </c>
    </row>
    <row r="130" spans="1:9">
      <c r="A130">
        <v>42</v>
      </c>
      <c r="B130" t="s">
        <v>2239</v>
      </c>
      <c r="C130" t="s">
        <v>2386</v>
      </c>
      <c r="D130" t="s">
        <v>2387</v>
      </c>
      <c r="E130">
        <v>1029</v>
      </c>
      <c r="F130" t="s">
        <v>1268</v>
      </c>
      <c r="G130" s="7">
        <v>90701</v>
      </c>
      <c r="H130" t="s">
        <v>103</v>
      </c>
      <c r="I130">
        <v>93</v>
      </c>
    </row>
    <row r="131" spans="1:9">
      <c r="A131">
        <v>5</v>
      </c>
      <c r="B131" t="s">
        <v>2117</v>
      </c>
      <c r="C131" t="s">
        <v>2388</v>
      </c>
      <c r="D131" t="s">
        <v>2389</v>
      </c>
      <c r="E131">
        <v>64</v>
      </c>
      <c r="F131" t="s">
        <v>1271</v>
      </c>
      <c r="G131" s="7">
        <v>90702</v>
      </c>
      <c r="H131" t="s">
        <v>151</v>
      </c>
      <c r="I131">
        <v>90.11</v>
      </c>
    </row>
    <row r="132" spans="1:9">
      <c r="A132">
        <v>14</v>
      </c>
      <c r="B132" t="s">
        <v>2347</v>
      </c>
      <c r="C132" t="s">
        <v>2390</v>
      </c>
      <c r="D132" t="s">
        <v>2391</v>
      </c>
      <c r="E132">
        <v>267</v>
      </c>
      <c r="F132" t="s">
        <v>1271</v>
      </c>
      <c r="G132" s="7">
        <v>90702</v>
      </c>
      <c r="H132" t="s">
        <v>151</v>
      </c>
      <c r="I132">
        <v>86.07</v>
      </c>
    </row>
    <row r="133" spans="1:9">
      <c r="A133">
        <v>16</v>
      </c>
      <c r="B133" t="s">
        <v>2076</v>
      </c>
      <c r="C133" t="s">
        <v>2392</v>
      </c>
      <c r="D133" t="s">
        <v>2393</v>
      </c>
      <c r="E133">
        <v>334</v>
      </c>
      <c r="F133" t="s">
        <v>1271</v>
      </c>
      <c r="G133" s="7">
        <v>90702</v>
      </c>
      <c r="H133" t="s">
        <v>151</v>
      </c>
      <c r="I133">
        <v>85.38</v>
      </c>
    </row>
    <row r="134" spans="1:9">
      <c r="A134">
        <v>17</v>
      </c>
      <c r="B134" t="s">
        <v>2347</v>
      </c>
      <c r="C134" t="s">
        <v>2394</v>
      </c>
      <c r="D134" t="s">
        <v>2395</v>
      </c>
      <c r="E134">
        <v>354</v>
      </c>
      <c r="F134" t="s">
        <v>1271</v>
      </c>
      <c r="G134" s="7">
        <v>90702</v>
      </c>
      <c r="H134" t="s">
        <v>151</v>
      </c>
      <c r="I134">
        <v>83.2</v>
      </c>
    </row>
    <row r="135" spans="1:9">
      <c r="A135">
        <v>10</v>
      </c>
      <c r="B135" t="s">
        <v>2181</v>
      </c>
      <c r="C135" t="s">
        <v>2396</v>
      </c>
      <c r="D135" t="s">
        <v>2397</v>
      </c>
      <c r="E135">
        <v>387</v>
      </c>
      <c r="F135" t="s">
        <v>1271</v>
      </c>
      <c r="G135" s="7">
        <v>90702</v>
      </c>
      <c r="H135" t="s">
        <v>151</v>
      </c>
      <c r="I135">
        <v>88.47</v>
      </c>
    </row>
    <row r="136" spans="1:9">
      <c r="A136">
        <v>12</v>
      </c>
      <c r="B136" t="s">
        <v>2236</v>
      </c>
      <c r="C136" t="s">
        <v>2398</v>
      </c>
      <c r="D136" t="s">
        <v>2399</v>
      </c>
      <c r="E136">
        <v>444</v>
      </c>
      <c r="F136" t="s">
        <v>1271</v>
      </c>
      <c r="G136" s="7">
        <v>90702</v>
      </c>
      <c r="H136" t="s">
        <v>151</v>
      </c>
      <c r="I136">
        <v>87.76</v>
      </c>
    </row>
    <row r="137" spans="1:9">
      <c r="A137">
        <v>7</v>
      </c>
      <c r="B137" t="s">
        <v>2400</v>
      </c>
      <c r="C137" t="s">
        <v>2401</v>
      </c>
      <c r="D137" t="s">
        <v>2402</v>
      </c>
      <c r="E137">
        <v>447</v>
      </c>
      <c r="F137" t="s">
        <v>1271</v>
      </c>
      <c r="G137" s="7">
        <v>90702</v>
      </c>
      <c r="H137" t="s">
        <v>151</v>
      </c>
      <c r="I137">
        <v>88.92</v>
      </c>
    </row>
    <row r="138" spans="1:9">
      <c r="A138">
        <v>13</v>
      </c>
      <c r="B138" t="s">
        <v>2403</v>
      </c>
      <c r="C138" t="s">
        <v>2404</v>
      </c>
      <c r="D138" t="s">
        <v>2405</v>
      </c>
      <c r="E138">
        <v>555</v>
      </c>
      <c r="F138" t="s">
        <v>1271</v>
      </c>
      <c r="G138" s="7">
        <v>90702</v>
      </c>
      <c r="H138" t="s">
        <v>151</v>
      </c>
      <c r="I138">
        <v>86.78</v>
      </c>
    </row>
    <row r="139" spans="1:9">
      <c r="A139">
        <v>9</v>
      </c>
      <c r="B139" t="s">
        <v>2127</v>
      </c>
      <c r="C139" t="s">
        <v>2406</v>
      </c>
      <c r="D139" t="s">
        <v>2407</v>
      </c>
      <c r="E139">
        <v>659</v>
      </c>
      <c r="F139" t="s">
        <v>1271</v>
      </c>
      <c r="G139" s="7">
        <v>90702</v>
      </c>
      <c r="H139" t="s">
        <v>151</v>
      </c>
      <c r="I139">
        <v>88.52</v>
      </c>
    </row>
    <row r="140" spans="1:9">
      <c r="A140">
        <v>6</v>
      </c>
      <c r="B140" t="s">
        <v>2109</v>
      </c>
      <c r="C140" t="s">
        <v>2408</v>
      </c>
      <c r="D140" t="s">
        <v>2409</v>
      </c>
      <c r="E140">
        <v>714</v>
      </c>
      <c r="F140" t="s">
        <v>1271</v>
      </c>
      <c r="G140" s="7">
        <v>90702</v>
      </c>
      <c r="H140" t="s">
        <v>151</v>
      </c>
      <c r="I140">
        <v>89.84</v>
      </c>
    </row>
    <row r="141" spans="1:9">
      <c r="A141">
        <v>8</v>
      </c>
      <c r="B141" t="s">
        <v>2347</v>
      </c>
      <c r="C141" t="s">
        <v>2410</v>
      </c>
      <c r="D141" t="s">
        <v>2411</v>
      </c>
      <c r="E141">
        <v>806</v>
      </c>
      <c r="F141" t="s">
        <v>1271</v>
      </c>
      <c r="G141" s="7">
        <v>90702</v>
      </c>
      <c r="H141" t="s">
        <v>151</v>
      </c>
      <c r="I141">
        <v>88.52</v>
      </c>
    </row>
    <row r="142" spans="1:9">
      <c r="A142">
        <v>11</v>
      </c>
      <c r="B142" t="s">
        <v>2109</v>
      </c>
      <c r="C142" t="s">
        <v>2412</v>
      </c>
      <c r="D142" t="s">
        <v>2413</v>
      </c>
      <c r="E142">
        <v>1048</v>
      </c>
      <c r="F142" t="s">
        <v>1271</v>
      </c>
      <c r="G142" s="7">
        <v>90702</v>
      </c>
      <c r="H142" t="s">
        <v>151</v>
      </c>
      <c r="I142">
        <v>88.03</v>
      </c>
    </row>
    <row r="143" spans="1:9">
      <c r="A143">
        <v>15</v>
      </c>
      <c r="B143" t="s">
        <v>2414</v>
      </c>
      <c r="C143" t="s">
        <v>2415</v>
      </c>
      <c r="D143" t="s">
        <v>2416</v>
      </c>
      <c r="E143">
        <v>1119</v>
      </c>
      <c r="F143" t="s">
        <v>1271</v>
      </c>
      <c r="G143" s="7">
        <v>90702</v>
      </c>
      <c r="H143" t="s">
        <v>151</v>
      </c>
      <c r="I143">
        <v>85.4</v>
      </c>
    </row>
    <row r="144" spans="1:9">
      <c r="A144">
        <v>20</v>
      </c>
      <c r="B144" t="s">
        <v>2417</v>
      </c>
      <c r="C144" t="s">
        <v>2418</v>
      </c>
      <c r="D144" t="s">
        <v>2419</v>
      </c>
      <c r="E144">
        <v>136</v>
      </c>
      <c r="F144" t="s">
        <v>1271</v>
      </c>
      <c r="G144" s="7">
        <v>90703</v>
      </c>
      <c r="H144" t="s">
        <v>247</v>
      </c>
      <c r="I144">
        <v>80.12</v>
      </c>
    </row>
    <row r="145" spans="1:9">
      <c r="A145">
        <v>23</v>
      </c>
      <c r="B145" t="s">
        <v>2420</v>
      </c>
      <c r="C145" t="s">
        <v>2421</v>
      </c>
      <c r="D145" t="s">
        <v>2422</v>
      </c>
      <c r="E145">
        <v>599</v>
      </c>
      <c r="F145" t="s">
        <v>1271</v>
      </c>
      <c r="G145" s="7">
        <v>90703</v>
      </c>
      <c r="H145" t="s">
        <v>247</v>
      </c>
      <c r="I145">
        <v>77.76</v>
      </c>
    </row>
    <row r="146" spans="1:9">
      <c r="A146">
        <v>21</v>
      </c>
      <c r="B146" t="s">
        <v>2109</v>
      </c>
      <c r="C146" t="s">
        <v>2423</v>
      </c>
      <c r="D146" t="s">
        <v>2424</v>
      </c>
      <c r="E146">
        <v>612</v>
      </c>
      <c r="F146" t="s">
        <v>1271</v>
      </c>
      <c r="G146" s="7">
        <v>90703</v>
      </c>
      <c r="H146" t="s">
        <v>247</v>
      </c>
      <c r="I146">
        <v>79.44</v>
      </c>
    </row>
    <row r="147" spans="1:9">
      <c r="A147">
        <v>22</v>
      </c>
      <c r="B147" t="s">
        <v>2086</v>
      </c>
      <c r="C147" t="s">
        <v>2425</v>
      </c>
      <c r="D147" t="s">
        <v>2426</v>
      </c>
      <c r="E147">
        <v>709</v>
      </c>
      <c r="F147" t="s">
        <v>1271</v>
      </c>
      <c r="G147" s="7">
        <v>90703</v>
      </c>
      <c r="H147" t="s">
        <v>247</v>
      </c>
      <c r="I147">
        <v>78.5</v>
      </c>
    </row>
    <row r="148" spans="1:9">
      <c r="A148">
        <v>19</v>
      </c>
      <c r="B148" t="s">
        <v>2189</v>
      </c>
      <c r="C148" t="s">
        <v>2427</v>
      </c>
      <c r="D148" t="s">
        <v>2428</v>
      </c>
      <c r="E148">
        <v>855</v>
      </c>
      <c r="F148" t="s">
        <v>1271</v>
      </c>
      <c r="G148" s="7">
        <v>90703</v>
      </c>
      <c r="H148" t="s">
        <v>247</v>
      </c>
      <c r="I148">
        <v>83.88</v>
      </c>
    </row>
    <row r="149" spans="1:9">
      <c r="A149">
        <v>18</v>
      </c>
      <c r="B149" t="s">
        <v>2322</v>
      </c>
      <c r="C149" t="s">
        <v>2429</v>
      </c>
      <c r="D149" t="s">
        <v>2430</v>
      </c>
      <c r="E149">
        <v>934</v>
      </c>
      <c r="F149" t="s">
        <v>1271</v>
      </c>
      <c r="G149" s="7">
        <v>90703</v>
      </c>
      <c r="H149" t="s">
        <v>247</v>
      </c>
      <c r="I149">
        <v>90.48</v>
      </c>
    </row>
    <row r="150" spans="1:9">
      <c r="A150">
        <v>27</v>
      </c>
      <c r="B150" t="s">
        <v>2431</v>
      </c>
      <c r="C150" t="s">
        <v>2432</v>
      </c>
      <c r="D150" t="s">
        <v>2433</v>
      </c>
      <c r="E150">
        <v>215</v>
      </c>
      <c r="F150" t="s">
        <v>1271</v>
      </c>
      <c r="G150" s="7">
        <v>90704</v>
      </c>
      <c r="H150" t="s">
        <v>188</v>
      </c>
      <c r="I150">
        <v>87.82</v>
      </c>
    </row>
    <row r="151" spans="1:9">
      <c r="A151">
        <v>33</v>
      </c>
      <c r="B151" t="s">
        <v>2434</v>
      </c>
      <c r="C151" t="s">
        <v>2435</v>
      </c>
      <c r="D151" t="s">
        <v>2436</v>
      </c>
      <c r="E151">
        <v>281</v>
      </c>
      <c r="F151" t="s">
        <v>1271</v>
      </c>
      <c r="G151" s="7">
        <v>90704</v>
      </c>
      <c r="H151" t="s">
        <v>188</v>
      </c>
      <c r="I151">
        <v>85.38</v>
      </c>
    </row>
    <row r="152" spans="1:9">
      <c r="A152">
        <v>32</v>
      </c>
      <c r="B152" t="s">
        <v>2322</v>
      </c>
      <c r="C152" t="s">
        <v>2437</v>
      </c>
      <c r="D152" t="s">
        <v>2438</v>
      </c>
      <c r="E152">
        <v>291</v>
      </c>
      <c r="F152" t="s">
        <v>1271</v>
      </c>
      <c r="G152" s="7">
        <v>90704</v>
      </c>
      <c r="H152" t="s">
        <v>188</v>
      </c>
      <c r="I152">
        <v>85.99</v>
      </c>
    </row>
    <row r="153" spans="1:9">
      <c r="A153">
        <v>28</v>
      </c>
      <c r="B153" t="s">
        <v>2181</v>
      </c>
      <c r="C153" t="s">
        <v>2439</v>
      </c>
      <c r="D153" t="s">
        <v>2440</v>
      </c>
      <c r="E153">
        <v>433</v>
      </c>
      <c r="F153" t="s">
        <v>1271</v>
      </c>
      <c r="G153" s="7">
        <v>90704</v>
      </c>
      <c r="H153" t="s">
        <v>188</v>
      </c>
      <c r="I153">
        <v>87.63</v>
      </c>
    </row>
    <row r="154" spans="1:9">
      <c r="A154">
        <v>25</v>
      </c>
      <c r="B154" t="s">
        <v>2441</v>
      </c>
      <c r="C154" t="s">
        <v>2442</v>
      </c>
      <c r="D154" t="s">
        <v>2443</v>
      </c>
      <c r="E154">
        <v>501</v>
      </c>
      <c r="F154" t="s">
        <v>1271</v>
      </c>
      <c r="G154" s="7">
        <v>90704</v>
      </c>
      <c r="H154" t="s">
        <v>188</v>
      </c>
      <c r="I154">
        <v>88.29</v>
      </c>
    </row>
    <row r="155" spans="1:9">
      <c r="A155">
        <v>24</v>
      </c>
      <c r="B155" t="s">
        <v>2236</v>
      </c>
      <c r="C155" t="s">
        <v>2444</v>
      </c>
      <c r="D155" t="s">
        <v>2445</v>
      </c>
      <c r="E155">
        <v>675</v>
      </c>
      <c r="F155" t="s">
        <v>1271</v>
      </c>
      <c r="G155" s="7">
        <v>90704</v>
      </c>
      <c r="H155" t="s">
        <v>188</v>
      </c>
      <c r="I155">
        <v>91.47</v>
      </c>
    </row>
    <row r="156" spans="1:9">
      <c r="A156">
        <v>30</v>
      </c>
      <c r="B156" t="s">
        <v>2064</v>
      </c>
      <c r="C156" t="s">
        <v>2446</v>
      </c>
      <c r="D156" t="s">
        <v>2447</v>
      </c>
      <c r="E156">
        <v>705</v>
      </c>
      <c r="F156" t="s">
        <v>1271</v>
      </c>
      <c r="G156" s="7">
        <v>90704</v>
      </c>
      <c r="H156" t="s">
        <v>188</v>
      </c>
      <c r="I156">
        <v>86.96</v>
      </c>
    </row>
    <row r="157" spans="1:9">
      <c r="A157">
        <v>29</v>
      </c>
      <c r="B157" t="s">
        <v>2400</v>
      </c>
      <c r="C157" t="s">
        <v>2448</v>
      </c>
      <c r="D157" t="s">
        <v>2449</v>
      </c>
      <c r="E157">
        <v>740</v>
      </c>
      <c r="F157" t="s">
        <v>1271</v>
      </c>
      <c r="G157" s="7">
        <v>90704</v>
      </c>
      <c r="H157" t="s">
        <v>188</v>
      </c>
      <c r="I157">
        <v>87.62</v>
      </c>
    </row>
    <row r="158" spans="1:9">
      <c r="A158">
        <v>31</v>
      </c>
      <c r="B158" t="s">
        <v>2064</v>
      </c>
      <c r="C158" t="s">
        <v>2450</v>
      </c>
      <c r="D158" t="s">
        <v>2451</v>
      </c>
      <c r="E158">
        <v>810</v>
      </c>
      <c r="F158" t="s">
        <v>1271</v>
      </c>
      <c r="G158" s="7">
        <v>90704</v>
      </c>
      <c r="H158" t="s">
        <v>188</v>
      </c>
      <c r="I158">
        <v>86.05</v>
      </c>
    </row>
    <row r="159" spans="1:9">
      <c r="A159">
        <v>26</v>
      </c>
      <c r="B159" t="s">
        <v>2452</v>
      </c>
      <c r="C159" t="s">
        <v>2453</v>
      </c>
      <c r="D159" t="s">
        <v>2454</v>
      </c>
      <c r="E159">
        <v>955</v>
      </c>
      <c r="F159" t="s">
        <v>1271</v>
      </c>
      <c r="G159" s="7">
        <v>90704</v>
      </c>
      <c r="H159" t="s">
        <v>188</v>
      </c>
      <c r="I159">
        <v>88.06</v>
      </c>
    </row>
    <row r="160" spans="1:9">
      <c r="A160">
        <v>259</v>
      </c>
      <c r="B160" t="s">
        <v>2455</v>
      </c>
      <c r="C160" t="s">
        <v>2456</v>
      </c>
      <c r="D160" t="s">
        <v>2457</v>
      </c>
      <c r="E160">
        <v>431</v>
      </c>
      <c r="F160" t="s">
        <v>1274</v>
      </c>
      <c r="G160" s="7">
        <v>90705</v>
      </c>
      <c r="H160" t="s">
        <v>548</v>
      </c>
      <c r="I160">
        <v>90.67</v>
      </c>
    </row>
    <row r="161" spans="1:9">
      <c r="A161">
        <v>260</v>
      </c>
      <c r="B161" t="s">
        <v>2458</v>
      </c>
      <c r="C161" t="s">
        <v>2459</v>
      </c>
      <c r="D161" t="s">
        <v>2460</v>
      </c>
      <c r="E161">
        <v>719</v>
      </c>
      <c r="F161" t="s">
        <v>1274</v>
      </c>
      <c r="G161" s="7">
        <v>90705</v>
      </c>
      <c r="H161" t="s">
        <v>548</v>
      </c>
      <c r="I161">
        <v>79.56</v>
      </c>
    </row>
    <row r="162" spans="1:9">
      <c r="A162">
        <v>261</v>
      </c>
      <c r="B162" t="s">
        <v>2461</v>
      </c>
      <c r="C162" t="s">
        <v>2462</v>
      </c>
      <c r="D162" t="s">
        <v>2463</v>
      </c>
      <c r="E162">
        <v>769</v>
      </c>
      <c r="F162" t="s">
        <v>1274</v>
      </c>
      <c r="G162" s="7">
        <v>90705</v>
      </c>
      <c r="H162" t="s">
        <v>548</v>
      </c>
      <c r="I162">
        <v>79.33</v>
      </c>
    </row>
    <row r="163" spans="1:9">
      <c r="A163">
        <v>262</v>
      </c>
      <c r="B163" t="s">
        <v>2154</v>
      </c>
      <c r="C163" t="s">
        <v>2464</v>
      </c>
      <c r="D163" t="s">
        <v>2465</v>
      </c>
      <c r="E163">
        <v>1169</v>
      </c>
      <c r="F163" t="s">
        <v>1274</v>
      </c>
      <c r="G163" s="7">
        <v>90705</v>
      </c>
      <c r="H163" t="s">
        <v>548</v>
      </c>
      <c r="I163">
        <v>79</v>
      </c>
    </row>
    <row r="164" spans="1:9">
      <c r="A164">
        <v>247</v>
      </c>
      <c r="B164" t="s">
        <v>2466</v>
      </c>
      <c r="C164" t="s">
        <v>2467</v>
      </c>
      <c r="D164" t="s">
        <v>2468</v>
      </c>
      <c r="E164">
        <v>41</v>
      </c>
      <c r="F164" t="s">
        <v>1267</v>
      </c>
      <c r="G164" s="7">
        <v>90707</v>
      </c>
      <c r="H164" t="s">
        <v>124</v>
      </c>
      <c r="I164">
        <v>85.76</v>
      </c>
    </row>
    <row r="165" spans="1:9">
      <c r="A165">
        <v>251</v>
      </c>
      <c r="B165" t="s">
        <v>2469</v>
      </c>
      <c r="C165" t="s">
        <v>2470</v>
      </c>
      <c r="D165" t="s">
        <v>2471</v>
      </c>
      <c r="E165">
        <v>44</v>
      </c>
      <c r="F165" t="s">
        <v>1267</v>
      </c>
      <c r="G165" s="7">
        <v>90707</v>
      </c>
      <c r="H165" t="s">
        <v>124</v>
      </c>
      <c r="I165">
        <v>83.88</v>
      </c>
    </row>
    <row r="166" spans="1:9">
      <c r="A166">
        <v>253</v>
      </c>
      <c r="B166" t="s">
        <v>2154</v>
      </c>
      <c r="C166" t="s">
        <v>2472</v>
      </c>
      <c r="D166" t="s">
        <v>2473</v>
      </c>
      <c r="E166">
        <v>112</v>
      </c>
      <c r="F166" t="s">
        <v>1267</v>
      </c>
      <c r="G166" s="7">
        <v>90707</v>
      </c>
      <c r="H166" t="s">
        <v>124</v>
      </c>
      <c r="I166">
        <v>82.96</v>
      </c>
    </row>
    <row r="167" spans="1:9">
      <c r="A167">
        <v>240</v>
      </c>
      <c r="B167" t="s">
        <v>2076</v>
      </c>
      <c r="C167" t="s">
        <v>2474</v>
      </c>
      <c r="D167" t="s">
        <v>2475</v>
      </c>
      <c r="E167">
        <v>413</v>
      </c>
      <c r="F167" t="s">
        <v>1267</v>
      </c>
      <c r="G167" s="7">
        <v>90707</v>
      </c>
      <c r="H167" t="s">
        <v>124</v>
      </c>
      <c r="I167">
        <v>89.36</v>
      </c>
    </row>
    <row r="168" spans="1:9">
      <c r="A168">
        <v>252</v>
      </c>
      <c r="B168" t="s">
        <v>2476</v>
      </c>
      <c r="C168" t="s">
        <v>2477</v>
      </c>
      <c r="D168" t="s">
        <v>2478</v>
      </c>
      <c r="E168">
        <v>609</v>
      </c>
      <c r="F168" t="s">
        <v>1267</v>
      </c>
      <c r="G168" s="7">
        <v>90707</v>
      </c>
      <c r="H168" t="s">
        <v>124</v>
      </c>
      <c r="I168">
        <v>83.28</v>
      </c>
    </row>
    <row r="169" spans="1:9">
      <c r="A169">
        <v>241</v>
      </c>
      <c r="B169" t="s">
        <v>2327</v>
      </c>
      <c r="C169" t="s">
        <v>2479</v>
      </c>
      <c r="D169" t="s">
        <v>2480</v>
      </c>
      <c r="E169">
        <v>666</v>
      </c>
      <c r="F169" t="s">
        <v>1267</v>
      </c>
      <c r="G169" s="7">
        <v>90707</v>
      </c>
      <c r="H169" t="s">
        <v>124</v>
      </c>
      <c r="I169">
        <v>88.04</v>
      </c>
    </row>
    <row r="170" spans="1:9">
      <c r="A170">
        <v>254</v>
      </c>
      <c r="B170" t="s">
        <v>2124</v>
      </c>
      <c r="C170" t="s">
        <v>2481</v>
      </c>
      <c r="D170" t="s">
        <v>2482</v>
      </c>
      <c r="E170">
        <v>668</v>
      </c>
      <c r="F170" t="s">
        <v>1267</v>
      </c>
      <c r="G170" s="7">
        <v>90707</v>
      </c>
      <c r="H170" t="s">
        <v>124</v>
      </c>
      <c r="I170">
        <v>82.76</v>
      </c>
    </row>
    <row r="171" spans="1:9">
      <c r="A171">
        <v>248</v>
      </c>
      <c r="B171" t="s">
        <v>2483</v>
      </c>
      <c r="C171" t="s">
        <v>2484</v>
      </c>
      <c r="D171" t="s">
        <v>2485</v>
      </c>
      <c r="E171">
        <v>703</v>
      </c>
      <c r="F171" t="s">
        <v>1267</v>
      </c>
      <c r="G171" s="7">
        <v>90707</v>
      </c>
      <c r="H171" t="s">
        <v>124</v>
      </c>
      <c r="I171">
        <v>84.96</v>
      </c>
    </row>
    <row r="172" spans="1:9">
      <c r="A172">
        <v>242</v>
      </c>
      <c r="B172" t="s">
        <v>2161</v>
      </c>
      <c r="C172" t="s">
        <v>2486</v>
      </c>
      <c r="D172" t="s">
        <v>2487</v>
      </c>
      <c r="E172">
        <v>713</v>
      </c>
      <c r="F172" t="s">
        <v>1267</v>
      </c>
      <c r="G172" s="7">
        <v>90707</v>
      </c>
      <c r="H172" t="s">
        <v>124</v>
      </c>
      <c r="I172">
        <v>87.4</v>
      </c>
    </row>
    <row r="173" spans="1:9">
      <c r="A173">
        <v>249</v>
      </c>
      <c r="B173" t="s">
        <v>2086</v>
      </c>
      <c r="C173" t="s">
        <v>2488</v>
      </c>
      <c r="D173" t="s">
        <v>2489</v>
      </c>
      <c r="E173">
        <v>760</v>
      </c>
      <c r="F173" t="s">
        <v>1267</v>
      </c>
      <c r="G173" s="7">
        <v>90707</v>
      </c>
      <c r="H173" t="s">
        <v>124</v>
      </c>
      <c r="I173">
        <v>84.76</v>
      </c>
    </row>
    <row r="174" spans="1:9">
      <c r="A174">
        <v>245</v>
      </c>
      <c r="B174" t="s">
        <v>2064</v>
      </c>
      <c r="C174" t="s">
        <v>2490</v>
      </c>
      <c r="D174" t="s">
        <v>2491</v>
      </c>
      <c r="E174">
        <v>897</v>
      </c>
      <c r="F174" t="s">
        <v>1267</v>
      </c>
      <c r="G174" s="7">
        <v>90707</v>
      </c>
      <c r="H174" t="s">
        <v>124</v>
      </c>
      <c r="I174">
        <v>86.2</v>
      </c>
    </row>
    <row r="175" spans="1:9">
      <c r="A175">
        <v>250</v>
      </c>
      <c r="B175" t="s">
        <v>2109</v>
      </c>
      <c r="C175" t="s">
        <v>2492</v>
      </c>
      <c r="D175" t="s">
        <v>2493</v>
      </c>
      <c r="E175">
        <v>918</v>
      </c>
      <c r="F175" t="s">
        <v>1267</v>
      </c>
      <c r="G175" s="7">
        <v>90707</v>
      </c>
      <c r="H175" t="s">
        <v>124</v>
      </c>
      <c r="I175">
        <v>84.24</v>
      </c>
    </row>
    <row r="176" spans="1:9">
      <c r="A176">
        <v>246</v>
      </c>
      <c r="B176" t="s">
        <v>2076</v>
      </c>
      <c r="C176" t="s">
        <v>2494</v>
      </c>
      <c r="D176" t="s">
        <v>2495</v>
      </c>
      <c r="E176">
        <v>954</v>
      </c>
      <c r="F176" t="s">
        <v>1267</v>
      </c>
      <c r="G176" s="7">
        <v>90707</v>
      </c>
      <c r="H176" t="s">
        <v>124</v>
      </c>
      <c r="I176">
        <v>85.8</v>
      </c>
    </row>
    <row r="177" spans="1:9">
      <c r="A177">
        <v>244</v>
      </c>
      <c r="B177" t="s">
        <v>2076</v>
      </c>
      <c r="C177" t="s">
        <v>2496</v>
      </c>
      <c r="D177" t="s">
        <v>2497</v>
      </c>
      <c r="E177">
        <v>1095</v>
      </c>
      <c r="F177" t="s">
        <v>1267</v>
      </c>
      <c r="G177" s="7">
        <v>90707</v>
      </c>
      <c r="H177" t="s">
        <v>124</v>
      </c>
      <c r="I177">
        <v>86.36</v>
      </c>
    </row>
    <row r="178" spans="1:9">
      <c r="A178">
        <v>255</v>
      </c>
      <c r="B178" t="s">
        <v>2222</v>
      </c>
      <c r="C178" t="s">
        <v>2498</v>
      </c>
      <c r="D178" t="s">
        <v>2499</v>
      </c>
      <c r="E178">
        <v>1130</v>
      </c>
      <c r="F178" t="s">
        <v>1267</v>
      </c>
      <c r="G178" s="7">
        <v>90707</v>
      </c>
      <c r="H178" t="s">
        <v>124</v>
      </c>
      <c r="I178">
        <v>82.68</v>
      </c>
    </row>
    <row r="179" spans="1:9">
      <c r="A179">
        <v>243</v>
      </c>
      <c r="B179" t="s">
        <v>2500</v>
      </c>
      <c r="C179" t="s">
        <v>2501</v>
      </c>
      <c r="D179" t="s">
        <v>2502</v>
      </c>
      <c r="E179">
        <v>10001</v>
      </c>
      <c r="F179" t="s">
        <v>1267</v>
      </c>
      <c r="G179" s="7">
        <v>90707</v>
      </c>
      <c r="H179" t="s">
        <v>124</v>
      </c>
      <c r="I179">
        <v>87.2</v>
      </c>
    </row>
    <row r="180" spans="1:9">
      <c r="A180">
        <v>316</v>
      </c>
      <c r="B180" t="s">
        <v>2347</v>
      </c>
      <c r="C180" t="s">
        <v>2503</v>
      </c>
      <c r="D180" t="s">
        <v>2504</v>
      </c>
      <c r="E180">
        <v>742</v>
      </c>
      <c r="F180" t="s">
        <v>2505</v>
      </c>
      <c r="G180" s="7">
        <v>90900</v>
      </c>
      <c r="H180" t="s">
        <v>1437</v>
      </c>
      <c r="I180">
        <v>90.48</v>
      </c>
    </row>
    <row r="181" spans="1:9">
      <c r="A181">
        <v>317</v>
      </c>
      <c r="B181" t="s">
        <v>2506</v>
      </c>
      <c r="C181" t="s">
        <v>2507</v>
      </c>
      <c r="D181" t="s">
        <v>2508</v>
      </c>
      <c r="E181">
        <v>998</v>
      </c>
      <c r="F181" t="s">
        <v>2505</v>
      </c>
      <c r="G181" s="7">
        <v>95131</v>
      </c>
      <c r="H181" t="s">
        <v>1440</v>
      </c>
      <c r="I181">
        <v>84.68</v>
      </c>
    </row>
    <row r="182" spans="1:9">
      <c r="A182">
        <v>45</v>
      </c>
      <c r="B182" t="s">
        <v>2509</v>
      </c>
      <c r="C182" t="s">
        <v>2510</v>
      </c>
      <c r="D182" t="s">
        <v>2511</v>
      </c>
      <c r="E182">
        <v>804</v>
      </c>
      <c r="F182" t="s">
        <v>1268</v>
      </c>
      <c r="G182" s="7">
        <v>95135</v>
      </c>
      <c r="H182" t="s">
        <v>907</v>
      </c>
      <c r="I182">
        <v>92</v>
      </c>
    </row>
    <row r="183" spans="1:9">
      <c r="A183">
        <v>44</v>
      </c>
      <c r="B183" t="s">
        <v>2268</v>
      </c>
      <c r="C183" t="s">
        <v>2512</v>
      </c>
      <c r="D183" t="s">
        <v>2513</v>
      </c>
      <c r="E183">
        <v>808</v>
      </c>
      <c r="F183" t="s">
        <v>1268</v>
      </c>
      <c r="G183" s="7">
        <v>95135</v>
      </c>
      <c r="H183" t="s">
        <v>907</v>
      </c>
      <c r="I183">
        <v>96</v>
      </c>
    </row>
    <row r="184" spans="1:9">
      <c r="A184">
        <v>210</v>
      </c>
      <c r="B184" t="s">
        <v>2458</v>
      </c>
      <c r="C184" t="s">
        <v>2514</v>
      </c>
      <c r="D184" t="s">
        <v>2515</v>
      </c>
      <c r="E184">
        <v>727</v>
      </c>
      <c r="F184" t="s">
        <v>1261</v>
      </c>
      <c r="G184" s="7">
        <v>95138</v>
      </c>
      <c r="H184" t="s">
        <v>144</v>
      </c>
      <c r="I184">
        <v>82</v>
      </c>
    </row>
    <row r="185" spans="1:9">
      <c r="A185">
        <v>211</v>
      </c>
      <c r="B185" t="s">
        <v>2109</v>
      </c>
      <c r="C185" t="s">
        <v>2516</v>
      </c>
      <c r="D185" t="s">
        <v>2517</v>
      </c>
      <c r="E185">
        <v>1122</v>
      </c>
      <c r="F185" t="s">
        <v>1261</v>
      </c>
      <c r="G185" s="7">
        <v>95138</v>
      </c>
      <c r="H185" t="s">
        <v>144</v>
      </c>
      <c r="I185">
        <v>80</v>
      </c>
    </row>
    <row r="186" spans="1:9">
      <c r="A186">
        <v>209</v>
      </c>
      <c r="B186" t="s">
        <v>2189</v>
      </c>
      <c r="C186" t="s">
        <v>2518</v>
      </c>
      <c r="D186" t="s">
        <v>2519</v>
      </c>
      <c r="E186">
        <v>1172</v>
      </c>
      <c r="F186" t="s">
        <v>1261</v>
      </c>
      <c r="G186" s="7">
        <v>95138</v>
      </c>
      <c r="H186" t="s">
        <v>144</v>
      </c>
      <c r="I186">
        <v>94</v>
      </c>
    </row>
    <row r="187" spans="1:9">
      <c r="A187">
        <v>153</v>
      </c>
      <c r="B187" t="s">
        <v>2373</v>
      </c>
      <c r="C187" t="s">
        <v>2520</v>
      </c>
      <c r="D187" t="s">
        <v>2521</v>
      </c>
      <c r="E187">
        <v>11</v>
      </c>
      <c r="F187" t="s">
        <v>1263</v>
      </c>
      <c r="G187" s="7">
        <v>95300</v>
      </c>
      <c r="H187" t="s">
        <v>64</v>
      </c>
      <c r="I187">
        <v>75.79</v>
      </c>
    </row>
    <row r="188" spans="1:9">
      <c r="A188">
        <v>169</v>
      </c>
      <c r="B188" t="s">
        <v>2109</v>
      </c>
      <c r="C188" t="s">
        <v>2522</v>
      </c>
      <c r="D188" t="s">
        <v>2523</v>
      </c>
      <c r="E188">
        <v>25</v>
      </c>
      <c r="F188" t="s">
        <v>1263</v>
      </c>
      <c r="G188" s="7">
        <v>95300</v>
      </c>
      <c r="H188" t="s">
        <v>64</v>
      </c>
      <c r="I188">
        <v>72.23</v>
      </c>
    </row>
    <row r="189" spans="1:9">
      <c r="A189">
        <v>172</v>
      </c>
      <c r="B189" t="s">
        <v>2524</v>
      </c>
      <c r="C189" t="s">
        <v>2525</v>
      </c>
      <c r="D189" t="s">
        <v>2526</v>
      </c>
      <c r="E189">
        <v>32</v>
      </c>
      <c r="F189" t="s">
        <v>1263</v>
      </c>
      <c r="G189" s="7">
        <v>95300</v>
      </c>
      <c r="H189" t="s">
        <v>64</v>
      </c>
      <c r="I189">
        <v>66.8</v>
      </c>
    </row>
    <row r="190" spans="1:9">
      <c r="A190">
        <v>175</v>
      </c>
      <c r="B190" t="s">
        <v>2076</v>
      </c>
      <c r="C190" t="s">
        <v>2527</v>
      </c>
      <c r="D190" t="s">
        <v>2528</v>
      </c>
      <c r="E190">
        <v>43</v>
      </c>
      <c r="F190" t="s">
        <v>1263</v>
      </c>
      <c r="G190" s="7">
        <v>95300</v>
      </c>
      <c r="H190" t="s">
        <v>64</v>
      </c>
      <c r="I190">
        <v>62.31</v>
      </c>
    </row>
    <row r="191" spans="1:9">
      <c r="A191">
        <v>142</v>
      </c>
      <c r="B191" t="s">
        <v>2181</v>
      </c>
      <c r="C191" t="s">
        <v>2529</v>
      </c>
      <c r="D191" t="s">
        <v>2530</v>
      </c>
      <c r="E191">
        <v>49</v>
      </c>
      <c r="F191" t="s">
        <v>1263</v>
      </c>
      <c r="G191" s="7">
        <v>95300</v>
      </c>
      <c r="H191" t="s">
        <v>64</v>
      </c>
      <c r="I191">
        <v>78.14</v>
      </c>
    </row>
    <row r="192" spans="1:9">
      <c r="A192">
        <v>162</v>
      </c>
      <c r="B192" t="s">
        <v>2064</v>
      </c>
      <c r="C192" t="s">
        <v>2531</v>
      </c>
      <c r="D192" t="s">
        <v>2532</v>
      </c>
      <c r="E192">
        <v>52</v>
      </c>
      <c r="F192" t="s">
        <v>1263</v>
      </c>
      <c r="G192" s="7">
        <v>95300</v>
      </c>
      <c r="H192" t="s">
        <v>64</v>
      </c>
      <c r="I192">
        <v>74.33</v>
      </c>
    </row>
    <row r="193" spans="1:9">
      <c r="A193">
        <v>167</v>
      </c>
      <c r="B193" t="s">
        <v>2064</v>
      </c>
      <c r="C193" t="s">
        <v>2533</v>
      </c>
      <c r="D193" t="s">
        <v>2534</v>
      </c>
      <c r="E193">
        <v>83</v>
      </c>
      <c r="F193" t="s">
        <v>1263</v>
      </c>
      <c r="G193" s="7">
        <v>95300</v>
      </c>
      <c r="H193" t="s">
        <v>64</v>
      </c>
      <c r="I193">
        <v>72.5</v>
      </c>
    </row>
    <row r="194" spans="1:9">
      <c r="A194">
        <v>159</v>
      </c>
      <c r="B194" t="s">
        <v>2109</v>
      </c>
      <c r="C194" t="s">
        <v>2535</v>
      </c>
      <c r="D194" t="s">
        <v>2536</v>
      </c>
      <c r="E194">
        <v>107</v>
      </c>
      <c r="F194" t="s">
        <v>1263</v>
      </c>
      <c r="G194" s="7">
        <v>95300</v>
      </c>
      <c r="H194" t="s">
        <v>64</v>
      </c>
      <c r="I194">
        <v>74.77</v>
      </c>
    </row>
    <row r="195" spans="1:9">
      <c r="A195">
        <v>174</v>
      </c>
      <c r="B195" t="s">
        <v>2537</v>
      </c>
      <c r="C195" t="s">
        <v>2538</v>
      </c>
      <c r="D195" t="s">
        <v>2539</v>
      </c>
      <c r="E195">
        <v>126</v>
      </c>
      <c r="F195" t="s">
        <v>1263</v>
      </c>
      <c r="G195" s="7">
        <v>95300</v>
      </c>
      <c r="H195" t="s">
        <v>64</v>
      </c>
      <c r="I195">
        <v>64.06</v>
      </c>
    </row>
    <row r="196" spans="1:9">
      <c r="A196">
        <v>158</v>
      </c>
      <c r="B196" t="s">
        <v>2285</v>
      </c>
      <c r="C196" t="s">
        <v>2540</v>
      </c>
      <c r="D196" t="s">
        <v>2541</v>
      </c>
      <c r="E196">
        <v>176</v>
      </c>
      <c r="F196" t="s">
        <v>1263</v>
      </c>
      <c r="G196" s="7">
        <v>95300</v>
      </c>
      <c r="H196" t="s">
        <v>64</v>
      </c>
      <c r="I196">
        <v>74.86</v>
      </c>
    </row>
    <row r="197" spans="1:9">
      <c r="A197">
        <v>168</v>
      </c>
      <c r="B197" t="s">
        <v>2076</v>
      </c>
      <c r="C197" t="s">
        <v>2542</v>
      </c>
      <c r="D197" t="s">
        <v>2543</v>
      </c>
      <c r="E197">
        <v>383</v>
      </c>
      <c r="F197" t="s">
        <v>1263</v>
      </c>
      <c r="G197" s="7">
        <v>95300</v>
      </c>
      <c r="H197" t="s">
        <v>64</v>
      </c>
      <c r="I197">
        <v>72.26</v>
      </c>
    </row>
    <row r="198" spans="1:9">
      <c r="A198">
        <v>132</v>
      </c>
      <c r="B198" t="s">
        <v>2154</v>
      </c>
      <c r="C198" t="s">
        <v>2544</v>
      </c>
      <c r="D198" t="s">
        <v>2545</v>
      </c>
      <c r="E198">
        <v>585</v>
      </c>
      <c r="F198" t="s">
        <v>1263</v>
      </c>
      <c r="G198" s="7">
        <v>95300</v>
      </c>
      <c r="H198" t="s">
        <v>64</v>
      </c>
      <c r="I198">
        <v>79.6</v>
      </c>
    </row>
    <row r="199" spans="1:9">
      <c r="A199">
        <v>122</v>
      </c>
      <c r="B199" t="s">
        <v>2347</v>
      </c>
      <c r="C199" t="s">
        <v>2546</v>
      </c>
      <c r="D199" t="s">
        <v>2547</v>
      </c>
      <c r="E199">
        <v>694</v>
      </c>
      <c r="F199" t="s">
        <v>1263</v>
      </c>
      <c r="G199" s="7">
        <v>95300</v>
      </c>
      <c r="H199" t="s">
        <v>64</v>
      </c>
      <c r="I199">
        <v>80.97</v>
      </c>
    </row>
    <row r="200" spans="1:9">
      <c r="A200">
        <v>154</v>
      </c>
      <c r="B200" t="s">
        <v>2548</v>
      </c>
      <c r="C200" t="s">
        <v>2549</v>
      </c>
      <c r="D200" t="s">
        <v>2550</v>
      </c>
      <c r="E200">
        <v>738</v>
      </c>
      <c r="F200" t="s">
        <v>1263</v>
      </c>
      <c r="G200" s="7">
        <v>95300</v>
      </c>
      <c r="H200" t="s">
        <v>64</v>
      </c>
      <c r="I200">
        <v>75.51</v>
      </c>
    </row>
    <row r="201" spans="1:9">
      <c r="A201">
        <v>119</v>
      </c>
      <c r="B201" t="s">
        <v>2089</v>
      </c>
      <c r="C201" t="s">
        <v>2551</v>
      </c>
      <c r="D201" t="s">
        <v>2552</v>
      </c>
      <c r="E201">
        <v>785</v>
      </c>
      <c r="F201" t="s">
        <v>1263</v>
      </c>
      <c r="G201" s="7">
        <v>95300</v>
      </c>
      <c r="H201" t="s">
        <v>64</v>
      </c>
      <c r="I201">
        <v>81.91</v>
      </c>
    </row>
    <row r="202" spans="1:9">
      <c r="A202">
        <v>117</v>
      </c>
      <c r="B202" t="s">
        <v>2094</v>
      </c>
      <c r="C202" t="s">
        <v>2553</v>
      </c>
      <c r="D202" t="s">
        <v>2554</v>
      </c>
      <c r="E202">
        <v>926</v>
      </c>
      <c r="F202" t="s">
        <v>1263</v>
      </c>
      <c r="G202" s="7">
        <v>95300</v>
      </c>
      <c r="H202" t="s">
        <v>64</v>
      </c>
      <c r="I202">
        <v>87.67</v>
      </c>
    </row>
    <row r="203" spans="1:9">
      <c r="A203">
        <v>121</v>
      </c>
      <c r="B203" t="s">
        <v>2094</v>
      </c>
      <c r="C203" t="s">
        <v>2555</v>
      </c>
      <c r="D203" t="s">
        <v>2556</v>
      </c>
      <c r="E203">
        <v>931</v>
      </c>
      <c r="F203" t="s">
        <v>1263</v>
      </c>
      <c r="G203" s="7">
        <v>95300</v>
      </c>
      <c r="H203" t="s">
        <v>64</v>
      </c>
      <c r="I203">
        <v>81.34</v>
      </c>
    </row>
    <row r="204" spans="1:9">
      <c r="A204">
        <v>166</v>
      </c>
      <c r="B204" t="s">
        <v>2557</v>
      </c>
      <c r="C204" t="s">
        <v>2558</v>
      </c>
      <c r="D204" t="s">
        <v>2559</v>
      </c>
      <c r="E204">
        <v>935</v>
      </c>
      <c r="F204" t="s">
        <v>1263</v>
      </c>
      <c r="G204" s="7">
        <v>95300</v>
      </c>
      <c r="H204" t="s">
        <v>64</v>
      </c>
      <c r="I204">
        <v>72.71</v>
      </c>
    </row>
    <row r="205" spans="1:9">
      <c r="A205">
        <v>128</v>
      </c>
      <c r="B205" t="s">
        <v>2215</v>
      </c>
      <c r="C205" t="s">
        <v>2560</v>
      </c>
      <c r="D205" t="s">
        <v>2561</v>
      </c>
      <c r="E205">
        <v>958</v>
      </c>
      <c r="F205" t="s">
        <v>1263</v>
      </c>
      <c r="G205" s="7">
        <v>95300</v>
      </c>
      <c r="H205" t="s">
        <v>64</v>
      </c>
      <c r="I205">
        <v>80.01</v>
      </c>
    </row>
    <row r="206" spans="1:9">
      <c r="A206">
        <v>152</v>
      </c>
      <c r="B206" t="s">
        <v>2562</v>
      </c>
      <c r="C206" t="s">
        <v>2563</v>
      </c>
      <c r="D206" t="s">
        <v>2564</v>
      </c>
      <c r="E206">
        <v>960</v>
      </c>
      <c r="F206" t="s">
        <v>1263</v>
      </c>
      <c r="G206" s="7">
        <v>95300</v>
      </c>
      <c r="H206" t="s">
        <v>64</v>
      </c>
      <c r="I206">
        <v>76.1</v>
      </c>
    </row>
    <row r="207" spans="1:9">
      <c r="A207">
        <v>146</v>
      </c>
      <c r="B207" t="s">
        <v>2181</v>
      </c>
      <c r="C207" t="s">
        <v>2565</v>
      </c>
      <c r="D207" t="s">
        <v>2566</v>
      </c>
      <c r="E207">
        <v>962</v>
      </c>
      <c r="F207" t="s">
        <v>1263</v>
      </c>
      <c r="G207" s="7">
        <v>95300</v>
      </c>
      <c r="H207" t="s">
        <v>64</v>
      </c>
      <c r="I207">
        <v>77.86</v>
      </c>
    </row>
    <row r="208" spans="1:9">
      <c r="A208">
        <v>173</v>
      </c>
      <c r="B208" t="s">
        <v>2222</v>
      </c>
      <c r="C208" t="s">
        <v>2567</v>
      </c>
      <c r="D208" t="s">
        <v>2568</v>
      </c>
      <c r="E208">
        <v>963</v>
      </c>
      <c r="F208" t="s">
        <v>1263</v>
      </c>
      <c r="G208" s="7">
        <v>95300</v>
      </c>
      <c r="H208" t="s">
        <v>64</v>
      </c>
      <c r="I208">
        <v>65.56</v>
      </c>
    </row>
    <row r="209" spans="1:9">
      <c r="A209">
        <v>163</v>
      </c>
      <c r="B209" t="s">
        <v>2557</v>
      </c>
      <c r="C209" t="s">
        <v>2569</v>
      </c>
      <c r="D209" t="s">
        <v>2570</v>
      </c>
      <c r="E209">
        <v>965</v>
      </c>
      <c r="F209" t="s">
        <v>1263</v>
      </c>
      <c r="G209" s="7">
        <v>95300</v>
      </c>
      <c r="H209" t="s">
        <v>64</v>
      </c>
      <c r="I209">
        <v>74.11</v>
      </c>
    </row>
    <row r="210" spans="1:9">
      <c r="A210">
        <v>114</v>
      </c>
      <c r="B210" t="s">
        <v>2571</v>
      </c>
      <c r="C210" t="s">
        <v>2572</v>
      </c>
      <c r="D210" t="s">
        <v>2573</v>
      </c>
      <c r="E210">
        <v>966</v>
      </c>
      <c r="F210" t="s">
        <v>1263</v>
      </c>
      <c r="G210" s="7">
        <v>95300</v>
      </c>
      <c r="H210" t="s">
        <v>64</v>
      </c>
      <c r="I210">
        <v>90.3</v>
      </c>
    </row>
    <row r="211" spans="1:9">
      <c r="A211">
        <v>165</v>
      </c>
      <c r="B211" t="s">
        <v>2181</v>
      </c>
      <c r="C211" t="s">
        <v>2574</v>
      </c>
      <c r="D211" t="s">
        <v>2575</v>
      </c>
      <c r="E211">
        <v>968</v>
      </c>
      <c r="F211" t="s">
        <v>1263</v>
      </c>
      <c r="G211" s="7">
        <v>95300</v>
      </c>
      <c r="H211" t="s">
        <v>64</v>
      </c>
      <c r="I211">
        <v>73.39</v>
      </c>
    </row>
    <row r="212" spans="1:9">
      <c r="A212">
        <v>140</v>
      </c>
      <c r="B212" t="s">
        <v>2576</v>
      </c>
      <c r="C212" t="s">
        <v>2577</v>
      </c>
      <c r="D212" t="s">
        <v>2578</v>
      </c>
      <c r="E212">
        <v>973</v>
      </c>
      <c r="F212" t="s">
        <v>1263</v>
      </c>
      <c r="G212" s="7">
        <v>95300</v>
      </c>
      <c r="H212" t="s">
        <v>64</v>
      </c>
      <c r="I212">
        <v>78.56</v>
      </c>
    </row>
    <row r="213" spans="1:9">
      <c r="A213">
        <v>130</v>
      </c>
      <c r="B213" t="s">
        <v>2579</v>
      </c>
      <c r="C213" t="s">
        <v>2580</v>
      </c>
      <c r="D213" t="s">
        <v>2581</v>
      </c>
      <c r="E213">
        <v>975</v>
      </c>
      <c r="F213" t="s">
        <v>1263</v>
      </c>
      <c r="G213" s="7">
        <v>95300</v>
      </c>
      <c r="H213" t="s">
        <v>64</v>
      </c>
      <c r="I213">
        <v>79.86</v>
      </c>
    </row>
    <row r="214" spans="1:9">
      <c r="A214">
        <v>126</v>
      </c>
      <c r="B214" t="s">
        <v>2582</v>
      </c>
      <c r="C214" t="s">
        <v>2583</v>
      </c>
      <c r="D214" t="s">
        <v>2584</v>
      </c>
      <c r="E214">
        <v>977</v>
      </c>
      <c r="F214" t="s">
        <v>1263</v>
      </c>
      <c r="G214" s="7">
        <v>95300</v>
      </c>
      <c r="H214" t="s">
        <v>64</v>
      </c>
      <c r="I214">
        <v>80.41</v>
      </c>
    </row>
    <row r="215" spans="1:9">
      <c r="A215">
        <v>150</v>
      </c>
      <c r="B215" t="s">
        <v>2154</v>
      </c>
      <c r="C215" t="s">
        <v>2585</v>
      </c>
      <c r="D215" t="s">
        <v>2586</v>
      </c>
      <c r="E215">
        <v>982</v>
      </c>
      <c r="F215" t="s">
        <v>1263</v>
      </c>
      <c r="G215" s="7">
        <v>95300</v>
      </c>
      <c r="H215" t="s">
        <v>64</v>
      </c>
      <c r="I215">
        <v>76.86</v>
      </c>
    </row>
    <row r="216" spans="1:9">
      <c r="A216">
        <v>156</v>
      </c>
      <c r="B216" t="s">
        <v>2076</v>
      </c>
      <c r="C216" t="s">
        <v>2587</v>
      </c>
      <c r="D216" t="s">
        <v>2588</v>
      </c>
      <c r="E216">
        <v>983</v>
      </c>
      <c r="F216" t="s">
        <v>1263</v>
      </c>
      <c r="G216" s="7">
        <v>95300</v>
      </c>
      <c r="H216" t="s">
        <v>64</v>
      </c>
      <c r="I216">
        <v>75.06</v>
      </c>
    </row>
    <row r="217" spans="1:9">
      <c r="A217">
        <v>145</v>
      </c>
      <c r="B217" t="s">
        <v>2589</v>
      </c>
      <c r="C217" t="s">
        <v>2590</v>
      </c>
      <c r="D217" t="s">
        <v>2591</v>
      </c>
      <c r="E217">
        <v>985</v>
      </c>
      <c r="F217" t="s">
        <v>1263</v>
      </c>
      <c r="G217" s="7">
        <v>95300</v>
      </c>
      <c r="H217" t="s">
        <v>64</v>
      </c>
      <c r="I217">
        <v>77.87</v>
      </c>
    </row>
    <row r="218" spans="1:9">
      <c r="A218">
        <v>148</v>
      </c>
      <c r="B218" t="s">
        <v>2109</v>
      </c>
      <c r="C218" t="s">
        <v>2592</v>
      </c>
      <c r="D218" t="s">
        <v>2593</v>
      </c>
      <c r="E218">
        <v>986</v>
      </c>
      <c r="F218" t="s">
        <v>1263</v>
      </c>
      <c r="G218" s="7">
        <v>95300</v>
      </c>
      <c r="H218" t="s">
        <v>64</v>
      </c>
      <c r="I218">
        <v>77.49</v>
      </c>
    </row>
    <row r="219" spans="1:9">
      <c r="A219">
        <v>127</v>
      </c>
      <c r="B219" t="s">
        <v>2594</v>
      </c>
      <c r="C219" t="s">
        <v>2595</v>
      </c>
      <c r="D219" t="s">
        <v>2596</v>
      </c>
      <c r="E219">
        <v>987</v>
      </c>
      <c r="F219" t="s">
        <v>1263</v>
      </c>
      <c r="G219" s="7">
        <v>95300</v>
      </c>
      <c r="H219" t="s">
        <v>64</v>
      </c>
      <c r="I219">
        <v>80.4</v>
      </c>
    </row>
    <row r="220" spans="1:9">
      <c r="A220">
        <v>113</v>
      </c>
      <c r="B220" t="s">
        <v>2597</v>
      </c>
      <c r="C220" t="s">
        <v>2598</v>
      </c>
      <c r="D220" t="s">
        <v>2599</v>
      </c>
      <c r="E220">
        <v>988</v>
      </c>
      <c r="F220" t="s">
        <v>1263</v>
      </c>
      <c r="G220" s="7">
        <v>95300</v>
      </c>
      <c r="H220" t="s">
        <v>64</v>
      </c>
      <c r="I220">
        <v>90.93</v>
      </c>
    </row>
    <row r="221" spans="1:9">
      <c r="A221">
        <v>124</v>
      </c>
      <c r="B221" t="s">
        <v>2109</v>
      </c>
      <c r="C221" t="s">
        <v>2600</v>
      </c>
      <c r="D221" t="s">
        <v>2601</v>
      </c>
      <c r="E221">
        <v>989</v>
      </c>
      <c r="F221" t="s">
        <v>1263</v>
      </c>
      <c r="G221" s="7">
        <v>95300</v>
      </c>
      <c r="H221" t="s">
        <v>64</v>
      </c>
      <c r="I221">
        <v>80.91</v>
      </c>
    </row>
    <row r="222" spans="1:9">
      <c r="A222">
        <v>160</v>
      </c>
      <c r="B222" t="s">
        <v>2602</v>
      </c>
      <c r="C222" t="s">
        <v>2603</v>
      </c>
      <c r="D222" t="s">
        <v>2604</v>
      </c>
      <c r="E222">
        <v>990</v>
      </c>
      <c r="F222" t="s">
        <v>1263</v>
      </c>
      <c r="G222" s="7">
        <v>95300</v>
      </c>
      <c r="H222" t="s">
        <v>64</v>
      </c>
      <c r="I222">
        <v>74.7</v>
      </c>
    </row>
    <row r="223" spans="1:9">
      <c r="A223">
        <v>147</v>
      </c>
      <c r="B223" t="s">
        <v>2222</v>
      </c>
      <c r="C223" t="s">
        <v>2605</v>
      </c>
      <c r="D223" t="s">
        <v>2606</v>
      </c>
      <c r="E223">
        <v>995</v>
      </c>
      <c r="F223" t="s">
        <v>1263</v>
      </c>
      <c r="G223" s="7">
        <v>95300</v>
      </c>
      <c r="H223" t="s">
        <v>64</v>
      </c>
      <c r="I223">
        <v>77.6</v>
      </c>
    </row>
    <row r="224" spans="1:9">
      <c r="A224">
        <v>161</v>
      </c>
      <c r="B224" t="s">
        <v>2607</v>
      </c>
      <c r="C224" t="s">
        <v>2608</v>
      </c>
      <c r="D224" t="s">
        <v>2609</v>
      </c>
      <c r="E224">
        <v>997</v>
      </c>
      <c r="F224" t="s">
        <v>1263</v>
      </c>
      <c r="G224" s="7">
        <v>95300</v>
      </c>
      <c r="H224" t="s">
        <v>64</v>
      </c>
      <c r="I224">
        <v>74.51</v>
      </c>
    </row>
    <row r="225" spans="1:9">
      <c r="A225">
        <v>136</v>
      </c>
      <c r="B225" t="s">
        <v>2335</v>
      </c>
      <c r="C225" t="s">
        <v>2610</v>
      </c>
      <c r="D225" t="s">
        <v>2611</v>
      </c>
      <c r="E225">
        <v>1002</v>
      </c>
      <c r="F225" t="s">
        <v>1263</v>
      </c>
      <c r="G225" s="7">
        <v>95300</v>
      </c>
      <c r="H225" t="s">
        <v>64</v>
      </c>
      <c r="I225">
        <v>79.03</v>
      </c>
    </row>
    <row r="226" spans="1:9">
      <c r="A226">
        <v>116</v>
      </c>
      <c r="B226" t="s">
        <v>2161</v>
      </c>
      <c r="C226" t="s">
        <v>2612</v>
      </c>
      <c r="D226" t="s">
        <v>2613</v>
      </c>
      <c r="E226">
        <v>1003</v>
      </c>
      <c r="F226" t="s">
        <v>1263</v>
      </c>
      <c r="G226" s="7">
        <v>95300</v>
      </c>
      <c r="H226" t="s">
        <v>64</v>
      </c>
      <c r="I226">
        <v>87.9</v>
      </c>
    </row>
    <row r="227" spans="1:9">
      <c r="A227">
        <v>155</v>
      </c>
      <c r="B227" t="s">
        <v>2327</v>
      </c>
      <c r="C227" t="s">
        <v>2614</v>
      </c>
      <c r="D227" t="s">
        <v>2615</v>
      </c>
      <c r="E227">
        <v>1004</v>
      </c>
      <c r="F227" t="s">
        <v>1263</v>
      </c>
      <c r="G227" s="7">
        <v>95300</v>
      </c>
      <c r="H227" t="s">
        <v>64</v>
      </c>
      <c r="I227">
        <v>75.17</v>
      </c>
    </row>
    <row r="228" spans="1:9">
      <c r="A228">
        <v>120</v>
      </c>
      <c r="B228" t="s">
        <v>2064</v>
      </c>
      <c r="C228" t="s">
        <v>2616</v>
      </c>
      <c r="D228" t="s">
        <v>2617</v>
      </c>
      <c r="E228">
        <v>1010</v>
      </c>
      <c r="F228" t="s">
        <v>1263</v>
      </c>
      <c r="G228" s="7">
        <v>95300</v>
      </c>
      <c r="H228" t="s">
        <v>64</v>
      </c>
      <c r="I228">
        <v>81.71</v>
      </c>
    </row>
    <row r="229" spans="1:9">
      <c r="A229">
        <v>131</v>
      </c>
      <c r="B229" t="s">
        <v>2076</v>
      </c>
      <c r="C229" t="s">
        <v>2618</v>
      </c>
      <c r="D229" t="s">
        <v>2619</v>
      </c>
      <c r="E229">
        <v>1015</v>
      </c>
      <c r="F229" t="s">
        <v>1263</v>
      </c>
      <c r="G229" s="7">
        <v>95300</v>
      </c>
      <c r="H229" t="s">
        <v>64</v>
      </c>
      <c r="I229">
        <v>79.84</v>
      </c>
    </row>
    <row r="230" spans="1:9">
      <c r="A230">
        <v>139</v>
      </c>
      <c r="B230" t="s">
        <v>2620</v>
      </c>
      <c r="C230" t="s">
        <v>2621</v>
      </c>
      <c r="D230" t="s">
        <v>2622</v>
      </c>
      <c r="E230">
        <v>1019</v>
      </c>
      <c r="F230" t="s">
        <v>1263</v>
      </c>
      <c r="G230" s="7">
        <v>95300</v>
      </c>
      <c r="H230" t="s">
        <v>64</v>
      </c>
      <c r="I230">
        <v>78.59</v>
      </c>
    </row>
    <row r="231" spans="1:9">
      <c r="A231">
        <v>144</v>
      </c>
      <c r="B231" t="s">
        <v>2366</v>
      </c>
      <c r="C231" t="s">
        <v>2623</v>
      </c>
      <c r="D231" t="s">
        <v>2624</v>
      </c>
      <c r="E231">
        <v>1024</v>
      </c>
      <c r="F231" t="s">
        <v>1263</v>
      </c>
      <c r="G231" s="7">
        <v>95300</v>
      </c>
      <c r="H231" t="s">
        <v>64</v>
      </c>
      <c r="I231">
        <v>77.99</v>
      </c>
    </row>
    <row r="232" spans="1:9">
      <c r="A232">
        <v>143</v>
      </c>
      <c r="B232" t="s">
        <v>2625</v>
      </c>
      <c r="C232" t="s">
        <v>2626</v>
      </c>
      <c r="D232" t="s">
        <v>2627</v>
      </c>
      <c r="E232">
        <v>1027</v>
      </c>
      <c r="F232" t="s">
        <v>1263</v>
      </c>
      <c r="G232" s="7">
        <v>95300</v>
      </c>
      <c r="H232" t="s">
        <v>64</v>
      </c>
      <c r="I232">
        <v>78.07</v>
      </c>
    </row>
    <row r="233" spans="1:9">
      <c r="A233">
        <v>137</v>
      </c>
      <c r="B233" t="s">
        <v>2064</v>
      </c>
      <c r="C233" t="s">
        <v>2628</v>
      </c>
      <c r="D233" t="s">
        <v>2629</v>
      </c>
      <c r="E233">
        <v>1036</v>
      </c>
      <c r="F233" t="s">
        <v>1263</v>
      </c>
      <c r="G233" s="7">
        <v>95300</v>
      </c>
      <c r="H233" t="s">
        <v>64</v>
      </c>
      <c r="I233">
        <v>78.71</v>
      </c>
    </row>
    <row r="234" spans="1:9">
      <c r="A234">
        <v>129</v>
      </c>
      <c r="B234" t="s">
        <v>2285</v>
      </c>
      <c r="C234" t="s">
        <v>2630</v>
      </c>
      <c r="D234" t="s">
        <v>2631</v>
      </c>
      <c r="E234">
        <v>1038</v>
      </c>
      <c r="F234" t="s">
        <v>1263</v>
      </c>
      <c r="G234" s="7">
        <v>95300</v>
      </c>
      <c r="H234" t="s">
        <v>64</v>
      </c>
      <c r="I234">
        <v>79.9</v>
      </c>
    </row>
    <row r="235" spans="1:9">
      <c r="A235">
        <v>171</v>
      </c>
      <c r="B235" t="s">
        <v>2189</v>
      </c>
      <c r="C235" t="s">
        <v>2632</v>
      </c>
      <c r="D235" t="s">
        <v>2633</v>
      </c>
      <c r="E235">
        <v>1039</v>
      </c>
      <c r="F235" t="s">
        <v>1263</v>
      </c>
      <c r="G235" s="7">
        <v>95300</v>
      </c>
      <c r="H235" t="s">
        <v>64</v>
      </c>
      <c r="I235">
        <v>67.24</v>
      </c>
    </row>
    <row r="236" spans="1:9">
      <c r="A236">
        <v>141</v>
      </c>
      <c r="B236" t="s">
        <v>2466</v>
      </c>
      <c r="C236" t="s">
        <v>2634</v>
      </c>
      <c r="D236" t="s">
        <v>2635</v>
      </c>
      <c r="E236">
        <v>1044</v>
      </c>
      <c r="F236" t="s">
        <v>1263</v>
      </c>
      <c r="G236" s="7">
        <v>95300</v>
      </c>
      <c r="H236" t="s">
        <v>64</v>
      </c>
      <c r="I236">
        <v>78.47</v>
      </c>
    </row>
    <row r="237" spans="1:9">
      <c r="A237">
        <v>138</v>
      </c>
      <c r="B237" t="s">
        <v>2076</v>
      </c>
      <c r="C237" t="s">
        <v>2636</v>
      </c>
      <c r="D237" t="s">
        <v>2637</v>
      </c>
      <c r="E237">
        <v>1047</v>
      </c>
      <c r="F237" t="s">
        <v>1263</v>
      </c>
      <c r="G237" s="7">
        <v>95300</v>
      </c>
      <c r="H237" t="s">
        <v>64</v>
      </c>
      <c r="I237">
        <v>78.7</v>
      </c>
    </row>
    <row r="238" spans="1:9">
      <c r="A238">
        <v>115</v>
      </c>
      <c r="B238" t="s">
        <v>2335</v>
      </c>
      <c r="C238" t="s">
        <v>2638</v>
      </c>
      <c r="D238" t="s">
        <v>2639</v>
      </c>
      <c r="E238">
        <v>1052</v>
      </c>
      <c r="F238" t="s">
        <v>1263</v>
      </c>
      <c r="G238" s="7">
        <v>95300</v>
      </c>
      <c r="H238" t="s">
        <v>64</v>
      </c>
      <c r="I238">
        <v>88.87</v>
      </c>
    </row>
    <row r="239" spans="1:9">
      <c r="A239">
        <v>125</v>
      </c>
      <c r="B239" t="s">
        <v>2109</v>
      </c>
      <c r="C239" t="s">
        <v>2640</v>
      </c>
      <c r="D239" t="s">
        <v>2641</v>
      </c>
      <c r="E239">
        <v>1055</v>
      </c>
      <c r="F239" t="s">
        <v>1263</v>
      </c>
      <c r="G239" s="7">
        <v>95300</v>
      </c>
      <c r="H239" t="s">
        <v>64</v>
      </c>
      <c r="I239">
        <v>80.86</v>
      </c>
    </row>
    <row r="240" spans="1:9">
      <c r="A240">
        <v>164</v>
      </c>
      <c r="B240" t="s">
        <v>2064</v>
      </c>
      <c r="C240" t="s">
        <v>2642</v>
      </c>
      <c r="D240" t="s">
        <v>2643</v>
      </c>
      <c r="E240">
        <v>1064</v>
      </c>
      <c r="F240" t="s">
        <v>1263</v>
      </c>
      <c r="G240" s="7">
        <v>95300</v>
      </c>
      <c r="H240" t="s">
        <v>64</v>
      </c>
      <c r="I240">
        <v>73.44</v>
      </c>
    </row>
    <row r="241" spans="1:9">
      <c r="A241">
        <v>123</v>
      </c>
      <c r="B241" t="s">
        <v>2154</v>
      </c>
      <c r="C241" t="s">
        <v>2644</v>
      </c>
      <c r="D241" t="s">
        <v>2645</v>
      </c>
      <c r="E241">
        <v>1080</v>
      </c>
      <c r="F241" t="s">
        <v>1263</v>
      </c>
      <c r="G241" s="7">
        <v>95300</v>
      </c>
      <c r="H241" t="s">
        <v>64</v>
      </c>
      <c r="I241">
        <v>80.96</v>
      </c>
    </row>
    <row r="242" spans="1:9">
      <c r="A242">
        <v>149</v>
      </c>
      <c r="B242" t="s">
        <v>2089</v>
      </c>
      <c r="C242" t="s">
        <v>2646</v>
      </c>
      <c r="D242" t="s">
        <v>2647</v>
      </c>
      <c r="E242">
        <v>1092</v>
      </c>
      <c r="F242" t="s">
        <v>1263</v>
      </c>
      <c r="G242" s="7">
        <v>95300</v>
      </c>
      <c r="H242" t="s">
        <v>64</v>
      </c>
      <c r="I242">
        <v>77.24</v>
      </c>
    </row>
    <row r="243" spans="1:9">
      <c r="A243">
        <v>133</v>
      </c>
      <c r="B243" t="s">
        <v>2648</v>
      </c>
      <c r="C243" t="s">
        <v>2649</v>
      </c>
      <c r="D243" t="s">
        <v>2650</v>
      </c>
      <c r="E243">
        <v>1093</v>
      </c>
      <c r="F243" t="s">
        <v>1263</v>
      </c>
      <c r="G243" s="7">
        <v>95300</v>
      </c>
      <c r="H243" t="s">
        <v>64</v>
      </c>
      <c r="I243">
        <v>79.51</v>
      </c>
    </row>
    <row r="244" spans="1:9">
      <c r="A244">
        <v>134</v>
      </c>
      <c r="B244" t="s">
        <v>2651</v>
      </c>
      <c r="C244" t="s">
        <v>2652</v>
      </c>
      <c r="D244" t="s">
        <v>2653</v>
      </c>
      <c r="E244">
        <v>1098</v>
      </c>
      <c r="F244" t="s">
        <v>1263</v>
      </c>
      <c r="G244" s="7">
        <v>95300</v>
      </c>
      <c r="H244" t="s">
        <v>64</v>
      </c>
      <c r="I244">
        <v>79.5</v>
      </c>
    </row>
    <row r="245" spans="1:9">
      <c r="A245">
        <v>135</v>
      </c>
      <c r="B245" t="s">
        <v>2089</v>
      </c>
      <c r="C245" t="s">
        <v>2654</v>
      </c>
      <c r="D245" t="s">
        <v>2655</v>
      </c>
      <c r="E245">
        <v>1102</v>
      </c>
      <c r="F245" t="s">
        <v>1263</v>
      </c>
      <c r="G245" s="7">
        <v>95300</v>
      </c>
      <c r="H245" t="s">
        <v>64</v>
      </c>
      <c r="I245">
        <v>79.44</v>
      </c>
    </row>
    <row r="246" spans="1:9">
      <c r="A246">
        <v>118</v>
      </c>
      <c r="B246" t="s">
        <v>2124</v>
      </c>
      <c r="C246" t="s">
        <v>2656</v>
      </c>
      <c r="D246" t="s">
        <v>2657</v>
      </c>
      <c r="E246">
        <v>1110</v>
      </c>
      <c r="F246" t="s">
        <v>1263</v>
      </c>
      <c r="G246" s="7">
        <v>95300</v>
      </c>
      <c r="H246" t="s">
        <v>64</v>
      </c>
      <c r="I246">
        <v>82.47</v>
      </c>
    </row>
    <row r="247" spans="1:9">
      <c r="A247">
        <v>170</v>
      </c>
      <c r="B247" t="s">
        <v>2181</v>
      </c>
      <c r="C247" t="s">
        <v>2658</v>
      </c>
      <c r="D247" t="s">
        <v>2659</v>
      </c>
      <c r="E247">
        <v>1116</v>
      </c>
      <c r="F247" t="s">
        <v>1263</v>
      </c>
      <c r="G247" s="7">
        <v>95300</v>
      </c>
      <c r="H247" t="s">
        <v>64</v>
      </c>
      <c r="I247">
        <v>69.66</v>
      </c>
    </row>
    <row r="248" spans="1:9">
      <c r="A248">
        <v>151</v>
      </c>
      <c r="B248" t="s">
        <v>2189</v>
      </c>
      <c r="C248" t="s">
        <v>2660</v>
      </c>
      <c r="D248" t="s">
        <v>2661</v>
      </c>
      <c r="E248">
        <v>1125</v>
      </c>
      <c r="F248" t="s">
        <v>1263</v>
      </c>
      <c r="G248" s="7">
        <v>95300</v>
      </c>
      <c r="H248" t="s">
        <v>64</v>
      </c>
      <c r="I248">
        <v>76.3</v>
      </c>
    </row>
    <row r="249" spans="1:9">
      <c r="A249">
        <v>157</v>
      </c>
      <c r="B249" t="s">
        <v>2662</v>
      </c>
      <c r="C249" t="s">
        <v>2663</v>
      </c>
      <c r="D249" t="s">
        <v>2664</v>
      </c>
      <c r="E249">
        <v>1147</v>
      </c>
      <c r="F249" t="s">
        <v>1263</v>
      </c>
      <c r="G249" s="7">
        <v>95300</v>
      </c>
      <c r="H249" t="s">
        <v>64</v>
      </c>
      <c r="I249">
        <v>75.06</v>
      </c>
    </row>
    <row r="250" spans="1:9">
      <c r="A250">
        <v>37</v>
      </c>
      <c r="B250" t="s">
        <v>2373</v>
      </c>
      <c r="C250" t="s">
        <v>2665</v>
      </c>
      <c r="D250" t="s">
        <v>2666</v>
      </c>
      <c r="E250">
        <v>68</v>
      </c>
      <c r="F250" t="s">
        <v>1271</v>
      </c>
      <c r="G250" s="7">
        <v>95400</v>
      </c>
      <c r="H250" t="s">
        <v>100</v>
      </c>
      <c r="I250">
        <v>89.05</v>
      </c>
    </row>
    <row r="251" spans="1:9">
      <c r="A251">
        <v>180</v>
      </c>
      <c r="B251" t="s">
        <v>2294</v>
      </c>
      <c r="C251" t="s">
        <v>2667</v>
      </c>
      <c r="D251" t="s">
        <v>2668</v>
      </c>
      <c r="E251">
        <v>174</v>
      </c>
      <c r="F251" t="s">
        <v>1263</v>
      </c>
      <c r="G251" s="7">
        <v>97300</v>
      </c>
      <c r="H251" t="s">
        <v>2279</v>
      </c>
      <c r="I251">
        <v>90.26</v>
      </c>
    </row>
    <row r="252" spans="1:9">
      <c r="A252">
        <v>193</v>
      </c>
      <c r="B252" t="s">
        <v>2109</v>
      </c>
      <c r="C252" t="s">
        <v>2669</v>
      </c>
      <c r="D252" t="s">
        <v>2670</v>
      </c>
      <c r="E252">
        <v>225</v>
      </c>
      <c r="F252" t="s">
        <v>1263</v>
      </c>
      <c r="G252" s="7">
        <v>97300</v>
      </c>
      <c r="H252" t="s">
        <v>2279</v>
      </c>
      <c r="I252">
        <v>83</v>
      </c>
    </row>
    <row r="253" spans="1:9">
      <c r="A253">
        <v>187</v>
      </c>
      <c r="B253" t="s">
        <v>2181</v>
      </c>
      <c r="C253" t="s">
        <v>2671</v>
      </c>
      <c r="D253" t="s">
        <v>2672</v>
      </c>
      <c r="E253">
        <v>276</v>
      </c>
      <c r="F253" t="s">
        <v>1263</v>
      </c>
      <c r="G253" s="7">
        <v>97300</v>
      </c>
      <c r="H253" t="s">
        <v>2279</v>
      </c>
      <c r="I253">
        <v>88.66</v>
      </c>
    </row>
    <row r="254" spans="1:9">
      <c r="A254">
        <v>190</v>
      </c>
      <c r="B254" t="s">
        <v>2263</v>
      </c>
      <c r="C254" t="s">
        <v>2673</v>
      </c>
      <c r="D254" t="s">
        <v>2674</v>
      </c>
      <c r="E254">
        <v>656</v>
      </c>
      <c r="F254" t="s">
        <v>1263</v>
      </c>
      <c r="G254" s="7">
        <v>97300</v>
      </c>
      <c r="H254" t="s">
        <v>2279</v>
      </c>
      <c r="I254">
        <v>87.2</v>
      </c>
    </row>
    <row r="255" spans="1:9">
      <c r="A255">
        <v>177</v>
      </c>
      <c r="B255" t="s">
        <v>2127</v>
      </c>
      <c r="C255" t="s">
        <v>2675</v>
      </c>
      <c r="D255" t="s">
        <v>2676</v>
      </c>
      <c r="E255">
        <v>701</v>
      </c>
      <c r="F255" t="s">
        <v>1263</v>
      </c>
      <c r="G255" s="7">
        <v>97300</v>
      </c>
      <c r="H255" t="s">
        <v>2279</v>
      </c>
      <c r="I255">
        <v>91.14</v>
      </c>
    </row>
    <row r="256" spans="1:9">
      <c r="A256">
        <v>194</v>
      </c>
      <c r="B256" t="s">
        <v>2161</v>
      </c>
      <c r="C256" t="s">
        <v>2677</v>
      </c>
      <c r="D256" t="s">
        <v>2678</v>
      </c>
      <c r="E256">
        <v>952</v>
      </c>
      <c r="F256" t="s">
        <v>1263</v>
      </c>
      <c r="G256" s="7">
        <v>97300</v>
      </c>
      <c r="H256" t="s">
        <v>2279</v>
      </c>
      <c r="I256">
        <v>82.66</v>
      </c>
    </row>
    <row r="257" spans="1:9">
      <c r="A257">
        <v>192</v>
      </c>
      <c r="B257" t="s">
        <v>2594</v>
      </c>
      <c r="C257" t="s">
        <v>2679</v>
      </c>
      <c r="D257" t="s">
        <v>2680</v>
      </c>
      <c r="E257">
        <v>971</v>
      </c>
      <c r="F257" t="s">
        <v>1263</v>
      </c>
      <c r="G257" s="7">
        <v>97300</v>
      </c>
      <c r="H257" t="s">
        <v>2279</v>
      </c>
      <c r="I257">
        <v>85.14</v>
      </c>
    </row>
    <row r="258" spans="1:9">
      <c r="A258">
        <v>191</v>
      </c>
      <c r="B258" t="s">
        <v>2681</v>
      </c>
      <c r="C258" t="s">
        <v>2682</v>
      </c>
      <c r="D258" t="s">
        <v>2683</v>
      </c>
      <c r="E258">
        <v>972</v>
      </c>
      <c r="F258" t="s">
        <v>1263</v>
      </c>
      <c r="G258" s="7">
        <v>97300</v>
      </c>
      <c r="H258" t="s">
        <v>2279</v>
      </c>
      <c r="I258">
        <v>87.03</v>
      </c>
    </row>
    <row r="259" spans="1:9">
      <c r="A259">
        <v>185</v>
      </c>
      <c r="B259" t="s">
        <v>2359</v>
      </c>
      <c r="C259" t="s">
        <v>2684</v>
      </c>
      <c r="D259" t="s">
        <v>2685</v>
      </c>
      <c r="E259">
        <v>979</v>
      </c>
      <c r="F259" t="s">
        <v>1263</v>
      </c>
      <c r="G259" s="7">
        <v>97300</v>
      </c>
      <c r="H259" t="s">
        <v>2279</v>
      </c>
      <c r="I259">
        <v>89.26</v>
      </c>
    </row>
    <row r="260" spans="1:9">
      <c r="A260">
        <v>188</v>
      </c>
      <c r="B260" t="s">
        <v>2189</v>
      </c>
      <c r="C260" t="s">
        <v>2686</v>
      </c>
      <c r="D260" t="s">
        <v>2687</v>
      </c>
      <c r="E260">
        <v>981</v>
      </c>
      <c r="F260" t="s">
        <v>1263</v>
      </c>
      <c r="G260" s="7">
        <v>97300</v>
      </c>
      <c r="H260" t="s">
        <v>2279</v>
      </c>
      <c r="I260">
        <v>88.46</v>
      </c>
    </row>
    <row r="261" spans="1:9">
      <c r="A261">
        <v>176</v>
      </c>
      <c r="B261" t="s">
        <v>2222</v>
      </c>
      <c r="C261" t="s">
        <v>2688</v>
      </c>
      <c r="D261" t="s">
        <v>2689</v>
      </c>
      <c r="E261">
        <v>996</v>
      </c>
      <c r="F261" t="s">
        <v>1263</v>
      </c>
      <c r="G261" s="7">
        <v>97300</v>
      </c>
      <c r="H261" t="s">
        <v>2279</v>
      </c>
      <c r="I261">
        <v>93.03</v>
      </c>
    </row>
    <row r="262" spans="1:9">
      <c r="A262">
        <v>178</v>
      </c>
      <c r="B262" t="s">
        <v>2651</v>
      </c>
      <c r="C262" t="s">
        <v>2690</v>
      </c>
      <c r="D262" t="s">
        <v>2691</v>
      </c>
      <c r="E262">
        <v>1005</v>
      </c>
      <c r="F262" t="s">
        <v>1263</v>
      </c>
      <c r="G262" s="7">
        <v>97300</v>
      </c>
      <c r="H262" t="s">
        <v>2279</v>
      </c>
      <c r="I262">
        <v>90.66</v>
      </c>
    </row>
    <row r="263" spans="1:9">
      <c r="A263">
        <v>183</v>
      </c>
      <c r="B263" t="s">
        <v>2154</v>
      </c>
      <c r="C263" t="s">
        <v>2692</v>
      </c>
      <c r="D263" t="s">
        <v>2693</v>
      </c>
      <c r="E263">
        <v>1026</v>
      </c>
      <c r="F263" t="s">
        <v>1263</v>
      </c>
      <c r="G263" s="7">
        <v>97300</v>
      </c>
      <c r="H263" t="s">
        <v>2279</v>
      </c>
      <c r="I263">
        <v>89.51</v>
      </c>
    </row>
    <row r="264" spans="1:9">
      <c r="A264">
        <v>181</v>
      </c>
      <c r="B264" t="s">
        <v>2089</v>
      </c>
      <c r="C264" t="s">
        <v>2694</v>
      </c>
      <c r="D264" t="s">
        <v>2695</v>
      </c>
      <c r="E264">
        <v>1042</v>
      </c>
      <c r="F264" t="s">
        <v>1263</v>
      </c>
      <c r="G264" s="7">
        <v>97300</v>
      </c>
      <c r="H264" t="s">
        <v>2279</v>
      </c>
      <c r="I264">
        <v>90.09</v>
      </c>
    </row>
    <row r="265" spans="1:9">
      <c r="A265">
        <v>184</v>
      </c>
      <c r="B265" t="s">
        <v>2186</v>
      </c>
      <c r="C265" t="s">
        <v>2696</v>
      </c>
      <c r="D265" t="s">
        <v>2697</v>
      </c>
      <c r="E265">
        <v>1049</v>
      </c>
      <c r="F265" t="s">
        <v>1263</v>
      </c>
      <c r="G265" s="7">
        <v>97300</v>
      </c>
      <c r="H265" t="s">
        <v>2279</v>
      </c>
      <c r="I265">
        <v>89.29</v>
      </c>
    </row>
    <row r="266" spans="1:9">
      <c r="A266">
        <v>179</v>
      </c>
      <c r="B266" t="s">
        <v>2548</v>
      </c>
      <c r="C266" t="s">
        <v>2698</v>
      </c>
      <c r="D266" t="s">
        <v>2699</v>
      </c>
      <c r="E266">
        <v>1053</v>
      </c>
      <c r="F266" t="s">
        <v>1263</v>
      </c>
      <c r="G266" s="7">
        <v>97300</v>
      </c>
      <c r="H266" t="s">
        <v>2279</v>
      </c>
      <c r="I266">
        <v>90.31</v>
      </c>
    </row>
    <row r="267" spans="1:9">
      <c r="A267">
        <v>186</v>
      </c>
      <c r="B267" t="s">
        <v>2700</v>
      </c>
      <c r="C267" t="s">
        <v>2701</v>
      </c>
      <c r="D267" t="s">
        <v>2702</v>
      </c>
      <c r="E267">
        <v>1068</v>
      </c>
      <c r="F267" t="s">
        <v>1263</v>
      </c>
      <c r="G267" s="7">
        <v>97300</v>
      </c>
      <c r="H267" t="s">
        <v>2279</v>
      </c>
      <c r="I267">
        <v>89.23</v>
      </c>
    </row>
    <row r="268" spans="1:9">
      <c r="A268">
        <v>189</v>
      </c>
      <c r="B268" t="s">
        <v>2458</v>
      </c>
      <c r="C268" t="s">
        <v>2703</v>
      </c>
      <c r="D268" t="s">
        <v>2704</v>
      </c>
      <c r="E268">
        <v>1149</v>
      </c>
      <c r="F268" t="s">
        <v>1263</v>
      </c>
      <c r="G268" s="7">
        <v>97300</v>
      </c>
      <c r="H268" t="s">
        <v>2279</v>
      </c>
      <c r="I268">
        <v>88.4</v>
      </c>
    </row>
    <row r="269" spans="1:9">
      <c r="A269">
        <v>182</v>
      </c>
      <c r="B269" t="s">
        <v>2285</v>
      </c>
      <c r="C269" t="s">
        <v>2705</v>
      </c>
      <c r="D269" t="s">
        <v>2706</v>
      </c>
      <c r="E269">
        <v>1156</v>
      </c>
      <c r="F269" t="s">
        <v>1263</v>
      </c>
      <c r="G269" s="7">
        <v>97300</v>
      </c>
      <c r="H269" t="s">
        <v>2279</v>
      </c>
      <c r="I269">
        <v>89.54</v>
      </c>
    </row>
    <row r="270" spans="1:9">
      <c r="A270">
        <v>212</v>
      </c>
      <c r="B270" t="s">
        <v>2707</v>
      </c>
      <c r="C270" t="s">
        <v>2708</v>
      </c>
      <c r="D270" t="s">
        <v>2709</v>
      </c>
      <c r="E270">
        <v>140</v>
      </c>
      <c r="F270" t="s">
        <v>1261</v>
      </c>
      <c r="G270" s="7">
        <v>120200</v>
      </c>
      <c r="H270" t="s">
        <v>79</v>
      </c>
      <c r="I270">
        <v>90.25</v>
      </c>
    </row>
    <row r="271" spans="1:9">
      <c r="A271">
        <v>225</v>
      </c>
      <c r="B271" t="s">
        <v>2222</v>
      </c>
      <c r="C271" t="s">
        <v>2710</v>
      </c>
      <c r="D271" t="s">
        <v>2711</v>
      </c>
      <c r="E271">
        <v>220</v>
      </c>
      <c r="F271" t="s">
        <v>1261</v>
      </c>
      <c r="G271" s="7">
        <v>120200</v>
      </c>
      <c r="H271" t="s">
        <v>79</v>
      </c>
      <c r="I271">
        <v>83.13</v>
      </c>
    </row>
    <row r="272" spans="1:9">
      <c r="A272">
        <v>222</v>
      </c>
      <c r="B272" t="s">
        <v>2366</v>
      </c>
      <c r="C272" t="s">
        <v>2712</v>
      </c>
      <c r="D272" t="s">
        <v>2713</v>
      </c>
      <c r="E272">
        <v>227</v>
      </c>
      <c r="F272" t="s">
        <v>1261</v>
      </c>
      <c r="G272" s="7">
        <v>120200</v>
      </c>
      <c r="H272" t="s">
        <v>79</v>
      </c>
      <c r="I272">
        <v>86.5</v>
      </c>
    </row>
    <row r="273" spans="1:9">
      <c r="A273">
        <v>224</v>
      </c>
      <c r="B273" t="s">
        <v>2212</v>
      </c>
      <c r="C273" t="s">
        <v>2714</v>
      </c>
      <c r="D273" t="s">
        <v>2715</v>
      </c>
      <c r="E273">
        <v>229</v>
      </c>
      <c r="F273" t="s">
        <v>1261</v>
      </c>
      <c r="G273" s="7">
        <v>120200</v>
      </c>
      <c r="H273" t="s">
        <v>79</v>
      </c>
      <c r="I273">
        <v>83.75</v>
      </c>
    </row>
    <row r="274" spans="1:9">
      <c r="A274">
        <v>213</v>
      </c>
      <c r="B274" t="s">
        <v>2161</v>
      </c>
      <c r="C274" t="s">
        <v>2716</v>
      </c>
      <c r="D274" t="s">
        <v>2717</v>
      </c>
      <c r="E274">
        <v>381</v>
      </c>
      <c r="F274" t="s">
        <v>1261</v>
      </c>
      <c r="G274" s="7">
        <v>120200</v>
      </c>
      <c r="H274" t="s">
        <v>79</v>
      </c>
      <c r="I274">
        <v>89.5</v>
      </c>
    </row>
    <row r="275" spans="1:9">
      <c r="A275">
        <v>215</v>
      </c>
      <c r="B275" t="s">
        <v>2094</v>
      </c>
      <c r="C275" t="s">
        <v>2718</v>
      </c>
      <c r="D275" t="s">
        <v>2719</v>
      </c>
      <c r="E275">
        <v>498</v>
      </c>
      <c r="F275" t="s">
        <v>1261</v>
      </c>
      <c r="G275" s="7">
        <v>120200</v>
      </c>
      <c r="H275" t="s">
        <v>79</v>
      </c>
      <c r="I275">
        <v>88</v>
      </c>
    </row>
    <row r="276" spans="1:9">
      <c r="A276">
        <v>220</v>
      </c>
      <c r="B276" t="s">
        <v>2720</v>
      </c>
      <c r="C276" t="s">
        <v>2721</v>
      </c>
      <c r="D276" t="s">
        <v>2722</v>
      </c>
      <c r="E276">
        <v>597</v>
      </c>
      <c r="F276" t="s">
        <v>1261</v>
      </c>
      <c r="G276" s="7">
        <v>120200</v>
      </c>
      <c r="H276" t="s">
        <v>79</v>
      </c>
      <c r="I276">
        <v>86.63</v>
      </c>
    </row>
    <row r="277" spans="1:9">
      <c r="A277">
        <v>214</v>
      </c>
      <c r="B277" t="s">
        <v>2222</v>
      </c>
      <c r="C277" t="s">
        <v>2723</v>
      </c>
      <c r="D277" t="s">
        <v>2724</v>
      </c>
      <c r="E277">
        <v>700</v>
      </c>
      <c r="F277" t="s">
        <v>1261</v>
      </c>
      <c r="G277" s="7">
        <v>120200</v>
      </c>
      <c r="H277" t="s">
        <v>79</v>
      </c>
      <c r="I277">
        <v>88.63</v>
      </c>
    </row>
    <row r="278" spans="1:9">
      <c r="A278">
        <v>219</v>
      </c>
      <c r="B278" t="s">
        <v>2089</v>
      </c>
      <c r="C278" t="s">
        <v>2725</v>
      </c>
      <c r="D278" t="s">
        <v>2726</v>
      </c>
      <c r="E278">
        <v>718</v>
      </c>
      <c r="F278" t="s">
        <v>1261</v>
      </c>
      <c r="G278" s="7">
        <v>120200</v>
      </c>
      <c r="H278" t="s">
        <v>79</v>
      </c>
      <c r="I278">
        <v>86.75</v>
      </c>
    </row>
    <row r="279" spans="1:9">
      <c r="A279">
        <v>216</v>
      </c>
      <c r="B279" t="s">
        <v>2222</v>
      </c>
      <c r="C279" t="s">
        <v>2727</v>
      </c>
      <c r="D279" t="s">
        <v>2728</v>
      </c>
      <c r="E279">
        <v>928</v>
      </c>
      <c r="F279" t="s">
        <v>1261</v>
      </c>
      <c r="G279" s="7">
        <v>120200</v>
      </c>
      <c r="H279" t="s">
        <v>79</v>
      </c>
      <c r="I279">
        <v>87.88</v>
      </c>
    </row>
    <row r="280" spans="1:9">
      <c r="A280">
        <v>217</v>
      </c>
      <c r="B280" t="s">
        <v>2729</v>
      </c>
      <c r="C280" t="s">
        <v>2730</v>
      </c>
      <c r="D280" t="s">
        <v>2731</v>
      </c>
      <c r="E280">
        <v>936</v>
      </c>
      <c r="F280" t="s">
        <v>1261</v>
      </c>
      <c r="G280" s="7">
        <v>120200</v>
      </c>
      <c r="H280" t="s">
        <v>79</v>
      </c>
      <c r="I280">
        <v>87.63</v>
      </c>
    </row>
    <row r="281" spans="1:9">
      <c r="A281">
        <v>223</v>
      </c>
      <c r="B281" t="s">
        <v>2064</v>
      </c>
      <c r="C281" t="s">
        <v>2732</v>
      </c>
      <c r="D281" t="s">
        <v>2733</v>
      </c>
      <c r="E281">
        <v>967</v>
      </c>
      <c r="F281" t="s">
        <v>1261</v>
      </c>
      <c r="G281" s="7">
        <v>120200</v>
      </c>
      <c r="H281" t="s">
        <v>79</v>
      </c>
      <c r="I281">
        <v>84.38</v>
      </c>
    </row>
    <row r="282" spans="1:9">
      <c r="A282">
        <v>221</v>
      </c>
      <c r="B282" t="s">
        <v>2233</v>
      </c>
      <c r="C282" t="s">
        <v>2734</v>
      </c>
      <c r="D282" t="s">
        <v>2735</v>
      </c>
      <c r="E282">
        <v>1043</v>
      </c>
      <c r="F282" t="s">
        <v>1261</v>
      </c>
      <c r="G282" s="7">
        <v>120200</v>
      </c>
      <c r="H282" t="s">
        <v>79</v>
      </c>
      <c r="I282">
        <v>86.63</v>
      </c>
    </row>
    <row r="283" spans="1:9">
      <c r="A283">
        <v>218</v>
      </c>
      <c r="B283" t="s">
        <v>2109</v>
      </c>
      <c r="C283" t="s">
        <v>2736</v>
      </c>
      <c r="D283" t="s">
        <v>2737</v>
      </c>
      <c r="E283">
        <v>1101</v>
      </c>
      <c r="F283" t="s">
        <v>1261</v>
      </c>
      <c r="G283" s="7">
        <v>120200</v>
      </c>
      <c r="H283" t="s">
        <v>79</v>
      </c>
      <c r="I283">
        <v>87.38</v>
      </c>
    </row>
    <row r="284" spans="1:9">
      <c r="A284">
        <v>230</v>
      </c>
      <c r="B284" t="s">
        <v>2458</v>
      </c>
      <c r="C284" t="s">
        <v>2738</v>
      </c>
      <c r="D284" t="s">
        <v>2739</v>
      </c>
      <c r="E284">
        <v>230</v>
      </c>
      <c r="F284" t="s">
        <v>1261</v>
      </c>
      <c r="G284" s="7">
        <v>120300</v>
      </c>
      <c r="H284" t="s">
        <v>74</v>
      </c>
      <c r="I284">
        <v>90.71</v>
      </c>
    </row>
    <row r="285" spans="1:9">
      <c r="A285">
        <v>227</v>
      </c>
      <c r="B285" t="s">
        <v>2466</v>
      </c>
      <c r="C285" t="s">
        <v>2740</v>
      </c>
      <c r="D285" t="s">
        <v>2741</v>
      </c>
      <c r="E285">
        <v>370</v>
      </c>
      <c r="F285" t="s">
        <v>1261</v>
      </c>
      <c r="G285" s="7">
        <v>120300</v>
      </c>
      <c r="H285" t="s">
        <v>74</v>
      </c>
      <c r="I285">
        <v>91.57</v>
      </c>
    </row>
    <row r="286" spans="1:9">
      <c r="A286">
        <v>226</v>
      </c>
      <c r="B286" t="s">
        <v>2086</v>
      </c>
      <c r="C286" t="s">
        <v>2742</v>
      </c>
      <c r="D286" t="s">
        <v>2743</v>
      </c>
      <c r="E286">
        <v>541</v>
      </c>
      <c r="F286" t="s">
        <v>1261</v>
      </c>
      <c r="G286" s="7">
        <v>120300</v>
      </c>
      <c r="H286" t="s">
        <v>74</v>
      </c>
      <c r="I286">
        <v>92</v>
      </c>
    </row>
    <row r="287" spans="1:9">
      <c r="A287">
        <v>232</v>
      </c>
      <c r="B287" t="s">
        <v>2458</v>
      </c>
      <c r="C287" t="s">
        <v>2744</v>
      </c>
      <c r="D287" t="s">
        <v>2745</v>
      </c>
      <c r="E287">
        <v>711</v>
      </c>
      <c r="F287" t="s">
        <v>1261</v>
      </c>
      <c r="G287" s="7">
        <v>120300</v>
      </c>
      <c r="H287" t="s">
        <v>74</v>
      </c>
      <c r="I287">
        <v>87.57</v>
      </c>
    </row>
    <row r="288" spans="1:9">
      <c r="A288">
        <v>229</v>
      </c>
      <c r="B288" t="s">
        <v>2076</v>
      </c>
      <c r="C288" t="s">
        <v>2746</v>
      </c>
      <c r="D288" t="s">
        <v>2747</v>
      </c>
      <c r="E288">
        <v>751</v>
      </c>
      <c r="F288" t="s">
        <v>1261</v>
      </c>
      <c r="G288" s="7">
        <v>120300</v>
      </c>
      <c r="H288" t="s">
        <v>74</v>
      </c>
      <c r="I288">
        <v>91.29</v>
      </c>
    </row>
    <row r="289" spans="1:9">
      <c r="A289">
        <v>228</v>
      </c>
      <c r="B289" t="s">
        <v>2086</v>
      </c>
      <c r="C289" t="s">
        <v>2748</v>
      </c>
      <c r="D289" t="s">
        <v>2749</v>
      </c>
      <c r="E289">
        <v>877</v>
      </c>
      <c r="F289" t="s">
        <v>1261</v>
      </c>
      <c r="G289" s="7">
        <v>120300</v>
      </c>
      <c r="H289" t="s">
        <v>74</v>
      </c>
      <c r="I289">
        <v>91.29</v>
      </c>
    </row>
    <row r="290" spans="1:9">
      <c r="A290">
        <v>231</v>
      </c>
      <c r="B290" t="s">
        <v>2064</v>
      </c>
      <c r="C290" t="s">
        <v>2750</v>
      </c>
      <c r="D290" t="s">
        <v>2751</v>
      </c>
      <c r="E290">
        <v>1089</v>
      </c>
      <c r="F290" t="s">
        <v>1261</v>
      </c>
      <c r="G290" s="7">
        <v>120300</v>
      </c>
      <c r="H290" t="s">
        <v>74</v>
      </c>
      <c r="I290">
        <v>89.57</v>
      </c>
    </row>
    <row r="291" spans="1:9">
      <c r="A291">
        <v>236</v>
      </c>
      <c r="B291" t="s">
        <v>2181</v>
      </c>
      <c r="C291" t="s">
        <v>2752</v>
      </c>
      <c r="D291" t="s">
        <v>2753</v>
      </c>
      <c r="E291">
        <v>414</v>
      </c>
      <c r="F291" t="s">
        <v>1261</v>
      </c>
      <c r="G291" s="7">
        <v>125300</v>
      </c>
      <c r="H291" t="s">
        <v>54</v>
      </c>
      <c r="I291">
        <v>78.43</v>
      </c>
    </row>
    <row r="292" spans="1:9">
      <c r="A292">
        <v>235</v>
      </c>
      <c r="B292" t="s">
        <v>2319</v>
      </c>
      <c r="C292" t="s">
        <v>2754</v>
      </c>
      <c r="D292" t="s">
        <v>2755</v>
      </c>
      <c r="E292">
        <v>451</v>
      </c>
      <c r="F292" t="s">
        <v>1261</v>
      </c>
      <c r="G292" s="7">
        <v>125300</v>
      </c>
      <c r="H292" t="s">
        <v>54</v>
      </c>
      <c r="I292">
        <v>86.57</v>
      </c>
    </row>
    <row r="293" spans="1:9">
      <c r="A293">
        <v>234</v>
      </c>
      <c r="B293" t="s">
        <v>2268</v>
      </c>
      <c r="C293" t="s">
        <v>2756</v>
      </c>
      <c r="D293" t="s">
        <v>2757</v>
      </c>
      <c r="E293">
        <v>460</v>
      </c>
      <c r="F293" t="s">
        <v>1261</v>
      </c>
      <c r="G293" s="7">
        <v>125300</v>
      </c>
      <c r="H293" t="s">
        <v>54</v>
      </c>
      <c r="I293">
        <v>88.43</v>
      </c>
    </row>
    <row r="294" spans="1:9">
      <c r="A294">
        <v>233</v>
      </c>
      <c r="B294" t="s">
        <v>2758</v>
      </c>
      <c r="C294" t="s">
        <v>2759</v>
      </c>
      <c r="D294" t="s">
        <v>2760</v>
      </c>
      <c r="E294">
        <v>922</v>
      </c>
      <c r="F294" t="s">
        <v>1261</v>
      </c>
      <c r="G294" s="7">
        <v>125300</v>
      </c>
      <c r="H294" t="s">
        <v>54</v>
      </c>
      <c r="I294">
        <v>88.57</v>
      </c>
    </row>
    <row r="295" spans="1:9">
      <c r="A295">
        <v>295</v>
      </c>
      <c r="B295" t="s">
        <v>2455</v>
      </c>
      <c r="C295" t="s">
        <v>2761</v>
      </c>
      <c r="D295" t="s">
        <v>2762</v>
      </c>
      <c r="E295">
        <v>197</v>
      </c>
      <c r="F295" t="s">
        <v>1265</v>
      </c>
      <c r="G295" s="7">
        <v>130500</v>
      </c>
      <c r="H295" t="s">
        <v>86</v>
      </c>
      <c r="I295">
        <v>90.5</v>
      </c>
    </row>
    <row r="296" spans="1:9">
      <c r="A296">
        <v>296</v>
      </c>
      <c r="B296" t="s">
        <v>2763</v>
      </c>
      <c r="C296" t="s">
        <v>2764</v>
      </c>
      <c r="D296" t="s">
        <v>2765</v>
      </c>
      <c r="E296">
        <v>883</v>
      </c>
      <c r="F296" t="s">
        <v>1265</v>
      </c>
      <c r="G296" s="7">
        <v>130500</v>
      </c>
      <c r="H296" t="s">
        <v>86</v>
      </c>
      <c r="I296">
        <v>84.9</v>
      </c>
    </row>
    <row r="297" spans="1:9">
      <c r="A297">
        <v>304</v>
      </c>
      <c r="B297" t="s">
        <v>2766</v>
      </c>
      <c r="C297" t="s">
        <v>2767</v>
      </c>
      <c r="D297" t="s">
        <v>2768</v>
      </c>
      <c r="E297">
        <v>397</v>
      </c>
      <c r="F297" t="s">
        <v>1265</v>
      </c>
      <c r="G297" s="7">
        <v>135108</v>
      </c>
      <c r="H297" t="s">
        <v>205</v>
      </c>
      <c r="I297">
        <v>87</v>
      </c>
    </row>
    <row r="298" spans="1:9">
      <c r="A298">
        <v>307</v>
      </c>
      <c r="B298" t="s">
        <v>2476</v>
      </c>
      <c r="C298" t="s">
        <v>2769</v>
      </c>
      <c r="D298" t="s">
        <v>2770</v>
      </c>
      <c r="E298">
        <v>544</v>
      </c>
      <c r="F298" t="s">
        <v>1265</v>
      </c>
      <c r="G298" s="7">
        <v>135108</v>
      </c>
      <c r="H298" t="s">
        <v>205</v>
      </c>
      <c r="I298">
        <v>86.3</v>
      </c>
    </row>
    <row r="299" spans="1:9">
      <c r="A299">
        <v>314</v>
      </c>
      <c r="B299" t="s">
        <v>2335</v>
      </c>
      <c r="C299" t="s">
        <v>2771</v>
      </c>
      <c r="D299" t="s">
        <v>2772</v>
      </c>
      <c r="E299">
        <v>554</v>
      </c>
      <c r="F299" t="s">
        <v>1265</v>
      </c>
      <c r="G299" s="7">
        <v>135108</v>
      </c>
      <c r="H299" t="s">
        <v>205</v>
      </c>
      <c r="I299">
        <v>82.85</v>
      </c>
    </row>
    <row r="300" spans="1:9">
      <c r="A300">
        <v>308</v>
      </c>
      <c r="B300" t="s">
        <v>2076</v>
      </c>
      <c r="C300" t="s">
        <v>2773</v>
      </c>
      <c r="D300" t="s">
        <v>2774</v>
      </c>
      <c r="E300">
        <v>574</v>
      </c>
      <c r="F300" t="s">
        <v>1265</v>
      </c>
      <c r="G300" s="7">
        <v>135108</v>
      </c>
      <c r="H300" t="s">
        <v>205</v>
      </c>
      <c r="I300">
        <v>85.95</v>
      </c>
    </row>
    <row r="301" spans="1:9">
      <c r="A301">
        <v>310</v>
      </c>
      <c r="B301" t="s">
        <v>2154</v>
      </c>
      <c r="C301" t="s">
        <v>2775</v>
      </c>
      <c r="D301" t="s">
        <v>2776</v>
      </c>
      <c r="E301">
        <v>695</v>
      </c>
      <c r="F301" t="s">
        <v>1265</v>
      </c>
      <c r="G301" s="7">
        <v>135108</v>
      </c>
      <c r="H301" t="s">
        <v>205</v>
      </c>
      <c r="I301">
        <v>85.3</v>
      </c>
    </row>
    <row r="302" spans="1:9">
      <c r="A302">
        <v>302</v>
      </c>
      <c r="B302" t="s">
        <v>2127</v>
      </c>
      <c r="C302" t="s">
        <v>2777</v>
      </c>
      <c r="D302" t="s">
        <v>2778</v>
      </c>
      <c r="E302">
        <v>726</v>
      </c>
      <c r="F302" t="s">
        <v>1265</v>
      </c>
      <c r="G302" s="7">
        <v>135108</v>
      </c>
      <c r="H302" t="s">
        <v>205</v>
      </c>
      <c r="I302">
        <v>88.25</v>
      </c>
    </row>
    <row r="303" spans="1:9">
      <c r="A303">
        <v>313</v>
      </c>
      <c r="B303" t="s">
        <v>2779</v>
      </c>
      <c r="C303" t="s">
        <v>2780</v>
      </c>
      <c r="D303" t="s">
        <v>2781</v>
      </c>
      <c r="E303">
        <v>743</v>
      </c>
      <c r="F303" t="s">
        <v>1265</v>
      </c>
      <c r="G303" s="7">
        <v>135108</v>
      </c>
      <c r="H303" t="s">
        <v>205</v>
      </c>
      <c r="I303">
        <v>83.55</v>
      </c>
    </row>
    <row r="304" spans="1:9">
      <c r="A304">
        <v>300</v>
      </c>
      <c r="B304" t="s">
        <v>2782</v>
      </c>
      <c r="C304" t="s">
        <v>2783</v>
      </c>
      <c r="D304" t="s">
        <v>2784</v>
      </c>
      <c r="E304">
        <v>817</v>
      </c>
      <c r="F304" t="s">
        <v>1265</v>
      </c>
      <c r="G304" s="7">
        <v>135108</v>
      </c>
      <c r="H304" t="s">
        <v>205</v>
      </c>
      <c r="I304">
        <v>88.65</v>
      </c>
    </row>
    <row r="305" spans="1:9">
      <c r="A305">
        <v>305</v>
      </c>
      <c r="B305" t="s">
        <v>2268</v>
      </c>
      <c r="C305" t="s">
        <v>2785</v>
      </c>
      <c r="D305" t="s">
        <v>2786</v>
      </c>
      <c r="E305">
        <v>868</v>
      </c>
      <c r="F305" t="s">
        <v>1265</v>
      </c>
      <c r="G305" s="7">
        <v>135108</v>
      </c>
      <c r="H305" t="s">
        <v>205</v>
      </c>
      <c r="I305">
        <v>86.85</v>
      </c>
    </row>
    <row r="306" spans="1:9">
      <c r="A306">
        <v>306</v>
      </c>
      <c r="B306" t="s">
        <v>2506</v>
      </c>
      <c r="C306" t="s">
        <v>2787</v>
      </c>
      <c r="D306" t="s">
        <v>2788</v>
      </c>
      <c r="E306">
        <v>890</v>
      </c>
      <c r="F306" t="s">
        <v>1265</v>
      </c>
      <c r="G306" s="7">
        <v>135108</v>
      </c>
      <c r="H306" t="s">
        <v>205</v>
      </c>
      <c r="I306">
        <v>86.35</v>
      </c>
    </row>
    <row r="307" spans="1:9">
      <c r="A307">
        <v>299</v>
      </c>
      <c r="B307" t="s">
        <v>2181</v>
      </c>
      <c r="C307" t="s">
        <v>2789</v>
      </c>
      <c r="D307" t="s">
        <v>2790</v>
      </c>
      <c r="E307">
        <v>899</v>
      </c>
      <c r="F307" t="s">
        <v>1265</v>
      </c>
      <c r="G307" s="7">
        <v>135108</v>
      </c>
      <c r="H307" t="s">
        <v>205</v>
      </c>
      <c r="I307">
        <v>88.81</v>
      </c>
    </row>
    <row r="308" spans="1:9">
      <c r="A308">
        <v>303</v>
      </c>
      <c r="B308" t="s">
        <v>2109</v>
      </c>
      <c r="C308" t="s">
        <v>2791</v>
      </c>
      <c r="D308" t="s">
        <v>2792</v>
      </c>
      <c r="E308">
        <v>903</v>
      </c>
      <c r="F308" t="s">
        <v>1265</v>
      </c>
      <c r="G308" s="7">
        <v>135108</v>
      </c>
      <c r="H308" t="s">
        <v>205</v>
      </c>
      <c r="I308">
        <v>87.05</v>
      </c>
    </row>
    <row r="309" spans="1:9">
      <c r="A309">
        <v>312</v>
      </c>
      <c r="B309" t="s">
        <v>2181</v>
      </c>
      <c r="C309" t="s">
        <v>2793</v>
      </c>
      <c r="D309" t="s">
        <v>2794</v>
      </c>
      <c r="E309">
        <v>909</v>
      </c>
      <c r="F309" t="s">
        <v>1265</v>
      </c>
      <c r="G309" s="7">
        <v>135108</v>
      </c>
      <c r="H309" t="s">
        <v>205</v>
      </c>
      <c r="I309">
        <v>83.8</v>
      </c>
    </row>
    <row r="310" spans="1:9">
      <c r="A310">
        <v>309</v>
      </c>
      <c r="B310" t="s">
        <v>2506</v>
      </c>
      <c r="C310" t="s">
        <v>2795</v>
      </c>
      <c r="D310" t="s">
        <v>2796</v>
      </c>
      <c r="E310">
        <v>920</v>
      </c>
      <c r="F310" t="s">
        <v>1265</v>
      </c>
      <c r="G310" s="7">
        <v>135108</v>
      </c>
      <c r="H310" t="s">
        <v>205</v>
      </c>
      <c r="I310">
        <v>85.6</v>
      </c>
    </row>
    <row r="311" spans="1:9">
      <c r="A311">
        <v>311</v>
      </c>
      <c r="B311" t="s">
        <v>2154</v>
      </c>
      <c r="C311" t="s">
        <v>2797</v>
      </c>
      <c r="D311" t="s">
        <v>2798</v>
      </c>
      <c r="E311">
        <v>925</v>
      </c>
      <c r="F311" t="s">
        <v>1265</v>
      </c>
      <c r="G311" s="7">
        <v>135108</v>
      </c>
      <c r="H311" t="s">
        <v>205</v>
      </c>
      <c r="I311">
        <v>84.45</v>
      </c>
    </row>
    <row r="312" spans="1:9">
      <c r="A312">
        <v>301</v>
      </c>
      <c r="B312" t="s">
        <v>2236</v>
      </c>
      <c r="C312" t="s">
        <v>2799</v>
      </c>
      <c r="D312" t="s">
        <v>2800</v>
      </c>
      <c r="E312">
        <v>1008</v>
      </c>
      <c r="F312" t="s">
        <v>1265</v>
      </c>
      <c r="G312" s="7">
        <v>135108</v>
      </c>
      <c r="H312" t="s">
        <v>205</v>
      </c>
      <c r="I312">
        <v>88.45</v>
      </c>
    </row>
    <row r="313" spans="1:9">
      <c r="A313">
        <v>47</v>
      </c>
      <c r="B313" t="s">
        <v>2801</v>
      </c>
      <c r="C313" t="s">
        <v>2802</v>
      </c>
      <c r="D313" t="s">
        <v>2803</v>
      </c>
      <c r="E313">
        <v>54</v>
      </c>
      <c r="F313" t="s">
        <v>1272</v>
      </c>
      <c r="G313" s="7" t="s">
        <v>2047</v>
      </c>
      <c r="H313" t="s">
        <v>146</v>
      </c>
      <c r="I313">
        <v>86.4</v>
      </c>
    </row>
    <row r="314" spans="1:9">
      <c r="A314">
        <v>34</v>
      </c>
      <c r="B314" t="s">
        <v>2117</v>
      </c>
      <c r="C314" t="s">
        <v>2804</v>
      </c>
      <c r="D314" t="s">
        <v>2805</v>
      </c>
      <c r="E314">
        <v>65</v>
      </c>
      <c r="F314" t="s">
        <v>1271</v>
      </c>
      <c r="G314" s="7" t="s">
        <v>1485</v>
      </c>
      <c r="H314" t="s">
        <v>160</v>
      </c>
      <c r="I314">
        <v>93.1</v>
      </c>
    </row>
    <row r="315" spans="1:9">
      <c r="A315">
        <v>36</v>
      </c>
      <c r="B315" t="s">
        <v>2806</v>
      </c>
      <c r="C315" t="s">
        <v>2807</v>
      </c>
      <c r="D315" t="s">
        <v>2808</v>
      </c>
      <c r="E315">
        <v>741</v>
      </c>
      <c r="F315" t="s">
        <v>1271</v>
      </c>
      <c r="G315" s="7" t="s">
        <v>1485</v>
      </c>
      <c r="H315" t="s">
        <v>160</v>
      </c>
      <c r="I315">
        <v>90.05</v>
      </c>
    </row>
    <row r="316" spans="1:9">
      <c r="A316">
        <v>35</v>
      </c>
      <c r="B316" t="s">
        <v>2506</v>
      </c>
      <c r="C316" t="s">
        <v>2809</v>
      </c>
      <c r="D316" t="s">
        <v>2810</v>
      </c>
      <c r="E316">
        <v>900</v>
      </c>
      <c r="F316" t="s">
        <v>1271</v>
      </c>
      <c r="G316" s="7" t="s">
        <v>1485</v>
      </c>
      <c r="H316" t="s">
        <v>160</v>
      </c>
      <c r="I316">
        <v>92.75</v>
      </c>
    </row>
    <row r="317" spans="1:9">
      <c r="A317">
        <v>297</v>
      </c>
      <c r="B317" t="s">
        <v>2186</v>
      </c>
      <c r="C317" t="s">
        <v>2811</v>
      </c>
      <c r="D317" t="s">
        <v>2812</v>
      </c>
      <c r="E317">
        <v>405</v>
      </c>
      <c r="F317" t="s">
        <v>1265</v>
      </c>
      <c r="G317" s="7" t="s">
        <v>1488</v>
      </c>
      <c r="H317" t="s">
        <v>232</v>
      </c>
      <c r="I317">
        <v>88.08</v>
      </c>
    </row>
    <row r="318" spans="1:9">
      <c r="A318">
        <v>298</v>
      </c>
      <c r="B318" t="s">
        <v>2458</v>
      </c>
      <c r="C318" t="s">
        <v>2813</v>
      </c>
      <c r="D318" t="s">
        <v>2814</v>
      </c>
      <c r="E318">
        <v>1060</v>
      </c>
      <c r="F318" t="s">
        <v>1265</v>
      </c>
      <c r="G318" s="7" t="s">
        <v>1488</v>
      </c>
      <c r="H318" t="s">
        <v>232</v>
      </c>
      <c r="I318">
        <v>83.51</v>
      </c>
    </row>
  </sheetData>
  <sortState ref="A2:I318">
    <sortCondition ref="G1"/>
  </sortState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80"/>
  <sheetViews>
    <sheetView workbookViewId="0">
      <pane ySplit="1" topLeftCell="A2" activePane="bottomLeft" state="frozen"/>
      <selection/>
      <selection pane="bottomLeft" activeCell="N980" sqref="N980"/>
    </sheetView>
  </sheetViews>
  <sheetFormatPr defaultColWidth="9" defaultRowHeight="13.8"/>
  <cols>
    <col min="3" max="4" width="11.75" customWidth="1"/>
    <col min="5" max="5" width="10.8796296296296" customWidth="1"/>
    <col min="9" max="9" width="10.8796296296296" customWidth="1"/>
    <col min="10" max="10" width="12.25" customWidth="1"/>
    <col min="11" max="11" width="11" customWidth="1"/>
    <col min="13" max="13" width="11.75" style="8" customWidth="1"/>
    <col min="14" max="14" width="12.3796296296296" customWidth="1"/>
    <col min="15" max="15" width="16.3796296296296" customWidth="1"/>
  </cols>
  <sheetData>
    <row r="1" ht="51" customHeight="1" spans="1:15">
      <c r="A1" t="s">
        <v>0</v>
      </c>
      <c r="B1" t="s">
        <v>1</v>
      </c>
      <c r="C1" t="s">
        <v>25</v>
      </c>
      <c r="D1" s="19" t="s">
        <v>2815</v>
      </c>
      <c r="E1" s="19" t="s">
        <v>27</v>
      </c>
      <c r="H1" t="s">
        <v>0</v>
      </c>
      <c r="I1" t="s">
        <v>1</v>
      </c>
      <c r="J1" t="s">
        <v>25</v>
      </c>
      <c r="K1" s="19" t="s">
        <v>27</v>
      </c>
      <c r="M1" s="45" t="s">
        <v>0</v>
      </c>
      <c r="N1" s="50" t="s">
        <v>27</v>
      </c>
      <c r="O1" s="50" t="s">
        <v>2816</v>
      </c>
    </row>
    <row r="2" spans="1:15">
      <c r="A2">
        <v>3</v>
      </c>
      <c r="B2" t="s">
        <v>56</v>
      </c>
      <c r="C2">
        <v>3.99</v>
      </c>
      <c r="D2" s="49">
        <f>IF(C2&gt;4,C2,C2*1.25)</f>
        <v>4.9875</v>
      </c>
      <c r="E2" s="41">
        <f>(D2-$D$579)/$D$580</f>
        <v>1.66444451043343</v>
      </c>
      <c r="H2">
        <v>2</v>
      </c>
      <c r="I2" t="s">
        <v>51</v>
      </c>
      <c r="J2">
        <v>94.73</v>
      </c>
      <c r="K2" s="41">
        <f t="shared" ref="K2:K65" si="0">(J2-$J$403)/$J$404</f>
        <v>1.65014991976358</v>
      </c>
      <c r="M2" s="8">
        <v>2</v>
      </c>
      <c r="N2" s="41">
        <f>IFERROR(IFERROR(VLOOKUP(M2,$A:$E,5,0),VLOOKUP(M2,$H:$K,4,0)),"")</f>
        <v>1.65014991976358</v>
      </c>
      <c r="O2" s="41">
        <f>IF(N2&lt;&gt;"",N2,$N$980)</f>
        <v>1.65014991976358</v>
      </c>
    </row>
    <row r="3" spans="1:15">
      <c r="A3">
        <v>5</v>
      </c>
      <c r="B3" t="s">
        <v>59</v>
      </c>
      <c r="C3">
        <v>3.76</v>
      </c>
      <c r="D3" s="49">
        <f t="shared" ref="D3:D66" si="1">IF(C3&gt;4,C3,C3*1.25)</f>
        <v>4.7</v>
      </c>
      <c r="E3" s="41">
        <f t="shared" ref="E3:E66" si="2">(D3-$D$579)/$D$580</f>
        <v>0.72817857205887</v>
      </c>
      <c r="F3" s="19"/>
      <c r="H3">
        <v>14</v>
      </c>
      <c r="I3" t="s">
        <v>75</v>
      </c>
      <c r="J3">
        <v>90.11</v>
      </c>
      <c r="K3" s="41">
        <f t="shared" si="0"/>
        <v>0.510976148517863</v>
      </c>
      <c r="M3" s="8">
        <v>3</v>
      </c>
      <c r="N3" s="41">
        <f t="shared" ref="N3:N66" si="3">IFERROR(IFERROR(VLOOKUP(M3,$A:$E,5,0),VLOOKUP(M3,$H:$K,4,0)),"")</f>
        <v>1.66444451043343</v>
      </c>
      <c r="O3" s="41">
        <f t="shared" ref="O3:O66" si="4">IF(N3&lt;&gt;"",N3,$N$980)</f>
        <v>1.66444451043343</v>
      </c>
    </row>
    <row r="4" spans="1:15">
      <c r="A4">
        <v>6</v>
      </c>
      <c r="B4" t="s">
        <v>62</v>
      </c>
      <c r="C4">
        <v>3.73</v>
      </c>
      <c r="D4" s="49">
        <f t="shared" si="1"/>
        <v>4.6625</v>
      </c>
      <c r="E4" s="41">
        <f t="shared" si="2"/>
        <v>0.60605692792306</v>
      </c>
      <c r="H4">
        <v>37</v>
      </c>
      <c r="I4" t="s">
        <v>116</v>
      </c>
      <c r="J4">
        <v>85.95</v>
      </c>
      <c r="K4" s="41">
        <f t="shared" si="0"/>
        <v>-0.514773394422001</v>
      </c>
      <c r="M4" s="8">
        <v>5</v>
      </c>
      <c r="N4" s="41">
        <f t="shared" si="3"/>
        <v>0.72817857205887</v>
      </c>
      <c r="O4" s="41">
        <f t="shared" si="4"/>
        <v>0.72817857205887</v>
      </c>
    </row>
    <row r="5" spans="1:15">
      <c r="A5">
        <v>9</v>
      </c>
      <c r="B5" t="s">
        <v>65</v>
      </c>
      <c r="C5">
        <v>3.58</v>
      </c>
      <c r="D5" s="49">
        <f t="shared" si="1"/>
        <v>4.475</v>
      </c>
      <c r="E5" s="41">
        <f t="shared" si="2"/>
        <v>-0.0045512927559958</v>
      </c>
      <c r="H5">
        <v>39</v>
      </c>
      <c r="I5" t="s">
        <v>119</v>
      </c>
      <c r="J5">
        <v>91.57</v>
      </c>
      <c r="K5" s="41">
        <f t="shared" si="0"/>
        <v>0.870974786184256</v>
      </c>
      <c r="M5" s="8">
        <v>6</v>
      </c>
      <c r="N5" s="41">
        <f t="shared" si="3"/>
        <v>0.60605692792306</v>
      </c>
      <c r="O5" s="41">
        <f t="shared" si="4"/>
        <v>0.60605692792306</v>
      </c>
    </row>
    <row r="6" spans="1:15">
      <c r="A6">
        <v>12</v>
      </c>
      <c r="B6" t="s">
        <v>70</v>
      </c>
      <c r="C6">
        <v>3.76</v>
      </c>
      <c r="D6" s="49">
        <f t="shared" si="1"/>
        <v>4.7</v>
      </c>
      <c r="E6" s="41">
        <f t="shared" si="2"/>
        <v>0.72817857205887</v>
      </c>
      <c r="H6">
        <v>42</v>
      </c>
      <c r="I6" t="s">
        <v>125</v>
      </c>
      <c r="J6">
        <v>85.8</v>
      </c>
      <c r="K6" s="41">
        <f t="shared" si="0"/>
        <v>-0.551759555826084</v>
      </c>
      <c r="M6" s="8">
        <v>9</v>
      </c>
      <c r="N6" s="41">
        <f t="shared" si="3"/>
        <v>-0.0045512927559958</v>
      </c>
      <c r="O6" s="41">
        <f t="shared" si="4"/>
        <v>-0.0045512927559958</v>
      </c>
    </row>
    <row r="7" spans="1:15">
      <c r="A7">
        <v>13</v>
      </c>
      <c r="B7" t="s">
        <v>72</v>
      </c>
      <c r="C7">
        <v>3.67</v>
      </c>
      <c r="D7" s="49">
        <f t="shared" si="1"/>
        <v>4.5875</v>
      </c>
      <c r="E7" s="41">
        <f t="shared" si="2"/>
        <v>0.36181363965144</v>
      </c>
      <c r="H7">
        <v>48</v>
      </c>
      <c r="I7" t="s">
        <v>134</v>
      </c>
      <c r="J7">
        <v>89.43</v>
      </c>
      <c r="K7" s="41">
        <f t="shared" si="0"/>
        <v>0.343305550152694</v>
      </c>
      <c r="M7" s="8">
        <v>11</v>
      </c>
      <c r="N7" s="41">
        <f t="shared" si="3"/>
        <v>0.644126329572558</v>
      </c>
      <c r="O7" s="41">
        <f t="shared" si="4"/>
        <v>0.644126329572558</v>
      </c>
    </row>
    <row r="8" spans="1:15">
      <c r="A8">
        <v>15</v>
      </c>
      <c r="B8" t="s">
        <v>77</v>
      </c>
      <c r="C8">
        <v>4.04</v>
      </c>
      <c r="D8" s="49">
        <f t="shared" si="1"/>
        <v>4.04</v>
      </c>
      <c r="E8" s="41">
        <f t="shared" si="2"/>
        <v>-1.4211623647314</v>
      </c>
      <c r="H8">
        <v>50</v>
      </c>
      <c r="I8" t="s">
        <v>138</v>
      </c>
      <c r="J8">
        <v>23.58</v>
      </c>
      <c r="K8" s="41">
        <f t="shared" si="0"/>
        <v>-15.8936193062392</v>
      </c>
      <c r="M8" s="8">
        <v>12</v>
      </c>
      <c r="N8" s="41">
        <f t="shared" si="3"/>
        <v>0.72817857205887</v>
      </c>
      <c r="O8" s="41">
        <f t="shared" si="4"/>
        <v>0.72817857205887</v>
      </c>
    </row>
    <row r="9" spans="1:15">
      <c r="A9">
        <v>16</v>
      </c>
      <c r="B9" t="s">
        <v>80</v>
      </c>
      <c r="C9">
        <v>3.91</v>
      </c>
      <c r="D9" s="49">
        <f t="shared" si="1"/>
        <v>4.8875</v>
      </c>
      <c r="E9" s="41">
        <f t="shared" si="2"/>
        <v>1.33878679273793</v>
      </c>
      <c r="H9">
        <v>76</v>
      </c>
      <c r="I9" t="s">
        <v>168</v>
      </c>
      <c r="J9">
        <v>90.33</v>
      </c>
      <c r="K9" s="41">
        <f t="shared" si="0"/>
        <v>0.565222518577182</v>
      </c>
      <c r="M9" s="8">
        <v>13</v>
      </c>
      <c r="N9" s="41">
        <f t="shared" si="3"/>
        <v>0.36181363965144</v>
      </c>
      <c r="O9" s="41">
        <f t="shared" si="4"/>
        <v>0.36181363965144</v>
      </c>
    </row>
    <row r="10" spans="1:15">
      <c r="A10">
        <v>18</v>
      </c>
      <c r="B10" t="s">
        <v>82</v>
      </c>
      <c r="C10">
        <v>3.81</v>
      </c>
      <c r="D10" s="49">
        <f t="shared" si="1"/>
        <v>4.7625</v>
      </c>
      <c r="E10" s="41">
        <f t="shared" si="2"/>
        <v>0.931714645618559</v>
      </c>
      <c r="H10">
        <v>78</v>
      </c>
      <c r="I10" t="s">
        <v>170</v>
      </c>
      <c r="J10">
        <v>84.66</v>
      </c>
      <c r="K10" s="41">
        <f t="shared" si="0"/>
        <v>-0.832854382497105</v>
      </c>
      <c r="M10" s="8">
        <v>14</v>
      </c>
      <c r="N10" s="41">
        <f t="shared" si="3"/>
        <v>0.510976148517863</v>
      </c>
      <c r="O10" s="41">
        <f t="shared" si="4"/>
        <v>0.510976148517863</v>
      </c>
    </row>
    <row r="11" spans="1:15">
      <c r="A11">
        <v>19</v>
      </c>
      <c r="B11" t="s">
        <v>84</v>
      </c>
      <c r="C11">
        <v>3.86</v>
      </c>
      <c r="D11" s="49">
        <f t="shared" si="1"/>
        <v>4.825</v>
      </c>
      <c r="E11" s="41">
        <f t="shared" si="2"/>
        <v>1.13525071917824</v>
      </c>
      <c r="H11">
        <v>80</v>
      </c>
      <c r="I11" t="s">
        <v>173</v>
      </c>
      <c r="J11">
        <v>87.97</v>
      </c>
      <c r="K11" s="41">
        <f t="shared" si="0"/>
        <v>-0.0166930875137024</v>
      </c>
      <c r="M11" s="8">
        <v>15</v>
      </c>
      <c r="N11" s="41">
        <f t="shared" si="3"/>
        <v>-1.4211623647314</v>
      </c>
      <c r="O11" s="41">
        <f t="shared" si="4"/>
        <v>-1.4211623647314</v>
      </c>
    </row>
    <row r="12" spans="1:15">
      <c r="A12">
        <v>20</v>
      </c>
      <c r="B12" t="s">
        <v>87</v>
      </c>
      <c r="C12">
        <v>4.1</v>
      </c>
      <c r="D12" s="49">
        <f t="shared" si="1"/>
        <v>4.1</v>
      </c>
      <c r="E12" s="41">
        <f t="shared" si="2"/>
        <v>-1.22576773411411</v>
      </c>
      <c r="H12">
        <v>85</v>
      </c>
      <c r="I12" t="s">
        <v>180</v>
      </c>
      <c r="J12">
        <v>93.38</v>
      </c>
      <c r="K12" s="41">
        <f t="shared" si="0"/>
        <v>1.31727446712684</v>
      </c>
      <c r="M12" s="8">
        <v>16</v>
      </c>
      <c r="N12" s="41">
        <f t="shared" si="3"/>
        <v>1.33878679273793</v>
      </c>
      <c r="O12" s="41">
        <f t="shared" si="4"/>
        <v>1.33878679273793</v>
      </c>
    </row>
    <row r="13" spans="1:15">
      <c r="A13">
        <v>21</v>
      </c>
      <c r="B13" t="s">
        <v>88</v>
      </c>
      <c r="C13">
        <v>3.7</v>
      </c>
      <c r="D13" s="49">
        <f t="shared" si="1"/>
        <v>4.625</v>
      </c>
      <c r="E13" s="41">
        <f t="shared" si="2"/>
        <v>0.48393528378725</v>
      </c>
      <c r="H13">
        <v>87</v>
      </c>
      <c r="I13" t="s">
        <v>182</v>
      </c>
      <c r="J13">
        <v>84.17</v>
      </c>
      <c r="K13" s="41">
        <f t="shared" si="0"/>
        <v>-0.95367584308377</v>
      </c>
      <c r="M13" s="8">
        <v>18</v>
      </c>
      <c r="N13" s="41">
        <f t="shared" si="3"/>
        <v>0.931714645618559</v>
      </c>
      <c r="O13" s="41">
        <f t="shared" si="4"/>
        <v>0.931714645618559</v>
      </c>
    </row>
    <row r="14" spans="1:15">
      <c r="A14">
        <v>23</v>
      </c>
      <c r="B14" t="s">
        <v>90</v>
      </c>
      <c r="C14">
        <v>4.01</v>
      </c>
      <c r="D14" s="49">
        <f t="shared" si="1"/>
        <v>4.01</v>
      </c>
      <c r="E14" s="41">
        <f t="shared" si="2"/>
        <v>-1.51885968004005</v>
      </c>
      <c r="H14">
        <v>88</v>
      </c>
      <c r="I14" t="s">
        <v>184</v>
      </c>
      <c r="J14">
        <v>90.42</v>
      </c>
      <c r="K14" s="41">
        <f t="shared" si="0"/>
        <v>0.587414215419632</v>
      </c>
      <c r="M14" s="8">
        <v>19</v>
      </c>
      <c r="N14" s="41">
        <f t="shared" si="3"/>
        <v>1.13525071917824</v>
      </c>
      <c r="O14" s="41">
        <f t="shared" si="4"/>
        <v>1.13525071917824</v>
      </c>
    </row>
    <row r="15" spans="1:15">
      <c r="A15">
        <v>24</v>
      </c>
      <c r="B15" t="s">
        <v>91</v>
      </c>
      <c r="C15">
        <v>3.8</v>
      </c>
      <c r="D15" s="49">
        <f t="shared" si="1"/>
        <v>4.75</v>
      </c>
      <c r="E15" s="41">
        <f t="shared" si="2"/>
        <v>0.891007430906621</v>
      </c>
      <c r="H15">
        <v>92</v>
      </c>
      <c r="I15" t="s">
        <v>191</v>
      </c>
      <c r="J15">
        <v>89.96</v>
      </c>
      <c r="K15" s="41">
        <f t="shared" si="0"/>
        <v>0.47398998711378</v>
      </c>
      <c r="M15" s="8">
        <v>20</v>
      </c>
      <c r="N15" s="41">
        <f t="shared" si="3"/>
        <v>-1.22576773411411</v>
      </c>
      <c r="O15" s="41">
        <f t="shared" si="4"/>
        <v>-1.22576773411411</v>
      </c>
    </row>
    <row r="16" spans="1:15">
      <c r="A16">
        <v>26</v>
      </c>
      <c r="B16" t="s">
        <v>96</v>
      </c>
      <c r="C16">
        <v>4.4</v>
      </c>
      <c r="D16" s="49">
        <f t="shared" si="1"/>
        <v>4.4</v>
      </c>
      <c r="E16" s="41">
        <f t="shared" si="2"/>
        <v>-0.248794581027616</v>
      </c>
      <c r="H16">
        <v>93</v>
      </c>
      <c r="I16" t="s">
        <v>193</v>
      </c>
      <c r="J16">
        <v>87.18</v>
      </c>
      <c r="K16" s="41">
        <f t="shared" si="0"/>
        <v>-0.21148687090853</v>
      </c>
      <c r="M16" s="8">
        <v>21</v>
      </c>
      <c r="N16" s="41">
        <f t="shared" si="3"/>
        <v>0.48393528378725</v>
      </c>
      <c r="O16" s="41">
        <f t="shared" si="4"/>
        <v>0.48393528378725</v>
      </c>
    </row>
    <row r="17" spans="1:15">
      <c r="A17">
        <v>27</v>
      </c>
      <c r="B17" t="s">
        <v>98</v>
      </c>
      <c r="C17">
        <v>3.41</v>
      </c>
      <c r="D17" s="49">
        <f t="shared" si="1"/>
        <v>4.2625</v>
      </c>
      <c r="E17" s="41">
        <f t="shared" si="2"/>
        <v>-0.696573942858924</v>
      </c>
      <c r="H17">
        <v>95</v>
      </c>
      <c r="I17" t="s">
        <v>196</v>
      </c>
      <c r="J17">
        <v>91.47</v>
      </c>
      <c r="K17" s="41">
        <f t="shared" si="0"/>
        <v>0.846317345248203</v>
      </c>
      <c r="M17" s="8">
        <v>23</v>
      </c>
      <c r="N17" s="41">
        <f t="shared" si="3"/>
        <v>-1.51885968004005</v>
      </c>
      <c r="O17" s="41">
        <f t="shared" si="4"/>
        <v>-1.51885968004005</v>
      </c>
    </row>
    <row r="18" spans="1:15">
      <c r="A18">
        <v>29</v>
      </c>
      <c r="B18" t="s">
        <v>104</v>
      </c>
      <c r="C18">
        <v>4.42</v>
      </c>
      <c r="D18" s="49">
        <f t="shared" si="1"/>
        <v>4.42</v>
      </c>
      <c r="E18" s="41">
        <f t="shared" si="2"/>
        <v>-0.183663037488518</v>
      </c>
      <c r="H18">
        <v>98</v>
      </c>
      <c r="I18" t="s">
        <v>200</v>
      </c>
      <c r="J18">
        <v>89.32</v>
      </c>
      <c r="K18" s="41">
        <f t="shared" si="0"/>
        <v>0.316182365123031</v>
      </c>
      <c r="M18" s="8">
        <v>24</v>
      </c>
      <c r="N18" s="41">
        <f t="shared" si="3"/>
        <v>0.891007430906621</v>
      </c>
      <c r="O18" s="41">
        <f t="shared" si="4"/>
        <v>0.891007430906621</v>
      </c>
    </row>
    <row r="19" spans="1:15">
      <c r="A19">
        <v>30</v>
      </c>
      <c r="B19" t="s">
        <v>106</v>
      </c>
      <c r="C19">
        <v>3.96</v>
      </c>
      <c r="D19" s="49">
        <f t="shared" si="1"/>
        <v>4.95</v>
      </c>
      <c r="E19" s="41">
        <f t="shared" si="2"/>
        <v>1.54232286629761</v>
      </c>
      <c r="H19">
        <v>104</v>
      </c>
      <c r="I19" t="s">
        <v>208</v>
      </c>
      <c r="J19">
        <v>89.39</v>
      </c>
      <c r="K19" s="41">
        <f t="shared" si="0"/>
        <v>0.333442573778271</v>
      </c>
      <c r="M19" s="8">
        <v>25</v>
      </c>
      <c r="N19" s="41">
        <f t="shared" si="3"/>
        <v>0.402483408399224</v>
      </c>
      <c r="O19" s="41">
        <f t="shared" si="4"/>
        <v>0.402483408399224</v>
      </c>
    </row>
    <row r="20" spans="1:15">
      <c r="A20">
        <v>31</v>
      </c>
      <c r="B20" t="s">
        <v>107</v>
      </c>
      <c r="C20">
        <v>4.07</v>
      </c>
      <c r="D20" s="49">
        <f t="shared" si="1"/>
        <v>4.07</v>
      </c>
      <c r="E20" s="41">
        <f t="shared" si="2"/>
        <v>-1.32346504942275</v>
      </c>
      <c r="H20">
        <v>109</v>
      </c>
      <c r="I20" t="s">
        <v>214</v>
      </c>
      <c r="J20">
        <v>82.2</v>
      </c>
      <c r="K20" s="41">
        <f t="shared" si="0"/>
        <v>-1.43942742952404</v>
      </c>
      <c r="M20" s="8">
        <v>26</v>
      </c>
      <c r="N20" s="41">
        <f t="shared" si="3"/>
        <v>-0.248794581027616</v>
      </c>
      <c r="O20" s="41">
        <f t="shared" si="4"/>
        <v>-0.248794581027616</v>
      </c>
    </row>
    <row r="21" spans="1:15">
      <c r="A21">
        <v>33</v>
      </c>
      <c r="B21" t="s">
        <v>110</v>
      </c>
      <c r="C21">
        <v>3.53</v>
      </c>
      <c r="D21" s="49">
        <f t="shared" si="1"/>
        <v>4.4125</v>
      </c>
      <c r="E21" s="41">
        <f t="shared" si="2"/>
        <v>-0.208087366315681</v>
      </c>
      <c r="H21">
        <v>110</v>
      </c>
      <c r="I21" t="s">
        <v>215</v>
      </c>
      <c r="J21">
        <v>71</v>
      </c>
      <c r="K21" s="41">
        <f t="shared" si="0"/>
        <v>-4.20106081436214</v>
      </c>
      <c r="M21" s="8">
        <v>27</v>
      </c>
      <c r="N21" s="41">
        <f t="shared" si="3"/>
        <v>-0.696573942858924</v>
      </c>
      <c r="O21" s="41">
        <f t="shared" si="4"/>
        <v>-0.696573942858924</v>
      </c>
    </row>
    <row r="22" spans="1:15">
      <c r="A22">
        <v>35</v>
      </c>
      <c r="B22" t="s">
        <v>113</v>
      </c>
      <c r="C22">
        <v>3.68</v>
      </c>
      <c r="D22" s="49">
        <f t="shared" si="1"/>
        <v>4.6</v>
      </c>
      <c r="E22" s="41">
        <f t="shared" si="2"/>
        <v>0.402520854363378</v>
      </c>
      <c r="H22">
        <v>118</v>
      </c>
      <c r="I22" t="s">
        <v>225</v>
      </c>
      <c r="J22">
        <v>88.57</v>
      </c>
      <c r="K22" s="41">
        <f t="shared" si="0"/>
        <v>0.131251558102623</v>
      </c>
      <c r="M22" s="8">
        <v>28</v>
      </c>
      <c r="N22" s="41">
        <f t="shared" si="3"/>
        <v>0.224949833659632</v>
      </c>
      <c r="O22" s="41">
        <f t="shared" si="4"/>
        <v>0.224949833659632</v>
      </c>
    </row>
    <row r="23" spans="1:15">
      <c r="A23">
        <v>36</v>
      </c>
      <c r="B23" t="s">
        <v>115</v>
      </c>
      <c r="C23">
        <v>3.82</v>
      </c>
      <c r="D23" s="49">
        <f t="shared" si="1"/>
        <v>4.775</v>
      </c>
      <c r="E23" s="41">
        <f t="shared" si="2"/>
        <v>0.972421860330493</v>
      </c>
      <c r="H23">
        <v>122</v>
      </c>
      <c r="I23" t="s">
        <v>233</v>
      </c>
      <c r="J23">
        <v>90.53</v>
      </c>
      <c r="K23" s="41">
        <f t="shared" si="0"/>
        <v>0.614537400449292</v>
      </c>
      <c r="M23" s="8">
        <v>29</v>
      </c>
      <c r="N23" s="41">
        <f t="shared" si="3"/>
        <v>-0.183663037488518</v>
      </c>
      <c r="O23" s="41">
        <f t="shared" si="4"/>
        <v>-0.183663037488518</v>
      </c>
    </row>
    <row r="24" spans="1:15">
      <c r="A24">
        <v>38</v>
      </c>
      <c r="B24" t="s">
        <v>117</v>
      </c>
      <c r="C24">
        <v>4.2</v>
      </c>
      <c r="D24" s="49">
        <f t="shared" si="1"/>
        <v>4.2</v>
      </c>
      <c r="E24" s="41">
        <f t="shared" si="2"/>
        <v>-0.90011001641861</v>
      </c>
      <c r="H24">
        <v>125</v>
      </c>
      <c r="I24" t="s">
        <v>235</v>
      </c>
      <c r="J24">
        <v>88.87</v>
      </c>
      <c r="K24" s="41">
        <f t="shared" si="0"/>
        <v>0.205223880910789</v>
      </c>
      <c r="M24" s="8">
        <v>30</v>
      </c>
      <c r="N24" s="41">
        <f t="shared" si="3"/>
        <v>1.54232286629761</v>
      </c>
      <c r="O24" s="41">
        <f t="shared" si="4"/>
        <v>1.54232286629761</v>
      </c>
    </row>
    <row r="25" spans="1:15">
      <c r="A25">
        <v>40</v>
      </c>
      <c r="B25" t="s">
        <v>121</v>
      </c>
      <c r="C25">
        <v>3.89</v>
      </c>
      <c r="D25" s="49">
        <f t="shared" si="1"/>
        <v>4.8625</v>
      </c>
      <c r="E25" s="41">
        <f t="shared" si="2"/>
        <v>1.25737236331405</v>
      </c>
      <c r="H25">
        <v>127</v>
      </c>
      <c r="I25" t="s">
        <v>237</v>
      </c>
      <c r="J25">
        <v>92.73</v>
      </c>
      <c r="K25" s="41">
        <f t="shared" si="0"/>
        <v>1.15700110104249</v>
      </c>
      <c r="M25" s="8">
        <v>31</v>
      </c>
      <c r="N25" s="41">
        <f t="shared" si="3"/>
        <v>-1.32346504942275</v>
      </c>
      <c r="O25" s="41">
        <f t="shared" si="4"/>
        <v>-1.32346504942275</v>
      </c>
    </row>
    <row r="26" spans="1:15">
      <c r="A26">
        <v>43</v>
      </c>
      <c r="B26" t="s">
        <v>128</v>
      </c>
      <c r="C26">
        <v>3.96</v>
      </c>
      <c r="D26" s="49">
        <f t="shared" si="1"/>
        <v>4.95</v>
      </c>
      <c r="E26" s="41">
        <f t="shared" si="2"/>
        <v>1.54232286629761</v>
      </c>
      <c r="H26">
        <v>139</v>
      </c>
      <c r="I26" t="s">
        <v>251</v>
      </c>
      <c r="J26">
        <v>93.28</v>
      </c>
      <c r="K26" s="41">
        <f t="shared" si="0"/>
        <v>1.29261702619079</v>
      </c>
      <c r="M26" s="8">
        <v>32</v>
      </c>
      <c r="N26" s="41">
        <f t="shared" si="3"/>
        <v>-0.0980626426026816</v>
      </c>
      <c r="O26" s="41">
        <f t="shared" si="4"/>
        <v>-0.0980626426026816</v>
      </c>
    </row>
    <row r="27" spans="1:15">
      <c r="A27">
        <v>44</v>
      </c>
      <c r="B27" t="s">
        <v>130</v>
      </c>
      <c r="C27">
        <v>4</v>
      </c>
      <c r="D27" s="49">
        <f t="shared" si="1"/>
        <v>5</v>
      </c>
      <c r="E27" s="41">
        <f t="shared" si="2"/>
        <v>1.70515172514536</v>
      </c>
      <c r="H27">
        <v>155</v>
      </c>
      <c r="I27" t="s">
        <v>268</v>
      </c>
      <c r="J27">
        <v>92.93</v>
      </c>
      <c r="K27" s="41">
        <f t="shared" si="0"/>
        <v>1.2063159829146</v>
      </c>
      <c r="M27" s="8">
        <v>33</v>
      </c>
      <c r="N27" s="41">
        <f t="shared" si="3"/>
        <v>-0.208087366315681</v>
      </c>
      <c r="O27" s="41">
        <f t="shared" si="4"/>
        <v>-0.208087366315681</v>
      </c>
    </row>
    <row r="28" spans="1:15">
      <c r="A28">
        <v>46</v>
      </c>
      <c r="B28" t="s">
        <v>132</v>
      </c>
      <c r="C28">
        <v>3.72</v>
      </c>
      <c r="D28" s="49">
        <f t="shared" si="1"/>
        <v>4.65</v>
      </c>
      <c r="E28" s="41">
        <f t="shared" si="2"/>
        <v>0.565349713211126</v>
      </c>
      <c r="H28">
        <v>173</v>
      </c>
      <c r="I28" t="s">
        <v>287</v>
      </c>
      <c r="J28">
        <v>86.29</v>
      </c>
      <c r="K28" s="41">
        <f t="shared" si="0"/>
        <v>-0.430938095239415</v>
      </c>
      <c r="M28" s="8">
        <v>35</v>
      </c>
      <c r="N28" s="41">
        <f t="shared" si="3"/>
        <v>0.402520854363378</v>
      </c>
      <c r="O28" s="41">
        <f t="shared" si="4"/>
        <v>0.402520854363378</v>
      </c>
    </row>
    <row r="29" spans="1:15">
      <c r="A29">
        <v>47</v>
      </c>
      <c r="B29" t="s">
        <v>133</v>
      </c>
      <c r="C29">
        <v>4.27</v>
      </c>
      <c r="D29" s="49">
        <f t="shared" si="1"/>
        <v>4.27</v>
      </c>
      <c r="E29" s="41">
        <f t="shared" si="2"/>
        <v>-0.672149614031764</v>
      </c>
      <c r="H29">
        <v>175</v>
      </c>
      <c r="I29" t="s">
        <v>290</v>
      </c>
      <c r="J29">
        <v>90.56</v>
      </c>
      <c r="K29" s="41">
        <f t="shared" si="0"/>
        <v>0.621934632730108</v>
      </c>
      <c r="M29" s="8">
        <v>36</v>
      </c>
      <c r="N29" s="41">
        <f t="shared" si="3"/>
        <v>0.972421860330493</v>
      </c>
      <c r="O29" s="41">
        <f t="shared" si="4"/>
        <v>0.972421860330493</v>
      </c>
    </row>
    <row r="30" spans="1:15">
      <c r="A30">
        <v>49</v>
      </c>
      <c r="B30" t="s">
        <v>136</v>
      </c>
      <c r="C30">
        <v>3.7</v>
      </c>
      <c r="D30" s="49">
        <f t="shared" si="1"/>
        <v>4.625</v>
      </c>
      <c r="E30" s="41">
        <f t="shared" si="2"/>
        <v>0.48393528378725</v>
      </c>
      <c r="H30">
        <v>189</v>
      </c>
      <c r="I30" t="s">
        <v>311</v>
      </c>
      <c r="J30">
        <v>89.24</v>
      </c>
      <c r="K30" s="41">
        <f t="shared" si="0"/>
        <v>0.296456412374188</v>
      </c>
      <c r="M30" s="8">
        <v>37</v>
      </c>
      <c r="N30" s="41">
        <f t="shared" si="3"/>
        <v>-0.514773394422001</v>
      </c>
      <c r="O30" s="41">
        <f t="shared" si="4"/>
        <v>-0.514773394422001</v>
      </c>
    </row>
    <row r="31" spans="1:15">
      <c r="A31">
        <v>51</v>
      </c>
      <c r="B31" t="s">
        <v>139</v>
      </c>
      <c r="C31">
        <v>3.66</v>
      </c>
      <c r="D31" s="49">
        <f t="shared" si="1"/>
        <v>4.575</v>
      </c>
      <c r="E31" s="41">
        <f t="shared" si="2"/>
        <v>0.321106424939503</v>
      </c>
      <c r="H31">
        <v>212</v>
      </c>
      <c r="I31" t="s">
        <v>338</v>
      </c>
      <c r="J31">
        <v>88.42</v>
      </c>
      <c r="K31" s="41">
        <f t="shared" si="0"/>
        <v>0.0942653966985433</v>
      </c>
      <c r="M31" s="8">
        <v>38</v>
      </c>
      <c r="N31" s="41">
        <f t="shared" si="3"/>
        <v>-0.90011001641861</v>
      </c>
      <c r="O31" s="41">
        <f t="shared" si="4"/>
        <v>-0.90011001641861</v>
      </c>
    </row>
    <row r="32" spans="1:15">
      <c r="A32">
        <v>53</v>
      </c>
      <c r="B32" t="s">
        <v>143</v>
      </c>
      <c r="C32">
        <v>3.68</v>
      </c>
      <c r="D32" s="49">
        <f t="shared" si="1"/>
        <v>4.6</v>
      </c>
      <c r="E32" s="41">
        <f t="shared" si="2"/>
        <v>0.402520854363378</v>
      </c>
      <c r="H32">
        <v>214</v>
      </c>
      <c r="I32" t="s">
        <v>340</v>
      </c>
      <c r="J32">
        <v>88.31</v>
      </c>
      <c r="K32" s="41">
        <f t="shared" si="0"/>
        <v>0.0671422116688836</v>
      </c>
      <c r="M32" s="8">
        <v>39</v>
      </c>
      <c r="N32" s="41">
        <f t="shared" si="3"/>
        <v>0.870974786184256</v>
      </c>
      <c r="O32" s="41">
        <f t="shared" si="4"/>
        <v>0.870974786184256</v>
      </c>
    </row>
    <row r="33" spans="1:15">
      <c r="A33">
        <v>54</v>
      </c>
      <c r="B33" t="s">
        <v>145</v>
      </c>
      <c r="C33">
        <v>3.85</v>
      </c>
      <c r="D33" s="49">
        <f t="shared" si="1"/>
        <v>4.8125</v>
      </c>
      <c r="E33" s="41">
        <f t="shared" si="2"/>
        <v>1.09454350446631</v>
      </c>
      <c r="H33">
        <v>234</v>
      </c>
      <c r="I33" t="s">
        <v>361</v>
      </c>
      <c r="J33">
        <v>86.32</v>
      </c>
      <c r="K33" s="41">
        <f t="shared" si="0"/>
        <v>-0.423540862958602</v>
      </c>
      <c r="M33" s="8">
        <v>40</v>
      </c>
      <c r="N33" s="41">
        <f t="shared" si="3"/>
        <v>1.25737236331405</v>
      </c>
      <c r="O33" s="41">
        <f t="shared" si="4"/>
        <v>1.25737236331405</v>
      </c>
    </row>
    <row r="34" spans="1:15">
      <c r="A34">
        <v>55</v>
      </c>
      <c r="B34" t="s">
        <v>147</v>
      </c>
      <c r="C34">
        <v>3.81</v>
      </c>
      <c r="D34" s="49">
        <f t="shared" si="1"/>
        <v>4.7625</v>
      </c>
      <c r="E34" s="41">
        <f t="shared" si="2"/>
        <v>0.931714645618559</v>
      </c>
      <c r="H34">
        <v>241</v>
      </c>
      <c r="I34" t="s">
        <v>366</v>
      </c>
      <c r="J34">
        <v>90.01</v>
      </c>
      <c r="K34" s="41">
        <f t="shared" si="0"/>
        <v>0.48631870758181</v>
      </c>
      <c r="M34" s="8">
        <v>41</v>
      </c>
      <c r="N34" s="41">
        <f t="shared" si="3"/>
        <v>-0.408746398396969</v>
      </c>
      <c r="O34" s="41">
        <f t="shared" si="4"/>
        <v>-0.408746398396969</v>
      </c>
    </row>
    <row r="35" spans="1:15">
      <c r="A35">
        <v>57</v>
      </c>
      <c r="B35" t="s">
        <v>149</v>
      </c>
      <c r="C35">
        <v>4.35</v>
      </c>
      <c r="D35" s="49">
        <f t="shared" si="1"/>
        <v>4.35</v>
      </c>
      <c r="E35" s="41">
        <f t="shared" si="2"/>
        <v>-0.411623439875367</v>
      </c>
      <c r="H35">
        <v>244</v>
      </c>
      <c r="I35" t="s">
        <v>369</v>
      </c>
      <c r="J35">
        <v>91.13</v>
      </c>
      <c r="K35" s="41">
        <f t="shared" si="0"/>
        <v>0.762482046065617</v>
      </c>
      <c r="M35" s="8">
        <v>42</v>
      </c>
      <c r="N35" s="41">
        <f t="shared" si="3"/>
        <v>-0.551759555826084</v>
      </c>
      <c r="O35" s="41">
        <f t="shared" si="4"/>
        <v>-0.551759555826084</v>
      </c>
    </row>
    <row r="36" spans="1:15">
      <c r="A36">
        <v>58</v>
      </c>
      <c r="B36" t="s">
        <v>152</v>
      </c>
      <c r="C36">
        <v>3.51</v>
      </c>
      <c r="D36" s="49">
        <f t="shared" si="1"/>
        <v>4.3875</v>
      </c>
      <c r="E36" s="41">
        <f t="shared" si="2"/>
        <v>-0.289501795739556</v>
      </c>
      <c r="H36">
        <v>277</v>
      </c>
      <c r="I36" t="s">
        <v>404</v>
      </c>
      <c r="J36">
        <v>90.37</v>
      </c>
      <c r="K36" s="41">
        <f t="shared" si="0"/>
        <v>0.575085494951605</v>
      </c>
      <c r="M36" s="8">
        <v>43</v>
      </c>
      <c r="N36" s="41">
        <f t="shared" si="3"/>
        <v>1.54232286629761</v>
      </c>
      <c r="O36" s="41">
        <f t="shared" si="4"/>
        <v>1.54232286629761</v>
      </c>
    </row>
    <row r="37" spans="1:15">
      <c r="A37">
        <v>62</v>
      </c>
      <c r="B37" t="s">
        <v>154</v>
      </c>
      <c r="C37">
        <v>3.8</v>
      </c>
      <c r="D37" s="49">
        <f t="shared" si="1"/>
        <v>4.75</v>
      </c>
      <c r="E37" s="41">
        <f t="shared" si="2"/>
        <v>0.891007430906621</v>
      </c>
      <c r="H37" s="9">
        <v>278</v>
      </c>
      <c r="I37" s="9" t="s">
        <v>406</v>
      </c>
      <c r="J37">
        <v>88.9</v>
      </c>
      <c r="K37" s="41">
        <f t="shared" si="0"/>
        <v>0.212621113191606</v>
      </c>
      <c r="M37" s="8">
        <v>44</v>
      </c>
      <c r="N37" s="41">
        <f t="shared" si="3"/>
        <v>1.70515172514536</v>
      </c>
      <c r="O37" s="41">
        <f t="shared" si="4"/>
        <v>1.70515172514536</v>
      </c>
    </row>
    <row r="38" spans="1:15">
      <c r="A38">
        <v>63</v>
      </c>
      <c r="B38" t="s">
        <v>156</v>
      </c>
      <c r="C38">
        <v>3.59</v>
      </c>
      <c r="D38" s="49">
        <f t="shared" si="1"/>
        <v>4.4875</v>
      </c>
      <c r="E38" s="41">
        <f t="shared" si="2"/>
        <v>0.0361559219559418</v>
      </c>
      <c r="H38">
        <v>283</v>
      </c>
      <c r="I38" t="s">
        <v>412</v>
      </c>
      <c r="J38">
        <v>98.47</v>
      </c>
      <c r="K38" s="41">
        <f t="shared" si="0"/>
        <v>2.57233821077201</v>
      </c>
      <c r="M38" s="8">
        <v>46</v>
      </c>
      <c r="N38" s="41">
        <f t="shared" si="3"/>
        <v>0.565349713211126</v>
      </c>
      <c r="O38" s="41">
        <f t="shared" si="4"/>
        <v>0.565349713211126</v>
      </c>
    </row>
    <row r="39" spans="1:15">
      <c r="A39">
        <v>64</v>
      </c>
      <c r="B39" t="s">
        <v>158</v>
      </c>
      <c r="C39">
        <v>3.79</v>
      </c>
      <c r="D39" s="49">
        <f t="shared" si="1"/>
        <v>4.7375</v>
      </c>
      <c r="E39" s="41">
        <f t="shared" si="2"/>
        <v>0.850300216194683</v>
      </c>
      <c r="H39">
        <v>290</v>
      </c>
      <c r="I39" t="s">
        <v>420</v>
      </c>
      <c r="J39">
        <v>87.84</v>
      </c>
      <c r="K39" s="41">
        <f t="shared" si="0"/>
        <v>-0.048747760730572</v>
      </c>
      <c r="M39" s="8">
        <v>47</v>
      </c>
      <c r="N39" s="41">
        <f t="shared" si="3"/>
        <v>-0.672149614031764</v>
      </c>
      <c r="O39" s="41">
        <f t="shared" si="4"/>
        <v>-0.672149614031764</v>
      </c>
    </row>
    <row r="40" spans="1:15">
      <c r="A40">
        <v>65</v>
      </c>
      <c r="B40" t="s">
        <v>159</v>
      </c>
      <c r="C40">
        <v>3.81</v>
      </c>
      <c r="D40" s="49">
        <f t="shared" si="1"/>
        <v>4.7625</v>
      </c>
      <c r="E40" s="41">
        <f t="shared" si="2"/>
        <v>0.931714645618559</v>
      </c>
      <c r="H40">
        <v>293</v>
      </c>
      <c r="I40" t="s">
        <v>424</v>
      </c>
      <c r="J40">
        <v>86.7</v>
      </c>
      <c r="K40" s="41">
        <f t="shared" si="0"/>
        <v>-0.329842587401593</v>
      </c>
      <c r="M40" s="8">
        <v>48</v>
      </c>
      <c r="N40" s="41">
        <f t="shared" si="3"/>
        <v>0.343305550152694</v>
      </c>
      <c r="O40" s="41">
        <f t="shared" si="4"/>
        <v>0.343305550152694</v>
      </c>
    </row>
    <row r="41" spans="1:15">
      <c r="A41">
        <v>66</v>
      </c>
      <c r="B41" t="s">
        <v>161</v>
      </c>
      <c r="C41">
        <v>3.79</v>
      </c>
      <c r="D41" s="49">
        <f t="shared" si="1"/>
        <v>4.7375</v>
      </c>
      <c r="E41" s="41">
        <f t="shared" si="2"/>
        <v>0.850300216194683</v>
      </c>
      <c r="H41">
        <v>307</v>
      </c>
      <c r="I41" t="s">
        <v>441</v>
      </c>
      <c r="J41">
        <v>86.23</v>
      </c>
      <c r="K41" s="41">
        <f t="shared" si="0"/>
        <v>-0.445732559801048</v>
      </c>
      <c r="M41" s="8">
        <v>49</v>
      </c>
      <c r="N41" s="41">
        <f t="shared" si="3"/>
        <v>0.48393528378725</v>
      </c>
      <c r="O41" s="41">
        <f t="shared" si="4"/>
        <v>0.48393528378725</v>
      </c>
    </row>
    <row r="42" spans="1:15">
      <c r="A42">
        <v>70</v>
      </c>
      <c r="B42" t="s">
        <v>164</v>
      </c>
      <c r="C42">
        <v>3.92</v>
      </c>
      <c r="D42" s="49">
        <f t="shared" si="1"/>
        <v>4.9</v>
      </c>
      <c r="E42" s="41">
        <f t="shared" si="2"/>
        <v>1.37949400744987</v>
      </c>
      <c r="H42">
        <v>313</v>
      </c>
      <c r="I42" t="s">
        <v>446</v>
      </c>
      <c r="J42">
        <v>89.7</v>
      </c>
      <c r="K42" s="41">
        <f t="shared" si="0"/>
        <v>0.40988064068004</v>
      </c>
      <c r="M42" s="8">
        <v>50</v>
      </c>
      <c r="N42" s="41">
        <f t="shared" si="3"/>
        <v>-15.8936193062392</v>
      </c>
      <c r="O42" s="41">
        <f t="shared" si="4"/>
        <v>-15.8936193062392</v>
      </c>
    </row>
    <row r="43" spans="1:15">
      <c r="A43">
        <v>71</v>
      </c>
      <c r="B43" t="s">
        <v>165</v>
      </c>
      <c r="C43">
        <v>4.08</v>
      </c>
      <c r="D43" s="49">
        <f t="shared" si="1"/>
        <v>4.08</v>
      </c>
      <c r="E43" s="41">
        <f t="shared" si="2"/>
        <v>-1.29089927765321</v>
      </c>
      <c r="H43">
        <v>320</v>
      </c>
      <c r="I43" t="s">
        <v>454</v>
      </c>
      <c r="J43">
        <v>88.07</v>
      </c>
      <c r="K43" s="41">
        <f t="shared" si="0"/>
        <v>0.00796435342235067</v>
      </c>
      <c r="M43" s="8">
        <v>51</v>
      </c>
      <c r="N43" s="41">
        <f t="shared" si="3"/>
        <v>0.321106424939503</v>
      </c>
      <c r="O43" s="41">
        <f t="shared" si="4"/>
        <v>0.321106424939503</v>
      </c>
    </row>
    <row r="44" spans="1:15">
      <c r="A44">
        <v>74</v>
      </c>
      <c r="B44" t="s">
        <v>166</v>
      </c>
      <c r="C44">
        <v>4.15</v>
      </c>
      <c r="D44" s="49">
        <f t="shared" si="1"/>
        <v>4.15</v>
      </c>
      <c r="E44" s="41">
        <f t="shared" si="2"/>
        <v>-1.06293887526636</v>
      </c>
      <c r="H44" s="9">
        <v>336</v>
      </c>
      <c r="I44" s="9" t="s">
        <v>464</v>
      </c>
      <c r="J44">
        <v>89.8</v>
      </c>
      <c r="K44" s="41">
        <f t="shared" si="0"/>
        <v>0.434538081616093</v>
      </c>
      <c r="M44" s="8">
        <v>52</v>
      </c>
      <c r="N44" s="41">
        <f t="shared" si="3"/>
        <v>0.503578916237046</v>
      </c>
      <c r="O44" s="41">
        <f t="shared" si="4"/>
        <v>0.503578916237046</v>
      </c>
    </row>
    <row r="45" spans="1:15">
      <c r="A45">
        <v>79</v>
      </c>
      <c r="B45" t="s">
        <v>171</v>
      </c>
      <c r="C45">
        <v>3.91</v>
      </c>
      <c r="D45" s="49">
        <f t="shared" si="1"/>
        <v>4.8875</v>
      </c>
      <c r="E45" s="41">
        <f t="shared" si="2"/>
        <v>1.33878679273793</v>
      </c>
      <c r="H45">
        <v>340</v>
      </c>
      <c r="I45" t="s">
        <v>465</v>
      </c>
      <c r="J45">
        <v>90.42</v>
      </c>
      <c r="K45" s="41">
        <f t="shared" si="0"/>
        <v>0.587414215419632</v>
      </c>
      <c r="M45" s="8">
        <v>53</v>
      </c>
      <c r="N45" s="41">
        <f t="shared" si="3"/>
        <v>0.402520854363378</v>
      </c>
      <c r="O45" s="41">
        <f t="shared" si="4"/>
        <v>0.402520854363378</v>
      </c>
    </row>
    <row r="46" spans="1:15">
      <c r="A46">
        <v>81</v>
      </c>
      <c r="B46" t="s">
        <v>175</v>
      </c>
      <c r="C46">
        <v>4.29</v>
      </c>
      <c r="D46" s="49">
        <f t="shared" si="1"/>
        <v>4.29</v>
      </c>
      <c r="E46" s="41">
        <f t="shared" si="2"/>
        <v>-0.607018070492663</v>
      </c>
      <c r="H46">
        <v>346</v>
      </c>
      <c r="I46" t="s">
        <v>468</v>
      </c>
      <c r="J46">
        <v>93.11</v>
      </c>
      <c r="K46" s="41">
        <f t="shared" si="0"/>
        <v>1.2506993765995</v>
      </c>
      <c r="M46" s="8">
        <v>54</v>
      </c>
      <c r="N46" s="41">
        <f t="shared" si="3"/>
        <v>1.09454350446631</v>
      </c>
      <c r="O46" s="41">
        <f t="shared" si="4"/>
        <v>1.09454350446631</v>
      </c>
    </row>
    <row r="47" spans="1:15">
      <c r="A47">
        <v>83</v>
      </c>
      <c r="B47" t="s">
        <v>177</v>
      </c>
      <c r="C47">
        <v>3.72</v>
      </c>
      <c r="D47" s="49">
        <f t="shared" si="1"/>
        <v>4.65</v>
      </c>
      <c r="E47" s="41">
        <f t="shared" si="2"/>
        <v>0.565349713211126</v>
      </c>
      <c r="H47">
        <v>378</v>
      </c>
      <c r="I47" t="s">
        <v>499</v>
      </c>
      <c r="J47">
        <v>89.27</v>
      </c>
      <c r="K47" s="41">
        <f t="shared" si="0"/>
        <v>0.303853644655005</v>
      </c>
      <c r="M47" s="8">
        <v>55</v>
      </c>
      <c r="N47" s="41">
        <f t="shared" si="3"/>
        <v>0.931714645618559</v>
      </c>
      <c r="O47" s="41">
        <f t="shared" si="4"/>
        <v>0.931714645618559</v>
      </c>
    </row>
    <row r="48" spans="1:15">
      <c r="A48">
        <v>84</v>
      </c>
      <c r="B48" t="s">
        <v>178</v>
      </c>
      <c r="C48">
        <v>3.82</v>
      </c>
      <c r="D48" s="49">
        <f t="shared" si="1"/>
        <v>4.775</v>
      </c>
      <c r="E48" s="41">
        <f t="shared" si="2"/>
        <v>0.972421860330493</v>
      </c>
      <c r="H48">
        <v>402</v>
      </c>
      <c r="I48" t="s">
        <v>518</v>
      </c>
      <c r="J48">
        <v>95.91</v>
      </c>
      <c r="K48" s="41">
        <f t="shared" si="0"/>
        <v>1.94110772280902</v>
      </c>
      <c r="M48" s="8">
        <v>57</v>
      </c>
      <c r="N48" s="41">
        <f t="shared" si="3"/>
        <v>-0.411623439875367</v>
      </c>
      <c r="O48" s="41">
        <f t="shared" si="4"/>
        <v>-0.411623439875367</v>
      </c>
    </row>
    <row r="49" spans="1:15">
      <c r="A49">
        <v>86</v>
      </c>
      <c r="B49" t="s">
        <v>181</v>
      </c>
      <c r="C49">
        <v>3.24</v>
      </c>
      <c r="D49" s="49">
        <f t="shared" si="1"/>
        <v>4.05</v>
      </c>
      <c r="E49" s="41">
        <f t="shared" si="2"/>
        <v>-1.38859659296185</v>
      </c>
      <c r="H49">
        <v>416</v>
      </c>
      <c r="I49" t="s">
        <v>535</v>
      </c>
      <c r="J49">
        <v>86.68</v>
      </c>
      <c r="K49" s="41">
        <f t="shared" si="0"/>
        <v>-0.334774075588803</v>
      </c>
      <c r="M49" s="8">
        <v>58</v>
      </c>
      <c r="N49" s="41">
        <f t="shared" si="3"/>
        <v>-0.289501795739556</v>
      </c>
      <c r="O49" s="41">
        <f t="shared" si="4"/>
        <v>-0.289501795739556</v>
      </c>
    </row>
    <row r="50" spans="1:15">
      <c r="A50">
        <v>89</v>
      </c>
      <c r="B50" t="s">
        <v>185</v>
      </c>
      <c r="C50">
        <v>3.68</v>
      </c>
      <c r="D50" s="49">
        <f t="shared" si="1"/>
        <v>4.6</v>
      </c>
      <c r="E50" s="41">
        <f t="shared" si="2"/>
        <v>0.402520854363378</v>
      </c>
      <c r="H50">
        <v>429</v>
      </c>
      <c r="I50" t="s">
        <v>544</v>
      </c>
      <c r="J50">
        <v>85.41</v>
      </c>
      <c r="K50" s="41">
        <f t="shared" si="0"/>
        <v>-0.647923575476696</v>
      </c>
      <c r="M50" s="8">
        <v>60</v>
      </c>
      <c r="N50" s="41">
        <f t="shared" si="3"/>
        <v>0.173169207693916</v>
      </c>
      <c r="O50" s="41">
        <f t="shared" si="4"/>
        <v>0.173169207693916</v>
      </c>
    </row>
    <row r="51" spans="1:15">
      <c r="A51">
        <v>90</v>
      </c>
      <c r="B51" t="s">
        <v>187</v>
      </c>
      <c r="C51">
        <v>3.66</v>
      </c>
      <c r="D51" s="49">
        <f t="shared" si="1"/>
        <v>4.575</v>
      </c>
      <c r="E51" s="41">
        <f t="shared" si="2"/>
        <v>0.321106424939503</v>
      </c>
      <c r="H51">
        <v>430</v>
      </c>
      <c r="I51" t="s">
        <v>546</v>
      </c>
      <c r="J51">
        <v>90.78</v>
      </c>
      <c r="K51" s="41">
        <f t="shared" si="0"/>
        <v>0.676181002789428</v>
      </c>
      <c r="M51" s="8">
        <v>62</v>
      </c>
      <c r="N51" s="41">
        <f t="shared" si="3"/>
        <v>0.891007430906621</v>
      </c>
      <c r="O51" s="41">
        <f t="shared" si="4"/>
        <v>0.891007430906621</v>
      </c>
    </row>
    <row r="52" spans="1:15">
      <c r="A52">
        <v>91</v>
      </c>
      <c r="B52" t="s">
        <v>189</v>
      </c>
      <c r="C52">
        <v>4.09</v>
      </c>
      <c r="D52" s="49">
        <f t="shared" si="1"/>
        <v>4.09</v>
      </c>
      <c r="E52" s="41">
        <f t="shared" si="2"/>
        <v>-1.25833350588366</v>
      </c>
      <c r="H52">
        <v>434</v>
      </c>
      <c r="I52" t="s">
        <v>551</v>
      </c>
      <c r="J52">
        <v>90.91</v>
      </c>
      <c r="K52" s="41">
        <f t="shared" si="0"/>
        <v>0.708235676006297</v>
      </c>
      <c r="M52" s="8">
        <v>63</v>
      </c>
      <c r="N52" s="41">
        <f t="shared" si="3"/>
        <v>0.0361559219559418</v>
      </c>
      <c r="O52" s="41">
        <f t="shared" si="4"/>
        <v>0.0361559219559418</v>
      </c>
    </row>
    <row r="53" spans="1:15">
      <c r="A53">
        <v>94</v>
      </c>
      <c r="B53" t="s">
        <v>194</v>
      </c>
      <c r="C53">
        <v>3.49</v>
      </c>
      <c r="D53" s="49">
        <f t="shared" si="1"/>
        <v>4.3625</v>
      </c>
      <c r="E53" s="41">
        <f t="shared" si="2"/>
        <v>-0.370916225163426</v>
      </c>
      <c r="H53">
        <v>435</v>
      </c>
      <c r="I53" t="s">
        <v>552</v>
      </c>
      <c r="J53">
        <v>89.44</v>
      </c>
      <c r="K53" s="41">
        <f t="shared" si="0"/>
        <v>0.345771294246297</v>
      </c>
      <c r="M53" s="8">
        <v>64</v>
      </c>
      <c r="N53" s="41">
        <f t="shared" si="3"/>
        <v>0.850300216194683</v>
      </c>
      <c r="O53" s="41">
        <f t="shared" si="4"/>
        <v>0.850300216194683</v>
      </c>
    </row>
    <row r="54" spans="1:15">
      <c r="A54">
        <v>96</v>
      </c>
      <c r="B54" t="s">
        <v>198</v>
      </c>
      <c r="C54">
        <v>4.54</v>
      </c>
      <c r="D54" s="49">
        <f t="shared" si="1"/>
        <v>4.54</v>
      </c>
      <c r="E54" s="41">
        <f t="shared" si="2"/>
        <v>0.207126223746078</v>
      </c>
      <c r="H54">
        <v>438</v>
      </c>
      <c r="I54" t="s">
        <v>555</v>
      </c>
      <c r="J54">
        <v>90.24</v>
      </c>
      <c r="K54" s="41">
        <f t="shared" si="0"/>
        <v>0.543030821734732</v>
      </c>
      <c r="M54" s="8">
        <v>65</v>
      </c>
      <c r="N54" s="41">
        <f t="shared" si="3"/>
        <v>0.931714645618559</v>
      </c>
      <c r="O54" s="41">
        <f t="shared" si="4"/>
        <v>0.931714645618559</v>
      </c>
    </row>
    <row r="55" spans="1:15">
      <c r="A55">
        <v>99</v>
      </c>
      <c r="B55" t="s">
        <v>201</v>
      </c>
      <c r="C55">
        <v>3.93</v>
      </c>
      <c r="D55" s="49">
        <f t="shared" si="1"/>
        <v>4.9125</v>
      </c>
      <c r="E55" s="41">
        <f t="shared" si="2"/>
        <v>1.4202012221618</v>
      </c>
      <c r="H55">
        <v>448</v>
      </c>
      <c r="I55" t="s">
        <v>568</v>
      </c>
      <c r="J55">
        <v>86.84</v>
      </c>
      <c r="K55" s="41">
        <f t="shared" si="0"/>
        <v>-0.295322170091116</v>
      </c>
      <c r="M55" s="8">
        <v>66</v>
      </c>
      <c r="N55" s="41">
        <f t="shared" si="3"/>
        <v>0.850300216194683</v>
      </c>
      <c r="O55" s="41">
        <f t="shared" si="4"/>
        <v>0.850300216194683</v>
      </c>
    </row>
    <row r="56" spans="1:15">
      <c r="A56">
        <v>100</v>
      </c>
      <c r="B56" t="s">
        <v>202</v>
      </c>
      <c r="C56">
        <v>3.77</v>
      </c>
      <c r="D56" s="49">
        <f t="shared" si="1"/>
        <v>4.7125</v>
      </c>
      <c r="E56" s="41">
        <f t="shared" si="2"/>
        <v>0.768885786770811</v>
      </c>
      <c r="H56">
        <v>452</v>
      </c>
      <c r="I56" t="s">
        <v>572</v>
      </c>
      <c r="J56">
        <v>93.14</v>
      </c>
      <c r="K56" s="41">
        <f t="shared" si="0"/>
        <v>1.25809660888031</v>
      </c>
      <c r="M56" s="8">
        <v>68</v>
      </c>
      <c r="N56" s="41">
        <f t="shared" si="3"/>
        <v>-0.61833464635343</v>
      </c>
      <c r="O56" s="41">
        <f t="shared" si="4"/>
        <v>-0.61833464635343</v>
      </c>
    </row>
    <row r="57" spans="1:15">
      <c r="A57">
        <v>101</v>
      </c>
      <c r="B57" t="s">
        <v>204</v>
      </c>
      <c r="C57">
        <v>3.82</v>
      </c>
      <c r="D57" s="49">
        <f t="shared" si="1"/>
        <v>4.775</v>
      </c>
      <c r="E57" s="41">
        <f t="shared" si="2"/>
        <v>0.972421860330493</v>
      </c>
      <c r="H57">
        <v>455</v>
      </c>
      <c r="I57" t="s">
        <v>575</v>
      </c>
      <c r="J57">
        <v>89.53</v>
      </c>
      <c r="K57" s="41">
        <f t="shared" si="0"/>
        <v>0.367962991088747</v>
      </c>
      <c r="M57" s="8">
        <v>70</v>
      </c>
      <c r="N57" s="41">
        <f t="shared" si="3"/>
        <v>1.37949400744987</v>
      </c>
      <c r="O57" s="41">
        <f t="shared" si="4"/>
        <v>1.37949400744987</v>
      </c>
    </row>
    <row r="58" spans="1:15">
      <c r="A58">
        <v>103</v>
      </c>
      <c r="B58" t="s">
        <v>206</v>
      </c>
      <c r="C58">
        <v>3.66</v>
      </c>
      <c r="D58" s="49">
        <f t="shared" si="1"/>
        <v>4.575</v>
      </c>
      <c r="E58" s="41">
        <f t="shared" si="2"/>
        <v>0.321106424939503</v>
      </c>
      <c r="H58">
        <v>468</v>
      </c>
      <c r="I58" t="s">
        <v>588</v>
      </c>
      <c r="J58">
        <v>93.02</v>
      </c>
      <c r="K58" s="41">
        <f t="shared" si="0"/>
        <v>1.22850767975705</v>
      </c>
      <c r="M58" s="8">
        <v>71</v>
      </c>
      <c r="N58" s="41">
        <f t="shared" si="3"/>
        <v>-1.29089927765321</v>
      </c>
      <c r="O58" s="41">
        <f t="shared" si="4"/>
        <v>-1.29089927765321</v>
      </c>
    </row>
    <row r="59" spans="1:15">
      <c r="A59">
        <v>105</v>
      </c>
      <c r="B59" t="s">
        <v>209</v>
      </c>
      <c r="C59">
        <v>3.61</v>
      </c>
      <c r="D59" s="49">
        <f t="shared" si="1"/>
        <v>4.5125</v>
      </c>
      <c r="E59" s="41">
        <f t="shared" si="2"/>
        <v>0.117570351379817</v>
      </c>
      <c r="H59">
        <v>478</v>
      </c>
      <c r="I59" t="s">
        <v>596</v>
      </c>
      <c r="J59">
        <v>86.02</v>
      </c>
      <c r="K59" s="41">
        <f t="shared" si="0"/>
        <v>-0.497513185766765</v>
      </c>
      <c r="M59" s="8">
        <v>74</v>
      </c>
      <c r="N59" s="41">
        <f t="shared" si="3"/>
        <v>-1.06293887526636</v>
      </c>
      <c r="O59" s="41">
        <f t="shared" si="4"/>
        <v>-1.06293887526636</v>
      </c>
    </row>
    <row r="60" spans="1:15">
      <c r="A60">
        <v>106</v>
      </c>
      <c r="B60" t="s">
        <v>210</v>
      </c>
      <c r="C60">
        <v>3.88</v>
      </c>
      <c r="D60" s="49">
        <f t="shared" si="1"/>
        <v>4.85</v>
      </c>
      <c r="E60" s="41">
        <f t="shared" si="2"/>
        <v>1.21666514860212</v>
      </c>
      <c r="H60">
        <v>479</v>
      </c>
      <c r="I60" t="s">
        <v>598</v>
      </c>
      <c r="J60">
        <v>89.29</v>
      </c>
      <c r="K60" s="41">
        <f t="shared" si="0"/>
        <v>0.308785132842218</v>
      </c>
      <c r="M60" s="8">
        <v>76</v>
      </c>
      <c r="N60" s="41">
        <f t="shared" si="3"/>
        <v>0.565222518577182</v>
      </c>
      <c r="O60" s="41">
        <f t="shared" si="4"/>
        <v>0.565222518577182</v>
      </c>
    </row>
    <row r="61" spans="1:15">
      <c r="A61">
        <v>107</v>
      </c>
      <c r="B61" t="s">
        <v>212</v>
      </c>
      <c r="C61">
        <v>3.71</v>
      </c>
      <c r="D61" s="49">
        <f t="shared" si="1"/>
        <v>4.6375</v>
      </c>
      <c r="E61" s="41">
        <f t="shared" si="2"/>
        <v>0.524642498499188</v>
      </c>
      <c r="H61">
        <v>485</v>
      </c>
      <c r="I61" t="s">
        <v>606</v>
      </c>
      <c r="J61">
        <v>90.51</v>
      </c>
      <c r="K61" s="41">
        <f t="shared" si="0"/>
        <v>0.609605912262082</v>
      </c>
      <c r="M61" s="8">
        <v>78</v>
      </c>
      <c r="N61" s="41">
        <f t="shared" si="3"/>
        <v>-0.832854382497105</v>
      </c>
      <c r="O61" s="41">
        <f t="shared" si="4"/>
        <v>-0.832854382497105</v>
      </c>
    </row>
    <row r="62" spans="1:15">
      <c r="A62">
        <v>112</v>
      </c>
      <c r="B62" t="s">
        <v>217</v>
      </c>
      <c r="C62">
        <v>3.49</v>
      </c>
      <c r="D62" s="49">
        <f t="shared" si="1"/>
        <v>4.3625</v>
      </c>
      <c r="E62" s="41">
        <f t="shared" si="2"/>
        <v>-0.370916225163426</v>
      </c>
      <c r="H62">
        <v>492</v>
      </c>
      <c r="I62" t="s">
        <v>612</v>
      </c>
      <c r="J62">
        <v>89.09</v>
      </c>
      <c r="K62" s="41">
        <f t="shared" si="0"/>
        <v>0.259470250970108</v>
      </c>
      <c r="M62" s="8">
        <v>79</v>
      </c>
      <c r="N62" s="41">
        <f t="shared" si="3"/>
        <v>1.33878679273793</v>
      </c>
      <c r="O62" s="41">
        <f t="shared" si="4"/>
        <v>1.33878679273793</v>
      </c>
    </row>
    <row r="63" spans="1:15">
      <c r="A63">
        <v>113</v>
      </c>
      <c r="B63" t="s">
        <v>219</v>
      </c>
      <c r="C63">
        <v>3.99</v>
      </c>
      <c r="D63" s="49">
        <f t="shared" si="1"/>
        <v>4.9875</v>
      </c>
      <c r="E63" s="41">
        <f t="shared" si="2"/>
        <v>1.66444451043343</v>
      </c>
      <c r="H63">
        <v>511</v>
      </c>
      <c r="I63" t="s">
        <v>633</v>
      </c>
      <c r="J63">
        <v>85.36</v>
      </c>
      <c r="K63" s="41">
        <f t="shared" si="0"/>
        <v>-0.660252295944723</v>
      </c>
      <c r="M63" s="8">
        <v>80</v>
      </c>
      <c r="N63" s="41">
        <f t="shared" si="3"/>
        <v>-0.0166930875137024</v>
      </c>
      <c r="O63" s="41">
        <f t="shared" si="4"/>
        <v>-0.0166930875137024</v>
      </c>
    </row>
    <row r="64" spans="1:15">
      <c r="A64">
        <v>115</v>
      </c>
      <c r="B64" t="s">
        <v>220</v>
      </c>
      <c r="C64">
        <v>4.01</v>
      </c>
      <c r="D64" s="49">
        <f t="shared" si="1"/>
        <v>4.01</v>
      </c>
      <c r="E64" s="41">
        <f t="shared" si="2"/>
        <v>-1.51885968004005</v>
      </c>
      <c r="H64">
        <v>512</v>
      </c>
      <c r="I64" t="s">
        <v>634</v>
      </c>
      <c r="J64">
        <v>85.31</v>
      </c>
      <c r="K64" s="41">
        <f t="shared" si="0"/>
        <v>-0.672581016412749</v>
      </c>
      <c r="M64" s="8">
        <v>81</v>
      </c>
      <c r="N64" s="41">
        <f t="shared" si="3"/>
        <v>-0.607018070492663</v>
      </c>
      <c r="O64" s="41">
        <f t="shared" si="4"/>
        <v>-0.607018070492663</v>
      </c>
    </row>
    <row r="65" spans="1:15">
      <c r="A65">
        <v>116</v>
      </c>
      <c r="B65" t="s">
        <v>221</v>
      </c>
      <c r="C65">
        <v>3.56</v>
      </c>
      <c r="D65" s="49">
        <f t="shared" si="1"/>
        <v>4.45</v>
      </c>
      <c r="E65" s="41">
        <f t="shared" si="2"/>
        <v>-0.0859657221798682</v>
      </c>
      <c r="H65">
        <v>513</v>
      </c>
      <c r="I65" t="s">
        <v>636</v>
      </c>
      <c r="J65">
        <v>85.99</v>
      </c>
      <c r="K65" s="41">
        <f t="shared" si="0"/>
        <v>-0.504910418047581</v>
      </c>
      <c r="M65" s="8">
        <v>83</v>
      </c>
      <c r="N65" s="41">
        <f t="shared" si="3"/>
        <v>0.565349713211126</v>
      </c>
      <c r="O65" s="41">
        <f t="shared" si="4"/>
        <v>0.565349713211126</v>
      </c>
    </row>
    <row r="66" spans="1:15">
      <c r="A66">
        <v>117</v>
      </c>
      <c r="B66" t="s">
        <v>223</v>
      </c>
      <c r="C66">
        <v>3.95</v>
      </c>
      <c r="D66" s="49">
        <f t="shared" si="1"/>
        <v>4.9375</v>
      </c>
      <c r="E66" s="41">
        <f t="shared" si="2"/>
        <v>1.50161565158568</v>
      </c>
      <c r="H66">
        <v>520</v>
      </c>
      <c r="I66" t="s">
        <v>641</v>
      </c>
      <c r="J66">
        <v>89.52</v>
      </c>
      <c r="K66" s="41">
        <f t="shared" ref="K66:K129" si="5">(J66-$J$403)/$J$404</f>
        <v>0.365497246995141</v>
      </c>
      <c r="M66" s="8">
        <v>84</v>
      </c>
      <c r="N66" s="41">
        <f t="shared" si="3"/>
        <v>0.972421860330493</v>
      </c>
      <c r="O66" s="41">
        <f t="shared" si="4"/>
        <v>0.972421860330493</v>
      </c>
    </row>
    <row r="67" spans="1:15">
      <c r="A67">
        <v>119</v>
      </c>
      <c r="B67" t="s">
        <v>226</v>
      </c>
      <c r="C67">
        <v>3.68</v>
      </c>
      <c r="D67" s="49">
        <f t="shared" ref="D67:D130" si="6">IF(C67&gt;4,C67,C67*1.25)</f>
        <v>4.6</v>
      </c>
      <c r="E67" s="41">
        <f t="shared" ref="E67:E130" si="7">(D67-$D$579)/$D$580</f>
        <v>0.402520854363378</v>
      </c>
      <c r="H67">
        <v>522</v>
      </c>
      <c r="I67" t="s">
        <v>643</v>
      </c>
      <c r="J67">
        <v>88.29</v>
      </c>
      <c r="K67" s="41">
        <f t="shared" si="5"/>
        <v>0.0622107234816736</v>
      </c>
      <c r="M67" s="8">
        <v>85</v>
      </c>
      <c r="N67" s="41">
        <f t="shared" ref="N67:N130" si="8">IFERROR(IFERROR(VLOOKUP(M67,$A:$E,5,0),VLOOKUP(M67,$H:$K,4,0)),"")</f>
        <v>1.31727446712684</v>
      </c>
      <c r="O67" s="41">
        <f t="shared" ref="O67:O130" si="9">IF(N67&lt;&gt;"",N67,$N$980)</f>
        <v>1.31727446712684</v>
      </c>
    </row>
    <row r="68" spans="1:15">
      <c r="A68">
        <v>120</v>
      </c>
      <c r="B68" t="s">
        <v>228</v>
      </c>
      <c r="C68">
        <v>4.39</v>
      </c>
      <c r="D68" s="49">
        <f t="shared" si="6"/>
        <v>4.39</v>
      </c>
      <c r="E68" s="41">
        <f t="shared" si="7"/>
        <v>-0.281360352797168</v>
      </c>
      <c r="H68">
        <v>536</v>
      </c>
      <c r="I68" t="s">
        <v>658</v>
      </c>
      <c r="J68">
        <v>87.63</v>
      </c>
      <c r="K68" s="41">
        <f t="shared" si="5"/>
        <v>-0.100528386696288</v>
      </c>
      <c r="M68" s="8">
        <v>86</v>
      </c>
      <c r="N68" s="41">
        <f t="shared" si="8"/>
        <v>-1.38859659296185</v>
      </c>
      <c r="O68" s="41">
        <f t="shared" si="9"/>
        <v>-1.38859659296185</v>
      </c>
    </row>
    <row r="69" spans="1:15">
      <c r="A69">
        <v>121</v>
      </c>
      <c r="B69" t="s">
        <v>230</v>
      </c>
      <c r="C69">
        <v>4.53</v>
      </c>
      <c r="D69" s="49">
        <f t="shared" si="6"/>
        <v>4.53</v>
      </c>
      <c r="E69" s="41">
        <f t="shared" si="7"/>
        <v>0.174560451976529</v>
      </c>
      <c r="H69">
        <v>537</v>
      </c>
      <c r="I69" t="s">
        <v>659</v>
      </c>
      <c r="J69">
        <v>89.43</v>
      </c>
      <c r="K69" s="41">
        <f t="shared" si="5"/>
        <v>0.343305550152694</v>
      </c>
      <c r="M69" s="8">
        <v>87</v>
      </c>
      <c r="N69" s="41">
        <f t="shared" si="8"/>
        <v>-0.95367584308377</v>
      </c>
      <c r="O69" s="41">
        <f t="shared" si="9"/>
        <v>-0.95367584308377</v>
      </c>
    </row>
    <row r="70" spans="1:15">
      <c r="A70">
        <v>124</v>
      </c>
      <c r="B70" t="s">
        <v>234</v>
      </c>
      <c r="C70">
        <v>4.15</v>
      </c>
      <c r="D70" s="49">
        <f t="shared" si="6"/>
        <v>4.15</v>
      </c>
      <c r="E70" s="41">
        <f t="shared" si="7"/>
        <v>-1.06293887526636</v>
      </c>
      <c r="H70" s="9">
        <v>547</v>
      </c>
      <c r="I70" s="9" t="s">
        <v>671</v>
      </c>
      <c r="J70">
        <v>92.2</v>
      </c>
      <c r="K70" s="41">
        <f t="shared" si="5"/>
        <v>1.0263166640814</v>
      </c>
      <c r="M70" s="8">
        <v>88</v>
      </c>
      <c r="N70" s="41">
        <f t="shared" si="8"/>
        <v>0.587414215419632</v>
      </c>
      <c r="O70" s="41">
        <f t="shared" si="9"/>
        <v>0.587414215419632</v>
      </c>
    </row>
    <row r="71" spans="1:15">
      <c r="A71">
        <v>126</v>
      </c>
      <c r="B71" t="s">
        <v>236</v>
      </c>
      <c r="C71">
        <v>3.49</v>
      </c>
      <c r="D71" s="49">
        <f t="shared" si="6"/>
        <v>4.3625</v>
      </c>
      <c r="E71" s="41">
        <f t="shared" si="7"/>
        <v>-0.370916225163426</v>
      </c>
      <c r="H71">
        <v>551</v>
      </c>
      <c r="I71" t="s">
        <v>673</v>
      </c>
      <c r="J71">
        <v>87.31</v>
      </c>
      <c r="K71" s="41">
        <f t="shared" si="5"/>
        <v>-0.179432197691661</v>
      </c>
      <c r="M71" s="8">
        <v>89</v>
      </c>
      <c r="N71" s="41">
        <f t="shared" si="8"/>
        <v>0.402520854363378</v>
      </c>
      <c r="O71" s="41">
        <f t="shared" si="9"/>
        <v>0.402520854363378</v>
      </c>
    </row>
    <row r="72" spans="1:15">
      <c r="A72">
        <v>129</v>
      </c>
      <c r="B72" t="s">
        <v>238</v>
      </c>
      <c r="C72">
        <v>3.78</v>
      </c>
      <c r="D72" s="49">
        <f t="shared" si="6"/>
        <v>4.725</v>
      </c>
      <c r="E72" s="41">
        <f t="shared" si="7"/>
        <v>0.809593001482746</v>
      </c>
      <c r="H72">
        <v>558</v>
      </c>
      <c r="I72" t="s">
        <v>681</v>
      </c>
      <c r="J72">
        <v>89.09</v>
      </c>
      <c r="K72" s="41">
        <f t="shared" si="5"/>
        <v>0.259470250970108</v>
      </c>
      <c r="M72" s="8">
        <v>90</v>
      </c>
      <c r="N72" s="41">
        <f t="shared" si="8"/>
        <v>0.321106424939503</v>
      </c>
      <c r="O72" s="41">
        <f t="shared" si="9"/>
        <v>0.321106424939503</v>
      </c>
    </row>
    <row r="73" spans="1:15">
      <c r="A73">
        <v>131</v>
      </c>
      <c r="B73" t="s">
        <v>240</v>
      </c>
      <c r="C73">
        <v>4.07</v>
      </c>
      <c r="D73" s="49">
        <f t="shared" si="6"/>
        <v>4.07</v>
      </c>
      <c r="E73" s="41">
        <f t="shared" si="7"/>
        <v>-1.32346504942275</v>
      </c>
      <c r="H73">
        <v>566</v>
      </c>
      <c r="I73" t="s">
        <v>690</v>
      </c>
      <c r="J73">
        <v>92.37</v>
      </c>
      <c r="K73" s="41">
        <f t="shared" si="5"/>
        <v>1.06823431367269</v>
      </c>
      <c r="M73" s="8">
        <v>91</v>
      </c>
      <c r="N73" s="41">
        <f t="shared" si="8"/>
        <v>-1.25833350588366</v>
      </c>
      <c r="O73" s="41">
        <f t="shared" si="9"/>
        <v>-1.25833350588366</v>
      </c>
    </row>
    <row r="74" spans="1:15">
      <c r="A74">
        <v>132</v>
      </c>
      <c r="B74" t="s">
        <v>241</v>
      </c>
      <c r="C74">
        <v>3.56</v>
      </c>
      <c r="D74" s="49">
        <f t="shared" si="6"/>
        <v>4.45</v>
      </c>
      <c r="E74" s="41">
        <f t="shared" si="7"/>
        <v>-0.0859657221798682</v>
      </c>
      <c r="H74">
        <v>568</v>
      </c>
      <c r="I74" t="s">
        <v>691</v>
      </c>
      <c r="J74">
        <v>86.94</v>
      </c>
      <c r="K74" s="41">
        <f t="shared" si="5"/>
        <v>-0.270664729155063</v>
      </c>
      <c r="M74" s="8">
        <v>92</v>
      </c>
      <c r="N74" s="41">
        <f t="shared" si="8"/>
        <v>0.47398998711378</v>
      </c>
      <c r="O74" s="41">
        <f t="shared" si="9"/>
        <v>0.47398998711378</v>
      </c>
    </row>
    <row r="75" spans="1:15">
      <c r="A75">
        <v>133</v>
      </c>
      <c r="B75" t="s">
        <v>242</v>
      </c>
      <c r="C75">
        <v>3.89</v>
      </c>
      <c r="D75" s="49">
        <f t="shared" si="6"/>
        <v>4.8625</v>
      </c>
      <c r="E75" s="41">
        <f t="shared" si="7"/>
        <v>1.25737236331405</v>
      </c>
      <c r="H75">
        <v>573</v>
      </c>
      <c r="I75" t="s">
        <v>697</v>
      </c>
      <c r="J75">
        <v>88.24</v>
      </c>
      <c r="K75" s="41">
        <f t="shared" si="5"/>
        <v>0.0498820030136436</v>
      </c>
      <c r="M75" s="8">
        <v>93</v>
      </c>
      <c r="N75" s="41">
        <f t="shared" si="8"/>
        <v>-0.21148687090853</v>
      </c>
      <c r="O75" s="41">
        <f t="shared" si="9"/>
        <v>-0.21148687090853</v>
      </c>
    </row>
    <row r="76" spans="1:15">
      <c r="A76">
        <v>134</v>
      </c>
      <c r="B76" t="s">
        <v>244</v>
      </c>
      <c r="C76">
        <v>3.75</v>
      </c>
      <c r="D76" s="49">
        <f t="shared" si="6"/>
        <v>4.6875</v>
      </c>
      <c r="E76" s="41">
        <f t="shared" si="7"/>
        <v>0.687471357346936</v>
      </c>
      <c r="H76">
        <v>575</v>
      </c>
      <c r="I76" t="s">
        <v>699</v>
      </c>
      <c r="J76">
        <v>91</v>
      </c>
      <c r="K76" s="41">
        <f t="shared" si="5"/>
        <v>0.730427372848747</v>
      </c>
      <c r="M76" s="8">
        <v>94</v>
      </c>
      <c r="N76" s="41">
        <f t="shared" si="8"/>
        <v>-0.370916225163426</v>
      </c>
      <c r="O76" s="41">
        <f t="shared" si="9"/>
        <v>-0.370916225163426</v>
      </c>
    </row>
    <row r="77" spans="1:15">
      <c r="A77">
        <v>136</v>
      </c>
      <c r="B77" t="s">
        <v>246</v>
      </c>
      <c r="C77">
        <v>3.62</v>
      </c>
      <c r="D77" s="49">
        <f t="shared" si="6"/>
        <v>4.525</v>
      </c>
      <c r="E77" s="41">
        <f t="shared" si="7"/>
        <v>0.158277566091755</v>
      </c>
      <c r="H77">
        <v>581</v>
      </c>
      <c r="I77" t="s">
        <v>704</v>
      </c>
      <c r="J77">
        <v>88.5</v>
      </c>
      <c r="K77" s="41">
        <f t="shared" si="5"/>
        <v>0.113991349447386</v>
      </c>
      <c r="M77" s="8">
        <v>95</v>
      </c>
      <c r="N77" s="41">
        <f t="shared" si="8"/>
        <v>0.846317345248203</v>
      </c>
      <c r="O77" s="41">
        <f t="shared" si="9"/>
        <v>0.846317345248203</v>
      </c>
    </row>
    <row r="78" spans="1:15">
      <c r="A78">
        <v>137</v>
      </c>
      <c r="B78" t="s">
        <v>248</v>
      </c>
      <c r="C78">
        <v>3.42</v>
      </c>
      <c r="D78" s="49">
        <f t="shared" si="6"/>
        <v>4.275</v>
      </c>
      <c r="E78" s="41">
        <f t="shared" si="7"/>
        <v>-0.655866728146987</v>
      </c>
      <c r="H78">
        <v>582</v>
      </c>
      <c r="I78" t="s">
        <v>705</v>
      </c>
      <c r="J78">
        <v>88.29</v>
      </c>
      <c r="K78" s="41">
        <f t="shared" si="5"/>
        <v>0.0622107234816736</v>
      </c>
      <c r="M78" s="8">
        <v>96</v>
      </c>
      <c r="N78" s="41">
        <f t="shared" si="8"/>
        <v>0.207126223746078</v>
      </c>
      <c r="O78" s="41">
        <f t="shared" si="9"/>
        <v>0.207126223746078</v>
      </c>
    </row>
    <row r="79" spans="1:15">
      <c r="A79">
        <v>138</v>
      </c>
      <c r="B79" t="s">
        <v>250</v>
      </c>
      <c r="C79">
        <v>3.58</v>
      </c>
      <c r="D79" s="49">
        <f t="shared" si="6"/>
        <v>4.475</v>
      </c>
      <c r="E79" s="41">
        <f t="shared" si="7"/>
        <v>-0.0045512927559958</v>
      </c>
      <c r="H79">
        <v>589</v>
      </c>
      <c r="I79" t="s">
        <v>712</v>
      </c>
      <c r="J79">
        <v>88.4</v>
      </c>
      <c r="K79" s="41">
        <f t="shared" si="5"/>
        <v>0.0893339085113334</v>
      </c>
      <c r="M79" s="8">
        <v>98</v>
      </c>
      <c r="N79" s="41">
        <f t="shared" si="8"/>
        <v>0.316182365123031</v>
      </c>
      <c r="O79" s="41">
        <f t="shared" si="9"/>
        <v>0.316182365123031</v>
      </c>
    </row>
    <row r="80" spans="1:15">
      <c r="A80">
        <v>141</v>
      </c>
      <c r="B80" t="s">
        <v>253</v>
      </c>
      <c r="C80">
        <v>3.99</v>
      </c>
      <c r="D80" s="49">
        <f t="shared" si="6"/>
        <v>4.9875</v>
      </c>
      <c r="E80" s="41">
        <f t="shared" si="7"/>
        <v>1.66444451043343</v>
      </c>
      <c r="H80">
        <v>600</v>
      </c>
      <c r="I80" t="s">
        <v>722</v>
      </c>
      <c r="J80">
        <v>88.78</v>
      </c>
      <c r="K80" s="41">
        <f t="shared" si="5"/>
        <v>0.183032184068339</v>
      </c>
      <c r="M80" s="8">
        <v>99</v>
      </c>
      <c r="N80" s="41">
        <f t="shared" si="8"/>
        <v>1.4202012221618</v>
      </c>
      <c r="O80" s="41">
        <f t="shared" si="9"/>
        <v>1.4202012221618</v>
      </c>
    </row>
    <row r="81" spans="1:15">
      <c r="A81">
        <v>142</v>
      </c>
      <c r="B81" t="s">
        <v>254</v>
      </c>
      <c r="C81">
        <v>3.98</v>
      </c>
      <c r="D81" s="49">
        <f t="shared" si="6"/>
        <v>4.975</v>
      </c>
      <c r="E81" s="41">
        <f t="shared" si="7"/>
        <v>1.62373729572149</v>
      </c>
      <c r="H81">
        <v>606</v>
      </c>
      <c r="I81" t="s">
        <v>728</v>
      </c>
      <c r="J81">
        <v>87.42</v>
      </c>
      <c r="K81" s="41">
        <f t="shared" si="5"/>
        <v>-0.152309012662001</v>
      </c>
      <c r="M81" s="8">
        <v>100</v>
      </c>
      <c r="N81" s="41">
        <f t="shared" si="8"/>
        <v>0.768885786770811</v>
      </c>
      <c r="O81" s="41">
        <f t="shared" si="9"/>
        <v>0.768885786770811</v>
      </c>
    </row>
    <row r="82" spans="1:15">
      <c r="A82">
        <v>143</v>
      </c>
      <c r="B82" t="s">
        <v>255</v>
      </c>
      <c r="C82">
        <v>3.75</v>
      </c>
      <c r="D82" s="49">
        <f t="shared" si="6"/>
        <v>4.6875</v>
      </c>
      <c r="E82" s="41">
        <f t="shared" si="7"/>
        <v>0.687471357346936</v>
      </c>
      <c r="H82">
        <v>610</v>
      </c>
      <c r="I82" t="s">
        <v>733</v>
      </c>
      <c r="J82">
        <v>89.8</v>
      </c>
      <c r="K82" s="41">
        <f t="shared" si="5"/>
        <v>0.434538081616093</v>
      </c>
      <c r="M82" s="8">
        <v>101</v>
      </c>
      <c r="N82" s="41">
        <f t="shared" si="8"/>
        <v>0.972421860330493</v>
      </c>
      <c r="O82" s="41">
        <f t="shared" si="9"/>
        <v>0.972421860330493</v>
      </c>
    </row>
    <row r="83" spans="1:15">
      <c r="A83">
        <v>144</v>
      </c>
      <c r="B83" t="s">
        <v>256</v>
      </c>
      <c r="C83">
        <v>3.3</v>
      </c>
      <c r="D83" s="49">
        <f t="shared" si="6"/>
        <v>4.125</v>
      </c>
      <c r="E83" s="41">
        <f t="shared" si="7"/>
        <v>-1.14435330469023</v>
      </c>
      <c r="H83">
        <v>620</v>
      </c>
      <c r="I83" t="s">
        <v>739</v>
      </c>
      <c r="J83">
        <v>87.32</v>
      </c>
      <c r="K83" s="41">
        <f t="shared" si="5"/>
        <v>-0.176966453598058</v>
      </c>
      <c r="M83" s="8">
        <v>103</v>
      </c>
      <c r="N83" s="41">
        <f t="shared" si="8"/>
        <v>0.321106424939503</v>
      </c>
      <c r="O83" s="41">
        <f t="shared" si="9"/>
        <v>0.321106424939503</v>
      </c>
    </row>
    <row r="84" spans="1:15">
      <c r="A84">
        <v>145</v>
      </c>
      <c r="B84" t="s">
        <v>258</v>
      </c>
      <c r="C84">
        <v>3.66</v>
      </c>
      <c r="D84" s="49">
        <f t="shared" si="6"/>
        <v>4.575</v>
      </c>
      <c r="E84" s="41">
        <f t="shared" si="7"/>
        <v>0.321106424939503</v>
      </c>
      <c r="H84">
        <v>631</v>
      </c>
      <c r="I84" t="s">
        <v>745</v>
      </c>
      <c r="J84">
        <v>92.53</v>
      </c>
      <c r="K84" s="41">
        <f t="shared" si="5"/>
        <v>1.10768621917038</v>
      </c>
      <c r="M84" s="8">
        <v>104</v>
      </c>
      <c r="N84" s="41">
        <f t="shared" si="8"/>
        <v>0.333442573778271</v>
      </c>
      <c r="O84" s="41">
        <f t="shared" si="9"/>
        <v>0.333442573778271</v>
      </c>
    </row>
    <row r="85" spans="1:15">
      <c r="A85">
        <v>146</v>
      </c>
      <c r="B85" t="s">
        <v>259</v>
      </c>
      <c r="C85">
        <v>4.23</v>
      </c>
      <c r="D85" s="49">
        <f t="shared" si="6"/>
        <v>4.23</v>
      </c>
      <c r="E85" s="41">
        <f t="shared" si="7"/>
        <v>-0.80241270110996</v>
      </c>
      <c r="H85">
        <v>633</v>
      </c>
      <c r="I85" t="s">
        <v>746</v>
      </c>
      <c r="J85">
        <v>88.22</v>
      </c>
      <c r="K85" s="41">
        <f t="shared" si="5"/>
        <v>0.0449505148264337</v>
      </c>
      <c r="M85" s="8">
        <v>105</v>
      </c>
      <c r="N85" s="41">
        <f t="shared" si="8"/>
        <v>0.117570351379817</v>
      </c>
      <c r="O85" s="41">
        <f t="shared" si="9"/>
        <v>0.117570351379817</v>
      </c>
    </row>
    <row r="86" spans="1:15">
      <c r="A86">
        <v>147</v>
      </c>
      <c r="B86" t="s">
        <v>260</v>
      </c>
      <c r="C86">
        <v>3.39</v>
      </c>
      <c r="D86" s="49">
        <f t="shared" si="6"/>
        <v>4.2375</v>
      </c>
      <c r="E86" s="41">
        <f t="shared" si="7"/>
        <v>-0.7779883722828</v>
      </c>
      <c r="H86">
        <v>647</v>
      </c>
      <c r="I86" t="s">
        <v>760</v>
      </c>
      <c r="J86">
        <v>81.3</v>
      </c>
      <c r="K86" s="41">
        <f t="shared" si="5"/>
        <v>-1.66134439794853</v>
      </c>
      <c r="M86" s="8">
        <v>106</v>
      </c>
      <c r="N86" s="41">
        <f t="shared" si="8"/>
        <v>1.21666514860212</v>
      </c>
      <c r="O86" s="41">
        <f t="shared" si="9"/>
        <v>1.21666514860212</v>
      </c>
    </row>
    <row r="87" spans="1:15">
      <c r="A87">
        <v>150</v>
      </c>
      <c r="B87" t="s">
        <v>261</v>
      </c>
      <c r="C87">
        <v>3.63</v>
      </c>
      <c r="D87" s="49">
        <f t="shared" si="6"/>
        <v>4.5375</v>
      </c>
      <c r="E87" s="41">
        <f t="shared" si="7"/>
        <v>0.19898478080369</v>
      </c>
      <c r="H87">
        <v>684</v>
      </c>
      <c r="I87" t="s">
        <v>792</v>
      </c>
      <c r="J87">
        <v>91.48</v>
      </c>
      <c r="K87" s="41">
        <f t="shared" si="5"/>
        <v>0.848783089341809</v>
      </c>
      <c r="M87" s="8">
        <v>107</v>
      </c>
      <c r="N87" s="41">
        <f t="shared" si="8"/>
        <v>0.524642498499188</v>
      </c>
      <c r="O87" s="41">
        <f t="shared" si="9"/>
        <v>0.524642498499188</v>
      </c>
    </row>
    <row r="88" spans="1:15">
      <c r="A88">
        <v>151</v>
      </c>
      <c r="B88" t="s">
        <v>263</v>
      </c>
      <c r="C88">
        <v>4.04</v>
      </c>
      <c r="D88" s="49">
        <f t="shared" si="6"/>
        <v>4.04</v>
      </c>
      <c r="E88" s="41">
        <f t="shared" si="7"/>
        <v>-1.4211623647314</v>
      </c>
      <c r="H88">
        <v>685</v>
      </c>
      <c r="I88" t="s">
        <v>793</v>
      </c>
      <c r="J88">
        <v>87.31</v>
      </c>
      <c r="K88" s="41">
        <f t="shared" si="5"/>
        <v>-0.179432197691661</v>
      </c>
      <c r="M88" s="8">
        <v>109</v>
      </c>
      <c r="N88" s="41">
        <f t="shared" si="8"/>
        <v>-1.43942742952404</v>
      </c>
      <c r="O88" s="41">
        <f t="shared" si="9"/>
        <v>-1.43942742952404</v>
      </c>
    </row>
    <row r="89" spans="1:15">
      <c r="A89">
        <v>152</v>
      </c>
      <c r="B89" t="s">
        <v>265</v>
      </c>
      <c r="C89">
        <v>4.55</v>
      </c>
      <c r="D89" s="49">
        <f t="shared" si="6"/>
        <v>4.55</v>
      </c>
      <c r="E89" s="41">
        <f t="shared" si="7"/>
        <v>0.239691995515627</v>
      </c>
      <c r="H89">
        <v>692</v>
      </c>
      <c r="I89" t="s">
        <v>801</v>
      </c>
      <c r="J89">
        <v>89.6</v>
      </c>
      <c r="K89" s="41">
        <f t="shared" si="5"/>
        <v>0.385223199743984</v>
      </c>
      <c r="M89" s="8">
        <v>110</v>
      </c>
      <c r="N89" s="41">
        <f t="shared" si="8"/>
        <v>-4.20106081436214</v>
      </c>
      <c r="O89" s="41">
        <f t="shared" si="9"/>
        <v>-4.20106081436214</v>
      </c>
    </row>
    <row r="90" spans="1:15">
      <c r="A90">
        <v>154</v>
      </c>
      <c r="B90" t="s">
        <v>267</v>
      </c>
      <c r="C90">
        <v>4.09</v>
      </c>
      <c r="D90" s="49">
        <f t="shared" si="6"/>
        <v>4.09</v>
      </c>
      <c r="E90" s="41">
        <f t="shared" si="7"/>
        <v>-1.25833350588366</v>
      </c>
      <c r="H90">
        <v>693</v>
      </c>
      <c r="I90" t="s">
        <v>802</v>
      </c>
      <c r="J90">
        <v>87.1</v>
      </c>
      <c r="K90" s="41">
        <f t="shared" si="5"/>
        <v>-0.231212823657377</v>
      </c>
      <c r="M90" s="8">
        <v>111</v>
      </c>
      <c r="N90" s="41">
        <f t="shared" si="8"/>
        <v>-0.480252977111525</v>
      </c>
      <c r="O90" s="41">
        <f t="shared" si="9"/>
        <v>-0.480252977111525</v>
      </c>
    </row>
    <row r="91" spans="1:15">
      <c r="A91">
        <v>156</v>
      </c>
      <c r="B91" t="s">
        <v>270</v>
      </c>
      <c r="C91">
        <v>3.66</v>
      </c>
      <c r="D91" s="49">
        <f t="shared" si="6"/>
        <v>4.575</v>
      </c>
      <c r="E91" s="41">
        <f t="shared" si="7"/>
        <v>0.321106424939503</v>
      </c>
      <c r="H91">
        <v>697</v>
      </c>
      <c r="I91" t="s">
        <v>807</v>
      </c>
      <c r="J91">
        <v>86.81</v>
      </c>
      <c r="K91" s="41">
        <f t="shared" si="5"/>
        <v>-0.302719402371933</v>
      </c>
      <c r="M91" s="8">
        <v>112</v>
      </c>
      <c r="N91" s="41">
        <f t="shared" si="8"/>
        <v>-0.370916225163426</v>
      </c>
      <c r="O91" s="41">
        <f t="shared" si="9"/>
        <v>-0.370916225163426</v>
      </c>
    </row>
    <row r="92" spans="1:15">
      <c r="A92">
        <v>160</v>
      </c>
      <c r="B92" t="s">
        <v>273</v>
      </c>
      <c r="C92">
        <v>3.66</v>
      </c>
      <c r="D92" s="49">
        <f t="shared" si="6"/>
        <v>4.575</v>
      </c>
      <c r="E92" s="41">
        <f t="shared" si="7"/>
        <v>0.321106424939503</v>
      </c>
      <c r="H92">
        <v>702</v>
      </c>
      <c r="I92" t="s">
        <v>812</v>
      </c>
      <c r="J92">
        <v>89.84</v>
      </c>
      <c r="K92" s="41">
        <f t="shared" si="5"/>
        <v>0.444401057990517</v>
      </c>
      <c r="M92" s="8">
        <v>113</v>
      </c>
      <c r="N92" s="41">
        <f t="shared" si="8"/>
        <v>1.66444451043343</v>
      </c>
      <c r="O92" s="41">
        <f t="shared" si="9"/>
        <v>1.66444451043343</v>
      </c>
    </row>
    <row r="93" spans="1:15">
      <c r="A93">
        <v>162</v>
      </c>
      <c r="B93" t="s">
        <v>275</v>
      </c>
      <c r="C93">
        <v>4.06</v>
      </c>
      <c r="D93" s="49">
        <f t="shared" si="6"/>
        <v>4.06</v>
      </c>
      <c r="E93" s="41">
        <f t="shared" si="7"/>
        <v>-1.35603082119231</v>
      </c>
      <c r="H93">
        <v>729</v>
      </c>
      <c r="I93" t="s">
        <v>836</v>
      </c>
      <c r="J93">
        <v>89.87</v>
      </c>
      <c r="K93" s="41">
        <f t="shared" si="5"/>
        <v>0.451798290271333</v>
      </c>
      <c r="M93" s="8">
        <v>115</v>
      </c>
      <c r="N93" s="41">
        <f t="shared" si="8"/>
        <v>-1.51885968004005</v>
      </c>
      <c r="O93" s="41">
        <f t="shared" si="9"/>
        <v>-1.51885968004005</v>
      </c>
    </row>
    <row r="94" spans="1:15">
      <c r="A94">
        <v>163</v>
      </c>
      <c r="B94" t="s">
        <v>276</v>
      </c>
      <c r="C94">
        <v>4.27</v>
      </c>
      <c r="D94" s="49">
        <f t="shared" si="6"/>
        <v>4.27</v>
      </c>
      <c r="E94" s="41">
        <f t="shared" si="7"/>
        <v>-0.672149614031764</v>
      </c>
      <c r="H94">
        <v>731</v>
      </c>
      <c r="I94" t="s">
        <v>837</v>
      </c>
      <c r="J94">
        <v>88.69</v>
      </c>
      <c r="K94" s="41">
        <f t="shared" si="5"/>
        <v>0.160840487225889</v>
      </c>
      <c r="M94" s="8">
        <v>116</v>
      </c>
      <c r="N94" s="41">
        <f t="shared" si="8"/>
        <v>-0.0859657221798682</v>
      </c>
      <c r="O94" s="41">
        <f t="shared" si="9"/>
        <v>-0.0859657221798682</v>
      </c>
    </row>
    <row r="95" spans="1:15">
      <c r="A95">
        <v>164</v>
      </c>
      <c r="B95" t="s">
        <v>278</v>
      </c>
      <c r="C95">
        <v>4.3</v>
      </c>
      <c r="D95" s="49">
        <f t="shared" si="6"/>
        <v>4.3</v>
      </c>
      <c r="E95" s="41">
        <f t="shared" si="7"/>
        <v>-0.574452298723114</v>
      </c>
      <c r="H95">
        <v>749</v>
      </c>
      <c r="I95" t="s">
        <v>855</v>
      </c>
      <c r="J95">
        <v>86.26</v>
      </c>
      <c r="K95" s="41">
        <f t="shared" si="5"/>
        <v>-0.438335327520232</v>
      </c>
      <c r="M95" s="8">
        <v>117</v>
      </c>
      <c r="N95" s="41">
        <f t="shared" si="8"/>
        <v>1.50161565158568</v>
      </c>
      <c r="O95" s="41">
        <f t="shared" si="9"/>
        <v>1.50161565158568</v>
      </c>
    </row>
    <row r="96" spans="1:15">
      <c r="A96">
        <v>165</v>
      </c>
      <c r="B96" t="s">
        <v>279</v>
      </c>
      <c r="C96">
        <v>4.36</v>
      </c>
      <c r="D96" s="49">
        <f t="shared" si="6"/>
        <v>4.36</v>
      </c>
      <c r="E96" s="41">
        <f t="shared" si="7"/>
        <v>-0.379057668105815</v>
      </c>
      <c r="H96">
        <v>779</v>
      </c>
      <c r="I96" t="s">
        <v>882</v>
      </c>
      <c r="J96">
        <v>86.43</v>
      </c>
      <c r="K96" s="41">
        <f t="shared" si="5"/>
        <v>-0.396417677928939</v>
      </c>
      <c r="M96" s="8">
        <v>118</v>
      </c>
      <c r="N96" s="41">
        <f t="shared" si="8"/>
        <v>0.131251558102623</v>
      </c>
      <c r="O96" s="41">
        <f t="shared" si="9"/>
        <v>0.131251558102623</v>
      </c>
    </row>
    <row r="97" spans="1:15">
      <c r="A97">
        <v>166</v>
      </c>
      <c r="B97" t="s">
        <v>280</v>
      </c>
      <c r="C97">
        <v>3.95</v>
      </c>
      <c r="D97" s="49">
        <f t="shared" si="6"/>
        <v>4.9375</v>
      </c>
      <c r="E97" s="41">
        <f t="shared" si="7"/>
        <v>1.50161565158568</v>
      </c>
      <c r="H97">
        <v>780</v>
      </c>
      <c r="I97" t="s">
        <v>883</v>
      </c>
      <c r="J97">
        <v>86.17</v>
      </c>
      <c r="K97" s="41">
        <f t="shared" si="5"/>
        <v>-0.460527024362681</v>
      </c>
      <c r="M97" s="8">
        <v>119</v>
      </c>
      <c r="N97" s="41">
        <f t="shared" si="8"/>
        <v>0.402520854363378</v>
      </c>
      <c r="O97" s="41">
        <f t="shared" si="9"/>
        <v>0.402520854363378</v>
      </c>
    </row>
    <row r="98" spans="1:15">
      <c r="A98">
        <v>167</v>
      </c>
      <c r="B98" t="s">
        <v>281</v>
      </c>
      <c r="C98">
        <v>3.56</v>
      </c>
      <c r="D98" s="49">
        <f t="shared" si="6"/>
        <v>4.45</v>
      </c>
      <c r="E98" s="41">
        <f t="shared" si="7"/>
        <v>-0.0859657221798682</v>
      </c>
      <c r="H98">
        <v>782</v>
      </c>
      <c r="I98" t="s">
        <v>886</v>
      </c>
      <c r="J98">
        <v>88.28</v>
      </c>
      <c r="K98" s="41">
        <f t="shared" si="5"/>
        <v>0.0597449793880669</v>
      </c>
      <c r="M98" s="8">
        <v>120</v>
      </c>
      <c r="N98" s="41">
        <f t="shared" si="8"/>
        <v>-0.281360352797168</v>
      </c>
      <c r="O98" s="41">
        <f t="shared" si="9"/>
        <v>-0.281360352797168</v>
      </c>
    </row>
    <row r="99" spans="1:15">
      <c r="A99">
        <v>168</v>
      </c>
      <c r="B99" t="s">
        <v>282</v>
      </c>
      <c r="C99">
        <v>4.15</v>
      </c>
      <c r="D99" s="49">
        <f t="shared" si="6"/>
        <v>4.15</v>
      </c>
      <c r="E99" s="41">
        <f t="shared" si="7"/>
        <v>-1.06293887526636</v>
      </c>
      <c r="H99">
        <v>784</v>
      </c>
      <c r="I99" t="s">
        <v>888</v>
      </c>
      <c r="J99">
        <v>90.17</v>
      </c>
      <c r="K99" s="41">
        <f t="shared" si="5"/>
        <v>0.525770613079496</v>
      </c>
      <c r="M99" s="8">
        <v>121</v>
      </c>
      <c r="N99" s="41">
        <f t="shared" si="8"/>
        <v>0.174560451976529</v>
      </c>
      <c r="O99" s="41">
        <f t="shared" si="9"/>
        <v>0.174560451976529</v>
      </c>
    </row>
    <row r="100" spans="1:15">
      <c r="A100">
        <v>169</v>
      </c>
      <c r="B100" t="s">
        <v>284</v>
      </c>
      <c r="C100">
        <v>3.98</v>
      </c>
      <c r="D100" s="49">
        <f t="shared" si="6"/>
        <v>4.975</v>
      </c>
      <c r="E100" s="41">
        <f t="shared" si="7"/>
        <v>1.62373729572149</v>
      </c>
      <c r="H100">
        <v>790</v>
      </c>
      <c r="I100" t="s">
        <v>895</v>
      </c>
      <c r="J100">
        <v>87.61</v>
      </c>
      <c r="K100" s="41">
        <f t="shared" si="5"/>
        <v>-0.105459874883498</v>
      </c>
      <c r="M100" s="8">
        <v>122</v>
      </c>
      <c r="N100" s="41">
        <f t="shared" si="8"/>
        <v>0.614537400449292</v>
      </c>
      <c r="O100" s="41">
        <f t="shared" si="9"/>
        <v>0.614537400449292</v>
      </c>
    </row>
    <row r="101" spans="1:15">
      <c r="A101">
        <v>171</v>
      </c>
      <c r="B101" t="s">
        <v>285</v>
      </c>
      <c r="C101">
        <v>4.12</v>
      </c>
      <c r="D101" s="49">
        <f t="shared" si="6"/>
        <v>4.12</v>
      </c>
      <c r="E101" s="41">
        <f t="shared" si="7"/>
        <v>-1.16063619057501</v>
      </c>
      <c r="H101">
        <v>802</v>
      </c>
      <c r="I101" t="s">
        <v>903</v>
      </c>
      <c r="J101">
        <v>89.42</v>
      </c>
      <c r="K101" s="41">
        <f t="shared" si="5"/>
        <v>0.340839806059088</v>
      </c>
      <c r="M101" s="8">
        <v>124</v>
      </c>
      <c r="N101" s="41">
        <f t="shared" si="8"/>
        <v>-1.06293887526636</v>
      </c>
      <c r="O101" s="41">
        <f t="shared" si="9"/>
        <v>-1.06293887526636</v>
      </c>
    </row>
    <row r="102" spans="1:15">
      <c r="A102">
        <v>174</v>
      </c>
      <c r="B102" t="s">
        <v>289</v>
      </c>
      <c r="C102">
        <v>3.71</v>
      </c>
      <c r="D102" s="49">
        <f t="shared" si="6"/>
        <v>4.6375</v>
      </c>
      <c r="E102" s="41">
        <f t="shared" si="7"/>
        <v>0.524642498499188</v>
      </c>
      <c r="H102">
        <v>825</v>
      </c>
      <c r="I102" t="s">
        <v>927</v>
      </c>
      <c r="J102">
        <v>90.89</v>
      </c>
      <c r="K102" s="41">
        <f t="shared" si="5"/>
        <v>0.703304187819087</v>
      </c>
      <c r="M102" s="8">
        <v>125</v>
      </c>
      <c r="N102" s="41">
        <f t="shared" si="8"/>
        <v>0.205223880910789</v>
      </c>
      <c r="O102" s="41">
        <f t="shared" si="9"/>
        <v>0.205223880910789</v>
      </c>
    </row>
    <row r="103" spans="1:15">
      <c r="A103">
        <v>177</v>
      </c>
      <c r="B103" t="s">
        <v>292</v>
      </c>
      <c r="C103">
        <v>3.78</v>
      </c>
      <c r="D103" s="49">
        <f t="shared" si="6"/>
        <v>4.725</v>
      </c>
      <c r="E103" s="41">
        <f t="shared" si="7"/>
        <v>0.809593001482746</v>
      </c>
      <c r="H103">
        <v>845</v>
      </c>
      <c r="I103" t="s">
        <v>942</v>
      </c>
      <c r="J103">
        <v>90.37</v>
      </c>
      <c r="K103" s="41">
        <f t="shared" si="5"/>
        <v>0.575085494951605</v>
      </c>
      <c r="M103" s="8">
        <v>126</v>
      </c>
      <c r="N103" s="41">
        <f t="shared" si="8"/>
        <v>-0.370916225163426</v>
      </c>
      <c r="O103" s="41">
        <f t="shared" si="9"/>
        <v>-0.370916225163426</v>
      </c>
    </row>
    <row r="104" spans="1:15">
      <c r="A104">
        <v>178</v>
      </c>
      <c r="B104" t="s">
        <v>294</v>
      </c>
      <c r="C104">
        <v>3.88</v>
      </c>
      <c r="D104" s="49">
        <f t="shared" si="6"/>
        <v>4.85</v>
      </c>
      <c r="E104" s="41">
        <f t="shared" si="7"/>
        <v>1.21666514860212</v>
      </c>
      <c r="H104">
        <v>848</v>
      </c>
      <c r="I104" t="s">
        <v>945</v>
      </c>
      <c r="J104">
        <v>87.3</v>
      </c>
      <c r="K104" s="41">
        <f t="shared" si="5"/>
        <v>-0.181897941785267</v>
      </c>
      <c r="M104" s="8">
        <v>127</v>
      </c>
      <c r="N104" s="41">
        <f t="shared" si="8"/>
        <v>1.15700110104249</v>
      </c>
      <c r="O104" s="41">
        <f t="shared" si="9"/>
        <v>1.15700110104249</v>
      </c>
    </row>
    <row r="105" spans="1:15">
      <c r="A105">
        <v>179</v>
      </c>
      <c r="B105" t="s">
        <v>297</v>
      </c>
      <c r="C105">
        <v>4</v>
      </c>
      <c r="D105" s="49">
        <f t="shared" si="6"/>
        <v>5</v>
      </c>
      <c r="E105" s="41">
        <f t="shared" si="7"/>
        <v>1.70515172514536</v>
      </c>
      <c r="H105">
        <v>856</v>
      </c>
      <c r="I105" t="s">
        <v>953</v>
      </c>
      <c r="J105">
        <v>91.39</v>
      </c>
      <c r="K105" s="41">
        <f t="shared" si="5"/>
        <v>0.82659139249936</v>
      </c>
      <c r="M105" s="8">
        <v>129</v>
      </c>
      <c r="N105" s="41">
        <f t="shared" si="8"/>
        <v>0.809593001482746</v>
      </c>
      <c r="O105" s="41">
        <f t="shared" si="9"/>
        <v>0.809593001482746</v>
      </c>
    </row>
    <row r="106" spans="1:15">
      <c r="A106">
        <v>180</v>
      </c>
      <c r="B106" t="s">
        <v>298</v>
      </c>
      <c r="C106">
        <v>2.91</v>
      </c>
      <c r="D106" s="49">
        <f t="shared" si="6"/>
        <v>3.6375</v>
      </c>
      <c r="E106" s="41">
        <f t="shared" si="7"/>
        <v>-2.73193467845578</v>
      </c>
      <c r="H106">
        <v>872</v>
      </c>
      <c r="I106" t="s">
        <v>965</v>
      </c>
      <c r="J106">
        <v>84.06</v>
      </c>
      <c r="K106" s="41">
        <f t="shared" si="5"/>
        <v>-0.98079902811343</v>
      </c>
      <c r="M106" s="8">
        <v>130</v>
      </c>
      <c r="N106" s="41" t="str">
        <f t="shared" si="8"/>
        <v/>
      </c>
      <c r="O106" s="41">
        <f t="shared" si="9"/>
        <v>0.0671422116688836</v>
      </c>
    </row>
    <row r="107" spans="1:15">
      <c r="A107">
        <v>181</v>
      </c>
      <c r="B107" t="s">
        <v>300</v>
      </c>
      <c r="C107">
        <v>3.79</v>
      </c>
      <c r="D107" s="49">
        <f t="shared" si="6"/>
        <v>4.7375</v>
      </c>
      <c r="E107" s="41">
        <f t="shared" si="7"/>
        <v>0.850300216194683</v>
      </c>
      <c r="H107">
        <v>873</v>
      </c>
      <c r="I107" t="s">
        <v>966</v>
      </c>
      <c r="J107">
        <v>88.08</v>
      </c>
      <c r="K107" s="41">
        <f t="shared" si="5"/>
        <v>0.0104300975159574</v>
      </c>
      <c r="M107" s="8">
        <v>131</v>
      </c>
      <c r="N107" s="41">
        <f t="shared" si="8"/>
        <v>-1.32346504942275</v>
      </c>
      <c r="O107" s="41">
        <f t="shared" si="9"/>
        <v>-1.32346504942275</v>
      </c>
    </row>
    <row r="108" spans="1:15">
      <c r="A108">
        <v>182</v>
      </c>
      <c r="B108" t="s">
        <v>301</v>
      </c>
      <c r="C108">
        <v>4.29</v>
      </c>
      <c r="D108" s="49">
        <f t="shared" si="6"/>
        <v>4.29</v>
      </c>
      <c r="E108" s="41">
        <f t="shared" si="7"/>
        <v>-0.607018070492663</v>
      </c>
      <c r="H108">
        <v>889</v>
      </c>
      <c r="I108" t="s">
        <v>980</v>
      </c>
      <c r="J108">
        <v>91.43</v>
      </c>
      <c r="K108" s="41">
        <f t="shared" si="5"/>
        <v>0.836454368873783</v>
      </c>
      <c r="M108" s="8">
        <v>132</v>
      </c>
      <c r="N108" s="41">
        <f t="shared" si="8"/>
        <v>-0.0859657221798682</v>
      </c>
      <c r="O108" s="41">
        <f t="shared" si="9"/>
        <v>-0.0859657221798682</v>
      </c>
    </row>
    <row r="109" spans="1:15">
      <c r="A109">
        <v>183</v>
      </c>
      <c r="B109" t="s">
        <v>302</v>
      </c>
      <c r="C109">
        <v>4.04</v>
      </c>
      <c r="D109" s="49">
        <f t="shared" si="6"/>
        <v>4.04</v>
      </c>
      <c r="E109" s="41">
        <f t="shared" si="7"/>
        <v>-1.4211623647314</v>
      </c>
      <c r="H109">
        <v>896</v>
      </c>
      <c r="I109" t="s">
        <v>986</v>
      </c>
      <c r="J109">
        <v>86.48</v>
      </c>
      <c r="K109" s="41">
        <f t="shared" si="5"/>
        <v>-0.384088957460912</v>
      </c>
      <c r="M109" s="8">
        <v>133</v>
      </c>
      <c r="N109" s="41">
        <f t="shared" si="8"/>
        <v>1.25737236331405</v>
      </c>
      <c r="O109" s="41">
        <f t="shared" si="9"/>
        <v>1.25737236331405</v>
      </c>
    </row>
    <row r="110" spans="1:15">
      <c r="A110">
        <v>184</v>
      </c>
      <c r="B110" t="s">
        <v>303</v>
      </c>
      <c r="C110">
        <v>4.11</v>
      </c>
      <c r="D110" s="49">
        <f t="shared" si="6"/>
        <v>4.11</v>
      </c>
      <c r="E110" s="41">
        <f t="shared" si="7"/>
        <v>-1.19320196234456</v>
      </c>
      <c r="H110">
        <v>919</v>
      </c>
      <c r="I110" t="s">
        <v>1004</v>
      </c>
      <c r="J110">
        <v>89.27</v>
      </c>
      <c r="K110" s="41">
        <f t="shared" si="5"/>
        <v>0.303853644655005</v>
      </c>
      <c r="M110" s="8">
        <v>134</v>
      </c>
      <c r="N110" s="41">
        <f t="shared" si="8"/>
        <v>0.687471357346936</v>
      </c>
      <c r="O110" s="41">
        <f t="shared" si="9"/>
        <v>0.687471357346936</v>
      </c>
    </row>
    <row r="111" spans="1:15">
      <c r="A111">
        <v>185</v>
      </c>
      <c r="B111" t="s">
        <v>304</v>
      </c>
      <c r="C111">
        <v>3.21</v>
      </c>
      <c r="D111" s="49">
        <f t="shared" si="6"/>
        <v>4.0125</v>
      </c>
      <c r="E111" s="41">
        <f t="shared" si="7"/>
        <v>-1.51071823709767</v>
      </c>
      <c r="H111">
        <v>940</v>
      </c>
      <c r="I111" t="s">
        <v>1023</v>
      </c>
      <c r="J111">
        <v>92.43</v>
      </c>
      <c r="K111" s="41">
        <f t="shared" si="5"/>
        <v>1.08302877823433</v>
      </c>
      <c r="M111" s="8">
        <v>136</v>
      </c>
      <c r="N111" s="41">
        <f t="shared" si="8"/>
        <v>0.158277566091755</v>
      </c>
      <c r="O111" s="41">
        <f t="shared" si="9"/>
        <v>0.158277566091755</v>
      </c>
    </row>
    <row r="112" spans="1:15">
      <c r="A112">
        <v>186</v>
      </c>
      <c r="B112" t="s">
        <v>306</v>
      </c>
      <c r="C112">
        <v>3.68</v>
      </c>
      <c r="D112" s="49">
        <f t="shared" si="6"/>
        <v>4.6</v>
      </c>
      <c r="E112" s="41">
        <f t="shared" si="7"/>
        <v>0.402520854363378</v>
      </c>
      <c r="H112">
        <v>942</v>
      </c>
      <c r="I112" t="s">
        <v>1025</v>
      </c>
      <c r="J112">
        <v>89.19</v>
      </c>
      <c r="K112" s="41">
        <f t="shared" si="5"/>
        <v>0.284127691906161</v>
      </c>
      <c r="M112" s="8">
        <v>137</v>
      </c>
      <c r="N112" s="41">
        <f t="shared" si="8"/>
        <v>-0.655866728146987</v>
      </c>
      <c r="O112" s="41">
        <f t="shared" si="9"/>
        <v>-0.655866728146987</v>
      </c>
    </row>
    <row r="113" spans="1:15">
      <c r="A113">
        <v>187</v>
      </c>
      <c r="B113" t="s">
        <v>308</v>
      </c>
      <c r="C113">
        <v>3.85</v>
      </c>
      <c r="D113" s="49">
        <f t="shared" si="6"/>
        <v>4.8125</v>
      </c>
      <c r="E113" s="41">
        <f t="shared" si="7"/>
        <v>1.09454350446631</v>
      </c>
      <c r="H113">
        <v>974</v>
      </c>
      <c r="I113" t="s">
        <v>1057</v>
      </c>
      <c r="J113">
        <v>88.93</v>
      </c>
      <c r="K113" s="41">
        <f t="shared" si="5"/>
        <v>0.220018345472422</v>
      </c>
      <c r="M113" s="8">
        <v>138</v>
      </c>
      <c r="N113" s="41">
        <f t="shared" si="8"/>
        <v>-0.0045512927559958</v>
      </c>
      <c r="O113" s="41">
        <f t="shared" si="9"/>
        <v>-0.0045512927559958</v>
      </c>
    </row>
    <row r="114" spans="1:15">
      <c r="A114">
        <v>190</v>
      </c>
      <c r="B114" t="s">
        <v>312</v>
      </c>
      <c r="C114">
        <v>3.66</v>
      </c>
      <c r="D114" s="49">
        <f t="shared" si="6"/>
        <v>4.575</v>
      </c>
      <c r="E114" s="41">
        <f t="shared" si="7"/>
        <v>0.321106424939503</v>
      </c>
      <c r="H114">
        <v>984</v>
      </c>
      <c r="I114" t="s">
        <v>1067</v>
      </c>
      <c r="J114">
        <v>87.92</v>
      </c>
      <c r="K114" s="41">
        <f t="shared" si="5"/>
        <v>-0.0290218079817289</v>
      </c>
      <c r="M114" s="8">
        <v>139</v>
      </c>
      <c r="N114" s="41">
        <f t="shared" si="8"/>
        <v>1.29261702619079</v>
      </c>
      <c r="O114" s="41">
        <f t="shared" si="9"/>
        <v>1.29261702619079</v>
      </c>
    </row>
    <row r="115" spans="1:15">
      <c r="A115">
        <v>191</v>
      </c>
      <c r="B115" t="s">
        <v>313</v>
      </c>
      <c r="C115">
        <v>3.91</v>
      </c>
      <c r="D115" s="49">
        <f t="shared" si="6"/>
        <v>4.8875</v>
      </c>
      <c r="E115" s="41">
        <f t="shared" si="7"/>
        <v>1.33878679273793</v>
      </c>
      <c r="H115">
        <v>993</v>
      </c>
      <c r="I115" t="s">
        <v>1076</v>
      </c>
      <c r="J115">
        <v>86.6</v>
      </c>
      <c r="K115" s="41">
        <f t="shared" si="5"/>
        <v>-0.354500028337649</v>
      </c>
      <c r="M115" s="8">
        <v>140</v>
      </c>
      <c r="N115" s="41">
        <f t="shared" si="8"/>
        <v>0.249607274595685</v>
      </c>
      <c r="O115" s="41">
        <f t="shared" si="9"/>
        <v>0.249607274595685</v>
      </c>
    </row>
    <row r="116" spans="1:15">
      <c r="A116">
        <v>192</v>
      </c>
      <c r="B116" t="s">
        <v>314</v>
      </c>
      <c r="C116">
        <v>3.65</v>
      </c>
      <c r="D116" s="49">
        <f t="shared" si="6"/>
        <v>4.5625</v>
      </c>
      <c r="E116" s="41">
        <f t="shared" si="7"/>
        <v>0.280399210227565</v>
      </c>
      <c r="H116">
        <v>1021</v>
      </c>
      <c r="I116" t="s">
        <v>1103</v>
      </c>
      <c r="J116">
        <v>89.15</v>
      </c>
      <c r="K116" s="41">
        <f t="shared" si="5"/>
        <v>0.274264715531742</v>
      </c>
      <c r="M116" s="8">
        <v>141</v>
      </c>
      <c r="N116" s="41">
        <f t="shared" si="8"/>
        <v>1.66444451043343</v>
      </c>
      <c r="O116" s="41">
        <f t="shared" si="9"/>
        <v>1.66444451043343</v>
      </c>
    </row>
    <row r="117" spans="1:15">
      <c r="A117">
        <v>193</v>
      </c>
      <c r="B117" t="s">
        <v>315</v>
      </c>
      <c r="C117">
        <v>3.44</v>
      </c>
      <c r="D117" s="49">
        <f t="shared" si="6"/>
        <v>4.3</v>
      </c>
      <c r="E117" s="41">
        <f t="shared" si="7"/>
        <v>-0.574452298723114</v>
      </c>
      <c r="H117">
        <v>1031</v>
      </c>
      <c r="I117" t="s">
        <v>1112</v>
      </c>
      <c r="J117">
        <v>90.98</v>
      </c>
      <c r="K117" s="41">
        <f t="shared" si="5"/>
        <v>0.725495884661537</v>
      </c>
      <c r="M117" s="8">
        <v>142</v>
      </c>
      <c r="N117" s="41">
        <f t="shared" si="8"/>
        <v>1.62373729572149</v>
      </c>
      <c r="O117" s="41">
        <f t="shared" si="9"/>
        <v>1.62373729572149</v>
      </c>
    </row>
    <row r="118" spans="1:15">
      <c r="A118">
        <v>194</v>
      </c>
      <c r="B118" t="s">
        <v>317</v>
      </c>
      <c r="C118">
        <v>3.49</v>
      </c>
      <c r="D118" s="49">
        <f t="shared" si="6"/>
        <v>4.3625</v>
      </c>
      <c r="E118" s="41">
        <f t="shared" si="7"/>
        <v>-0.370916225163426</v>
      </c>
      <c r="H118">
        <v>1045</v>
      </c>
      <c r="I118" t="s">
        <v>1125</v>
      </c>
      <c r="J118">
        <v>87.92</v>
      </c>
      <c r="K118" s="41">
        <f t="shared" si="5"/>
        <v>-0.0290218079817289</v>
      </c>
      <c r="M118" s="8">
        <v>143</v>
      </c>
      <c r="N118" s="41">
        <f t="shared" si="8"/>
        <v>0.687471357346936</v>
      </c>
      <c r="O118" s="41">
        <f t="shared" si="9"/>
        <v>0.687471357346936</v>
      </c>
    </row>
    <row r="119" spans="1:15">
      <c r="A119">
        <v>195</v>
      </c>
      <c r="B119" t="s">
        <v>319</v>
      </c>
      <c r="C119">
        <v>4.32</v>
      </c>
      <c r="D119" s="49">
        <f t="shared" si="6"/>
        <v>4.32</v>
      </c>
      <c r="E119" s="41">
        <f t="shared" si="7"/>
        <v>-0.509320755184013</v>
      </c>
      <c r="H119">
        <v>1046</v>
      </c>
      <c r="I119" t="s">
        <v>1126</v>
      </c>
      <c r="J119">
        <v>91.27</v>
      </c>
      <c r="K119" s="41">
        <f t="shared" si="5"/>
        <v>0.797002463376093</v>
      </c>
      <c r="M119" s="8">
        <v>144</v>
      </c>
      <c r="N119" s="41">
        <f t="shared" si="8"/>
        <v>-1.14435330469023</v>
      </c>
      <c r="O119" s="41">
        <f t="shared" si="9"/>
        <v>-1.14435330469023</v>
      </c>
    </row>
    <row r="120" spans="1:15">
      <c r="A120">
        <v>196</v>
      </c>
      <c r="B120" t="s">
        <v>320</v>
      </c>
      <c r="C120">
        <v>3.1</v>
      </c>
      <c r="D120" s="49">
        <f t="shared" si="6"/>
        <v>3.875</v>
      </c>
      <c r="E120" s="41">
        <f t="shared" si="7"/>
        <v>-1.95849759892897</v>
      </c>
      <c r="H120">
        <v>1058</v>
      </c>
      <c r="I120" t="s">
        <v>1137</v>
      </c>
      <c r="J120">
        <v>91.46</v>
      </c>
      <c r="K120" s="41">
        <f t="shared" si="5"/>
        <v>0.843851601154596</v>
      </c>
      <c r="M120" s="8">
        <v>145</v>
      </c>
      <c r="N120" s="41">
        <f t="shared" si="8"/>
        <v>0.321106424939503</v>
      </c>
      <c r="O120" s="41">
        <f t="shared" si="9"/>
        <v>0.321106424939503</v>
      </c>
    </row>
    <row r="121" spans="1:15">
      <c r="A121">
        <v>197</v>
      </c>
      <c r="B121" t="s">
        <v>321</v>
      </c>
      <c r="C121">
        <v>3.8</v>
      </c>
      <c r="D121" s="49">
        <f t="shared" si="6"/>
        <v>4.75</v>
      </c>
      <c r="E121" s="41">
        <f t="shared" si="7"/>
        <v>0.891007430906621</v>
      </c>
      <c r="H121">
        <v>1059</v>
      </c>
      <c r="I121" t="s">
        <v>1138</v>
      </c>
      <c r="J121">
        <v>89.47</v>
      </c>
      <c r="K121" s="41">
        <f t="shared" si="5"/>
        <v>0.353168526527114</v>
      </c>
      <c r="M121" s="8">
        <v>146</v>
      </c>
      <c r="N121" s="41">
        <f t="shared" si="8"/>
        <v>-0.80241270110996</v>
      </c>
      <c r="O121" s="41">
        <f t="shared" si="9"/>
        <v>-0.80241270110996</v>
      </c>
    </row>
    <row r="122" spans="1:15">
      <c r="A122">
        <v>199</v>
      </c>
      <c r="B122" t="s">
        <v>322</v>
      </c>
      <c r="C122">
        <v>3.59</v>
      </c>
      <c r="D122" s="49">
        <f t="shared" si="6"/>
        <v>4.4875</v>
      </c>
      <c r="E122" s="41">
        <f t="shared" si="7"/>
        <v>0.0361559219559418</v>
      </c>
      <c r="H122">
        <v>1070</v>
      </c>
      <c r="I122" t="s">
        <v>1148</v>
      </c>
      <c r="J122">
        <v>89.75</v>
      </c>
      <c r="K122" s="41">
        <f t="shared" si="5"/>
        <v>0.422209361148067</v>
      </c>
      <c r="M122" s="8">
        <v>147</v>
      </c>
      <c r="N122" s="41">
        <f t="shared" si="8"/>
        <v>-0.7779883722828</v>
      </c>
      <c r="O122" s="41">
        <f t="shared" si="9"/>
        <v>-0.7779883722828</v>
      </c>
    </row>
    <row r="123" spans="1:15">
      <c r="A123">
        <v>200</v>
      </c>
      <c r="B123" t="s">
        <v>324</v>
      </c>
      <c r="C123">
        <v>3.69</v>
      </c>
      <c r="D123" s="49">
        <f t="shared" si="6"/>
        <v>4.6125</v>
      </c>
      <c r="E123" s="41">
        <f t="shared" si="7"/>
        <v>0.443228069075313</v>
      </c>
      <c r="H123">
        <v>1086</v>
      </c>
      <c r="I123" t="s">
        <v>1161</v>
      </c>
      <c r="J123">
        <v>87.23</v>
      </c>
      <c r="K123" s="41">
        <f t="shared" si="5"/>
        <v>-0.199158150440504</v>
      </c>
      <c r="M123" s="8">
        <v>150</v>
      </c>
      <c r="N123" s="41">
        <f t="shared" si="8"/>
        <v>0.19898478080369</v>
      </c>
      <c r="O123" s="41">
        <f t="shared" si="9"/>
        <v>0.19898478080369</v>
      </c>
    </row>
    <row r="124" spans="1:15">
      <c r="A124">
        <v>201</v>
      </c>
      <c r="B124" t="s">
        <v>325</v>
      </c>
      <c r="C124">
        <v>4.12</v>
      </c>
      <c r="D124" s="49">
        <f t="shared" si="6"/>
        <v>4.12</v>
      </c>
      <c r="E124" s="41">
        <f t="shared" si="7"/>
        <v>-1.16063619057501</v>
      </c>
      <c r="H124">
        <v>1087</v>
      </c>
      <c r="I124" t="s">
        <v>1162</v>
      </c>
      <c r="J124">
        <v>88.77</v>
      </c>
      <c r="K124" s="41">
        <f t="shared" si="5"/>
        <v>0.180566439974732</v>
      </c>
      <c r="M124" s="8">
        <v>151</v>
      </c>
      <c r="N124" s="41">
        <f t="shared" si="8"/>
        <v>-1.4211623647314</v>
      </c>
      <c r="O124" s="41">
        <f t="shared" si="9"/>
        <v>-1.4211623647314</v>
      </c>
    </row>
    <row r="125" spans="1:15">
      <c r="A125">
        <v>202</v>
      </c>
      <c r="B125" t="s">
        <v>326</v>
      </c>
      <c r="C125">
        <v>4.16</v>
      </c>
      <c r="D125" s="49">
        <f t="shared" si="6"/>
        <v>4.16</v>
      </c>
      <c r="E125" s="41">
        <f t="shared" si="7"/>
        <v>-1.03037310349681</v>
      </c>
      <c r="H125">
        <v>1103</v>
      </c>
      <c r="I125" t="s">
        <v>1179</v>
      </c>
      <c r="J125">
        <v>92.93</v>
      </c>
      <c r="K125" s="41">
        <f t="shared" si="5"/>
        <v>1.2063159829146</v>
      </c>
      <c r="M125" s="8">
        <v>152</v>
      </c>
      <c r="N125" s="41">
        <f t="shared" si="8"/>
        <v>0.239691995515627</v>
      </c>
      <c r="O125" s="41">
        <f t="shared" si="9"/>
        <v>0.239691995515627</v>
      </c>
    </row>
    <row r="126" spans="1:15">
      <c r="A126">
        <v>203</v>
      </c>
      <c r="B126" t="s">
        <v>328</v>
      </c>
      <c r="C126">
        <v>3.73</v>
      </c>
      <c r="D126" s="49">
        <f t="shared" si="6"/>
        <v>4.6625</v>
      </c>
      <c r="E126" s="41">
        <f t="shared" si="7"/>
        <v>0.60605692792306</v>
      </c>
      <c r="H126">
        <v>1104</v>
      </c>
      <c r="I126" t="s">
        <v>1180</v>
      </c>
      <c r="J126">
        <v>89.09</v>
      </c>
      <c r="K126" s="41">
        <f t="shared" si="5"/>
        <v>0.259470250970108</v>
      </c>
      <c r="M126" s="8">
        <v>154</v>
      </c>
      <c r="N126" s="41">
        <f t="shared" si="8"/>
        <v>-1.25833350588366</v>
      </c>
      <c r="O126" s="41">
        <f t="shared" si="9"/>
        <v>-1.25833350588366</v>
      </c>
    </row>
    <row r="127" spans="1:15">
      <c r="A127">
        <v>204</v>
      </c>
      <c r="B127" t="s">
        <v>330</v>
      </c>
      <c r="C127">
        <v>4.05</v>
      </c>
      <c r="D127" s="49">
        <f t="shared" si="6"/>
        <v>4.05</v>
      </c>
      <c r="E127" s="41">
        <f t="shared" si="7"/>
        <v>-1.38859659296186</v>
      </c>
      <c r="H127">
        <v>1109</v>
      </c>
      <c r="I127" t="s">
        <v>1183</v>
      </c>
      <c r="J127">
        <v>92.39</v>
      </c>
      <c r="K127" s="41">
        <f t="shared" si="5"/>
        <v>1.0731658018599</v>
      </c>
      <c r="M127" s="8">
        <v>155</v>
      </c>
      <c r="N127" s="41">
        <f t="shared" si="8"/>
        <v>1.2063159829146</v>
      </c>
      <c r="O127" s="41">
        <f t="shared" si="9"/>
        <v>1.2063159829146</v>
      </c>
    </row>
    <row r="128" spans="1:15">
      <c r="A128">
        <v>206</v>
      </c>
      <c r="B128" t="s">
        <v>331</v>
      </c>
      <c r="C128">
        <v>4.29</v>
      </c>
      <c r="D128" s="49">
        <f t="shared" si="6"/>
        <v>4.29</v>
      </c>
      <c r="E128" s="41">
        <f t="shared" si="7"/>
        <v>-0.607018070492663</v>
      </c>
      <c r="H128">
        <v>1111</v>
      </c>
      <c r="I128" t="s">
        <v>1185</v>
      </c>
      <c r="J128">
        <v>89.5</v>
      </c>
      <c r="K128" s="41">
        <f t="shared" si="5"/>
        <v>0.360565758807931</v>
      </c>
      <c r="M128" s="8">
        <v>156</v>
      </c>
      <c r="N128" s="41">
        <f t="shared" si="8"/>
        <v>0.321106424939503</v>
      </c>
      <c r="O128" s="41">
        <f t="shared" si="9"/>
        <v>0.321106424939503</v>
      </c>
    </row>
    <row r="129" spans="1:15">
      <c r="A129">
        <v>207</v>
      </c>
      <c r="B129" t="s">
        <v>332</v>
      </c>
      <c r="C129">
        <v>3.82</v>
      </c>
      <c r="D129" s="49">
        <f t="shared" si="6"/>
        <v>4.775</v>
      </c>
      <c r="E129" s="41">
        <f t="shared" si="7"/>
        <v>0.972421860330493</v>
      </c>
      <c r="H129">
        <v>1112</v>
      </c>
      <c r="I129" t="s">
        <v>1186</v>
      </c>
      <c r="J129">
        <v>89.5</v>
      </c>
      <c r="K129" s="41">
        <f t="shared" si="5"/>
        <v>0.360565758807931</v>
      </c>
      <c r="M129" s="8">
        <v>159</v>
      </c>
      <c r="N129" s="41">
        <f t="shared" si="8"/>
        <v>-1.11641495326173</v>
      </c>
      <c r="O129" s="41">
        <f t="shared" si="9"/>
        <v>-1.11641495326173</v>
      </c>
    </row>
    <row r="130" spans="1:15">
      <c r="A130">
        <v>208</v>
      </c>
      <c r="B130" t="s">
        <v>333</v>
      </c>
      <c r="C130">
        <v>3.6</v>
      </c>
      <c r="D130" s="49">
        <f t="shared" si="6"/>
        <v>4.5</v>
      </c>
      <c r="E130" s="41">
        <f t="shared" si="7"/>
        <v>0.0768631366678795</v>
      </c>
      <c r="H130">
        <v>1113</v>
      </c>
      <c r="I130" t="s">
        <v>1187</v>
      </c>
      <c r="J130">
        <v>88.92</v>
      </c>
      <c r="K130" s="41">
        <f t="shared" ref="K130:K193" si="10">(J130-$J$403)/$J$404</f>
        <v>0.217552601378815</v>
      </c>
      <c r="M130" s="8">
        <v>160</v>
      </c>
      <c r="N130" s="41">
        <f t="shared" si="8"/>
        <v>0.321106424939503</v>
      </c>
      <c r="O130" s="41">
        <f t="shared" si="9"/>
        <v>0.321106424939503</v>
      </c>
    </row>
    <row r="131" spans="1:15">
      <c r="A131">
        <v>209</v>
      </c>
      <c r="B131" t="s">
        <v>334</v>
      </c>
      <c r="C131">
        <v>4.18</v>
      </c>
      <c r="D131" s="49">
        <f t="shared" ref="D131:D194" si="11">IF(C131&gt;4,C131,C131*1.25)</f>
        <v>4.18</v>
      </c>
      <c r="E131" s="41">
        <f t="shared" ref="E131:E194" si="12">(D131-$D$579)/$D$580</f>
        <v>-0.965241559957711</v>
      </c>
      <c r="H131">
        <v>1114</v>
      </c>
      <c r="I131" t="s">
        <v>1189</v>
      </c>
      <c r="J131">
        <v>89.43</v>
      </c>
      <c r="K131" s="41">
        <f t="shared" si="10"/>
        <v>0.343305550152694</v>
      </c>
      <c r="M131" s="8">
        <v>162</v>
      </c>
      <c r="N131" s="41">
        <f t="shared" ref="N131:N194" si="13">IFERROR(IFERROR(VLOOKUP(M131,$A:$E,5,0),VLOOKUP(M131,$H:$K,4,0)),"")</f>
        <v>-1.35603082119231</v>
      </c>
      <c r="O131" s="41">
        <f t="shared" ref="O131:O194" si="14">IF(N131&lt;&gt;"",N131,$N$980)</f>
        <v>-1.35603082119231</v>
      </c>
    </row>
    <row r="132" spans="1:15">
      <c r="A132">
        <v>210</v>
      </c>
      <c r="B132" t="s">
        <v>335</v>
      </c>
      <c r="C132">
        <v>3.75</v>
      </c>
      <c r="D132" s="49">
        <f t="shared" si="11"/>
        <v>4.6875</v>
      </c>
      <c r="E132" s="41">
        <f t="shared" si="12"/>
        <v>0.687471357346936</v>
      </c>
      <c r="H132">
        <v>1123</v>
      </c>
      <c r="I132" t="s">
        <v>1196</v>
      </c>
      <c r="J132">
        <v>87.37</v>
      </c>
      <c r="K132" s="41">
        <f t="shared" si="10"/>
        <v>-0.164637733130028</v>
      </c>
      <c r="M132" s="8">
        <v>163</v>
      </c>
      <c r="N132" s="41">
        <f t="shared" si="13"/>
        <v>-0.672149614031764</v>
      </c>
      <c r="O132" s="41">
        <f t="shared" si="14"/>
        <v>-0.672149614031764</v>
      </c>
    </row>
    <row r="133" spans="1:15">
      <c r="A133">
        <v>211</v>
      </c>
      <c r="B133" t="s">
        <v>337</v>
      </c>
      <c r="C133">
        <v>4.08</v>
      </c>
      <c r="D133" s="49">
        <f t="shared" si="11"/>
        <v>4.08</v>
      </c>
      <c r="E133" s="41">
        <f t="shared" si="12"/>
        <v>-1.29089927765321</v>
      </c>
      <c r="H133">
        <v>1136</v>
      </c>
      <c r="I133" t="s">
        <v>1205</v>
      </c>
      <c r="J133">
        <v>90.22</v>
      </c>
      <c r="K133" s="41">
        <f t="shared" si="10"/>
        <v>0.538099333547522</v>
      </c>
      <c r="M133" s="8">
        <v>164</v>
      </c>
      <c r="N133" s="41">
        <f t="shared" si="13"/>
        <v>-0.574452298723114</v>
      </c>
      <c r="O133" s="41">
        <f t="shared" si="14"/>
        <v>-0.574452298723114</v>
      </c>
    </row>
    <row r="134" spans="1:15">
      <c r="A134">
        <v>215</v>
      </c>
      <c r="B134" t="s">
        <v>341</v>
      </c>
      <c r="C134">
        <v>3.1</v>
      </c>
      <c r="D134" s="49">
        <f t="shared" si="11"/>
        <v>3.875</v>
      </c>
      <c r="E134" s="41">
        <f t="shared" si="12"/>
        <v>-1.95849759892897</v>
      </c>
      <c r="H134">
        <v>1141</v>
      </c>
      <c r="I134" t="s">
        <v>1211</v>
      </c>
      <c r="J134">
        <v>90.85</v>
      </c>
      <c r="K134" s="41">
        <f t="shared" si="10"/>
        <v>0.693441211444664</v>
      </c>
      <c r="M134" s="8">
        <v>165</v>
      </c>
      <c r="N134" s="41">
        <f t="shared" si="13"/>
        <v>-0.379057668105815</v>
      </c>
      <c r="O134" s="41">
        <f t="shared" si="14"/>
        <v>-0.379057668105815</v>
      </c>
    </row>
    <row r="135" spans="1:15">
      <c r="A135">
        <v>216</v>
      </c>
      <c r="B135" t="s">
        <v>342</v>
      </c>
      <c r="C135">
        <v>3.77</v>
      </c>
      <c r="D135" s="49">
        <f t="shared" si="11"/>
        <v>4.7125</v>
      </c>
      <c r="E135" s="41">
        <f t="shared" si="12"/>
        <v>0.768885786770811</v>
      </c>
      <c r="H135">
        <v>1150</v>
      </c>
      <c r="I135" t="s">
        <v>294</v>
      </c>
      <c r="J135">
        <v>86.49</v>
      </c>
      <c r="K135" s="41">
        <f t="shared" si="10"/>
        <v>-0.381623213367309</v>
      </c>
      <c r="M135" s="8">
        <v>166</v>
      </c>
      <c r="N135" s="41">
        <f t="shared" si="13"/>
        <v>1.50161565158568</v>
      </c>
      <c r="O135" s="41">
        <f t="shared" si="14"/>
        <v>1.50161565158568</v>
      </c>
    </row>
    <row r="136" spans="1:15">
      <c r="A136">
        <v>217</v>
      </c>
      <c r="B136" t="s">
        <v>344</v>
      </c>
      <c r="C136">
        <v>3.87</v>
      </c>
      <c r="D136" s="49">
        <f t="shared" si="11"/>
        <v>4.8375</v>
      </c>
      <c r="E136" s="41">
        <f t="shared" si="12"/>
        <v>1.17595793389018</v>
      </c>
      <c r="H136">
        <v>1155</v>
      </c>
      <c r="I136" t="s">
        <v>1220</v>
      </c>
      <c r="J136">
        <v>91.04</v>
      </c>
      <c r="K136" s="41">
        <f t="shared" si="10"/>
        <v>0.74029034922317</v>
      </c>
      <c r="M136" s="8">
        <v>167</v>
      </c>
      <c r="N136" s="41">
        <f t="shared" si="13"/>
        <v>-0.0859657221798682</v>
      </c>
      <c r="O136" s="41">
        <f t="shared" si="14"/>
        <v>-0.0859657221798682</v>
      </c>
    </row>
    <row r="137" spans="1:15">
      <c r="A137">
        <v>218</v>
      </c>
      <c r="B137" t="s">
        <v>345</v>
      </c>
      <c r="C137">
        <v>4.03</v>
      </c>
      <c r="D137" s="49">
        <f t="shared" si="11"/>
        <v>4.03</v>
      </c>
      <c r="E137" s="41">
        <f t="shared" si="12"/>
        <v>-1.45372813650095</v>
      </c>
      <c r="H137">
        <v>1177</v>
      </c>
      <c r="I137" t="s">
        <v>1241</v>
      </c>
      <c r="J137">
        <v>92.78</v>
      </c>
      <c r="K137" s="41">
        <f t="shared" si="10"/>
        <v>1.16932982151052</v>
      </c>
      <c r="M137" s="8">
        <v>168</v>
      </c>
      <c r="N137" s="41">
        <f t="shared" si="13"/>
        <v>-1.06293887526636</v>
      </c>
      <c r="O137" s="41">
        <f t="shared" si="14"/>
        <v>-1.06293887526636</v>
      </c>
    </row>
    <row r="138" spans="1:15">
      <c r="A138">
        <v>219</v>
      </c>
      <c r="B138" t="s">
        <v>346</v>
      </c>
      <c r="C138">
        <v>3.82</v>
      </c>
      <c r="D138" s="49">
        <f t="shared" si="11"/>
        <v>4.775</v>
      </c>
      <c r="E138" s="41">
        <f t="shared" si="12"/>
        <v>0.972421860330493</v>
      </c>
      <c r="H138">
        <v>736</v>
      </c>
      <c r="I138" t="s">
        <v>840</v>
      </c>
      <c r="J138">
        <v>88.91</v>
      </c>
      <c r="K138" s="41">
        <f t="shared" si="10"/>
        <v>0.215086857285209</v>
      </c>
      <c r="M138" s="8">
        <v>169</v>
      </c>
      <c r="N138" s="41">
        <f t="shared" si="13"/>
        <v>1.62373729572149</v>
      </c>
      <c r="O138" s="41">
        <f t="shared" si="14"/>
        <v>1.62373729572149</v>
      </c>
    </row>
    <row r="139" spans="1:15">
      <c r="A139">
        <v>220</v>
      </c>
      <c r="B139" t="s">
        <v>347</v>
      </c>
      <c r="C139">
        <v>4.08</v>
      </c>
      <c r="D139" s="49">
        <f t="shared" si="11"/>
        <v>4.08</v>
      </c>
      <c r="E139" s="41">
        <f t="shared" si="12"/>
        <v>-1.29089927765321</v>
      </c>
      <c r="H139">
        <v>808</v>
      </c>
      <c r="I139" t="s">
        <v>910</v>
      </c>
      <c r="J139">
        <v>88.63</v>
      </c>
      <c r="K139" s="41">
        <f t="shared" si="10"/>
        <v>0.146046022664256</v>
      </c>
      <c r="M139" s="8">
        <v>171</v>
      </c>
      <c r="N139" s="41">
        <f t="shared" si="13"/>
        <v>-1.16063619057501</v>
      </c>
      <c r="O139" s="41">
        <f t="shared" si="14"/>
        <v>-1.16063619057501</v>
      </c>
    </row>
    <row r="140" spans="1:15">
      <c r="A140">
        <v>221</v>
      </c>
      <c r="B140" t="s">
        <v>348</v>
      </c>
      <c r="C140">
        <v>3.53</v>
      </c>
      <c r="D140" s="49">
        <f t="shared" si="11"/>
        <v>4.4125</v>
      </c>
      <c r="E140" s="41">
        <f t="shared" si="12"/>
        <v>-0.208087366315681</v>
      </c>
      <c r="H140">
        <v>827</v>
      </c>
      <c r="I140" t="s">
        <v>929</v>
      </c>
      <c r="J140">
        <v>86.72</v>
      </c>
      <c r="K140" s="41">
        <f t="shared" si="10"/>
        <v>-0.324911099214383</v>
      </c>
      <c r="M140" s="8">
        <v>173</v>
      </c>
      <c r="N140" s="41">
        <f t="shared" si="13"/>
        <v>-0.430938095239415</v>
      </c>
      <c r="O140" s="41">
        <f t="shared" si="14"/>
        <v>-0.430938095239415</v>
      </c>
    </row>
    <row r="141" spans="1:15">
      <c r="A141">
        <v>223</v>
      </c>
      <c r="B141" t="s">
        <v>349</v>
      </c>
      <c r="C141">
        <v>3.63</v>
      </c>
      <c r="D141" s="49">
        <f t="shared" si="11"/>
        <v>4.5375</v>
      </c>
      <c r="E141" s="41">
        <f t="shared" si="12"/>
        <v>0.19898478080369</v>
      </c>
      <c r="H141">
        <v>325</v>
      </c>
      <c r="I141" t="s">
        <v>457</v>
      </c>
      <c r="J141">
        <v>88.05</v>
      </c>
      <c r="K141" s="41">
        <f t="shared" si="10"/>
        <v>0.00303286523514077</v>
      </c>
      <c r="M141" s="8">
        <v>174</v>
      </c>
      <c r="N141" s="41">
        <f t="shared" si="13"/>
        <v>0.524642498499188</v>
      </c>
      <c r="O141" s="41">
        <f t="shared" si="14"/>
        <v>0.524642498499188</v>
      </c>
    </row>
    <row r="142" spans="1:15">
      <c r="A142">
        <v>224</v>
      </c>
      <c r="B142" t="s">
        <v>350</v>
      </c>
      <c r="C142">
        <v>3.28</v>
      </c>
      <c r="D142" s="49">
        <f t="shared" si="11"/>
        <v>4.1</v>
      </c>
      <c r="E142" s="41">
        <f t="shared" si="12"/>
        <v>-1.22576773411411</v>
      </c>
      <c r="H142">
        <v>432</v>
      </c>
      <c r="I142" t="s">
        <v>549</v>
      </c>
      <c r="J142">
        <v>87.92</v>
      </c>
      <c r="K142" s="41">
        <f t="shared" si="10"/>
        <v>-0.0290218079817289</v>
      </c>
      <c r="M142" s="8">
        <v>175</v>
      </c>
      <c r="N142" s="41">
        <f t="shared" si="13"/>
        <v>0.621934632730108</v>
      </c>
      <c r="O142" s="41">
        <f t="shared" si="14"/>
        <v>0.621934632730108</v>
      </c>
    </row>
    <row r="143" spans="1:15">
      <c r="A143">
        <v>226</v>
      </c>
      <c r="B143" t="s">
        <v>353</v>
      </c>
      <c r="C143">
        <v>3.94</v>
      </c>
      <c r="D143" s="49">
        <f t="shared" si="11"/>
        <v>4.925</v>
      </c>
      <c r="E143" s="41">
        <f t="shared" si="12"/>
        <v>1.46090843687374</v>
      </c>
      <c r="H143">
        <v>626</v>
      </c>
      <c r="I143" t="s">
        <v>744</v>
      </c>
      <c r="J143">
        <v>88.64</v>
      </c>
      <c r="K143" s="41">
        <f t="shared" si="10"/>
        <v>0.148511766757863</v>
      </c>
      <c r="M143" s="8">
        <v>176</v>
      </c>
      <c r="N143" s="41">
        <f t="shared" si="13"/>
        <v>0.690975467351061</v>
      </c>
      <c r="O143" s="41">
        <f t="shared" si="14"/>
        <v>0.690975467351061</v>
      </c>
    </row>
    <row r="144" spans="1:15">
      <c r="A144">
        <v>236</v>
      </c>
      <c r="B144" t="s">
        <v>364</v>
      </c>
      <c r="C144">
        <v>3.97</v>
      </c>
      <c r="D144" s="49">
        <f t="shared" si="11"/>
        <v>4.9625</v>
      </c>
      <c r="E144" s="41">
        <f t="shared" si="12"/>
        <v>1.58303008100955</v>
      </c>
      <c r="H144">
        <v>636</v>
      </c>
      <c r="I144" t="s">
        <v>749</v>
      </c>
      <c r="J144">
        <v>88.2</v>
      </c>
      <c r="K144" s="41">
        <f t="shared" si="10"/>
        <v>0.0400190266392238</v>
      </c>
      <c r="M144" s="8">
        <v>177</v>
      </c>
      <c r="N144" s="41">
        <f t="shared" si="13"/>
        <v>0.809593001482746</v>
      </c>
      <c r="O144" s="41">
        <f t="shared" si="14"/>
        <v>0.809593001482746</v>
      </c>
    </row>
    <row r="145" spans="1:15">
      <c r="A145">
        <v>242</v>
      </c>
      <c r="B145" t="s">
        <v>367</v>
      </c>
      <c r="C145">
        <v>3.86</v>
      </c>
      <c r="D145" s="49">
        <f t="shared" si="11"/>
        <v>4.825</v>
      </c>
      <c r="E145" s="41">
        <f t="shared" si="12"/>
        <v>1.13525071917824</v>
      </c>
      <c r="H145">
        <v>28</v>
      </c>
      <c r="I145" t="s">
        <v>101</v>
      </c>
      <c r="J145">
        <v>88.95</v>
      </c>
      <c r="K145" s="41">
        <f t="shared" si="10"/>
        <v>0.224949833659632</v>
      </c>
      <c r="M145" s="8">
        <v>178</v>
      </c>
      <c r="N145" s="41">
        <f t="shared" si="13"/>
        <v>1.21666514860212</v>
      </c>
      <c r="O145" s="41">
        <f t="shared" si="14"/>
        <v>1.21666514860212</v>
      </c>
    </row>
    <row r="146" spans="1:15">
      <c r="A146">
        <v>243</v>
      </c>
      <c r="B146" t="s">
        <v>368</v>
      </c>
      <c r="C146">
        <v>3.89</v>
      </c>
      <c r="D146" s="49">
        <f t="shared" si="11"/>
        <v>4.8625</v>
      </c>
      <c r="E146" s="41">
        <f t="shared" si="12"/>
        <v>1.25737236331405</v>
      </c>
      <c r="H146">
        <v>1061</v>
      </c>
      <c r="I146" t="s">
        <v>1140</v>
      </c>
      <c r="J146">
        <v>86.61</v>
      </c>
      <c r="K146" s="41">
        <f t="shared" si="10"/>
        <v>-0.352034284244042</v>
      </c>
      <c r="M146" s="8">
        <v>179</v>
      </c>
      <c r="N146" s="41">
        <f t="shared" si="13"/>
        <v>1.70515172514536</v>
      </c>
      <c r="O146" s="41">
        <f t="shared" si="14"/>
        <v>1.70515172514536</v>
      </c>
    </row>
    <row r="147" spans="1:15">
      <c r="A147">
        <v>245</v>
      </c>
      <c r="B147" t="s">
        <v>370</v>
      </c>
      <c r="C147">
        <v>3.97</v>
      </c>
      <c r="D147" s="49">
        <f t="shared" si="11"/>
        <v>4.9625</v>
      </c>
      <c r="E147" s="41">
        <f t="shared" si="12"/>
        <v>1.58303008100955</v>
      </c>
      <c r="H147">
        <v>996</v>
      </c>
      <c r="I147" t="s">
        <v>1079</v>
      </c>
      <c r="J147">
        <v>88.62</v>
      </c>
      <c r="K147" s="41">
        <f t="shared" si="10"/>
        <v>0.143580278570653</v>
      </c>
      <c r="M147" s="8">
        <v>180</v>
      </c>
      <c r="N147" s="41">
        <f t="shared" si="13"/>
        <v>-2.73193467845578</v>
      </c>
      <c r="O147" s="41">
        <f t="shared" si="14"/>
        <v>-2.73193467845578</v>
      </c>
    </row>
    <row r="148" spans="1:15">
      <c r="A148">
        <v>246</v>
      </c>
      <c r="B148" t="s">
        <v>371</v>
      </c>
      <c r="C148">
        <v>3.38</v>
      </c>
      <c r="D148" s="49">
        <f t="shared" si="11"/>
        <v>4.225</v>
      </c>
      <c r="E148" s="41">
        <f t="shared" si="12"/>
        <v>-0.818695586994737</v>
      </c>
      <c r="H148">
        <v>750</v>
      </c>
      <c r="I148" t="s">
        <v>856</v>
      </c>
      <c r="J148">
        <v>90.44</v>
      </c>
      <c r="K148" s="41">
        <f t="shared" si="10"/>
        <v>0.592345703606842</v>
      </c>
      <c r="M148" s="8">
        <v>181</v>
      </c>
      <c r="N148" s="41">
        <f t="shared" si="13"/>
        <v>0.850300216194683</v>
      </c>
      <c r="O148" s="41">
        <f t="shared" si="14"/>
        <v>0.850300216194683</v>
      </c>
    </row>
    <row r="149" spans="1:15">
      <c r="A149">
        <v>247</v>
      </c>
      <c r="B149" t="s">
        <v>373</v>
      </c>
      <c r="C149">
        <v>3.4</v>
      </c>
      <c r="D149" s="49">
        <f t="shared" si="11"/>
        <v>4.25</v>
      </c>
      <c r="E149" s="41">
        <f t="shared" si="12"/>
        <v>-0.737281157570862</v>
      </c>
      <c r="H149">
        <v>382</v>
      </c>
      <c r="I149" t="s">
        <v>503</v>
      </c>
      <c r="J149">
        <v>90.41</v>
      </c>
      <c r="K149" s="41">
        <f t="shared" si="10"/>
        <v>0.584948471326025</v>
      </c>
      <c r="M149" s="8">
        <v>182</v>
      </c>
      <c r="N149" s="41">
        <f t="shared" si="13"/>
        <v>-0.607018070492663</v>
      </c>
      <c r="O149" s="41">
        <f t="shared" si="14"/>
        <v>-0.607018070492663</v>
      </c>
    </row>
    <row r="150" spans="1:15">
      <c r="A150">
        <v>249</v>
      </c>
      <c r="B150" t="s">
        <v>374</v>
      </c>
      <c r="C150">
        <v>4.03</v>
      </c>
      <c r="D150" s="49">
        <f t="shared" si="11"/>
        <v>4.03</v>
      </c>
      <c r="E150" s="41">
        <f t="shared" si="12"/>
        <v>-1.45372813650095</v>
      </c>
      <c r="H150">
        <v>900</v>
      </c>
      <c r="I150" t="s">
        <v>990</v>
      </c>
      <c r="J150">
        <v>89.07</v>
      </c>
      <c r="K150" s="41">
        <f t="shared" si="10"/>
        <v>0.254538762782895</v>
      </c>
      <c r="M150" s="8">
        <v>183</v>
      </c>
      <c r="N150" s="41">
        <f t="shared" si="13"/>
        <v>-1.4211623647314</v>
      </c>
      <c r="O150" s="41">
        <f t="shared" si="14"/>
        <v>-1.4211623647314</v>
      </c>
    </row>
    <row r="151" spans="1:15">
      <c r="A151">
        <v>251</v>
      </c>
      <c r="B151" t="s">
        <v>376</v>
      </c>
      <c r="C151">
        <v>4.38</v>
      </c>
      <c r="D151" s="49">
        <f t="shared" si="11"/>
        <v>4.38</v>
      </c>
      <c r="E151" s="41">
        <f t="shared" si="12"/>
        <v>-0.313926124566717</v>
      </c>
      <c r="H151">
        <v>1180</v>
      </c>
      <c r="I151" t="s">
        <v>1244</v>
      </c>
      <c r="J151">
        <v>88.98</v>
      </c>
      <c r="K151" s="41">
        <f t="shared" si="10"/>
        <v>0.232347065940449</v>
      </c>
      <c r="M151" s="8">
        <v>184</v>
      </c>
      <c r="N151" s="41">
        <f t="shared" si="13"/>
        <v>-1.19320196234456</v>
      </c>
      <c r="O151" s="41">
        <f t="shared" si="14"/>
        <v>-1.19320196234456</v>
      </c>
    </row>
    <row r="152" spans="1:15">
      <c r="A152">
        <v>254</v>
      </c>
      <c r="B152" t="s">
        <v>378</v>
      </c>
      <c r="C152">
        <v>3.56</v>
      </c>
      <c r="D152" s="49">
        <f t="shared" si="11"/>
        <v>4.45</v>
      </c>
      <c r="E152" s="41">
        <f t="shared" si="12"/>
        <v>-0.0859657221798682</v>
      </c>
      <c r="H152">
        <v>1094</v>
      </c>
      <c r="I152" t="s">
        <v>730</v>
      </c>
      <c r="J152">
        <v>85.75</v>
      </c>
      <c r="K152" s="41">
        <f t="shared" si="10"/>
        <v>-0.564088276294111</v>
      </c>
      <c r="M152" s="8">
        <v>185</v>
      </c>
      <c r="N152" s="41">
        <f t="shared" si="13"/>
        <v>-1.51071823709767</v>
      </c>
      <c r="O152" s="41">
        <f t="shared" si="14"/>
        <v>-1.51071823709767</v>
      </c>
    </row>
    <row r="153" spans="1:15">
      <c r="A153">
        <v>255</v>
      </c>
      <c r="B153" t="s">
        <v>380</v>
      </c>
      <c r="C153">
        <v>3.68</v>
      </c>
      <c r="D153" s="49">
        <f t="shared" si="11"/>
        <v>4.6</v>
      </c>
      <c r="E153" s="41">
        <f t="shared" si="12"/>
        <v>0.402520854363378</v>
      </c>
      <c r="H153">
        <v>704</v>
      </c>
      <c r="I153" t="s">
        <v>814</v>
      </c>
      <c r="J153">
        <v>84.8</v>
      </c>
      <c r="K153" s="41">
        <f t="shared" si="10"/>
        <v>-0.798333965186628</v>
      </c>
      <c r="M153" s="8">
        <v>186</v>
      </c>
      <c r="N153" s="41">
        <f t="shared" si="13"/>
        <v>0.402520854363378</v>
      </c>
      <c r="O153" s="41">
        <f t="shared" si="14"/>
        <v>0.402520854363378</v>
      </c>
    </row>
    <row r="154" spans="1:15">
      <c r="A154">
        <v>256</v>
      </c>
      <c r="B154" t="s">
        <v>381</v>
      </c>
      <c r="C154">
        <v>3.85</v>
      </c>
      <c r="D154" s="49">
        <f t="shared" si="11"/>
        <v>4.8125</v>
      </c>
      <c r="E154" s="41">
        <f t="shared" si="12"/>
        <v>1.09454350446631</v>
      </c>
      <c r="H154">
        <v>386</v>
      </c>
      <c r="I154" t="s">
        <v>506</v>
      </c>
      <c r="J154">
        <v>87.86</v>
      </c>
      <c r="K154" s="41">
        <f t="shared" si="10"/>
        <v>-0.0438162725433621</v>
      </c>
      <c r="M154" s="8">
        <v>187</v>
      </c>
      <c r="N154" s="41">
        <f t="shared" si="13"/>
        <v>1.09454350446631</v>
      </c>
      <c r="O154" s="41">
        <f t="shared" si="14"/>
        <v>1.09454350446631</v>
      </c>
    </row>
    <row r="155" spans="1:15">
      <c r="A155">
        <v>257</v>
      </c>
      <c r="B155" t="s">
        <v>382</v>
      </c>
      <c r="C155">
        <v>3.37</v>
      </c>
      <c r="D155" s="49">
        <f t="shared" si="11"/>
        <v>4.2125</v>
      </c>
      <c r="E155" s="41">
        <f t="shared" si="12"/>
        <v>-0.859402801706672</v>
      </c>
      <c r="H155">
        <v>607</v>
      </c>
      <c r="I155" t="s">
        <v>729</v>
      </c>
      <c r="J155">
        <v>90.8</v>
      </c>
      <c r="K155" s="41">
        <f t="shared" si="10"/>
        <v>0.681112490976638</v>
      </c>
      <c r="M155" s="8">
        <v>188</v>
      </c>
      <c r="N155" s="41">
        <f t="shared" si="13"/>
        <v>0.192895160442759</v>
      </c>
      <c r="O155" s="41">
        <f t="shared" si="14"/>
        <v>0.192895160442759</v>
      </c>
    </row>
    <row r="156" spans="1:15">
      <c r="A156">
        <v>258</v>
      </c>
      <c r="B156" t="s">
        <v>383</v>
      </c>
      <c r="C156">
        <v>3.21</v>
      </c>
      <c r="D156" s="49">
        <f t="shared" si="11"/>
        <v>4.0125</v>
      </c>
      <c r="E156" s="41">
        <f t="shared" si="12"/>
        <v>-1.51071823709767</v>
      </c>
      <c r="H156">
        <v>723</v>
      </c>
      <c r="I156" t="s">
        <v>832</v>
      </c>
      <c r="J156">
        <v>88.89</v>
      </c>
      <c r="K156" s="41">
        <f t="shared" si="10"/>
        <v>0.210155369097999</v>
      </c>
      <c r="M156" s="8">
        <v>189</v>
      </c>
      <c r="N156" s="41">
        <f t="shared" si="13"/>
        <v>0.296456412374188</v>
      </c>
      <c r="O156" s="41">
        <f t="shared" si="14"/>
        <v>0.296456412374188</v>
      </c>
    </row>
    <row r="157" spans="1:15">
      <c r="A157">
        <v>259</v>
      </c>
      <c r="B157" t="s">
        <v>384</v>
      </c>
      <c r="C157">
        <v>3.94</v>
      </c>
      <c r="D157" s="49">
        <f t="shared" si="11"/>
        <v>4.925</v>
      </c>
      <c r="E157" s="41">
        <f t="shared" si="12"/>
        <v>1.46090843687374</v>
      </c>
      <c r="H157">
        <v>687</v>
      </c>
      <c r="I157" t="s">
        <v>796</v>
      </c>
      <c r="J157">
        <v>85.71</v>
      </c>
      <c r="K157" s="41">
        <f t="shared" si="10"/>
        <v>-0.573951252668534</v>
      </c>
      <c r="M157" s="8">
        <v>190</v>
      </c>
      <c r="N157" s="41">
        <f t="shared" si="13"/>
        <v>0.321106424939503</v>
      </c>
      <c r="O157" s="41">
        <f t="shared" si="14"/>
        <v>0.321106424939503</v>
      </c>
    </row>
    <row r="158" spans="1:15">
      <c r="A158">
        <v>260</v>
      </c>
      <c r="B158" t="s">
        <v>385</v>
      </c>
      <c r="C158">
        <v>3.87</v>
      </c>
      <c r="D158" s="49">
        <f t="shared" si="11"/>
        <v>4.8375</v>
      </c>
      <c r="E158" s="41">
        <f t="shared" si="12"/>
        <v>1.17595793389018</v>
      </c>
      <c r="H158">
        <v>514</v>
      </c>
      <c r="I158" t="s">
        <v>637</v>
      </c>
      <c r="J158">
        <v>85.36</v>
      </c>
      <c r="K158" s="41">
        <f t="shared" si="10"/>
        <v>-0.660252295944723</v>
      </c>
      <c r="M158" s="8">
        <v>191</v>
      </c>
      <c r="N158" s="41">
        <f t="shared" si="13"/>
        <v>1.33878679273793</v>
      </c>
      <c r="O158" s="41">
        <f t="shared" si="14"/>
        <v>1.33878679273793</v>
      </c>
    </row>
    <row r="159" spans="1:15">
      <c r="A159">
        <v>261</v>
      </c>
      <c r="B159" t="s">
        <v>386</v>
      </c>
      <c r="C159">
        <v>3.31</v>
      </c>
      <c r="D159" s="49">
        <f t="shared" si="11"/>
        <v>4.1375</v>
      </c>
      <c r="E159" s="41">
        <f t="shared" si="12"/>
        <v>-1.1036460899783</v>
      </c>
      <c r="H159">
        <v>541</v>
      </c>
      <c r="I159" t="s">
        <v>665</v>
      </c>
      <c r="J159">
        <v>87.84</v>
      </c>
      <c r="K159" s="41">
        <f t="shared" si="10"/>
        <v>-0.048747760730572</v>
      </c>
      <c r="M159" s="8">
        <v>192</v>
      </c>
      <c r="N159" s="41">
        <f t="shared" si="13"/>
        <v>0.280399210227565</v>
      </c>
      <c r="O159" s="41">
        <f t="shared" si="14"/>
        <v>0.280399210227565</v>
      </c>
    </row>
    <row r="160" spans="1:15">
      <c r="A160">
        <v>262</v>
      </c>
      <c r="B160" t="s">
        <v>387</v>
      </c>
      <c r="C160">
        <v>3.58</v>
      </c>
      <c r="D160" s="49">
        <f t="shared" si="11"/>
        <v>4.475</v>
      </c>
      <c r="E160" s="41">
        <f t="shared" si="12"/>
        <v>-0.0045512927559958</v>
      </c>
      <c r="H160">
        <v>746</v>
      </c>
      <c r="I160" t="s">
        <v>851</v>
      </c>
      <c r="J160">
        <v>86.6</v>
      </c>
      <c r="K160" s="41">
        <f t="shared" si="10"/>
        <v>-0.354500028337649</v>
      </c>
      <c r="M160" s="8">
        <v>193</v>
      </c>
      <c r="N160" s="41">
        <f t="shared" si="13"/>
        <v>-0.574452298723114</v>
      </c>
      <c r="O160" s="41">
        <f t="shared" si="14"/>
        <v>-0.574452298723114</v>
      </c>
    </row>
    <row r="161" spans="1:15">
      <c r="A161">
        <v>263</v>
      </c>
      <c r="B161" t="s">
        <v>388</v>
      </c>
      <c r="C161">
        <v>3.27</v>
      </c>
      <c r="D161" s="49">
        <f t="shared" si="11"/>
        <v>4.0875</v>
      </c>
      <c r="E161" s="41">
        <f t="shared" si="12"/>
        <v>-1.26647494882604</v>
      </c>
      <c r="H161">
        <v>804</v>
      </c>
      <c r="I161" t="s">
        <v>906</v>
      </c>
      <c r="J161">
        <v>85.83</v>
      </c>
      <c r="K161" s="41">
        <f t="shared" si="10"/>
        <v>-0.544362323545267</v>
      </c>
      <c r="M161" s="8">
        <v>194</v>
      </c>
      <c r="N161" s="41">
        <f t="shared" si="13"/>
        <v>-0.370916225163426</v>
      </c>
      <c r="O161" s="41">
        <f t="shared" si="14"/>
        <v>-0.370916225163426</v>
      </c>
    </row>
    <row r="162" spans="1:15">
      <c r="A162">
        <v>266</v>
      </c>
      <c r="B162" t="s">
        <v>390</v>
      </c>
      <c r="C162">
        <v>3.52</v>
      </c>
      <c r="D162" s="49">
        <f t="shared" si="11"/>
        <v>4.4</v>
      </c>
      <c r="E162" s="41">
        <f t="shared" si="12"/>
        <v>-0.248794581027616</v>
      </c>
      <c r="H162">
        <v>754</v>
      </c>
      <c r="I162" t="s">
        <v>860</v>
      </c>
      <c r="J162">
        <v>88.64</v>
      </c>
      <c r="K162" s="41">
        <f t="shared" si="10"/>
        <v>0.148511766757863</v>
      </c>
      <c r="M162" s="8">
        <v>195</v>
      </c>
      <c r="N162" s="41">
        <f t="shared" si="13"/>
        <v>-0.509320755184013</v>
      </c>
      <c r="O162" s="41">
        <f t="shared" si="14"/>
        <v>-0.509320755184013</v>
      </c>
    </row>
    <row r="163" spans="1:15">
      <c r="A163">
        <v>267</v>
      </c>
      <c r="B163" t="s">
        <v>392</v>
      </c>
      <c r="C163">
        <v>3.59</v>
      </c>
      <c r="D163" s="49">
        <f t="shared" si="11"/>
        <v>4.4875</v>
      </c>
      <c r="E163" s="41">
        <f t="shared" si="12"/>
        <v>0.0361559219559418</v>
      </c>
      <c r="H163">
        <v>698</v>
      </c>
      <c r="I163" t="s">
        <v>808</v>
      </c>
      <c r="J163">
        <v>87.88</v>
      </c>
      <c r="K163" s="41">
        <f t="shared" si="10"/>
        <v>-0.0388847843561522</v>
      </c>
      <c r="M163" s="8">
        <v>196</v>
      </c>
      <c r="N163" s="41">
        <f t="shared" si="13"/>
        <v>-1.95849759892897</v>
      </c>
      <c r="O163" s="41">
        <f t="shared" si="14"/>
        <v>-1.95849759892897</v>
      </c>
    </row>
    <row r="164" spans="1:15">
      <c r="A164">
        <v>269</v>
      </c>
      <c r="B164" t="s">
        <v>393</v>
      </c>
      <c r="C164">
        <v>3.75</v>
      </c>
      <c r="D164" s="49">
        <f t="shared" si="11"/>
        <v>4.6875</v>
      </c>
      <c r="E164" s="41">
        <f t="shared" si="12"/>
        <v>0.687471357346936</v>
      </c>
      <c r="H164">
        <v>675</v>
      </c>
      <c r="I164" t="s">
        <v>786</v>
      </c>
      <c r="J164">
        <v>89.64</v>
      </c>
      <c r="K164" s="41">
        <f t="shared" si="10"/>
        <v>0.395086176118407</v>
      </c>
      <c r="M164" s="8">
        <v>197</v>
      </c>
      <c r="N164" s="41">
        <f t="shared" si="13"/>
        <v>0.891007430906621</v>
      </c>
      <c r="O164" s="41">
        <f t="shared" si="14"/>
        <v>0.891007430906621</v>
      </c>
    </row>
    <row r="165" spans="1:15">
      <c r="A165">
        <v>270</v>
      </c>
      <c r="B165" t="s">
        <v>395</v>
      </c>
      <c r="C165">
        <v>4.06</v>
      </c>
      <c r="D165" s="49">
        <f t="shared" si="11"/>
        <v>4.06</v>
      </c>
      <c r="E165" s="41">
        <f t="shared" si="12"/>
        <v>-1.35603082119231</v>
      </c>
      <c r="H165">
        <v>396</v>
      </c>
      <c r="I165" t="s">
        <v>513</v>
      </c>
      <c r="J165">
        <v>87.44</v>
      </c>
      <c r="K165" s="41">
        <f t="shared" si="10"/>
        <v>-0.147377524474791</v>
      </c>
      <c r="M165" s="8">
        <v>199</v>
      </c>
      <c r="N165" s="41">
        <f t="shared" si="13"/>
        <v>0.0361559219559418</v>
      </c>
      <c r="O165" s="41">
        <f t="shared" si="14"/>
        <v>0.0361559219559418</v>
      </c>
    </row>
    <row r="166" spans="1:15">
      <c r="A166">
        <v>271</v>
      </c>
      <c r="B166" t="s">
        <v>396</v>
      </c>
      <c r="C166">
        <v>3.76</v>
      </c>
      <c r="D166" s="49">
        <f t="shared" si="11"/>
        <v>4.7</v>
      </c>
      <c r="E166" s="41">
        <f t="shared" si="12"/>
        <v>0.72817857205887</v>
      </c>
      <c r="H166">
        <v>751</v>
      </c>
      <c r="I166" t="s">
        <v>857</v>
      </c>
      <c r="J166">
        <v>89.13</v>
      </c>
      <c r="K166" s="41">
        <f t="shared" si="10"/>
        <v>0.269333227344528</v>
      </c>
      <c r="M166" s="8">
        <v>200</v>
      </c>
      <c r="N166" s="41">
        <f t="shared" si="13"/>
        <v>0.443228069075313</v>
      </c>
      <c r="O166" s="41">
        <f t="shared" si="14"/>
        <v>0.443228069075313</v>
      </c>
    </row>
    <row r="167" spans="1:15">
      <c r="A167">
        <v>272</v>
      </c>
      <c r="B167" t="s">
        <v>398</v>
      </c>
      <c r="C167">
        <v>4.15</v>
      </c>
      <c r="D167" s="49">
        <f t="shared" si="11"/>
        <v>4.15</v>
      </c>
      <c r="E167" s="41">
        <f t="shared" si="12"/>
        <v>-1.06293887526636</v>
      </c>
      <c r="H167">
        <v>877</v>
      </c>
      <c r="I167" t="s">
        <v>969</v>
      </c>
      <c r="J167">
        <v>87.68</v>
      </c>
      <c r="K167" s="41">
        <f t="shared" si="10"/>
        <v>-0.0881996662282583</v>
      </c>
      <c r="M167" s="8">
        <v>201</v>
      </c>
      <c r="N167" s="41">
        <f t="shared" si="13"/>
        <v>-1.16063619057501</v>
      </c>
      <c r="O167" s="41">
        <f t="shared" si="14"/>
        <v>-1.16063619057501</v>
      </c>
    </row>
    <row r="168" spans="1:15">
      <c r="A168">
        <v>274</v>
      </c>
      <c r="B168" t="s">
        <v>400</v>
      </c>
      <c r="C168">
        <v>3.6</v>
      </c>
      <c r="D168" s="49">
        <f t="shared" si="11"/>
        <v>4.5</v>
      </c>
      <c r="E168" s="41">
        <f t="shared" si="12"/>
        <v>0.0768631366678795</v>
      </c>
      <c r="H168">
        <v>508</v>
      </c>
      <c r="I168" t="s">
        <v>629</v>
      </c>
      <c r="J168">
        <v>91.07</v>
      </c>
      <c r="K168" s="41">
        <f t="shared" si="10"/>
        <v>0.747687581503984</v>
      </c>
      <c r="M168" s="8">
        <v>202</v>
      </c>
      <c r="N168" s="41">
        <f t="shared" si="13"/>
        <v>-1.03037310349681</v>
      </c>
      <c r="O168" s="41">
        <f t="shared" si="14"/>
        <v>-1.03037310349681</v>
      </c>
    </row>
    <row r="169" spans="1:15">
      <c r="A169">
        <v>276</v>
      </c>
      <c r="B169" t="s">
        <v>402</v>
      </c>
      <c r="C169">
        <v>3.75</v>
      </c>
      <c r="D169" s="49">
        <f t="shared" si="11"/>
        <v>4.6875</v>
      </c>
      <c r="E169" s="41">
        <f t="shared" si="12"/>
        <v>0.687471357346936</v>
      </c>
      <c r="H169">
        <v>1117</v>
      </c>
      <c r="I169" t="s">
        <v>1192</v>
      </c>
      <c r="J169">
        <v>88.81</v>
      </c>
      <c r="K169" s="41">
        <f t="shared" si="10"/>
        <v>0.190429416349156</v>
      </c>
      <c r="M169" s="8">
        <v>203</v>
      </c>
      <c r="N169" s="41">
        <f t="shared" si="13"/>
        <v>0.60605692792306</v>
      </c>
      <c r="O169" s="41">
        <f t="shared" si="14"/>
        <v>0.60605692792306</v>
      </c>
    </row>
    <row r="170" spans="1:15">
      <c r="A170">
        <v>278</v>
      </c>
      <c r="B170" t="s">
        <v>406</v>
      </c>
      <c r="C170">
        <v>4.445</v>
      </c>
      <c r="D170" s="49">
        <f t="shared" si="11"/>
        <v>4.445</v>
      </c>
      <c r="E170" s="41">
        <f t="shared" si="12"/>
        <v>-0.102248608064643</v>
      </c>
      <c r="H170">
        <v>1051</v>
      </c>
      <c r="I170" t="s">
        <v>1131</v>
      </c>
      <c r="J170">
        <v>88.26</v>
      </c>
      <c r="K170" s="41">
        <f t="shared" si="10"/>
        <v>0.054813491200857</v>
      </c>
      <c r="M170" s="8">
        <v>204</v>
      </c>
      <c r="N170" s="41">
        <f t="shared" si="13"/>
        <v>-1.38859659296186</v>
      </c>
      <c r="O170" s="41">
        <f t="shared" si="14"/>
        <v>-1.38859659296186</v>
      </c>
    </row>
    <row r="171" spans="1:15">
      <c r="A171">
        <v>279</v>
      </c>
      <c r="B171" t="s">
        <v>408</v>
      </c>
      <c r="C171">
        <v>4.04</v>
      </c>
      <c r="D171" s="49">
        <f t="shared" si="11"/>
        <v>4.04</v>
      </c>
      <c r="E171" s="41">
        <f t="shared" si="12"/>
        <v>-1.4211623647314</v>
      </c>
      <c r="H171">
        <v>988</v>
      </c>
      <c r="I171" t="s">
        <v>1071</v>
      </c>
      <c r="J171">
        <v>88.86</v>
      </c>
      <c r="K171" s="41">
        <f t="shared" si="10"/>
        <v>0.202758136817182</v>
      </c>
      <c r="M171" s="8">
        <v>206</v>
      </c>
      <c r="N171" s="41">
        <f t="shared" si="13"/>
        <v>-0.607018070492663</v>
      </c>
      <c r="O171" s="41">
        <f t="shared" si="14"/>
        <v>-0.607018070492663</v>
      </c>
    </row>
    <row r="172" spans="1:15">
      <c r="A172">
        <v>280</v>
      </c>
      <c r="B172" t="s">
        <v>409</v>
      </c>
      <c r="C172">
        <v>3.95</v>
      </c>
      <c r="D172" s="49">
        <f t="shared" si="11"/>
        <v>4.9375</v>
      </c>
      <c r="E172" s="41">
        <f t="shared" si="12"/>
        <v>1.50161565158568</v>
      </c>
      <c r="H172">
        <v>228</v>
      </c>
      <c r="I172" t="s">
        <v>356</v>
      </c>
      <c r="J172">
        <v>88.65</v>
      </c>
      <c r="K172" s="41">
        <f t="shared" si="10"/>
        <v>0.150977510851469</v>
      </c>
      <c r="M172" s="8">
        <v>207</v>
      </c>
      <c r="N172" s="41">
        <f t="shared" si="13"/>
        <v>0.972421860330493</v>
      </c>
      <c r="O172" s="41">
        <f t="shared" si="14"/>
        <v>0.972421860330493</v>
      </c>
    </row>
    <row r="173" spans="1:15">
      <c r="A173">
        <v>285</v>
      </c>
      <c r="B173" t="s">
        <v>413</v>
      </c>
      <c r="C173">
        <v>3.51</v>
      </c>
      <c r="D173" s="49">
        <f t="shared" si="11"/>
        <v>4.3875</v>
      </c>
      <c r="E173" s="41">
        <f t="shared" si="12"/>
        <v>-0.289501795739556</v>
      </c>
      <c r="H173">
        <v>230</v>
      </c>
      <c r="I173" t="s">
        <v>358</v>
      </c>
      <c r="J173">
        <v>87.99</v>
      </c>
      <c r="K173" s="41">
        <f t="shared" si="10"/>
        <v>-0.0117615993264925</v>
      </c>
      <c r="M173" s="8">
        <v>208</v>
      </c>
      <c r="N173" s="41">
        <f t="shared" si="13"/>
        <v>0.0768631366678795</v>
      </c>
      <c r="O173" s="41">
        <f t="shared" si="14"/>
        <v>0.0768631366678795</v>
      </c>
    </row>
    <row r="174" spans="1:15">
      <c r="A174">
        <v>287</v>
      </c>
      <c r="B174" t="s">
        <v>415</v>
      </c>
      <c r="C174">
        <v>3.82</v>
      </c>
      <c r="D174" s="49">
        <f t="shared" si="11"/>
        <v>4.775</v>
      </c>
      <c r="E174" s="41">
        <f t="shared" si="12"/>
        <v>0.972421860330493</v>
      </c>
      <c r="H174">
        <v>1078</v>
      </c>
      <c r="I174" t="s">
        <v>1155</v>
      </c>
      <c r="J174">
        <v>80.57</v>
      </c>
      <c r="K174" s="41">
        <f t="shared" si="10"/>
        <v>-1.84134371678173</v>
      </c>
      <c r="M174" s="8">
        <v>209</v>
      </c>
      <c r="N174" s="41">
        <f t="shared" si="13"/>
        <v>-0.965241559957711</v>
      </c>
      <c r="O174" s="41">
        <f t="shared" si="14"/>
        <v>-0.965241559957711</v>
      </c>
    </row>
    <row r="175" spans="1:15">
      <c r="A175">
        <v>288</v>
      </c>
      <c r="B175" t="s">
        <v>417</v>
      </c>
      <c r="C175">
        <v>3.4</v>
      </c>
      <c r="D175" s="49">
        <f t="shared" si="11"/>
        <v>4.25</v>
      </c>
      <c r="E175" s="41">
        <f t="shared" si="12"/>
        <v>-0.737281157570862</v>
      </c>
      <c r="H175">
        <v>431</v>
      </c>
      <c r="I175" t="s">
        <v>547</v>
      </c>
      <c r="J175">
        <v>88.4</v>
      </c>
      <c r="K175" s="41">
        <f t="shared" si="10"/>
        <v>0.0893339085113334</v>
      </c>
      <c r="M175" s="8">
        <v>210</v>
      </c>
      <c r="N175" s="41">
        <f t="shared" si="13"/>
        <v>0.687471357346936</v>
      </c>
      <c r="O175" s="41">
        <f t="shared" si="14"/>
        <v>0.687471357346936</v>
      </c>
    </row>
    <row r="176" spans="1:15">
      <c r="A176">
        <v>289</v>
      </c>
      <c r="B176" t="s">
        <v>418</v>
      </c>
      <c r="C176">
        <v>3.44</v>
      </c>
      <c r="D176" s="49">
        <f t="shared" si="11"/>
        <v>4.3</v>
      </c>
      <c r="E176" s="41">
        <f t="shared" si="12"/>
        <v>-0.574452298723114</v>
      </c>
      <c r="H176">
        <v>1005</v>
      </c>
      <c r="I176" t="s">
        <v>1087</v>
      </c>
      <c r="J176">
        <v>90.1</v>
      </c>
      <c r="K176" s="41">
        <f t="shared" si="10"/>
        <v>0.508510404424256</v>
      </c>
      <c r="M176" s="8">
        <v>211</v>
      </c>
      <c r="N176" s="41">
        <f t="shared" si="13"/>
        <v>-1.29089927765321</v>
      </c>
      <c r="O176" s="41">
        <f t="shared" si="14"/>
        <v>-1.29089927765321</v>
      </c>
    </row>
    <row r="177" spans="1:15">
      <c r="A177">
        <v>291</v>
      </c>
      <c r="B177" t="s">
        <v>422</v>
      </c>
      <c r="C177">
        <v>3.89</v>
      </c>
      <c r="D177" s="49">
        <f t="shared" si="11"/>
        <v>4.8625</v>
      </c>
      <c r="E177" s="41">
        <f t="shared" si="12"/>
        <v>1.25737236331405</v>
      </c>
      <c r="H177">
        <v>686</v>
      </c>
      <c r="I177" t="s">
        <v>795</v>
      </c>
      <c r="J177">
        <v>86.89</v>
      </c>
      <c r="K177" s="41">
        <f t="shared" si="10"/>
        <v>-0.28299344962309</v>
      </c>
      <c r="M177" s="8">
        <v>212</v>
      </c>
      <c r="N177" s="41">
        <f t="shared" si="13"/>
        <v>0.0942653966985433</v>
      </c>
      <c r="O177" s="41">
        <f t="shared" si="14"/>
        <v>0.0942653966985433</v>
      </c>
    </row>
    <row r="178" spans="1:15">
      <c r="A178">
        <v>292</v>
      </c>
      <c r="B178" t="s">
        <v>423</v>
      </c>
      <c r="C178">
        <v>4.5</v>
      </c>
      <c r="D178" s="49">
        <f t="shared" si="11"/>
        <v>4.5</v>
      </c>
      <c r="E178" s="41">
        <f t="shared" si="12"/>
        <v>0.0768631366678795</v>
      </c>
      <c r="H178">
        <v>590</v>
      </c>
      <c r="I178" t="s">
        <v>713</v>
      </c>
      <c r="J178">
        <v>86.5</v>
      </c>
      <c r="K178" s="41">
        <f t="shared" si="10"/>
        <v>-0.379157469273702</v>
      </c>
      <c r="M178" s="8">
        <v>214</v>
      </c>
      <c r="N178" s="41">
        <f t="shared" si="13"/>
        <v>0.0671422116688836</v>
      </c>
      <c r="O178" s="41">
        <f t="shared" si="14"/>
        <v>0.0671422116688836</v>
      </c>
    </row>
    <row r="179" spans="1:15">
      <c r="A179">
        <v>294</v>
      </c>
      <c r="B179" t="s">
        <v>425</v>
      </c>
      <c r="C179">
        <v>3.97</v>
      </c>
      <c r="D179" s="49">
        <f t="shared" si="11"/>
        <v>4.9625</v>
      </c>
      <c r="E179" s="41">
        <f t="shared" si="12"/>
        <v>1.58303008100955</v>
      </c>
      <c r="H179">
        <v>1053</v>
      </c>
      <c r="I179" t="s">
        <v>1133</v>
      </c>
      <c r="J179">
        <v>90.09</v>
      </c>
      <c r="K179" s="41">
        <f t="shared" si="10"/>
        <v>0.506044660330653</v>
      </c>
      <c r="M179" s="8">
        <v>215</v>
      </c>
      <c r="N179" s="41">
        <f t="shared" si="13"/>
        <v>-1.95849759892897</v>
      </c>
      <c r="O179" s="41">
        <f t="shared" si="14"/>
        <v>-1.95849759892897</v>
      </c>
    </row>
    <row r="180" spans="1:15">
      <c r="A180">
        <v>295</v>
      </c>
      <c r="B180" t="s">
        <v>427</v>
      </c>
      <c r="C180">
        <v>3.86</v>
      </c>
      <c r="D180" s="49">
        <f t="shared" si="11"/>
        <v>4.825</v>
      </c>
      <c r="E180" s="41">
        <f t="shared" si="12"/>
        <v>1.13525071917824</v>
      </c>
      <c r="H180">
        <v>966</v>
      </c>
      <c r="I180" t="s">
        <v>1051</v>
      </c>
      <c r="J180">
        <v>90.66</v>
      </c>
      <c r="K180" s="41">
        <f t="shared" si="10"/>
        <v>0.646592073666161</v>
      </c>
      <c r="M180" s="8">
        <v>216</v>
      </c>
      <c r="N180" s="41">
        <f t="shared" si="13"/>
        <v>0.768885786770811</v>
      </c>
      <c r="O180" s="41">
        <f t="shared" si="14"/>
        <v>0.768885786770811</v>
      </c>
    </row>
    <row r="181" spans="1:15">
      <c r="A181">
        <v>297</v>
      </c>
      <c r="B181" t="s">
        <v>428</v>
      </c>
      <c r="C181">
        <v>3.68</v>
      </c>
      <c r="D181" s="49">
        <f t="shared" si="11"/>
        <v>4.6</v>
      </c>
      <c r="E181" s="41">
        <f t="shared" si="12"/>
        <v>0.402520854363378</v>
      </c>
      <c r="H181">
        <v>332</v>
      </c>
      <c r="I181" t="s">
        <v>459</v>
      </c>
      <c r="J181">
        <v>87.4</v>
      </c>
      <c r="K181" s="41">
        <f t="shared" si="10"/>
        <v>-0.157240500849211</v>
      </c>
      <c r="M181" s="8">
        <v>217</v>
      </c>
      <c r="N181" s="41">
        <f t="shared" si="13"/>
        <v>1.17595793389018</v>
      </c>
      <c r="O181" s="41">
        <f t="shared" si="14"/>
        <v>1.17595793389018</v>
      </c>
    </row>
    <row r="182" spans="1:15">
      <c r="A182">
        <v>298</v>
      </c>
      <c r="B182" t="s">
        <v>429</v>
      </c>
      <c r="C182">
        <v>3.77</v>
      </c>
      <c r="D182" s="49">
        <f t="shared" si="11"/>
        <v>4.7125</v>
      </c>
      <c r="E182" s="41">
        <f t="shared" si="12"/>
        <v>0.768885786770811</v>
      </c>
      <c r="H182">
        <v>140</v>
      </c>
      <c r="I182" t="s">
        <v>252</v>
      </c>
      <c r="J182">
        <v>89.05</v>
      </c>
      <c r="K182" s="41">
        <f t="shared" si="10"/>
        <v>0.249607274595685</v>
      </c>
      <c r="M182" s="8">
        <v>218</v>
      </c>
      <c r="N182" s="41">
        <f t="shared" si="13"/>
        <v>-1.45372813650095</v>
      </c>
      <c r="O182" s="41">
        <f t="shared" si="14"/>
        <v>-1.45372813650095</v>
      </c>
    </row>
    <row r="183" spans="1:15">
      <c r="A183">
        <v>299</v>
      </c>
      <c r="B183" t="s">
        <v>430</v>
      </c>
      <c r="C183">
        <v>3.69</v>
      </c>
      <c r="D183" s="49">
        <f t="shared" si="11"/>
        <v>4.6125</v>
      </c>
      <c r="E183" s="41">
        <f t="shared" si="12"/>
        <v>0.443228069075313</v>
      </c>
      <c r="H183">
        <v>869</v>
      </c>
      <c r="I183" t="s">
        <v>961</v>
      </c>
      <c r="J183">
        <v>91.17</v>
      </c>
      <c r="K183" s="41">
        <f t="shared" si="10"/>
        <v>0.77234502244004</v>
      </c>
      <c r="M183" s="8">
        <v>219</v>
      </c>
      <c r="N183" s="41">
        <f t="shared" si="13"/>
        <v>0.972421860330493</v>
      </c>
      <c r="O183" s="41">
        <f t="shared" si="14"/>
        <v>0.972421860330493</v>
      </c>
    </row>
    <row r="184" spans="1:15">
      <c r="A184">
        <v>300</v>
      </c>
      <c r="B184" t="s">
        <v>432</v>
      </c>
      <c r="C184">
        <v>4.14</v>
      </c>
      <c r="D184" s="49">
        <f t="shared" si="11"/>
        <v>4.14</v>
      </c>
      <c r="E184" s="41">
        <f t="shared" si="12"/>
        <v>-1.09550464703591</v>
      </c>
      <c r="H184">
        <v>708</v>
      </c>
      <c r="I184" t="s">
        <v>817</v>
      </c>
      <c r="J184">
        <v>86.52</v>
      </c>
      <c r="K184" s="41">
        <f t="shared" si="10"/>
        <v>-0.374225981086492</v>
      </c>
      <c r="M184" s="8">
        <v>220</v>
      </c>
      <c r="N184" s="41">
        <f t="shared" si="13"/>
        <v>-1.29089927765321</v>
      </c>
      <c r="O184" s="41">
        <f t="shared" si="14"/>
        <v>-1.29089927765321</v>
      </c>
    </row>
    <row r="185" spans="1:15">
      <c r="A185">
        <v>301</v>
      </c>
      <c r="B185" t="s">
        <v>434</v>
      </c>
      <c r="C185">
        <v>3.62</v>
      </c>
      <c r="D185" s="49">
        <f t="shared" si="11"/>
        <v>4.525</v>
      </c>
      <c r="E185" s="41">
        <f t="shared" si="12"/>
        <v>0.158277566091755</v>
      </c>
      <c r="H185">
        <v>341</v>
      </c>
      <c r="I185" t="s">
        <v>466</v>
      </c>
      <c r="J185">
        <v>89.52</v>
      </c>
      <c r="K185" s="41">
        <f t="shared" si="10"/>
        <v>0.365497246995141</v>
      </c>
      <c r="M185" s="8">
        <v>221</v>
      </c>
      <c r="N185" s="41">
        <f t="shared" si="13"/>
        <v>-0.208087366315681</v>
      </c>
      <c r="O185" s="41">
        <f t="shared" si="14"/>
        <v>-0.208087366315681</v>
      </c>
    </row>
    <row r="186" spans="1:15">
      <c r="A186">
        <v>302</v>
      </c>
      <c r="B186" t="s">
        <v>435</v>
      </c>
      <c r="C186">
        <v>3.86</v>
      </c>
      <c r="D186" s="49">
        <f t="shared" si="11"/>
        <v>4.825</v>
      </c>
      <c r="E186" s="41">
        <f t="shared" si="12"/>
        <v>1.13525071917824</v>
      </c>
      <c r="H186">
        <v>1042</v>
      </c>
      <c r="I186" t="s">
        <v>1122</v>
      </c>
      <c r="J186">
        <v>88.61</v>
      </c>
      <c r="K186" s="41">
        <f t="shared" si="10"/>
        <v>0.141114534477046</v>
      </c>
      <c r="M186" s="8">
        <v>223</v>
      </c>
      <c r="N186" s="41">
        <f t="shared" si="13"/>
        <v>0.19898478080369</v>
      </c>
      <c r="O186" s="41">
        <f t="shared" si="14"/>
        <v>0.19898478080369</v>
      </c>
    </row>
    <row r="187" spans="1:15">
      <c r="A187">
        <v>303</v>
      </c>
      <c r="B187" t="s">
        <v>436</v>
      </c>
      <c r="C187">
        <v>4.05</v>
      </c>
      <c r="D187" s="49">
        <f t="shared" si="11"/>
        <v>4.05</v>
      </c>
      <c r="E187" s="41">
        <f t="shared" si="12"/>
        <v>-1.38859659296186</v>
      </c>
      <c r="H187">
        <v>904</v>
      </c>
      <c r="I187" t="s">
        <v>995</v>
      </c>
      <c r="J187">
        <v>85.54</v>
      </c>
      <c r="K187" s="41">
        <f t="shared" si="10"/>
        <v>-0.615868902259823</v>
      </c>
      <c r="M187" s="8">
        <v>224</v>
      </c>
      <c r="N187" s="41">
        <f t="shared" si="13"/>
        <v>-1.22576773411411</v>
      </c>
      <c r="O187" s="41">
        <f t="shared" si="14"/>
        <v>-1.22576773411411</v>
      </c>
    </row>
    <row r="188" spans="1:15">
      <c r="A188">
        <v>304</v>
      </c>
      <c r="B188" t="s">
        <v>438</v>
      </c>
      <c r="C188">
        <v>3.84</v>
      </c>
      <c r="D188" s="49">
        <f t="shared" si="11"/>
        <v>4.8</v>
      </c>
      <c r="E188" s="41">
        <f t="shared" si="12"/>
        <v>1.05383628975437</v>
      </c>
      <c r="H188">
        <v>188</v>
      </c>
      <c r="I188" t="s">
        <v>310</v>
      </c>
      <c r="J188">
        <v>88.82</v>
      </c>
      <c r="K188" s="41">
        <f t="shared" si="10"/>
        <v>0.192895160442759</v>
      </c>
      <c r="M188" s="8">
        <v>225</v>
      </c>
      <c r="N188" s="41">
        <f t="shared" si="13"/>
        <v>0.205223880910789</v>
      </c>
      <c r="O188" s="41">
        <f t="shared" si="14"/>
        <v>0.205223880910789</v>
      </c>
    </row>
    <row r="189" spans="1:15">
      <c r="A189">
        <v>305</v>
      </c>
      <c r="B189" t="s">
        <v>439</v>
      </c>
      <c r="C189">
        <v>3.68</v>
      </c>
      <c r="D189" s="49">
        <f t="shared" si="11"/>
        <v>4.6</v>
      </c>
      <c r="E189" s="41">
        <f t="shared" si="12"/>
        <v>0.402520854363378</v>
      </c>
      <c r="H189">
        <v>533</v>
      </c>
      <c r="I189" t="s">
        <v>656</v>
      </c>
      <c r="J189">
        <v>86.53</v>
      </c>
      <c r="K189" s="41">
        <f t="shared" si="10"/>
        <v>-0.371760236992886</v>
      </c>
      <c r="M189" s="8">
        <v>226</v>
      </c>
      <c r="N189" s="41">
        <f t="shared" si="13"/>
        <v>1.46090843687374</v>
      </c>
      <c r="O189" s="41">
        <f t="shared" si="14"/>
        <v>1.46090843687374</v>
      </c>
    </row>
    <row r="190" spans="1:15">
      <c r="A190">
        <v>306</v>
      </c>
      <c r="B190" t="s">
        <v>440</v>
      </c>
      <c r="C190">
        <v>3.99</v>
      </c>
      <c r="D190" s="49">
        <f t="shared" si="11"/>
        <v>4.9875</v>
      </c>
      <c r="E190" s="41">
        <f t="shared" si="12"/>
        <v>1.66444451043343</v>
      </c>
      <c r="H190">
        <v>316</v>
      </c>
      <c r="I190" t="s">
        <v>449</v>
      </c>
      <c r="J190">
        <v>88.35</v>
      </c>
      <c r="K190" s="41">
        <f t="shared" si="10"/>
        <v>0.0770051880433034</v>
      </c>
      <c r="M190" s="8">
        <v>227</v>
      </c>
      <c r="N190" s="41">
        <f t="shared" si="13"/>
        <v>-0.0462820166369688</v>
      </c>
      <c r="O190" s="41">
        <f t="shared" si="14"/>
        <v>-0.0462820166369688</v>
      </c>
    </row>
    <row r="191" spans="1:15">
      <c r="A191">
        <v>308</v>
      </c>
      <c r="B191" t="s">
        <v>442</v>
      </c>
      <c r="C191">
        <v>3.78</v>
      </c>
      <c r="D191" s="49">
        <f t="shared" si="11"/>
        <v>4.725</v>
      </c>
      <c r="E191" s="41">
        <f t="shared" si="12"/>
        <v>0.809593001482746</v>
      </c>
      <c r="H191">
        <v>660</v>
      </c>
      <c r="I191" t="s">
        <v>773</v>
      </c>
      <c r="J191">
        <v>90.27</v>
      </c>
      <c r="K191" s="41">
        <f t="shared" si="10"/>
        <v>0.550428054015549</v>
      </c>
      <c r="M191" s="8">
        <v>228</v>
      </c>
      <c r="N191" s="41">
        <f t="shared" si="13"/>
        <v>0.150977510851469</v>
      </c>
      <c r="O191" s="41">
        <f t="shared" si="14"/>
        <v>0.150977510851469</v>
      </c>
    </row>
    <row r="192" spans="1:15">
      <c r="A192">
        <v>309</v>
      </c>
      <c r="B192" t="s">
        <v>443</v>
      </c>
      <c r="C192">
        <v>3.89</v>
      </c>
      <c r="D192" s="49">
        <f t="shared" si="11"/>
        <v>4.8625</v>
      </c>
      <c r="E192" s="41">
        <f t="shared" si="12"/>
        <v>1.25737236331405</v>
      </c>
      <c r="H192">
        <v>1089</v>
      </c>
      <c r="I192" t="s">
        <v>1164</v>
      </c>
      <c r="J192">
        <v>84.46</v>
      </c>
      <c r="K192" s="41">
        <f t="shared" si="10"/>
        <v>-0.882169264369214</v>
      </c>
      <c r="M192" s="8">
        <v>229</v>
      </c>
      <c r="N192" s="41">
        <f t="shared" si="13"/>
        <v>-0.364363004712069</v>
      </c>
      <c r="O192" s="41">
        <f t="shared" si="14"/>
        <v>-0.364363004712069</v>
      </c>
    </row>
    <row r="193" spans="1:15">
      <c r="A193">
        <v>310</v>
      </c>
      <c r="B193" t="s">
        <v>444</v>
      </c>
      <c r="C193">
        <v>4.18</v>
      </c>
      <c r="D193" s="49">
        <f t="shared" si="11"/>
        <v>4.18</v>
      </c>
      <c r="E193" s="41">
        <f t="shared" si="12"/>
        <v>-0.965241559957711</v>
      </c>
      <c r="H193">
        <v>623</v>
      </c>
      <c r="I193" t="s">
        <v>741</v>
      </c>
      <c r="J193">
        <v>87.99</v>
      </c>
      <c r="K193" s="41">
        <f t="shared" si="10"/>
        <v>-0.0117615993264925</v>
      </c>
      <c r="M193" s="8">
        <v>230</v>
      </c>
      <c r="N193" s="41">
        <f t="shared" si="13"/>
        <v>-0.0117615993264925</v>
      </c>
      <c r="O193" s="41">
        <f t="shared" si="14"/>
        <v>-0.0117615993264925</v>
      </c>
    </row>
    <row r="194" spans="1:15">
      <c r="A194">
        <v>312</v>
      </c>
      <c r="B194" t="s">
        <v>445</v>
      </c>
      <c r="C194">
        <v>3.75</v>
      </c>
      <c r="D194" s="49">
        <f t="shared" si="11"/>
        <v>4.6875</v>
      </c>
      <c r="E194" s="41">
        <f t="shared" si="12"/>
        <v>0.687471357346936</v>
      </c>
      <c r="H194">
        <v>1156</v>
      </c>
      <c r="I194" t="s">
        <v>1221</v>
      </c>
      <c r="J194">
        <v>86.97</v>
      </c>
      <c r="K194" s="41">
        <f t="shared" ref="K194:K257" si="15">(J194-$J$403)/$J$404</f>
        <v>-0.263267496874247</v>
      </c>
      <c r="M194" s="8">
        <v>232</v>
      </c>
      <c r="N194" s="41">
        <f t="shared" si="13"/>
        <v>-0.936415634428534</v>
      </c>
      <c r="O194" s="41">
        <f t="shared" si="14"/>
        <v>-0.936415634428534</v>
      </c>
    </row>
    <row r="195" spans="1:15">
      <c r="A195">
        <v>314</v>
      </c>
      <c r="B195" t="s">
        <v>447</v>
      </c>
      <c r="C195">
        <v>3.56</v>
      </c>
      <c r="D195" s="49">
        <f t="shared" ref="D195:D258" si="16">IF(C195&gt;4,C195,C195*1.25)</f>
        <v>4.45</v>
      </c>
      <c r="E195" s="41">
        <f t="shared" ref="E195:E258" si="17">(D195-$D$579)/$D$580</f>
        <v>-0.0859657221798682</v>
      </c>
      <c r="H195">
        <v>1026</v>
      </c>
      <c r="I195" t="s">
        <v>1108</v>
      </c>
      <c r="J195">
        <v>89.73</v>
      </c>
      <c r="K195" s="41">
        <f t="shared" si="15"/>
        <v>0.417277872960857</v>
      </c>
      <c r="M195" s="8">
        <v>233</v>
      </c>
      <c r="N195" s="41">
        <f t="shared" ref="N195:N258" si="18">IFERROR(IFERROR(VLOOKUP(M195,$A:$E,5,0),VLOOKUP(M195,$H:$K,4,0)),"")</f>
        <v>0.434538081616093</v>
      </c>
      <c r="O195" s="41">
        <f t="shared" ref="O195:O258" si="19">IF(N195&lt;&gt;"",N195,$N$980)</f>
        <v>0.434538081616093</v>
      </c>
    </row>
    <row r="196" spans="1:15">
      <c r="A196">
        <v>315</v>
      </c>
      <c r="B196" t="s">
        <v>448</v>
      </c>
      <c r="C196">
        <v>4.04</v>
      </c>
      <c r="D196" s="49">
        <f t="shared" si="16"/>
        <v>4.04</v>
      </c>
      <c r="E196" s="41">
        <f t="shared" si="17"/>
        <v>-1.4211623647314</v>
      </c>
      <c r="H196">
        <v>381</v>
      </c>
      <c r="I196" t="s">
        <v>502</v>
      </c>
      <c r="J196">
        <v>88.08</v>
      </c>
      <c r="K196" s="41">
        <f t="shared" si="15"/>
        <v>0.0104300975159574</v>
      </c>
      <c r="M196" s="8">
        <v>234</v>
      </c>
      <c r="N196" s="41">
        <f t="shared" si="18"/>
        <v>-0.423540862958602</v>
      </c>
      <c r="O196" s="41">
        <f t="shared" si="19"/>
        <v>-0.423540862958602</v>
      </c>
    </row>
    <row r="197" spans="1:15">
      <c r="A197">
        <v>317</v>
      </c>
      <c r="B197" t="s">
        <v>450</v>
      </c>
      <c r="C197">
        <v>3.61</v>
      </c>
      <c r="D197" s="49">
        <f t="shared" si="16"/>
        <v>4.5125</v>
      </c>
      <c r="E197" s="41">
        <f t="shared" si="17"/>
        <v>0.117570351379817</v>
      </c>
      <c r="H197">
        <v>413</v>
      </c>
      <c r="I197" t="s">
        <v>532</v>
      </c>
      <c r="J197">
        <v>87.01</v>
      </c>
      <c r="K197" s="41">
        <f t="shared" si="15"/>
        <v>-0.253404520499823</v>
      </c>
      <c r="M197" s="8">
        <v>235</v>
      </c>
      <c r="N197" s="41">
        <f t="shared" si="18"/>
        <v>0.0400190266392238</v>
      </c>
      <c r="O197" s="41">
        <f t="shared" si="19"/>
        <v>0.0400190266392238</v>
      </c>
    </row>
    <row r="198" spans="1:15">
      <c r="A198">
        <v>318</v>
      </c>
      <c r="B198" t="s">
        <v>451</v>
      </c>
      <c r="C198">
        <v>4.1</v>
      </c>
      <c r="D198" s="49">
        <f t="shared" si="16"/>
        <v>4.1</v>
      </c>
      <c r="E198" s="41">
        <f t="shared" si="17"/>
        <v>-1.22576773411411</v>
      </c>
      <c r="H198">
        <v>232</v>
      </c>
      <c r="I198" t="s">
        <v>359</v>
      </c>
      <c r="J198">
        <v>84.24</v>
      </c>
      <c r="K198" s="41">
        <f t="shared" si="15"/>
        <v>-0.936415634428534</v>
      </c>
      <c r="M198" s="8">
        <v>236</v>
      </c>
      <c r="N198" s="41">
        <f t="shared" si="18"/>
        <v>1.58303008100955</v>
      </c>
      <c r="O198" s="41">
        <f t="shared" si="19"/>
        <v>1.58303008100955</v>
      </c>
    </row>
    <row r="199" spans="1:15">
      <c r="A199">
        <v>319</v>
      </c>
      <c r="B199" t="s">
        <v>452</v>
      </c>
      <c r="C199">
        <v>3.67</v>
      </c>
      <c r="D199" s="49">
        <f t="shared" si="16"/>
        <v>4.5875</v>
      </c>
      <c r="E199" s="41">
        <f t="shared" si="17"/>
        <v>0.36181363965144</v>
      </c>
      <c r="H199">
        <v>1158</v>
      </c>
      <c r="I199" t="s">
        <v>1223</v>
      </c>
      <c r="J199">
        <v>89.28</v>
      </c>
      <c r="K199" s="41">
        <f t="shared" si="15"/>
        <v>0.306319388748611</v>
      </c>
      <c r="M199" s="8">
        <v>237</v>
      </c>
      <c r="N199" s="41">
        <f t="shared" si="18"/>
        <v>0.353168526527114</v>
      </c>
      <c r="O199" s="41">
        <f t="shared" si="19"/>
        <v>0.353168526527114</v>
      </c>
    </row>
    <row r="200" spans="1:15">
      <c r="A200">
        <v>322</v>
      </c>
      <c r="B200" t="s">
        <v>455</v>
      </c>
      <c r="C200">
        <v>3.4</v>
      </c>
      <c r="D200" s="49">
        <f t="shared" si="16"/>
        <v>4.25</v>
      </c>
      <c r="E200" s="41">
        <f t="shared" si="17"/>
        <v>-0.737281157570862</v>
      </c>
      <c r="H200">
        <v>571</v>
      </c>
      <c r="I200" t="s">
        <v>695</v>
      </c>
      <c r="J200">
        <v>82.74</v>
      </c>
      <c r="K200" s="41">
        <f t="shared" si="15"/>
        <v>-1.30627724846935</v>
      </c>
      <c r="M200" s="8">
        <v>241</v>
      </c>
      <c r="N200" s="41">
        <f t="shared" si="18"/>
        <v>0.48631870758181</v>
      </c>
      <c r="O200" s="41">
        <f t="shared" si="19"/>
        <v>0.48631870758181</v>
      </c>
    </row>
    <row r="201" spans="1:15">
      <c r="A201">
        <v>323</v>
      </c>
      <c r="B201" t="s">
        <v>456</v>
      </c>
      <c r="C201">
        <v>3.89</v>
      </c>
      <c r="D201" s="49">
        <f t="shared" si="16"/>
        <v>4.8625</v>
      </c>
      <c r="E201" s="41">
        <f t="shared" si="17"/>
        <v>1.25737236331405</v>
      </c>
      <c r="H201">
        <v>1049</v>
      </c>
      <c r="I201" t="s">
        <v>1129</v>
      </c>
      <c r="J201">
        <v>86.9</v>
      </c>
      <c r="K201" s="41">
        <f t="shared" si="15"/>
        <v>-0.280527705529483</v>
      </c>
      <c r="M201" s="8">
        <v>242</v>
      </c>
      <c r="N201" s="41">
        <f t="shared" si="18"/>
        <v>1.13525071917824</v>
      </c>
      <c r="O201" s="41">
        <f t="shared" si="19"/>
        <v>1.13525071917824</v>
      </c>
    </row>
    <row r="202" spans="1:15">
      <c r="A202">
        <v>326</v>
      </c>
      <c r="B202" t="s">
        <v>458</v>
      </c>
      <c r="C202">
        <v>4.01</v>
      </c>
      <c r="D202" s="49">
        <f t="shared" si="16"/>
        <v>4.01</v>
      </c>
      <c r="E202" s="41">
        <f t="shared" si="17"/>
        <v>-1.51885968004005</v>
      </c>
      <c r="H202">
        <v>979</v>
      </c>
      <c r="I202" t="s">
        <v>1062</v>
      </c>
      <c r="J202">
        <v>87.15</v>
      </c>
      <c r="K202" s="41">
        <f t="shared" si="15"/>
        <v>-0.218884103189347</v>
      </c>
      <c r="M202" s="8">
        <v>243</v>
      </c>
      <c r="N202" s="41">
        <f t="shared" si="18"/>
        <v>1.25737236331405</v>
      </c>
      <c r="O202" s="41">
        <f t="shared" si="19"/>
        <v>1.25737236331405</v>
      </c>
    </row>
    <row r="203" spans="1:15">
      <c r="A203">
        <v>333</v>
      </c>
      <c r="B203" t="s">
        <v>460</v>
      </c>
      <c r="C203">
        <v>3.69</v>
      </c>
      <c r="D203" s="49">
        <f t="shared" si="16"/>
        <v>4.6125</v>
      </c>
      <c r="E203" s="41">
        <f t="shared" si="17"/>
        <v>0.443228069075313</v>
      </c>
      <c r="H203">
        <v>1068</v>
      </c>
      <c r="I203" t="s">
        <v>1147</v>
      </c>
      <c r="J203">
        <v>89.67</v>
      </c>
      <c r="K203" s="41">
        <f t="shared" si="15"/>
        <v>0.402483408399224</v>
      </c>
      <c r="M203" s="8">
        <v>244</v>
      </c>
      <c r="N203" s="41">
        <f t="shared" si="18"/>
        <v>0.762482046065617</v>
      </c>
      <c r="O203" s="41">
        <f t="shared" si="19"/>
        <v>0.762482046065617</v>
      </c>
    </row>
    <row r="204" spans="1:15">
      <c r="A204">
        <v>334</v>
      </c>
      <c r="B204" t="s">
        <v>461</v>
      </c>
      <c r="C204">
        <v>3.36</v>
      </c>
      <c r="D204" s="49">
        <f t="shared" si="16"/>
        <v>4.2</v>
      </c>
      <c r="E204" s="41">
        <f t="shared" si="17"/>
        <v>-0.90011001641861</v>
      </c>
      <c r="H204">
        <v>759</v>
      </c>
      <c r="I204" t="s">
        <v>863</v>
      </c>
      <c r="J204">
        <v>88.02</v>
      </c>
      <c r="K204" s="41">
        <f t="shared" si="15"/>
        <v>-0.00436436704567584</v>
      </c>
      <c r="M204" s="8">
        <v>245</v>
      </c>
      <c r="N204" s="41">
        <f t="shared" si="18"/>
        <v>1.58303008100955</v>
      </c>
      <c r="O204" s="41">
        <f t="shared" si="19"/>
        <v>1.58303008100955</v>
      </c>
    </row>
    <row r="205" spans="1:15">
      <c r="A205">
        <v>335</v>
      </c>
      <c r="B205" t="s">
        <v>462</v>
      </c>
      <c r="C205">
        <v>3.81</v>
      </c>
      <c r="D205" s="49">
        <f t="shared" si="16"/>
        <v>4.7625</v>
      </c>
      <c r="E205" s="41">
        <f t="shared" si="17"/>
        <v>0.931714645618559</v>
      </c>
      <c r="H205">
        <v>1023</v>
      </c>
      <c r="I205" t="s">
        <v>1105</v>
      </c>
      <c r="J205">
        <v>87.52</v>
      </c>
      <c r="K205" s="41">
        <f t="shared" si="15"/>
        <v>-0.127651571725948</v>
      </c>
      <c r="M205" s="8">
        <v>246</v>
      </c>
      <c r="N205" s="41">
        <f t="shared" si="18"/>
        <v>-0.818695586994737</v>
      </c>
      <c r="O205" s="41">
        <f t="shared" si="19"/>
        <v>-0.818695586994737</v>
      </c>
    </row>
    <row r="206" spans="1:15">
      <c r="A206">
        <v>336</v>
      </c>
      <c r="B206" t="s">
        <v>464</v>
      </c>
      <c r="C206">
        <v>4.49</v>
      </c>
      <c r="D206" s="49">
        <f t="shared" si="16"/>
        <v>4.49</v>
      </c>
      <c r="E206" s="41">
        <f t="shared" si="17"/>
        <v>0.0442973648983305</v>
      </c>
      <c r="H206">
        <v>68</v>
      </c>
      <c r="I206" t="s">
        <v>163</v>
      </c>
      <c r="J206">
        <v>85.53</v>
      </c>
      <c r="K206" s="41">
        <f t="shared" si="15"/>
        <v>-0.61833464635343</v>
      </c>
      <c r="M206" s="8">
        <v>247</v>
      </c>
      <c r="N206" s="41">
        <f t="shared" si="18"/>
        <v>-0.737281157570862</v>
      </c>
      <c r="O206" s="41">
        <f t="shared" si="19"/>
        <v>-0.737281157570862</v>
      </c>
    </row>
    <row r="207" spans="1:15">
      <c r="A207">
        <v>347</v>
      </c>
      <c r="B207" t="s">
        <v>469</v>
      </c>
      <c r="C207">
        <v>3.37</v>
      </c>
      <c r="D207" s="49">
        <f t="shared" si="16"/>
        <v>4.2125</v>
      </c>
      <c r="E207" s="41">
        <f t="shared" si="17"/>
        <v>-0.859402801706672</v>
      </c>
      <c r="H207">
        <v>946</v>
      </c>
      <c r="I207" t="s">
        <v>1030</v>
      </c>
      <c r="J207">
        <v>90.62</v>
      </c>
      <c r="K207" s="41">
        <f t="shared" si="15"/>
        <v>0.636729097291742</v>
      </c>
      <c r="M207" s="8">
        <v>249</v>
      </c>
      <c r="N207" s="41">
        <f t="shared" si="18"/>
        <v>-1.45372813650095</v>
      </c>
      <c r="O207" s="41">
        <f t="shared" si="19"/>
        <v>-1.45372813650095</v>
      </c>
    </row>
    <row r="208" spans="1:15">
      <c r="A208">
        <v>349</v>
      </c>
      <c r="B208" t="s">
        <v>472</v>
      </c>
      <c r="C208">
        <v>3.7</v>
      </c>
      <c r="D208" s="49">
        <f t="shared" si="16"/>
        <v>4.625</v>
      </c>
      <c r="E208" s="41">
        <f t="shared" si="17"/>
        <v>0.48393528378725</v>
      </c>
      <c r="H208">
        <v>583</v>
      </c>
      <c r="I208" t="s">
        <v>706</v>
      </c>
      <c r="J208">
        <v>89.58</v>
      </c>
      <c r="K208" s="41">
        <f t="shared" si="15"/>
        <v>0.380291711556774</v>
      </c>
      <c r="M208" s="8">
        <v>251</v>
      </c>
      <c r="N208" s="41">
        <f t="shared" si="18"/>
        <v>-0.313926124566717</v>
      </c>
      <c r="O208" s="41">
        <f t="shared" si="19"/>
        <v>-0.313926124566717</v>
      </c>
    </row>
    <row r="209" spans="1:15">
      <c r="A209">
        <v>350</v>
      </c>
      <c r="B209" t="s">
        <v>474</v>
      </c>
      <c r="C209">
        <v>4.22</v>
      </c>
      <c r="D209" s="49">
        <f t="shared" si="16"/>
        <v>4.22</v>
      </c>
      <c r="E209" s="41">
        <f t="shared" si="17"/>
        <v>-0.834978472879512</v>
      </c>
      <c r="H209">
        <v>1052</v>
      </c>
      <c r="I209" t="s">
        <v>1132</v>
      </c>
      <c r="J209">
        <v>87.9</v>
      </c>
      <c r="K209" s="41">
        <f t="shared" si="15"/>
        <v>-0.0339532961689388</v>
      </c>
      <c r="M209" s="8">
        <v>254</v>
      </c>
      <c r="N209" s="41">
        <f t="shared" si="18"/>
        <v>-0.0859657221798682</v>
      </c>
      <c r="O209" s="41">
        <f t="shared" si="19"/>
        <v>-0.0859657221798682</v>
      </c>
    </row>
    <row r="210" spans="1:15">
      <c r="A210">
        <v>351</v>
      </c>
      <c r="B210" t="s">
        <v>475</v>
      </c>
      <c r="C210">
        <v>4.19</v>
      </c>
      <c r="D210" s="49">
        <f t="shared" si="16"/>
        <v>4.19</v>
      </c>
      <c r="E210" s="41">
        <f t="shared" si="17"/>
        <v>-0.932675788188159</v>
      </c>
      <c r="H210">
        <v>899</v>
      </c>
      <c r="I210" t="s">
        <v>989</v>
      </c>
      <c r="J210">
        <v>84.75</v>
      </c>
      <c r="K210" s="41">
        <f t="shared" si="15"/>
        <v>-0.810662685654655</v>
      </c>
      <c r="M210" s="8">
        <v>255</v>
      </c>
      <c r="N210" s="41">
        <f t="shared" si="18"/>
        <v>0.402520854363378</v>
      </c>
      <c r="O210" s="41">
        <f t="shared" si="19"/>
        <v>0.402520854363378</v>
      </c>
    </row>
    <row r="211" spans="1:15">
      <c r="A211">
        <v>352</v>
      </c>
      <c r="B211" t="s">
        <v>477</v>
      </c>
      <c r="C211">
        <v>3.58</v>
      </c>
      <c r="D211" s="49">
        <f t="shared" si="16"/>
        <v>4.475</v>
      </c>
      <c r="E211" s="41">
        <f t="shared" si="17"/>
        <v>-0.0045512927559958</v>
      </c>
      <c r="H211">
        <v>700</v>
      </c>
      <c r="I211" t="s">
        <v>810</v>
      </c>
      <c r="J211">
        <v>85.02</v>
      </c>
      <c r="K211" s="41">
        <f t="shared" si="15"/>
        <v>-0.744087595127309</v>
      </c>
      <c r="M211" s="8">
        <v>256</v>
      </c>
      <c r="N211" s="41">
        <f t="shared" si="18"/>
        <v>1.09454350446631</v>
      </c>
      <c r="O211" s="41">
        <f t="shared" si="19"/>
        <v>1.09454350446631</v>
      </c>
    </row>
    <row r="212" spans="1:15">
      <c r="A212">
        <v>354</v>
      </c>
      <c r="B212" t="s">
        <v>478</v>
      </c>
      <c r="C212">
        <v>3.27</v>
      </c>
      <c r="D212" s="49">
        <f t="shared" si="16"/>
        <v>4.0875</v>
      </c>
      <c r="E212" s="41">
        <f t="shared" si="17"/>
        <v>-1.26647494882604</v>
      </c>
      <c r="H212">
        <v>282</v>
      </c>
      <c r="I212" t="s">
        <v>411</v>
      </c>
      <c r="J212">
        <v>94.14</v>
      </c>
      <c r="K212" s="41">
        <f t="shared" si="15"/>
        <v>1.50467101824086</v>
      </c>
      <c r="M212" s="8">
        <v>257</v>
      </c>
      <c r="N212" s="41">
        <f t="shared" si="18"/>
        <v>-0.859402801706672</v>
      </c>
      <c r="O212" s="41">
        <f t="shared" si="19"/>
        <v>-0.859402801706672</v>
      </c>
    </row>
    <row r="213" spans="1:15">
      <c r="A213">
        <v>355</v>
      </c>
      <c r="B213" t="s">
        <v>479</v>
      </c>
      <c r="C213">
        <v>3.6</v>
      </c>
      <c r="D213" s="49">
        <f t="shared" si="16"/>
        <v>4.5</v>
      </c>
      <c r="E213" s="41">
        <f t="shared" si="17"/>
        <v>0.0768631366678795</v>
      </c>
      <c r="H213">
        <v>659</v>
      </c>
      <c r="I213" t="s">
        <v>772</v>
      </c>
      <c r="J213">
        <v>90.23</v>
      </c>
      <c r="K213" s="41">
        <f t="shared" si="15"/>
        <v>0.540565077641129</v>
      </c>
      <c r="M213" s="8">
        <v>258</v>
      </c>
      <c r="N213" s="41">
        <f t="shared" si="18"/>
        <v>-1.51071823709767</v>
      </c>
      <c r="O213" s="41">
        <f t="shared" si="19"/>
        <v>-1.51071823709767</v>
      </c>
    </row>
    <row r="214" spans="1:15">
      <c r="A214">
        <v>356</v>
      </c>
      <c r="B214" t="s">
        <v>481</v>
      </c>
      <c r="C214">
        <v>3.86</v>
      </c>
      <c r="D214" s="49">
        <f t="shared" si="16"/>
        <v>4.825</v>
      </c>
      <c r="E214" s="41">
        <f t="shared" si="17"/>
        <v>1.13525071917824</v>
      </c>
      <c r="H214">
        <v>237</v>
      </c>
      <c r="I214" t="s">
        <v>365</v>
      </c>
      <c r="J214">
        <v>89.47</v>
      </c>
      <c r="K214" s="41">
        <f t="shared" si="15"/>
        <v>0.353168526527114</v>
      </c>
      <c r="M214" s="8">
        <v>259</v>
      </c>
      <c r="N214" s="41">
        <f t="shared" si="18"/>
        <v>1.46090843687374</v>
      </c>
      <c r="O214" s="41">
        <f t="shared" si="19"/>
        <v>1.46090843687374</v>
      </c>
    </row>
    <row r="215" spans="1:15">
      <c r="A215">
        <v>357</v>
      </c>
      <c r="B215" t="s">
        <v>482</v>
      </c>
      <c r="C215">
        <v>4.08</v>
      </c>
      <c r="D215" s="49">
        <f t="shared" si="16"/>
        <v>4.08</v>
      </c>
      <c r="E215" s="41">
        <f t="shared" si="17"/>
        <v>-1.29089927765321</v>
      </c>
      <c r="H215">
        <v>981</v>
      </c>
      <c r="I215" t="s">
        <v>1064</v>
      </c>
      <c r="J215">
        <v>89.19</v>
      </c>
      <c r="K215" s="41">
        <f t="shared" si="15"/>
        <v>0.284127691906161</v>
      </c>
      <c r="M215" s="8">
        <v>260</v>
      </c>
      <c r="N215" s="41">
        <f t="shared" si="18"/>
        <v>1.17595793389018</v>
      </c>
      <c r="O215" s="41">
        <f t="shared" si="19"/>
        <v>1.17595793389018</v>
      </c>
    </row>
    <row r="216" spans="1:15">
      <c r="A216">
        <v>358</v>
      </c>
      <c r="B216" t="s">
        <v>483</v>
      </c>
      <c r="C216">
        <v>3.78</v>
      </c>
      <c r="D216" s="49">
        <f t="shared" si="16"/>
        <v>4.725</v>
      </c>
      <c r="E216" s="41">
        <f t="shared" si="17"/>
        <v>0.809593001482746</v>
      </c>
      <c r="H216">
        <v>1008</v>
      </c>
      <c r="I216" t="s">
        <v>1090</v>
      </c>
      <c r="J216">
        <v>84.42</v>
      </c>
      <c r="K216" s="41">
        <f t="shared" si="15"/>
        <v>-0.892032240743634</v>
      </c>
      <c r="M216" s="8">
        <v>261</v>
      </c>
      <c r="N216" s="41">
        <f t="shared" si="18"/>
        <v>-1.1036460899783</v>
      </c>
      <c r="O216" s="41">
        <f t="shared" si="19"/>
        <v>-1.1036460899783</v>
      </c>
    </row>
    <row r="217" spans="1:15">
      <c r="A217">
        <v>359</v>
      </c>
      <c r="B217" t="s">
        <v>484</v>
      </c>
      <c r="C217">
        <v>3.86</v>
      </c>
      <c r="D217" s="49">
        <f t="shared" si="16"/>
        <v>4.825</v>
      </c>
      <c r="E217" s="41">
        <f t="shared" si="17"/>
        <v>1.13525071917824</v>
      </c>
      <c r="H217">
        <v>1149</v>
      </c>
      <c r="I217" t="s">
        <v>1215</v>
      </c>
      <c r="J217">
        <v>87.96</v>
      </c>
      <c r="K217" s="41">
        <f t="shared" si="15"/>
        <v>-0.0191588316073091</v>
      </c>
      <c r="M217" s="8">
        <v>262</v>
      </c>
      <c r="N217" s="41">
        <f t="shared" si="18"/>
        <v>-0.0045512927559958</v>
      </c>
      <c r="O217" s="41">
        <f t="shared" si="19"/>
        <v>-0.0045512927559958</v>
      </c>
    </row>
    <row r="218" spans="1:15">
      <c r="A218">
        <v>361</v>
      </c>
      <c r="B218" t="s">
        <v>486</v>
      </c>
      <c r="C218">
        <v>4.34</v>
      </c>
      <c r="D218" s="49">
        <f t="shared" si="16"/>
        <v>4.34</v>
      </c>
      <c r="E218" s="41">
        <f t="shared" si="17"/>
        <v>-0.444189211644916</v>
      </c>
      <c r="H218">
        <v>528</v>
      </c>
      <c r="I218" t="s">
        <v>650</v>
      </c>
      <c r="J218">
        <v>86.9</v>
      </c>
      <c r="K218" s="41">
        <f t="shared" si="15"/>
        <v>-0.280527705529483</v>
      </c>
      <c r="M218" s="8">
        <v>263</v>
      </c>
      <c r="N218" s="41">
        <f t="shared" si="18"/>
        <v>-1.26647494882604</v>
      </c>
      <c r="O218" s="41">
        <f t="shared" si="19"/>
        <v>-1.26647494882604</v>
      </c>
    </row>
    <row r="219" spans="1:15">
      <c r="A219">
        <v>362</v>
      </c>
      <c r="B219" t="s">
        <v>487</v>
      </c>
      <c r="C219">
        <v>3.85</v>
      </c>
      <c r="D219" s="49">
        <f t="shared" si="16"/>
        <v>4.8125</v>
      </c>
      <c r="E219" s="41">
        <f t="shared" si="17"/>
        <v>1.09454350446631</v>
      </c>
      <c r="H219">
        <v>682</v>
      </c>
      <c r="I219" t="s">
        <v>791</v>
      </c>
      <c r="J219">
        <v>87.64</v>
      </c>
      <c r="K219" s="41">
        <f t="shared" si="15"/>
        <v>-0.0980626426026816</v>
      </c>
      <c r="M219" s="8">
        <v>265</v>
      </c>
      <c r="N219" s="41">
        <f t="shared" si="18"/>
        <v>-0.236144311844587</v>
      </c>
      <c r="O219" s="41">
        <f t="shared" si="19"/>
        <v>-0.236144311844587</v>
      </c>
    </row>
    <row r="220" spans="1:15">
      <c r="A220">
        <v>363</v>
      </c>
      <c r="B220" t="s">
        <v>488</v>
      </c>
      <c r="C220">
        <v>3.36</v>
      </c>
      <c r="D220" s="49">
        <f t="shared" si="16"/>
        <v>4.2</v>
      </c>
      <c r="E220" s="41">
        <f t="shared" si="17"/>
        <v>-0.90011001641861</v>
      </c>
      <c r="H220">
        <v>726</v>
      </c>
      <c r="I220" t="s">
        <v>834</v>
      </c>
      <c r="J220">
        <v>89.07</v>
      </c>
      <c r="K220" s="41">
        <f t="shared" si="15"/>
        <v>0.254538762782895</v>
      </c>
      <c r="M220" s="8">
        <v>266</v>
      </c>
      <c r="N220" s="41">
        <f t="shared" si="18"/>
        <v>-0.248794581027616</v>
      </c>
      <c r="O220" s="41">
        <f t="shared" si="19"/>
        <v>-0.248794581027616</v>
      </c>
    </row>
    <row r="221" spans="1:15">
      <c r="A221">
        <v>364</v>
      </c>
      <c r="B221" t="s">
        <v>490</v>
      </c>
      <c r="C221">
        <v>3.79</v>
      </c>
      <c r="D221" s="49">
        <f t="shared" si="16"/>
        <v>4.7375</v>
      </c>
      <c r="E221" s="41">
        <f t="shared" si="17"/>
        <v>0.850300216194683</v>
      </c>
      <c r="H221">
        <v>978</v>
      </c>
      <c r="I221" t="s">
        <v>1061</v>
      </c>
      <c r="J221">
        <v>90.11</v>
      </c>
      <c r="K221" s="41">
        <f t="shared" si="15"/>
        <v>0.510976148517863</v>
      </c>
      <c r="M221" s="8">
        <v>267</v>
      </c>
      <c r="N221" s="41">
        <f t="shared" si="18"/>
        <v>0.0361559219559418</v>
      </c>
      <c r="O221" s="41">
        <f t="shared" si="19"/>
        <v>0.0361559219559418</v>
      </c>
    </row>
    <row r="222" spans="1:15">
      <c r="A222">
        <v>366</v>
      </c>
      <c r="B222" t="s">
        <v>491</v>
      </c>
      <c r="C222">
        <v>4.23</v>
      </c>
      <c r="D222" s="49">
        <f t="shared" si="16"/>
        <v>4.23</v>
      </c>
      <c r="E222" s="41">
        <f t="shared" si="17"/>
        <v>-0.80241270110996</v>
      </c>
      <c r="H222">
        <v>428</v>
      </c>
      <c r="I222" t="s">
        <v>543</v>
      </c>
      <c r="J222">
        <v>83.15</v>
      </c>
      <c r="K222" s="41">
        <f t="shared" si="15"/>
        <v>-1.20518174063152</v>
      </c>
      <c r="M222" s="8">
        <v>269</v>
      </c>
      <c r="N222" s="41">
        <f t="shared" si="18"/>
        <v>0.687471357346936</v>
      </c>
      <c r="O222" s="41">
        <f t="shared" si="19"/>
        <v>0.687471357346936</v>
      </c>
    </row>
    <row r="223" spans="1:15">
      <c r="A223">
        <v>367</v>
      </c>
      <c r="B223" t="s">
        <v>492</v>
      </c>
      <c r="C223">
        <v>3.91</v>
      </c>
      <c r="D223" s="49">
        <f t="shared" si="16"/>
        <v>4.8875</v>
      </c>
      <c r="E223" s="41">
        <f t="shared" si="17"/>
        <v>1.33878679273793</v>
      </c>
      <c r="H223">
        <v>405</v>
      </c>
      <c r="I223" t="s">
        <v>522</v>
      </c>
      <c r="J223">
        <v>85.03</v>
      </c>
      <c r="K223" s="41">
        <f t="shared" si="15"/>
        <v>-0.741621851033702</v>
      </c>
      <c r="M223" s="8">
        <v>270</v>
      </c>
      <c r="N223" s="41">
        <f t="shared" si="18"/>
        <v>-1.35603082119231</v>
      </c>
      <c r="O223" s="41">
        <f t="shared" si="19"/>
        <v>-1.35603082119231</v>
      </c>
    </row>
    <row r="224" spans="1:15">
      <c r="A224">
        <v>369</v>
      </c>
      <c r="B224" t="s">
        <v>493</v>
      </c>
      <c r="C224">
        <v>3.77</v>
      </c>
      <c r="D224" s="49">
        <f t="shared" si="16"/>
        <v>4.7125</v>
      </c>
      <c r="E224" s="41">
        <f t="shared" si="17"/>
        <v>0.768885786770811</v>
      </c>
      <c r="H224">
        <v>955</v>
      </c>
      <c r="I224" t="s">
        <v>1039</v>
      </c>
      <c r="J224">
        <v>88.86</v>
      </c>
      <c r="K224" s="41">
        <f t="shared" si="15"/>
        <v>0.202758136817182</v>
      </c>
      <c r="M224" s="8">
        <v>271</v>
      </c>
      <c r="N224" s="41">
        <f t="shared" si="18"/>
        <v>0.72817857205887</v>
      </c>
      <c r="O224" s="41">
        <f t="shared" si="19"/>
        <v>0.72817857205887</v>
      </c>
    </row>
    <row r="225" spans="1:15">
      <c r="A225">
        <v>370</v>
      </c>
      <c r="B225" t="s">
        <v>494</v>
      </c>
      <c r="C225">
        <v>4.3</v>
      </c>
      <c r="D225" s="49">
        <f t="shared" si="16"/>
        <v>4.3</v>
      </c>
      <c r="E225" s="41">
        <f t="shared" si="17"/>
        <v>-0.574452298723114</v>
      </c>
      <c r="H225">
        <v>1048</v>
      </c>
      <c r="I225" t="s">
        <v>1128</v>
      </c>
      <c r="J225">
        <v>88.47</v>
      </c>
      <c r="K225" s="41">
        <f t="shared" si="15"/>
        <v>0.10659411716657</v>
      </c>
      <c r="M225" s="8">
        <v>272</v>
      </c>
      <c r="N225" s="41">
        <f t="shared" si="18"/>
        <v>-1.06293887526636</v>
      </c>
      <c r="O225" s="41">
        <f t="shared" si="19"/>
        <v>-1.06293887526636</v>
      </c>
    </row>
    <row r="226" spans="1:15">
      <c r="A226">
        <v>371</v>
      </c>
      <c r="B226" t="s">
        <v>496</v>
      </c>
      <c r="C226">
        <v>4.05</v>
      </c>
      <c r="D226" s="49">
        <f t="shared" si="16"/>
        <v>4.05</v>
      </c>
      <c r="E226" s="41">
        <f t="shared" si="17"/>
        <v>-1.38859659296186</v>
      </c>
      <c r="H226">
        <v>498</v>
      </c>
      <c r="I226" t="s">
        <v>617</v>
      </c>
      <c r="J226">
        <v>87.57</v>
      </c>
      <c r="K226" s="41">
        <f t="shared" si="15"/>
        <v>-0.115322851257921</v>
      </c>
      <c r="M226" s="8">
        <v>274</v>
      </c>
      <c r="N226" s="41">
        <f t="shared" si="18"/>
        <v>0.0768631366678795</v>
      </c>
      <c r="O226" s="41">
        <f t="shared" si="19"/>
        <v>0.0768631366678795</v>
      </c>
    </row>
    <row r="227" spans="1:15">
      <c r="A227">
        <v>372</v>
      </c>
      <c r="B227" t="s">
        <v>497</v>
      </c>
      <c r="C227">
        <v>3.7</v>
      </c>
      <c r="D227" s="49">
        <f t="shared" si="16"/>
        <v>4.625</v>
      </c>
      <c r="E227" s="41">
        <f t="shared" si="17"/>
        <v>0.48393528378725</v>
      </c>
      <c r="H227">
        <v>1020</v>
      </c>
      <c r="I227" t="s">
        <v>1102</v>
      </c>
      <c r="J227">
        <v>90.36</v>
      </c>
      <c r="K227" s="41">
        <f t="shared" si="15"/>
        <v>0.572619750857999</v>
      </c>
      <c r="M227" s="8">
        <v>276</v>
      </c>
      <c r="N227" s="41">
        <f t="shared" si="18"/>
        <v>0.687471357346936</v>
      </c>
      <c r="O227" s="41">
        <f t="shared" si="19"/>
        <v>0.687471357346936</v>
      </c>
    </row>
    <row r="228" spans="1:15">
      <c r="A228">
        <v>376</v>
      </c>
      <c r="B228" t="s">
        <v>498</v>
      </c>
      <c r="C228">
        <v>4.34</v>
      </c>
      <c r="D228" s="49">
        <f t="shared" si="16"/>
        <v>4.34</v>
      </c>
      <c r="E228" s="41">
        <f t="shared" si="17"/>
        <v>-0.444189211644916</v>
      </c>
      <c r="H228">
        <v>999</v>
      </c>
      <c r="I228" t="s">
        <v>1081</v>
      </c>
      <c r="J228">
        <v>85.32</v>
      </c>
      <c r="K228" s="41">
        <f t="shared" si="15"/>
        <v>-0.670115272319146</v>
      </c>
      <c r="M228" s="8">
        <v>277</v>
      </c>
      <c r="N228" s="41">
        <f t="shared" si="18"/>
        <v>0.575085494951605</v>
      </c>
      <c r="O228" s="41">
        <f t="shared" si="19"/>
        <v>0.575085494951605</v>
      </c>
    </row>
    <row r="229" spans="1:15">
      <c r="A229">
        <v>379</v>
      </c>
      <c r="B229" t="s">
        <v>500</v>
      </c>
      <c r="C229">
        <v>3.81</v>
      </c>
      <c r="D229" s="49">
        <f t="shared" si="16"/>
        <v>4.7625</v>
      </c>
      <c r="E229" s="41">
        <f t="shared" si="17"/>
        <v>0.931714645618559</v>
      </c>
      <c r="H229">
        <v>1003</v>
      </c>
      <c r="I229" t="s">
        <v>1085</v>
      </c>
      <c r="J229">
        <v>86.03</v>
      </c>
      <c r="K229" s="41">
        <f t="shared" si="15"/>
        <v>-0.495047441673158</v>
      </c>
      <c r="M229" s="8">
        <v>278</v>
      </c>
      <c r="N229" s="41">
        <f t="shared" si="18"/>
        <v>-0.102248608064643</v>
      </c>
      <c r="O229" s="41">
        <f t="shared" si="19"/>
        <v>-0.102248608064643</v>
      </c>
    </row>
    <row r="230" spans="1:15">
      <c r="A230">
        <v>380</v>
      </c>
      <c r="B230" t="s">
        <v>501</v>
      </c>
      <c r="C230">
        <v>4.02</v>
      </c>
      <c r="D230" s="49">
        <f t="shared" si="16"/>
        <v>4.02</v>
      </c>
      <c r="E230" s="41">
        <f t="shared" si="17"/>
        <v>-1.48629390827051</v>
      </c>
      <c r="H230">
        <v>1153</v>
      </c>
      <c r="I230" t="s">
        <v>1218</v>
      </c>
      <c r="J230">
        <v>89.18</v>
      </c>
      <c r="K230" s="41">
        <f t="shared" si="15"/>
        <v>0.281661947812558</v>
      </c>
      <c r="M230" s="8">
        <v>279</v>
      </c>
      <c r="N230" s="41">
        <f t="shared" si="18"/>
        <v>-1.4211623647314</v>
      </c>
      <c r="O230" s="41">
        <f t="shared" si="19"/>
        <v>-1.4211623647314</v>
      </c>
    </row>
    <row r="231" spans="1:15">
      <c r="A231">
        <v>384</v>
      </c>
      <c r="B231" t="s">
        <v>505</v>
      </c>
      <c r="C231">
        <v>4.15</v>
      </c>
      <c r="D231" s="49">
        <f t="shared" si="16"/>
        <v>4.15</v>
      </c>
      <c r="E231" s="41">
        <f t="shared" si="17"/>
        <v>-1.06293887526636</v>
      </c>
      <c r="H231">
        <v>943</v>
      </c>
      <c r="I231" t="s">
        <v>1026</v>
      </c>
      <c r="J231">
        <v>89.22</v>
      </c>
      <c r="K231" s="41">
        <f t="shared" si="15"/>
        <v>0.291524924186978</v>
      </c>
      <c r="M231" s="8">
        <v>280</v>
      </c>
      <c r="N231" s="41">
        <f t="shared" si="18"/>
        <v>1.50161565158568</v>
      </c>
      <c r="O231" s="41">
        <f t="shared" si="19"/>
        <v>1.50161565158568</v>
      </c>
    </row>
    <row r="232" spans="1:15">
      <c r="A232">
        <v>387</v>
      </c>
      <c r="B232" t="s">
        <v>507</v>
      </c>
      <c r="C232">
        <v>3.42</v>
      </c>
      <c r="D232" s="49">
        <f t="shared" si="16"/>
        <v>4.275</v>
      </c>
      <c r="E232" s="41">
        <f t="shared" si="17"/>
        <v>-0.655866728146987</v>
      </c>
      <c r="H232">
        <v>928</v>
      </c>
      <c r="I232" t="s">
        <v>1012</v>
      </c>
      <c r="J232">
        <v>87</v>
      </c>
      <c r="K232" s="41">
        <f t="shared" si="15"/>
        <v>-0.25587026459343</v>
      </c>
      <c r="M232" s="8">
        <v>281</v>
      </c>
      <c r="N232" s="41">
        <f t="shared" si="18"/>
        <v>-0.894497984837241</v>
      </c>
      <c r="O232" s="41">
        <f t="shared" si="19"/>
        <v>-0.894497984837241</v>
      </c>
    </row>
    <row r="233" spans="1:15">
      <c r="A233">
        <v>389</v>
      </c>
      <c r="B233" t="s">
        <v>508</v>
      </c>
      <c r="C233">
        <v>3.57</v>
      </c>
      <c r="D233" s="49">
        <f t="shared" si="16"/>
        <v>4.4625</v>
      </c>
      <c r="E233" s="41">
        <f t="shared" si="17"/>
        <v>-0.0452585074679335</v>
      </c>
      <c r="H233">
        <v>472</v>
      </c>
      <c r="I233" t="s">
        <v>591</v>
      </c>
      <c r="J233">
        <v>85.14</v>
      </c>
      <c r="K233" s="41">
        <f t="shared" si="15"/>
        <v>-0.714498666004042</v>
      </c>
      <c r="M233" s="8">
        <v>282</v>
      </c>
      <c r="N233" s="41">
        <f t="shared" si="18"/>
        <v>1.50467101824086</v>
      </c>
      <c r="O233" s="41">
        <f t="shared" si="19"/>
        <v>1.50467101824086</v>
      </c>
    </row>
    <row r="234" spans="1:15">
      <c r="A234">
        <v>391</v>
      </c>
      <c r="B234" t="s">
        <v>509</v>
      </c>
      <c r="C234">
        <v>3.46</v>
      </c>
      <c r="D234" s="49">
        <f t="shared" si="16"/>
        <v>4.325</v>
      </c>
      <c r="E234" s="41">
        <f t="shared" si="17"/>
        <v>-0.493037869299239</v>
      </c>
      <c r="H234">
        <v>926</v>
      </c>
      <c r="I234" t="s">
        <v>1011</v>
      </c>
      <c r="J234">
        <v>85.92</v>
      </c>
      <c r="K234" s="41">
        <f t="shared" si="15"/>
        <v>-0.522170626702818</v>
      </c>
      <c r="M234" s="8">
        <v>283</v>
      </c>
      <c r="N234" s="41">
        <f t="shared" si="18"/>
        <v>2.57233821077201</v>
      </c>
      <c r="O234" s="41">
        <f t="shared" si="19"/>
        <v>2.57233821077201</v>
      </c>
    </row>
    <row r="235" spans="1:15">
      <c r="A235">
        <v>392</v>
      </c>
      <c r="B235" t="s">
        <v>510</v>
      </c>
      <c r="C235">
        <v>3.72</v>
      </c>
      <c r="D235" s="49">
        <f t="shared" si="16"/>
        <v>4.65</v>
      </c>
      <c r="E235" s="41">
        <f t="shared" si="17"/>
        <v>0.565349713211126</v>
      </c>
      <c r="H235">
        <v>433</v>
      </c>
      <c r="I235" t="s">
        <v>550</v>
      </c>
      <c r="J235">
        <v>87.81</v>
      </c>
      <c r="K235" s="41">
        <f t="shared" si="15"/>
        <v>-0.0561449930113886</v>
      </c>
      <c r="M235" s="8">
        <v>285</v>
      </c>
      <c r="N235" s="41">
        <f t="shared" si="18"/>
        <v>-0.289501795739556</v>
      </c>
      <c r="O235" s="41">
        <f t="shared" si="19"/>
        <v>-0.289501795739556</v>
      </c>
    </row>
    <row r="236" spans="1:15">
      <c r="A236">
        <v>394</v>
      </c>
      <c r="B236" t="s">
        <v>511</v>
      </c>
      <c r="C236">
        <v>3.58</v>
      </c>
      <c r="D236" s="49">
        <f t="shared" si="16"/>
        <v>4.475</v>
      </c>
      <c r="E236" s="41">
        <f t="shared" si="17"/>
        <v>-0.0045512927559958</v>
      </c>
      <c r="H236">
        <v>936</v>
      </c>
      <c r="I236" t="s">
        <v>1020</v>
      </c>
      <c r="J236">
        <v>86.77</v>
      </c>
      <c r="K236" s="41">
        <f t="shared" si="15"/>
        <v>-0.312582378746356</v>
      </c>
      <c r="M236" s="8">
        <v>286</v>
      </c>
      <c r="N236" s="41">
        <f t="shared" si="18"/>
        <v>0.806865439750516</v>
      </c>
      <c r="O236" s="41">
        <f t="shared" si="19"/>
        <v>0.806865439750516</v>
      </c>
    </row>
    <row r="237" spans="1:15">
      <c r="A237">
        <v>395</v>
      </c>
      <c r="B237" t="s">
        <v>512</v>
      </c>
      <c r="C237">
        <v>3.85</v>
      </c>
      <c r="D237" s="49">
        <f t="shared" si="16"/>
        <v>4.8125</v>
      </c>
      <c r="E237" s="41">
        <f t="shared" si="17"/>
        <v>1.09454350446631</v>
      </c>
      <c r="H237">
        <v>1054</v>
      </c>
      <c r="I237" t="s">
        <v>1134</v>
      </c>
      <c r="J237">
        <v>87.76</v>
      </c>
      <c r="K237" s="41">
        <f t="shared" si="15"/>
        <v>-0.0684737134794151</v>
      </c>
      <c r="M237" s="8">
        <v>287</v>
      </c>
      <c r="N237" s="41">
        <f t="shared" si="18"/>
        <v>0.972421860330493</v>
      </c>
      <c r="O237" s="41">
        <f t="shared" si="19"/>
        <v>0.972421860330493</v>
      </c>
    </row>
    <row r="238" spans="1:15">
      <c r="A238">
        <v>398</v>
      </c>
      <c r="B238" t="s">
        <v>515</v>
      </c>
      <c r="C238">
        <v>3.5</v>
      </c>
      <c r="D238" s="49">
        <f t="shared" si="16"/>
        <v>4.375</v>
      </c>
      <c r="E238" s="41">
        <f t="shared" si="17"/>
        <v>-0.330209010451491</v>
      </c>
      <c r="H238">
        <v>711</v>
      </c>
      <c r="I238" t="s">
        <v>820</v>
      </c>
      <c r="J238">
        <v>86.09</v>
      </c>
      <c r="K238" s="41">
        <f t="shared" si="15"/>
        <v>-0.480252977111525</v>
      </c>
      <c r="M238" s="8">
        <v>288</v>
      </c>
      <c r="N238" s="41">
        <f t="shared" si="18"/>
        <v>-0.737281157570862</v>
      </c>
      <c r="O238" s="41">
        <f t="shared" si="19"/>
        <v>-0.737281157570862</v>
      </c>
    </row>
    <row r="239" spans="1:15">
      <c r="A239">
        <v>399</v>
      </c>
      <c r="B239" t="s">
        <v>517</v>
      </c>
      <c r="C239">
        <v>4.13</v>
      </c>
      <c r="D239" s="49">
        <f t="shared" si="16"/>
        <v>4.13</v>
      </c>
      <c r="E239" s="41">
        <f t="shared" si="17"/>
        <v>-1.12807041880546</v>
      </c>
      <c r="H239">
        <v>752</v>
      </c>
      <c r="I239" t="s">
        <v>858</v>
      </c>
      <c r="J239">
        <v>87.23</v>
      </c>
      <c r="K239" s="41">
        <f t="shared" si="15"/>
        <v>-0.199158150440504</v>
      </c>
      <c r="M239" s="8">
        <v>289</v>
      </c>
      <c r="N239" s="41">
        <f t="shared" si="18"/>
        <v>-0.574452298723114</v>
      </c>
      <c r="O239" s="41">
        <f t="shared" si="19"/>
        <v>-0.574452298723114</v>
      </c>
    </row>
    <row r="240" spans="1:15">
      <c r="A240">
        <v>403</v>
      </c>
      <c r="B240" t="s">
        <v>519</v>
      </c>
      <c r="C240">
        <v>4.01</v>
      </c>
      <c r="D240" s="49">
        <f t="shared" si="16"/>
        <v>4.01</v>
      </c>
      <c r="E240" s="41">
        <f t="shared" si="17"/>
        <v>-1.51885968004005</v>
      </c>
      <c r="H240">
        <v>815</v>
      </c>
      <c r="I240" t="s">
        <v>916</v>
      </c>
      <c r="J240">
        <v>82.73</v>
      </c>
      <c r="K240" s="41">
        <f t="shared" si="15"/>
        <v>-1.30874299256295</v>
      </c>
      <c r="M240" s="8">
        <v>290</v>
      </c>
      <c r="N240" s="41">
        <f t="shared" si="18"/>
        <v>-0.048747760730572</v>
      </c>
      <c r="O240" s="41">
        <f t="shared" si="19"/>
        <v>-0.048747760730572</v>
      </c>
    </row>
    <row r="241" spans="1:15">
      <c r="A241">
        <v>404</v>
      </c>
      <c r="B241" t="s">
        <v>521</v>
      </c>
      <c r="C241">
        <v>3.59</v>
      </c>
      <c r="D241" s="49">
        <f t="shared" si="16"/>
        <v>4.4875</v>
      </c>
      <c r="E241" s="41">
        <f t="shared" si="17"/>
        <v>0.0361559219559418</v>
      </c>
      <c r="H241">
        <v>1035</v>
      </c>
      <c r="I241" t="s">
        <v>1115</v>
      </c>
      <c r="J241">
        <v>86.13</v>
      </c>
      <c r="K241" s="41">
        <f t="shared" si="15"/>
        <v>-0.470390000737105</v>
      </c>
      <c r="M241" s="8">
        <v>291</v>
      </c>
      <c r="N241" s="41">
        <f t="shared" si="18"/>
        <v>1.25737236331405</v>
      </c>
      <c r="O241" s="41">
        <f t="shared" si="19"/>
        <v>1.25737236331405</v>
      </c>
    </row>
    <row r="242" spans="1:15">
      <c r="A242">
        <v>406</v>
      </c>
      <c r="B242" t="s">
        <v>523</v>
      </c>
      <c r="C242">
        <v>3.37</v>
      </c>
      <c r="D242" s="49">
        <f t="shared" si="16"/>
        <v>4.2125</v>
      </c>
      <c r="E242" s="41">
        <f t="shared" si="17"/>
        <v>-0.859402801706672</v>
      </c>
      <c r="H242">
        <v>713</v>
      </c>
      <c r="I242" t="s">
        <v>822</v>
      </c>
      <c r="J242">
        <v>86.85</v>
      </c>
      <c r="K242" s="41">
        <f t="shared" si="15"/>
        <v>-0.292856425997513</v>
      </c>
      <c r="M242" s="8">
        <v>292</v>
      </c>
      <c r="N242" s="41">
        <f t="shared" si="18"/>
        <v>0.0768631366678795</v>
      </c>
      <c r="O242" s="41">
        <f t="shared" si="19"/>
        <v>0.0768631366678795</v>
      </c>
    </row>
    <row r="243" spans="1:15">
      <c r="A243">
        <v>407</v>
      </c>
      <c r="B243" t="s">
        <v>525</v>
      </c>
      <c r="C243">
        <v>3.74</v>
      </c>
      <c r="D243" s="49">
        <f t="shared" si="16"/>
        <v>4.675</v>
      </c>
      <c r="E243" s="41">
        <f t="shared" si="17"/>
        <v>0.646764142635001</v>
      </c>
      <c r="H243">
        <v>1101</v>
      </c>
      <c r="I243" t="s">
        <v>1177</v>
      </c>
      <c r="J243">
        <v>86.25</v>
      </c>
      <c r="K243" s="41">
        <f t="shared" si="15"/>
        <v>-0.440801071613838</v>
      </c>
      <c r="M243" s="8">
        <v>293</v>
      </c>
      <c r="N243" s="41">
        <f t="shared" si="18"/>
        <v>-0.329842587401593</v>
      </c>
      <c r="O243" s="41">
        <f t="shared" si="19"/>
        <v>-0.329842587401593</v>
      </c>
    </row>
    <row r="244" spans="1:15">
      <c r="A244">
        <v>408</v>
      </c>
      <c r="B244" t="s">
        <v>526</v>
      </c>
      <c r="C244">
        <v>3.8</v>
      </c>
      <c r="D244" s="49">
        <f t="shared" si="16"/>
        <v>4.75</v>
      </c>
      <c r="E244" s="41">
        <f t="shared" si="17"/>
        <v>0.891007430906621</v>
      </c>
      <c r="H244">
        <v>1034</v>
      </c>
      <c r="I244" t="s">
        <v>1114</v>
      </c>
      <c r="J244">
        <v>89.28</v>
      </c>
      <c r="K244" s="41">
        <f t="shared" si="15"/>
        <v>0.306319388748611</v>
      </c>
      <c r="M244" s="8">
        <v>294</v>
      </c>
      <c r="N244" s="41">
        <f t="shared" si="18"/>
        <v>1.58303008100955</v>
      </c>
      <c r="O244" s="41">
        <f t="shared" si="19"/>
        <v>1.58303008100955</v>
      </c>
    </row>
    <row r="245" spans="1:15">
      <c r="A245">
        <v>409</v>
      </c>
      <c r="B245" t="s">
        <v>527</v>
      </c>
      <c r="C245">
        <v>3.81</v>
      </c>
      <c r="D245" s="49">
        <f t="shared" si="16"/>
        <v>4.7625</v>
      </c>
      <c r="E245" s="41">
        <f t="shared" si="17"/>
        <v>0.931714645618559</v>
      </c>
      <c r="H245">
        <v>10001</v>
      </c>
      <c r="I245" t="s">
        <v>1247</v>
      </c>
      <c r="J245">
        <v>89.28</v>
      </c>
      <c r="K245" s="41">
        <f t="shared" si="15"/>
        <v>0.306319388748611</v>
      </c>
      <c r="M245" s="8">
        <v>295</v>
      </c>
      <c r="N245" s="41">
        <f t="shared" si="18"/>
        <v>1.13525071917824</v>
      </c>
      <c r="O245" s="41">
        <f t="shared" si="19"/>
        <v>1.13525071917824</v>
      </c>
    </row>
    <row r="246" spans="1:15">
      <c r="A246">
        <v>410</v>
      </c>
      <c r="B246" t="s">
        <v>528</v>
      </c>
      <c r="C246">
        <v>3.35</v>
      </c>
      <c r="D246" s="49">
        <f t="shared" si="16"/>
        <v>4.1875</v>
      </c>
      <c r="E246" s="41">
        <f t="shared" si="17"/>
        <v>-0.940817231130547</v>
      </c>
      <c r="H246">
        <v>343</v>
      </c>
      <c r="I246" t="s">
        <v>467</v>
      </c>
      <c r="J246">
        <v>84.29</v>
      </c>
      <c r="K246" s="41">
        <f t="shared" si="15"/>
        <v>-0.924086913960504</v>
      </c>
      <c r="M246" s="8">
        <v>297</v>
      </c>
      <c r="N246" s="41">
        <f t="shared" si="18"/>
        <v>0.402520854363378</v>
      </c>
      <c r="O246" s="41">
        <f t="shared" si="19"/>
        <v>0.402520854363378</v>
      </c>
    </row>
    <row r="247" spans="1:15">
      <c r="A247">
        <v>411</v>
      </c>
      <c r="B247" t="s">
        <v>529</v>
      </c>
      <c r="C247">
        <v>3.59</v>
      </c>
      <c r="D247" s="49">
        <f t="shared" si="16"/>
        <v>4.4875</v>
      </c>
      <c r="E247" s="41">
        <f t="shared" si="17"/>
        <v>0.0361559219559418</v>
      </c>
      <c r="H247">
        <v>903</v>
      </c>
      <c r="I247" t="s">
        <v>994</v>
      </c>
      <c r="J247">
        <v>87.56</v>
      </c>
      <c r="K247" s="41">
        <f t="shared" si="15"/>
        <v>-0.117788595351525</v>
      </c>
      <c r="M247" s="8">
        <v>298</v>
      </c>
      <c r="N247" s="41">
        <f t="shared" si="18"/>
        <v>0.768885786770811</v>
      </c>
      <c r="O247" s="41">
        <f t="shared" si="19"/>
        <v>0.768885786770811</v>
      </c>
    </row>
    <row r="248" spans="1:15">
      <c r="A248">
        <v>412</v>
      </c>
      <c r="B248" t="s">
        <v>530</v>
      </c>
      <c r="C248">
        <v>3.33</v>
      </c>
      <c r="D248" s="49">
        <f t="shared" si="16"/>
        <v>4.1625</v>
      </c>
      <c r="E248" s="41">
        <f t="shared" si="17"/>
        <v>-1.02223166055442</v>
      </c>
      <c r="H248">
        <v>972</v>
      </c>
      <c r="I248" t="s">
        <v>1055</v>
      </c>
      <c r="J248">
        <v>85.57</v>
      </c>
      <c r="K248" s="41">
        <f t="shared" si="15"/>
        <v>-0.60847166997901</v>
      </c>
      <c r="M248" s="8">
        <v>299</v>
      </c>
      <c r="N248" s="41">
        <f t="shared" si="18"/>
        <v>0.443228069075313</v>
      </c>
      <c r="O248" s="41">
        <f t="shared" si="19"/>
        <v>0.443228069075313</v>
      </c>
    </row>
    <row r="249" spans="1:15">
      <c r="A249">
        <v>415</v>
      </c>
      <c r="B249" t="s">
        <v>534</v>
      </c>
      <c r="C249">
        <v>4.04</v>
      </c>
      <c r="D249" s="49">
        <f t="shared" si="16"/>
        <v>4.04</v>
      </c>
      <c r="E249" s="41">
        <f t="shared" si="17"/>
        <v>-1.4211623647314</v>
      </c>
      <c r="H249">
        <v>397</v>
      </c>
      <c r="I249" t="s">
        <v>514</v>
      </c>
      <c r="J249">
        <v>88.12</v>
      </c>
      <c r="K249" s="41">
        <f t="shared" si="15"/>
        <v>0.0202930738903807</v>
      </c>
      <c r="M249" s="8">
        <v>300</v>
      </c>
      <c r="N249" s="41">
        <f t="shared" si="18"/>
        <v>-1.09550464703591</v>
      </c>
      <c r="O249" s="41">
        <f t="shared" si="19"/>
        <v>-1.09550464703591</v>
      </c>
    </row>
    <row r="250" spans="1:15">
      <c r="A250">
        <v>419</v>
      </c>
      <c r="B250" t="s">
        <v>536</v>
      </c>
      <c r="C250">
        <v>4.05</v>
      </c>
      <c r="D250" s="49">
        <f t="shared" si="16"/>
        <v>4.05</v>
      </c>
      <c r="E250" s="41">
        <f t="shared" si="17"/>
        <v>-1.38859659296186</v>
      </c>
      <c r="H250">
        <v>950</v>
      </c>
      <c r="I250" t="s">
        <v>1034</v>
      </c>
      <c r="J250">
        <v>88.38</v>
      </c>
      <c r="K250" s="41">
        <f t="shared" si="15"/>
        <v>0.08440242032412</v>
      </c>
      <c r="M250" s="8">
        <v>301</v>
      </c>
      <c r="N250" s="41">
        <f t="shared" si="18"/>
        <v>0.158277566091755</v>
      </c>
      <c r="O250" s="41">
        <f t="shared" si="19"/>
        <v>0.158277566091755</v>
      </c>
    </row>
    <row r="251" spans="1:15">
      <c r="A251">
        <v>421</v>
      </c>
      <c r="B251" t="s">
        <v>538</v>
      </c>
      <c r="C251">
        <v>3.86</v>
      </c>
      <c r="D251" s="49">
        <f t="shared" si="16"/>
        <v>4.825</v>
      </c>
      <c r="E251" s="41">
        <f t="shared" si="17"/>
        <v>1.13525071917824</v>
      </c>
      <c r="H251">
        <v>705</v>
      </c>
      <c r="I251" t="s">
        <v>815</v>
      </c>
      <c r="J251">
        <v>86.98</v>
      </c>
      <c r="K251" s="41">
        <f t="shared" si="15"/>
        <v>-0.26080175278064</v>
      </c>
      <c r="M251" s="8">
        <v>302</v>
      </c>
      <c r="N251" s="41">
        <f t="shared" si="18"/>
        <v>1.13525071917824</v>
      </c>
      <c r="O251" s="41">
        <f t="shared" si="19"/>
        <v>1.13525071917824</v>
      </c>
    </row>
    <row r="252" spans="1:15">
      <c r="A252">
        <v>423</v>
      </c>
      <c r="B252" t="s">
        <v>539</v>
      </c>
      <c r="C252">
        <v>3.5</v>
      </c>
      <c r="D252" s="49">
        <f t="shared" si="16"/>
        <v>4.375</v>
      </c>
      <c r="E252" s="41">
        <f t="shared" si="17"/>
        <v>-0.330209010451491</v>
      </c>
      <c r="H252">
        <v>868</v>
      </c>
      <c r="I252" t="s">
        <v>960</v>
      </c>
      <c r="J252">
        <v>85.91</v>
      </c>
      <c r="K252" s="41">
        <f t="shared" si="15"/>
        <v>-0.524636370796424</v>
      </c>
      <c r="M252" s="8">
        <v>303</v>
      </c>
      <c r="N252" s="41">
        <f t="shared" si="18"/>
        <v>-1.38859659296186</v>
      </c>
      <c r="O252" s="41">
        <f t="shared" si="19"/>
        <v>-1.38859659296186</v>
      </c>
    </row>
    <row r="253" spans="1:15">
      <c r="A253">
        <v>424</v>
      </c>
      <c r="B253" t="s">
        <v>540</v>
      </c>
      <c r="C253">
        <v>3.56</v>
      </c>
      <c r="D253" s="49">
        <f t="shared" si="16"/>
        <v>4.45</v>
      </c>
      <c r="E253" s="41">
        <f t="shared" si="17"/>
        <v>-0.0859657221798682</v>
      </c>
      <c r="H253">
        <v>650</v>
      </c>
      <c r="I253" t="s">
        <v>764</v>
      </c>
      <c r="J253">
        <v>88.16</v>
      </c>
      <c r="K253" s="41">
        <f t="shared" si="15"/>
        <v>0.0301560502648005</v>
      </c>
      <c r="M253" s="8">
        <v>304</v>
      </c>
      <c r="N253" s="41">
        <f t="shared" si="18"/>
        <v>1.05383628975437</v>
      </c>
      <c r="O253" s="41">
        <f t="shared" si="19"/>
        <v>1.05383628975437</v>
      </c>
    </row>
    <row r="254" spans="1:15">
      <c r="A254">
        <v>425</v>
      </c>
      <c r="B254" t="s">
        <v>541</v>
      </c>
      <c r="C254">
        <v>4.13</v>
      </c>
      <c r="D254" s="49">
        <f t="shared" si="16"/>
        <v>4.13</v>
      </c>
      <c r="E254" s="41">
        <f t="shared" si="17"/>
        <v>-1.12807041880546</v>
      </c>
      <c r="H254">
        <v>718</v>
      </c>
      <c r="I254" t="s">
        <v>828</v>
      </c>
      <c r="J254">
        <v>83.02</v>
      </c>
      <c r="K254" s="41">
        <f t="shared" si="15"/>
        <v>-1.2372364138484</v>
      </c>
      <c r="M254" s="8">
        <v>305</v>
      </c>
      <c r="N254" s="41">
        <f t="shared" si="18"/>
        <v>0.402520854363378</v>
      </c>
      <c r="O254" s="41">
        <f t="shared" si="19"/>
        <v>0.402520854363378</v>
      </c>
    </row>
    <row r="255" spans="1:15">
      <c r="A255">
        <v>426</v>
      </c>
      <c r="B255" t="s">
        <v>542</v>
      </c>
      <c r="C255">
        <v>4.11</v>
      </c>
      <c r="D255" s="49">
        <f t="shared" si="16"/>
        <v>4.11</v>
      </c>
      <c r="E255" s="41">
        <f t="shared" si="17"/>
        <v>-1.19320196234456</v>
      </c>
      <c r="H255">
        <v>956</v>
      </c>
      <c r="I255" t="s">
        <v>1040</v>
      </c>
      <c r="J255">
        <v>85.97</v>
      </c>
      <c r="K255" s="41">
        <f t="shared" si="15"/>
        <v>-0.509841906234791</v>
      </c>
      <c r="M255" s="8">
        <v>306</v>
      </c>
      <c r="N255" s="41">
        <f t="shared" si="18"/>
        <v>1.66444451043343</v>
      </c>
      <c r="O255" s="41">
        <f t="shared" si="19"/>
        <v>1.66444451043343</v>
      </c>
    </row>
    <row r="256" spans="1:15">
      <c r="A256">
        <v>436</v>
      </c>
      <c r="B256" t="s">
        <v>553</v>
      </c>
      <c r="C256">
        <v>4.21</v>
      </c>
      <c r="D256" s="49">
        <f t="shared" si="16"/>
        <v>4.21</v>
      </c>
      <c r="E256" s="41">
        <f t="shared" si="17"/>
        <v>-0.867544244649061</v>
      </c>
      <c r="H256">
        <v>265</v>
      </c>
      <c r="I256" t="s">
        <v>389</v>
      </c>
      <c r="J256">
        <v>87.08</v>
      </c>
      <c r="K256" s="41">
        <f t="shared" si="15"/>
        <v>-0.236144311844587</v>
      </c>
      <c r="M256" s="8">
        <v>307</v>
      </c>
      <c r="N256" s="41">
        <f t="shared" si="18"/>
        <v>-0.445732559801048</v>
      </c>
      <c r="O256" s="41">
        <f t="shared" si="19"/>
        <v>-0.445732559801048</v>
      </c>
    </row>
    <row r="257" spans="1:15">
      <c r="A257">
        <v>437</v>
      </c>
      <c r="B257" t="s">
        <v>554</v>
      </c>
      <c r="C257">
        <v>4.46</v>
      </c>
      <c r="D257" s="49">
        <f t="shared" si="16"/>
        <v>4.46</v>
      </c>
      <c r="E257" s="41">
        <f t="shared" si="17"/>
        <v>-0.0533999504103193</v>
      </c>
      <c r="H257">
        <v>597</v>
      </c>
      <c r="I257" t="s">
        <v>720</v>
      </c>
      <c r="J257">
        <v>87.32</v>
      </c>
      <c r="K257" s="41">
        <f t="shared" si="15"/>
        <v>-0.176966453598058</v>
      </c>
      <c r="M257" s="8">
        <v>308</v>
      </c>
      <c r="N257" s="41">
        <f t="shared" si="18"/>
        <v>0.809593001482746</v>
      </c>
      <c r="O257" s="41">
        <f t="shared" si="19"/>
        <v>0.809593001482746</v>
      </c>
    </row>
    <row r="258" spans="1:15">
      <c r="A258">
        <v>439</v>
      </c>
      <c r="B258" t="s">
        <v>556</v>
      </c>
      <c r="C258">
        <v>3.91</v>
      </c>
      <c r="D258" s="49">
        <f t="shared" si="16"/>
        <v>4.8875</v>
      </c>
      <c r="E258" s="41">
        <f t="shared" si="17"/>
        <v>1.33878679273793</v>
      </c>
      <c r="H258">
        <v>1043</v>
      </c>
      <c r="I258" t="s">
        <v>1123</v>
      </c>
      <c r="J258">
        <v>87.66</v>
      </c>
      <c r="K258" s="41">
        <f t="shared" ref="K258:K321" si="20">(J258-$J$403)/$J$404</f>
        <v>-0.0931311544154717</v>
      </c>
      <c r="M258" s="8">
        <v>309</v>
      </c>
      <c r="N258" s="41">
        <f t="shared" si="18"/>
        <v>1.25737236331405</v>
      </c>
      <c r="O258" s="41">
        <f t="shared" si="19"/>
        <v>1.25737236331405</v>
      </c>
    </row>
    <row r="259" spans="1:15">
      <c r="A259">
        <v>440</v>
      </c>
      <c r="B259" t="s">
        <v>557</v>
      </c>
      <c r="C259">
        <v>3.87</v>
      </c>
      <c r="D259" s="49">
        <f t="shared" ref="D259:D322" si="21">IF(C259&gt;4,C259,C259*1.25)</f>
        <v>4.8375</v>
      </c>
      <c r="E259" s="41">
        <f t="shared" ref="E259:E322" si="22">(D259-$D$579)/$D$580</f>
        <v>1.17595793389018</v>
      </c>
      <c r="H259">
        <v>227</v>
      </c>
      <c r="I259" t="s">
        <v>355</v>
      </c>
      <c r="J259">
        <v>87.85</v>
      </c>
      <c r="K259" s="41">
        <f t="shared" si="20"/>
        <v>-0.0462820166369688</v>
      </c>
      <c r="M259" s="8">
        <v>310</v>
      </c>
      <c r="N259" s="41">
        <f t="shared" ref="N259:N322" si="23">IFERROR(IFERROR(VLOOKUP(M259,$A:$E,5,0),VLOOKUP(M259,$H:$K,4,0)),"")</f>
        <v>-0.965241559957711</v>
      </c>
      <c r="O259" s="41">
        <f t="shared" ref="O259:O322" si="24">IF(N259&lt;&gt;"",N259,$N$980)</f>
        <v>-0.965241559957711</v>
      </c>
    </row>
    <row r="260" spans="1:15">
      <c r="A260">
        <v>441</v>
      </c>
      <c r="B260" t="s">
        <v>559</v>
      </c>
      <c r="C260">
        <v>3.46</v>
      </c>
      <c r="D260" s="49">
        <f t="shared" si="21"/>
        <v>4.325</v>
      </c>
      <c r="E260" s="41">
        <f t="shared" si="22"/>
        <v>-0.493037869299239</v>
      </c>
      <c r="H260">
        <v>1095</v>
      </c>
      <c r="I260" t="s">
        <v>1170</v>
      </c>
      <c r="J260">
        <v>86.97</v>
      </c>
      <c r="K260" s="41">
        <f t="shared" si="20"/>
        <v>-0.263267496874247</v>
      </c>
      <c r="M260" s="8">
        <v>312</v>
      </c>
      <c r="N260" s="41">
        <f t="shared" si="23"/>
        <v>0.687471357346936</v>
      </c>
      <c r="O260" s="41">
        <f t="shared" si="24"/>
        <v>0.687471357346936</v>
      </c>
    </row>
    <row r="261" spans="1:15">
      <c r="A261">
        <v>442</v>
      </c>
      <c r="B261" t="s">
        <v>560</v>
      </c>
      <c r="C261">
        <v>3.73</v>
      </c>
      <c r="D261" s="49">
        <f t="shared" si="21"/>
        <v>4.6625</v>
      </c>
      <c r="E261" s="41">
        <f t="shared" si="22"/>
        <v>0.60605692792306</v>
      </c>
      <c r="H261">
        <v>890</v>
      </c>
      <c r="I261" t="s">
        <v>981</v>
      </c>
      <c r="J261">
        <v>86.58</v>
      </c>
      <c r="K261" s="41">
        <f t="shared" si="20"/>
        <v>-0.359431516524859</v>
      </c>
      <c r="M261" s="8">
        <v>313</v>
      </c>
      <c r="N261" s="41">
        <f t="shared" si="23"/>
        <v>0.40988064068004</v>
      </c>
      <c r="O261" s="41">
        <f t="shared" si="24"/>
        <v>0.40988064068004</v>
      </c>
    </row>
    <row r="262" spans="1:15">
      <c r="A262">
        <v>443</v>
      </c>
      <c r="B262" t="s">
        <v>561</v>
      </c>
      <c r="C262">
        <v>3.68</v>
      </c>
      <c r="D262" s="49">
        <f t="shared" si="21"/>
        <v>4.6</v>
      </c>
      <c r="E262" s="41">
        <f t="shared" si="22"/>
        <v>0.402520854363378</v>
      </c>
      <c r="H262">
        <v>544</v>
      </c>
      <c r="I262" t="s">
        <v>668</v>
      </c>
      <c r="J262">
        <v>87.38</v>
      </c>
      <c r="K262" s="41">
        <f t="shared" si="20"/>
        <v>-0.162171989036424</v>
      </c>
      <c r="M262" s="8">
        <v>314</v>
      </c>
      <c r="N262" s="41">
        <f t="shared" si="23"/>
        <v>-0.0859657221798682</v>
      </c>
      <c r="O262" s="41">
        <f t="shared" si="24"/>
        <v>-0.0859657221798682</v>
      </c>
    </row>
    <row r="263" spans="1:15">
      <c r="A263">
        <v>444</v>
      </c>
      <c r="B263" t="s">
        <v>562</v>
      </c>
      <c r="C263">
        <v>3.55</v>
      </c>
      <c r="D263" s="49">
        <f t="shared" si="21"/>
        <v>4.4375</v>
      </c>
      <c r="E263" s="41">
        <f t="shared" si="22"/>
        <v>-0.126672936891806</v>
      </c>
      <c r="H263">
        <v>992</v>
      </c>
      <c r="I263" t="s">
        <v>1075</v>
      </c>
      <c r="J263">
        <v>90.41</v>
      </c>
      <c r="K263" s="41">
        <f t="shared" si="20"/>
        <v>0.584948471326025</v>
      </c>
      <c r="M263" s="8">
        <v>315</v>
      </c>
      <c r="N263" s="41">
        <f t="shared" si="23"/>
        <v>-1.4211623647314</v>
      </c>
      <c r="O263" s="41">
        <f t="shared" si="24"/>
        <v>-1.4211623647314</v>
      </c>
    </row>
    <row r="264" spans="1:15">
      <c r="A264">
        <v>445</v>
      </c>
      <c r="B264" t="s">
        <v>564</v>
      </c>
      <c r="C264">
        <v>3.97</v>
      </c>
      <c r="D264" s="49">
        <f t="shared" si="21"/>
        <v>4.9625</v>
      </c>
      <c r="E264" s="41">
        <f t="shared" si="22"/>
        <v>1.58303008100955</v>
      </c>
      <c r="H264">
        <v>897</v>
      </c>
      <c r="I264" t="s">
        <v>987</v>
      </c>
      <c r="J264">
        <v>83.15</v>
      </c>
      <c r="K264" s="41">
        <f t="shared" si="20"/>
        <v>-1.20518174063152</v>
      </c>
      <c r="M264" s="8">
        <v>316</v>
      </c>
      <c r="N264" s="41">
        <f t="shared" si="23"/>
        <v>0.0770051880433034</v>
      </c>
      <c r="O264" s="41">
        <f t="shared" si="24"/>
        <v>0.0770051880433034</v>
      </c>
    </row>
    <row r="265" spans="1:15">
      <c r="A265">
        <v>446</v>
      </c>
      <c r="B265" t="s">
        <v>566</v>
      </c>
      <c r="C265">
        <v>3.75</v>
      </c>
      <c r="D265" s="49">
        <f t="shared" si="21"/>
        <v>4.6875</v>
      </c>
      <c r="E265" s="41">
        <f t="shared" si="22"/>
        <v>0.687471357346936</v>
      </c>
      <c r="H265">
        <v>1096</v>
      </c>
      <c r="I265" t="s">
        <v>1171</v>
      </c>
      <c r="J265">
        <v>91.59</v>
      </c>
      <c r="K265" s="41">
        <f t="shared" si="20"/>
        <v>0.875906274371469</v>
      </c>
      <c r="M265" s="8">
        <v>317</v>
      </c>
      <c r="N265" s="41">
        <f t="shared" si="23"/>
        <v>0.117570351379817</v>
      </c>
      <c r="O265" s="41">
        <f t="shared" si="24"/>
        <v>0.117570351379817</v>
      </c>
    </row>
    <row r="266" spans="1:15">
      <c r="A266">
        <v>447</v>
      </c>
      <c r="B266" t="s">
        <v>567</v>
      </c>
      <c r="C266">
        <v>3.42</v>
      </c>
      <c r="D266" s="49">
        <f t="shared" si="21"/>
        <v>4.275</v>
      </c>
      <c r="E266" s="41">
        <f t="shared" si="22"/>
        <v>-0.655866728146987</v>
      </c>
      <c r="H266">
        <v>837</v>
      </c>
      <c r="I266" t="s">
        <v>935</v>
      </c>
      <c r="J266">
        <v>87</v>
      </c>
      <c r="K266" s="41">
        <f t="shared" si="20"/>
        <v>-0.25587026459343</v>
      </c>
      <c r="M266" s="8">
        <v>318</v>
      </c>
      <c r="N266" s="41">
        <f t="shared" si="23"/>
        <v>-1.22576773411411</v>
      </c>
      <c r="O266" s="41">
        <f t="shared" si="24"/>
        <v>-1.22576773411411</v>
      </c>
    </row>
    <row r="267" spans="1:15">
      <c r="A267">
        <v>449</v>
      </c>
      <c r="B267" t="s">
        <v>569</v>
      </c>
      <c r="C267">
        <v>4.24</v>
      </c>
      <c r="D267" s="49">
        <f t="shared" si="21"/>
        <v>4.24</v>
      </c>
      <c r="E267" s="41">
        <f t="shared" si="22"/>
        <v>-0.769846929340411</v>
      </c>
      <c r="H267">
        <v>690</v>
      </c>
      <c r="I267" t="s">
        <v>799</v>
      </c>
      <c r="J267">
        <v>89.82</v>
      </c>
      <c r="K267" s="41">
        <f t="shared" si="20"/>
        <v>0.439469569803303</v>
      </c>
      <c r="M267" s="8">
        <v>319</v>
      </c>
      <c r="N267" s="41">
        <f t="shared" si="23"/>
        <v>0.36181363965144</v>
      </c>
      <c r="O267" s="41">
        <f t="shared" si="24"/>
        <v>0.36181363965144</v>
      </c>
    </row>
    <row r="268" spans="1:15">
      <c r="A268">
        <v>451</v>
      </c>
      <c r="B268" t="s">
        <v>571</v>
      </c>
      <c r="C268">
        <v>3.71</v>
      </c>
      <c r="D268" s="49">
        <f t="shared" si="21"/>
        <v>4.6375</v>
      </c>
      <c r="E268" s="41">
        <f t="shared" si="22"/>
        <v>0.524642498499188</v>
      </c>
      <c r="H268">
        <v>964</v>
      </c>
      <c r="I268" t="s">
        <v>1049</v>
      </c>
      <c r="J268">
        <v>91.85</v>
      </c>
      <c r="K268" s="41">
        <f t="shared" si="20"/>
        <v>0.940015620805209</v>
      </c>
      <c r="M268" s="8">
        <v>320</v>
      </c>
      <c r="N268" s="41">
        <f t="shared" si="23"/>
        <v>0.00796435342235067</v>
      </c>
      <c r="O268" s="41">
        <f t="shared" si="24"/>
        <v>0.00796435342235067</v>
      </c>
    </row>
    <row r="269" spans="1:15">
      <c r="A269">
        <v>453</v>
      </c>
      <c r="B269" t="s">
        <v>573</v>
      </c>
      <c r="C269">
        <v>3.84</v>
      </c>
      <c r="D269" s="49">
        <f t="shared" si="21"/>
        <v>4.8</v>
      </c>
      <c r="E269" s="41">
        <f t="shared" si="22"/>
        <v>1.05383628975437</v>
      </c>
      <c r="H269">
        <v>1016</v>
      </c>
      <c r="I269" t="s">
        <v>1097</v>
      </c>
      <c r="J269">
        <v>88.87</v>
      </c>
      <c r="K269" s="41">
        <f t="shared" si="20"/>
        <v>0.205223880910789</v>
      </c>
      <c r="M269" s="8">
        <v>322</v>
      </c>
      <c r="N269" s="41">
        <f t="shared" si="23"/>
        <v>-0.737281157570862</v>
      </c>
      <c r="O269" s="41">
        <f t="shared" si="24"/>
        <v>-0.737281157570862</v>
      </c>
    </row>
    <row r="270" spans="1:15">
      <c r="A270">
        <v>458</v>
      </c>
      <c r="B270" t="s">
        <v>576</v>
      </c>
      <c r="C270">
        <v>3.83</v>
      </c>
      <c r="D270" s="49">
        <f t="shared" si="21"/>
        <v>4.7875</v>
      </c>
      <c r="E270" s="41">
        <f t="shared" si="22"/>
        <v>1.01312907504243</v>
      </c>
      <c r="H270">
        <v>954</v>
      </c>
      <c r="I270" t="s">
        <v>1038</v>
      </c>
      <c r="J270">
        <v>89</v>
      </c>
      <c r="K270" s="41">
        <f t="shared" si="20"/>
        <v>0.237278554127659</v>
      </c>
      <c r="M270" s="8">
        <v>323</v>
      </c>
      <c r="N270" s="41">
        <f t="shared" si="23"/>
        <v>1.25737236331405</v>
      </c>
      <c r="O270" s="41">
        <f t="shared" si="24"/>
        <v>1.25737236331405</v>
      </c>
    </row>
    <row r="271" spans="1:15">
      <c r="A271">
        <v>459</v>
      </c>
      <c r="B271" t="s">
        <v>578</v>
      </c>
      <c r="C271">
        <v>3.63</v>
      </c>
      <c r="D271" s="49">
        <f t="shared" si="21"/>
        <v>4.5375</v>
      </c>
      <c r="E271" s="41">
        <f t="shared" si="22"/>
        <v>0.19898478080369</v>
      </c>
      <c r="H271">
        <v>41</v>
      </c>
      <c r="I271" t="s">
        <v>123</v>
      </c>
      <c r="J271">
        <v>86.38</v>
      </c>
      <c r="K271" s="41">
        <f t="shared" si="20"/>
        <v>-0.408746398396969</v>
      </c>
      <c r="M271" s="8">
        <v>325</v>
      </c>
      <c r="N271" s="41">
        <f t="shared" si="23"/>
        <v>0.00303286523514077</v>
      </c>
      <c r="O271" s="41">
        <f t="shared" si="24"/>
        <v>0.00303286523514077</v>
      </c>
    </row>
    <row r="272" spans="1:15">
      <c r="A272">
        <v>460</v>
      </c>
      <c r="B272" t="s">
        <v>579</v>
      </c>
      <c r="C272">
        <v>3.91</v>
      </c>
      <c r="D272" s="49">
        <f t="shared" si="21"/>
        <v>4.8875</v>
      </c>
      <c r="E272" s="41">
        <f t="shared" si="22"/>
        <v>1.33878679273793</v>
      </c>
      <c r="H272">
        <v>920</v>
      </c>
      <c r="I272" t="s">
        <v>1005</v>
      </c>
      <c r="J272">
        <v>86.48</v>
      </c>
      <c r="K272" s="41">
        <f t="shared" si="20"/>
        <v>-0.384088957460912</v>
      </c>
      <c r="M272" s="8">
        <v>326</v>
      </c>
      <c r="N272" s="41">
        <f t="shared" si="23"/>
        <v>-1.51885968004005</v>
      </c>
      <c r="O272" s="41">
        <f t="shared" si="24"/>
        <v>-1.51885968004005</v>
      </c>
    </row>
    <row r="273" spans="1:15">
      <c r="A273">
        <v>461</v>
      </c>
      <c r="B273" t="s">
        <v>580</v>
      </c>
      <c r="C273">
        <v>3.7</v>
      </c>
      <c r="D273" s="49">
        <f t="shared" si="21"/>
        <v>4.625</v>
      </c>
      <c r="E273" s="41">
        <f t="shared" si="22"/>
        <v>0.48393528378725</v>
      </c>
      <c r="H273">
        <v>235</v>
      </c>
      <c r="I273" t="s">
        <v>363</v>
      </c>
      <c r="J273">
        <v>88.2</v>
      </c>
      <c r="K273" s="41">
        <f t="shared" si="20"/>
        <v>0.0400190266392238</v>
      </c>
      <c r="M273" s="8">
        <v>332</v>
      </c>
      <c r="N273" s="41">
        <f t="shared" si="23"/>
        <v>-0.157240500849211</v>
      </c>
      <c r="O273" s="41">
        <f t="shared" si="24"/>
        <v>-0.157240500849211</v>
      </c>
    </row>
    <row r="274" spans="1:15">
      <c r="A274">
        <v>462</v>
      </c>
      <c r="B274" t="s">
        <v>581</v>
      </c>
      <c r="C274">
        <v>3.91</v>
      </c>
      <c r="D274" s="49">
        <f t="shared" si="21"/>
        <v>4.8875</v>
      </c>
      <c r="E274" s="41">
        <f t="shared" si="22"/>
        <v>1.33878679273793</v>
      </c>
      <c r="H274">
        <v>1119</v>
      </c>
      <c r="I274" t="s">
        <v>1193</v>
      </c>
      <c r="J274">
        <v>86.13</v>
      </c>
      <c r="K274" s="41">
        <f t="shared" si="20"/>
        <v>-0.470390000737105</v>
      </c>
      <c r="M274" s="8">
        <v>333</v>
      </c>
      <c r="N274" s="41">
        <f t="shared" si="23"/>
        <v>0.443228069075313</v>
      </c>
      <c r="O274" s="41">
        <f t="shared" si="24"/>
        <v>0.443228069075313</v>
      </c>
    </row>
    <row r="275" spans="1:15">
      <c r="A275">
        <v>463</v>
      </c>
      <c r="B275" t="s">
        <v>582</v>
      </c>
      <c r="C275">
        <v>3.67</v>
      </c>
      <c r="D275" s="49">
        <f t="shared" si="21"/>
        <v>4.5875</v>
      </c>
      <c r="E275" s="41">
        <f t="shared" si="22"/>
        <v>0.36181363965144</v>
      </c>
      <c r="H275">
        <v>281</v>
      </c>
      <c r="I275" t="s">
        <v>410</v>
      </c>
      <c r="J275">
        <v>84.41</v>
      </c>
      <c r="K275" s="41">
        <f t="shared" si="20"/>
        <v>-0.894497984837241</v>
      </c>
      <c r="M275" s="8">
        <v>334</v>
      </c>
      <c r="N275" s="41">
        <f t="shared" si="23"/>
        <v>-0.90011001641861</v>
      </c>
      <c r="O275" s="41">
        <f t="shared" si="24"/>
        <v>-0.90011001641861</v>
      </c>
    </row>
    <row r="276" spans="1:15">
      <c r="A276">
        <v>465</v>
      </c>
      <c r="B276" t="s">
        <v>584</v>
      </c>
      <c r="C276">
        <v>4.06</v>
      </c>
      <c r="D276" s="49">
        <f t="shared" si="21"/>
        <v>4.06</v>
      </c>
      <c r="E276" s="41">
        <f t="shared" si="22"/>
        <v>-1.35603082119231</v>
      </c>
      <c r="H276">
        <v>695</v>
      </c>
      <c r="I276" t="s">
        <v>804</v>
      </c>
      <c r="J276">
        <v>89.31</v>
      </c>
      <c r="K276" s="41">
        <f t="shared" si="20"/>
        <v>0.313716621029428</v>
      </c>
      <c r="M276" s="8">
        <v>335</v>
      </c>
      <c r="N276" s="41">
        <f t="shared" si="23"/>
        <v>0.931714645618559</v>
      </c>
      <c r="O276" s="41">
        <f t="shared" si="24"/>
        <v>0.931714645618559</v>
      </c>
    </row>
    <row r="277" spans="1:15">
      <c r="A277">
        <v>466</v>
      </c>
      <c r="B277" t="s">
        <v>585</v>
      </c>
      <c r="C277">
        <v>4.05</v>
      </c>
      <c r="D277" s="49">
        <f t="shared" si="21"/>
        <v>4.05</v>
      </c>
      <c r="E277" s="41">
        <f t="shared" si="22"/>
        <v>-1.38859659296186</v>
      </c>
      <c r="H277">
        <v>1128</v>
      </c>
      <c r="I277" t="s">
        <v>1199</v>
      </c>
      <c r="J277">
        <v>91.18</v>
      </c>
      <c r="K277" s="41">
        <f t="shared" si="20"/>
        <v>0.774810766533647</v>
      </c>
      <c r="M277" s="8">
        <v>336</v>
      </c>
      <c r="N277" s="41">
        <f t="shared" si="23"/>
        <v>0.0442973648983305</v>
      </c>
      <c r="O277" s="41">
        <f t="shared" si="24"/>
        <v>0.0442973648983305</v>
      </c>
    </row>
    <row r="278" spans="1:15">
      <c r="A278">
        <v>467</v>
      </c>
      <c r="B278" t="s">
        <v>586</v>
      </c>
      <c r="C278">
        <v>3.5</v>
      </c>
      <c r="D278" s="49">
        <f t="shared" si="21"/>
        <v>4.375</v>
      </c>
      <c r="E278" s="41">
        <f t="shared" si="22"/>
        <v>-0.330209010451491</v>
      </c>
      <c r="H278">
        <v>971</v>
      </c>
      <c r="I278" t="s">
        <v>1054</v>
      </c>
      <c r="J278">
        <v>86.61</v>
      </c>
      <c r="K278" s="41">
        <f t="shared" si="20"/>
        <v>-0.352034284244042</v>
      </c>
      <c r="M278" s="8">
        <v>340</v>
      </c>
      <c r="N278" s="41">
        <f t="shared" si="23"/>
        <v>0.587414215419632</v>
      </c>
      <c r="O278" s="41">
        <f t="shared" si="24"/>
        <v>0.587414215419632</v>
      </c>
    </row>
    <row r="279" spans="1:15">
      <c r="A279">
        <v>469</v>
      </c>
      <c r="B279" t="s">
        <v>589</v>
      </c>
      <c r="C279">
        <v>3.67</v>
      </c>
      <c r="D279" s="49">
        <f t="shared" si="21"/>
        <v>4.5875</v>
      </c>
      <c r="E279" s="41">
        <f t="shared" si="22"/>
        <v>0.36181363965144</v>
      </c>
      <c r="H279">
        <v>959</v>
      </c>
      <c r="I279" t="s">
        <v>1044</v>
      </c>
      <c r="J279">
        <v>87.47</v>
      </c>
      <c r="K279" s="41">
        <f t="shared" si="20"/>
        <v>-0.139980292193975</v>
      </c>
      <c r="M279" s="8">
        <v>341</v>
      </c>
      <c r="N279" s="41">
        <f t="shared" si="23"/>
        <v>0.365497246995141</v>
      </c>
      <c r="O279" s="41">
        <f t="shared" si="24"/>
        <v>0.365497246995141</v>
      </c>
    </row>
    <row r="280" spans="1:15">
      <c r="A280">
        <v>470</v>
      </c>
      <c r="B280" t="s">
        <v>590</v>
      </c>
      <c r="C280">
        <v>3.53</v>
      </c>
      <c r="D280" s="49">
        <f t="shared" si="21"/>
        <v>4.4125</v>
      </c>
      <c r="E280" s="41">
        <f t="shared" si="22"/>
        <v>-0.208087366315681</v>
      </c>
      <c r="H280">
        <v>1009</v>
      </c>
      <c r="I280" t="s">
        <v>1091</v>
      </c>
      <c r="J280">
        <v>86.49</v>
      </c>
      <c r="K280" s="41">
        <f t="shared" si="20"/>
        <v>-0.381623213367309</v>
      </c>
      <c r="M280" s="8">
        <v>343</v>
      </c>
      <c r="N280" s="41">
        <f t="shared" si="23"/>
        <v>-0.924086913960504</v>
      </c>
      <c r="O280" s="41">
        <f t="shared" si="24"/>
        <v>-0.924086913960504</v>
      </c>
    </row>
    <row r="281" spans="1:15">
      <c r="A281">
        <v>473</v>
      </c>
      <c r="B281" t="s">
        <v>592</v>
      </c>
      <c r="C281">
        <v>3.76</v>
      </c>
      <c r="D281" s="49">
        <f t="shared" si="21"/>
        <v>4.7</v>
      </c>
      <c r="E281" s="41">
        <f t="shared" si="22"/>
        <v>0.72817857205887</v>
      </c>
      <c r="H281">
        <v>883</v>
      </c>
      <c r="I281" t="s">
        <v>974</v>
      </c>
      <c r="J281">
        <v>88.68</v>
      </c>
      <c r="K281" s="41">
        <f t="shared" si="20"/>
        <v>0.158374743132286</v>
      </c>
      <c r="M281" s="8">
        <v>346</v>
      </c>
      <c r="N281" s="41">
        <f t="shared" si="23"/>
        <v>1.2506993765995</v>
      </c>
      <c r="O281" s="41">
        <f t="shared" si="24"/>
        <v>1.2506993765995</v>
      </c>
    </row>
    <row r="282" spans="1:15">
      <c r="A282">
        <v>475</v>
      </c>
      <c r="B282" t="s">
        <v>593</v>
      </c>
      <c r="C282">
        <v>3.61</v>
      </c>
      <c r="D282" s="49">
        <f t="shared" si="21"/>
        <v>4.5125</v>
      </c>
      <c r="E282" s="41">
        <f t="shared" si="22"/>
        <v>0.117570351379817</v>
      </c>
      <c r="H282">
        <v>976</v>
      </c>
      <c r="I282" t="s">
        <v>1059</v>
      </c>
      <c r="J282">
        <v>89.31</v>
      </c>
      <c r="K282" s="41">
        <f t="shared" si="20"/>
        <v>0.313716621029428</v>
      </c>
      <c r="M282" s="8">
        <v>347</v>
      </c>
      <c r="N282" s="41">
        <f t="shared" si="23"/>
        <v>-0.859402801706672</v>
      </c>
      <c r="O282" s="41">
        <f t="shared" si="24"/>
        <v>-0.859402801706672</v>
      </c>
    </row>
    <row r="283" spans="1:15">
      <c r="A283">
        <v>476</v>
      </c>
      <c r="B283" t="s">
        <v>594</v>
      </c>
      <c r="C283">
        <v>4.62</v>
      </c>
      <c r="D283" s="49">
        <f t="shared" si="21"/>
        <v>4.62</v>
      </c>
      <c r="E283" s="41">
        <f t="shared" si="22"/>
        <v>0.467652397902476</v>
      </c>
      <c r="H283">
        <v>879</v>
      </c>
      <c r="I283" t="s">
        <v>970</v>
      </c>
      <c r="J283">
        <v>84.66</v>
      </c>
      <c r="K283" s="41">
        <f t="shared" si="20"/>
        <v>-0.832854382497105</v>
      </c>
      <c r="M283" s="8">
        <v>348</v>
      </c>
      <c r="N283" s="41">
        <f t="shared" si="23"/>
        <v>-0.593677205417377</v>
      </c>
      <c r="O283" s="41">
        <f t="shared" si="24"/>
        <v>-0.593677205417377</v>
      </c>
    </row>
    <row r="284" spans="1:15">
      <c r="A284">
        <v>477</v>
      </c>
      <c r="B284" t="s">
        <v>595</v>
      </c>
      <c r="C284">
        <v>3.84</v>
      </c>
      <c r="D284" s="49">
        <f t="shared" si="21"/>
        <v>4.8</v>
      </c>
      <c r="E284" s="41">
        <f t="shared" si="22"/>
        <v>1.05383628975437</v>
      </c>
      <c r="H284">
        <v>760</v>
      </c>
      <c r="I284" t="s">
        <v>864</v>
      </c>
      <c r="J284">
        <v>85.84</v>
      </c>
      <c r="K284" s="41">
        <f t="shared" si="20"/>
        <v>-0.541896579451661</v>
      </c>
      <c r="M284" s="8">
        <v>349</v>
      </c>
      <c r="N284" s="41">
        <f t="shared" si="23"/>
        <v>0.48393528378725</v>
      </c>
      <c r="O284" s="41">
        <f t="shared" si="24"/>
        <v>0.48393528378725</v>
      </c>
    </row>
    <row r="285" spans="1:15">
      <c r="A285">
        <v>480</v>
      </c>
      <c r="B285" t="s">
        <v>599</v>
      </c>
      <c r="C285">
        <v>3.67</v>
      </c>
      <c r="D285" s="49">
        <f t="shared" si="21"/>
        <v>4.5875</v>
      </c>
      <c r="E285" s="41">
        <f t="shared" si="22"/>
        <v>0.36181363965144</v>
      </c>
      <c r="H285">
        <v>1145</v>
      </c>
      <c r="I285" t="s">
        <v>1213</v>
      </c>
      <c r="J285">
        <v>88.16</v>
      </c>
      <c r="K285" s="41">
        <f t="shared" si="20"/>
        <v>0.0301560502648005</v>
      </c>
      <c r="M285" s="8">
        <v>350</v>
      </c>
      <c r="N285" s="41">
        <f t="shared" si="23"/>
        <v>-0.834978472879512</v>
      </c>
      <c r="O285" s="41">
        <f t="shared" si="24"/>
        <v>-0.834978472879512</v>
      </c>
    </row>
    <row r="286" spans="1:15">
      <c r="A286">
        <v>481</v>
      </c>
      <c r="B286" t="s">
        <v>601</v>
      </c>
      <c r="C286">
        <v>3.12</v>
      </c>
      <c r="D286" s="49">
        <f t="shared" si="21"/>
        <v>3.9</v>
      </c>
      <c r="E286" s="41">
        <f t="shared" si="22"/>
        <v>-1.8770831695051</v>
      </c>
      <c r="H286">
        <v>507</v>
      </c>
      <c r="I286" t="s">
        <v>628</v>
      </c>
      <c r="J286">
        <v>86.87</v>
      </c>
      <c r="K286" s="41">
        <f t="shared" si="20"/>
        <v>-0.2879249378103</v>
      </c>
      <c r="M286" s="8">
        <v>351</v>
      </c>
      <c r="N286" s="41">
        <f t="shared" si="23"/>
        <v>-0.932675788188159</v>
      </c>
      <c r="O286" s="41">
        <f t="shared" si="24"/>
        <v>-0.932675788188159</v>
      </c>
    </row>
    <row r="287" spans="1:15">
      <c r="A287">
        <v>482</v>
      </c>
      <c r="B287" t="s">
        <v>602</v>
      </c>
      <c r="C287">
        <v>3.44</v>
      </c>
      <c r="D287" s="49">
        <f t="shared" si="21"/>
        <v>4.3</v>
      </c>
      <c r="E287" s="41">
        <f t="shared" si="22"/>
        <v>-0.574452298723114</v>
      </c>
      <c r="H287">
        <v>925</v>
      </c>
      <c r="I287" t="s">
        <v>1010</v>
      </c>
      <c r="J287">
        <v>86.03</v>
      </c>
      <c r="K287" s="41">
        <f t="shared" si="20"/>
        <v>-0.495047441673158</v>
      </c>
      <c r="M287" s="8">
        <v>352</v>
      </c>
      <c r="N287" s="41">
        <f t="shared" si="23"/>
        <v>-0.0045512927559958</v>
      </c>
      <c r="O287" s="41">
        <f t="shared" si="24"/>
        <v>-0.0045512927559958</v>
      </c>
    </row>
    <row r="288" spans="1:15">
      <c r="A288">
        <v>483</v>
      </c>
      <c r="B288" t="s">
        <v>603</v>
      </c>
      <c r="C288">
        <v>3.66</v>
      </c>
      <c r="D288" s="49">
        <f t="shared" si="21"/>
        <v>4.575</v>
      </c>
      <c r="E288" s="41">
        <f t="shared" si="22"/>
        <v>0.321106424939503</v>
      </c>
      <c r="H288">
        <v>828</v>
      </c>
      <c r="I288" t="s">
        <v>930</v>
      </c>
      <c r="J288">
        <v>85.22</v>
      </c>
      <c r="K288" s="41">
        <f t="shared" si="20"/>
        <v>-0.694772713255199</v>
      </c>
      <c r="M288" s="8">
        <v>354</v>
      </c>
      <c r="N288" s="41">
        <f t="shared" si="23"/>
        <v>-1.26647494882604</v>
      </c>
      <c r="O288" s="41">
        <f t="shared" si="24"/>
        <v>-1.26647494882604</v>
      </c>
    </row>
    <row r="289" spans="1:15">
      <c r="A289">
        <v>484</v>
      </c>
      <c r="B289" t="s">
        <v>605</v>
      </c>
      <c r="C289">
        <v>3.82</v>
      </c>
      <c r="D289" s="49">
        <f t="shared" si="21"/>
        <v>4.775</v>
      </c>
      <c r="E289" s="41">
        <f t="shared" si="22"/>
        <v>0.972421860330493</v>
      </c>
      <c r="H289">
        <v>967</v>
      </c>
      <c r="I289" t="s">
        <v>1052</v>
      </c>
      <c r="J289">
        <v>86.38</v>
      </c>
      <c r="K289" s="41">
        <f t="shared" si="20"/>
        <v>-0.408746398396969</v>
      </c>
      <c r="M289" s="8">
        <v>355</v>
      </c>
      <c r="N289" s="41">
        <f t="shared" si="23"/>
        <v>0.0768631366678795</v>
      </c>
      <c r="O289" s="41">
        <f t="shared" si="24"/>
        <v>0.0768631366678795</v>
      </c>
    </row>
    <row r="290" spans="1:15">
      <c r="A290">
        <v>487</v>
      </c>
      <c r="B290" t="s">
        <v>607</v>
      </c>
      <c r="C290">
        <v>3.54</v>
      </c>
      <c r="D290" s="49">
        <f t="shared" si="21"/>
        <v>4.425</v>
      </c>
      <c r="E290" s="41">
        <f t="shared" si="22"/>
        <v>-0.167380151603744</v>
      </c>
      <c r="H290">
        <v>1011</v>
      </c>
      <c r="I290" t="s">
        <v>1093</v>
      </c>
      <c r="J290">
        <v>88.56</v>
      </c>
      <c r="K290" s="41">
        <f t="shared" si="20"/>
        <v>0.12878581400902</v>
      </c>
      <c r="M290" s="8">
        <v>356</v>
      </c>
      <c r="N290" s="41">
        <f t="shared" si="23"/>
        <v>1.13525071917824</v>
      </c>
      <c r="O290" s="41">
        <f t="shared" si="24"/>
        <v>1.13525071917824</v>
      </c>
    </row>
    <row r="291" spans="1:15">
      <c r="A291">
        <v>488</v>
      </c>
      <c r="B291" t="s">
        <v>608</v>
      </c>
      <c r="C291">
        <v>3.85</v>
      </c>
      <c r="D291" s="49">
        <f t="shared" si="21"/>
        <v>4.8125</v>
      </c>
      <c r="E291" s="41">
        <f t="shared" si="22"/>
        <v>1.09454350446631</v>
      </c>
      <c r="H291">
        <v>60</v>
      </c>
      <c r="I291" t="s">
        <v>153</v>
      </c>
      <c r="J291">
        <v>88.74</v>
      </c>
      <c r="K291" s="41">
        <f t="shared" si="20"/>
        <v>0.173169207693916</v>
      </c>
      <c r="M291" s="8">
        <v>357</v>
      </c>
      <c r="N291" s="41">
        <f t="shared" si="23"/>
        <v>-1.29089927765321</v>
      </c>
      <c r="O291" s="41">
        <f t="shared" si="24"/>
        <v>-1.29089927765321</v>
      </c>
    </row>
    <row r="292" spans="1:15">
      <c r="A292">
        <v>489</v>
      </c>
      <c r="B292" t="s">
        <v>609</v>
      </c>
      <c r="C292">
        <v>2.62</v>
      </c>
      <c r="D292" s="49">
        <f t="shared" si="21"/>
        <v>3.275</v>
      </c>
      <c r="E292" s="41">
        <f t="shared" si="22"/>
        <v>-3.91244390510195</v>
      </c>
      <c r="H292">
        <v>1100</v>
      </c>
      <c r="I292" t="s">
        <v>1176</v>
      </c>
      <c r="J292">
        <v>88.41</v>
      </c>
      <c r="K292" s="41">
        <f t="shared" si="20"/>
        <v>0.0917996526049366</v>
      </c>
      <c r="M292" s="8">
        <v>358</v>
      </c>
      <c r="N292" s="41">
        <f t="shared" si="23"/>
        <v>0.809593001482746</v>
      </c>
      <c r="O292" s="41">
        <f t="shared" si="24"/>
        <v>0.809593001482746</v>
      </c>
    </row>
    <row r="293" spans="1:15">
      <c r="A293">
        <v>490</v>
      </c>
      <c r="B293" t="s">
        <v>610</v>
      </c>
      <c r="C293">
        <v>4.12</v>
      </c>
      <c r="D293" s="49">
        <f t="shared" si="21"/>
        <v>4.12</v>
      </c>
      <c r="E293" s="41">
        <f t="shared" si="22"/>
        <v>-1.16063619057501</v>
      </c>
      <c r="H293">
        <v>1014</v>
      </c>
      <c r="I293" t="s">
        <v>1095</v>
      </c>
      <c r="J293">
        <v>88.51</v>
      </c>
      <c r="K293" s="41">
        <f t="shared" si="20"/>
        <v>0.116457093540993</v>
      </c>
      <c r="M293" s="8">
        <v>359</v>
      </c>
      <c r="N293" s="41">
        <f t="shared" si="23"/>
        <v>1.13525071917824</v>
      </c>
      <c r="O293" s="41">
        <f t="shared" si="24"/>
        <v>1.13525071917824</v>
      </c>
    </row>
    <row r="294" spans="1:15">
      <c r="A294">
        <v>491</v>
      </c>
      <c r="B294" t="s">
        <v>611</v>
      </c>
      <c r="C294">
        <v>3.6</v>
      </c>
      <c r="D294" s="49">
        <f t="shared" si="21"/>
        <v>4.5</v>
      </c>
      <c r="E294" s="41">
        <f t="shared" si="22"/>
        <v>0.0768631366678795</v>
      </c>
      <c r="H294">
        <v>855</v>
      </c>
      <c r="I294" t="s">
        <v>952</v>
      </c>
      <c r="J294">
        <v>84.87</v>
      </c>
      <c r="K294" s="41">
        <f t="shared" si="20"/>
        <v>-0.781073756531388</v>
      </c>
      <c r="M294" s="8">
        <v>360</v>
      </c>
      <c r="N294" s="41" t="str">
        <f t="shared" si="23"/>
        <v/>
      </c>
      <c r="O294" s="41">
        <f t="shared" si="24"/>
        <v>0.0671422116688836</v>
      </c>
    </row>
    <row r="295" spans="1:15">
      <c r="A295">
        <v>493</v>
      </c>
      <c r="B295" t="s">
        <v>613</v>
      </c>
      <c r="C295">
        <v>4.02</v>
      </c>
      <c r="D295" s="49">
        <f t="shared" si="21"/>
        <v>4.02</v>
      </c>
      <c r="E295" s="41">
        <f t="shared" si="22"/>
        <v>-1.48629390827051</v>
      </c>
      <c r="H295">
        <v>1132</v>
      </c>
      <c r="I295" t="s">
        <v>1202</v>
      </c>
      <c r="J295">
        <v>88.81</v>
      </c>
      <c r="K295" s="41">
        <f t="shared" si="20"/>
        <v>0.190429416349156</v>
      </c>
      <c r="M295" s="8">
        <v>361</v>
      </c>
      <c r="N295" s="41">
        <f t="shared" si="23"/>
        <v>-0.444189211644916</v>
      </c>
      <c r="O295" s="41">
        <f t="shared" si="24"/>
        <v>-0.444189211644916</v>
      </c>
    </row>
    <row r="296" spans="1:15">
      <c r="A296">
        <v>495</v>
      </c>
      <c r="B296" t="s">
        <v>614</v>
      </c>
      <c r="C296">
        <v>4.06</v>
      </c>
      <c r="D296" s="49">
        <f t="shared" si="21"/>
        <v>4.06</v>
      </c>
      <c r="E296" s="41">
        <f t="shared" si="22"/>
        <v>-1.35603082119231</v>
      </c>
      <c r="H296">
        <v>909</v>
      </c>
      <c r="I296" t="s">
        <v>533</v>
      </c>
      <c r="J296">
        <v>87.65</v>
      </c>
      <c r="K296" s="41">
        <f t="shared" si="20"/>
        <v>-0.0955968985090749</v>
      </c>
      <c r="M296" s="8">
        <v>362</v>
      </c>
      <c r="N296" s="41">
        <f t="shared" si="23"/>
        <v>1.09454350446631</v>
      </c>
      <c r="O296" s="41">
        <f t="shared" si="24"/>
        <v>1.09454350446631</v>
      </c>
    </row>
    <row r="297" spans="1:15">
      <c r="A297">
        <v>496</v>
      </c>
      <c r="B297" t="s">
        <v>615</v>
      </c>
      <c r="C297">
        <v>3.52</v>
      </c>
      <c r="D297" s="49">
        <f t="shared" si="21"/>
        <v>4.4</v>
      </c>
      <c r="E297" s="41">
        <f t="shared" si="22"/>
        <v>-0.248794581027616</v>
      </c>
      <c r="H297">
        <v>1000</v>
      </c>
      <c r="I297" t="s">
        <v>1082</v>
      </c>
      <c r="J297">
        <v>88.15</v>
      </c>
      <c r="K297" s="41">
        <f t="shared" si="20"/>
        <v>0.0276903061711973</v>
      </c>
      <c r="M297" s="8">
        <v>363</v>
      </c>
      <c r="N297" s="41">
        <f t="shared" si="23"/>
        <v>-0.90011001641861</v>
      </c>
      <c r="O297" s="41">
        <f t="shared" si="24"/>
        <v>-0.90011001641861</v>
      </c>
    </row>
    <row r="298" spans="1:15">
      <c r="A298">
        <v>497</v>
      </c>
      <c r="B298" t="s">
        <v>616</v>
      </c>
      <c r="C298">
        <v>4.33</v>
      </c>
      <c r="D298" s="49">
        <f t="shared" si="21"/>
        <v>4.33</v>
      </c>
      <c r="E298" s="41">
        <f t="shared" si="22"/>
        <v>-0.476754983414464</v>
      </c>
      <c r="H298">
        <v>559</v>
      </c>
      <c r="I298" t="s">
        <v>682</v>
      </c>
      <c r="J298">
        <v>88.36</v>
      </c>
      <c r="K298" s="41">
        <f t="shared" si="20"/>
        <v>0.0794709321369101</v>
      </c>
      <c r="M298" s="8">
        <v>364</v>
      </c>
      <c r="N298" s="41">
        <f t="shared" si="23"/>
        <v>0.850300216194683</v>
      </c>
      <c r="O298" s="41">
        <f t="shared" si="24"/>
        <v>0.850300216194683</v>
      </c>
    </row>
    <row r="299" spans="1:15">
      <c r="A299">
        <v>499</v>
      </c>
      <c r="B299" t="s">
        <v>618</v>
      </c>
      <c r="C299">
        <v>4.05</v>
      </c>
      <c r="D299" s="49">
        <f t="shared" si="21"/>
        <v>4.05</v>
      </c>
      <c r="E299" s="41">
        <f t="shared" si="22"/>
        <v>-1.38859659296186</v>
      </c>
      <c r="H299">
        <v>229</v>
      </c>
      <c r="I299" t="s">
        <v>357</v>
      </c>
      <c r="J299">
        <v>86.56</v>
      </c>
      <c r="K299" s="41">
        <f t="shared" si="20"/>
        <v>-0.364363004712069</v>
      </c>
      <c r="M299" s="8">
        <v>366</v>
      </c>
      <c r="N299" s="41">
        <f t="shared" si="23"/>
        <v>-0.80241270110996</v>
      </c>
      <c r="O299" s="41">
        <f t="shared" si="24"/>
        <v>-0.80241270110996</v>
      </c>
    </row>
    <row r="300" spans="1:15">
      <c r="A300">
        <v>500</v>
      </c>
      <c r="B300" t="s">
        <v>619</v>
      </c>
      <c r="C300">
        <v>3.78</v>
      </c>
      <c r="D300" s="49">
        <f t="shared" si="21"/>
        <v>4.725</v>
      </c>
      <c r="E300" s="41">
        <f t="shared" si="22"/>
        <v>0.809593001482746</v>
      </c>
      <c r="H300">
        <v>619</v>
      </c>
      <c r="I300" t="s">
        <v>738</v>
      </c>
      <c r="J300">
        <v>89.17</v>
      </c>
      <c r="K300" s="41">
        <f t="shared" si="20"/>
        <v>0.279196203718952</v>
      </c>
      <c r="M300" s="8">
        <v>367</v>
      </c>
      <c r="N300" s="41">
        <f t="shared" si="23"/>
        <v>1.33878679273793</v>
      </c>
      <c r="O300" s="41">
        <f t="shared" si="24"/>
        <v>1.33878679273793</v>
      </c>
    </row>
    <row r="301" spans="1:15">
      <c r="A301">
        <v>501</v>
      </c>
      <c r="B301" t="s">
        <v>621</v>
      </c>
      <c r="C301">
        <v>3.86</v>
      </c>
      <c r="D301" s="49">
        <f t="shared" si="21"/>
        <v>4.825</v>
      </c>
      <c r="E301" s="41">
        <f t="shared" si="22"/>
        <v>1.13525071917824</v>
      </c>
      <c r="H301">
        <v>849</v>
      </c>
      <c r="I301" t="s">
        <v>947</v>
      </c>
      <c r="J301">
        <v>87.3</v>
      </c>
      <c r="K301" s="41">
        <f t="shared" si="20"/>
        <v>-0.181897941785267</v>
      </c>
      <c r="M301" s="8">
        <v>369</v>
      </c>
      <c r="N301" s="41">
        <f t="shared" si="23"/>
        <v>0.768885786770811</v>
      </c>
      <c r="O301" s="41">
        <f t="shared" si="24"/>
        <v>0.768885786770811</v>
      </c>
    </row>
    <row r="302" spans="1:15">
      <c r="A302">
        <v>502</v>
      </c>
      <c r="B302" t="s">
        <v>622</v>
      </c>
      <c r="C302">
        <v>4.08</v>
      </c>
      <c r="D302" s="49">
        <f t="shared" si="21"/>
        <v>4.08</v>
      </c>
      <c r="E302" s="41">
        <f t="shared" si="22"/>
        <v>-1.29089927765321</v>
      </c>
      <c r="H302">
        <v>743</v>
      </c>
      <c r="I302" t="s">
        <v>847</v>
      </c>
      <c r="J302">
        <v>87.1</v>
      </c>
      <c r="K302" s="41">
        <f t="shared" si="20"/>
        <v>-0.231212823657377</v>
      </c>
      <c r="M302" s="8">
        <v>370</v>
      </c>
      <c r="N302" s="41">
        <f t="shared" si="23"/>
        <v>-0.574452298723114</v>
      </c>
      <c r="O302" s="41">
        <f t="shared" si="24"/>
        <v>-0.574452298723114</v>
      </c>
    </row>
    <row r="303" spans="1:15">
      <c r="A303">
        <v>503</v>
      </c>
      <c r="B303" t="s">
        <v>624</v>
      </c>
      <c r="C303">
        <v>4.23</v>
      </c>
      <c r="D303" s="49">
        <f t="shared" si="21"/>
        <v>4.23</v>
      </c>
      <c r="E303" s="41">
        <f t="shared" si="22"/>
        <v>-0.80241270110996</v>
      </c>
      <c r="H303">
        <v>1007</v>
      </c>
      <c r="I303" t="s">
        <v>1089</v>
      </c>
      <c r="J303">
        <v>87.11</v>
      </c>
      <c r="K303" s="41">
        <f t="shared" si="20"/>
        <v>-0.22874707956377</v>
      </c>
      <c r="M303" s="8">
        <v>371</v>
      </c>
      <c r="N303" s="41">
        <f t="shared" si="23"/>
        <v>-1.38859659296186</v>
      </c>
      <c r="O303" s="41">
        <f t="shared" si="24"/>
        <v>-1.38859659296186</v>
      </c>
    </row>
    <row r="304" spans="1:15">
      <c r="A304">
        <v>504</v>
      </c>
      <c r="B304" t="s">
        <v>625</v>
      </c>
      <c r="C304">
        <v>4.05</v>
      </c>
      <c r="D304" s="49">
        <f t="shared" si="21"/>
        <v>4.05</v>
      </c>
      <c r="E304" s="41">
        <f t="shared" si="22"/>
        <v>-1.38859659296186</v>
      </c>
      <c r="H304">
        <v>1060</v>
      </c>
      <c r="I304" t="s">
        <v>1139</v>
      </c>
      <c r="J304">
        <v>85.66</v>
      </c>
      <c r="K304" s="41">
        <f t="shared" si="20"/>
        <v>-0.58627997313656</v>
      </c>
      <c r="M304" s="8">
        <v>372</v>
      </c>
      <c r="N304" s="41">
        <f t="shared" si="23"/>
        <v>0.48393528378725</v>
      </c>
      <c r="O304" s="41">
        <f t="shared" si="24"/>
        <v>0.48393528378725</v>
      </c>
    </row>
    <row r="305" spans="1:15">
      <c r="A305">
        <v>506</v>
      </c>
      <c r="B305" t="s">
        <v>626</v>
      </c>
      <c r="C305">
        <v>3.69</v>
      </c>
      <c r="D305" s="49">
        <f t="shared" si="21"/>
        <v>4.6125</v>
      </c>
      <c r="E305" s="41">
        <f t="shared" si="22"/>
        <v>0.443228069075313</v>
      </c>
      <c r="H305">
        <v>609</v>
      </c>
      <c r="I305" t="s">
        <v>732</v>
      </c>
      <c r="J305">
        <v>89.35</v>
      </c>
      <c r="K305" s="41">
        <f t="shared" si="20"/>
        <v>0.323579597403848</v>
      </c>
      <c r="M305" s="8">
        <v>376</v>
      </c>
      <c r="N305" s="41">
        <f t="shared" si="23"/>
        <v>-0.444189211644916</v>
      </c>
      <c r="O305" s="41">
        <f t="shared" si="24"/>
        <v>-0.444189211644916</v>
      </c>
    </row>
    <row r="306" spans="1:15">
      <c r="A306">
        <v>509</v>
      </c>
      <c r="B306" t="s">
        <v>630</v>
      </c>
      <c r="C306">
        <v>3.68</v>
      </c>
      <c r="D306" s="49">
        <f t="shared" si="21"/>
        <v>4.6</v>
      </c>
      <c r="E306" s="41">
        <f t="shared" si="22"/>
        <v>0.402520854363378</v>
      </c>
      <c r="H306">
        <v>739</v>
      </c>
      <c r="I306" t="s">
        <v>843</v>
      </c>
      <c r="J306">
        <v>84.37</v>
      </c>
      <c r="K306" s="41">
        <f t="shared" si="20"/>
        <v>-0.904360961211661</v>
      </c>
      <c r="M306" s="8">
        <v>378</v>
      </c>
      <c r="N306" s="41">
        <f t="shared" si="23"/>
        <v>0.303853644655005</v>
      </c>
      <c r="O306" s="41">
        <f t="shared" si="24"/>
        <v>0.303853644655005</v>
      </c>
    </row>
    <row r="307" spans="1:15">
      <c r="A307">
        <v>510</v>
      </c>
      <c r="B307" t="s">
        <v>632</v>
      </c>
      <c r="C307">
        <v>3.44</v>
      </c>
      <c r="D307" s="49">
        <f t="shared" si="21"/>
        <v>4.3</v>
      </c>
      <c r="E307" s="41">
        <f t="shared" si="22"/>
        <v>-0.574452298723114</v>
      </c>
      <c r="H307">
        <v>1050</v>
      </c>
      <c r="I307" t="s">
        <v>1130</v>
      </c>
      <c r="J307">
        <v>87.11</v>
      </c>
      <c r="K307" s="41">
        <f t="shared" si="20"/>
        <v>-0.22874707956377</v>
      </c>
      <c r="M307" s="8">
        <v>379</v>
      </c>
      <c r="N307" s="41">
        <f t="shared" si="23"/>
        <v>0.931714645618559</v>
      </c>
      <c r="O307" s="41">
        <f t="shared" si="24"/>
        <v>0.931714645618559</v>
      </c>
    </row>
    <row r="308" spans="1:15">
      <c r="A308">
        <v>515</v>
      </c>
      <c r="B308" t="s">
        <v>638</v>
      </c>
      <c r="C308">
        <v>3.69</v>
      </c>
      <c r="D308" s="49">
        <f t="shared" si="21"/>
        <v>4.6125</v>
      </c>
      <c r="E308" s="41">
        <f t="shared" si="22"/>
        <v>0.443228069075313</v>
      </c>
      <c r="H308">
        <v>348</v>
      </c>
      <c r="I308" t="s">
        <v>471</v>
      </c>
      <c r="J308">
        <v>85.63</v>
      </c>
      <c r="K308" s="41">
        <f t="shared" si="20"/>
        <v>-0.593677205417377</v>
      </c>
      <c r="M308" s="8">
        <v>380</v>
      </c>
      <c r="N308" s="41">
        <f t="shared" si="23"/>
        <v>-1.48629390827051</v>
      </c>
      <c r="O308" s="41">
        <f t="shared" si="24"/>
        <v>-1.48629390827051</v>
      </c>
    </row>
    <row r="309" spans="1:15">
      <c r="A309">
        <v>518</v>
      </c>
      <c r="B309" t="s">
        <v>639</v>
      </c>
      <c r="C309">
        <v>3.64</v>
      </c>
      <c r="D309" s="49">
        <f t="shared" si="21"/>
        <v>4.55</v>
      </c>
      <c r="E309" s="41">
        <f t="shared" si="22"/>
        <v>0.239691995515627</v>
      </c>
      <c r="H309">
        <v>225</v>
      </c>
      <c r="I309" t="s">
        <v>352</v>
      </c>
      <c r="J309">
        <v>88.87</v>
      </c>
      <c r="K309" s="41">
        <f t="shared" si="20"/>
        <v>0.205223880910789</v>
      </c>
      <c r="M309" s="8">
        <v>381</v>
      </c>
      <c r="N309" s="41">
        <f t="shared" si="23"/>
        <v>0.0104300975159574</v>
      </c>
      <c r="O309" s="41">
        <f t="shared" si="24"/>
        <v>0.0104300975159574</v>
      </c>
    </row>
    <row r="310" spans="1:15">
      <c r="A310">
        <v>523</v>
      </c>
      <c r="B310" t="s">
        <v>644</v>
      </c>
      <c r="C310">
        <v>4.17</v>
      </c>
      <c r="D310" s="49">
        <f t="shared" si="21"/>
        <v>4.17</v>
      </c>
      <c r="E310" s="41">
        <f t="shared" si="22"/>
        <v>-0.99780733172726</v>
      </c>
      <c r="H310">
        <v>286</v>
      </c>
      <c r="I310" t="s">
        <v>342</v>
      </c>
      <c r="J310">
        <v>91.31</v>
      </c>
      <c r="K310" s="41">
        <f t="shared" si="20"/>
        <v>0.806865439750516</v>
      </c>
      <c r="M310" s="8">
        <v>382</v>
      </c>
      <c r="N310" s="41">
        <f t="shared" si="23"/>
        <v>0.584948471326025</v>
      </c>
      <c r="O310" s="41">
        <f t="shared" si="24"/>
        <v>0.584948471326025</v>
      </c>
    </row>
    <row r="311" spans="1:15">
      <c r="A311">
        <v>525</v>
      </c>
      <c r="B311" t="s">
        <v>646</v>
      </c>
      <c r="C311">
        <v>3.72</v>
      </c>
      <c r="D311" s="49">
        <f t="shared" si="21"/>
        <v>4.65</v>
      </c>
      <c r="E311" s="41">
        <f t="shared" si="22"/>
        <v>0.565349713211126</v>
      </c>
      <c r="H311">
        <v>947</v>
      </c>
      <c r="I311" t="s">
        <v>1031</v>
      </c>
      <c r="J311">
        <v>87.9</v>
      </c>
      <c r="K311" s="41">
        <f t="shared" si="20"/>
        <v>-0.0339532961689388</v>
      </c>
      <c r="M311" s="8">
        <v>383</v>
      </c>
      <c r="N311" s="41">
        <f t="shared" si="23"/>
        <v>0.964673061741265</v>
      </c>
      <c r="O311" s="41">
        <f t="shared" si="24"/>
        <v>0.964673061741265</v>
      </c>
    </row>
    <row r="312" spans="1:15">
      <c r="A312">
        <v>526</v>
      </c>
      <c r="B312" t="s">
        <v>647</v>
      </c>
      <c r="C312">
        <v>1.98</v>
      </c>
      <c r="D312" s="49">
        <f t="shared" si="21"/>
        <v>2.475</v>
      </c>
      <c r="E312" s="41">
        <f t="shared" si="22"/>
        <v>-6.51770564666593</v>
      </c>
      <c r="H312">
        <v>554</v>
      </c>
      <c r="I312" t="s">
        <v>676</v>
      </c>
      <c r="J312">
        <v>88.51</v>
      </c>
      <c r="K312" s="41">
        <f t="shared" si="20"/>
        <v>0.116457093540993</v>
      </c>
      <c r="M312" s="8">
        <v>384</v>
      </c>
      <c r="N312" s="41">
        <f t="shared" si="23"/>
        <v>-1.06293887526636</v>
      </c>
      <c r="O312" s="41">
        <f t="shared" si="24"/>
        <v>-1.06293887526636</v>
      </c>
    </row>
    <row r="313" spans="1:15">
      <c r="A313">
        <v>527</v>
      </c>
      <c r="B313" t="s">
        <v>649</v>
      </c>
      <c r="C313">
        <v>3</v>
      </c>
      <c r="D313" s="49">
        <f t="shared" si="21"/>
        <v>3.75</v>
      </c>
      <c r="E313" s="41">
        <f t="shared" si="22"/>
        <v>-2.36556974604835</v>
      </c>
      <c r="H313">
        <v>933</v>
      </c>
      <c r="I313" t="s">
        <v>1017</v>
      </c>
      <c r="J313">
        <v>86.43</v>
      </c>
      <c r="K313" s="41">
        <f t="shared" si="20"/>
        <v>-0.396417677928939</v>
      </c>
      <c r="M313" s="8">
        <v>386</v>
      </c>
      <c r="N313" s="41">
        <f t="shared" si="23"/>
        <v>-0.0438162725433621</v>
      </c>
      <c r="O313" s="41">
        <f t="shared" si="24"/>
        <v>-0.0438162725433621</v>
      </c>
    </row>
    <row r="314" spans="1:15">
      <c r="A314">
        <v>529</v>
      </c>
      <c r="B314" t="s">
        <v>651</v>
      </c>
      <c r="C314">
        <v>3.49</v>
      </c>
      <c r="D314" s="49">
        <f t="shared" si="21"/>
        <v>4.3625</v>
      </c>
      <c r="E314" s="41">
        <f t="shared" si="22"/>
        <v>-0.370916225163426</v>
      </c>
      <c r="H314">
        <v>1022</v>
      </c>
      <c r="I314" t="s">
        <v>1104</v>
      </c>
      <c r="J314">
        <v>90.78</v>
      </c>
      <c r="K314" s="41">
        <f t="shared" si="20"/>
        <v>0.676181002789428</v>
      </c>
      <c r="M314" s="8">
        <v>387</v>
      </c>
      <c r="N314" s="41">
        <f t="shared" si="23"/>
        <v>-0.655866728146987</v>
      </c>
      <c r="O314" s="41">
        <f t="shared" si="24"/>
        <v>-0.655866728146987</v>
      </c>
    </row>
    <row r="315" spans="1:15">
      <c r="A315">
        <v>530</v>
      </c>
      <c r="B315" t="s">
        <v>653</v>
      </c>
      <c r="C315">
        <v>3.66</v>
      </c>
      <c r="D315" s="49">
        <f t="shared" si="21"/>
        <v>4.575</v>
      </c>
      <c r="E315" s="41">
        <f t="shared" si="22"/>
        <v>0.321106424939503</v>
      </c>
      <c r="H315">
        <v>1130</v>
      </c>
      <c r="I315" t="s">
        <v>1201</v>
      </c>
      <c r="J315">
        <v>83.35</v>
      </c>
      <c r="K315" s="41">
        <f t="shared" si="20"/>
        <v>-1.15586685875942</v>
      </c>
      <c r="M315" s="8">
        <v>389</v>
      </c>
      <c r="N315" s="41">
        <f t="shared" si="23"/>
        <v>-0.0452585074679335</v>
      </c>
      <c r="O315" s="41">
        <f t="shared" si="24"/>
        <v>-0.0452585074679335</v>
      </c>
    </row>
    <row r="316" spans="1:15">
      <c r="A316">
        <v>531</v>
      </c>
      <c r="B316" t="s">
        <v>654</v>
      </c>
      <c r="C316">
        <v>3.95</v>
      </c>
      <c r="D316" s="49">
        <f t="shared" si="21"/>
        <v>4.9375</v>
      </c>
      <c r="E316" s="41">
        <f t="shared" si="22"/>
        <v>1.50161565158568</v>
      </c>
      <c r="H316">
        <v>952</v>
      </c>
      <c r="I316" t="s">
        <v>1036</v>
      </c>
      <c r="J316">
        <v>87.01</v>
      </c>
      <c r="K316" s="41">
        <f t="shared" si="20"/>
        <v>-0.253404520499823</v>
      </c>
      <c r="M316" s="8">
        <v>391</v>
      </c>
      <c r="N316" s="41">
        <f t="shared" si="23"/>
        <v>-0.493037869299239</v>
      </c>
      <c r="O316" s="41">
        <f t="shared" si="24"/>
        <v>-0.493037869299239</v>
      </c>
    </row>
    <row r="317" spans="1:15">
      <c r="A317">
        <v>532</v>
      </c>
      <c r="B317" t="s">
        <v>655</v>
      </c>
      <c r="C317">
        <v>4.27</v>
      </c>
      <c r="D317" s="49">
        <f t="shared" si="21"/>
        <v>4.27</v>
      </c>
      <c r="E317" s="41">
        <f t="shared" si="22"/>
        <v>-0.672149614031764</v>
      </c>
      <c r="H317">
        <v>663</v>
      </c>
      <c r="I317" t="s">
        <v>775</v>
      </c>
      <c r="J317">
        <v>92.68</v>
      </c>
      <c r="K317" s="41">
        <f t="shared" si="20"/>
        <v>1.14467238057446</v>
      </c>
      <c r="M317" s="8">
        <v>392</v>
      </c>
      <c r="N317" s="41">
        <f t="shared" si="23"/>
        <v>0.565349713211126</v>
      </c>
      <c r="O317" s="41">
        <f t="shared" si="24"/>
        <v>0.565349713211126</v>
      </c>
    </row>
    <row r="318" spans="1:15">
      <c r="A318">
        <v>534</v>
      </c>
      <c r="B318" t="s">
        <v>657</v>
      </c>
      <c r="C318">
        <v>3.59</v>
      </c>
      <c r="D318" s="49">
        <f t="shared" si="21"/>
        <v>4.4875</v>
      </c>
      <c r="E318" s="41">
        <f t="shared" si="22"/>
        <v>0.0361559219559418</v>
      </c>
      <c r="H318">
        <v>838</v>
      </c>
      <c r="I318" t="s">
        <v>936</v>
      </c>
      <c r="J318">
        <v>88.44</v>
      </c>
      <c r="K318" s="41">
        <f t="shared" si="20"/>
        <v>0.0991968848857532</v>
      </c>
      <c r="M318" s="8">
        <v>394</v>
      </c>
      <c r="N318" s="41">
        <f t="shared" si="23"/>
        <v>-0.0045512927559958</v>
      </c>
      <c r="O318" s="41">
        <f t="shared" si="24"/>
        <v>-0.0045512927559958</v>
      </c>
    </row>
    <row r="319" spans="1:15">
      <c r="A319">
        <v>538</v>
      </c>
      <c r="B319" t="s">
        <v>660</v>
      </c>
      <c r="C319">
        <v>3.79</v>
      </c>
      <c r="D319" s="49">
        <f t="shared" si="21"/>
        <v>4.7375</v>
      </c>
      <c r="E319" s="41">
        <f t="shared" si="22"/>
        <v>0.850300216194683</v>
      </c>
      <c r="H319">
        <v>980</v>
      </c>
      <c r="I319" t="s">
        <v>1063</v>
      </c>
      <c r="J319">
        <v>88.28</v>
      </c>
      <c r="K319" s="41">
        <f t="shared" si="20"/>
        <v>0.0597449793880669</v>
      </c>
      <c r="M319" s="8">
        <v>395</v>
      </c>
      <c r="N319" s="41">
        <f t="shared" si="23"/>
        <v>1.09454350446631</v>
      </c>
      <c r="O319" s="41">
        <f t="shared" si="24"/>
        <v>1.09454350446631</v>
      </c>
    </row>
    <row r="320" spans="1:15">
      <c r="A320">
        <v>539</v>
      </c>
      <c r="B320" t="s">
        <v>662</v>
      </c>
      <c r="C320">
        <v>4.3</v>
      </c>
      <c r="D320" s="49">
        <f t="shared" si="21"/>
        <v>4.3</v>
      </c>
      <c r="E320" s="41">
        <f t="shared" si="22"/>
        <v>-0.574452298723114</v>
      </c>
      <c r="H320">
        <v>1160</v>
      </c>
      <c r="I320" t="s">
        <v>1225</v>
      </c>
      <c r="J320">
        <v>89.89</v>
      </c>
      <c r="K320" s="41">
        <f t="shared" si="20"/>
        <v>0.456729778458543</v>
      </c>
      <c r="M320" s="8">
        <v>396</v>
      </c>
      <c r="N320" s="41">
        <f t="shared" si="23"/>
        <v>-0.147377524474791</v>
      </c>
      <c r="O320" s="41">
        <f t="shared" si="24"/>
        <v>-0.147377524474791</v>
      </c>
    </row>
    <row r="321" spans="1:15">
      <c r="A321">
        <v>540</v>
      </c>
      <c r="B321" t="s">
        <v>663</v>
      </c>
      <c r="C321">
        <v>3.62</v>
      </c>
      <c r="D321" s="49">
        <f t="shared" si="21"/>
        <v>4.525</v>
      </c>
      <c r="E321" s="41">
        <f t="shared" si="22"/>
        <v>0.158277566091755</v>
      </c>
      <c r="H321">
        <v>634</v>
      </c>
      <c r="I321" t="s">
        <v>747</v>
      </c>
      <c r="J321">
        <v>80.48</v>
      </c>
      <c r="K321" s="41">
        <f t="shared" si="20"/>
        <v>-1.86353541362418</v>
      </c>
      <c r="M321" s="8">
        <v>397</v>
      </c>
      <c r="N321" s="41">
        <f t="shared" si="23"/>
        <v>0.0202930738903807</v>
      </c>
      <c r="O321" s="41">
        <f t="shared" si="24"/>
        <v>0.0202930738903807</v>
      </c>
    </row>
    <row r="322" spans="1:15">
      <c r="A322">
        <v>542</v>
      </c>
      <c r="B322" t="s">
        <v>666</v>
      </c>
      <c r="C322">
        <v>4.48</v>
      </c>
      <c r="D322" s="49">
        <f t="shared" si="21"/>
        <v>4.48</v>
      </c>
      <c r="E322" s="41">
        <f t="shared" si="22"/>
        <v>0.0117315931287816</v>
      </c>
      <c r="H322">
        <v>617</v>
      </c>
      <c r="I322" t="s">
        <v>736</v>
      </c>
      <c r="J322">
        <v>87.37</v>
      </c>
      <c r="K322" s="41">
        <f t="shared" ref="K322:K385" si="25">(J322-$J$403)/$J$404</f>
        <v>-0.164637733130028</v>
      </c>
      <c r="M322" s="8">
        <v>398</v>
      </c>
      <c r="N322" s="41">
        <f t="shared" si="23"/>
        <v>-0.330209010451491</v>
      </c>
      <c r="O322" s="41">
        <f t="shared" si="24"/>
        <v>-0.330209010451491</v>
      </c>
    </row>
    <row r="323" spans="1:15">
      <c r="A323">
        <v>546</v>
      </c>
      <c r="B323" t="s">
        <v>669</v>
      </c>
      <c r="C323">
        <v>3.85</v>
      </c>
      <c r="D323" s="49">
        <f t="shared" ref="D323:D386" si="26">IF(C323&gt;4,C323,C323*1.25)</f>
        <v>4.8125</v>
      </c>
      <c r="E323" s="41">
        <f t="shared" ref="E323:E386" si="27">(D323-$D$579)/$D$580</f>
        <v>1.09454350446631</v>
      </c>
      <c r="H323">
        <v>961</v>
      </c>
      <c r="I323" t="s">
        <v>1046</v>
      </c>
      <c r="J323">
        <v>88.53</v>
      </c>
      <c r="K323" s="41">
        <f t="shared" si="25"/>
        <v>0.121388581728203</v>
      </c>
      <c r="M323" s="8">
        <v>399</v>
      </c>
      <c r="N323" s="41">
        <f t="shared" ref="N323:N386" si="28">IFERROR(IFERROR(VLOOKUP(M323,$A:$E,5,0),VLOOKUP(M323,$H:$K,4,0)),"")</f>
        <v>-1.12807041880546</v>
      </c>
      <c r="O323" s="41">
        <f t="shared" ref="O323:O386" si="29">IF(N323&lt;&gt;"",N323,$N$980)</f>
        <v>-1.12807041880546</v>
      </c>
    </row>
    <row r="324" spans="1:15">
      <c r="A324">
        <v>547</v>
      </c>
      <c r="B324" t="s">
        <v>671</v>
      </c>
      <c r="C324">
        <v>4.61</v>
      </c>
      <c r="D324" s="49">
        <f t="shared" si="26"/>
        <v>4.61</v>
      </c>
      <c r="E324" s="41">
        <f t="shared" si="27"/>
        <v>0.435086626132927</v>
      </c>
      <c r="H324">
        <v>1033</v>
      </c>
      <c r="I324" t="s">
        <v>1113</v>
      </c>
      <c r="J324">
        <v>86.86</v>
      </c>
      <c r="K324" s="41">
        <f t="shared" si="25"/>
        <v>-0.290390681903906</v>
      </c>
      <c r="M324" s="8">
        <v>402</v>
      </c>
      <c r="N324" s="41">
        <f t="shared" si="28"/>
        <v>1.94110772280902</v>
      </c>
      <c r="O324" s="41">
        <f t="shared" si="29"/>
        <v>1.94110772280902</v>
      </c>
    </row>
    <row r="325" spans="1:15">
      <c r="A325">
        <v>550</v>
      </c>
      <c r="B325" t="s">
        <v>672</v>
      </c>
      <c r="C325">
        <v>3.54</v>
      </c>
      <c r="D325" s="49">
        <f t="shared" si="26"/>
        <v>4.425</v>
      </c>
      <c r="E325" s="41">
        <f t="shared" si="27"/>
        <v>-0.167380151603744</v>
      </c>
      <c r="H325">
        <v>1010</v>
      </c>
      <c r="I325" t="s">
        <v>1092</v>
      </c>
      <c r="J325">
        <v>89.25</v>
      </c>
      <c r="K325" s="41">
        <f t="shared" si="25"/>
        <v>0.298922156467795</v>
      </c>
      <c r="M325" s="8">
        <v>403</v>
      </c>
      <c r="N325" s="41">
        <f t="shared" si="28"/>
        <v>-1.51885968004005</v>
      </c>
      <c r="O325" s="41">
        <f t="shared" si="29"/>
        <v>-1.51885968004005</v>
      </c>
    </row>
    <row r="326" spans="1:15">
      <c r="A326">
        <v>552</v>
      </c>
      <c r="B326" t="s">
        <v>674</v>
      </c>
      <c r="C326">
        <v>3.38</v>
      </c>
      <c r="D326" s="49">
        <f t="shared" si="26"/>
        <v>4.225</v>
      </c>
      <c r="E326" s="41">
        <f t="shared" si="27"/>
        <v>-0.818695586994737</v>
      </c>
      <c r="H326">
        <v>931</v>
      </c>
      <c r="I326" t="s">
        <v>1015</v>
      </c>
      <c r="J326">
        <v>89.97</v>
      </c>
      <c r="K326" s="41">
        <f t="shared" si="25"/>
        <v>0.476455731207386</v>
      </c>
      <c r="M326" s="8">
        <v>404</v>
      </c>
      <c r="N326" s="41">
        <f t="shared" si="28"/>
        <v>0.0361559219559418</v>
      </c>
      <c r="O326" s="41">
        <f t="shared" si="29"/>
        <v>0.0361559219559418</v>
      </c>
    </row>
    <row r="327" spans="1:15">
      <c r="A327">
        <v>553</v>
      </c>
      <c r="B327" t="s">
        <v>675</v>
      </c>
      <c r="C327">
        <v>3.5</v>
      </c>
      <c r="D327" s="49">
        <f t="shared" si="26"/>
        <v>4.375</v>
      </c>
      <c r="E327" s="41">
        <f t="shared" si="27"/>
        <v>-0.330209010451491</v>
      </c>
      <c r="H327">
        <v>694</v>
      </c>
      <c r="I327" t="s">
        <v>803</v>
      </c>
      <c r="J327">
        <v>87.27</v>
      </c>
      <c r="K327" s="41">
        <f t="shared" si="25"/>
        <v>-0.189295174066084</v>
      </c>
      <c r="M327" s="8">
        <v>405</v>
      </c>
      <c r="N327" s="41">
        <f t="shared" si="28"/>
        <v>-0.741621851033702</v>
      </c>
      <c r="O327" s="41">
        <f t="shared" si="29"/>
        <v>-0.741621851033702</v>
      </c>
    </row>
    <row r="328" spans="1:15">
      <c r="A328">
        <v>555</v>
      </c>
      <c r="B328" t="s">
        <v>677</v>
      </c>
      <c r="C328">
        <v>4.8</v>
      </c>
      <c r="D328" s="49">
        <f t="shared" si="26"/>
        <v>4.8</v>
      </c>
      <c r="E328" s="41">
        <f t="shared" si="27"/>
        <v>1.05383628975437</v>
      </c>
      <c r="H328">
        <v>1080</v>
      </c>
      <c r="I328" t="s">
        <v>1156</v>
      </c>
      <c r="J328">
        <v>88.51</v>
      </c>
      <c r="K328" s="41">
        <f t="shared" si="25"/>
        <v>0.116457093540993</v>
      </c>
      <c r="M328" s="8">
        <v>406</v>
      </c>
      <c r="N328" s="41">
        <f t="shared" si="28"/>
        <v>-0.859402801706672</v>
      </c>
      <c r="O328" s="41">
        <f t="shared" si="29"/>
        <v>-0.859402801706672</v>
      </c>
    </row>
    <row r="329" spans="1:15">
      <c r="A329">
        <v>556</v>
      </c>
      <c r="B329" t="s">
        <v>679</v>
      </c>
      <c r="C329">
        <v>3.42</v>
      </c>
      <c r="D329" s="49">
        <f t="shared" si="26"/>
        <v>4.275</v>
      </c>
      <c r="E329" s="41">
        <f t="shared" si="27"/>
        <v>-0.655866728146987</v>
      </c>
      <c r="H329">
        <v>989</v>
      </c>
      <c r="I329" t="s">
        <v>1072</v>
      </c>
      <c r="J329">
        <v>87.75</v>
      </c>
      <c r="K329" s="41">
        <f t="shared" si="25"/>
        <v>-0.0709394575730218</v>
      </c>
      <c r="M329" s="8">
        <v>407</v>
      </c>
      <c r="N329" s="41">
        <f t="shared" si="28"/>
        <v>0.646764142635001</v>
      </c>
      <c r="O329" s="41">
        <f t="shared" si="29"/>
        <v>0.646764142635001</v>
      </c>
    </row>
    <row r="330" spans="1:15">
      <c r="A330">
        <v>557</v>
      </c>
      <c r="B330" t="s">
        <v>680</v>
      </c>
      <c r="C330">
        <v>3.87</v>
      </c>
      <c r="D330" s="49">
        <f t="shared" si="26"/>
        <v>4.8375</v>
      </c>
      <c r="E330" s="41">
        <f t="shared" si="27"/>
        <v>1.17595793389018</v>
      </c>
      <c r="H330">
        <v>1055</v>
      </c>
      <c r="I330" t="s">
        <v>1135</v>
      </c>
      <c r="J330">
        <v>87.8</v>
      </c>
      <c r="K330" s="41">
        <f t="shared" si="25"/>
        <v>-0.0586107371049953</v>
      </c>
      <c r="M330" s="8">
        <v>408</v>
      </c>
      <c r="N330" s="41">
        <f t="shared" si="28"/>
        <v>0.891007430906621</v>
      </c>
      <c r="O330" s="41">
        <f t="shared" si="29"/>
        <v>0.891007430906621</v>
      </c>
    </row>
    <row r="331" spans="1:15">
      <c r="A331">
        <v>560</v>
      </c>
      <c r="B331" t="s">
        <v>683</v>
      </c>
      <c r="C331">
        <v>3.5</v>
      </c>
      <c r="D331" s="49">
        <f t="shared" si="26"/>
        <v>4.375</v>
      </c>
      <c r="E331" s="41">
        <f t="shared" si="27"/>
        <v>-0.330209010451491</v>
      </c>
      <c r="H331">
        <v>643</v>
      </c>
      <c r="I331" t="s">
        <v>756</v>
      </c>
      <c r="J331">
        <v>91.45</v>
      </c>
      <c r="K331" s="41">
        <f t="shared" si="25"/>
        <v>0.841385857060993</v>
      </c>
      <c r="M331" s="8">
        <v>409</v>
      </c>
      <c r="N331" s="41">
        <f t="shared" si="28"/>
        <v>0.931714645618559</v>
      </c>
      <c r="O331" s="41">
        <f t="shared" si="29"/>
        <v>0.931714645618559</v>
      </c>
    </row>
    <row r="332" spans="1:15">
      <c r="A332">
        <v>562</v>
      </c>
      <c r="B332" t="s">
        <v>685</v>
      </c>
      <c r="C332">
        <v>3.91</v>
      </c>
      <c r="D332" s="49">
        <f t="shared" si="26"/>
        <v>4.8875</v>
      </c>
      <c r="E332" s="41">
        <f t="shared" si="27"/>
        <v>1.33878679273793</v>
      </c>
      <c r="H332">
        <v>891</v>
      </c>
      <c r="I332" t="s">
        <v>982</v>
      </c>
      <c r="J332">
        <v>88.26</v>
      </c>
      <c r="K332" s="41">
        <f t="shared" si="25"/>
        <v>0.054813491200857</v>
      </c>
      <c r="M332" s="8">
        <v>410</v>
      </c>
      <c r="N332" s="41">
        <f t="shared" si="28"/>
        <v>-0.940817231130547</v>
      </c>
      <c r="O332" s="41">
        <f t="shared" si="29"/>
        <v>-0.940817231130547</v>
      </c>
    </row>
    <row r="333" spans="1:15">
      <c r="A333">
        <v>563</v>
      </c>
      <c r="B333" t="s">
        <v>686</v>
      </c>
      <c r="C333">
        <v>3.82</v>
      </c>
      <c r="D333" s="49">
        <f t="shared" si="26"/>
        <v>4.775</v>
      </c>
      <c r="E333" s="41">
        <f t="shared" si="27"/>
        <v>0.972421860330493</v>
      </c>
      <c r="H333">
        <v>977</v>
      </c>
      <c r="I333" t="s">
        <v>1060</v>
      </c>
      <c r="J333">
        <v>87.63</v>
      </c>
      <c r="K333" s="41">
        <f t="shared" si="25"/>
        <v>-0.100528386696288</v>
      </c>
      <c r="M333" s="8">
        <v>411</v>
      </c>
      <c r="N333" s="41">
        <f t="shared" si="28"/>
        <v>0.0361559219559418</v>
      </c>
      <c r="O333" s="41">
        <f t="shared" si="29"/>
        <v>0.0361559219559418</v>
      </c>
    </row>
    <row r="334" spans="1:15">
      <c r="A334">
        <v>564</v>
      </c>
      <c r="B334" t="s">
        <v>687</v>
      </c>
      <c r="C334">
        <v>3.9</v>
      </c>
      <c r="D334" s="49">
        <f t="shared" si="26"/>
        <v>4.875</v>
      </c>
      <c r="E334" s="41">
        <f t="shared" si="27"/>
        <v>1.29807957802599</v>
      </c>
      <c r="H334">
        <v>987</v>
      </c>
      <c r="I334" t="s">
        <v>1070</v>
      </c>
      <c r="J334">
        <v>85.83</v>
      </c>
      <c r="K334" s="41">
        <f t="shared" si="25"/>
        <v>-0.544362323545267</v>
      </c>
      <c r="M334" s="8">
        <v>412</v>
      </c>
      <c r="N334" s="41">
        <f t="shared" si="28"/>
        <v>-1.02223166055442</v>
      </c>
      <c r="O334" s="41">
        <f t="shared" si="29"/>
        <v>-1.02223166055442</v>
      </c>
    </row>
    <row r="335" spans="1:15">
      <c r="A335">
        <v>565</v>
      </c>
      <c r="B335" t="s">
        <v>688</v>
      </c>
      <c r="C335">
        <v>3.75</v>
      </c>
      <c r="D335" s="49">
        <f t="shared" si="26"/>
        <v>4.6875</v>
      </c>
      <c r="E335" s="41">
        <f t="shared" si="27"/>
        <v>0.687471357346936</v>
      </c>
      <c r="H335">
        <v>233</v>
      </c>
      <c r="I335" t="s">
        <v>360</v>
      </c>
      <c r="J335">
        <v>89.8</v>
      </c>
      <c r="K335" s="41">
        <f t="shared" si="25"/>
        <v>0.434538081616093</v>
      </c>
      <c r="M335" s="8">
        <v>413</v>
      </c>
      <c r="N335" s="41">
        <f t="shared" si="28"/>
        <v>-0.253404520499823</v>
      </c>
      <c r="O335" s="41">
        <f t="shared" si="29"/>
        <v>-0.253404520499823</v>
      </c>
    </row>
    <row r="336" spans="1:15">
      <c r="A336">
        <v>569</v>
      </c>
      <c r="B336" t="s">
        <v>692</v>
      </c>
      <c r="C336">
        <v>4.44</v>
      </c>
      <c r="D336" s="49">
        <f t="shared" si="26"/>
        <v>4.44</v>
      </c>
      <c r="E336" s="41">
        <f t="shared" si="27"/>
        <v>-0.118531493949417</v>
      </c>
      <c r="H336">
        <v>958</v>
      </c>
      <c r="I336" t="s">
        <v>1043</v>
      </c>
      <c r="J336">
        <v>88.12</v>
      </c>
      <c r="K336" s="41">
        <f t="shared" si="25"/>
        <v>0.0202930738903807</v>
      </c>
      <c r="M336" s="8">
        <v>414</v>
      </c>
      <c r="N336" s="41">
        <f t="shared" si="28"/>
        <v>0.661386538227794</v>
      </c>
      <c r="O336" s="41">
        <f t="shared" si="29"/>
        <v>0.661386538227794</v>
      </c>
    </row>
    <row r="337" spans="1:15">
      <c r="A337">
        <v>570</v>
      </c>
      <c r="B337" t="s">
        <v>693</v>
      </c>
      <c r="C337">
        <v>3.81</v>
      </c>
      <c r="D337" s="49">
        <f t="shared" si="26"/>
        <v>4.7625</v>
      </c>
      <c r="E337" s="41">
        <f t="shared" si="27"/>
        <v>0.931714645618559</v>
      </c>
      <c r="H337">
        <v>716</v>
      </c>
      <c r="I337" t="s">
        <v>825</v>
      </c>
      <c r="J337">
        <v>90.26</v>
      </c>
      <c r="K337" s="41">
        <f t="shared" si="25"/>
        <v>0.547962309921946</v>
      </c>
      <c r="M337" s="8">
        <v>415</v>
      </c>
      <c r="N337" s="41">
        <f t="shared" si="28"/>
        <v>-1.4211623647314</v>
      </c>
      <c r="O337" s="41">
        <f t="shared" si="29"/>
        <v>-1.4211623647314</v>
      </c>
    </row>
    <row r="338" spans="1:15">
      <c r="A338">
        <v>572</v>
      </c>
      <c r="B338" t="s">
        <v>696</v>
      </c>
      <c r="C338">
        <v>4.14</v>
      </c>
      <c r="D338" s="49">
        <f t="shared" si="26"/>
        <v>4.14</v>
      </c>
      <c r="E338" s="41">
        <f t="shared" si="27"/>
        <v>-1.09550464703591</v>
      </c>
      <c r="H338">
        <v>885</v>
      </c>
      <c r="I338" t="s">
        <v>976</v>
      </c>
      <c r="J338">
        <v>87.69</v>
      </c>
      <c r="K338" s="41">
        <f t="shared" si="25"/>
        <v>-0.0857339221346551</v>
      </c>
      <c r="M338" s="8">
        <v>416</v>
      </c>
      <c r="N338" s="41">
        <f t="shared" si="28"/>
        <v>-0.334774075588803</v>
      </c>
      <c r="O338" s="41">
        <f t="shared" si="29"/>
        <v>-0.334774075588803</v>
      </c>
    </row>
    <row r="339" spans="1:15">
      <c r="A339">
        <v>577</v>
      </c>
      <c r="B339" t="s">
        <v>700</v>
      </c>
      <c r="C339">
        <v>3.59</v>
      </c>
      <c r="D339" s="49">
        <f t="shared" si="26"/>
        <v>4.4875</v>
      </c>
      <c r="E339" s="41">
        <f t="shared" si="27"/>
        <v>0.0361559219559418</v>
      </c>
      <c r="H339">
        <v>1038</v>
      </c>
      <c r="I339" t="s">
        <v>1119</v>
      </c>
      <c r="J339">
        <v>86.83</v>
      </c>
      <c r="K339" s="41">
        <f t="shared" si="25"/>
        <v>-0.297787914184723</v>
      </c>
      <c r="M339" s="8">
        <v>419</v>
      </c>
      <c r="N339" s="41">
        <f t="shared" si="28"/>
        <v>-1.38859659296186</v>
      </c>
      <c r="O339" s="41">
        <f t="shared" si="29"/>
        <v>-1.38859659296186</v>
      </c>
    </row>
    <row r="340" spans="1:15">
      <c r="A340">
        <v>579</v>
      </c>
      <c r="B340" t="s">
        <v>701</v>
      </c>
      <c r="C340">
        <v>4.27</v>
      </c>
      <c r="D340" s="49">
        <f t="shared" si="26"/>
        <v>4.27</v>
      </c>
      <c r="E340" s="41">
        <f t="shared" si="27"/>
        <v>-0.672149614031764</v>
      </c>
      <c r="H340">
        <v>975</v>
      </c>
      <c r="I340" t="s">
        <v>1058</v>
      </c>
      <c r="J340">
        <v>91.2</v>
      </c>
      <c r="K340" s="41">
        <f t="shared" si="25"/>
        <v>0.779742254720857</v>
      </c>
      <c r="M340" s="8">
        <v>421</v>
      </c>
      <c r="N340" s="41">
        <f t="shared" si="28"/>
        <v>1.13525071917824</v>
      </c>
      <c r="O340" s="41">
        <f t="shared" si="29"/>
        <v>1.13525071917824</v>
      </c>
    </row>
    <row r="341" spans="1:15">
      <c r="A341">
        <v>580</v>
      </c>
      <c r="B341" t="s">
        <v>703</v>
      </c>
      <c r="C341">
        <v>4.49</v>
      </c>
      <c r="D341" s="49">
        <f t="shared" si="26"/>
        <v>4.49</v>
      </c>
      <c r="E341" s="41">
        <f t="shared" si="27"/>
        <v>0.0442973648983305</v>
      </c>
      <c r="H341">
        <v>1015</v>
      </c>
      <c r="I341" t="s">
        <v>1096</v>
      </c>
      <c r="J341">
        <v>89.37</v>
      </c>
      <c r="K341" s="41">
        <f t="shared" si="25"/>
        <v>0.328511085591061</v>
      </c>
      <c r="M341" s="8">
        <v>423</v>
      </c>
      <c r="N341" s="41">
        <f t="shared" si="28"/>
        <v>-0.330209010451491</v>
      </c>
      <c r="O341" s="41">
        <f t="shared" si="29"/>
        <v>-0.330209010451491</v>
      </c>
    </row>
    <row r="342" spans="1:15">
      <c r="A342">
        <v>584</v>
      </c>
      <c r="B342" t="s">
        <v>707</v>
      </c>
      <c r="C342">
        <v>4.32</v>
      </c>
      <c r="D342" s="49">
        <f t="shared" si="26"/>
        <v>4.32</v>
      </c>
      <c r="E342" s="41">
        <f t="shared" si="27"/>
        <v>-0.509320755184013</v>
      </c>
      <c r="H342">
        <v>772</v>
      </c>
      <c r="I342" t="s">
        <v>876</v>
      </c>
      <c r="J342">
        <v>85.65</v>
      </c>
      <c r="K342" s="41">
        <f t="shared" si="25"/>
        <v>-0.588745717230163</v>
      </c>
      <c r="M342" s="8">
        <v>424</v>
      </c>
      <c r="N342" s="41">
        <f t="shared" si="28"/>
        <v>-0.0859657221798682</v>
      </c>
      <c r="O342" s="41">
        <f t="shared" si="29"/>
        <v>-0.0859657221798682</v>
      </c>
    </row>
    <row r="343" spans="1:15">
      <c r="A343">
        <v>585</v>
      </c>
      <c r="B343" t="s">
        <v>708</v>
      </c>
      <c r="C343">
        <v>3.66</v>
      </c>
      <c r="D343" s="49">
        <f t="shared" si="26"/>
        <v>4.575</v>
      </c>
      <c r="E343" s="41">
        <f t="shared" si="27"/>
        <v>0.321106424939503</v>
      </c>
      <c r="H343">
        <v>719</v>
      </c>
      <c r="I343" t="s">
        <v>829</v>
      </c>
      <c r="J343">
        <v>85.04</v>
      </c>
      <c r="K343" s="41">
        <f t="shared" si="25"/>
        <v>-0.739156106940095</v>
      </c>
      <c r="M343" s="8">
        <v>425</v>
      </c>
      <c r="N343" s="41">
        <f t="shared" si="28"/>
        <v>-1.12807041880546</v>
      </c>
      <c r="O343" s="41">
        <f t="shared" si="29"/>
        <v>-1.12807041880546</v>
      </c>
    </row>
    <row r="344" spans="1:15">
      <c r="A344">
        <v>586</v>
      </c>
      <c r="B344" t="s">
        <v>709</v>
      </c>
      <c r="C344">
        <v>4.21</v>
      </c>
      <c r="D344" s="49">
        <f t="shared" si="26"/>
        <v>4.21</v>
      </c>
      <c r="E344" s="41">
        <f t="shared" si="27"/>
        <v>-0.867544244649061</v>
      </c>
      <c r="H344">
        <v>1093</v>
      </c>
      <c r="I344" t="s">
        <v>1169</v>
      </c>
      <c r="J344">
        <v>88.81</v>
      </c>
      <c r="K344" s="41">
        <f t="shared" si="25"/>
        <v>0.190429416349156</v>
      </c>
      <c r="M344" s="8">
        <v>426</v>
      </c>
      <c r="N344" s="41">
        <f t="shared" si="28"/>
        <v>-1.19320196234456</v>
      </c>
      <c r="O344" s="41">
        <f t="shared" si="29"/>
        <v>-1.19320196234456</v>
      </c>
    </row>
    <row r="345" spans="1:15">
      <c r="A345">
        <v>587</v>
      </c>
      <c r="B345" t="s">
        <v>710</v>
      </c>
      <c r="C345">
        <v>3.93</v>
      </c>
      <c r="D345" s="49">
        <f t="shared" si="26"/>
        <v>4.9125</v>
      </c>
      <c r="E345" s="41">
        <f t="shared" si="27"/>
        <v>1.4202012221618</v>
      </c>
      <c r="H345">
        <v>1098</v>
      </c>
      <c r="I345" t="s">
        <v>1173</v>
      </c>
      <c r="J345">
        <v>89.06</v>
      </c>
      <c r="K345" s="41">
        <f t="shared" si="25"/>
        <v>0.252073018689292</v>
      </c>
      <c r="M345" s="8">
        <v>428</v>
      </c>
      <c r="N345" s="41">
        <f t="shared" si="28"/>
        <v>-1.20518174063152</v>
      </c>
      <c r="O345" s="41">
        <f t="shared" si="29"/>
        <v>-1.20518174063152</v>
      </c>
    </row>
    <row r="346" spans="1:15">
      <c r="A346">
        <v>588</v>
      </c>
      <c r="B346" t="s">
        <v>711</v>
      </c>
      <c r="C346">
        <v>4.06</v>
      </c>
      <c r="D346" s="49">
        <f t="shared" si="26"/>
        <v>4.06</v>
      </c>
      <c r="E346" s="41">
        <f t="shared" si="27"/>
        <v>-1.35603082119231</v>
      </c>
      <c r="H346">
        <v>159</v>
      </c>
      <c r="I346" t="s">
        <v>271</v>
      </c>
      <c r="J346">
        <v>83.51</v>
      </c>
      <c r="K346" s="41">
        <f t="shared" si="25"/>
        <v>-1.11641495326173</v>
      </c>
      <c r="M346" s="8">
        <v>429</v>
      </c>
      <c r="N346" s="41">
        <f t="shared" si="28"/>
        <v>-0.647923575476696</v>
      </c>
      <c r="O346" s="41">
        <f t="shared" si="29"/>
        <v>-0.647923575476696</v>
      </c>
    </row>
    <row r="347" spans="1:15">
      <c r="A347">
        <v>591</v>
      </c>
      <c r="B347" t="s">
        <v>714</v>
      </c>
      <c r="C347">
        <v>4.03</v>
      </c>
      <c r="D347" s="49">
        <f t="shared" si="26"/>
        <v>4.03</v>
      </c>
      <c r="E347" s="41">
        <f t="shared" si="27"/>
        <v>-1.45372813650095</v>
      </c>
      <c r="H347">
        <v>1102</v>
      </c>
      <c r="I347" t="s">
        <v>1178</v>
      </c>
      <c r="J347">
        <v>88.29</v>
      </c>
      <c r="K347" s="41">
        <f t="shared" si="25"/>
        <v>0.0622107234816736</v>
      </c>
      <c r="M347" s="8">
        <v>430</v>
      </c>
      <c r="N347" s="41">
        <f t="shared" si="28"/>
        <v>0.676181002789428</v>
      </c>
      <c r="O347" s="41">
        <f t="shared" si="29"/>
        <v>0.676181002789428</v>
      </c>
    </row>
    <row r="348" spans="1:15">
      <c r="A348">
        <v>592</v>
      </c>
      <c r="B348" t="s">
        <v>716</v>
      </c>
      <c r="C348">
        <v>3.89</v>
      </c>
      <c r="D348" s="49">
        <f t="shared" si="26"/>
        <v>4.8625</v>
      </c>
      <c r="E348" s="41">
        <f t="shared" si="27"/>
        <v>1.25737236331405</v>
      </c>
      <c r="H348">
        <v>769</v>
      </c>
      <c r="I348" t="s">
        <v>872</v>
      </c>
      <c r="J348">
        <v>87.72</v>
      </c>
      <c r="K348" s="41">
        <f t="shared" si="25"/>
        <v>-0.0783366898538384</v>
      </c>
      <c r="M348" s="8">
        <v>431</v>
      </c>
      <c r="N348" s="41">
        <f t="shared" si="28"/>
        <v>0.0893339085113334</v>
      </c>
      <c r="O348" s="41">
        <f t="shared" si="29"/>
        <v>0.0893339085113334</v>
      </c>
    </row>
    <row r="349" spans="1:15">
      <c r="A349">
        <v>593</v>
      </c>
      <c r="B349" t="s">
        <v>717</v>
      </c>
      <c r="C349">
        <v>4.23</v>
      </c>
      <c r="D349" s="49">
        <f t="shared" si="26"/>
        <v>4.23</v>
      </c>
      <c r="E349" s="41">
        <f t="shared" si="27"/>
        <v>-0.80241270110996</v>
      </c>
      <c r="H349">
        <v>1002</v>
      </c>
      <c r="I349" t="s">
        <v>1084</v>
      </c>
      <c r="J349">
        <v>88.31</v>
      </c>
      <c r="K349" s="41">
        <f t="shared" si="25"/>
        <v>0.0671422116688836</v>
      </c>
      <c r="M349" s="8">
        <v>432</v>
      </c>
      <c r="N349" s="41">
        <f t="shared" si="28"/>
        <v>-0.0290218079817289</v>
      </c>
      <c r="O349" s="41">
        <f t="shared" si="29"/>
        <v>-0.0290218079817289</v>
      </c>
    </row>
    <row r="350" spans="1:15">
      <c r="A350">
        <v>595</v>
      </c>
      <c r="B350" t="s">
        <v>718</v>
      </c>
      <c r="C350">
        <v>3.57</v>
      </c>
      <c r="D350" s="49">
        <f t="shared" si="26"/>
        <v>4.4625</v>
      </c>
      <c r="E350" s="41">
        <f t="shared" si="27"/>
        <v>-0.0452585074679335</v>
      </c>
      <c r="H350">
        <v>1105</v>
      </c>
      <c r="I350" t="s">
        <v>1181</v>
      </c>
      <c r="J350">
        <v>90.21</v>
      </c>
      <c r="K350" s="41">
        <f t="shared" si="25"/>
        <v>0.535633589453916</v>
      </c>
      <c r="M350" s="8">
        <v>433</v>
      </c>
      <c r="N350" s="41">
        <f t="shared" si="28"/>
        <v>-0.0561449930113886</v>
      </c>
      <c r="O350" s="41">
        <f t="shared" si="29"/>
        <v>-0.0561449930113886</v>
      </c>
    </row>
    <row r="351" spans="1:15">
      <c r="A351">
        <v>598</v>
      </c>
      <c r="B351" t="s">
        <v>468</v>
      </c>
      <c r="C351">
        <v>4.37</v>
      </c>
      <c r="D351" s="49">
        <f t="shared" si="26"/>
        <v>4.37</v>
      </c>
      <c r="E351" s="41">
        <f t="shared" si="27"/>
        <v>-0.346491896336266</v>
      </c>
      <c r="H351">
        <v>1169</v>
      </c>
      <c r="I351" t="s">
        <v>1233</v>
      </c>
      <c r="J351">
        <v>88.55</v>
      </c>
      <c r="K351" s="41">
        <f t="shared" si="25"/>
        <v>0.126320069915413</v>
      </c>
      <c r="M351" s="8">
        <v>434</v>
      </c>
      <c r="N351" s="41">
        <f t="shared" si="28"/>
        <v>0.708235676006297</v>
      </c>
      <c r="O351" s="41">
        <f t="shared" si="29"/>
        <v>0.708235676006297</v>
      </c>
    </row>
    <row r="352" spans="1:15">
      <c r="A352">
        <v>599</v>
      </c>
      <c r="B352" t="s">
        <v>721</v>
      </c>
      <c r="C352">
        <v>3.56</v>
      </c>
      <c r="D352" s="49">
        <f t="shared" si="26"/>
        <v>4.45</v>
      </c>
      <c r="E352" s="41">
        <f t="shared" si="27"/>
        <v>-0.0859657221798682</v>
      </c>
      <c r="H352">
        <v>1036</v>
      </c>
      <c r="I352" t="s">
        <v>1116</v>
      </c>
      <c r="J352">
        <v>88.49</v>
      </c>
      <c r="K352" s="41">
        <f t="shared" si="25"/>
        <v>0.11152560535378</v>
      </c>
      <c r="M352" s="8">
        <v>435</v>
      </c>
      <c r="N352" s="41">
        <f t="shared" si="28"/>
        <v>0.345771294246297</v>
      </c>
      <c r="O352" s="41">
        <f t="shared" si="29"/>
        <v>0.345771294246297</v>
      </c>
    </row>
    <row r="353" spans="1:15">
      <c r="A353">
        <v>602</v>
      </c>
      <c r="B353" t="s">
        <v>723</v>
      </c>
      <c r="C353">
        <v>3.65</v>
      </c>
      <c r="D353" s="49">
        <f t="shared" si="26"/>
        <v>4.5625</v>
      </c>
      <c r="E353" s="41">
        <f t="shared" si="27"/>
        <v>0.280399210227565</v>
      </c>
      <c r="H353">
        <v>1047</v>
      </c>
      <c r="I353" t="s">
        <v>1127</v>
      </c>
      <c r="J353">
        <v>87.3</v>
      </c>
      <c r="K353" s="41">
        <f t="shared" si="25"/>
        <v>-0.181897941785267</v>
      </c>
      <c r="M353" s="8">
        <v>436</v>
      </c>
      <c r="N353" s="41">
        <f t="shared" si="28"/>
        <v>-0.867544244649061</v>
      </c>
      <c r="O353" s="41">
        <f t="shared" si="29"/>
        <v>-0.867544244649061</v>
      </c>
    </row>
    <row r="354" spans="1:15">
      <c r="A354">
        <v>603</v>
      </c>
      <c r="B354" t="s">
        <v>725</v>
      </c>
      <c r="C354">
        <v>3.62</v>
      </c>
      <c r="D354" s="49">
        <f t="shared" si="26"/>
        <v>4.525</v>
      </c>
      <c r="E354" s="41">
        <f t="shared" si="27"/>
        <v>0.158277566091755</v>
      </c>
      <c r="H354">
        <v>1019</v>
      </c>
      <c r="I354" t="s">
        <v>1101</v>
      </c>
      <c r="J354">
        <v>89.79</v>
      </c>
      <c r="K354" s="41">
        <f t="shared" si="25"/>
        <v>0.43207233752249</v>
      </c>
      <c r="M354" s="8">
        <v>437</v>
      </c>
      <c r="N354" s="41">
        <f t="shared" si="28"/>
        <v>-0.0533999504103193</v>
      </c>
      <c r="O354" s="41">
        <f t="shared" si="29"/>
        <v>-0.0533999504103193</v>
      </c>
    </row>
    <row r="355" spans="1:15">
      <c r="A355">
        <v>605</v>
      </c>
      <c r="B355" t="s">
        <v>727</v>
      </c>
      <c r="C355">
        <v>3.89</v>
      </c>
      <c r="D355" s="49">
        <f t="shared" si="26"/>
        <v>4.8625</v>
      </c>
      <c r="E355" s="41">
        <f t="shared" si="27"/>
        <v>1.25737236331405</v>
      </c>
      <c r="H355">
        <v>973</v>
      </c>
      <c r="I355" t="s">
        <v>1056</v>
      </c>
      <c r="J355">
        <v>88.12</v>
      </c>
      <c r="K355" s="41">
        <f t="shared" si="25"/>
        <v>0.0202930738903807</v>
      </c>
      <c r="M355" s="8">
        <v>438</v>
      </c>
      <c r="N355" s="41">
        <f t="shared" si="28"/>
        <v>0.543030821734732</v>
      </c>
      <c r="O355" s="41">
        <f t="shared" si="29"/>
        <v>0.543030821734732</v>
      </c>
    </row>
    <row r="356" spans="1:15">
      <c r="A356">
        <v>608</v>
      </c>
      <c r="B356" t="s">
        <v>730</v>
      </c>
      <c r="C356">
        <v>3.93</v>
      </c>
      <c r="D356" s="49">
        <f t="shared" si="26"/>
        <v>4.9125</v>
      </c>
      <c r="E356" s="41">
        <f t="shared" si="27"/>
        <v>1.4202012221618</v>
      </c>
      <c r="H356">
        <v>709</v>
      </c>
      <c r="I356" t="s">
        <v>818</v>
      </c>
      <c r="J356">
        <v>87.45</v>
      </c>
      <c r="K356" s="41">
        <f t="shared" si="25"/>
        <v>-0.144911780381184</v>
      </c>
      <c r="M356" s="8">
        <v>439</v>
      </c>
      <c r="N356" s="41">
        <f t="shared" si="28"/>
        <v>1.33878679273793</v>
      </c>
      <c r="O356" s="41">
        <f t="shared" si="29"/>
        <v>1.33878679273793</v>
      </c>
    </row>
    <row r="357" spans="1:15">
      <c r="A357">
        <v>612</v>
      </c>
      <c r="B357" t="s">
        <v>734</v>
      </c>
      <c r="C357">
        <v>3.69</v>
      </c>
      <c r="D357" s="49">
        <f t="shared" si="26"/>
        <v>4.6125</v>
      </c>
      <c r="E357" s="41">
        <f t="shared" si="27"/>
        <v>0.443228069075313</v>
      </c>
      <c r="H357" s="9">
        <v>1062</v>
      </c>
      <c r="I357" s="9" t="s">
        <v>1142</v>
      </c>
      <c r="J357">
        <v>92</v>
      </c>
      <c r="K357" s="41">
        <f t="shared" si="25"/>
        <v>0.977001782209292</v>
      </c>
      <c r="M357" s="8">
        <v>440</v>
      </c>
      <c r="N357" s="41">
        <f t="shared" si="28"/>
        <v>1.17595793389018</v>
      </c>
      <c r="O357" s="41">
        <f t="shared" si="29"/>
        <v>1.17595793389018</v>
      </c>
    </row>
    <row r="358" spans="1:15">
      <c r="A358">
        <v>614</v>
      </c>
      <c r="B358" t="s">
        <v>735</v>
      </c>
      <c r="C358">
        <v>3.57</v>
      </c>
      <c r="D358" s="49">
        <f t="shared" si="26"/>
        <v>4.4625</v>
      </c>
      <c r="E358" s="41">
        <f t="shared" si="27"/>
        <v>-0.0452585074679335</v>
      </c>
      <c r="H358">
        <v>1044</v>
      </c>
      <c r="I358" t="s">
        <v>1124</v>
      </c>
      <c r="J358">
        <v>84.04</v>
      </c>
      <c r="K358" s="41">
        <f t="shared" si="25"/>
        <v>-0.98573051630064</v>
      </c>
      <c r="M358" s="8">
        <v>441</v>
      </c>
      <c r="N358" s="41">
        <f t="shared" si="28"/>
        <v>-0.493037869299239</v>
      </c>
      <c r="O358" s="41">
        <f t="shared" si="29"/>
        <v>-0.493037869299239</v>
      </c>
    </row>
    <row r="359" spans="1:15">
      <c r="A359">
        <v>621</v>
      </c>
      <c r="B359" t="s">
        <v>740</v>
      </c>
      <c r="C359">
        <v>4.31</v>
      </c>
      <c r="D359" s="49">
        <f t="shared" si="26"/>
        <v>4.31</v>
      </c>
      <c r="E359" s="41">
        <f t="shared" si="27"/>
        <v>-0.541886526953565</v>
      </c>
      <c r="H359">
        <v>414</v>
      </c>
      <c r="I359" t="s">
        <v>533</v>
      </c>
      <c r="J359">
        <v>90.72</v>
      </c>
      <c r="K359" s="41">
        <f t="shared" si="25"/>
        <v>0.661386538227794</v>
      </c>
      <c r="M359" s="8">
        <v>442</v>
      </c>
      <c r="N359" s="41">
        <f t="shared" si="28"/>
        <v>0.60605692792306</v>
      </c>
      <c r="O359" s="41">
        <f t="shared" si="29"/>
        <v>0.60605692792306</v>
      </c>
    </row>
    <row r="360" spans="1:15">
      <c r="A360">
        <v>624</v>
      </c>
      <c r="B360" t="s">
        <v>742</v>
      </c>
      <c r="C360">
        <v>3.47</v>
      </c>
      <c r="D360" s="49">
        <f t="shared" si="26"/>
        <v>4.3375</v>
      </c>
      <c r="E360" s="41">
        <f t="shared" si="27"/>
        <v>-0.452330654587301</v>
      </c>
      <c r="H360">
        <v>1027</v>
      </c>
      <c r="I360" t="s">
        <v>1109</v>
      </c>
      <c r="J360">
        <v>86.57</v>
      </c>
      <c r="K360" s="41">
        <f t="shared" si="25"/>
        <v>-0.361897260618466</v>
      </c>
      <c r="M360" s="8">
        <v>443</v>
      </c>
      <c r="N360" s="41">
        <f t="shared" si="28"/>
        <v>0.402520854363378</v>
      </c>
      <c r="O360" s="41">
        <f t="shared" si="29"/>
        <v>0.402520854363378</v>
      </c>
    </row>
    <row r="361" spans="1:15">
      <c r="A361">
        <v>635</v>
      </c>
      <c r="B361" t="s">
        <v>748</v>
      </c>
      <c r="C361">
        <v>3.63</v>
      </c>
      <c r="D361" s="49">
        <f t="shared" si="26"/>
        <v>4.5375</v>
      </c>
      <c r="E361" s="41">
        <f t="shared" si="27"/>
        <v>0.19898478080369</v>
      </c>
      <c r="H361">
        <v>1024</v>
      </c>
      <c r="I361" t="s">
        <v>1106</v>
      </c>
      <c r="J361">
        <v>87.86</v>
      </c>
      <c r="K361" s="41">
        <f t="shared" si="25"/>
        <v>-0.0438162725433621</v>
      </c>
      <c r="M361" s="8">
        <v>444</v>
      </c>
      <c r="N361" s="41">
        <f t="shared" si="28"/>
        <v>-0.126672936891806</v>
      </c>
      <c r="O361" s="41">
        <f t="shared" si="29"/>
        <v>-0.126672936891806</v>
      </c>
    </row>
    <row r="362" spans="1:15">
      <c r="A362">
        <v>637</v>
      </c>
      <c r="B362" t="s">
        <v>750</v>
      </c>
      <c r="C362">
        <v>4.09</v>
      </c>
      <c r="D362" s="49">
        <f t="shared" si="26"/>
        <v>4.09</v>
      </c>
      <c r="E362" s="41">
        <f t="shared" si="27"/>
        <v>-1.25833350588366</v>
      </c>
      <c r="H362">
        <v>985</v>
      </c>
      <c r="I362" t="s">
        <v>1068</v>
      </c>
      <c r="J362">
        <v>89.51</v>
      </c>
      <c r="K362" s="41">
        <f t="shared" si="25"/>
        <v>0.363031502901537</v>
      </c>
      <c r="M362" s="8">
        <v>445</v>
      </c>
      <c r="N362" s="41">
        <f t="shared" si="28"/>
        <v>1.58303008100955</v>
      </c>
      <c r="O362" s="41">
        <f t="shared" si="29"/>
        <v>1.58303008100955</v>
      </c>
    </row>
    <row r="363" spans="1:15">
      <c r="A363">
        <v>639</v>
      </c>
      <c r="B363" t="s">
        <v>753</v>
      </c>
      <c r="C363">
        <v>3.82</v>
      </c>
      <c r="D363" s="49">
        <f t="shared" si="26"/>
        <v>4.775</v>
      </c>
      <c r="E363" s="41">
        <f t="shared" si="27"/>
        <v>0.972421860330493</v>
      </c>
      <c r="H363">
        <v>962</v>
      </c>
      <c r="I363" t="s">
        <v>1047</v>
      </c>
      <c r="J363">
        <v>88.92</v>
      </c>
      <c r="K363" s="41">
        <f t="shared" si="25"/>
        <v>0.217552601378815</v>
      </c>
      <c r="M363" s="8">
        <v>446</v>
      </c>
      <c r="N363" s="41">
        <f t="shared" si="28"/>
        <v>0.687471357346936</v>
      </c>
      <c r="O363" s="41">
        <f t="shared" si="29"/>
        <v>0.687471357346936</v>
      </c>
    </row>
    <row r="364" spans="1:15">
      <c r="A364">
        <v>641</v>
      </c>
      <c r="B364" t="s">
        <v>755</v>
      </c>
      <c r="C364">
        <v>3.75</v>
      </c>
      <c r="D364" s="49">
        <f t="shared" si="26"/>
        <v>4.6875</v>
      </c>
      <c r="E364" s="41">
        <f t="shared" si="27"/>
        <v>0.687471357346936</v>
      </c>
      <c r="H364">
        <v>995</v>
      </c>
      <c r="I364" t="s">
        <v>1078</v>
      </c>
      <c r="J364">
        <v>87.82</v>
      </c>
      <c r="K364" s="41">
        <f t="shared" si="25"/>
        <v>-0.0536792489177854</v>
      </c>
      <c r="M364" s="8">
        <v>447</v>
      </c>
      <c r="N364" s="41">
        <f t="shared" si="28"/>
        <v>-0.655866728146987</v>
      </c>
      <c r="O364" s="41">
        <f t="shared" si="29"/>
        <v>-0.655866728146987</v>
      </c>
    </row>
    <row r="365" spans="1:15">
      <c r="A365">
        <v>644</v>
      </c>
      <c r="B365" t="s">
        <v>757</v>
      </c>
      <c r="C365">
        <v>3.53</v>
      </c>
      <c r="D365" s="49">
        <f t="shared" si="26"/>
        <v>4.4125</v>
      </c>
      <c r="E365" s="41">
        <f t="shared" si="27"/>
        <v>-0.208087366315681</v>
      </c>
      <c r="H365">
        <v>986</v>
      </c>
      <c r="I365" t="s">
        <v>1069</v>
      </c>
      <c r="J365">
        <v>87.69</v>
      </c>
      <c r="K365" s="41">
        <f t="shared" si="25"/>
        <v>-0.0857339221346551</v>
      </c>
      <c r="M365" s="8">
        <v>448</v>
      </c>
      <c r="N365" s="41">
        <f t="shared" si="28"/>
        <v>-0.295322170091116</v>
      </c>
      <c r="O365" s="41">
        <f t="shared" si="29"/>
        <v>-0.295322170091116</v>
      </c>
    </row>
    <row r="366" spans="1:15">
      <c r="A366">
        <v>646</v>
      </c>
      <c r="B366" t="s">
        <v>759</v>
      </c>
      <c r="C366">
        <v>3.81</v>
      </c>
      <c r="D366" s="49">
        <f t="shared" si="26"/>
        <v>4.7625</v>
      </c>
      <c r="E366" s="41">
        <f t="shared" si="27"/>
        <v>0.931714645618559</v>
      </c>
      <c r="H366">
        <v>937</v>
      </c>
      <c r="I366" t="s">
        <v>1021</v>
      </c>
      <c r="J366">
        <v>85.15</v>
      </c>
      <c r="K366" s="41">
        <f t="shared" si="25"/>
        <v>-0.712032921910436</v>
      </c>
      <c r="M366" s="8">
        <v>449</v>
      </c>
      <c r="N366" s="41">
        <f t="shared" si="28"/>
        <v>-0.769846929340411</v>
      </c>
      <c r="O366" s="41">
        <f t="shared" si="29"/>
        <v>-0.769846929340411</v>
      </c>
    </row>
    <row r="367" spans="1:15">
      <c r="A367">
        <v>648</v>
      </c>
      <c r="B367" t="s">
        <v>761</v>
      </c>
      <c r="C367">
        <v>3.74</v>
      </c>
      <c r="D367" s="49">
        <f t="shared" si="26"/>
        <v>4.675</v>
      </c>
      <c r="E367" s="41">
        <f t="shared" si="27"/>
        <v>0.646764142635001</v>
      </c>
      <c r="H367">
        <v>1092</v>
      </c>
      <c r="I367" t="s">
        <v>1168</v>
      </c>
      <c r="J367">
        <v>88.62</v>
      </c>
      <c r="K367" s="41">
        <f t="shared" si="25"/>
        <v>0.143580278570653</v>
      </c>
      <c r="M367" s="8">
        <v>451</v>
      </c>
      <c r="N367" s="41">
        <f t="shared" si="28"/>
        <v>0.524642498499188</v>
      </c>
      <c r="O367" s="41">
        <f t="shared" si="29"/>
        <v>0.524642498499188</v>
      </c>
    </row>
    <row r="368" spans="1:15">
      <c r="A368">
        <v>649</v>
      </c>
      <c r="B368" t="s">
        <v>762</v>
      </c>
      <c r="C368">
        <v>3.52</v>
      </c>
      <c r="D368" s="49">
        <f t="shared" si="26"/>
        <v>4.4</v>
      </c>
      <c r="E368" s="41">
        <f t="shared" si="27"/>
        <v>-0.248794581027616</v>
      </c>
      <c r="H368">
        <v>677</v>
      </c>
      <c r="I368" t="s">
        <v>788</v>
      </c>
      <c r="J368">
        <v>89.72</v>
      </c>
      <c r="K368" s="41">
        <f t="shared" si="25"/>
        <v>0.41481212886725</v>
      </c>
      <c r="M368" s="8">
        <v>452</v>
      </c>
      <c r="N368" s="41">
        <f t="shared" si="28"/>
        <v>1.25809660888031</v>
      </c>
      <c r="O368" s="41">
        <f t="shared" si="29"/>
        <v>1.25809660888031</v>
      </c>
    </row>
    <row r="369" spans="1:15">
      <c r="A369">
        <v>651</v>
      </c>
      <c r="B369" t="s">
        <v>765</v>
      </c>
      <c r="C369">
        <v>3.81</v>
      </c>
      <c r="D369" s="49">
        <f t="shared" si="26"/>
        <v>4.7625</v>
      </c>
      <c r="E369" s="41">
        <f t="shared" si="27"/>
        <v>0.931714645618559</v>
      </c>
      <c r="H369">
        <v>618</v>
      </c>
      <c r="I369" t="s">
        <v>737</v>
      </c>
      <c r="J369">
        <v>87.96</v>
      </c>
      <c r="K369" s="41">
        <f t="shared" si="25"/>
        <v>-0.0191588316073091</v>
      </c>
      <c r="M369" s="8">
        <v>453</v>
      </c>
      <c r="N369" s="41">
        <f t="shared" si="28"/>
        <v>1.05383628975437</v>
      </c>
      <c r="O369" s="41">
        <f t="shared" si="29"/>
        <v>1.05383628975437</v>
      </c>
    </row>
    <row r="370" spans="1:15">
      <c r="A370">
        <v>652</v>
      </c>
      <c r="B370" t="s">
        <v>766</v>
      </c>
      <c r="C370">
        <v>3.63</v>
      </c>
      <c r="D370" s="49">
        <f t="shared" si="26"/>
        <v>4.5375</v>
      </c>
      <c r="E370" s="41">
        <f t="shared" si="27"/>
        <v>0.19898478080369</v>
      </c>
      <c r="H370">
        <v>982</v>
      </c>
      <c r="I370" t="s">
        <v>1065</v>
      </c>
      <c r="J370">
        <v>88.65</v>
      </c>
      <c r="K370" s="41">
        <f t="shared" si="25"/>
        <v>0.150977510851469</v>
      </c>
      <c r="M370" s="8">
        <v>455</v>
      </c>
      <c r="N370" s="41">
        <f t="shared" si="28"/>
        <v>0.367962991088747</v>
      </c>
      <c r="O370" s="41">
        <f t="shared" si="29"/>
        <v>0.367962991088747</v>
      </c>
    </row>
    <row r="371" spans="1:15">
      <c r="A371">
        <v>653</v>
      </c>
      <c r="B371" t="s">
        <v>767</v>
      </c>
      <c r="C371">
        <v>3.39</v>
      </c>
      <c r="D371" s="49">
        <f t="shared" si="26"/>
        <v>4.2375</v>
      </c>
      <c r="E371" s="41">
        <f t="shared" si="27"/>
        <v>-0.7779883722828</v>
      </c>
      <c r="H371">
        <v>768</v>
      </c>
      <c r="I371" t="s">
        <v>871</v>
      </c>
      <c r="J371">
        <v>86.14</v>
      </c>
      <c r="K371" s="41">
        <f t="shared" si="25"/>
        <v>-0.467924256643498</v>
      </c>
      <c r="M371" s="8">
        <v>458</v>
      </c>
      <c r="N371" s="41">
        <f t="shared" si="28"/>
        <v>1.01312907504243</v>
      </c>
      <c r="O371" s="41">
        <f t="shared" si="29"/>
        <v>1.01312907504243</v>
      </c>
    </row>
    <row r="372" spans="1:15">
      <c r="A372">
        <v>655</v>
      </c>
      <c r="B372" t="s">
        <v>768</v>
      </c>
      <c r="C372">
        <v>4.09</v>
      </c>
      <c r="D372" s="49">
        <f t="shared" si="26"/>
        <v>4.09</v>
      </c>
      <c r="E372" s="41">
        <f t="shared" si="27"/>
        <v>-1.25833350588366</v>
      </c>
      <c r="H372">
        <v>907</v>
      </c>
      <c r="I372" t="s">
        <v>998</v>
      </c>
      <c r="J372">
        <v>87.52</v>
      </c>
      <c r="K372" s="41">
        <f t="shared" si="25"/>
        <v>-0.127651571725948</v>
      </c>
      <c r="M372" s="8">
        <v>459</v>
      </c>
      <c r="N372" s="41">
        <f t="shared" si="28"/>
        <v>0.19898478080369</v>
      </c>
      <c r="O372" s="41">
        <f t="shared" si="29"/>
        <v>0.19898478080369</v>
      </c>
    </row>
    <row r="373" spans="1:15">
      <c r="A373">
        <v>656</v>
      </c>
      <c r="B373" t="s">
        <v>769</v>
      </c>
      <c r="C373">
        <v>4.05</v>
      </c>
      <c r="D373" s="49">
        <f t="shared" si="26"/>
        <v>4.05</v>
      </c>
      <c r="E373" s="41">
        <f t="shared" si="27"/>
        <v>-1.38859659296186</v>
      </c>
      <c r="H373">
        <v>625</v>
      </c>
      <c r="I373" t="s">
        <v>743</v>
      </c>
      <c r="J373">
        <v>89.55</v>
      </c>
      <c r="K373" s="41">
        <f t="shared" si="25"/>
        <v>0.372894479275957</v>
      </c>
      <c r="M373" s="8">
        <v>460</v>
      </c>
      <c r="N373" s="41">
        <f t="shared" si="28"/>
        <v>1.33878679273793</v>
      </c>
      <c r="O373" s="41">
        <f t="shared" si="29"/>
        <v>1.33878679273793</v>
      </c>
    </row>
    <row r="374" spans="1:15">
      <c r="A374">
        <v>658</v>
      </c>
      <c r="B374" t="s">
        <v>770</v>
      </c>
      <c r="C374">
        <v>2.92</v>
      </c>
      <c r="D374" s="49">
        <f t="shared" si="26"/>
        <v>3.65</v>
      </c>
      <c r="E374" s="41">
        <f t="shared" si="27"/>
        <v>-2.69122746374384</v>
      </c>
      <c r="H374">
        <v>924</v>
      </c>
      <c r="I374" t="s">
        <v>1009</v>
      </c>
      <c r="J374">
        <v>84.21</v>
      </c>
      <c r="K374" s="41">
        <f t="shared" si="25"/>
        <v>-0.94381286670935</v>
      </c>
      <c r="M374" s="8">
        <v>461</v>
      </c>
      <c r="N374" s="41">
        <f t="shared" si="28"/>
        <v>0.48393528378725</v>
      </c>
      <c r="O374" s="41">
        <f t="shared" si="29"/>
        <v>0.48393528378725</v>
      </c>
    </row>
    <row r="375" spans="1:15">
      <c r="A375">
        <v>662</v>
      </c>
      <c r="B375" t="s">
        <v>774</v>
      </c>
      <c r="C375">
        <v>4.68</v>
      </c>
      <c r="D375" s="49">
        <f t="shared" si="26"/>
        <v>4.68</v>
      </c>
      <c r="E375" s="41">
        <f t="shared" si="27"/>
        <v>0.663047028519772</v>
      </c>
      <c r="H375">
        <v>960</v>
      </c>
      <c r="I375" t="s">
        <v>1045</v>
      </c>
      <c r="J375">
        <v>88.6</v>
      </c>
      <c r="K375" s="41">
        <f t="shared" si="25"/>
        <v>0.138648790383439</v>
      </c>
      <c r="M375" s="8">
        <v>462</v>
      </c>
      <c r="N375" s="41">
        <f t="shared" si="28"/>
        <v>1.33878679273793</v>
      </c>
      <c r="O375" s="41">
        <f t="shared" si="29"/>
        <v>1.33878679273793</v>
      </c>
    </row>
    <row r="376" spans="1:15">
      <c r="A376">
        <v>664</v>
      </c>
      <c r="B376" t="s">
        <v>776</v>
      </c>
      <c r="C376">
        <v>3.7</v>
      </c>
      <c r="D376" s="49">
        <f t="shared" si="26"/>
        <v>4.625</v>
      </c>
      <c r="E376" s="41">
        <f t="shared" si="27"/>
        <v>0.48393528378725</v>
      </c>
      <c r="H376">
        <v>11</v>
      </c>
      <c r="I376" t="s">
        <v>68</v>
      </c>
      <c r="J376">
        <v>90.65</v>
      </c>
      <c r="K376" s="41">
        <f t="shared" si="25"/>
        <v>0.644126329572558</v>
      </c>
      <c r="M376" s="8">
        <v>463</v>
      </c>
      <c r="N376" s="41">
        <f t="shared" si="28"/>
        <v>0.36181363965144</v>
      </c>
      <c r="O376" s="41">
        <f t="shared" si="29"/>
        <v>0.36181363965144</v>
      </c>
    </row>
    <row r="377" spans="1:15">
      <c r="A377">
        <v>665</v>
      </c>
      <c r="B377" t="s">
        <v>777</v>
      </c>
      <c r="C377">
        <v>3.68</v>
      </c>
      <c r="D377" s="49">
        <f t="shared" si="26"/>
        <v>4.6</v>
      </c>
      <c r="E377" s="41">
        <f t="shared" si="27"/>
        <v>0.402520854363378</v>
      </c>
      <c r="H377">
        <v>738</v>
      </c>
      <c r="I377" t="s">
        <v>842</v>
      </c>
      <c r="J377">
        <v>88.95</v>
      </c>
      <c r="K377" s="41">
        <f t="shared" si="25"/>
        <v>0.224949833659632</v>
      </c>
      <c r="M377" s="8">
        <v>465</v>
      </c>
      <c r="N377" s="41">
        <f t="shared" si="28"/>
        <v>-1.35603082119231</v>
      </c>
      <c r="O377" s="41">
        <f t="shared" si="29"/>
        <v>-1.35603082119231</v>
      </c>
    </row>
    <row r="378" spans="1:15">
      <c r="A378">
        <v>666</v>
      </c>
      <c r="B378" t="s">
        <v>778</v>
      </c>
      <c r="C378">
        <v>4.12</v>
      </c>
      <c r="D378" s="49">
        <f t="shared" si="26"/>
        <v>4.12</v>
      </c>
      <c r="E378" s="41">
        <f t="shared" si="27"/>
        <v>-1.16063619057501</v>
      </c>
      <c r="H378">
        <v>1004</v>
      </c>
      <c r="I378" t="s">
        <v>1086</v>
      </c>
      <c r="J378">
        <v>88.96</v>
      </c>
      <c r="K378" s="41">
        <f t="shared" si="25"/>
        <v>0.227415577753235</v>
      </c>
      <c r="M378" s="8">
        <v>466</v>
      </c>
      <c r="N378" s="41">
        <f t="shared" si="28"/>
        <v>-1.38859659296186</v>
      </c>
      <c r="O378" s="41">
        <f t="shared" si="29"/>
        <v>-1.38859659296186</v>
      </c>
    </row>
    <row r="379" spans="1:15">
      <c r="A379">
        <v>668</v>
      </c>
      <c r="B379" t="s">
        <v>779</v>
      </c>
      <c r="C379">
        <v>3.36</v>
      </c>
      <c r="D379" s="49">
        <f t="shared" si="26"/>
        <v>4.2</v>
      </c>
      <c r="E379" s="41">
        <f t="shared" si="27"/>
        <v>-0.90011001641861</v>
      </c>
      <c r="H379">
        <v>983</v>
      </c>
      <c r="I379" t="s">
        <v>1066</v>
      </c>
      <c r="J379">
        <v>88.29</v>
      </c>
      <c r="K379" s="41">
        <f t="shared" si="25"/>
        <v>0.0622107234816736</v>
      </c>
      <c r="M379" s="8">
        <v>467</v>
      </c>
      <c r="N379" s="41">
        <f t="shared" si="28"/>
        <v>-0.330209010451491</v>
      </c>
      <c r="O379" s="41">
        <f t="shared" si="29"/>
        <v>-0.330209010451491</v>
      </c>
    </row>
    <row r="380" spans="1:15">
      <c r="A380">
        <v>669</v>
      </c>
      <c r="B380" t="s">
        <v>780</v>
      </c>
      <c r="C380">
        <v>3.47</v>
      </c>
      <c r="D380" s="49">
        <f t="shared" si="26"/>
        <v>4.3375</v>
      </c>
      <c r="E380" s="41">
        <f t="shared" si="27"/>
        <v>-0.452330654587301</v>
      </c>
      <c r="H380">
        <v>1147</v>
      </c>
      <c r="I380" t="s">
        <v>1214</v>
      </c>
      <c r="J380">
        <v>88.95</v>
      </c>
      <c r="K380" s="41">
        <f t="shared" si="25"/>
        <v>0.224949833659632</v>
      </c>
      <c r="M380" s="8">
        <v>468</v>
      </c>
      <c r="N380" s="41">
        <f t="shared" si="28"/>
        <v>1.22850767975705</v>
      </c>
      <c r="O380" s="41">
        <f t="shared" si="29"/>
        <v>1.22850767975705</v>
      </c>
    </row>
    <row r="381" spans="1:15">
      <c r="A381">
        <v>670</v>
      </c>
      <c r="B381" t="s">
        <v>781</v>
      </c>
      <c r="C381">
        <v>3.96</v>
      </c>
      <c r="D381" s="49">
        <f t="shared" si="26"/>
        <v>4.95</v>
      </c>
      <c r="E381" s="41">
        <f t="shared" si="27"/>
        <v>1.54232286629761</v>
      </c>
      <c r="H381">
        <v>176</v>
      </c>
      <c r="I381" t="s">
        <v>291</v>
      </c>
      <c r="J381">
        <v>90.84</v>
      </c>
      <c r="K381" s="41">
        <f t="shared" si="25"/>
        <v>0.690975467351061</v>
      </c>
      <c r="M381" s="8">
        <v>469</v>
      </c>
      <c r="N381" s="41">
        <f t="shared" si="28"/>
        <v>0.36181363965144</v>
      </c>
      <c r="O381" s="41">
        <f t="shared" si="29"/>
        <v>0.36181363965144</v>
      </c>
    </row>
    <row r="382" spans="1:15">
      <c r="A382">
        <v>671</v>
      </c>
      <c r="B382" t="s">
        <v>782</v>
      </c>
      <c r="C382">
        <v>3.75</v>
      </c>
      <c r="D382" s="49">
        <f t="shared" si="26"/>
        <v>4.6875</v>
      </c>
      <c r="E382" s="41">
        <f t="shared" si="27"/>
        <v>0.687471357346936</v>
      </c>
      <c r="H382">
        <v>990</v>
      </c>
      <c r="I382" t="s">
        <v>1073</v>
      </c>
      <c r="J382">
        <v>86.51</v>
      </c>
      <c r="K382" s="41">
        <f t="shared" si="25"/>
        <v>-0.376691725180096</v>
      </c>
      <c r="M382" s="8">
        <v>470</v>
      </c>
      <c r="N382" s="41">
        <f t="shared" si="28"/>
        <v>-0.208087366315681</v>
      </c>
      <c r="O382" s="41">
        <f t="shared" si="29"/>
        <v>-0.208087366315681</v>
      </c>
    </row>
    <row r="383" spans="1:15">
      <c r="A383">
        <v>672</v>
      </c>
      <c r="B383" t="s">
        <v>783</v>
      </c>
      <c r="C383">
        <v>3.68</v>
      </c>
      <c r="D383" s="49">
        <f t="shared" si="26"/>
        <v>4.6</v>
      </c>
      <c r="E383" s="41">
        <f t="shared" si="27"/>
        <v>0.402520854363378</v>
      </c>
      <c r="H383">
        <v>997</v>
      </c>
      <c r="I383" t="s">
        <v>1080</v>
      </c>
      <c r="J383">
        <v>85.78</v>
      </c>
      <c r="K383" s="41">
        <f t="shared" si="25"/>
        <v>-0.556691044013294</v>
      </c>
      <c r="M383" s="8">
        <v>472</v>
      </c>
      <c r="N383" s="41">
        <f t="shared" si="28"/>
        <v>-0.714498666004042</v>
      </c>
      <c r="O383" s="41">
        <f t="shared" si="29"/>
        <v>-0.714498666004042</v>
      </c>
    </row>
    <row r="384" spans="1:15">
      <c r="A384">
        <v>673</v>
      </c>
      <c r="B384" t="s">
        <v>784</v>
      </c>
      <c r="C384">
        <v>3.9</v>
      </c>
      <c r="D384" s="49">
        <f t="shared" si="26"/>
        <v>4.875</v>
      </c>
      <c r="E384" s="41">
        <f t="shared" si="27"/>
        <v>1.29807957802599</v>
      </c>
      <c r="H384">
        <v>52</v>
      </c>
      <c r="I384" t="s">
        <v>142</v>
      </c>
      <c r="J384">
        <v>90.08</v>
      </c>
      <c r="K384" s="41">
        <f t="shared" si="25"/>
        <v>0.503578916237046</v>
      </c>
      <c r="M384" s="8">
        <v>473</v>
      </c>
      <c r="N384" s="41">
        <f t="shared" si="28"/>
        <v>0.72817857205887</v>
      </c>
      <c r="O384" s="41">
        <f t="shared" si="29"/>
        <v>0.72817857205887</v>
      </c>
    </row>
    <row r="385" spans="1:15">
      <c r="A385">
        <v>676</v>
      </c>
      <c r="B385" t="s">
        <v>787</v>
      </c>
      <c r="C385">
        <v>3.43</v>
      </c>
      <c r="D385" s="49">
        <f t="shared" si="26"/>
        <v>4.2875</v>
      </c>
      <c r="E385" s="41">
        <f t="shared" si="27"/>
        <v>-0.615159513435049</v>
      </c>
      <c r="H385">
        <v>596</v>
      </c>
      <c r="I385" t="s">
        <v>719</v>
      </c>
      <c r="J385">
        <v>89.56</v>
      </c>
      <c r="K385" s="41">
        <f t="shared" si="25"/>
        <v>0.375360223369564</v>
      </c>
      <c r="M385" s="8">
        <v>475</v>
      </c>
      <c r="N385" s="41">
        <f t="shared" si="28"/>
        <v>0.117570351379817</v>
      </c>
      <c r="O385" s="41">
        <f t="shared" si="29"/>
        <v>0.117570351379817</v>
      </c>
    </row>
    <row r="386" spans="1:15">
      <c r="A386">
        <v>678</v>
      </c>
      <c r="B386" t="s">
        <v>789</v>
      </c>
      <c r="C386">
        <v>3.53</v>
      </c>
      <c r="D386" s="49">
        <f t="shared" si="26"/>
        <v>4.4125</v>
      </c>
      <c r="E386" s="41">
        <f t="shared" si="27"/>
        <v>-0.208087366315681</v>
      </c>
      <c r="H386">
        <v>965</v>
      </c>
      <c r="I386" t="s">
        <v>1050</v>
      </c>
      <c r="J386">
        <v>87.02</v>
      </c>
      <c r="K386" s="41">
        <f t="shared" ref="K386:K401" si="30">(J386-$J$403)/$J$404</f>
        <v>-0.25093877640622</v>
      </c>
      <c r="M386" s="8">
        <v>476</v>
      </c>
      <c r="N386" s="41">
        <f t="shared" si="28"/>
        <v>0.467652397902476</v>
      </c>
      <c r="O386" s="41">
        <f t="shared" si="29"/>
        <v>0.467652397902476</v>
      </c>
    </row>
    <row r="387" spans="1:15">
      <c r="A387">
        <v>680</v>
      </c>
      <c r="B387" t="s">
        <v>790</v>
      </c>
      <c r="C387">
        <v>3.59</v>
      </c>
      <c r="D387" s="49">
        <f t="shared" ref="D387:D450" si="31">IF(C387&gt;4,C387,C387*1.25)</f>
        <v>4.4875</v>
      </c>
      <c r="E387" s="41">
        <f t="shared" ref="E387:E450" si="32">(D387-$D$579)/$D$580</f>
        <v>0.0361559219559418</v>
      </c>
      <c r="H387">
        <v>1064</v>
      </c>
      <c r="I387" t="s">
        <v>1144</v>
      </c>
      <c r="J387">
        <v>83.89</v>
      </c>
      <c r="K387" s="41">
        <f t="shared" si="30"/>
        <v>-1.02271667770472</v>
      </c>
      <c r="M387" s="8">
        <v>477</v>
      </c>
      <c r="N387" s="41">
        <f t="shared" ref="N387:N450" si="33">IFERROR(IFERROR(VLOOKUP(M387,$A:$E,5,0),VLOOKUP(M387,$H:$K,4,0)),"")</f>
        <v>1.05383628975437</v>
      </c>
      <c r="O387" s="41">
        <f t="shared" ref="O387:O450" si="34">IF(N387&lt;&gt;"",N387,$N$980)</f>
        <v>1.05383628975437</v>
      </c>
    </row>
    <row r="388" spans="1:15">
      <c r="A388">
        <v>688</v>
      </c>
      <c r="B388" t="s">
        <v>797</v>
      </c>
      <c r="C388">
        <v>3.75</v>
      </c>
      <c r="D388" s="49">
        <f t="shared" si="31"/>
        <v>4.6875</v>
      </c>
      <c r="E388" s="41">
        <f t="shared" si="32"/>
        <v>0.687471357346936</v>
      </c>
      <c r="H388">
        <v>968</v>
      </c>
      <c r="I388" t="s">
        <v>1053</v>
      </c>
      <c r="J388">
        <v>86.36</v>
      </c>
      <c r="K388" s="41">
        <f t="shared" si="30"/>
        <v>-0.413677886584179</v>
      </c>
      <c r="M388" s="8">
        <v>478</v>
      </c>
      <c r="N388" s="41">
        <f t="shared" si="33"/>
        <v>-0.497513185766765</v>
      </c>
      <c r="O388" s="41">
        <f t="shared" si="34"/>
        <v>-0.497513185766765</v>
      </c>
    </row>
    <row r="389" spans="1:15">
      <c r="A389">
        <v>689</v>
      </c>
      <c r="B389" t="s">
        <v>798</v>
      </c>
      <c r="C389">
        <v>3.73</v>
      </c>
      <c r="D389" s="49">
        <f t="shared" si="31"/>
        <v>4.6625</v>
      </c>
      <c r="E389" s="41">
        <f t="shared" si="32"/>
        <v>0.60605692792306</v>
      </c>
      <c r="H389">
        <v>935</v>
      </c>
      <c r="I389" t="s">
        <v>1019</v>
      </c>
      <c r="J389">
        <v>88.1</v>
      </c>
      <c r="K389" s="41">
        <f t="shared" si="30"/>
        <v>0.0153615857031673</v>
      </c>
      <c r="M389" s="8">
        <v>479</v>
      </c>
      <c r="N389" s="41">
        <f t="shared" si="33"/>
        <v>0.308785132842218</v>
      </c>
      <c r="O389" s="41">
        <f t="shared" si="34"/>
        <v>0.308785132842218</v>
      </c>
    </row>
    <row r="390" spans="1:15">
      <c r="A390">
        <v>691</v>
      </c>
      <c r="B390" t="s">
        <v>800</v>
      </c>
      <c r="C390">
        <v>3.74</v>
      </c>
      <c r="D390" s="49">
        <f t="shared" si="31"/>
        <v>4.675</v>
      </c>
      <c r="E390" s="41">
        <f t="shared" si="32"/>
        <v>0.646764142635001</v>
      </c>
      <c r="H390">
        <v>383</v>
      </c>
      <c r="I390" t="s">
        <v>504</v>
      </c>
      <c r="J390">
        <v>91.95</v>
      </c>
      <c r="K390" s="41">
        <f t="shared" si="30"/>
        <v>0.964673061741265</v>
      </c>
      <c r="M390" s="8">
        <v>480</v>
      </c>
      <c r="N390" s="41">
        <f t="shared" si="33"/>
        <v>0.36181363965144</v>
      </c>
      <c r="O390" s="41">
        <f t="shared" si="34"/>
        <v>0.36181363965144</v>
      </c>
    </row>
    <row r="391" spans="1:15">
      <c r="A391">
        <v>696</v>
      </c>
      <c r="B391" t="s">
        <v>805</v>
      </c>
      <c r="C391">
        <v>3.7</v>
      </c>
      <c r="D391" s="49">
        <f t="shared" si="31"/>
        <v>4.625</v>
      </c>
      <c r="E391" s="41">
        <f t="shared" si="32"/>
        <v>0.48393528378725</v>
      </c>
      <c r="H391">
        <v>25</v>
      </c>
      <c r="I391" t="s">
        <v>94</v>
      </c>
      <c r="J391">
        <v>89.67</v>
      </c>
      <c r="K391" s="41">
        <f t="shared" si="30"/>
        <v>0.402483408399224</v>
      </c>
      <c r="M391" s="8">
        <v>481</v>
      </c>
      <c r="N391" s="41">
        <f t="shared" si="33"/>
        <v>-1.8770831695051</v>
      </c>
      <c r="O391" s="41">
        <f t="shared" si="34"/>
        <v>-1.8770831695051</v>
      </c>
    </row>
    <row r="392" spans="1:15">
      <c r="A392">
        <v>699</v>
      </c>
      <c r="B392" t="s">
        <v>809</v>
      </c>
      <c r="C392">
        <v>4.16</v>
      </c>
      <c r="D392" s="49">
        <f t="shared" si="31"/>
        <v>4.16</v>
      </c>
      <c r="E392" s="41">
        <f t="shared" si="32"/>
        <v>-1.03037310349681</v>
      </c>
      <c r="H392">
        <v>111</v>
      </c>
      <c r="I392" t="s">
        <v>216</v>
      </c>
      <c r="J392">
        <v>86.09</v>
      </c>
      <c r="K392" s="41">
        <f t="shared" si="30"/>
        <v>-0.480252977111525</v>
      </c>
      <c r="M392" s="8">
        <v>482</v>
      </c>
      <c r="N392" s="41">
        <f t="shared" si="33"/>
        <v>-0.574452298723114</v>
      </c>
      <c r="O392" s="41">
        <f t="shared" si="34"/>
        <v>-0.574452298723114</v>
      </c>
    </row>
    <row r="393" spans="1:15">
      <c r="A393">
        <v>701</v>
      </c>
      <c r="B393" t="s">
        <v>811</v>
      </c>
      <c r="C393">
        <v>3.5</v>
      </c>
      <c r="D393" s="49">
        <f t="shared" si="31"/>
        <v>4.375</v>
      </c>
      <c r="E393" s="41">
        <f t="shared" si="32"/>
        <v>-0.330209010451491</v>
      </c>
      <c r="H393">
        <v>797</v>
      </c>
      <c r="I393" t="s">
        <v>900</v>
      </c>
      <c r="J393">
        <v>87.75</v>
      </c>
      <c r="K393" s="41">
        <f t="shared" si="30"/>
        <v>-0.0709394575730218</v>
      </c>
      <c r="M393" s="8">
        <v>483</v>
      </c>
      <c r="N393" s="41">
        <f t="shared" si="33"/>
        <v>0.321106424939503</v>
      </c>
      <c r="O393" s="41">
        <f t="shared" si="34"/>
        <v>0.321106424939503</v>
      </c>
    </row>
    <row r="394" spans="1:15">
      <c r="A394">
        <v>703</v>
      </c>
      <c r="B394" t="s">
        <v>813</v>
      </c>
      <c r="C394">
        <v>3.47</v>
      </c>
      <c r="D394" s="49">
        <f t="shared" si="31"/>
        <v>4.3375</v>
      </c>
      <c r="E394" s="41">
        <f t="shared" si="32"/>
        <v>-0.452330654587301</v>
      </c>
      <c r="H394">
        <v>1076</v>
      </c>
      <c r="I394" t="s">
        <v>1153</v>
      </c>
      <c r="J394">
        <v>88.54</v>
      </c>
      <c r="K394" s="41">
        <f t="shared" si="30"/>
        <v>0.12385432582181</v>
      </c>
      <c r="M394" s="8">
        <v>484</v>
      </c>
      <c r="N394" s="41">
        <f t="shared" si="33"/>
        <v>0.972421860330493</v>
      </c>
      <c r="O394" s="41">
        <f t="shared" si="34"/>
        <v>0.972421860330493</v>
      </c>
    </row>
    <row r="395" spans="1:15">
      <c r="A395">
        <v>706</v>
      </c>
      <c r="B395" t="s">
        <v>816</v>
      </c>
      <c r="C395">
        <v>3.63</v>
      </c>
      <c r="D395" s="49">
        <f t="shared" si="31"/>
        <v>4.5375</v>
      </c>
      <c r="E395" s="41">
        <f t="shared" si="32"/>
        <v>0.19898478080369</v>
      </c>
      <c r="H395">
        <v>638</v>
      </c>
      <c r="I395" t="s">
        <v>752</v>
      </c>
      <c r="J395">
        <v>88.78</v>
      </c>
      <c r="K395" s="41">
        <f t="shared" si="30"/>
        <v>0.183032184068339</v>
      </c>
      <c r="M395" s="8">
        <v>485</v>
      </c>
      <c r="N395" s="41">
        <f t="shared" si="33"/>
        <v>0.609605912262082</v>
      </c>
      <c r="O395" s="41">
        <f t="shared" si="34"/>
        <v>0.609605912262082</v>
      </c>
    </row>
    <row r="396" spans="1:15">
      <c r="A396">
        <v>710</v>
      </c>
      <c r="B396" t="s">
        <v>819</v>
      </c>
      <c r="C396">
        <v>4.3</v>
      </c>
      <c r="D396" s="49">
        <f t="shared" si="31"/>
        <v>4.3</v>
      </c>
      <c r="E396" s="41">
        <f t="shared" si="32"/>
        <v>-0.574452298723114</v>
      </c>
      <c r="H396">
        <v>1116</v>
      </c>
      <c r="I396" t="s">
        <v>1191</v>
      </c>
      <c r="J396">
        <v>84.69</v>
      </c>
      <c r="K396" s="41">
        <f t="shared" si="30"/>
        <v>-0.825457150216288</v>
      </c>
      <c r="M396" s="8">
        <v>487</v>
      </c>
      <c r="N396" s="41">
        <f t="shared" si="33"/>
        <v>-0.167380151603744</v>
      </c>
      <c r="O396" s="41">
        <f t="shared" si="34"/>
        <v>-0.167380151603744</v>
      </c>
    </row>
    <row r="397" spans="1:15">
      <c r="A397">
        <v>712</v>
      </c>
      <c r="B397" t="s">
        <v>821</v>
      </c>
      <c r="C397">
        <v>3.73</v>
      </c>
      <c r="D397" s="49">
        <f t="shared" si="31"/>
        <v>4.6625</v>
      </c>
      <c r="E397" s="41">
        <f t="shared" si="32"/>
        <v>0.60605692792306</v>
      </c>
      <c r="H397">
        <v>1039</v>
      </c>
      <c r="I397" t="s">
        <v>1120</v>
      </c>
      <c r="J397">
        <v>86.24</v>
      </c>
      <c r="K397" s="41">
        <f t="shared" si="30"/>
        <v>-0.443266815707445</v>
      </c>
      <c r="M397" s="8">
        <v>488</v>
      </c>
      <c r="N397" s="41">
        <f t="shared" si="33"/>
        <v>1.09454350446631</v>
      </c>
      <c r="O397" s="41">
        <f t="shared" si="34"/>
        <v>1.09454350446631</v>
      </c>
    </row>
    <row r="398" spans="1:15">
      <c r="A398">
        <v>714</v>
      </c>
      <c r="B398" t="s">
        <v>823</v>
      </c>
      <c r="C398">
        <v>3.93</v>
      </c>
      <c r="D398" s="49">
        <f t="shared" si="31"/>
        <v>4.9125</v>
      </c>
      <c r="E398" s="41">
        <f t="shared" si="32"/>
        <v>1.4202012221618</v>
      </c>
      <c r="H398">
        <v>32</v>
      </c>
      <c r="I398" t="s">
        <v>108</v>
      </c>
      <c r="J398" s="41">
        <v>87.64</v>
      </c>
      <c r="K398" s="41">
        <f t="shared" si="30"/>
        <v>-0.0980626426026816</v>
      </c>
      <c r="M398" s="8">
        <v>489</v>
      </c>
      <c r="N398" s="41">
        <f t="shared" si="33"/>
        <v>-3.91244390510195</v>
      </c>
      <c r="O398" s="41">
        <f t="shared" si="34"/>
        <v>-3.91244390510195</v>
      </c>
    </row>
    <row r="399" spans="1:15">
      <c r="A399">
        <v>715</v>
      </c>
      <c r="B399" t="s">
        <v>824</v>
      </c>
      <c r="C399">
        <v>3</v>
      </c>
      <c r="D399" s="49">
        <f t="shared" si="31"/>
        <v>3.75</v>
      </c>
      <c r="E399" s="41">
        <f t="shared" si="32"/>
        <v>-2.36556974604835</v>
      </c>
      <c r="H399">
        <v>963</v>
      </c>
      <c r="I399" t="s">
        <v>1048</v>
      </c>
      <c r="J399" s="41">
        <v>89</v>
      </c>
      <c r="K399" s="41">
        <f t="shared" si="30"/>
        <v>0.237278554127659</v>
      </c>
      <c r="M399" s="8">
        <v>490</v>
      </c>
      <c r="N399" s="41">
        <f t="shared" si="33"/>
        <v>-1.16063619057501</v>
      </c>
      <c r="O399" s="41">
        <f t="shared" si="34"/>
        <v>-1.16063619057501</v>
      </c>
    </row>
    <row r="400" spans="1:15">
      <c r="A400">
        <v>720</v>
      </c>
      <c r="B400" t="s">
        <v>830</v>
      </c>
      <c r="C400">
        <v>3.24</v>
      </c>
      <c r="D400" s="49">
        <f t="shared" si="31"/>
        <v>4.05</v>
      </c>
      <c r="E400" s="41">
        <f t="shared" si="32"/>
        <v>-1.38859659296185</v>
      </c>
      <c r="H400">
        <v>1012</v>
      </c>
      <c r="I400" t="s">
        <v>1094</v>
      </c>
      <c r="J400">
        <v>88.44</v>
      </c>
      <c r="K400" s="41">
        <f t="shared" si="30"/>
        <v>0.0991968848857532</v>
      </c>
      <c r="M400" s="8">
        <v>491</v>
      </c>
      <c r="N400" s="41">
        <f t="shared" si="33"/>
        <v>0.0768631366678795</v>
      </c>
      <c r="O400" s="41">
        <f t="shared" si="34"/>
        <v>0.0768631366678795</v>
      </c>
    </row>
    <row r="401" spans="1:15">
      <c r="A401">
        <v>725</v>
      </c>
      <c r="B401" t="s">
        <v>833</v>
      </c>
      <c r="C401">
        <v>3.33</v>
      </c>
      <c r="D401" s="49">
        <f t="shared" si="31"/>
        <v>4.1625</v>
      </c>
      <c r="E401" s="41">
        <f t="shared" si="32"/>
        <v>-1.02223166055442</v>
      </c>
      <c r="H401">
        <v>645</v>
      </c>
      <c r="I401" t="s">
        <v>758</v>
      </c>
      <c r="J401">
        <v>90.42</v>
      </c>
      <c r="K401" s="41">
        <f t="shared" si="30"/>
        <v>0.587414215419632</v>
      </c>
      <c r="M401" s="8">
        <v>492</v>
      </c>
      <c r="N401" s="41">
        <f t="shared" si="33"/>
        <v>0.259470250970108</v>
      </c>
      <c r="O401" s="41">
        <f t="shared" si="34"/>
        <v>0.259470250970108</v>
      </c>
    </row>
    <row r="402" spans="1:15">
      <c r="A402">
        <v>728</v>
      </c>
      <c r="B402" t="s">
        <v>835</v>
      </c>
      <c r="C402">
        <v>4.12</v>
      </c>
      <c r="D402" s="49">
        <f t="shared" si="31"/>
        <v>4.12</v>
      </c>
      <c r="E402" s="41">
        <f t="shared" si="32"/>
        <v>-1.16063619057501</v>
      </c>
      <c r="M402" s="8">
        <v>493</v>
      </c>
      <c r="N402" s="41">
        <f t="shared" si="33"/>
        <v>-1.48629390827051</v>
      </c>
      <c r="O402" s="41">
        <f t="shared" si="34"/>
        <v>-1.48629390827051</v>
      </c>
    </row>
    <row r="403" spans="1:15">
      <c r="A403">
        <v>734</v>
      </c>
      <c r="B403" t="s">
        <v>839</v>
      </c>
      <c r="C403">
        <v>4.11</v>
      </c>
      <c r="D403" s="49">
        <f t="shared" si="31"/>
        <v>4.11</v>
      </c>
      <c r="E403" s="41">
        <f t="shared" si="32"/>
        <v>-1.19320196234456</v>
      </c>
      <c r="J403" s="41">
        <f>AVERAGE(J2:J401)</f>
        <v>88.0377</v>
      </c>
      <c r="M403" s="8">
        <v>495</v>
      </c>
      <c r="N403" s="41">
        <f t="shared" si="33"/>
        <v>-1.35603082119231</v>
      </c>
      <c r="O403" s="41">
        <f t="shared" si="34"/>
        <v>-1.35603082119231</v>
      </c>
    </row>
    <row r="404" spans="1:15">
      <c r="A404">
        <v>737</v>
      </c>
      <c r="B404" t="s">
        <v>841</v>
      </c>
      <c r="C404">
        <v>3.85</v>
      </c>
      <c r="D404" s="49">
        <f t="shared" si="31"/>
        <v>4.8125</v>
      </c>
      <c r="E404" s="41">
        <f t="shared" si="32"/>
        <v>1.09454350446631</v>
      </c>
      <c r="J404" s="41">
        <f>STDEV(J2:J401)</f>
        <v>4.05557090289036</v>
      </c>
      <c r="M404" s="8">
        <v>496</v>
      </c>
      <c r="N404" s="41">
        <f t="shared" si="33"/>
        <v>-0.248794581027616</v>
      </c>
      <c r="O404" s="41">
        <f t="shared" si="34"/>
        <v>-0.248794581027616</v>
      </c>
    </row>
    <row r="405" spans="1:15">
      <c r="A405">
        <v>740</v>
      </c>
      <c r="B405" t="s">
        <v>844</v>
      </c>
      <c r="C405">
        <v>4.15</v>
      </c>
      <c r="D405" s="49">
        <f t="shared" si="31"/>
        <v>4.15</v>
      </c>
      <c r="E405" s="41">
        <f t="shared" si="32"/>
        <v>-1.06293887526636</v>
      </c>
      <c r="M405" s="8">
        <v>497</v>
      </c>
      <c r="N405" s="41">
        <f t="shared" si="33"/>
        <v>-0.476754983414464</v>
      </c>
      <c r="O405" s="41">
        <f t="shared" si="34"/>
        <v>-0.476754983414464</v>
      </c>
    </row>
    <row r="406" spans="1:15">
      <c r="A406">
        <v>741</v>
      </c>
      <c r="B406" t="s">
        <v>845</v>
      </c>
      <c r="C406">
        <v>3.5</v>
      </c>
      <c r="D406" s="49">
        <f t="shared" si="31"/>
        <v>4.375</v>
      </c>
      <c r="E406" s="41">
        <f t="shared" si="32"/>
        <v>-0.330209010451491</v>
      </c>
      <c r="M406" s="8">
        <v>498</v>
      </c>
      <c r="N406" s="41">
        <f t="shared" si="33"/>
        <v>-0.115322851257921</v>
      </c>
      <c r="O406" s="41">
        <f t="shared" si="34"/>
        <v>-0.115322851257921</v>
      </c>
    </row>
    <row r="407" spans="1:15">
      <c r="A407">
        <v>744</v>
      </c>
      <c r="B407" t="s">
        <v>848</v>
      </c>
      <c r="C407">
        <v>3.63</v>
      </c>
      <c r="D407" s="49">
        <f t="shared" si="31"/>
        <v>4.5375</v>
      </c>
      <c r="E407" s="41">
        <f t="shared" si="32"/>
        <v>0.19898478080369</v>
      </c>
      <c r="M407" s="8">
        <v>499</v>
      </c>
      <c r="N407" s="41">
        <f t="shared" si="33"/>
        <v>-1.38859659296186</v>
      </c>
      <c r="O407" s="41">
        <f t="shared" si="34"/>
        <v>-1.38859659296186</v>
      </c>
    </row>
    <row r="408" spans="1:15">
      <c r="A408">
        <v>745</v>
      </c>
      <c r="B408" t="s">
        <v>849</v>
      </c>
      <c r="C408">
        <v>3.68</v>
      </c>
      <c r="D408" s="49">
        <f t="shared" si="31"/>
        <v>4.6</v>
      </c>
      <c r="E408" s="41">
        <f t="shared" si="32"/>
        <v>0.402520854363378</v>
      </c>
      <c r="M408" s="8">
        <v>500</v>
      </c>
      <c r="N408" s="41">
        <f t="shared" si="33"/>
        <v>0.809593001482746</v>
      </c>
      <c r="O408" s="41">
        <f t="shared" si="34"/>
        <v>0.809593001482746</v>
      </c>
    </row>
    <row r="409" spans="1:15">
      <c r="A409">
        <v>747</v>
      </c>
      <c r="B409" t="s">
        <v>853</v>
      </c>
      <c r="C409">
        <v>4.06</v>
      </c>
      <c r="D409" s="49">
        <f t="shared" si="31"/>
        <v>4.06</v>
      </c>
      <c r="E409" s="41">
        <f t="shared" si="32"/>
        <v>-1.35603082119231</v>
      </c>
      <c r="M409" s="8">
        <v>501</v>
      </c>
      <c r="N409" s="41">
        <f t="shared" si="33"/>
        <v>1.13525071917824</v>
      </c>
      <c r="O409" s="41">
        <f t="shared" si="34"/>
        <v>1.13525071917824</v>
      </c>
    </row>
    <row r="410" spans="1:15">
      <c r="A410">
        <v>748</v>
      </c>
      <c r="B410" t="s">
        <v>854</v>
      </c>
      <c r="C410">
        <v>3.22</v>
      </c>
      <c r="D410" s="49">
        <f t="shared" si="31"/>
        <v>4.025</v>
      </c>
      <c r="E410" s="41">
        <f t="shared" si="32"/>
        <v>-1.47001102238573</v>
      </c>
      <c r="M410" s="8">
        <v>502</v>
      </c>
      <c r="N410" s="41">
        <f t="shared" si="33"/>
        <v>-1.29089927765321</v>
      </c>
      <c r="O410" s="41">
        <f t="shared" si="34"/>
        <v>-1.29089927765321</v>
      </c>
    </row>
    <row r="411" spans="1:15">
      <c r="A411">
        <v>753</v>
      </c>
      <c r="B411" t="s">
        <v>859</v>
      </c>
      <c r="C411">
        <v>3.66</v>
      </c>
      <c r="D411" s="49">
        <f t="shared" si="31"/>
        <v>4.575</v>
      </c>
      <c r="E411" s="41">
        <f t="shared" si="32"/>
        <v>0.321106424939503</v>
      </c>
      <c r="M411" s="8">
        <v>503</v>
      </c>
      <c r="N411" s="41">
        <f t="shared" si="33"/>
        <v>-0.80241270110996</v>
      </c>
      <c r="O411" s="41">
        <f t="shared" si="34"/>
        <v>-0.80241270110996</v>
      </c>
    </row>
    <row r="412" spans="1:15">
      <c r="A412">
        <v>755</v>
      </c>
      <c r="B412" t="s">
        <v>861</v>
      </c>
      <c r="C412">
        <v>3.24</v>
      </c>
      <c r="D412" s="49">
        <f t="shared" si="31"/>
        <v>4.05</v>
      </c>
      <c r="E412" s="41">
        <f t="shared" si="32"/>
        <v>-1.38859659296185</v>
      </c>
      <c r="M412" s="8">
        <v>504</v>
      </c>
      <c r="N412" s="41">
        <f t="shared" si="33"/>
        <v>-1.38859659296186</v>
      </c>
      <c r="O412" s="41">
        <f t="shared" si="34"/>
        <v>-1.38859659296186</v>
      </c>
    </row>
    <row r="413" spans="1:15">
      <c r="A413">
        <v>758</v>
      </c>
      <c r="B413" t="s">
        <v>862</v>
      </c>
      <c r="C413">
        <v>3.41</v>
      </c>
      <c r="D413" s="49">
        <f t="shared" si="31"/>
        <v>4.2625</v>
      </c>
      <c r="E413" s="41">
        <f t="shared" si="32"/>
        <v>-0.696573942858924</v>
      </c>
      <c r="M413" s="8">
        <v>506</v>
      </c>
      <c r="N413" s="41">
        <f t="shared" si="33"/>
        <v>0.443228069075313</v>
      </c>
      <c r="O413" s="41">
        <f t="shared" si="34"/>
        <v>0.443228069075313</v>
      </c>
    </row>
    <row r="414" spans="1:15">
      <c r="A414">
        <v>761</v>
      </c>
      <c r="B414" t="s">
        <v>865</v>
      </c>
      <c r="C414">
        <v>4.2</v>
      </c>
      <c r="D414" s="49">
        <f t="shared" si="31"/>
        <v>4.2</v>
      </c>
      <c r="E414" s="41">
        <f t="shared" si="32"/>
        <v>-0.90011001641861</v>
      </c>
      <c r="M414" s="8">
        <v>507</v>
      </c>
      <c r="N414" s="41">
        <f t="shared" si="33"/>
        <v>-0.2879249378103</v>
      </c>
      <c r="O414" s="41">
        <f t="shared" si="34"/>
        <v>-0.2879249378103</v>
      </c>
    </row>
    <row r="415" spans="1:15">
      <c r="A415">
        <v>763</v>
      </c>
      <c r="B415" t="s">
        <v>866</v>
      </c>
      <c r="C415">
        <v>3.79</v>
      </c>
      <c r="D415" s="49">
        <f t="shared" si="31"/>
        <v>4.7375</v>
      </c>
      <c r="E415" s="41">
        <f t="shared" si="32"/>
        <v>0.850300216194683</v>
      </c>
      <c r="M415" s="8">
        <v>508</v>
      </c>
      <c r="N415" s="41">
        <f t="shared" si="33"/>
        <v>0.747687581503984</v>
      </c>
      <c r="O415" s="41">
        <f t="shared" si="34"/>
        <v>0.747687581503984</v>
      </c>
    </row>
    <row r="416" spans="1:15">
      <c r="A416">
        <v>764</v>
      </c>
      <c r="B416" t="s">
        <v>868</v>
      </c>
      <c r="C416">
        <v>4.09</v>
      </c>
      <c r="D416" s="49">
        <f t="shared" si="31"/>
        <v>4.09</v>
      </c>
      <c r="E416" s="41">
        <f t="shared" si="32"/>
        <v>-1.25833350588366</v>
      </c>
      <c r="M416" s="8">
        <v>509</v>
      </c>
      <c r="N416" s="41">
        <f t="shared" si="33"/>
        <v>0.402520854363378</v>
      </c>
      <c r="O416" s="41">
        <f t="shared" si="34"/>
        <v>0.402520854363378</v>
      </c>
    </row>
    <row r="417" spans="1:15">
      <c r="A417">
        <v>765</v>
      </c>
      <c r="B417" t="s">
        <v>869</v>
      </c>
      <c r="C417">
        <v>3.38</v>
      </c>
      <c r="D417" s="49">
        <f t="shared" si="31"/>
        <v>4.225</v>
      </c>
      <c r="E417" s="41">
        <f t="shared" si="32"/>
        <v>-0.818695586994737</v>
      </c>
      <c r="M417" s="8">
        <v>510</v>
      </c>
      <c r="N417" s="41">
        <f t="shared" si="33"/>
        <v>-0.574452298723114</v>
      </c>
      <c r="O417" s="41">
        <f t="shared" si="34"/>
        <v>-0.574452298723114</v>
      </c>
    </row>
    <row r="418" spans="1:15">
      <c r="A418">
        <v>767</v>
      </c>
      <c r="B418" t="s">
        <v>870</v>
      </c>
      <c r="C418">
        <v>3.43</v>
      </c>
      <c r="D418" s="49">
        <f t="shared" si="31"/>
        <v>4.2875</v>
      </c>
      <c r="E418" s="41">
        <f t="shared" si="32"/>
        <v>-0.615159513435049</v>
      </c>
      <c r="M418" s="8">
        <v>511</v>
      </c>
      <c r="N418" s="41">
        <f t="shared" si="33"/>
        <v>-0.660252295944723</v>
      </c>
      <c r="O418" s="41">
        <f t="shared" si="34"/>
        <v>-0.660252295944723</v>
      </c>
    </row>
    <row r="419" spans="1:15">
      <c r="A419">
        <v>770</v>
      </c>
      <c r="B419" t="s">
        <v>873</v>
      </c>
      <c r="C419">
        <v>3.99</v>
      </c>
      <c r="D419" s="49">
        <f t="shared" si="31"/>
        <v>4.9875</v>
      </c>
      <c r="E419" s="41">
        <f t="shared" si="32"/>
        <v>1.66444451043343</v>
      </c>
      <c r="M419" s="8">
        <v>512</v>
      </c>
      <c r="N419" s="41">
        <f t="shared" si="33"/>
        <v>-0.672581016412749</v>
      </c>
      <c r="O419" s="41">
        <f t="shared" si="34"/>
        <v>-0.672581016412749</v>
      </c>
    </row>
    <row r="420" spans="1:15">
      <c r="A420">
        <v>771</v>
      </c>
      <c r="B420" t="s">
        <v>875</v>
      </c>
      <c r="C420">
        <v>3.58</v>
      </c>
      <c r="D420" s="49">
        <f t="shared" si="31"/>
        <v>4.475</v>
      </c>
      <c r="E420" s="41">
        <f t="shared" si="32"/>
        <v>-0.0045512927559958</v>
      </c>
      <c r="M420" s="8">
        <v>513</v>
      </c>
      <c r="N420" s="41">
        <f t="shared" si="33"/>
        <v>-0.504910418047581</v>
      </c>
      <c r="O420" s="41">
        <f t="shared" si="34"/>
        <v>-0.504910418047581</v>
      </c>
    </row>
    <row r="421" spans="1:15">
      <c r="A421">
        <v>774</v>
      </c>
      <c r="B421" t="s">
        <v>877</v>
      </c>
      <c r="C421">
        <v>3.97</v>
      </c>
      <c r="D421" s="49">
        <f t="shared" si="31"/>
        <v>4.9625</v>
      </c>
      <c r="E421" s="41">
        <f t="shared" si="32"/>
        <v>1.58303008100955</v>
      </c>
      <c r="M421" s="8">
        <v>514</v>
      </c>
      <c r="N421" s="41">
        <f t="shared" si="33"/>
        <v>-0.660252295944723</v>
      </c>
      <c r="O421" s="41">
        <f t="shared" si="34"/>
        <v>-0.660252295944723</v>
      </c>
    </row>
    <row r="422" spans="1:15">
      <c r="A422">
        <v>775</v>
      </c>
      <c r="B422" t="s">
        <v>878</v>
      </c>
      <c r="C422">
        <v>3.26</v>
      </c>
      <c r="D422" s="49">
        <f t="shared" si="31"/>
        <v>4.075</v>
      </c>
      <c r="E422" s="41">
        <f t="shared" si="32"/>
        <v>-1.30718216353798</v>
      </c>
      <c r="M422" s="8">
        <v>515</v>
      </c>
      <c r="N422" s="41">
        <f t="shared" si="33"/>
        <v>0.443228069075313</v>
      </c>
      <c r="O422" s="41">
        <f t="shared" si="34"/>
        <v>0.443228069075313</v>
      </c>
    </row>
    <row r="423" spans="1:15">
      <c r="A423">
        <v>777</v>
      </c>
      <c r="B423" t="s">
        <v>879</v>
      </c>
      <c r="C423">
        <v>4.03</v>
      </c>
      <c r="D423" s="49">
        <f t="shared" si="31"/>
        <v>4.03</v>
      </c>
      <c r="E423" s="41">
        <f t="shared" si="32"/>
        <v>-1.45372813650095</v>
      </c>
      <c r="M423" s="8">
        <v>518</v>
      </c>
      <c r="N423" s="41">
        <f t="shared" si="33"/>
        <v>0.239691995515627</v>
      </c>
      <c r="O423" s="41">
        <f t="shared" si="34"/>
        <v>0.239691995515627</v>
      </c>
    </row>
    <row r="424" spans="1:15">
      <c r="A424">
        <v>778</v>
      </c>
      <c r="B424" t="s">
        <v>880</v>
      </c>
      <c r="C424">
        <v>3.53</v>
      </c>
      <c r="D424" s="49">
        <f t="shared" si="31"/>
        <v>4.4125</v>
      </c>
      <c r="E424" s="41">
        <f t="shared" si="32"/>
        <v>-0.208087366315681</v>
      </c>
      <c r="M424" s="8">
        <v>520</v>
      </c>
      <c r="N424" s="41">
        <f t="shared" si="33"/>
        <v>0.365497246995141</v>
      </c>
      <c r="O424" s="41">
        <f t="shared" si="34"/>
        <v>0.365497246995141</v>
      </c>
    </row>
    <row r="425" spans="1:15">
      <c r="A425">
        <v>781</v>
      </c>
      <c r="B425" t="s">
        <v>885</v>
      </c>
      <c r="C425">
        <v>3.94</v>
      </c>
      <c r="D425" s="49">
        <f t="shared" si="31"/>
        <v>4.925</v>
      </c>
      <c r="E425" s="41">
        <f t="shared" si="32"/>
        <v>1.46090843687374</v>
      </c>
      <c r="M425" s="8">
        <v>522</v>
      </c>
      <c r="N425" s="41">
        <f t="shared" si="33"/>
        <v>0.0622107234816736</v>
      </c>
      <c r="O425" s="41">
        <f t="shared" si="34"/>
        <v>0.0622107234816736</v>
      </c>
    </row>
    <row r="426" spans="1:15">
      <c r="A426">
        <v>783</v>
      </c>
      <c r="B426" t="s">
        <v>887</v>
      </c>
      <c r="C426">
        <v>4.35</v>
      </c>
      <c r="D426" s="49">
        <f t="shared" si="31"/>
        <v>4.35</v>
      </c>
      <c r="E426" s="41">
        <f t="shared" si="32"/>
        <v>-0.411623439875367</v>
      </c>
      <c r="M426" s="8">
        <v>523</v>
      </c>
      <c r="N426" s="41">
        <f t="shared" si="33"/>
        <v>-0.99780733172726</v>
      </c>
      <c r="O426" s="41">
        <f t="shared" si="34"/>
        <v>-0.99780733172726</v>
      </c>
    </row>
    <row r="427" spans="1:15">
      <c r="A427">
        <v>785</v>
      </c>
      <c r="B427" t="s">
        <v>890</v>
      </c>
      <c r="C427">
        <v>4.14</v>
      </c>
      <c r="D427" s="49">
        <f t="shared" si="31"/>
        <v>4.14</v>
      </c>
      <c r="E427" s="41">
        <f t="shared" si="32"/>
        <v>-1.09550464703591</v>
      </c>
      <c r="M427" s="8">
        <v>525</v>
      </c>
      <c r="N427" s="41">
        <f t="shared" si="33"/>
        <v>0.565349713211126</v>
      </c>
      <c r="O427" s="41">
        <f t="shared" si="34"/>
        <v>0.565349713211126</v>
      </c>
    </row>
    <row r="428" spans="1:15">
      <c r="A428">
        <v>786</v>
      </c>
      <c r="B428" t="s">
        <v>891</v>
      </c>
      <c r="C428">
        <v>3.85</v>
      </c>
      <c r="D428" s="49">
        <f t="shared" si="31"/>
        <v>4.8125</v>
      </c>
      <c r="E428" s="41">
        <f t="shared" si="32"/>
        <v>1.09454350446631</v>
      </c>
      <c r="M428" s="8">
        <v>526</v>
      </c>
      <c r="N428" s="41">
        <f t="shared" si="33"/>
        <v>-6.51770564666593</v>
      </c>
      <c r="O428" s="41">
        <f t="shared" si="34"/>
        <v>-6.51770564666593</v>
      </c>
    </row>
    <row r="429" spans="1:15">
      <c r="A429">
        <v>787</v>
      </c>
      <c r="B429" t="s">
        <v>892</v>
      </c>
      <c r="C429">
        <v>3.53</v>
      </c>
      <c r="D429" s="49">
        <f t="shared" si="31"/>
        <v>4.4125</v>
      </c>
      <c r="E429" s="41">
        <f t="shared" si="32"/>
        <v>-0.208087366315681</v>
      </c>
      <c r="M429" s="8">
        <v>527</v>
      </c>
      <c r="N429" s="41">
        <f t="shared" si="33"/>
        <v>-2.36556974604835</v>
      </c>
      <c r="O429" s="41">
        <f t="shared" si="34"/>
        <v>-2.36556974604835</v>
      </c>
    </row>
    <row r="430" spans="1:15">
      <c r="A430">
        <v>788</v>
      </c>
      <c r="B430" t="s">
        <v>894</v>
      </c>
      <c r="C430">
        <v>3.1</v>
      </c>
      <c r="D430" s="49">
        <f t="shared" si="31"/>
        <v>3.875</v>
      </c>
      <c r="E430" s="41">
        <f t="shared" si="32"/>
        <v>-1.95849759892897</v>
      </c>
      <c r="M430" s="8">
        <v>528</v>
      </c>
      <c r="N430" s="41">
        <f t="shared" si="33"/>
        <v>-0.280527705529483</v>
      </c>
      <c r="O430" s="41">
        <f t="shared" si="34"/>
        <v>-0.280527705529483</v>
      </c>
    </row>
    <row r="431" spans="1:15">
      <c r="A431">
        <v>791</v>
      </c>
      <c r="B431" t="s">
        <v>896</v>
      </c>
      <c r="C431">
        <v>3.99</v>
      </c>
      <c r="D431" s="49">
        <f t="shared" si="31"/>
        <v>4.9875</v>
      </c>
      <c r="E431" s="41">
        <f t="shared" si="32"/>
        <v>1.66444451043343</v>
      </c>
      <c r="M431" s="8">
        <v>529</v>
      </c>
      <c r="N431" s="41">
        <f t="shared" si="33"/>
        <v>-0.370916225163426</v>
      </c>
      <c r="O431" s="41">
        <f t="shared" si="34"/>
        <v>-0.370916225163426</v>
      </c>
    </row>
    <row r="432" spans="1:15">
      <c r="A432">
        <v>793</v>
      </c>
      <c r="B432" t="s">
        <v>897</v>
      </c>
      <c r="C432">
        <v>3.75</v>
      </c>
      <c r="D432" s="49">
        <f t="shared" si="31"/>
        <v>4.6875</v>
      </c>
      <c r="E432" s="41">
        <f t="shared" si="32"/>
        <v>0.687471357346936</v>
      </c>
      <c r="M432" s="8">
        <v>530</v>
      </c>
      <c r="N432" s="41">
        <f t="shared" si="33"/>
        <v>0.321106424939503</v>
      </c>
      <c r="O432" s="41">
        <f t="shared" si="34"/>
        <v>0.321106424939503</v>
      </c>
    </row>
    <row r="433" spans="1:15">
      <c r="A433">
        <v>794</v>
      </c>
      <c r="B433" t="s">
        <v>898</v>
      </c>
      <c r="C433">
        <v>3.41</v>
      </c>
      <c r="D433" s="49">
        <f t="shared" si="31"/>
        <v>4.2625</v>
      </c>
      <c r="E433" s="41">
        <f t="shared" si="32"/>
        <v>-0.696573942858924</v>
      </c>
      <c r="M433" s="8">
        <v>531</v>
      </c>
      <c r="N433" s="41">
        <f t="shared" si="33"/>
        <v>1.50161565158568</v>
      </c>
      <c r="O433" s="41">
        <f t="shared" si="34"/>
        <v>1.50161565158568</v>
      </c>
    </row>
    <row r="434" spans="1:15">
      <c r="A434">
        <v>795</v>
      </c>
      <c r="B434" t="s">
        <v>899</v>
      </c>
      <c r="C434">
        <v>3.69</v>
      </c>
      <c r="D434" s="49">
        <f t="shared" si="31"/>
        <v>4.6125</v>
      </c>
      <c r="E434" s="41">
        <f t="shared" si="32"/>
        <v>0.443228069075313</v>
      </c>
      <c r="M434" s="8">
        <v>532</v>
      </c>
      <c r="N434" s="41">
        <f t="shared" si="33"/>
        <v>-0.672149614031764</v>
      </c>
      <c r="O434" s="41">
        <f t="shared" si="34"/>
        <v>-0.672149614031764</v>
      </c>
    </row>
    <row r="435" spans="1:15">
      <c r="A435">
        <v>799</v>
      </c>
      <c r="B435" t="s">
        <v>901</v>
      </c>
      <c r="C435">
        <v>4.01</v>
      </c>
      <c r="D435" s="49">
        <f t="shared" si="31"/>
        <v>4.01</v>
      </c>
      <c r="E435" s="41">
        <f t="shared" si="32"/>
        <v>-1.51885968004005</v>
      </c>
      <c r="M435" s="8">
        <v>533</v>
      </c>
      <c r="N435" s="41">
        <f t="shared" si="33"/>
        <v>-0.371760236992886</v>
      </c>
      <c r="O435" s="41">
        <f t="shared" si="34"/>
        <v>-0.371760236992886</v>
      </c>
    </row>
    <row r="436" spans="1:15">
      <c r="A436">
        <v>801</v>
      </c>
      <c r="B436" t="s">
        <v>902</v>
      </c>
      <c r="C436">
        <v>4.07</v>
      </c>
      <c r="D436" s="49">
        <f t="shared" si="31"/>
        <v>4.07</v>
      </c>
      <c r="E436" s="41">
        <f t="shared" si="32"/>
        <v>-1.32346504942275</v>
      </c>
      <c r="M436" s="8">
        <v>534</v>
      </c>
      <c r="N436" s="41">
        <f t="shared" si="33"/>
        <v>0.0361559219559418</v>
      </c>
      <c r="O436" s="41">
        <f t="shared" si="34"/>
        <v>0.0361559219559418</v>
      </c>
    </row>
    <row r="437" spans="1:15">
      <c r="A437">
        <v>803</v>
      </c>
      <c r="B437" t="s">
        <v>904</v>
      </c>
      <c r="C437">
        <v>3.75</v>
      </c>
      <c r="D437" s="49">
        <f t="shared" si="31"/>
        <v>4.6875</v>
      </c>
      <c r="E437" s="41">
        <f t="shared" si="32"/>
        <v>0.687471357346936</v>
      </c>
      <c r="M437" s="8">
        <v>536</v>
      </c>
      <c r="N437" s="41">
        <f t="shared" si="33"/>
        <v>-0.100528386696288</v>
      </c>
      <c r="O437" s="41">
        <f t="shared" si="34"/>
        <v>-0.100528386696288</v>
      </c>
    </row>
    <row r="438" spans="1:15">
      <c r="A438">
        <v>805</v>
      </c>
      <c r="B438" t="s">
        <v>908</v>
      </c>
      <c r="C438">
        <v>4.18</v>
      </c>
      <c r="D438" s="49">
        <f t="shared" si="31"/>
        <v>4.18</v>
      </c>
      <c r="E438" s="41">
        <f t="shared" si="32"/>
        <v>-0.965241559957711</v>
      </c>
      <c r="M438" s="8">
        <v>537</v>
      </c>
      <c r="N438" s="41">
        <f t="shared" si="33"/>
        <v>0.343305550152694</v>
      </c>
      <c r="O438" s="41">
        <f t="shared" si="34"/>
        <v>0.343305550152694</v>
      </c>
    </row>
    <row r="439" spans="1:15">
      <c r="A439">
        <v>806</v>
      </c>
      <c r="B439" t="s">
        <v>909</v>
      </c>
      <c r="C439">
        <v>4.07</v>
      </c>
      <c r="D439" s="49">
        <f t="shared" si="31"/>
        <v>4.07</v>
      </c>
      <c r="E439" s="41">
        <f t="shared" si="32"/>
        <v>-1.32346504942275</v>
      </c>
      <c r="M439" s="8">
        <v>538</v>
      </c>
      <c r="N439" s="41">
        <f t="shared" si="33"/>
        <v>0.850300216194683</v>
      </c>
      <c r="O439" s="41">
        <f t="shared" si="34"/>
        <v>0.850300216194683</v>
      </c>
    </row>
    <row r="440" spans="1:15">
      <c r="A440">
        <v>809</v>
      </c>
      <c r="B440" t="s">
        <v>911</v>
      </c>
      <c r="C440">
        <v>4.25</v>
      </c>
      <c r="D440" s="49">
        <f t="shared" si="31"/>
        <v>4.25</v>
      </c>
      <c r="E440" s="41">
        <f t="shared" si="32"/>
        <v>-0.737281157570862</v>
      </c>
      <c r="M440" s="8">
        <v>539</v>
      </c>
      <c r="N440" s="41">
        <f t="shared" si="33"/>
        <v>-0.574452298723114</v>
      </c>
      <c r="O440" s="41">
        <f t="shared" si="34"/>
        <v>-0.574452298723114</v>
      </c>
    </row>
    <row r="441" spans="1:15">
      <c r="A441">
        <v>810</v>
      </c>
      <c r="B441" t="s">
        <v>912</v>
      </c>
      <c r="C441">
        <v>3.65</v>
      </c>
      <c r="D441" s="49">
        <f t="shared" si="31"/>
        <v>4.5625</v>
      </c>
      <c r="E441" s="41">
        <f t="shared" si="32"/>
        <v>0.280399210227565</v>
      </c>
      <c r="M441" s="8">
        <v>540</v>
      </c>
      <c r="N441" s="41">
        <f t="shared" si="33"/>
        <v>0.158277566091755</v>
      </c>
      <c r="O441" s="41">
        <f t="shared" si="34"/>
        <v>0.158277566091755</v>
      </c>
    </row>
    <row r="442" spans="1:15">
      <c r="A442">
        <v>811</v>
      </c>
      <c r="B442" t="s">
        <v>342</v>
      </c>
      <c r="C442">
        <v>3.91</v>
      </c>
      <c r="D442" s="49">
        <f t="shared" si="31"/>
        <v>4.8875</v>
      </c>
      <c r="E442" s="41">
        <f t="shared" si="32"/>
        <v>1.33878679273793</v>
      </c>
      <c r="M442" s="8">
        <v>541</v>
      </c>
      <c r="N442" s="41">
        <f t="shared" si="33"/>
        <v>-0.048747760730572</v>
      </c>
      <c r="O442" s="41">
        <f t="shared" si="34"/>
        <v>-0.048747760730572</v>
      </c>
    </row>
    <row r="443" spans="1:15">
      <c r="A443">
        <v>812</v>
      </c>
      <c r="B443" t="s">
        <v>913</v>
      </c>
      <c r="C443">
        <v>3.64</v>
      </c>
      <c r="D443" s="49">
        <f t="shared" si="31"/>
        <v>4.55</v>
      </c>
      <c r="E443" s="41">
        <f t="shared" si="32"/>
        <v>0.239691995515627</v>
      </c>
      <c r="M443" s="8">
        <v>542</v>
      </c>
      <c r="N443" s="41">
        <f t="shared" si="33"/>
        <v>0.0117315931287816</v>
      </c>
      <c r="O443" s="41">
        <f t="shared" si="34"/>
        <v>0.0117315931287816</v>
      </c>
    </row>
    <row r="444" spans="1:15">
      <c r="A444">
        <v>813</v>
      </c>
      <c r="B444" t="s">
        <v>914</v>
      </c>
      <c r="C444">
        <v>3.92</v>
      </c>
      <c r="D444" s="49">
        <f t="shared" si="31"/>
        <v>4.9</v>
      </c>
      <c r="E444" s="41">
        <f t="shared" si="32"/>
        <v>1.37949400744987</v>
      </c>
      <c r="M444" s="8">
        <v>544</v>
      </c>
      <c r="N444" s="41">
        <f t="shared" si="33"/>
        <v>-0.162171989036424</v>
      </c>
      <c r="O444" s="41">
        <f t="shared" si="34"/>
        <v>-0.162171989036424</v>
      </c>
    </row>
    <row r="445" spans="1:15">
      <c r="A445">
        <v>814</v>
      </c>
      <c r="B445" t="s">
        <v>915</v>
      </c>
      <c r="C445">
        <v>3.56</v>
      </c>
      <c r="D445" s="49">
        <f t="shared" si="31"/>
        <v>4.45</v>
      </c>
      <c r="E445" s="41">
        <f t="shared" si="32"/>
        <v>-0.0859657221798682</v>
      </c>
      <c r="M445" s="8">
        <v>546</v>
      </c>
      <c r="N445" s="41">
        <f t="shared" si="33"/>
        <v>1.09454350446631</v>
      </c>
      <c r="O445" s="41">
        <f t="shared" si="34"/>
        <v>1.09454350446631</v>
      </c>
    </row>
    <row r="446" spans="1:15">
      <c r="A446">
        <v>816</v>
      </c>
      <c r="B446" t="s">
        <v>917</v>
      </c>
      <c r="C446">
        <v>4.71</v>
      </c>
      <c r="D446" s="49">
        <f t="shared" si="31"/>
        <v>4.71</v>
      </c>
      <c r="E446" s="41">
        <f t="shared" si="32"/>
        <v>0.760744343828422</v>
      </c>
      <c r="M446" s="8">
        <v>547</v>
      </c>
      <c r="N446" s="41">
        <f t="shared" si="33"/>
        <v>0.435086626132927</v>
      </c>
      <c r="O446" s="41">
        <f t="shared" si="34"/>
        <v>0.435086626132927</v>
      </c>
    </row>
    <row r="447" spans="1:15">
      <c r="A447">
        <v>817</v>
      </c>
      <c r="B447" t="s">
        <v>918</v>
      </c>
      <c r="C447">
        <v>3.83</v>
      </c>
      <c r="D447" s="49">
        <f t="shared" si="31"/>
        <v>4.7875</v>
      </c>
      <c r="E447" s="41">
        <f t="shared" si="32"/>
        <v>1.01312907504243</v>
      </c>
      <c r="M447" s="8">
        <v>550</v>
      </c>
      <c r="N447" s="41">
        <f t="shared" si="33"/>
        <v>-0.167380151603744</v>
      </c>
      <c r="O447" s="41">
        <f t="shared" si="34"/>
        <v>-0.167380151603744</v>
      </c>
    </row>
    <row r="448" spans="1:15">
      <c r="A448">
        <v>818</v>
      </c>
      <c r="B448" t="s">
        <v>919</v>
      </c>
      <c r="C448">
        <v>3.87</v>
      </c>
      <c r="D448" s="49">
        <f t="shared" si="31"/>
        <v>4.8375</v>
      </c>
      <c r="E448" s="41">
        <f t="shared" si="32"/>
        <v>1.17595793389018</v>
      </c>
      <c r="M448" s="8">
        <v>551</v>
      </c>
      <c r="N448" s="41">
        <f t="shared" si="33"/>
        <v>-0.179432197691661</v>
      </c>
      <c r="O448" s="41">
        <f t="shared" si="34"/>
        <v>-0.179432197691661</v>
      </c>
    </row>
    <row r="449" spans="1:15">
      <c r="A449">
        <v>820</v>
      </c>
      <c r="B449" t="s">
        <v>921</v>
      </c>
      <c r="C449">
        <v>4.06</v>
      </c>
      <c r="D449" s="49">
        <f t="shared" si="31"/>
        <v>4.06</v>
      </c>
      <c r="E449" s="41">
        <f t="shared" si="32"/>
        <v>-1.35603082119231</v>
      </c>
      <c r="M449" s="8">
        <v>552</v>
      </c>
      <c r="N449" s="41">
        <f t="shared" si="33"/>
        <v>-0.818695586994737</v>
      </c>
      <c r="O449" s="41">
        <f t="shared" si="34"/>
        <v>-0.818695586994737</v>
      </c>
    </row>
    <row r="450" spans="1:15">
      <c r="A450">
        <v>821</v>
      </c>
      <c r="B450" t="s">
        <v>922</v>
      </c>
      <c r="C450">
        <v>3.64</v>
      </c>
      <c r="D450" s="49">
        <f t="shared" si="31"/>
        <v>4.55</v>
      </c>
      <c r="E450" s="41">
        <f t="shared" si="32"/>
        <v>0.239691995515627</v>
      </c>
      <c r="M450" s="8">
        <v>553</v>
      </c>
      <c r="N450" s="41">
        <f t="shared" si="33"/>
        <v>-0.330209010451491</v>
      </c>
      <c r="O450" s="41">
        <f t="shared" si="34"/>
        <v>-0.330209010451491</v>
      </c>
    </row>
    <row r="451" spans="1:15">
      <c r="A451">
        <v>822</v>
      </c>
      <c r="B451" t="s">
        <v>923</v>
      </c>
      <c r="C451">
        <v>3.96</v>
      </c>
      <c r="D451" s="49">
        <f t="shared" ref="D451:D514" si="35">IF(C451&gt;4,C451,C451*1.25)</f>
        <v>4.95</v>
      </c>
      <c r="E451" s="41">
        <f t="shared" ref="E451:E514" si="36">(D451-$D$579)/$D$580</f>
        <v>1.54232286629761</v>
      </c>
      <c r="M451" s="8">
        <v>554</v>
      </c>
      <c r="N451" s="41">
        <f t="shared" ref="N451:N514" si="37">IFERROR(IFERROR(VLOOKUP(M451,$A:$E,5,0),VLOOKUP(M451,$H:$K,4,0)),"")</f>
        <v>0.116457093540993</v>
      </c>
      <c r="O451" s="41">
        <f t="shared" ref="O451:O514" si="38">IF(N451&lt;&gt;"",N451,$N$980)</f>
        <v>0.116457093540993</v>
      </c>
    </row>
    <row r="452" spans="1:15">
      <c r="A452">
        <v>823</v>
      </c>
      <c r="B452" t="s">
        <v>924</v>
      </c>
      <c r="C452">
        <v>3.58</v>
      </c>
      <c r="D452" s="49">
        <f t="shared" si="35"/>
        <v>4.475</v>
      </c>
      <c r="E452" s="41">
        <f t="shared" si="36"/>
        <v>-0.0045512927559958</v>
      </c>
      <c r="M452" s="8">
        <v>555</v>
      </c>
      <c r="N452" s="41">
        <f t="shared" si="37"/>
        <v>1.05383628975437</v>
      </c>
      <c r="O452" s="41">
        <f t="shared" si="38"/>
        <v>1.05383628975437</v>
      </c>
    </row>
    <row r="453" spans="1:15">
      <c r="A453">
        <v>826</v>
      </c>
      <c r="B453" t="s">
        <v>928</v>
      </c>
      <c r="C453">
        <v>3.99</v>
      </c>
      <c r="D453" s="49">
        <f t="shared" si="35"/>
        <v>4.9875</v>
      </c>
      <c r="E453" s="41">
        <f t="shared" si="36"/>
        <v>1.66444451043343</v>
      </c>
      <c r="M453" s="8">
        <v>556</v>
      </c>
      <c r="N453" s="41">
        <f t="shared" si="37"/>
        <v>-0.655866728146987</v>
      </c>
      <c r="O453" s="41">
        <f t="shared" si="38"/>
        <v>-0.655866728146987</v>
      </c>
    </row>
    <row r="454" spans="1:15">
      <c r="A454">
        <v>830</v>
      </c>
      <c r="B454" t="s">
        <v>931</v>
      </c>
      <c r="C454">
        <v>3.68</v>
      </c>
      <c r="D454" s="49">
        <f t="shared" si="35"/>
        <v>4.6</v>
      </c>
      <c r="E454" s="41">
        <f t="shared" si="36"/>
        <v>0.402520854363378</v>
      </c>
      <c r="M454" s="8">
        <v>557</v>
      </c>
      <c r="N454" s="41">
        <f t="shared" si="37"/>
        <v>1.17595793389018</v>
      </c>
      <c r="O454" s="41">
        <f t="shared" si="38"/>
        <v>1.17595793389018</v>
      </c>
    </row>
    <row r="455" spans="1:15">
      <c r="A455">
        <v>832</v>
      </c>
      <c r="B455" t="s">
        <v>932</v>
      </c>
      <c r="C455">
        <v>3.8</v>
      </c>
      <c r="D455" s="49">
        <f t="shared" si="35"/>
        <v>4.75</v>
      </c>
      <c r="E455" s="41">
        <f t="shared" si="36"/>
        <v>0.891007430906621</v>
      </c>
      <c r="M455" s="8">
        <v>558</v>
      </c>
      <c r="N455" s="41">
        <f t="shared" si="37"/>
        <v>0.259470250970108</v>
      </c>
      <c r="O455" s="41">
        <f t="shared" si="38"/>
        <v>0.259470250970108</v>
      </c>
    </row>
    <row r="456" spans="1:15">
      <c r="A456">
        <v>833</v>
      </c>
      <c r="B456" t="s">
        <v>933</v>
      </c>
      <c r="C456">
        <v>4.09</v>
      </c>
      <c r="D456" s="49">
        <f t="shared" si="35"/>
        <v>4.09</v>
      </c>
      <c r="E456" s="41">
        <f t="shared" si="36"/>
        <v>-1.25833350588366</v>
      </c>
      <c r="M456" s="8">
        <v>559</v>
      </c>
      <c r="N456" s="41">
        <f t="shared" si="37"/>
        <v>0.0794709321369101</v>
      </c>
      <c r="O456" s="41">
        <f t="shared" si="38"/>
        <v>0.0794709321369101</v>
      </c>
    </row>
    <row r="457" spans="1:15">
      <c r="A457">
        <v>835</v>
      </c>
      <c r="B457" t="s">
        <v>934</v>
      </c>
      <c r="C457">
        <v>3.74</v>
      </c>
      <c r="D457" s="49">
        <f t="shared" si="35"/>
        <v>4.675</v>
      </c>
      <c r="E457" s="41">
        <f t="shared" si="36"/>
        <v>0.646764142635001</v>
      </c>
      <c r="M457" s="8">
        <v>560</v>
      </c>
      <c r="N457" s="41">
        <f t="shared" si="37"/>
        <v>-0.330209010451491</v>
      </c>
      <c r="O457" s="41">
        <f t="shared" si="38"/>
        <v>-0.330209010451491</v>
      </c>
    </row>
    <row r="458" spans="1:15">
      <c r="A458">
        <v>840</v>
      </c>
      <c r="B458" t="s">
        <v>937</v>
      </c>
      <c r="C458">
        <v>3.87</v>
      </c>
      <c r="D458" s="49">
        <f t="shared" si="35"/>
        <v>4.8375</v>
      </c>
      <c r="E458" s="41">
        <f t="shared" si="36"/>
        <v>1.17595793389018</v>
      </c>
      <c r="M458" s="8">
        <v>562</v>
      </c>
      <c r="N458" s="41">
        <f t="shared" si="37"/>
        <v>1.33878679273793</v>
      </c>
      <c r="O458" s="41">
        <f t="shared" si="38"/>
        <v>1.33878679273793</v>
      </c>
    </row>
    <row r="459" spans="1:15">
      <c r="A459">
        <v>841</v>
      </c>
      <c r="B459" t="s">
        <v>938</v>
      </c>
      <c r="C459">
        <v>3.91</v>
      </c>
      <c r="D459" s="49">
        <f t="shared" si="35"/>
        <v>4.8875</v>
      </c>
      <c r="E459" s="41">
        <f t="shared" si="36"/>
        <v>1.33878679273793</v>
      </c>
      <c r="M459" s="8">
        <v>563</v>
      </c>
      <c r="N459" s="41">
        <f t="shared" si="37"/>
        <v>0.972421860330493</v>
      </c>
      <c r="O459" s="41">
        <f t="shared" si="38"/>
        <v>0.972421860330493</v>
      </c>
    </row>
    <row r="460" spans="1:15">
      <c r="A460">
        <v>843</v>
      </c>
      <c r="B460" t="s">
        <v>939</v>
      </c>
      <c r="C460">
        <v>3.69</v>
      </c>
      <c r="D460" s="49">
        <f t="shared" si="35"/>
        <v>4.6125</v>
      </c>
      <c r="E460" s="41">
        <f t="shared" si="36"/>
        <v>0.443228069075313</v>
      </c>
      <c r="M460" s="8">
        <v>564</v>
      </c>
      <c r="N460" s="41">
        <f t="shared" si="37"/>
        <v>1.29807957802599</v>
      </c>
      <c r="O460" s="41">
        <f t="shared" si="38"/>
        <v>1.29807957802599</v>
      </c>
    </row>
    <row r="461" spans="1:15">
      <c r="A461">
        <v>844</v>
      </c>
      <c r="B461" t="s">
        <v>940</v>
      </c>
      <c r="C461">
        <v>4.55</v>
      </c>
      <c r="D461" s="49">
        <f t="shared" si="35"/>
        <v>4.55</v>
      </c>
      <c r="E461" s="41">
        <f t="shared" si="36"/>
        <v>0.239691995515627</v>
      </c>
      <c r="M461" s="8">
        <v>565</v>
      </c>
      <c r="N461" s="41">
        <f t="shared" si="37"/>
        <v>0.687471357346936</v>
      </c>
      <c r="O461" s="41">
        <f t="shared" si="38"/>
        <v>0.687471357346936</v>
      </c>
    </row>
    <row r="462" spans="1:15">
      <c r="A462">
        <v>846</v>
      </c>
      <c r="B462" t="s">
        <v>943</v>
      </c>
      <c r="C462">
        <v>3.7</v>
      </c>
      <c r="D462" s="49">
        <f t="shared" si="35"/>
        <v>4.625</v>
      </c>
      <c r="E462" s="41">
        <f t="shared" si="36"/>
        <v>0.48393528378725</v>
      </c>
      <c r="M462" s="8">
        <v>566</v>
      </c>
      <c r="N462" s="41">
        <f t="shared" si="37"/>
        <v>1.06823431367269</v>
      </c>
      <c r="O462" s="41">
        <f t="shared" si="38"/>
        <v>1.06823431367269</v>
      </c>
    </row>
    <row r="463" spans="1:15">
      <c r="A463">
        <v>847</v>
      </c>
      <c r="B463" t="s">
        <v>944</v>
      </c>
      <c r="C463">
        <v>3.79</v>
      </c>
      <c r="D463" s="49">
        <f t="shared" si="35"/>
        <v>4.7375</v>
      </c>
      <c r="E463" s="41">
        <f t="shared" si="36"/>
        <v>0.850300216194683</v>
      </c>
      <c r="M463" s="8">
        <v>568</v>
      </c>
      <c r="N463" s="41">
        <f t="shared" si="37"/>
        <v>-0.270664729155063</v>
      </c>
      <c r="O463" s="41">
        <f t="shared" si="38"/>
        <v>-0.270664729155063</v>
      </c>
    </row>
    <row r="464" spans="1:15">
      <c r="A464">
        <v>850</v>
      </c>
      <c r="B464" t="s">
        <v>948</v>
      </c>
      <c r="C464">
        <v>3.82</v>
      </c>
      <c r="D464" s="49">
        <f t="shared" si="35"/>
        <v>4.775</v>
      </c>
      <c r="E464" s="41">
        <f t="shared" si="36"/>
        <v>0.972421860330493</v>
      </c>
      <c r="M464" s="8">
        <v>569</v>
      </c>
      <c r="N464" s="41">
        <f t="shared" si="37"/>
        <v>-0.118531493949417</v>
      </c>
      <c r="O464" s="41">
        <f t="shared" si="38"/>
        <v>-0.118531493949417</v>
      </c>
    </row>
    <row r="465" spans="1:15">
      <c r="A465">
        <v>851</v>
      </c>
      <c r="B465" t="s">
        <v>949</v>
      </c>
      <c r="C465">
        <v>3.46</v>
      </c>
      <c r="D465" s="49">
        <f t="shared" si="35"/>
        <v>4.325</v>
      </c>
      <c r="E465" s="41">
        <f t="shared" si="36"/>
        <v>-0.493037869299239</v>
      </c>
      <c r="M465" s="8">
        <v>570</v>
      </c>
      <c r="N465" s="41">
        <f t="shared" si="37"/>
        <v>0.931714645618559</v>
      </c>
      <c r="O465" s="41">
        <f t="shared" si="38"/>
        <v>0.931714645618559</v>
      </c>
    </row>
    <row r="466" spans="1:15">
      <c r="A466">
        <v>852</v>
      </c>
      <c r="B466" t="s">
        <v>950</v>
      </c>
      <c r="C466">
        <v>3.47</v>
      </c>
      <c r="D466" s="49">
        <f t="shared" si="35"/>
        <v>4.3375</v>
      </c>
      <c r="E466" s="41">
        <f t="shared" si="36"/>
        <v>-0.452330654587301</v>
      </c>
      <c r="M466" s="8">
        <v>571</v>
      </c>
      <c r="N466" s="41">
        <f t="shared" si="37"/>
        <v>-1.30627724846935</v>
      </c>
      <c r="O466" s="41">
        <f t="shared" si="38"/>
        <v>-1.30627724846935</v>
      </c>
    </row>
    <row r="467" spans="1:15">
      <c r="A467">
        <v>853</v>
      </c>
      <c r="B467" t="s">
        <v>951</v>
      </c>
      <c r="C467">
        <v>3.72</v>
      </c>
      <c r="D467" s="49">
        <f t="shared" si="35"/>
        <v>4.65</v>
      </c>
      <c r="E467" s="41">
        <f t="shared" si="36"/>
        <v>0.565349713211126</v>
      </c>
      <c r="M467" s="8">
        <v>572</v>
      </c>
      <c r="N467" s="41">
        <f t="shared" si="37"/>
        <v>-1.09550464703591</v>
      </c>
      <c r="O467" s="41">
        <f t="shared" si="38"/>
        <v>-1.09550464703591</v>
      </c>
    </row>
    <row r="468" spans="1:15">
      <c r="A468">
        <v>858</v>
      </c>
      <c r="B468" t="s">
        <v>954</v>
      </c>
      <c r="C468">
        <v>4.21</v>
      </c>
      <c r="D468" s="49">
        <f t="shared" si="35"/>
        <v>4.21</v>
      </c>
      <c r="E468" s="41">
        <f t="shared" si="36"/>
        <v>-0.867544244649061</v>
      </c>
      <c r="M468" s="8">
        <v>573</v>
      </c>
      <c r="N468" s="41">
        <f t="shared" si="37"/>
        <v>0.0498820030136436</v>
      </c>
      <c r="O468" s="41">
        <f t="shared" si="38"/>
        <v>0.0498820030136436</v>
      </c>
    </row>
    <row r="469" spans="1:15">
      <c r="A469">
        <v>859</v>
      </c>
      <c r="B469" t="s">
        <v>955</v>
      </c>
      <c r="C469">
        <v>3.63</v>
      </c>
      <c r="D469" s="49">
        <f t="shared" si="35"/>
        <v>4.5375</v>
      </c>
      <c r="E469" s="41">
        <f t="shared" si="36"/>
        <v>0.19898478080369</v>
      </c>
      <c r="M469" s="8">
        <v>574</v>
      </c>
      <c r="N469" s="41" t="str">
        <f t="shared" si="37"/>
        <v/>
      </c>
      <c r="O469" s="41">
        <f t="shared" si="38"/>
        <v>0.0671422116688836</v>
      </c>
    </row>
    <row r="470" spans="1:15">
      <c r="A470">
        <v>861</v>
      </c>
      <c r="B470" t="s">
        <v>956</v>
      </c>
      <c r="C470">
        <v>3.74</v>
      </c>
      <c r="D470" s="49">
        <f t="shared" si="35"/>
        <v>4.675</v>
      </c>
      <c r="E470" s="41">
        <f t="shared" si="36"/>
        <v>0.646764142635001</v>
      </c>
      <c r="M470" s="8">
        <v>575</v>
      </c>
      <c r="N470" s="41">
        <f t="shared" si="37"/>
        <v>0.730427372848747</v>
      </c>
      <c r="O470" s="41">
        <f t="shared" si="38"/>
        <v>0.730427372848747</v>
      </c>
    </row>
    <row r="471" spans="1:15">
      <c r="A471">
        <v>862</v>
      </c>
      <c r="B471" t="s">
        <v>957</v>
      </c>
      <c r="C471">
        <v>3.75</v>
      </c>
      <c r="D471" s="49">
        <f t="shared" si="35"/>
        <v>4.6875</v>
      </c>
      <c r="E471" s="41">
        <f t="shared" si="36"/>
        <v>0.687471357346936</v>
      </c>
      <c r="M471" s="8">
        <v>577</v>
      </c>
      <c r="N471" s="41">
        <f t="shared" si="37"/>
        <v>0.0361559219559418</v>
      </c>
      <c r="O471" s="41">
        <f t="shared" si="38"/>
        <v>0.0361559219559418</v>
      </c>
    </row>
    <row r="472" spans="1:15">
      <c r="A472">
        <v>865</v>
      </c>
      <c r="B472" t="s">
        <v>958</v>
      </c>
      <c r="C472">
        <v>3.99</v>
      </c>
      <c r="D472" s="49">
        <f t="shared" si="35"/>
        <v>4.9875</v>
      </c>
      <c r="E472" s="41">
        <f t="shared" si="36"/>
        <v>1.66444451043343</v>
      </c>
      <c r="M472" s="8">
        <v>579</v>
      </c>
      <c r="N472" s="41">
        <f t="shared" si="37"/>
        <v>-0.672149614031764</v>
      </c>
      <c r="O472" s="41">
        <f t="shared" si="38"/>
        <v>-0.672149614031764</v>
      </c>
    </row>
    <row r="473" spans="1:15">
      <c r="A473">
        <v>866</v>
      </c>
      <c r="B473" t="s">
        <v>959</v>
      </c>
      <c r="C473">
        <v>3.76</v>
      </c>
      <c r="D473" s="49">
        <f t="shared" si="35"/>
        <v>4.7</v>
      </c>
      <c r="E473" s="41">
        <f t="shared" si="36"/>
        <v>0.72817857205887</v>
      </c>
      <c r="M473" s="8">
        <v>580</v>
      </c>
      <c r="N473" s="41">
        <f t="shared" si="37"/>
        <v>0.0442973648983305</v>
      </c>
      <c r="O473" s="41">
        <f t="shared" si="38"/>
        <v>0.0442973648983305</v>
      </c>
    </row>
    <row r="474" spans="1:15">
      <c r="A474">
        <v>870</v>
      </c>
      <c r="B474" t="s">
        <v>962</v>
      </c>
      <c r="C474">
        <v>3.52</v>
      </c>
      <c r="D474" s="49">
        <f t="shared" si="35"/>
        <v>4.4</v>
      </c>
      <c r="E474" s="41">
        <f t="shared" si="36"/>
        <v>-0.248794581027616</v>
      </c>
      <c r="M474" s="8">
        <v>581</v>
      </c>
      <c r="N474" s="41">
        <f t="shared" si="37"/>
        <v>0.113991349447386</v>
      </c>
      <c r="O474" s="41">
        <f t="shared" si="38"/>
        <v>0.113991349447386</v>
      </c>
    </row>
    <row r="475" spans="1:15">
      <c r="A475">
        <v>871</v>
      </c>
      <c r="B475" t="s">
        <v>964</v>
      </c>
      <c r="C475">
        <v>3.45</v>
      </c>
      <c r="D475" s="49">
        <f t="shared" si="35"/>
        <v>4.3125</v>
      </c>
      <c r="E475" s="41">
        <f t="shared" si="36"/>
        <v>-0.533745084011177</v>
      </c>
      <c r="M475" s="8">
        <v>582</v>
      </c>
      <c r="N475" s="41">
        <f t="shared" si="37"/>
        <v>0.0622107234816736</v>
      </c>
      <c r="O475" s="41">
        <f t="shared" si="38"/>
        <v>0.0622107234816736</v>
      </c>
    </row>
    <row r="476" spans="1:15">
      <c r="A476">
        <v>875</v>
      </c>
      <c r="B476" t="s">
        <v>967</v>
      </c>
      <c r="C476">
        <v>3.51</v>
      </c>
      <c r="D476" s="49">
        <f t="shared" si="35"/>
        <v>4.3875</v>
      </c>
      <c r="E476" s="41">
        <f t="shared" si="36"/>
        <v>-0.289501795739556</v>
      </c>
      <c r="M476" s="8">
        <v>583</v>
      </c>
      <c r="N476" s="41">
        <f t="shared" si="37"/>
        <v>0.380291711556774</v>
      </c>
      <c r="O476" s="41">
        <f t="shared" si="38"/>
        <v>0.380291711556774</v>
      </c>
    </row>
    <row r="477" spans="1:15">
      <c r="A477">
        <v>876</v>
      </c>
      <c r="B477" t="s">
        <v>968</v>
      </c>
      <c r="C477">
        <v>3.71</v>
      </c>
      <c r="D477" s="49">
        <f t="shared" si="35"/>
        <v>4.6375</v>
      </c>
      <c r="E477" s="41">
        <f t="shared" si="36"/>
        <v>0.524642498499188</v>
      </c>
      <c r="M477" s="8">
        <v>584</v>
      </c>
      <c r="N477" s="41">
        <f t="shared" si="37"/>
        <v>-0.509320755184013</v>
      </c>
      <c r="O477" s="41">
        <f t="shared" si="38"/>
        <v>-0.509320755184013</v>
      </c>
    </row>
    <row r="478" spans="1:15">
      <c r="A478">
        <v>880</v>
      </c>
      <c r="B478" t="s">
        <v>971</v>
      </c>
      <c r="C478">
        <v>3.82</v>
      </c>
      <c r="D478" s="49">
        <f t="shared" si="35"/>
        <v>4.775</v>
      </c>
      <c r="E478" s="41">
        <f t="shared" si="36"/>
        <v>0.972421860330493</v>
      </c>
      <c r="M478" s="8">
        <v>585</v>
      </c>
      <c r="N478" s="41">
        <f t="shared" si="37"/>
        <v>0.321106424939503</v>
      </c>
      <c r="O478" s="41">
        <f t="shared" si="38"/>
        <v>0.321106424939503</v>
      </c>
    </row>
    <row r="479" spans="1:15">
      <c r="A479">
        <v>881</v>
      </c>
      <c r="B479" t="s">
        <v>972</v>
      </c>
      <c r="C479">
        <v>3.27</v>
      </c>
      <c r="D479" s="49">
        <f t="shared" si="35"/>
        <v>4.0875</v>
      </c>
      <c r="E479" s="41">
        <f t="shared" si="36"/>
        <v>-1.26647494882604</v>
      </c>
      <c r="M479" s="8">
        <v>586</v>
      </c>
      <c r="N479" s="41">
        <f t="shared" si="37"/>
        <v>-0.867544244649061</v>
      </c>
      <c r="O479" s="41">
        <f t="shared" si="38"/>
        <v>-0.867544244649061</v>
      </c>
    </row>
    <row r="480" spans="1:15">
      <c r="A480">
        <v>882</v>
      </c>
      <c r="B480" t="s">
        <v>973</v>
      </c>
      <c r="C480">
        <v>3.61</v>
      </c>
      <c r="D480" s="49">
        <f t="shared" si="35"/>
        <v>4.5125</v>
      </c>
      <c r="E480" s="41">
        <f t="shared" si="36"/>
        <v>0.117570351379817</v>
      </c>
      <c r="M480" s="8">
        <v>587</v>
      </c>
      <c r="N480" s="41">
        <f t="shared" si="37"/>
        <v>1.4202012221618</v>
      </c>
      <c r="O480" s="41">
        <f t="shared" si="38"/>
        <v>1.4202012221618</v>
      </c>
    </row>
    <row r="481" spans="1:15">
      <c r="A481">
        <v>884</v>
      </c>
      <c r="B481" t="s">
        <v>975</v>
      </c>
      <c r="C481">
        <v>4.53</v>
      </c>
      <c r="D481" s="49">
        <f t="shared" si="35"/>
        <v>4.53</v>
      </c>
      <c r="E481" s="41">
        <f t="shared" si="36"/>
        <v>0.174560451976529</v>
      </c>
      <c r="M481" s="8">
        <v>588</v>
      </c>
      <c r="N481" s="41">
        <f t="shared" si="37"/>
        <v>-1.35603082119231</v>
      </c>
      <c r="O481" s="41">
        <f t="shared" si="38"/>
        <v>-1.35603082119231</v>
      </c>
    </row>
    <row r="482" spans="1:15">
      <c r="A482">
        <v>886</v>
      </c>
      <c r="B482" t="s">
        <v>977</v>
      </c>
      <c r="C482">
        <v>3.63</v>
      </c>
      <c r="D482" s="49">
        <f t="shared" si="35"/>
        <v>4.5375</v>
      </c>
      <c r="E482" s="41">
        <f t="shared" si="36"/>
        <v>0.19898478080369</v>
      </c>
      <c r="M482" s="8">
        <v>589</v>
      </c>
      <c r="N482" s="41">
        <f t="shared" si="37"/>
        <v>0.0893339085113334</v>
      </c>
      <c r="O482" s="41">
        <f t="shared" si="38"/>
        <v>0.0893339085113334</v>
      </c>
    </row>
    <row r="483" spans="1:15">
      <c r="A483">
        <v>887</v>
      </c>
      <c r="B483" t="s">
        <v>979</v>
      </c>
      <c r="C483">
        <v>4.22</v>
      </c>
      <c r="D483" s="49">
        <f t="shared" si="35"/>
        <v>4.22</v>
      </c>
      <c r="E483" s="41">
        <f t="shared" si="36"/>
        <v>-0.834978472879512</v>
      </c>
      <c r="M483" s="8">
        <v>590</v>
      </c>
      <c r="N483" s="41">
        <f t="shared" si="37"/>
        <v>-0.379157469273702</v>
      </c>
      <c r="O483" s="41">
        <f t="shared" si="38"/>
        <v>-0.379157469273702</v>
      </c>
    </row>
    <row r="484" spans="1:15">
      <c r="A484">
        <v>892</v>
      </c>
      <c r="B484" t="s">
        <v>983</v>
      </c>
      <c r="C484">
        <v>4.13</v>
      </c>
      <c r="D484" s="49">
        <f t="shared" si="35"/>
        <v>4.13</v>
      </c>
      <c r="E484" s="41">
        <f t="shared" si="36"/>
        <v>-1.12807041880546</v>
      </c>
      <c r="M484" s="8">
        <v>591</v>
      </c>
      <c r="N484" s="41">
        <f t="shared" si="37"/>
        <v>-1.45372813650095</v>
      </c>
      <c r="O484" s="41">
        <f t="shared" si="38"/>
        <v>-1.45372813650095</v>
      </c>
    </row>
    <row r="485" spans="1:15">
      <c r="A485">
        <v>893</v>
      </c>
      <c r="B485" t="s">
        <v>984</v>
      </c>
      <c r="C485">
        <v>4.07</v>
      </c>
      <c r="D485" s="49">
        <f t="shared" si="35"/>
        <v>4.07</v>
      </c>
      <c r="E485" s="41">
        <f t="shared" si="36"/>
        <v>-1.32346504942275</v>
      </c>
      <c r="M485" s="8">
        <v>592</v>
      </c>
      <c r="N485" s="41">
        <f t="shared" si="37"/>
        <v>1.25737236331405</v>
      </c>
      <c r="O485" s="41">
        <f t="shared" si="38"/>
        <v>1.25737236331405</v>
      </c>
    </row>
    <row r="486" spans="1:15">
      <c r="A486">
        <v>895</v>
      </c>
      <c r="B486" t="s">
        <v>985</v>
      </c>
      <c r="C486">
        <v>3.71</v>
      </c>
      <c r="D486" s="49">
        <f t="shared" si="35"/>
        <v>4.6375</v>
      </c>
      <c r="E486" s="41">
        <f t="shared" si="36"/>
        <v>0.524642498499188</v>
      </c>
      <c r="M486" s="8">
        <v>593</v>
      </c>
      <c r="N486" s="41">
        <f t="shared" si="37"/>
        <v>-0.80241270110996</v>
      </c>
      <c r="O486" s="41">
        <f t="shared" si="38"/>
        <v>-0.80241270110996</v>
      </c>
    </row>
    <row r="487" spans="1:15">
      <c r="A487">
        <v>898</v>
      </c>
      <c r="B487" t="s">
        <v>988</v>
      </c>
      <c r="C487">
        <v>3.75</v>
      </c>
      <c r="D487" s="49">
        <f t="shared" si="35"/>
        <v>4.6875</v>
      </c>
      <c r="E487" s="41">
        <f t="shared" si="36"/>
        <v>0.687471357346936</v>
      </c>
      <c r="M487" s="8">
        <v>595</v>
      </c>
      <c r="N487" s="41">
        <f t="shared" si="37"/>
        <v>-0.0452585074679335</v>
      </c>
      <c r="O487" s="41">
        <f t="shared" si="38"/>
        <v>-0.0452585074679335</v>
      </c>
    </row>
    <row r="488" spans="1:15">
      <c r="A488">
        <v>901</v>
      </c>
      <c r="B488" t="s">
        <v>991</v>
      </c>
      <c r="C488">
        <v>3.64</v>
      </c>
      <c r="D488" s="49">
        <f t="shared" si="35"/>
        <v>4.55</v>
      </c>
      <c r="E488" s="41">
        <f t="shared" si="36"/>
        <v>0.239691995515627</v>
      </c>
      <c r="M488" s="8">
        <v>596</v>
      </c>
      <c r="N488" s="41">
        <f t="shared" si="37"/>
        <v>0.375360223369564</v>
      </c>
      <c r="O488" s="41">
        <f t="shared" si="38"/>
        <v>0.375360223369564</v>
      </c>
    </row>
    <row r="489" spans="1:15">
      <c r="A489">
        <v>902</v>
      </c>
      <c r="B489" t="s">
        <v>993</v>
      </c>
      <c r="C489">
        <v>3.93</v>
      </c>
      <c r="D489" s="49">
        <f t="shared" si="35"/>
        <v>4.9125</v>
      </c>
      <c r="E489" s="41">
        <f t="shared" si="36"/>
        <v>1.4202012221618</v>
      </c>
      <c r="M489" s="8">
        <v>597</v>
      </c>
      <c r="N489" s="41">
        <f t="shared" si="37"/>
        <v>-0.176966453598058</v>
      </c>
      <c r="O489" s="41">
        <f t="shared" si="38"/>
        <v>-0.176966453598058</v>
      </c>
    </row>
    <row r="490" spans="1:15">
      <c r="A490">
        <v>905</v>
      </c>
      <c r="B490" t="s">
        <v>996</v>
      </c>
      <c r="C490">
        <v>4.32</v>
      </c>
      <c r="D490" s="49">
        <f t="shared" si="35"/>
        <v>4.32</v>
      </c>
      <c r="E490" s="41">
        <f t="shared" si="36"/>
        <v>-0.509320755184013</v>
      </c>
      <c r="M490" s="8">
        <v>598</v>
      </c>
      <c r="N490" s="41">
        <f t="shared" si="37"/>
        <v>-0.346491896336266</v>
      </c>
      <c r="O490" s="41">
        <f t="shared" si="38"/>
        <v>-0.346491896336266</v>
      </c>
    </row>
    <row r="491" spans="1:15">
      <c r="A491">
        <v>906</v>
      </c>
      <c r="B491" t="s">
        <v>997</v>
      </c>
      <c r="C491">
        <v>3.3</v>
      </c>
      <c r="D491" s="49">
        <f t="shared" si="35"/>
        <v>4.125</v>
      </c>
      <c r="E491" s="41">
        <f t="shared" si="36"/>
        <v>-1.14435330469023</v>
      </c>
      <c r="M491" s="8">
        <v>599</v>
      </c>
      <c r="N491" s="41">
        <f t="shared" si="37"/>
        <v>-0.0859657221798682</v>
      </c>
      <c r="O491" s="41">
        <f t="shared" si="38"/>
        <v>-0.0859657221798682</v>
      </c>
    </row>
    <row r="492" spans="1:15">
      <c r="A492">
        <v>914</v>
      </c>
      <c r="B492" t="s">
        <v>999</v>
      </c>
      <c r="C492">
        <v>4.07</v>
      </c>
      <c r="D492" s="49">
        <f t="shared" si="35"/>
        <v>4.07</v>
      </c>
      <c r="E492" s="41">
        <f t="shared" si="36"/>
        <v>-1.32346504942275</v>
      </c>
      <c r="M492" s="8">
        <v>600</v>
      </c>
      <c r="N492" s="41">
        <f t="shared" si="37"/>
        <v>0.183032184068339</v>
      </c>
      <c r="O492" s="41">
        <f t="shared" si="38"/>
        <v>0.183032184068339</v>
      </c>
    </row>
    <row r="493" spans="1:15">
      <c r="A493">
        <v>915</v>
      </c>
      <c r="B493" t="s">
        <v>1000</v>
      </c>
      <c r="C493">
        <v>4.24</v>
      </c>
      <c r="D493" s="49">
        <f t="shared" si="35"/>
        <v>4.24</v>
      </c>
      <c r="E493" s="41">
        <f t="shared" si="36"/>
        <v>-0.769846929340411</v>
      </c>
      <c r="M493" s="8">
        <v>602</v>
      </c>
      <c r="N493" s="41">
        <f t="shared" si="37"/>
        <v>0.280399210227565</v>
      </c>
      <c r="O493" s="41">
        <f t="shared" si="38"/>
        <v>0.280399210227565</v>
      </c>
    </row>
    <row r="494" spans="1:15">
      <c r="A494">
        <v>916</v>
      </c>
      <c r="B494" t="s">
        <v>1001</v>
      </c>
      <c r="C494">
        <v>3.82</v>
      </c>
      <c r="D494" s="49">
        <f t="shared" si="35"/>
        <v>4.775</v>
      </c>
      <c r="E494" s="41">
        <f t="shared" si="36"/>
        <v>0.972421860330493</v>
      </c>
      <c r="M494" s="8">
        <v>603</v>
      </c>
      <c r="N494" s="41">
        <f t="shared" si="37"/>
        <v>0.158277566091755</v>
      </c>
      <c r="O494" s="41">
        <f t="shared" si="38"/>
        <v>0.158277566091755</v>
      </c>
    </row>
    <row r="495" spans="1:15">
      <c r="A495">
        <v>917</v>
      </c>
      <c r="B495" t="s">
        <v>1002</v>
      </c>
      <c r="C495">
        <v>3.47</v>
      </c>
      <c r="D495" s="49">
        <f t="shared" si="35"/>
        <v>4.3375</v>
      </c>
      <c r="E495" s="41">
        <f t="shared" si="36"/>
        <v>-0.452330654587301</v>
      </c>
      <c r="M495" s="8">
        <v>605</v>
      </c>
      <c r="N495" s="41">
        <f t="shared" si="37"/>
        <v>1.25737236331405</v>
      </c>
      <c r="O495" s="41">
        <f t="shared" si="38"/>
        <v>1.25737236331405</v>
      </c>
    </row>
    <row r="496" spans="1:15">
      <c r="A496">
        <v>918</v>
      </c>
      <c r="B496" t="s">
        <v>1003</v>
      </c>
      <c r="C496">
        <v>3.86</v>
      </c>
      <c r="D496" s="49">
        <f t="shared" si="35"/>
        <v>4.825</v>
      </c>
      <c r="E496" s="41">
        <f t="shared" si="36"/>
        <v>1.13525071917824</v>
      </c>
      <c r="M496" s="8">
        <v>606</v>
      </c>
      <c r="N496" s="41">
        <f t="shared" si="37"/>
        <v>-0.152309012662001</v>
      </c>
      <c r="O496" s="41">
        <f t="shared" si="38"/>
        <v>-0.152309012662001</v>
      </c>
    </row>
    <row r="497" spans="1:15">
      <c r="A497">
        <v>921</v>
      </c>
      <c r="B497" t="s">
        <v>1006</v>
      </c>
      <c r="C497">
        <v>3.73</v>
      </c>
      <c r="D497" s="49">
        <f t="shared" si="35"/>
        <v>4.6625</v>
      </c>
      <c r="E497" s="41">
        <f t="shared" si="36"/>
        <v>0.60605692792306</v>
      </c>
      <c r="M497" s="8">
        <v>607</v>
      </c>
      <c r="N497" s="41">
        <f t="shared" si="37"/>
        <v>0.681112490976638</v>
      </c>
      <c r="O497" s="41">
        <f t="shared" si="38"/>
        <v>0.681112490976638</v>
      </c>
    </row>
    <row r="498" spans="1:15">
      <c r="A498">
        <v>922</v>
      </c>
      <c r="B498" t="s">
        <v>1007</v>
      </c>
      <c r="C498">
        <v>3.97</v>
      </c>
      <c r="D498" s="49">
        <f t="shared" si="35"/>
        <v>4.9625</v>
      </c>
      <c r="E498" s="41">
        <f t="shared" si="36"/>
        <v>1.58303008100955</v>
      </c>
      <c r="M498" s="8">
        <v>608</v>
      </c>
      <c r="N498" s="41">
        <f t="shared" si="37"/>
        <v>1.4202012221618</v>
      </c>
      <c r="O498" s="41">
        <f t="shared" si="38"/>
        <v>1.4202012221618</v>
      </c>
    </row>
    <row r="499" spans="1:15">
      <c r="A499">
        <v>923</v>
      </c>
      <c r="B499" t="s">
        <v>1008</v>
      </c>
      <c r="C499">
        <v>4.19</v>
      </c>
      <c r="D499" s="49">
        <f t="shared" si="35"/>
        <v>4.19</v>
      </c>
      <c r="E499" s="41">
        <f t="shared" si="36"/>
        <v>-0.932675788188159</v>
      </c>
      <c r="M499" s="8">
        <v>609</v>
      </c>
      <c r="N499" s="41">
        <f t="shared" si="37"/>
        <v>0.323579597403848</v>
      </c>
      <c r="O499" s="41">
        <f t="shared" si="38"/>
        <v>0.323579597403848</v>
      </c>
    </row>
    <row r="500" spans="1:15">
      <c r="A500">
        <v>929</v>
      </c>
      <c r="B500" t="s">
        <v>1013</v>
      </c>
      <c r="C500">
        <v>3.82</v>
      </c>
      <c r="D500" s="49">
        <f t="shared" si="35"/>
        <v>4.775</v>
      </c>
      <c r="E500" s="41">
        <f t="shared" si="36"/>
        <v>0.972421860330493</v>
      </c>
      <c r="M500" s="8">
        <v>610</v>
      </c>
      <c r="N500" s="41">
        <f t="shared" si="37"/>
        <v>0.434538081616093</v>
      </c>
      <c r="O500" s="41">
        <f t="shared" si="38"/>
        <v>0.434538081616093</v>
      </c>
    </row>
    <row r="501" spans="1:15">
      <c r="A501">
        <v>930</v>
      </c>
      <c r="B501" t="s">
        <v>1014</v>
      </c>
      <c r="C501">
        <v>3.63</v>
      </c>
      <c r="D501" s="49">
        <f t="shared" si="35"/>
        <v>4.5375</v>
      </c>
      <c r="E501" s="41">
        <f t="shared" si="36"/>
        <v>0.19898478080369</v>
      </c>
      <c r="M501" s="8">
        <v>612</v>
      </c>
      <c r="N501" s="41">
        <f t="shared" si="37"/>
        <v>0.443228069075313</v>
      </c>
      <c r="O501" s="41">
        <f t="shared" si="38"/>
        <v>0.443228069075313</v>
      </c>
    </row>
    <row r="502" spans="1:15">
      <c r="A502">
        <v>932</v>
      </c>
      <c r="B502" t="s">
        <v>1016</v>
      </c>
      <c r="C502">
        <v>3.71</v>
      </c>
      <c r="D502" s="49">
        <f t="shared" si="35"/>
        <v>4.6375</v>
      </c>
      <c r="E502" s="41">
        <f t="shared" si="36"/>
        <v>0.524642498499188</v>
      </c>
      <c r="M502" s="8">
        <v>614</v>
      </c>
      <c r="N502" s="41">
        <f t="shared" si="37"/>
        <v>-0.0452585074679335</v>
      </c>
      <c r="O502" s="41">
        <f t="shared" si="38"/>
        <v>-0.0452585074679335</v>
      </c>
    </row>
    <row r="503" spans="1:15">
      <c r="A503">
        <v>939</v>
      </c>
      <c r="B503" t="s">
        <v>1022</v>
      </c>
      <c r="C503">
        <v>3.53</v>
      </c>
      <c r="D503" s="49">
        <f t="shared" si="35"/>
        <v>4.4125</v>
      </c>
      <c r="E503" s="41">
        <f t="shared" si="36"/>
        <v>-0.208087366315681</v>
      </c>
      <c r="M503" s="8">
        <v>617</v>
      </c>
      <c r="N503" s="41">
        <f t="shared" si="37"/>
        <v>-0.164637733130028</v>
      </c>
      <c r="O503" s="41">
        <f t="shared" si="38"/>
        <v>-0.164637733130028</v>
      </c>
    </row>
    <row r="504" spans="1:15">
      <c r="A504">
        <v>941</v>
      </c>
      <c r="B504" t="s">
        <v>1024</v>
      </c>
      <c r="C504">
        <v>3.58</v>
      </c>
      <c r="D504" s="49">
        <f t="shared" si="35"/>
        <v>4.475</v>
      </c>
      <c r="E504" s="41">
        <f t="shared" si="36"/>
        <v>-0.0045512927559958</v>
      </c>
      <c r="M504" s="8">
        <v>618</v>
      </c>
      <c r="N504" s="41">
        <f t="shared" si="37"/>
        <v>-0.0191588316073091</v>
      </c>
      <c r="O504" s="41">
        <f t="shared" si="38"/>
        <v>-0.0191588316073091</v>
      </c>
    </row>
    <row r="505" spans="1:15">
      <c r="A505">
        <v>944</v>
      </c>
      <c r="B505" t="s">
        <v>1027</v>
      </c>
      <c r="C505">
        <v>4.43</v>
      </c>
      <c r="D505" s="49">
        <f t="shared" si="35"/>
        <v>4.43</v>
      </c>
      <c r="E505" s="41">
        <f t="shared" si="36"/>
        <v>-0.151097265718969</v>
      </c>
      <c r="M505" s="8">
        <v>619</v>
      </c>
      <c r="N505" s="41">
        <f t="shared" si="37"/>
        <v>0.279196203718952</v>
      </c>
      <c r="O505" s="41">
        <f t="shared" si="38"/>
        <v>0.279196203718952</v>
      </c>
    </row>
    <row r="506" spans="1:15">
      <c r="A506">
        <v>945</v>
      </c>
      <c r="B506" t="s">
        <v>1028</v>
      </c>
      <c r="C506">
        <v>3.83</v>
      </c>
      <c r="D506" s="49">
        <f t="shared" si="35"/>
        <v>4.7875</v>
      </c>
      <c r="E506" s="41">
        <f t="shared" si="36"/>
        <v>1.01312907504243</v>
      </c>
      <c r="M506" s="8">
        <v>620</v>
      </c>
      <c r="N506" s="41">
        <f t="shared" si="37"/>
        <v>-0.176966453598058</v>
      </c>
      <c r="O506" s="41">
        <f t="shared" si="38"/>
        <v>-0.176966453598058</v>
      </c>
    </row>
    <row r="507" spans="1:15">
      <c r="A507">
        <v>948</v>
      </c>
      <c r="B507" t="s">
        <v>1032</v>
      </c>
      <c r="C507">
        <v>4.21</v>
      </c>
      <c r="D507" s="49">
        <f t="shared" si="35"/>
        <v>4.21</v>
      </c>
      <c r="E507" s="41">
        <f t="shared" si="36"/>
        <v>-0.867544244649061</v>
      </c>
      <c r="M507" s="8">
        <v>621</v>
      </c>
      <c r="N507" s="41">
        <f t="shared" si="37"/>
        <v>-0.541886526953565</v>
      </c>
      <c r="O507" s="41">
        <f t="shared" si="38"/>
        <v>-0.541886526953565</v>
      </c>
    </row>
    <row r="508" spans="1:15">
      <c r="A508">
        <v>949</v>
      </c>
      <c r="B508" t="s">
        <v>1033</v>
      </c>
      <c r="C508">
        <v>3.74</v>
      </c>
      <c r="D508" s="49">
        <f t="shared" si="35"/>
        <v>4.675</v>
      </c>
      <c r="E508" s="41">
        <f t="shared" si="36"/>
        <v>0.646764142635001</v>
      </c>
      <c r="M508" s="8">
        <v>623</v>
      </c>
      <c r="N508" s="41">
        <f t="shared" si="37"/>
        <v>-0.0117615993264925</v>
      </c>
      <c r="O508" s="41">
        <f t="shared" si="38"/>
        <v>-0.0117615993264925</v>
      </c>
    </row>
    <row r="509" spans="1:15">
      <c r="A509">
        <v>951</v>
      </c>
      <c r="B509" t="s">
        <v>1035</v>
      </c>
      <c r="C509">
        <v>3.23</v>
      </c>
      <c r="D509" s="49">
        <f t="shared" si="35"/>
        <v>4.0375</v>
      </c>
      <c r="E509" s="41">
        <f t="shared" si="36"/>
        <v>-1.42930380767379</v>
      </c>
      <c r="M509" s="8">
        <v>624</v>
      </c>
      <c r="N509" s="41">
        <f t="shared" si="37"/>
        <v>-0.452330654587301</v>
      </c>
      <c r="O509" s="41">
        <f t="shared" si="38"/>
        <v>-0.452330654587301</v>
      </c>
    </row>
    <row r="510" spans="1:15">
      <c r="A510">
        <v>953</v>
      </c>
      <c r="B510" t="s">
        <v>1037</v>
      </c>
      <c r="C510">
        <v>3.54</v>
      </c>
      <c r="D510" s="49">
        <f t="shared" si="35"/>
        <v>4.425</v>
      </c>
      <c r="E510" s="41">
        <f t="shared" si="36"/>
        <v>-0.167380151603744</v>
      </c>
      <c r="M510" s="8">
        <v>625</v>
      </c>
      <c r="N510" s="41">
        <f t="shared" si="37"/>
        <v>0.372894479275957</v>
      </c>
      <c r="O510" s="41">
        <f t="shared" si="38"/>
        <v>0.372894479275957</v>
      </c>
    </row>
    <row r="511" spans="1:15">
      <c r="A511">
        <v>957</v>
      </c>
      <c r="B511" t="s">
        <v>1041</v>
      </c>
      <c r="C511">
        <v>3.86</v>
      </c>
      <c r="D511" s="49">
        <f t="shared" si="35"/>
        <v>4.825</v>
      </c>
      <c r="E511" s="41">
        <f t="shared" si="36"/>
        <v>1.13525071917824</v>
      </c>
      <c r="M511" s="8">
        <v>626</v>
      </c>
      <c r="N511" s="41">
        <f t="shared" si="37"/>
        <v>0.148511766757863</v>
      </c>
      <c r="O511" s="41">
        <f t="shared" si="38"/>
        <v>0.148511766757863</v>
      </c>
    </row>
    <row r="512" spans="1:15">
      <c r="A512">
        <v>991</v>
      </c>
      <c r="B512" t="s">
        <v>1074</v>
      </c>
      <c r="C512">
        <v>4.29</v>
      </c>
      <c r="D512" s="49">
        <f t="shared" si="35"/>
        <v>4.29</v>
      </c>
      <c r="E512" s="41">
        <f t="shared" si="36"/>
        <v>-0.607018070492663</v>
      </c>
      <c r="M512" s="8">
        <v>631</v>
      </c>
      <c r="N512" s="41">
        <f t="shared" si="37"/>
        <v>1.10768621917038</v>
      </c>
      <c r="O512" s="41">
        <f t="shared" si="38"/>
        <v>1.10768621917038</v>
      </c>
    </row>
    <row r="513" spans="1:15">
      <c r="A513">
        <v>994</v>
      </c>
      <c r="B513" t="s">
        <v>1077</v>
      </c>
      <c r="C513">
        <v>4.61</v>
      </c>
      <c r="D513" s="49">
        <f t="shared" si="35"/>
        <v>4.61</v>
      </c>
      <c r="E513" s="41">
        <f t="shared" si="36"/>
        <v>0.435086626132927</v>
      </c>
      <c r="M513" s="8">
        <v>633</v>
      </c>
      <c r="N513" s="41">
        <f t="shared" si="37"/>
        <v>0.0449505148264337</v>
      </c>
      <c r="O513" s="41">
        <f t="shared" si="38"/>
        <v>0.0449505148264337</v>
      </c>
    </row>
    <row r="514" spans="1:15">
      <c r="A514">
        <v>1001</v>
      </c>
      <c r="B514" t="s">
        <v>1083</v>
      </c>
      <c r="C514">
        <v>4.05</v>
      </c>
      <c r="D514" s="49">
        <f t="shared" si="35"/>
        <v>4.05</v>
      </c>
      <c r="E514" s="41">
        <f t="shared" si="36"/>
        <v>-1.38859659296186</v>
      </c>
      <c r="M514" s="8">
        <v>634</v>
      </c>
      <c r="N514" s="41">
        <f t="shared" si="37"/>
        <v>-1.86353541362418</v>
      </c>
      <c r="O514" s="41">
        <f t="shared" si="38"/>
        <v>-1.86353541362418</v>
      </c>
    </row>
    <row r="515" spans="1:15">
      <c r="A515">
        <v>1006</v>
      </c>
      <c r="B515" t="s">
        <v>1088</v>
      </c>
      <c r="C515">
        <v>4.67</v>
      </c>
      <c r="D515" s="49">
        <f t="shared" ref="D515:D577" si="39">IF(C515&gt;4,C515,C515*1.25)</f>
        <v>4.67</v>
      </c>
      <c r="E515" s="41">
        <f t="shared" ref="E515:E577" si="40">(D515-$D$579)/$D$580</f>
        <v>0.630481256750223</v>
      </c>
      <c r="M515" s="8">
        <v>635</v>
      </c>
      <c r="N515" s="41">
        <f t="shared" ref="N515:N578" si="41">IFERROR(IFERROR(VLOOKUP(M515,$A:$E,5,0),VLOOKUP(M515,$H:$K,4,0)),"")</f>
        <v>0.19898478080369</v>
      </c>
      <c r="O515" s="41">
        <f t="shared" ref="O515:O578" si="42">IF(N515&lt;&gt;"",N515,$N$980)</f>
        <v>0.19898478080369</v>
      </c>
    </row>
    <row r="516" spans="1:15">
      <c r="A516">
        <v>1017</v>
      </c>
      <c r="B516" t="s">
        <v>1098</v>
      </c>
      <c r="C516">
        <v>3.58</v>
      </c>
      <c r="D516" s="49">
        <f t="shared" si="39"/>
        <v>4.475</v>
      </c>
      <c r="E516" s="41">
        <f t="shared" si="40"/>
        <v>-0.0045512927559958</v>
      </c>
      <c r="M516" s="8">
        <v>636</v>
      </c>
      <c r="N516" s="41">
        <f t="shared" si="41"/>
        <v>0.0400190266392238</v>
      </c>
      <c r="O516" s="41">
        <f t="shared" si="42"/>
        <v>0.0400190266392238</v>
      </c>
    </row>
    <row r="517" spans="1:15">
      <c r="A517">
        <v>1018</v>
      </c>
      <c r="B517" t="s">
        <v>1100</v>
      </c>
      <c r="C517">
        <v>4.42</v>
      </c>
      <c r="D517" s="49">
        <f t="shared" si="39"/>
        <v>4.42</v>
      </c>
      <c r="E517" s="41">
        <f t="shared" si="40"/>
        <v>-0.183663037488518</v>
      </c>
      <c r="M517" s="8">
        <v>637</v>
      </c>
      <c r="N517" s="41">
        <f t="shared" si="41"/>
        <v>-1.25833350588366</v>
      </c>
      <c r="O517" s="41">
        <f t="shared" si="42"/>
        <v>-1.25833350588366</v>
      </c>
    </row>
    <row r="518" spans="1:15">
      <c r="A518">
        <v>1025</v>
      </c>
      <c r="B518" t="s">
        <v>1107</v>
      </c>
      <c r="C518">
        <v>4.32</v>
      </c>
      <c r="D518" s="49">
        <f t="shared" si="39"/>
        <v>4.32</v>
      </c>
      <c r="E518" s="41">
        <f t="shared" si="40"/>
        <v>-0.509320755184013</v>
      </c>
      <c r="M518" s="8">
        <v>638</v>
      </c>
      <c r="N518" s="41">
        <f t="shared" si="41"/>
        <v>0.183032184068339</v>
      </c>
      <c r="O518" s="41">
        <f t="shared" si="42"/>
        <v>0.183032184068339</v>
      </c>
    </row>
    <row r="519" spans="1:15">
      <c r="A519">
        <v>1028</v>
      </c>
      <c r="B519" t="s">
        <v>1110</v>
      </c>
      <c r="C519">
        <v>4.41</v>
      </c>
      <c r="D519" s="49">
        <f t="shared" si="39"/>
        <v>4.41</v>
      </c>
      <c r="E519" s="41">
        <f t="shared" si="40"/>
        <v>-0.216228809258067</v>
      </c>
      <c r="M519" s="8">
        <v>639</v>
      </c>
      <c r="N519" s="41">
        <f t="shared" si="41"/>
        <v>0.972421860330493</v>
      </c>
      <c r="O519" s="41">
        <f t="shared" si="42"/>
        <v>0.972421860330493</v>
      </c>
    </row>
    <row r="520" spans="1:15">
      <c r="A520">
        <v>1029</v>
      </c>
      <c r="B520" t="s">
        <v>1111</v>
      </c>
      <c r="C520">
        <v>3.23</v>
      </c>
      <c r="D520" s="49">
        <f t="shared" si="39"/>
        <v>4.0375</v>
      </c>
      <c r="E520" s="41">
        <f t="shared" si="40"/>
        <v>-1.42930380767379</v>
      </c>
      <c r="M520" s="8">
        <v>641</v>
      </c>
      <c r="N520" s="41">
        <f t="shared" si="41"/>
        <v>0.687471357346936</v>
      </c>
      <c r="O520" s="41">
        <f t="shared" si="42"/>
        <v>0.687471357346936</v>
      </c>
    </row>
    <row r="521" spans="1:15">
      <c r="A521">
        <v>1037</v>
      </c>
      <c r="B521" t="s">
        <v>1117</v>
      </c>
      <c r="C521">
        <v>4.17</v>
      </c>
      <c r="D521" s="49">
        <f t="shared" si="39"/>
        <v>4.17</v>
      </c>
      <c r="E521" s="41">
        <f t="shared" si="40"/>
        <v>-0.99780733172726</v>
      </c>
      <c r="M521" s="8">
        <v>643</v>
      </c>
      <c r="N521" s="41">
        <f t="shared" si="41"/>
        <v>0.841385857060993</v>
      </c>
      <c r="O521" s="41">
        <f t="shared" si="42"/>
        <v>0.841385857060993</v>
      </c>
    </row>
    <row r="522" spans="1:15">
      <c r="A522">
        <v>1040</v>
      </c>
      <c r="B522" t="s">
        <v>1121</v>
      </c>
      <c r="C522">
        <v>3.3</v>
      </c>
      <c r="D522" s="49">
        <f t="shared" si="39"/>
        <v>4.125</v>
      </c>
      <c r="E522" s="41">
        <f t="shared" si="40"/>
        <v>-1.14435330469023</v>
      </c>
      <c r="M522" s="8">
        <v>644</v>
      </c>
      <c r="N522" s="41">
        <f t="shared" si="41"/>
        <v>-0.208087366315681</v>
      </c>
      <c r="O522" s="41">
        <f t="shared" si="42"/>
        <v>-0.208087366315681</v>
      </c>
    </row>
    <row r="523" spans="1:15">
      <c r="A523">
        <v>1057</v>
      </c>
      <c r="B523" t="s">
        <v>1136</v>
      </c>
      <c r="C523">
        <v>3.57</v>
      </c>
      <c r="D523" s="49">
        <f t="shared" si="39"/>
        <v>4.4625</v>
      </c>
      <c r="E523" s="41">
        <f t="shared" si="40"/>
        <v>-0.0452585074679335</v>
      </c>
      <c r="M523" s="8">
        <v>645</v>
      </c>
      <c r="N523" s="41">
        <f t="shared" si="41"/>
        <v>0.587414215419632</v>
      </c>
      <c r="O523" s="41">
        <f t="shared" si="42"/>
        <v>0.587414215419632</v>
      </c>
    </row>
    <row r="524" spans="1:15">
      <c r="A524">
        <v>1062</v>
      </c>
      <c r="B524" t="s">
        <v>1142</v>
      </c>
      <c r="C524">
        <v>4.6</v>
      </c>
      <c r="D524" s="49">
        <f t="shared" si="39"/>
        <v>4.6</v>
      </c>
      <c r="E524" s="41">
        <f t="shared" si="40"/>
        <v>0.402520854363375</v>
      </c>
      <c r="M524" s="8">
        <v>646</v>
      </c>
      <c r="N524" s="41">
        <f t="shared" si="41"/>
        <v>0.931714645618559</v>
      </c>
      <c r="O524" s="41">
        <f t="shared" si="42"/>
        <v>0.931714645618559</v>
      </c>
    </row>
    <row r="525" spans="1:15">
      <c r="A525">
        <v>1063</v>
      </c>
      <c r="B525" t="s">
        <v>1143</v>
      </c>
      <c r="C525">
        <v>4.52</v>
      </c>
      <c r="D525" s="49">
        <f t="shared" si="39"/>
        <v>4.52</v>
      </c>
      <c r="E525" s="41">
        <f t="shared" si="40"/>
        <v>0.141994680206977</v>
      </c>
      <c r="M525" s="8">
        <v>647</v>
      </c>
      <c r="N525" s="41">
        <f t="shared" si="41"/>
        <v>-1.66134439794853</v>
      </c>
      <c r="O525" s="41">
        <f t="shared" si="42"/>
        <v>-1.66134439794853</v>
      </c>
    </row>
    <row r="526" spans="1:15">
      <c r="A526">
        <v>1065</v>
      </c>
      <c r="B526" t="s">
        <v>1145</v>
      </c>
      <c r="C526">
        <v>3.45</v>
      </c>
      <c r="D526" s="49">
        <f t="shared" si="39"/>
        <v>4.3125</v>
      </c>
      <c r="E526" s="41">
        <f t="shared" si="40"/>
        <v>-0.533745084011177</v>
      </c>
      <c r="M526" s="8">
        <v>648</v>
      </c>
      <c r="N526" s="41">
        <f t="shared" si="41"/>
        <v>0.646764142635001</v>
      </c>
      <c r="O526" s="41">
        <f t="shared" si="42"/>
        <v>0.646764142635001</v>
      </c>
    </row>
    <row r="527" spans="1:15">
      <c r="A527">
        <v>1066</v>
      </c>
      <c r="B527" t="s">
        <v>1146</v>
      </c>
      <c r="C527">
        <v>3.8</v>
      </c>
      <c r="D527" s="49">
        <f t="shared" si="39"/>
        <v>4.75</v>
      </c>
      <c r="E527" s="41">
        <f t="shared" si="40"/>
        <v>0.891007430906621</v>
      </c>
      <c r="M527" s="8">
        <v>649</v>
      </c>
      <c r="N527" s="41">
        <f t="shared" si="41"/>
        <v>-0.248794581027616</v>
      </c>
      <c r="O527" s="41">
        <f t="shared" si="42"/>
        <v>-0.248794581027616</v>
      </c>
    </row>
    <row r="528" spans="1:15">
      <c r="A528">
        <v>1072</v>
      </c>
      <c r="B528" t="s">
        <v>1149</v>
      </c>
      <c r="C528">
        <v>4.02</v>
      </c>
      <c r="D528" s="49">
        <f t="shared" si="39"/>
        <v>4.02</v>
      </c>
      <c r="E528" s="41">
        <f t="shared" si="40"/>
        <v>-1.48629390827051</v>
      </c>
      <c r="M528" s="8">
        <v>650</v>
      </c>
      <c r="N528" s="41">
        <f t="shared" si="41"/>
        <v>0.0301560502648005</v>
      </c>
      <c r="O528" s="41">
        <f t="shared" si="42"/>
        <v>0.0301560502648005</v>
      </c>
    </row>
    <row r="529" spans="1:15">
      <c r="A529">
        <v>1073</v>
      </c>
      <c r="B529" t="s">
        <v>1150</v>
      </c>
      <c r="C529">
        <v>3.59</v>
      </c>
      <c r="D529" s="49">
        <f t="shared" si="39"/>
        <v>4.4875</v>
      </c>
      <c r="E529" s="41">
        <f t="shared" si="40"/>
        <v>0.0361559219559418</v>
      </c>
      <c r="M529" s="8">
        <v>651</v>
      </c>
      <c r="N529" s="41">
        <f t="shared" si="41"/>
        <v>0.931714645618559</v>
      </c>
      <c r="O529" s="41">
        <f t="shared" si="42"/>
        <v>0.931714645618559</v>
      </c>
    </row>
    <row r="530" spans="1:15">
      <c r="A530">
        <v>1074</v>
      </c>
      <c r="B530" t="s">
        <v>1151</v>
      </c>
      <c r="C530">
        <v>4</v>
      </c>
      <c r="D530" s="49">
        <f t="shared" si="39"/>
        <v>5</v>
      </c>
      <c r="E530" s="41">
        <f t="shared" si="40"/>
        <v>1.70515172514536</v>
      </c>
      <c r="M530" s="8">
        <v>652</v>
      </c>
      <c r="N530" s="41">
        <f t="shared" si="41"/>
        <v>0.19898478080369</v>
      </c>
      <c r="O530" s="41">
        <f t="shared" si="42"/>
        <v>0.19898478080369</v>
      </c>
    </row>
    <row r="531" spans="1:15">
      <c r="A531">
        <v>1075</v>
      </c>
      <c r="B531" t="s">
        <v>1152</v>
      </c>
      <c r="C531">
        <v>3.55</v>
      </c>
      <c r="D531" s="49">
        <f t="shared" si="39"/>
        <v>4.4375</v>
      </c>
      <c r="E531" s="41">
        <f t="shared" si="40"/>
        <v>-0.126672936891806</v>
      </c>
      <c r="M531" s="8">
        <v>653</v>
      </c>
      <c r="N531" s="41">
        <f t="shared" si="41"/>
        <v>-0.7779883722828</v>
      </c>
      <c r="O531" s="41">
        <f t="shared" si="42"/>
        <v>-0.7779883722828</v>
      </c>
    </row>
    <row r="532" spans="1:15">
      <c r="A532">
        <v>1077</v>
      </c>
      <c r="B532" t="s">
        <v>1154</v>
      </c>
      <c r="C532">
        <v>3.89</v>
      </c>
      <c r="D532" s="49">
        <f t="shared" si="39"/>
        <v>4.8625</v>
      </c>
      <c r="E532" s="41">
        <f t="shared" si="40"/>
        <v>1.25737236331405</v>
      </c>
      <c r="M532" s="8">
        <v>655</v>
      </c>
      <c r="N532" s="41">
        <f t="shared" si="41"/>
        <v>-1.25833350588366</v>
      </c>
      <c r="O532" s="41">
        <f t="shared" si="42"/>
        <v>-1.25833350588366</v>
      </c>
    </row>
    <row r="533" spans="1:15">
      <c r="A533">
        <v>1082</v>
      </c>
      <c r="B533" t="s">
        <v>1157</v>
      </c>
      <c r="C533">
        <v>3.55</v>
      </c>
      <c r="D533" s="49">
        <f t="shared" si="39"/>
        <v>4.4375</v>
      </c>
      <c r="E533" s="41">
        <f t="shared" si="40"/>
        <v>-0.126672936891806</v>
      </c>
      <c r="M533" s="8">
        <v>656</v>
      </c>
      <c r="N533" s="41">
        <f t="shared" si="41"/>
        <v>-1.38859659296186</v>
      </c>
      <c r="O533" s="41">
        <f t="shared" si="42"/>
        <v>-1.38859659296186</v>
      </c>
    </row>
    <row r="534" spans="1:15">
      <c r="A534">
        <v>1083</v>
      </c>
      <c r="B534" t="s">
        <v>1159</v>
      </c>
      <c r="C534">
        <v>3.5</v>
      </c>
      <c r="D534" s="49">
        <f t="shared" si="39"/>
        <v>4.375</v>
      </c>
      <c r="E534" s="41">
        <f t="shared" si="40"/>
        <v>-0.330209010451491</v>
      </c>
      <c r="M534" s="8">
        <v>658</v>
      </c>
      <c r="N534" s="41">
        <f t="shared" si="41"/>
        <v>-2.69122746374384</v>
      </c>
      <c r="O534" s="41">
        <f t="shared" si="42"/>
        <v>-2.69122746374384</v>
      </c>
    </row>
    <row r="535" spans="1:15">
      <c r="A535">
        <v>1084</v>
      </c>
      <c r="B535" t="s">
        <v>1160</v>
      </c>
      <c r="C535">
        <v>4.13</v>
      </c>
      <c r="D535" s="49">
        <f t="shared" si="39"/>
        <v>4.13</v>
      </c>
      <c r="E535" s="41">
        <f t="shared" si="40"/>
        <v>-1.12807041880546</v>
      </c>
      <c r="M535" s="8">
        <v>659</v>
      </c>
      <c r="N535" s="41">
        <f t="shared" si="41"/>
        <v>0.540565077641129</v>
      </c>
      <c r="O535" s="41">
        <f t="shared" si="42"/>
        <v>0.540565077641129</v>
      </c>
    </row>
    <row r="536" spans="1:15">
      <c r="A536">
        <v>1088</v>
      </c>
      <c r="B536" t="s">
        <v>1163</v>
      </c>
      <c r="C536">
        <v>3.84</v>
      </c>
      <c r="D536" s="49">
        <f t="shared" si="39"/>
        <v>4.8</v>
      </c>
      <c r="E536" s="41">
        <f t="shared" si="40"/>
        <v>1.05383628975437</v>
      </c>
      <c r="M536" s="8">
        <v>660</v>
      </c>
      <c r="N536" s="41">
        <f t="shared" si="41"/>
        <v>0.550428054015549</v>
      </c>
      <c r="O536" s="41">
        <f t="shared" si="42"/>
        <v>0.550428054015549</v>
      </c>
    </row>
    <row r="537" spans="1:15">
      <c r="A537">
        <v>1090</v>
      </c>
      <c r="B537" t="s">
        <v>1165</v>
      </c>
      <c r="C537">
        <v>3.79</v>
      </c>
      <c r="D537" s="49">
        <f t="shared" si="39"/>
        <v>4.7375</v>
      </c>
      <c r="E537" s="41">
        <f t="shared" si="40"/>
        <v>0.850300216194683</v>
      </c>
      <c r="M537" s="8">
        <v>662</v>
      </c>
      <c r="N537" s="41">
        <f t="shared" si="41"/>
        <v>0.663047028519772</v>
      </c>
      <c r="O537" s="41">
        <f t="shared" si="42"/>
        <v>0.663047028519772</v>
      </c>
    </row>
    <row r="538" spans="1:15">
      <c r="A538">
        <v>1091</v>
      </c>
      <c r="B538" t="s">
        <v>1167</v>
      </c>
      <c r="C538">
        <v>4.11</v>
      </c>
      <c r="D538" s="49">
        <f t="shared" si="39"/>
        <v>4.11</v>
      </c>
      <c r="E538" s="41">
        <f t="shared" si="40"/>
        <v>-1.19320196234456</v>
      </c>
      <c r="M538" s="8">
        <v>663</v>
      </c>
      <c r="N538" s="41">
        <f t="shared" si="41"/>
        <v>1.14467238057446</v>
      </c>
      <c r="O538" s="41">
        <f t="shared" si="42"/>
        <v>1.14467238057446</v>
      </c>
    </row>
    <row r="539" spans="1:15">
      <c r="A539">
        <v>1097</v>
      </c>
      <c r="B539" t="s">
        <v>1172</v>
      </c>
      <c r="C539">
        <v>3.85</v>
      </c>
      <c r="D539" s="49">
        <f t="shared" si="39"/>
        <v>4.8125</v>
      </c>
      <c r="E539" s="41">
        <f t="shared" si="40"/>
        <v>1.09454350446631</v>
      </c>
      <c r="M539" s="8">
        <v>664</v>
      </c>
      <c r="N539" s="41">
        <f t="shared" si="41"/>
        <v>0.48393528378725</v>
      </c>
      <c r="O539" s="41">
        <f t="shared" si="42"/>
        <v>0.48393528378725</v>
      </c>
    </row>
    <row r="540" spans="1:15">
      <c r="A540">
        <v>1099</v>
      </c>
      <c r="B540" t="s">
        <v>1174</v>
      </c>
      <c r="C540">
        <v>3.68</v>
      </c>
      <c r="D540" s="49">
        <f t="shared" si="39"/>
        <v>4.6</v>
      </c>
      <c r="E540" s="41">
        <f t="shared" si="40"/>
        <v>0.402520854363378</v>
      </c>
      <c r="M540" s="8">
        <v>665</v>
      </c>
      <c r="N540" s="41">
        <f t="shared" si="41"/>
        <v>0.402520854363378</v>
      </c>
      <c r="O540" s="41">
        <f t="shared" si="42"/>
        <v>0.402520854363378</v>
      </c>
    </row>
    <row r="541" spans="1:15">
      <c r="A541">
        <v>1107</v>
      </c>
      <c r="B541" t="s">
        <v>1182</v>
      </c>
      <c r="C541">
        <v>3.93</v>
      </c>
      <c r="D541" s="49">
        <f t="shared" si="39"/>
        <v>4.9125</v>
      </c>
      <c r="E541" s="41">
        <f t="shared" si="40"/>
        <v>1.4202012221618</v>
      </c>
      <c r="M541" s="8">
        <v>666</v>
      </c>
      <c r="N541" s="41">
        <f t="shared" si="41"/>
        <v>-1.16063619057501</v>
      </c>
      <c r="O541" s="41">
        <f t="shared" si="42"/>
        <v>-1.16063619057501</v>
      </c>
    </row>
    <row r="542" spans="1:15">
      <c r="A542">
        <v>1108</v>
      </c>
      <c r="B542" t="s">
        <v>212</v>
      </c>
      <c r="C542">
        <v>3.69</v>
      </c>
      <c r="D542" s="49">
        <f t="shared" si="39"/>
        <v>4.6125</v>
      </c>
      <c r="E542" s="41">
        <f t="shared" si="40"/>
        <v>0.443228069075313</v>
      </c>
      <c r="M542" s="8">
        <v>668</v>
      </c>
      <c r="N542" s="41">
        <f t="shared" si="41"/>
        <v>-0.90011001641861</v>
      </c>
      <c r="O542" s="41">
        <f t="shared" si="42"/>
        <v>-0.90011001641861</v>
      </c>
    </row>
    <row r="543" spans="1:15">
      <c r="A543">
        <v>1110</v>
      </c>
      <c r="B543" t="s">
        <v>1184</v>
      </c>
      <c r="C543">
        <v>3.85</v>
      </c>
      <c r="D543" s="49">
        <f t="shared" si="39"/>
        <v>4.8125</v>
      </c>
      <c r="E543" s="41">
        <f t="shared" si="40"/>
        <v>1.09454350446631</v>
      </c>
      <c r="M543" s="8">
        <v>669</v>
      </c>
      <c r="N543" s="41">
        <f t="shared" si="41"/>
        <v>-0.452330654587301</v>
      </c>
      <c r="O543" s="41">
        <f t="shared" si="42"/>
        <v>-0.452330654587301</v>
      </c>
    </row>
    <row r="544" spans="1:15">
      <c r="A544">
        <v>1115</v>
      </c>
      <c r="B544" t="s">
        <v>1190</v>
      </c>
      <c r="C544">
        <v>4.02</v>
      </c>
      <c r="D544" s="49">
        <f t="shared" si="39"/>
        <v>4.02</v>
      </c>
      <c r="E544" s="41">
        <f t="shared" si="40"/>
        <v>-1.48629390827051</v>
      </c>
      <c r="M544" s="8">
        <v>670</v>
      </c>
      <c r="N544" s="41">
        <f t="shared" si="41"/>
        <v>1.54232286629761</v>
      </c>
      <c r="O544" s="41">
        <f t="shared" si="42"/>
        <v>1.54232286629761</v>
      </c>
    </row>
    <row r="545" spans="1:15">
      <c r="A545">
        <v>1120</v>
      </c>
      <c r="B545" t="s">
        <v>1194</v>
      </c>
      <c r="C545">
        <v>4.03</v>
      </c>
      <c r="D545" s="49">
        <f t="shared" si="39"/>
        <v>4.03</v>
      </c>
      <c r="E545" s="41">
        <f t="shared" si="40"/>
        <v>-1.45372813650095</v>
      </c>
      <c r="M545" s="8">
        <v>671</v>
      </c>
      <c r="N545" s="41">
        <f t="shared" si="41"/>
        <v>0.687471357346936</v>
      </c>
      <c r="O545" s="41">
        <f t="shared" si="42"/>
        <v>0.687471357346936</v>
      </c>
    </row>
    <row r="546" spans="1:15">
      <c r="A546">
        <v>1121</v>
      </c>
      <c r="B546" t="s">
        <v>1195</v>
      </c>
      <c r="C546">
        <v>4.19</v>
      </c>
      <c r="D546" s="49">
        <f t="shared" si="39"/>
        <v>4.19</v>
      </c>
      <c r="E546" s="41">
        <f t="shared" si="40"/>
        <v>-0.932675788188159</v>
      </c>
      <c r="M546" s="8">
        <v>672</v>
      </c>
      <c r="N546" s="41">
        <f t="shared" si="41"/>
        <v>0.402520854363378</v>
      </c>
      <c r="O546" s="41">
        <f t="shared" si="42"/>
        <v>0.402520854363378</v>
      </c>
    </row>
    <row r="547" spans="1:15">
      <c r="A547">
        <v>1124</v>
      </c>
      <c r="B547" t="s">
        <v>1197</v>
      </c>
      <c r="C547">
        <v>4.38</v>
      </c>
      <c r="D547" s="49">
        <f t="shared" si="39"/>
        <v>4.38</v>
      </c>
      <c r="E547" s="41">
        <f t="shared" si="40"/>
        <v>-0.313926124566717</v>
      </c>
      <c r="M547" s="8">
        <v>673</v>
      </c>
      <c r="N547" s="41">
        <f t="shared" si="41"/>
        <v>1.29807957802599</v>
      </c>
      <c r="O547" s="41">
        <f t="shared" si="42"/>
        <v>1.29807957802599</v>
      </c>
    </row>
    <row r="548" spans="1:15">
      <c r="A548">
        <v>1125</v>
      </c>
      <c r="B548" t="s">
        <v>1198</v>
      </c>
      <c r="C548">
        <v>3.49</v>
      </c>
      <c r="D548" s="49">
        <f t="shared" si="39"/>
        <v>4.3625</v>
      </c>
      <c r="E548" s="41">
        <f t="shared" si="40"/>
        <v>-0.370916225163426</v>
      </c>
      <c r="M548" s="8">
        <v>675</v>
      </c>
      <c r="N548" s="41">
        <f t="shared" si="41"/>
        <v>0.395086176118407</v>
      </c>
      <c r="O548" s="41">
        <f t="shared" si="42"/>
        <v>0.395086176118407</v>
      </c>
    </row>
    <row r="549" spans="1:15">
      <c r="A549">
        <v>1129</v>
      </c>
      <c r="B549" t="s">
        <v>1200</v>
      </c>
      <c r="C549">
        <v>3.89</v>
      </c>
      <c r="D549" s="49">
        <f t="shared" si="39"/>
        <v>4.8625</v>
      </c>
      <c r="E549" s="41">
        <f t="shared" si="40"/>
        <v>1.25737236331405</v>
      </c>
      <c r="M549" s="8">
        <v>676</v>
      </c>
      <c r="N549" s="41">
        <f t="shared" si="41"/>
        <v>-0.615159513435049</v>
      </c>
      <c r="O549" s="41">
        <f t="shared" si="42"/>
        <v>-0.615159513435049</v>
      </c>
    </row>
    <row r="550" spans="1:15">
      <c r="A550">
        <v>1134</v>
      </c>
      <c r="B550" t="s">
        <v>1203</v>
      </c>
      <c r="C550">
        <v>4.01</v>
      </c>
      <c r="D550" s="49">
        <f t="shared" si="39"/>
        <v>4.01</v>
      </c>
      <c r="E550" s="41">
        <f t="shared" si="40"/>
        <v>-1.51885968004005</v>
      </c>
      <c r="M550" s="8">
        <v>677</v>
      </c>
      <c r="N550" s="41">
        <f t="shared" si="41"/>
        <v>0.41481212886725</v>
      </c>
      <c r="O550" s="41">
        <f t="shared" si="42"/>
        <v>0.41481212886725</v>
      </c>
    </row>
    <row r="551" spans="1:15">
      <c r="A551">
        <v>1135</v>
      </c>
      <c r="B551" t="s">
        <v>1204</v>
      </c>
      <c r="C551">
        <v>3.71</v>
      </c>
      <c r="D551" s="49">
        <f t="shared" si="39"/>
        <v>4.6375</v>
      </c>
      <c r="E551" s="41">
        <f t="shared" si="40"/>
        <v>0.524642498499188</v>
      </c>
      <c r="M551" s="8">
        <v>678</v>
      </c>
      <c r="N551" s="41">
        <f t="shared" si="41"/>
        <v>-0.208087366315681</v>
      </c>
      <c r="O551" s="41">
        <f t="shared" si="42"/>
        <v>-0.208087366315681</v>
      </c>
    </row>
    <row r="552" spans="1:15">
      <c r="A552">
        <v>1137</v>
      </c>
      <c r="B552" t="s">
        <v>1206</v>
      </c>
      <c r="C552">
        <v>3.71</v>
      </c>
      <c r="D552" s="49">
        <f t="shared" si="39"/>
        <v>4.6375</v>
      </c>
      <c r="E552" s="41">
        <f t="shared" si="40"/>
        <v>0.524642498499188</v>
      </c>
      <c r="M552" s="8">
        <v>680</v>
      </c>
      <c r="N552" s="41">
        <f t="shared" si="41"/>
        <v>0.0361559219559418</v>
      </c>
      <c r="O552" s="41">
        <f t="shared" si="42"/>
        <v>0.0361559219559418</v>
      </c>
    </row>
    <row r="553" spans="1:15">
      <c r="A553">
        <v>1138</v>
      </c>
      <c r="B553" t="s">
        <v>1207</v>
      </c>
      <c r="C553">
        <v>3.82</v>
      </c>
      <c r="D553" s="49">
        <f t="shared" si="39"/>
        <v>4.775</v>
      </c>
      <c r="E553" s="41">
        <f t="shared" si="40"/>
        <v>0.972421860330493</v>
      </c>
      <c r="M553" s="8">
        <v>682</v>
      </c>
      <c r="N553" s="41">
        <f t="shared" si="41"/>
        <v>-0.0980626426026816</v>
      </c>
      <c r="O553" s="41">
        <f t="shared" si="42"/>
        <v>-0.0980626426026816</v>
      </c>
    </row>
    <row r="554" spans="1:15">
      <c r="A554">
        <v>1139</v>
      </c>
      <c r="B554" t="s">
        <v>1209</v>
      </c>
      <c r="C554">
        <v>4.6</v>
      </c>
      <c r="D554" s="49">
        <f t="shared" si="39"/>
        <v>4.6</v>
      </c>
      <c r="E554" s="41">
        <f t="shared" si="40"/>
        <v>0.402520854363375</v>
      </c>
      <c r="M554" s="8">
        <v>684</v>
      </c>
      <c r="N554" s="41">
        <f t="shared" si="41"/>
        <v>0.848783089341809</v>
      </c>
      <c r="O554" s="41">
        <f t="shared" si="42"/>
        <v>0.848783089341809</v>
      </c>
    </row>
    <row r="555" spans="1:15">
      <c r="A555">
        <v>1140</v>
      </c>
      <c r="B555" t="s">
        <v>1210</v>
      </c>
      <c r="C555">
        <v>3.71</v>
      </c>
      <c r="D555" s="49">
        <f t="shared" si="39"/>
        <v>4.6375</v>
      </c>
      <c r="E555" s="41">
        <f t="shared" si="40"/>
        <v>0.524642498499188</v>
      </c>
      <c r="M555" s="8">
        <v>685</v>
      </c>
      <c r="N555" s="41">
        <f t="shared" si="41"/>
        <v>-0.179432197691661</v>
      </c>
      <c r="O555" s="41">
        <f t="shared" si="42"/>
        <v>-0.179432197691661</v>
      </c>
    </row>
    <row r="556" spans="1:15">
      <c r="A556">
        <v>1142</v>
      </c>
      <c r="B556" t="s">
        <v>1212</v>
      </c>
      <c r="C556">
        <v>3.64</v>
      </c>
      <c r="D556" s="49">
        <f t="shared" si="39"/>
        <v>4.55</v>
      </c>
      <c r="E556" s="41">
        <f t="shared" si="40"/>
        <v>0.239691995515627</v>
      </c>
      <c r="M556" s="8">
        <v>686</v>
      </c>
      <c r="N556" s="41">
        <f t="shared" si="41"/>
        <v>-0.28299344962309</v>
      </c>
      <c r="O556" s="41">
        <f t="shared" si="42"/>
        <v>-0.28299344962309</v>
      </c>
    </row>
    <row r="557" spans="1:15">
      <c r="A557">
        <v>1151</v>
      </c>
      <c r="B557" t="s">
        <v>1216</v>
      </c>
      <c r="C557">
        <v>4.11</v>
      </c>
      <c r="D557" s="49">
        <f t="shared" si="39"/>
        <v>4.11</v>
      </c>
      <c r="E557" s="41">
        <f t="shared" si="40"/>
        <v>-1.19320196234456</v>
      </c>
      <c r="M557" s="8">
        <v>687</v>
      </c>
      <c r="N557" s="41">
        <f t="shared" si="41"/>
        <v>-0.573951252668534</v>
      </c>
      <c r="O557" s="41">
        <f t="shared" si="42"/>
        <v>-0.573951252668534</v>
      </c>
    </row>
    <row r="558" spans="1:15">
      <c r="A558">
        <v>1152</v>
      </c>
      <c r="B558" t="s">
        <v>1217</v>
      </c>
      <c r="C558">
        <v>3.8</v>
      </c>
      <c r="D558" s="49">
        <f t="shared" si="39"/>
        <v>4.75</v>
      </c>
      <c r="E558" s="41">
        <f t="shared" si="40"/>
        <v>0.891007430906621</v>
      </c>
      <c r="M558" s="8">
        <v>688</v>
      </c>
      <c r="N558" s="41">
        <f t="shared" si="41"/>
        <v>0.687471357346936</v>
      </c>
      <c r="O558" s="41">
        <f t="shared" si="42"/>
        <v>0.687471357346936</v>
      </c>
    </row>
    <row r="559" spans="1:15">
      <c r="A559">
        <v>1154</v>
      </c>
      <c r="B559" t="s">
        <v>1219</v>
      </c>
      <c r="C559">
        <v>3.82</v>
      </c>
      <c r="D559" s="49">
        <f t="shared" si="39"/>
        <v>4.775</v>
      </c>
      <c r="E559" s="41">
        <f t="shared" si="40"/>
        <v>0.972421860330493</v>
      </c>
      <c r="M559" s="8">
        <v>689</v>
      </c>
      <c r="N559" s="41">
        <f t="shared" si="41"/>
        <v>0.60605692792306</v>
      </c>
      <c r="O559" s="41">
        <f t="shared" si="42"/>
        <v>0.60605692792306</v>
      </c>
    </row>
    <row r="560" spans="1:15">
      <c r="A560">
        <v>1157</v>
      </c>
      <c r="B560" t="s">
        <v>1222</v>
      </c>
      <c r="C560">
        <v>3.64</v>
      </c>
      <c r="D560" s="49">
        <f t="shared" si="39"/>
        <v>4.55</v>
      </c>
      <c r="E560" s="41">
        <f t="shared" si="40"/>
        <v>0.239691995515627</v>
      </c>
      <c r="M560" s="8">
        <v>690</v>
      </c>
      <c r="N560" s="41">
        <f t="shared" si="41"/>
        <v>0.439469569803303</v>
      </c>
      <c r="O560" s="41">
        <f t="shared" si="42"/>
        <v>0.439469569803303</v>
      </c>
    </row>
    <row r="561" spans="1:15">
      <c r="A561">
        <v>1159</v>
      </c>
      <c r="B561" t="s">
        <v>1224</v>
      </c>
      <c r="C561">
        <v>4.17</v>
      </c>
      <c r="D561" s="49">
        <f t="shared" si="39"/>
        <v>4.17</v>
      </c>
      <c r="E561" s="41">
        <f t="shared" si="40"/>
        <v>-0.99780733172726</v>
      </c>
      <c r="M561" s="8">
        <v>691</v>
      </c>
      <c r="N561" s="41">
        <f t="shared" si="41"/>
        <v>0.646764142635001</v>
      </c>
      <c r="O561" s="41">
        <f t="shared" si="42"/>
        <v>0.646764142635001</v>
      </c>
    </row>
    <row r="562" spans="1:15">
      <c r="A562">
        <v>1161</v>
      </c>
      <c r="B562" t="s">
        <v>1226</v>
      </c>
      <c r="C562">
        <v>3.87</v>
      </c>
      <c r="D562" s="49">
        <f t="shared" si="39"/>
        <v>4.8375</v>
      </c>
      <c r="E562" s="41">
        <f t="shared" si="40"/>
        <v>1.17595793389018</v>
      </c>
      <c r="M562" s="8">
        <v>692</v>
      </c>
      <c r="N562" s="41">
        <f t="shared" si="41"/>
        <v>0.385223199743984</v>
      </c>
      <c r="O562" s="41">
        <f t="shared" si="42"/>
        <v>0.385223199743984</v>
      </c>
    </row>
    <row r="563" spans="1:15">
      <c r="A563">
        <v>1162</v>
      </c>
      <c r="B563" t="s">
        <v>1227</v>
      </c>
      <c r="C563">
        <v>3.67</v>
      </c>
      <c r="D563" s="49">
        <f t="shared" si="39"/>
        <v>4.5875</v>
      </c>
      <c r="E563" s="41">
        <f t="shared" si="40"/>
        <v>0.36181363965144</v>
      </c>
      <c r="M563" s="8">
        <v>693</v>
      </c>
      <c r="N563" s="41">
        <f t="shared" si="41"/>
        <v>-0.231212823657377</v>
      </c>
      <c r="O563" s="41">
        <f t="shared" si="42"/>
        <v>-0.231212823657377</v>
      </c>
    </row>
    <row r="564" spans="1:15">
      <c r="A564">
        <v>1163</v>
      </c>
      <c r="B564" t="s">
        <v>1228</v>
      </c>
      <c r="C564">
        <v>3.64</v>
      </c>
      <c r="D564" s="49">
        <f t="shared" si="39"/>
        <v>4.55</v>
      </c>
      <c r="E564" s="41">
        <f t="shared" si="40"/>
        <v>0.239691995515627</v>
      </c>
      <c r="M564" s="8">
        <v>694</v>
      </c>
      <c r="N564" s="41">
        <f t="shared" si="41"/>
        <v>-0.189295174066084</v>
      </c>
      <c r="O564" s="41">
        <f t="shared" si="42"/>
        <v>-0.189295174066084</v>
      </c>
    </row>
    <row r="565" spans="1:15">
      <c r="A565">
        <v>1164</v>
      </c>
      <c r="B565" t="s">
        <v>1229</v>
      </c>
      <c r="C565">
        <v>3.38</v>
      </c>
      <c r="D565" s="49">
        <f t="shared" si="39"/>
        <v>4.225</v>
      </c>
      <c r="E565" s="41">
        <f t="shared" si="40"/>
        <v>-0.818695586994737</v>
      </c>
      <c r="M565" s="8">
        <v>695</v>
      </c>
      <c r="N565" s="41">
        <f t="shared" si="41"/>
        <v>0.313716621029428</v>
      </c>
      <c r="O565" s="41">
        <f t="shared" si="42"/>
        <v>0.313716621029428</v>
      </c>
    </row>
    <row r="566" spans="1:15">
      <c r="A566">
        <v>1165</v>
      </c>
      <c r="B566" t="s">
        <v>1230</v>
      </c>
      <c r="C566">
        <v>3.8</v>
      </c>
      <c r="D566" s="49">
        <f t="shared" si="39"/>
        <v>4.75</v>
      </c>
      <c r="E566" s="41">
        <f t="shared" si="40"/>
        <v>0.891007430906621</v>
      </c>
      <c r="M566" s="8">
        <v>696</v>
      </c>
      <c r="N566" s="41">
        <f t="shared" si="41"/>
        <v>0.48393528378725</v>
      </c>
      <c r="O566" s="41">
        <f t="shared" si="42"/>
        <v>0.48393528378725</v>
      </c>
    </row>
    <row r="567" spans="1:15">
      <c r="A567">
        <v>1166</v>
      </c>
      <c r="B567" t="s">
        <v>1231</v>
      </c>
      <c r="C567">
        <v>3.73</v>
      </c>
      <c r="D567" s="49">
        <f t="shared" si="39"/>
        <v>4.6625</v>
      </c>
      <c r="E567" s="41">
        <f t="shared" si="40"/>
        <v>0.60605692792306</v>
      </c>
      <c r="M567" s="8">
        <v>697</v>
      </c>
      <c r="N567" s="41">
        <f t="shared" si="41"/>
        <v>-0.302719402371933</v>
      </c>
      <c r="O567" s="41">
        <f t="shared" si="42"/>
        <v>-0.302719402371933</v>
      </c>
    </row>
    <row r="568" spans="1:15">
      <c r="A568">
        <v>1167</v>
      </c>
      <c r="B568" t="s">
        <v>1232</v>
      </c>
      <c r="C568">
        <v>4.02</v>
      </c>
      <c r="D568" s="49">
        <f t="shared" si="39"/>
        <v>4.02</v>
      </c>
      <c r="E568" s="41">
        <f t="shared" si="40"/>
        <v>-1.48629390827051</v>
      </c>
      <c r="M568" s="8">
        <v>698</v>
      </c>
      <c r="N568" s="41">
        <f t="shared" si="41"/>
        <v>-0.0388847843561522</v>
      </c>
      <c r="O568" s="41">
        <f t="shared" si="42"/>
        <v>-0.0388847843561522</v>
      </c>
    </row>
    <row r="569" spans="1:15">
      <c r="A569">
        <v>1170</v>
      </c>
      <c r="B569" t="s">
        <v>1234</v>
      </c>
      <c r="C569">
        <v>3.96</v>
      </c>
      <c r="D569" s="49">
        <f t="shared" si="39"/>
        <v>4.95</v>
      </c>
      <c r="E569" s="41">
        <f t="shared" si="40"/>
        <v>1.54232286629761</v>
      </c>
      <c r="M569" s="8">
        <v>699</v>
      </c>
      <c r="N569" s="41">
        <f t="shared" si="41"/>
        <v>-1.03037310349681</v>
      </c>
      <c r="O569" s="41">
        <f t="shared" si="42"/>
        <v>-1.03037310349681</v>
      </c>
    </row>
    <row r="570" spans="1:15">
      <c r="A570">
        <v>1171</v>
      </c>
      <c r="B570" t="s">
        <v>1235</v>
      </c>
      <c r="C570">
        <v>4.27</v>
      </c>
      <c r="D570" s="49">
        <f t="shared" si="39"/>
        <v>4.27</v>
      </c>
      <c r="E570" s="41">
        <f t="shared" si="40"/>
        <v>-0.672149614031764</v>
      </c>
      <c r="M570" s="8">
        <v>700</v>
      </c>
      <c r="N570" s="41">
        <f t="shared" si="41"/>
        <v>-0.744087595127309</v>
      </c>
      <c r="O570" s="41">
        <f t="shared" si="42"/>
        <v>-0.744087595127309</v>
      </c>
    </row>
    <row r="571" spans="1:15">
      <c r="A571">
        <v>1172</v>
      </c>
      <c r="B571" t="s">
        <v>1236</v>
      </c>
      <c r="C571">
        <v>4.09</v>
      </c>
      <c r="D571" s="49">
        <f t="shared" si="39"/>
        <v>4.09</v>
      </c>
      <c r="E571" s="41">
        <f t="shared" si="40"/>
        <v>-1.25833350588366</v>
      </c>
      <c r="M571" s="8">
        <v>701</v>
      </c>
      <c r="N571" s="41">
        <f t="shared" si="41"/>
        <v>-0.330209010451491</v>
      </c>
      <c r="O571" s="41">
        <f t="shared" si="42"/>
        <v>-0.330209010451491</v>
      </c>
    </row>
    <row r="572" spans="1:15">
      <c r="A572">
        <v>1173</v>
      </c>
      <c r="B572" t="s">
        <v>1237</v>
      </c>
      <c r="C572">
        <v>3.6</v>
      </c>
      <c r="D572" s="49">
        <f t="shared" si="39"/>
        <v>4.5</v>
      </c>
      <c r="E572" s="41">
        <f t="shared" si="40"/>
        <v>0.0768631366678795</v>
      </c>
      <c r="M572" s="8">
        <v>702</v>
      </c>
      <c r="N572" s="41">
        <f t="shared" si="41"/>
        <v>0.444401057990517</v>
      </c>
      <c r="O572" s="41">
        <f t="shared" si="42"/>
        <v>0.444401057990517</v>
      </c>
    </row>
    <row r="573" spans="1:15">
      <c r="A573">
        <v>1174</v>
      </c>
      <c r="B573" t="s">
        <v>1238</v>
      </c>
      <c r="C573">
        <v>4.01</v>
      </c>
      <c r="D573" s="49">
        <f t="shared" si="39"/>
        <v>4.01</v>
      </c>
      <c r="E573" s="41">
        <f t="shared" si="40"/>
        <v>-1.51885968004005</v>
      </c>
      <c r="M573" s="8">
        <v>703</v>
      </c>
      <c r="N573" s="41">
        <f t="shared" si="41"/>
        <v>-0.452330654587301</v>
      </c>
      <c r="O573" s="41">
        <f t="shared" si="42"/>
        <v>-0.452330654587301</v>
      </c>
    </row>
    <row r="574" spans="1:15">
      <c r="A574">
        <v>1175</v>
      </c>
      <c r="B574" t="s">
        <v>1239</v>
      </c>
      <c r="C574">
        <v>4.17</v>
      </c>
      <c r="D574" s="49">
        <f t="shared" si="39"/>
        <v>4.17</v>
      </c>
      <c r="E574" s="41">
        <f t="shared" si="40"/>
        <v>-0.99780733172726</v>
      </c>
      <c r="M574" s="8">
        <v>704</v>
      </c>
      <c r="N574" s="41">
        <f t="shared" si="41"/>
        <v>-0.798333965186628</v>
      </c>
      <c r="O574" s="41">
        <f t="shared" si="42"/>
        <v>-0.798333965186628</v>
      </c>
    </row>
    <row r="575" spans="1:15">
      <c r="A575">
        <v>1176</v>
      </c>
      <c r="B575" t="s">
        <v>1240</v>
      </c>
      <c r="C575">
        <v>3.56</v>
      </c>
      <c r="D575" s="49">
        <f t="shared" si="39"/>
        <v>4.45</v>
      </c>
      <c r="E575" s="41">
        <f t="shared" si="40"/>
        <v>-0.0859657221798682</v>
      </c>
      <c r="M575" s="8">
        <v>705</v>
      </c>
      <c r="N575" s="41">
        <f t="shared" si="41"/>
        <v>-0.26080175278064</v>
      </c>
      <c r="O575" s="41">
        <f t="shared" si="42"/>
        <v>-0.26080175278064</v>
      </c>
    </row>
    <row r="576" spans="1:15">
      <c r="A576">
        <v>1179</v>
      </c>
      <c r="B576" t="s">
        <v>1242</v>
      </c>
      <c r="C576">
        <v>3.8</v>
      </c>
      <c r="D576" s="49">
        <f t="shared" si="39"/>
        <v>4.75</v>
      </c>
      <c r="E576" s="41">
        <f t="shared" si="40"/>
        <v>0.891007430906621</v>
      </c>
      <c r="M576" s="8">
        <v>706</v>
      </c>
      <c r="N576" s="41">
        <f t="shared" si="41"/>
        <v>0.19898478080369</v>
      </c>
      <c r="O576" s="41">
        <f t="shared" si="42"/>
        <v>0.19898478080369</v>
      </c>
    </row>
    <row r="577" spans="1:15">
      <c r="A577">
        <v>10000</v>
      </c>
      <c r="B577" t="s">
        <v>1245</v>
      </c>
      <c r="C577">
        <v>3.39</v>
      </c>
      <c r="D577" s="49">
        <f t="shared" si="39"/>
        <v>4.2375</v>
      </c>
      <c r="E577" s="41">
        <f t="shared" si="40"/>
        <v>-0.7779883722828</v>
      </c>
      <c r="M577" s="8">
        <v>708</v>
      </c>
      <c r="N577" s="41">
        <f t="shared" si="41"/>
        <v>-0.374225981086492</v>
      </c>
      <c r="O577" s="41">
        <f t="shared" si="42"/>
        <v>-0.374225981086492</v>
      </c>
    </row>
    <row r="578" spans="13:15">
      <c r="M578" s="8">
        <v>709</v>
      </c>
      <c r="N578" s="41">
        <f t="shared" si="41"/>
        <v>-0.144911780381184</v>
      </c>
      <c r="O578" s="41">
        <f t="shared" si="42"/>
        <v>-0.144911780381184</v>
      </c>
    </row>
    <row r="579" spans="4:15">
      <c r="D579" s="41">
        <f>AVERAGE(D2:D577)</f>
        <v>4.47639756944445</v>
      </c>
      <c r="M579" s="8">
        <v>710</v>
      </c>
      <c r="N579" s="41">
        <f t="shared" ref="N579:N642" si="43">IFERROR(IFERROR(VLOOKUP(M579,$A:$E,5,0),VLOOKUP(M579,$H:$K,4,0)),"")</f>
        <v>-0.574452298723114</v>
      </c>
      <c r="O579" s="41">
        <f t="shared" ref="O579:O642" si="44">IF(N579&lt;&gt;"",N579,$N$980)</f>
        <v>-0.574452298723114</v>
      </c>
    </row>
    <row r="580" spans="4:15">
      <c r="D580" s="41">
        <f>STDEV(D2:D577)</f>
        <v>0.307070874007365</v>
      </c>
      <c r="M580" s="8">
        <v>711</v>
      </c>
      <c r="N580" s="41">
        <f t="shared" si="43"/>
        <v>-0.480252977111525</v>
      </c>
      <c r="O580" s="41">
        <f t="shared" si="44"/>
        <v>-0.480252977111525</v>
      </c>
    </row>
    <row r="581" spans="13:15">
      <c r="M581" s="8">
        <v>712</v>
      </c>
      <c r="N581" s="41">
        <f t="shared" si="43"/>
        <v>0.60605692792306</v>
      </c>
      <c r="O581" s="41">
        <f t="shared" si="44"/>
        <v>0.60605692792306</v>
      </c>
    </row>
    <row r="582" spans="13:15">
      <c r="M582" s="8">
        <v>713</v>
      </c>
      <c r="N582" s="41">
        <f t="shared" si="43"/>
        <v>-0.292856425997513</v>
      </c>
      <c r="O582" s="41">
        <f t="shared" si="44"/>
        <v>-0.292856425997513</v>
      </c>
    </row>
    <row r="583" spans="13:15">
      <c r="M583" s="8">
        <v>714</v>
      </c>
      <c r="N583" s="41">
        <f t="shared" si="43"/>
        <v>1.4202012221618</v>
      </c>
      <c r="O583" s="41">
        <f t="shared" si="44"/>
        <v>1.4202012221618</v>
      </c>
    </row>
    <row r="584" spans="13:15">
      <c r="M584" s="8">
        <v>715</v>
      </c>
      <c r="N584" s="41">
        <f t="shared" si="43"/>
        <v>-2.36556974604835</v>
      </c>
      <c r="O584" s="41">
        <f t="shared" si="44"/>
        <v>-2.36556974604835</v>
      </c>
    </row>
    <row r="585" spans="13:15">
      <c r="M585" s="8">
        <v>716</v>
      </c>
      <c r="N585" s="41">
        <f t="shared" si="43"/>
        <v>0.547962309921946</v>
      </c>
      <c r="O585" s="41">
        <f t="shared" si="44"/>
        <v>0.547962309921946</v>
      </c>
    </row>
    <row r="586" spans="13:15">
      <c r="M586" s="8">
        <v>717</v>
      </c>
      <c r="N586" s="41" t="str">
        <f t="shared" si="43"/>
        <v/>
      </c>
      <c r="O586" s="41">
        <f t="shared" si="44"/>
        <v>0.0671422116688836</v>
      </c>
    </row>
    <row r="587" spans="13:15">
      <c r="M587" s="8">
        <v>718</v>
      </c>
      <c r="N587" s="41">
        <f t="shared" si="43"/>
        <v>-1.2372364138484</v>
      </c>
      <c r="O587" s="41">
        <f t="shared" si="44"/>
        <v>-1.2372364138484</v>
      </c>
    </row>
    <row r="588" spans="13:15">
      <c r="M588" s="8">
        <v>719</v>
      </c>
      <c r="N588" s="41">
        <f t="shared" si="43"/>
        <v>-0.739156106940095</v>
      </c>
      <c r="O588" s="41">
        <f t="shared" si="44"/>
        <v>-0.739156106940095</v>
      </c>
    </row>
    <row r="589" spans="13:15">
      <c r="M589" s="8">
        <v>720</v>
      </c>
      <c r="N589" s="41">
        <f t="shared" si="43"/>
        <v>-1.38859659296185</v>
      </c>
      <c r="O589" s="41">
        <f t="shared" si="44"/>
        <v>-1.38859659296185</v>
      </c>
    </row>
    <row r="590" spans="13:15">
      <c r="M590" s="8">
        <v>723</v>
      </c>
      <c r="N590" s="41">
        <f t="shared" si="43"/>
        <v>0.210155369097999</v>
      </c>
      <c r="O590" s="41">
        <f t="shared" si="44"/>
        <v>0.210155369097999</v>
      </c>
    </row>
    <row r="591" spans="13:15">
      <c r="M591" s="8">
        <v>725</v>
      </c>
      <c r="N591" s="41">
        <f t="shared" si="43"/>
        <v>-1.02223166055442</v>
      </c>
      <c r="O591" s="41">
        <f t="shared" si="44"/>
        <v>-1.02223166055442</v>
      </c>
    </row>
    <row r="592" spans="13:15">
      <c r="M592" s="8">
        <v>726</v>
      </c>
      <c r="N592" s="41">
        <f t="shared" si="43"/>
        <v>0.254538762782895</v>
      </c>
      <c r="O592" s="41">
        <f t="shared" si="44"/>
        <v>0.254538762782895</v>
      </c>
    </row>
    <row r="593" spans="13:15">
      <c r="M593" s="8">
        <v>728</v>
      </c>
      <c r="N593" s="41">
        <f t="shared" si="43"/>
        <v>-1.16063619057501</v>
      </c>
      <c r="O593" s="41">
        <f t="shared" si="44"/>
        <v>-1.16063619057501</v>
      </c>
    </row>
    <row r="594" spans="13:15">
      <c r="M594" s="8">
        <v>729</v>
      </c>
      <c r="N594" s="41">
        <f t="shared" si="43"/>
        <v>0.451798290271333</v>
      </c>
      <c r="O594" s="41">
        <f t="shared" si="44"/>
        <v>0.451798290271333</v>
      </c>
    </row>
    <row r="595" spans="13:15">
      <c r="M595" s="8">
        <v>731</v>
      </c>
      <c r="N595" s="41">
        <f t="shared" si="43"/>
        <v>0.160840487225889</v>
      </c>
      <c r="O595" s="41">
        <f t="shared" si="44"/>
        <v>0.160840487225889</v>
      </c>
    </row>
    <row r="596" spans="13:15">
      <c r="M596" s="8">
        <v>734</v>
      </c>
      <c r="N596" s="41">
        <f t="shared" si="43"/>
        <v>-1.19320196234456</v>
      </c>
      <c r="O596" s="41">
        <f t="shared" si="44"/>
        <v>-1.19320196234456</v>
      </c>
    </row>
    <row r="597" spans="13:15">
      <c r="M597" s="8">
        <v>736</v>
      </c>
      <c r="N597" s="41">
        <f t="shared" si="43"/>
        <v>0.215086857285209</v>
      </c>
      <c r="O597" s="41">
        <f t="shared" si="44"/>
        <v>0.215086857285209</v>
      </c>
    </row>
    <row r="598" spans="13:15">
      <c r="M598" s="8">
        <v>737</v>
      </c>
      <c r="N598" s="41">
        <f t="shared" si="43"/>
        <v>1.09454350446631</v>
      </c>
      <c r="O598" s="41">
        <f t="shared" si="44"/>
        <v>1.09454350446631</v>
      </c>
    </row>
    <row r="599" spans="13:15">
      <c r="M599" s="8">
        <v>738</v>
      </c>
      <c r="N599" s="41">
        <f t="shared" si="43"/>
        <v>0.224949833659632</v>
      </c>
      <c r="O599" s="41">
        <f t="shared" si="44"/>
        <v>0.224949833659632</v>
      </c>
    </row>
    <row r="600" spans="13:15">
      <c r="M600" s="8">
        <v>739</v>
      </c>
      <c r="N600" s="41">
        <f t="shared" si="43"/>
        <v>-0.904360961211661</v>
      </c>
      <c r="O600" s="41">
        <f t="shared" si="44"/>
        <v>-0.904360961211661</v>
      </c>
    </row>
    <row r="601" spans="13:15">
      <c r="M601" s="8">
        <v>740</v>
      </c>
      <c r="N601" s="41">
        <f t="shared" si="43"/>
        <v>-1.06293887526636</v>
      </c>
      <c r="O601" s="41">
        <f t="shared" si="44"/>
        <v>-1.06293887526636</v>
      </c>
    </row>
    <row r="602" spans="13:15">
      <c r="M602" s="8">
        <v>741</v>
      </c>
      <c r="N602" s="41">
        <f t="shared" si="43"/>
        <v>-0.330209010451491</v>
      </c>
      <c r="O602" s="41">
        <f t="shared" si="44"/>
        <v>-0.330209010451491</v>
      </c>
    </row>
    <row r="603" spans="13:15">
      <c r="M603" s="8">
        <v>743</v>
      </c>
      <c r="N603" s="41">
        <f t="shared" si="43"/>
        <v>-0.231212823657377</v>
      </c>
      <c r="O603" s="41">
        <f t="shared" si="44"/>
        <v>-0.231212823657377</v>
      </c>
    </row>
    <row r="604" spans="13:15">
      <c r="M604" s="8">
        <v>744</v>
      </c>
      <c r="N604" s="41">
        <f t="shared" si="43"/>
        <v>0.19898478080369</v>
      </c>
      <c r="O604" s="41">
        <f t="shared" si="44"/>
        <v>0.19898478080369</v>
      </c>
    </row>
    <row r="605" spans="13:15">
      <c r="M605" s="8">
        <v>745</v>
      </c>
      <c r="N605" s="41">
        <f t="shared" si="43"/>
        <v>0.402520854363378</v>
      </c>
      <c r="O605" s="41">
        <f t="shared" si="44"/>
        <v>0.402520854363378</v>
      </c>
    </row>
    <row r="606" spans="13:15">
      <c r="M606" s="8">
        <v>746</v>
      </c>
      <c r="N606" s="41">
        <f t="shared" si="43"/>
        <v>-0.354500028337649</v>
      </c>
      <c r="O606" s="41">
        <f t="shared" si="44"/>
        <v>-0.354500028337649</v>
      </c>
    </row>
    <row r="607" spans="13:15">
      <c r="M607" s="8">
        <v>747</v>
      </c>
      <c r="N607" s="41">
        <f t="shared" si="43"/>
        <v>-1.35603082119231</v>
      </c>
      <c r="O607" s="41">
        <f t="shared" si="44"/>
        <v>-1.35603082119231</v>
      </c>
    </row>
    <row r="608" spans="13:15">
      <c r="M608" s="8">
        <v>748</v>
      </c>
      <c r="N608" s="41">
        <f t="shared" si="43"/>
        <v>-1.47001102238573</v>
      </c>
      <c r="O608" s="41">
        <f t="shared" si="44"/>
        <v>-1.47001102238573</v>
      </c>
    </row>
    <row r="609" spans="13:15">
      <c r="M609" s="8">
        <v>749</v>
      </c>
      <c r="N609" s="41">
        <f t="shared" si="43"/>
        <v>-0.438335327520232</v>
      </c>
      <c r="O609" s="41">
        <f t="shared" si="44"/>
        <v>-0.438335327520232</v>
      </c>
    </row>
    <row r="610" spans="13:15">
      <c r="M610" s="8">
        <v>750</v>
      </c>
      <c r="N610" s="41">
        <f t="shared" si="43"/>
        <v>0.592345703606842</v>
      </c>
      <c r="O610" s="41">
        <f t="shared" si="44"/>
        <v>0.592345703606842</v>
      </c>
    </row>
    <row r="611" spans="13:15">
      <c r="M611" s="8">
        <v>751</v>
      </c>
      <c r="N611" s="41">
        <f t="shared" si="43"/>
        <v>0.269333227344528</v>
      </c>
      <c r="O611" s="41">
        <f t="shared" si="44"/>
        <v>0.269333227344528</v>
      </c>
    </row>
    <row r="612" spans="13:15">
      <c r="M612" s="8">
        <v>752</v>
      </c>
      <c r="N612" s="41">
        <f t="shared" si="43"/>
        <v>-0.199158150440504</v>
      </c>
      <c r="O612" s="41">
        <f t="shared" si="44"/>
        <v>-0.199158150440504</v>
      </c>
    </row>
    <row r="613" spans="13:15">
      <c r="M613" s="8">
        <v>753</v>
      </c>
      <c r="N613" s="41">
        <f t="shared" si="43"/>
        <v>0.321106424939503</v>
      </c>
      <c r="O613" s="41">
        <f t="shared" si="44"/>
        <v>0.321106424939503</v>
      </c>
    </row>
    <row r="614" spans="13:15">
      <c r="M614" s="8">
        <v>754</v>
      </c>
      <c r="N614" s="41">
        <f t="shared" si="43"/>
        <v>0.148511766757863</v>
      </c>
      <c r="O614" s="41">
        <f t="shared" si="44"/>
        <v>0.148511766757863</v>
      </c>
    </row>
    <row r="615" spans="13:15">
      <c r="M615" s="8">
        <v>755</v>
      </c>
      <c r="N615" s="41">
        <f t="shared" si="43"/>
        <v>-1.38859659296185</v>
      </c>
      <c r="O615" s="41">
        <f t="shared" si="44"/>
        <v>-1.38859659296185</v>
      </c>
    </row>
    <row r="616" spans="13:15">
      <c r="M616" s="8">
        <v>758</v>
      </c>
      <c r="N616" s="41">
        <f t="shared" si="43"/>
        <v>-0.696573942858924</v>
      </c>
      <c r="O616" s="41">
        <f t="shared" si="44"/>
        <v>-0.696573942858924</v>
      </c>
    </row>
    <row r="617" spans="13:15">
      <c r="M617" s="8">
        <v>759</v>
      </c>
      <c r="N617" s="41">
        <f t="shared" si="43"/>
        <v>-0.00436436704567584</v>
      </c>
      <c r="O617" s="41">
        <f t="shared" si="44"/>
        <v>-0.00436436704567584</v>
      </c>
    </row>
    <row r="618" spans="13:15">
      <c r="M618" s="8">
        <v>760</v>
      </c>
      <c r="N618" s="41">
        <f t="shared" si="43"/>
        <v>-0.541896579451661</v>
      </c>
      <c r="O618" s="41">
        <f t="shared" si="44"/>
        <v>-0.541896579451661</v>
      </c>
    </row>
    <row r="619" spans="13:15">
      <c r="M619" s="8">
        <v>761</v>
      </c>
      <c r="N619" s="41">
        <f t="shared" si="43"/>
        <v>-0.90011001641861</v>
      </c>
      <c r="O619" s="41">
        <f t="shared" si="44"/>
        <v>-0.90011001641861</v>
      </c>
    </row>
    <row r="620" spans="13:15">
      <c r="M620" s="8">
        <v>763</v>
      </c>
      <c r="N620" s="41">
        <f t="shared" si="43"/>
        <v>0.850300216194683</v>
      </c>
      <c r="O620" s="41">
        <f t="shared" si="44"/>
        <v>0.850300216194683</v>
      </c>
    </row>
    <row r="621" spans="13:15">
      <c r="M621" s="8">
        <v>764</v>
      </c>
      <c r="N621" s="41">
        <f t="shared" si="43"/>
        <v>-1.25833350588366</v>
      </c>
      <c r="O621" s="41">
        <f t="shared" si="44"/>
        <v>-1.25833350588366</v>
      </c>
    </row>
    <row r="622" spans="13:15">
      <c r="M622" s="8">
        <v>765</v>
      </c>
      <c r="N622" s="41">
        <f t="shared" si="43"/>
        <v>-0.818695586994737</v>
      </c>
      <c r="O622" s="41">
        <f t="shared" si="44"/>
        <v>-0.818695586994737</v>
      </c>
    </row>
    <row r="623" spans="13:15">
      <c r="M623" s="8">
        <v>767</v>
      </c>
      <c r="N623" s="41">
        <f t="shared" si="43"/>
        <v>-0.615159513435049</v>
      </c>
      <c r="O623" s="41">
        <f t="shared" si="44"/>
        <v>-0.615159513435049</v>
      </c>
    </row>
    <row r="624" spans="13:15">
      <c r="M624" s="8">
        <v>768</v>
      </c>
      <c r="N624" s="41">
        <f t="shared" si="43"/>
        <v>-0.467924256643498</v>
      </c>
      <c r="O624" s="41">
        <f t="shared" si="44"/>
        <v>-0.467924256643498</v>
      </c>
    </row>
    <row r="625" spans="13:15">
      <c r="M625" s="8">
        <v>769</v>
      </c>
      <c r="N625" s="41">
        <f t="shared" si="43"/>
        <v>-0.0783366898538384</v>
      </c>
      <c r="O625" s="41">
        <f t="shared" si="44"/>
        <v>-0.0783366898538384</v>
      </c>
    </row>
    <row r="626" spans="13:15">
      <c r="M626" s="8">
        <v>770</v>
      </c>
      <c r="N626" s="41">
        <f t="shared" si="43"/>
        <v>1.66444451043343</v>
      </c>
      <c r="O626" s="41">
        <f t="shared" si="44"/>
        <v>1.66444451043343</v>
      </c>
    </row>
    <row r="627" spans="13:15">
      <c r="M627" s="8">
        <v>771</v>
      </c>
      <c r="N627" s="41">
        <f t="shared" si="43"/>
        <v>-0.0045512927559958</v>
      </c>
      <c r="O627" s="41">
        <f t="shared" si="44"/>
        <v>-0.0045512927559958</v>
      </c>
    </row>
    <row r="628" spans="13:15">
      <c r="M628" s="8">
        <v>772</v>
      </c>
      <c r="N628" s="41">
        <f t="shared" si="43"/>
        <v>-0.588745717230163</v>
      </c>
      <c r="O628" s="41">
        <f t="shared" si="44"/>
        <v>-0.588745717230163</v>
      </c>
    </row>
    <row r="629" spans="13:15">
      <c r="M629" s="8">
        <v>774</v>
      </c>
      <c r="N629" s="41">
        <f t="shared" si="43"/>
        <v>1.58303008100955</v>
      </c>
      <c r="O629" s="41">
        <f t="shared" si="44"/>
        <v>1.58303008100955</v>
      </c>
    </row>
    <row r="630" spans="13:15">
      <c r="M630" s="8">
        <v>775</v>
      </c>
      <c r="N630" s="41">
        <f t="shared" si="43"/>
        <v>-1.30718216353798</v>
      </c>
      <c r="O630" s="41">
        <f t="shared" si="44"/>
        <v>-1.30718216353798</v>
      </c>
    </row>
    <row r="631" spans="13:15">
      <c r="M631" s="8">
        <v>777</v>
      </c>
      <c r="N631" s="41">
        <f t="shared" si="43"/>
        <v>-1.45372813650095</v>
      </c>
      <c r="O631" s="41">
        <f t="shared" si="44"/>
        <v>-1.45372813650095</v>
      </c>
    </row>
    <row r="632" spans="13:15">
      <c r="M632" s="8">
        <v>778</v>
      </c>
      <c r="N632" s="41">
        <f t="shared" si="43"/>
        <v>-0.208087366315681</v>
      </c>
      <c r="O632" s="41">
        <f t="shared" si="44"/>
        <v>-0.208087366315681</v>
      </c>
    </row>
    <row r="633" spans="13:15">
      <c r="M633" s="8">
        <v>779</v>
      </c>
      <c r="N633" s="41">
        <f t="shared" si="43"/>
        <v>-0.396417677928939</v>
      </c>
      <c r="O633" s="41">
        <f t="shared" si="44"/>
        <v>-0.396417677928939</v>
      </c>
    </row>
    <row r="634" spans="13:15">
      <c r="M634" s="8">
        <v>780</v>
      </c>
      <c r="N634" s="41">
        <f t="shared" si="43"/>
        <v>-0.460527024362681</v>
      </c>
      <c r="O634" s="41">
        <f t="shared" si="44"/>
        <v>-0.460527024362681</v>
      </c>
    </row>
    <row r="635" spans="13:15">
      <c r="M635" s="8">
        <v>781</v>
      </c>
      <c r="N635" s="41">
        <f t="shared" si="43"/>
        <v>1.46090843687374</v>
      </c>
      <c r="O635" s="41">
        <f t="shared" si="44"/>
        <v>1.46090843687374</v>
      </c>
    </row>
    <row r="636" spans="13:15">
      <c r="M636" s="8">
        <v>782</v>
      </c>
      <c r="N636" s="41">
        <f t="shared" si="43"/>
        <v>0.0597449793880669</v>
      </c>
      <c r="O636" s="41">
        <f t="shared" si="44"/>
        <v>0.0597449793880669</v>
      </c>
    </row>
    <row r="637" spans="13:15">
      <c r="M637" s="8">
        <v>783</v>
      </c>
      <c r="N637" s="41">
        <f t="shared" si="43"/>
        <v>-0.411623439875367</v>
      </c>
      <c r="O637" s="41">
        <f t="shared" si="44"/>
        <v>-0.411623439875367</v>
      </c>
    </row>
    <row r="638" spans="13:15">
      <c r="M638" s="8">
        <v>784</v>
      </c>
      <c r="N638" s="41">
        <f t="shared" si="43"/>
        <v>0.525770613079496</v>
      </c>
      <c r="O638" s="41">
        <f t="shared" si="44"/>
        <v>0.525770613079496</v>
      </c>
    </row>
    <row r="639" spans="13:15">
      <c r="M639" s="8">
        <v>785</v>
      </c>
      <c r="N639" s="41">
        <f t="shared" si="43"/>
        <v>-1.09550464703591</v>
      </c>
      <c r="O639" s="41">
        <f t="shared" si="44"/>
        <v>-1.09550464703591</v>
      </c>
    </row>
    <row r="640" spans="13:15">
      <c r="M640" s="8">
        <v>786</v>
      </c>
      <c r="N640" s="41">
        <f t="shared" si="43"/>
        <v>1.09454350446631</v>
      </c>
      <c r="O640" s="41">
        <f t="shared" si="44"/>
        <v>1.09454350446631</v>
      </c>
    </row>
    <row r="641" spans="13:15">
      <c r="M641" s="8">
        <v>787</v>
      </c>
      <c r="N641" s="41">
        <f t="shared" si="43"/>
        <v>-0.208087366315681</v>
      </c>
      <c r="O641" s="41">
        <f t="shared" si="44"/>
        <v>-0.208087366315681</v>
      </c>
    </row>
    <row r="642" spans="13:15">
      <c r="M642" s="8">
        <v>788</v>
      </c>
      <c r="N642" s="41">
        <f t="shared" si="43"/>
        <v>-1.95849759892897</v>
      </c>
      <c r="O642" s="41">
        <f t="shared" si="44"/>
        <v>-1.95849759892897</v>
      </c>
    </row>
    <row r="643" spans="13:15">
      <c r="M643" s="8">
        <v>790</v>
      </c>
      <c r="N643" s="41">
        <f t="shared" ref="N643:N706" si="45">IFERROR(IFERROR(VLOOKUP(M643,$A:$E,5,0),VLOOKUP(M643,$H:$K,4,0)),"")</f>
        <v>-0.105459874883498</v>
      </c>
      <c r="O643" s="41">
        <f t="shared" ref="O643:O706" si="46">IF(N643&lt;&gt;"",N643,$N$980)</f>
        <v>-0.105459874883498</v>
      </c>
    </row>
    <row r="644" spans="13:15">
      <c r="M644" s="8">
        <v>791</v>
      </c>
      <c r="N644" s="41">
        <f t="shared" si="45"/>
        <v>1.66444451043343</v>
      </c>
      <c r="O644" s="41">
        <f t="shared" si="46"/>
        <v>1.66444451043343</v>
      </c>
    </row>
    <row r="645" spans="13:15">
      <c r="M645" s="8">
        <v>793</v>
      </c>
      <c r="N645" s="41">
        <f t="shared" si="45"/>
        <v>0.687471357346936</v>
      </c>
      <c r="O645" s="41">
        <f t="shared" si="46"/>
        <v>0.687471357346936</v>
      </c>
    </row>
    <row r="646" spans="13:15">
      <c r="M646" s="8">
        <v>794</v>
      </c>
      <c r="N646" s="41">
        <f t="shared" si="45"/>
        <v>-0.696573942858924</v>
      </c>
      <c r="O646" s="41">
        <f t="shared" si="46"/>
        <v>-0.696573942858924</v>
      </c>
    </row>
    <row r="647" spans="13:15">
      <c r="M647" s="8">
        <v>795</v>
      </c>
      <c r="N647" s="41">
        <f t="shared" si="45"/>
        <v>0.443228069075313</v>
      </c>
      <c r="O647" s="41">
        <f t="shared" si="46"/>
        <v>0.443228069075313</v>
      </c>
    </row>
    <row r="648" spans="13:15">
      <c r="M648" s="8">
        <v>797</v>
      </c>
      <c r="N648" s="41">
        <f t="shared" si="45"/>
        <v>-0.0709394575730218</v>
      </c>
      <c r="O648" s="41">
        <f t="shared" si="46"/>
        <v>-0.0709394575730218</v>
      </c>
    </row>
    <row r="649" spans="13:15">
      <c r="M649" s="8">
        <v>799</v>
      </c>
      <c r="N649" s="41">
        <f t="shared" si="45"/>
        <v>-1.51885968004005</v>
      </c>
      <c r="O649" s="41">
        <f t="shared" si="46"/>
        <v>-1.51885968004005</v>
      </c>
    </row>
    <row r="650" spans="13:15">
      <c r="M650" s="8">
        <v>801</v>
      </c>
      <c r="N650" s="41">
        <f t="shared" si="45"/>
        <v>-1.32346504942275</v>
      </c>
      <c r="O650" s="41">
        <f t="shared" si="46"/>
        <v>-1.32346504942275</v>
      </c>
    </row>
    <row r="651" spans="13:15">
      <c r="M651" s="8">
        <v>802</v>
      </c>
      <c r="N651" s="41">
        <f t="shared" si="45"/>
        <v>0.340839806059088</v>
      </c>
      <c r="O651" s="41">
        <f t="shared" si="46"/>
        <v>0.340839806059088</v>
      </c>
    </row>
    <row r="652" spans="13:15">
      <c r="M652" s="8">
        <v>803</v>
      </c>
      <c r="N652" s="41">
        <f t="shared" si="45"/>
        <v>0.687471357346936</v>
      </c>
      <c r="O652" s="41">
        <f t="shared" si="46"/>
        <v>0.687471357346936</v>
      </c>
    </row>
    <row r="653" spans="13:15">
      <c r="M653" s="8">
        <v>804</v>
      </c>
      <c r="N653" s="41">
        <f t="shared" si="45"/>
        <v>-0.544362323545267</v>
      </c>
      <c r="O653" s="41">
        <f t="shared" si="46"/>
        <v>-0.544362323545267</v>
      </c>
    </row>
    <row r="654" spans="13:15">
      <c r="M654" s="8">
        <v>805</v>
      </c>
      <c r="N654" s="41">
        <f t="shared" si="45"/>
        <v>-0.965241559957711</v>
      </c>
      <c r="O654" s="41">
        <f t="shared" si="46"/>
        <v>-0.965241559957711</v>
      </c>
    </row>
    <row r="655" spans="13:15">
      <c r="M655" s="8">
        <v>806</v>
      </c>
      <c r="N655" s="41">
        <f t="shared" si="45"/>
        <v>-1.32346504942275</v>
      </c>
      <c r="O655" s="41">
        <f t="shared" si="46"/>
        <v>-1.32346504942275</v>
      </c>
    </row>
    <row r="656" spans="13:15">
      <c r="M656" s="8">
        <v>808</v>
      </c>
      <c r="N656" s="41">
        <f t="shared" si="45"/>
        <v>0.146046022664256</v>
      </c>
      <c r="O656" s="41">
        <f t="shared" si="46"/>
        <v>0.146046022664256</v>
      </c>
    </row>
    <row r="657" spans="13:15">
      <c r="M657" s="8">
        <v>809</v>
      </c>
      <c r="N657" s="41">
        <f t="shared" si="45"/>
        <v>-0.737281157570862</v>
      </c>
      <c r="O657" s="41">
        <f t="shared" si="46"/>
        <v>-0.737281157570862</v>
      </c>
    </row>
    <row r="658" spans="13:15">
      <c r="M658" s="8">
        <v>810</v>
      </c>
      <c r="N658" s="41">
        <f t="shared" si="45"/>
        <v>0.280399210227565</v>
      </c>
      <c r="O658" s="41">
        <f t="shared" si="46"/>
        <v>0.280399210227565</v>
      </c>
    </row>
    <row r="659" spans="13:15">
      <c r="M659" s="8">
        <v>811</v>
      </c>
      <c r="N659" s="41">
        <f t="shared" si="45"/>
        <v>1.33878679273793</v>
      </c>
      <c r="O659" s="41">
        <f t="shared" si="46"/>
        <v>1.33878679273793</v>
      </c>
    </row>
    <row r="660" spans="13:15">
      <c r="M660" s="8">
        <v>812</v>
      </c>
      <c r="N660" s="41">
        <f t="shared" si="45"/>
        <v>0.239691995515627</v>
      </c>
      <c r="O660" s="41">
        <f t="shared" si="46"/>
        <v>0.239691995515627</v>
      </c>
    </row>
    <row r="661" spans="13:15">
      <c r="M661" s="8">
        <v>813</v>
      </c>
      <c r="N661" s="41">
        <f t="shared" si="45"/>
        <v>1.37949400744987</v>
      </c>
      <c r="O661" s="41">
        <f t="shared" si="46"/>
        <v>1.37949400744987</v>
      </c>
    </row>
    <row r="662" spans="13:15">
      <c r="M662" s="8">
        <v>814</v>
      </c>
      <c r="N662" s="41">
        <f t="shared" si="45"/>
        <v>-0.0859657221798682</v>
      </c>
      <c r="O662" s="41">
        <f t="shared" si="46"/>
        <v>-0.0859657221798682</v>
      </c>
    </row>
    <row r="663" spans="13:15">
      <c r="M663" s="8">
        <v>815</v>
      </c>
      <c r="N663" s="41">
        <f t="shared" si="45"/>
        <v>-1.30874299256295</v>
      </c>
      <c r="O663" s="41">
        <f t="shared" si="46"/>
        <v>-1.30874299256295</v>
      </c>
    </row>
    <row r="664" spans="13:15">
      <c r="M664" s="8">
        <v>816</v>
      </c>
      <c r="N664" s="41">
        <f t="shared" si="45"/>
        <v>0.760744343828422</v>
      </c>
      <c r="O664" s="41">
        <f t="shared" si="46"/>
        <v>0.760744343828422</v>
      </c>
    </row>
    <row r="665" spans="13:15">
      <c r="M665" s="8">
        <v>817</v>
      </c>
      <c r="N665" s="41">
        <f t="shared" si="45"/>
        <v>1.01312907504243</v>
      </c>
      <c r="O665" s="41">
        <f t="shared" si="46"/>
        <v>1.01312907504243</v>
      </c>
    </row>
    <row r="666" spans="13:15">
      <c r="M666" s="8">
        <v>818</v>
      </c>
      <c r="N666" s="41">
        <f t="shared" si="45"/>
        <v>1.17595793389018</v>
      </c>
      <c r="O666" s="41">
        <f t="shared" si="46"/>
        <v>1.17595793389018</v>
      </c>
    </row>
    <row r="667" spans="13:15">
      <c r="M667" s="8">
        <v>820</v>
      </c>
      <c r="N667" s="41">
        <f t="shared" si="45"/>
        <v>-1.35603082119231</v>
      </c>
      <c r="O667" s="41">
        <f t="shared" si="46"/>
        <v>-1.35603082119231</v>
      </c>
    </row>
    <row r="668" spans="13:15">
      <c r="M668" s="8">
        <v>821</v>
      </c>
      <c r="N668" s="41">
        <f t="shared" si="45"/>
        <v>0.239691995515627</v>
      </c>
      <c r="O668" s="41">
        <f t="shared" si="46"/>
        <v>0.239691995515627</v>
      </c>
    </row>
    <row r="669" spans="13:15">
      <c r="M669" s="8">
        <v>822</v>
      </c>
      <c r="N669" s="41">
        <f t="shared" si="45"/>
        <v>1.54232286629761</v>
      </c>
      <c r="O669" s="41">
        <f t="shared" si="46"/>
        <v>1.54232286629761</v>
      </c>
    </row>
    <row r="670" spans="13:15">
      <c r="M670" s="8">
        <v>823</v>
      </c>
      <c r="N670" s="41">
        <f t="shared" si="45"/>
        <v>-0.0045512927559958</v>
      </c>
      <c r="O670" s="41">
        <f t="shared" si="46"/>
        <v>-0.0045512927559958</v>
      </c>
    </row>
    <row r="671" spans="13:15">
      <c r="M671" s="8">
        <v>824</v>
      </c>
      <c r="N671" s="41" t="str">
        <f t="shared" si="45"/>
        <v/>
      </c>
      <c r="O671" s="41">
        <f t="shared" si="46"/>
        <v>0.0671422116688836</v>
      </c>
    </row>
    <row r="672" spans="13:15">
      <c r="M672" s="8">
        <v>825</v>
      </c>
      <c r="N672" s="41">
        <f t="shared" si="45"/>
        <v>0.703304187819087</v>
      </c>
      <c r="O672" s="41">
        <f t="shared" si="46"/>
        <v>0.703304187819087</v>
      </c>
    </row>
    <row r="673" spans="13:15">
      <c r="M673" s="8">
        <v>826</v>
      </c>
      <c r="N673" s="41">
        <f t="shared" si="45"/>
        <v>1.66444451043343</v>
      </c>
      <c r="O673" s="41">
        <f t="shared" si="46"/>
        <v>1.66444451043343</v>
      </c>
    </row>
    <row r="674" spans="13:15">
      <c r="M674" s="8">
        <v>827</v>
      </c>
      <c r="N674" s="41">
        <f t="shared" si="45"/>
        <v>-0.324911099214383</v>
      </c>
      <c r="O674" s="41">
        <f t="shared" si="46"/>
        <v>-0.324911099214383</v>
      </c>
    </row>
    <row r="675" spans="13:15">
      <c r="M675" s="8">
        <v>828</v>
      </c>
      <c r="N675" s="41">
        <f t="shared" si="45"/>
        <v>-0.694772713255199</v>
      </c>
      <c r="O675" s="41">
        <f t="shared" si="46"/>
        <v>-0.694772713255199</v>
      </c>
    </row>
    <row r="676" spans="13:15">
      <c r="M676" s="8">
        <v>830</v>
      </c>
      <c r="N676" s="41">
        <f t="shared" si="45"/>
        <v>0.402520854363378</v>
      </c>
      <c r="O676" s="41">
        <f t="shared" si="46"/>
        <v>0.402520854363378</v>
      </c>
    </row>
    <row r="677" spans="13:15">
      <c r="M677" s="8">
        <v>832</v>
      </c>
      <c r="N677" s="41">
        <f t="shared" si="45"/>
        <v>0.891007430906621</v>
      </c>
      <c r="O677" s="41">
        <f t="shared" si="46"/>
        <v>0.891007430906621</v>
      </c>
    </row>
    <row r="678" spans="13:15">
      <c r="M678" s="8">
        <v>833</v>
      </c>
      <c r="N678" s="41">
        <f t="shared" si="45"/>
        <v>-1.25833350588366</v>
      </c>
      <c r="O678" s="41">
        <f t="shared" si="46"/>
        <v>-1.25833350588366</v>
      </c>
    </row>
    <row r="679" spans="13:15">
      <c r="M679" s="8">
        <v>835</v>
      </c>
      <c r="N679" s="41">
        <f t="shared" si="45"/>
        <v>0.646764142635001</v>
      </c>
      <c r="O679" s="41">
        <f t="shared" si="46"/>
        <v>0.646764142635001</v>
      </c>
    </row>
    <row r="680" spans="13:15">
      <c r="M680" s="8">
        <v>837</v>
      </c>
      <c r="N680" s="41">
        <f t="shared" si="45"/>
        <v>-0.25587026459343</v>
      </c>
      <c r="O680" s="41">
        <f t="shared" si="46"/>
        <v>-0.25587026459343</v>
      </c>
    </row>
    <row r="681" spans="13:15">
      <c r="M681" s="8">
        <v>838</v>
      </c>
      <c r="N681" s="41">
        <f t="shared" si="45"/>
        <v>0.0991968848857532</v>
      </c>
      <c r="O681" s="41">
        <f t="shared" si="46"/>
        <v>0.0991968848857532</v>
      </c>
    </row>
    <row r="682" spans="13:15">
      <c r="M682" s="8">
        <v>840</v>
      </c>
      <c r="N682" s="41">
        <f t="shared" si="45"/>
        <v>1.17595793389018</v>
      </c>
      <c r="O682" s="41">
        <f t="shared" si="46"/>
        <v>1.17595793389018</v>
      </c>
    </row>
    <row r="683" spans="13:15">
      <c r="M683" s="8">
        <v>841</v>
      </c>
      <c r="N683" s="41">
        <f t="shared" si="45"/>
        <v>1.33878679273793</v>
      </c>
      <c r="O683" s="41">
        <f t="shared" si="46"/>
        <v>1.33878679273793</v>
      </c>
    </row>
    <row r="684" spans="13:15">
      <c r="M684" s="8">
        <v>843</v>
      </c>
      <c r="N684" s="41">
        <f t="shared" si="45"/>
        <v>0.443228069075313</v>
      </c>
      <c r="O684" s="41">
        <f t="shared" si="46"/>
        <v>0.443228069075313</v>
      </c>
    </row>
    <row r="685" spans="13:15">
      <c r="M685" s="8">
        <v>844</v>
      </c>
      <c r="N685" s="41">
        <f t="shared" si="45"/>
        <v>0.239691995515627</v>
      </c>
      <c r="O685" s="41">
        <f t="shared" si="46"/>
        <v>0.239691995515627</v>
      </c>
    </row>
    <row r="686" spans="13:15">
      <c r="M686" s="8">
        <v>845</v>
      </c>
      <c r="N686" s="41">
        <f t="shared" si="45"/>
        <v>0.575085494951605</v>
      </c>
      <c r="O686" s="41">
        <f t="shared" si="46"/>
        <v>0.575085494951605</v>
      </c>
    </row>
    <row r="687" spans="13:15">
      <c r="M687" s="8">
        <v>846</v>
      </c>
      <c r="N687" s="41">
        <f t="shared" si="45"/>
        <v>0.48393528378725</v>
      </c>
      <c r="O687" s="41">
        <f t="shared" si="46"/>
        <v>0.48393528378725</v>
      </c>
    </row>
    <row r="688" spans="13:15">
      <c r="M688" s="8">
        <v>847</v>
      </c>
      <c r="N688" s="41">
        <f t="shared" si="45"/>
        <v>0.850300216194683</v>
      </c>
      <c r="O688" s="41">
        <f t="shared" si="46"/>
        <v>0.850300216194683</v>
      </c>
    </row>
    <row r="689" spans="13:15">
      <c r="M689" s="8">
        <v>848</v>
      </c>
      <c r="N689" s="41">
        <f t="shared" si="45"/>
        <v>-0.181897941785267</v>
      </c>
      <c r="O689" s="41">
        <f t="shared" si="46"/>
        <v>-0.181897941785267</v>
      </c>
    </row>
    <row r="690" spans="13:15">
      <c r="M690" s="8">
        <v>849</v>
      </c>
      <c r="N690" s="41">
        <f t="shared" si="45"/>
        <v>-0.181897941785267</v>
      </c>
      <c r="O690" s="41">
        <f t="shared" si="46"/>
        <v>-0.181897941785267</v>
      </c>
    </row>
    <row r="691" spans="13:15">
      <c r="M691" s="8">
        <v>850</v>
      </c>
      <c r="N691" s="41">
        <f t="shared" si="45"/>
        <v>0.972421860330493</v>
      </c>
      <c r="O691" s="41">
        <f t="shared" si="46"/>
        <v>0.972421860330493</v>
      </c>
    </row>
    <row r="692" spans="13:15">
      <c r="M692" s="8">
        <v>851</v>
      </c>
      <c r="N692" s="41">
        <f t="shared" si="45"/>
        <v>-0.493037869299239</v>
      </c>
      <c r="O692" s="41">
        <f t="shared" si="46"/>
        <v>-0.493037869299239</v>
      </c>
    </row>
    <row r="693" spans="13:15">
      <c r="M693" s="8">
        <v>852</v>
      </c>
      <c r="N693" s="41">
        <f t="shared" si="45"/>
        <v>-0.452330654587301</v>
      </c>
      <c r="O693" s="41">
        <f t="shared" si="46"/>
        <v>-0.452330654587301</v>
      </c>
    </row>
    <row r="694" spans="13:15">
      <c r="M694" s="8">
        <v>853</v>
      </c>
      <c r="N694" s="41">
        <f t="shared" si="45"/>
        <v>0.565349713211126</v>
      </c>
      <c r="O694" s="41">
        <f t="shared" si="46"/>
        <v>0.565349713211126</v>
      </c>
    </row>
    <row r="695" spans="13:15">
      <c r="M695" s="8">
        <v>855</v>
      </c>
      <c r="N695" s="41">
        <f t="shared" si="45"/>
        <v>-0.781073756531388</v>
      </c>
      <c r="O695" s="41">
        <f t="shared" si="46"/>
        <v>-0.781073756531388</v>
      </c>
    </row>
    <row r="696" spans="13:15">
      <c r="M696" s="8">
        <v>856</v>
      </c>
      <c r="N696" s="41">
        <f t="shared" si="45"/>
        <v>0.82659139249936</v>
      </c>
      <c r="O696" s="41">
        <f t="shared" si="46"/>
        <v>0.82659139249936</v>
      </c>
    </row>
    <row r="697" spans="13:15">
      <c r="M697" s="8">
        <v>858</v>
      </c>
      <c r="N697" s="41">
        <f t="shared" si="45"/>
        <v>-0.867544244649061</v>
      </c>
      <c r="O697" s="41">
        <f t="shared" si="46"/>
        <v>-0.867544244649061</v>
      </c>
    </row>
    <row r="698" spans="13:15">
      <c r="M698" s="8">
        <v>859</v>
      </c>
      <c r="N698" s="41">
        <f t="shared" si="45"/>
        <v>0.19898478080369</v>
      </c>
      <c r="O698" s="41">
        <f t="shared" si="46"/>
        <v>0.19898478080369</v>
      </c>
    </row>
    <row r="699" spans="13:15">
      <c r="M699" s="8">
        <v>861</v>
      </c>
      <c r="N699" s="41">
        <f t="shared" si="45"/>
        <v>0.646764142635001</v>
      </c>
      <c r="O699" s="41">
        <f t="shared" si="46"/>
        <v>0.646764142635001</v>
      </c>
    </row>
    <row r="700" spans="13:15">
      <c r="M700" s="8">
        <v>862</v>
      </c>
      <c r="N700" s="41">
        <f t="shared" si="45"/>
        <v>0.687471357346936</v>
      </c>
      <c r="O700" s="41">
        <f t="shared" si="46"/>
        <v>0.687471357346936</v>
      </c>
    </row>
    <row r="701" spans="13:15">
      <c r="M701" s="8">
        <v>865</v>
      </c>
      <c r="N701" s="41">
        <f t="shared" si="45"/>
        <v>1.66444451043343</v>
      </c>
      <c r="O701" s="41">
        <f t="shared" si="46"/>
        <v>1.66444451043343</v>
      </c>
    </row>
    <row r="702" spans="13:15">
      <c r="M702" s="8">
        <v>866</v>
      </c>
      <c r="N702" s="41">
        <f t="shared" si="45"/>
        <v>0.72817857205887</v>
      </c>
      <c r="O702" s="41">
        <f t="shared" si="46"/>
        <v>0.72817857205887</v>
      </c>
    </row>
    <row r="703" spans="13:15">
      <c r="M703" s="8">
        <v>868</v>
      </c>
      <c r="N703" s="41">
        <f t="shared" si="45"/>
        <v>-0.524636370796424</v>
      </c>
      <c r="O703" s="41">
        <f t="shared" si="46"/>
        <v>-0.524636370796424</v>
      </c>
    </row>
    <row r="704" spans="13:15">
      <c r="M704" s="8">
        <v>869</v>
      </c>
      <c r="N704" s="41">
        <f t="shared" si="45"/>
        <v>0.77234502244004</v>
      </c>
      <c r="O704" s="41">
        <f t="shared" si="46"/>
        <v>0.77234502244004</v>
      </c>
    </row>
    <row r="705" spans="13:15">
      <c r="M705" s="8">
        <v>870</v>
      </c>
      <c r="N705" s="41">
        <f t="shared" si="45"/>
        <v>-0.248794581027616</v>
      </c>
      <c r="O705" s="41">
        <f t="shared" si="46"/>
        <v>-0.248794581027616</v>
      </c>
    </row>
    <row r="706" spans="13:15">
      <c r="M706" s="8">
        <v>871</v>
      </c>
      <c r="N706" s="41">
        <f t="shared" si="45"/>
        <v>-0.533745084011177</v>
      </c>
      <c r="O706" s="41">
        <f t="shared" si="46"/>
        <v>-0.533745084011177</v>
      </c>
    </row>
    <row r="707" spans="13:15">
      <c r="M707" s="8">
        <v>872</v>
      </c>
      <c r="N707" s="41">
        <f t="shared" ref="N707:N770" si="47">IFERROR(IFERROR(VLOOKUP(M707,$A:$E,5,0),VLOOKUP(M707,$H:$K,4,0)),"")</f>
        <v>-0.98079902811343</v>
      </c>
      <c r="O707" s="41">
        <f t="shared" ref="O707:O770" si="48">IF(N707&lt;&gt;"",N707,$N$980)</f>
        <v>-0.98079902811343</v>
      </c>
    </row>
    <row r="708" spans="13:15">
      <c r="M708" s="8">
        <v>873</v>
      </c>
      <c r="N708" s="41">
        <f t="shared" si="47"/>
        <v>0.0104300975159574</v>
      </c>
      <c r="O708" s="41">
        <f t="shared" si="48"/>
        <v>0.0104300975159574</v>
      </c>
    </row>
    <row r="709" spans="13:15">
      <c r="M709" s="8">
        <v>875</v>
      </c>
      <c r="N709" s="41">
        <f t="shared" si="47"/>
        <v>-0.289501795739556</v>
      </c>
      <c r="O709" s="41">
        <f t="shared" si="48"/>
        <v>-0.289501795739556</v>
      </c>
    </row>
    <row r="710" spans="13:15">
      <c r="M710" s="8">
        <v>876</v>
      </c>
      <c r="N710" s="41">
        <f t="shared" si="47"/>
        <v>0.524642498499188</v>
      </c>
      <c r="O710" s="41">
        <f t="shared" si="48"/>
        <v>0.524642498499188</v>
      </c>
    </row>
    <row r="711" spans="13:15">
      <c r="M711" s="8">
        <v>877</v>
      </c>
      <c r="N711" s="41">
        <f t="shared" si="47"/>
        <v>-0.0881996662282583</v>
      </c>
      <c r="O711" s="41">
        <f t="shared" si="48"/>
        <v>-0.0881996662282583</v>
      </c>
    </row>
    <row r="712" spans="13:15">
      <c r="M712" s="8">
        <v>879</v>
      </c>
      <c r="N712" s="41">
        <f t="shared" si="47"/>
        <v>-0.832854382497105</v>
      </c>
      <c r="O712" s="41">
        <f t="shared" si="48"/>
        <v>-0.832854382497105</v>
      </c>
    </row>
    <row r="713" spans="13:15">
      <c r="M713" s="8">
        <v>880</v>
      </c>
      <c r="N713" s="41">
        <f t="shared" si="47"/>
        <v>0.972421860330493</v>
      </c>
      <c r="O713" s="41">
        <f t="shared" si="48"/>
        <v>0.972421860330493</v>
      </c>
    </row>
    <row r="714" spans="13:15">
      <c r="M714" s="8">
        <v>881</v>
      </c>
      <c r="N714" s="41">
        <f t="shared" si="47"/>
        <v>-1.26647494882604</v>
      </c>
      <c r="O714" s="41">
        <f t="shared" si="48"/>
        <v>-1.26647494882604</v>
      </c>
    </row>
    <row r="715" spans="13:15">
      <c r="M715" s="8">
        <v>882</v>
      </c>
      <c r="N715" s="41">
        <f t="shared" si="47"/>
        <v>0.117570351379817</v>
      </c>
      <c r="O715" s="41">
        <f t="shared" si="48"/>
        <v>0.117570351379817</v>
      </c>
    </row>
    <row r="716" spans="13:15">
      <c r="M716" s="8">
        <v>883</v>
      </c>
      <c r="N716" s="41">
        <f t="shared" si="47"/>
        <v>0.158374743132286</v>
      </c>
      <c r="O716" s="41">
        <f t="shared" si="48"/>
        <v>0.158374743132286</v>
      </c>
    </row>
    <row r="717" spans="13:15">
      <c r="M717" s="8">
        <v>884</v>
      </c>
      <c r="N717" s="41">
        <f t="shared" si="47"/>
        <v>0.174560451976529</v>
      </c>
      <c r="O717" s="41">
        <f t="shared" si="48"/>
        <v>0.174560451976529</v>
      </c>
    </row>
    <row r="718" spans="13:15">
      <c r="M718" s="8">
        <v>885</v>
      </c>
      <c r="N718" s="41">
        <f t="shared" si="47"/>
        <v>-0.0857339221346551</v>
      </c>
      <c r="O718" s="41">
        <f t="shared" si="48"/>
        <v>-0.0857339221346551</v>
      </c>
    </row>
    <row r="719" spans="13:15">
      <c r="M719" s="8">
        <v>886</v>
      </c>
      <c r="N719" s="41">
        <f t="shared" si="47"/>
        <v>0.19898478080369</v>
      </c>
      <c r="O719" s="41">
        <f t="shared" si="48"/>
        <v>0.19898478080369</v>
      </c>
    </row>
    <row r="720" spans="13:15">
      <c r="M720" s="8">
        <v>887</v>
      </c>
      <c r="N720" s="41">
        <f t="shared" si="47"/>
        <v>-0.834978472879512</v>
      </c>
      <c r="O720" s="41">
        <f t="shared" si="48"/>
        <v>-0.834978472879512</v>
      </c>
    </row>
    <row r="721" spans="13:15">
      <c r="M721" s="8">
        <v>889</v>
      </c>
      <c r="N721" s="41">
        <f t="shared" si="47"/>
        <v>0.836454368873783</v>
      </c>
      <c r="O721" s="41">
        <f t="shared" si="48"/>
        <v>0.836454368873783</v>
      </c>
    </row>
    <row r="722" spans="13:15">
      <c r="M722" s="8">
        <v>890</v>
      </c>
      <c r="N722" s="41">
        <f t="shared" si="47"/>
        <v>-0.359431516524859</v>
      </c>
      <c r="O722" s="41">
        <f t="shared" si="48"/>
        <v>-0.359431516524859</v>
      </c>
    </row>
    <row r="723" spans="13:15">
      <c r="M723" s="8">
        <v>891</v>
      </c>
      <c r="N723" s="41">
        <f t="shared" si="47"/>
        <v>0.054813491200857</v>
      </c>
      <c r="O723" s="41">
        <f t="shared" si="48"/>
        <v>0.054813491200857</v>
      </c>
    </row>
    <row r="724" spans="13:15">
      <c r="M724" s="8">
        <v>892</v>
      </c>
      <c r="N724" s="41">
        <f t="shared" si="47"/>
        <v>-1.12807041880546</v>
      </c>
      <c r="O724" s="41">
        <f t="shared" si="48"/>
        <v>-1.12807041880546</v>
      </c>
    </row>
    <row r="725" spans="13:15">
      <c r="M725" s="8">
        <v>893</v>
      </c>
      <c r="N725" s="41">
        <f t="shared" si="47"/>
        <v>-1.32346504942275</v>
      </c>
      <c r="O725" s="41">
        <f t="shared" si="48"/>
        <v>-1.32346504942275</v>
      </c>
    </row>
    <row r="726" spans="13:15">
      <c r="M726" s="8">
        <v>895</v>
      </c>
      <c r="N726" s="41">
        <f t="shared" si="47"/>
        <v>0.524642498499188</v>
      </c>
      <c r="O726" s="41">
        <f t="shared" si="48"/>
        <v>0.524642498499188</v>
      </c>
    </row>
    <row r="727" spans="13:15">
      <c r="M727" s="8">
        <v>896</v>
      </c>
      <c r="N727" s="41">
        <f t="shared" si="47"/>
        <v>-0.384088957460912</v>
      </c>
      <c r="O727" s="41">
        <f t="shared" si="48"/>
        <v>-0.384088957460912</v>
      </c>
    </row>
    <row r="728" spans="13:15">
      <c r="M728" s="8">
        <v>897</v>
      </c>
      <c r="N728" s="41">
        <f t="shared" si="47"/>
        <v>-1.20518174063152</v>
      </c>
      <c r="O728" s="41">
        <f t="shared" si="48"/>
        <v>-1.20518174063152</v>
      </c>
    </row>
    <row r="729" spans="13:15">
      <c r="M729" s="8">
        <v>898</v>
      </c>
      <c r="N729" s="41">
        <f t="shared" si="47"/>
        <v>0.687471357346936</v>
      </c>
      <c r="O729" s="41">
        <f t="shared" si="48"/>
        <v>0.687471357346936</v>
      </c>
    </row>
    <row r="730" spans="13:15">
      <c r="M730" s="8">
        <v>899</v>
      </c>
      <c r="N730" s="41">
        <f t="shared" si="47"/>
        <v>-0.810662685654655</v>
      </c>
      <c r="O730" s="41">
        <f t="shared" si="48"/>
        <v>-0.810662685654655</v>
      </c>
    </row>
    <row r="731" spans="13:15">
      <c r="M731" s="8">
        <v>900</v>
      </c>
      <c r="N731" s="41">
        <f t="shared" si="47"/>
        <v>0.254538762782895</v>
      </c>
      <c r="O731" s="41">
        <f t="shared" si="48"/>
        <v>0.254538762782895</v>
      </c>
    </row>
    <row r="732" spans="13:15">
      <c r="M732" s="8">
        <v>901</v>
      </c>
      <c r="N732" s="41">
        <f t="shared" si="47"/>
        <v>0.239691995515627</v>
      </c>
      <c r="O732" s="41">
        <f t="shared" si="48"/>
        <v>0.239691995515627</v>
      </c>
    </row>
    <row r="733" spans="13:15">
      <c r="M733" s="8">
        <v>902</v>
      </c>
      <c r="N733" s="41">
        <f t="shared" si="47"/>
        <v>1.4202012221618</v>
      </c>
      <c r="O733" s="41">
        <f t="shared" si="48"/>
        <v>1.4202012221618</v>
      </c>
    </row>
    <row r="734" spans="13:15">
      <c r="M734" s="8">
        <v>903</v>
      </c>
      <c r="N734" s="41">
        <f t="shared" si="47"/>
        <v>-0.117788595351525</v>
      </c>
      <c r="O734" s="41">
        <f t="shared" si="48"/>
        <v>-0.117788595351525</v>
      </c>
    </row>
    <row r="735" spans="13:15">
      <c r="M735" s="8">
        <v>904</v>
      </c>
      <c r="N735" s="41">
        <f t="shared" si="47"/>
        <v>-0.615868902259823</v>
      </c>
      <c r="O735" s="41">
        <f t="shared" si="48"/>
        <v>-0.615868902259823</v>
      </c>
    </row>
    <row r="736" spans="13:15">
      <c r="M736" s="8">
        <v>905</v>
      </c>
      <c r="N736" s="41">
        <f t="shared" si="47"/>
        <v>-0.509320755184013</v>
      </c>
      <c r="O736" s="41">
        <f t="shared" si="48"/>
        <v>-0.509320755184013</v>
      </c>
    </row>
    <row r="737" spans="13:15">
      <c r="M737" s="8">
        <v>906</v>
      </c>
      <c r="N737" s="41">
        <f t="shared" si="47"/>
        <v>-1.14435330469023</v>
      </c>
      <c r="O737" s="41">
        <f t="shared" si="48"/>
        <v>-1.14435330469023</v>
      </c>
    </row>
    <row r="738" spans="13:15">
      <c r="M738" s="8">
        <v>907</v>
      </c>
      <c r="N738" s="41">
        <f t="shared" si="47"/>
        <v>-0.127651571725948</v>
      </c>
      <c r="O738" s="41">
        <f t="shared" si="48"/>
        <v>-0.127651571725948</v>
      </c>
    </row>
    <row r="739" spans="13:15">
      <c r="M739" s="8">
        <v>909</v>
      </c>
      <c r="N739" s="41">
        <f t="shared" si="47"/>
        <v>-0.0955968985090749</v>
      </c>
      <c r="O739" s="41">
        <f t="shared" si="48"/>
        <v>-0.0955968985090749</v>
      </c>
    </row>
    <row r="740" spans="13:15">
      <c r="M740" s="8">
        <v>914</v>
      </c>
      <c r="N740" s="41">
        <f t="shared" si="47"/>
        <v>-1.32346504942275</v>
      </c>
      <c r="O740" s="41">
        <f t="shared" si="48"/>
        <v>-1.32346504942275</v>
      </c>
    </row>
    <row r="741" spans="13:15">
      <c r="M741" s="8">
        <v>915</v>
      </c>
      <c r="N741" s="41">
        <f t="shared" si="47"/>
        <v>-0.769846929340411</v>
      </c>
      <c r="O741" s="41">
        <f t="shared" si="48"/>
        <v>-0.769846929340411</v>
      </c>
    </row>
    <row r="742" spans="13:15">
      <c r="M742" s="8">
        <v>916</v>
      </c>
      <c r="N742" s="41">
        <f t="shared" si="47"/>
        <v>0.972421860330493</v>
      </c>
      <c r="O742" s="41">
        <f t="shared" si="48"/>
        <v>0.972421860330493</v>
      </c>
    </row>
    <row r="743" spans="13:15">
      <c r="M743" s="8">
        <v>917</v>
      </c>
      <c r="N743" s="41">
        <f t="shared" si="47"/>
        <v>-0.452330654587301</v>
      </c>
      <c r="O743" s="41">
        <f t="shared" si="48"/>
        <v>-0.452330654587301</v>
      </c>
    </row>
    <row r="744" spans="13:15">
      <c r="M744" s="8">
        <v>918</v>
      </c>
      <c r="N744" s="41">
        <f t="shared" si="47"/>
        <v>1.13525071917824</v>
      </c>
      <c r="O744" s="41">
        <f t="shared" si="48"/>
        <v>1.13525071917824</v>
      </c>
    </row>
    <row r="745" spans="13:15">
      <c r="M745" s="8">
        <v>919</v>
      </c>
      <c r="N745" s="41">
        <f t="shared" si="47"/>
        <v>0.303853644655005</v>
      </c>
      <c r="O745" s="41">
        <f t="shared" si="48"/>
        <v>0.303853644655005</v>
      </c>
    </row>
    <row r="746" spans="13:15">
      <c r="M746" s="8">
        <v>920</v>
      </c>
      <c r="N746" s="41">
        <f t="shared" si="47"/>
        <v>-0.384088957460912</v>
      </c>
      <c r="O746" s="41">
        <f t="shared" si="48"/>
        <v>-0.384088957460912</v>
      </c>
    </row>
    <row r="747" spans="13:15">
      <c r="M747" s="8">
        <v>921</v>
      </c>
      <c r="N747" s="41">
        <f t="shared" si="47"/>
        <v>0.60605692792306</v>
      </c>
      <c r="O747" s="41">
        <f t="shared" si="48"/>
        <v>0.60605692792306</v>
      </c>
    </row>
    <row r="748" spans="13:15">
      <c r="M748" s="8">
        <v>922</v>
      </c>
      <c r="N748" s="41">
        <f t="shared" si="47"/>
        <v>1.58303008100955</v>
      </c>
      <c r="O748" s="41">
        <f t="shared" si="48"/>
        <v>1.58303008100955</v>
      </c>
    </row>
    <row r="749" spans="13:15">
      <c r="M749" s="8">
        <v>923</v>
      </c>
      <c r="N749" s="41">
        <f t="shared" si="47"/>
        <v>-0.932675788188159</v>
      </c>
      <c r="O749" s="41">
        <f t="shared" si="48"/>
        <v>-0.932675788188159</v>
      </c>
    </row>
    <row r="750" spans="13:15">
      <c r="M750" s="8">
        <v>924</v>
      </c>
      <c r="N750" s="41">
        <f t="shared" si="47"/>
        <v>-0.94381286670935</v>
      </c>
      <c r="O750" s="41">
        <f t="shared" si="48"/>
        <v>-0.94381286670935</v>
      </c>
    </row>
    <row r="751" spans="13:15">
      <c r="M751" s="8">
        <v>925</v>
      </c>
      <c r="N751" s="41">
        <f t="shared" si="47"/>
        <v>-0.495047441673158</v>
      </c>
      <c r="O751" s="41">
        <f t="shared" si="48"/>
        <v>-0.495047441673158</v>
      </c>
    </row>
    <row r="752" spans="13:15">
      <c r="M752" s="8">
        <v>926</v>
      </c>
      <c r="N752" s="41">
        <f t="shared" si="47"/>
        <v>-0.522170626702818</v>
      </c>
      <c r="O752" s="41">
        <f t="shared" si="48"/>
        <v>-0.522170626702818</v>
      </c>
    </row>
    <row r="753" spans="13:15">
      <c r="M753" s="8">
        <v>928</v>
      </c>
      <c r="N753" s="41">
        <f t="shared" si="47"/>
        <v>-0.25587026459343</v>
      </c>
      <c r="O753" s="41">
        <f t="shared" si="48"/>
        <v>-0.25587026459343</v>
      </c>
    </row>
    <row r="754" spans="13:15">
      <c r="M754" s="8">
        <v>929</v>
      </c>
      <c r="N754" s="41">
        <f t="shared" si="47"/>
        <v>0.972421860330493</v>
      </c>
      <c r="O754" s="41">
        <f t="shared" si="48"/>
        <v>0.972421860330493</v>
      </c>
    </row>
    <row r="755" spans="13:15">
      <c r="M755" s="8">
        <v>930</v>
      </c>
      <c r="N755" s="41">
        <f t="shared" si="47"/>
        <v>0.19898478080369</v>
      </c>
      <c r="O755" s="41">
        <f t="shared" si="48"/>
        <v>0.19898478080369</v>
      </c>
    </row>
    <row r="756" spans="13:15">
      <c r="M756" s="8">
        <v>931</v>
      </c>
      <c r="N756" s="41">
        <f t="shared" si="47"/>
        <v>0.476455731207386</v>
      </c>
      <c r="O756" s="41">
        <f t="shared" si="48"/>
        <v>0.476455731207386</v>
      </c>
    </row>
    <row r="757" spans="13:15">
      <c r="M757" s="8">
        <v>932</v>
      </c>
      <c r="N757" s="41">
        <f t="shared" si="47"/>
        <v>0.524642498499188</v>
      </c>
      <c r="O757" s="41">
        <f t="shared" si="48"/>
        <v>0.524642498499188</v>
      </c>
    </row>
    <row r="758" spans="13:15">
      <c r="M758" s="8">
        <v>933</v>
      </c>
      <c r="N758" s="41">
        <f t="shared" si="47"/>
        <v>-0.396417677928939</v>
      </c>
      <c r="O758" s="41">
        <f t="shared" si="48"/>
        <v>-0.396417677928939</v>
      </c>
    </row>
    <row r="759" spans="13:15">
      <c r="M759" s="8">
        <v>935</v>
      </c>
      <c r="N759" s="41">
        <f t="shared" si="47"/>
        <v>0.0153615857031673</v>
      </c>
      <c r="O759" s="41">
        <f t="shared" si="48"/>
        <v>0.0153615857031673</v>
      </c>
    </row>
    <row r="760" spans="13:15">
      <c r="M760" s="8">
        <v>936</v>
      </c>
      <c r="N760" s="41">
        <f t="shared" si="47"/>
        <v>-0.312582378746356</v>
      </c>
      <c r="O760" s="41">
        <f t="shared" si="48"/>
        <v>-0.312582378746356</v>
      </c>
    </row>
    <row r="761" spans="13:15">
      <c r="M761" s="8">
        <v>937</v>
      </c>
      <c r="N761" s="41">
        <f t="shared" si="47"/>
        <v>-0.712032921910436</v>
      </c>
      <c r="O761" s="41">
        <f t="shared" si="48"/>
        <v>-0.712032921910436</v>
      </c>
    </row>
    <row r="762" spans="13:15">
      <c r="M762" s="8">
        <v>939</v>
      </c>
      <c r="N762" s="41">
        <f t="shared" si="47"/>
        <v>-0.208087366315681</v>
      </c>
      <c r="O762" s="41">
        <f t="shared" si="48"/>
        <v>-0.208087366315681</v>
      </c>
    </row>
    <row r="763" spans="13:15">
      <c r="M763" s="8">
        <v>940</v>
      </c>
      <c r="N763" s="41">
        <f t="shared" si="47"/>
        <v>1.08302877823433</v>
      </c>
      <c r="O763" s="41">
        <f t="shared" si="48"/>
        <v>1.08302877823433</v>
      </c>
    </row>
    <row r="764" spans="13:15">
      <c r="M764" s="8">
        <v>941</v>
      </c>
      <c r="N764" s="41">
        <f t="shared" si="47"/>
        <v>-0.0045512927559958</v>
      </c>
      <c r="O764" s="41">
        <f t="shared" si="48"/>
        <v>-0.0045512927559958</v>
      </c>
    </row>
    <row r="765" spans="13:15">
      <c r="M765" s="8">
        <v>942</v>
      </c>
      <c r="N765" s="41">
        <f t="shared" si="47"/>
        <v>0.284127691906161</v>
      </c>
      <c r="O765" s="41">
        <f t="shared" si="48"/>
        <v>0.284127691906161</v>
      </c>
    </row>
    <row r="766" spans="13:15">
      <c r="M766" s="8">
        <v>943</v>
      </c>
      <c r="N766" s="41">
        <f t="shared" si="47"/>
        <v>0.291524924186978</v>
      </c>
      <c r="O766" s="41">
        <f t="shared" si="48"/>
        <v>0.291524924186978</v>
      </c>
    </row>
    <row r="767" spans="13:15">
      <c r="M767" s="8">
        <v>944</v>
      </c>
      <c r="N767" s="41">
        <f t="shared" si="47"/>
        <v>-0.151097265718969</v>
      </c>
      <c r="O767" s="41">
        <f t="shared" si="48"/>
        <v>-0.151097265718969</v>
      </c>
    </row>
    <row r="768" spans="13:15">
      <c r="M768" s="8">
        <v>945</v>
      </c>
      <c r="N768" s="41">
        <f t="shared" si="47"/>
        <v>1.01312907504243</v>
      </c>
      <c r="O768" s="41">
        <f t="shared" si="48"/>
        <v>1.01312907504243</v>
      </c>
    </row>
    <row r="769" spans="13:15">
      <c r="M769" s="8">
        <v>946</v>
      </c>
      <c r="N769" s="41">
        <f t="shared" si="47"/>
        <v>0.636729097291742</v>
      </c>
      <c r="O769" s="41">
        <f t="shared" si="48"/>
        <v>0.636729097291742</v>
      </c>
    </row>
    <row r="770" spans="13:15">
      <c r="M770" s="8">
        <v>947</v>
      </c>
      <c r="N770" s="41">
        <f t="shared" si="47"/>
        <v>-0.0339532961689388</v>
      </c>
      <c r="O770" s="41">
        <f t="shared" si="48"/>
        <v>-0.0339532961689388</v>
      </c>
    </row>
    <row r="771" spans="13:15">
      <c r="M771" s="8">
        <v>948</v>
      </c>
      <c r="N771" s="41">
        <f t="shared" ref="N771:N834" si="49">IFERROR(IFERROR(VLOOKUP(M771,$A:$E,5,0),VLOOKUP(M771,$H:$K,4,0)),"")</f>
        <v>-0.867544244649061</v>
      </c>
      <c r="O771" s="41">
        <f t="shared" ref="O771:O834" si="50">IF(N771&lt;&gt;"",N771,$N$980)</f>
        <v>-0.867544244649061</v>
      </c>
    </row>
    <row r="772" spans="13:15">
      <c r="M772" s="8">
        <v>949</v>
      </c>
      <c r="N772" s="41">
        <f t="shared" si="49"/>
        <v>0.646764142635001</v>
      </c>
      <c r="O772" s="41">
        <f t="shared" si="50"/>
        <v>0.646764142635001</v>
      </c>
    </row>
    <row r="773" spans="13:15">
      <c r="M773" s="8">
        <v>950</v>
      </c>
      <c r="N773" s="41">
        <f t="shared" si="49"/>
        <v>0.08440242032412</v>
      </c>
      <c r="O773" s="41">
        <f t="shared" si="50"/>
        <v>0.08440242032412</v>
      </c>
    </row>
    <row r="774" spans="13:15">
      <c r="M774" s="8">
        <v>951</v>
      </c>
      <c r="N774" s="41">
        <f t="shared" si="49"/>
        <v>-1.42930380767379</v>
      </c>
      <c r="O774" s="41">
        <f t="shared" si="50"/>
        <v>-1.42930380767379</v>
      </c>
    </row>
    <row r="775" spans="13:15">
      <c r="M775" s="8">
        <v>952</v>
      </c>
      <c r="N775" s="41">
        <f t="shared" si="49"/>
        <v>-0.253404520499823</v>
      </c>
      <c r="O775" s="41">
        <f t="shared" si="50"/>
        <v>-0.253404520499823</v>
      </c>
    </row>
    <row r="776" spans="13:15">
      <c r="M776" s="8">
        <v>953</v>
      </c>
      <c r="N776" s="41">
        <f t="shared" si="49"/>
        <v>-0.167380151603744</v>
      </c>
      <c r="O776" s="41">
        <f t="shared" si="50"/>
        <v>-0.167380151603744</v>
      </c>
    </row>
    <row r="777" spans="13:15">
      <c r="M777" s="8">
        <v>954</v>
      </c>
      <c r="N777" s="41">
        <f t="shared" si="49"/>
        <v>0.237278554127659</v>
      </c>
      <c r="O777" s="41">
        <f t="shared" si="50"/>
        <v>0.237278554127659</v>
      </c>
    </row>
    <row r="778" spans="13:15">
      <c r="M778" s="8">
        <v>955</v>
      </c>
      <c r="N778" s="41">
        <f t="shared" si="49"/>
        <v>0.202758136817182</v>
      </c>
      <c r="O778" s="41">
        <f t="shared" si="50"/>
        <v>0.202758136817182</v>
      </c>
    </row>
    <row r="779" spans="13:15">
      <c r="M779" s="8">
        <v>956</v>
      </c>
      <c r="N779" s="41">
        <f t="shared" si="49"/>
        <v>-0.509841906234791</v>
      </c>
      <c r="O779" s="41">
        <f t="shared" si="50"/>
        <v>-0.509841906234791</v>
      </c>
    </row>
    <row r="780" spans="13:15">
      <c r="M780" s="8">
        <v>957</v>
      </c>
      <c r="N780" s="41">
        <f t="shared" si="49"/>
        <v>1.13525071917824</v>
      </c>
      <c r="O780" s="41">
        <f t="shared" si="50"/>
        <v>1.13525071917824</v>
      </c>
    </row>
    <row r="781" spans="13:15">
      <c r="M781" s="8">
        <v>958</v>
      </c>
      <c r="N781" s="41">
        <f t="shared" si="49"/>
        <v>0.0202930738903807</v>
      </c>
      <c r="O781" s="41">
        <f t="shared" si="50"/>
        <v>0.0202930738903807</v>
      </c>
    </row>
    <row r="782" spans="13:15">
      <c r="M782" s="8">
        <v>959</v>
      </c>
      <c r="N782" s="41">
        <f t="shared" si="49"/>
        <v>-0.139980292193975</v>
      </c>
      <c r="O782" s="41">
        <f t="shared" si="50"/>
        <v>-0.139980292193975</v>
      </c>
    </row>
    <row r="783" spans="13:15">
      <c r="M783" s="8">
        <v>960</v>
      </c>
      <c r="N783" s="41">
        <f t="shared" si="49"/>
        <v>0.138648790383439</v>
      </c>
      <c r="O783" s="41">
        <f t="shared" si="50"/>
        <v>0.138648790383439</v>
      </c>
    </row>
    <row r="784" spans="13:15">
      <c r="M784" s="8">
        <v>961</v>
      </c>
      <c r="N784" s="41">
        <f t="shared" si="49"/>
        <v>0.121388581728203</v>
      </c>
      <c r="O784" s="41">
        <f t="shared" si="50"/>
        <v>0.121388581728203</v>
      </c>
    </row>
    <row r="785" spans="13:15">
      <c r="M785" s="8">
        <v>962</v>
      </c>
      <c r="N785" s="41">
        <f t="shared" si="49"/>
        <v>0.217552601378815</v>
      </c>
      <c r="O785" s="41">
        <f t="shared" si="50"/>
        <v>0.217552601378815</v>
      </c>
    </row>
    <row r="786" spans="13:15">
      <c r="M786" s="8">
        <v>963</v>
      </c>
      <c r="N786" s="41">
        <f t="shared" si="49"/>
        <v>0.237278554127659</v>
      </c>
      <c r="O786" s="41">
        <f t="shared" si="50"/>
        <v>0.237278554127659</v>
      </c>
    </row>
    <row r="787" spans="13:15">
      <c r="M787" s="8">
        <v>964</v>
      </c>
      <c r="N787" s="41">
        <f t="shared" si="49"/>
        <v>0.940015620805209</v>
      </c>
      <c r="O787" s="41">
        <f t="shared" si="50"/>
        <v>0.940015620805209</v>
      </c>
    </row>
    <row r="788" spans="13:15">
      <c r="M788" s="8">
        <v>965</v>
      </c>
      <c r="N788" s="41">
        <f t="shared" si="49"/>
        <v>-0.25093877640622</v>
      </c>
      <c r="O788" s="41">
        <f t="shared" si="50"/>
        <v>-0.25093877640622</v>
      </c>
    </row>
    <row r="789" spans="13:15">
      <c r="M789" s="8">
        <v>966</v>
      </c>
      <c r="N789" s="41">
        <f t="shared" si="49"/>
        <v>0.646592073666161</v>
      </c>
      <c r="O789" s="41">
        <f t="shared" si="50"/>
        <v>0.646592073666161</v>
      </c>
    </row>
    <row r="790" spans="13:15">
      <c r="M790" s="8">
        <v>967</v>
      </c>
      <c r="N790" s="41">
        <f t="shared" si="49"/>
        <v>-0.408746398396969</v>
      </c>
      <c r="O790" s="41">
        <f t="shared" si="50"/>
        <v>-0.408746398396969</v>
      </c>
    </row>
    <row r="791" spans="13:15">
      <c r="M791" s="8">
        <v>968</v>
      </c>
      <c r="N791" s="41">
        <f t="shared" si="49"/>
        <v>-0.413677886584179</v>
      </c>
      <c r="O791" s="41">
        <f t="shared" si="50"/>
        <v>-0.413677886584179</v>
      </c>
    </row>
    <row r="792" spans="13:15">
      <c r="M792" s="8">
        <v>971</v>
      </c>
      <c r="N792" s="41">
        <f t="shared" si="49"/>
        <v>-0.352034284244042</v>
      </c>
      <c r="O792" s="41">
        <f t="shared" si="50"/>
        <v>-0.352034284244042</v>
      </c>
    </row>
    <row r="793" spans="13:15">
      <c r="M793" s="8">
        <v>972</v>
      </c>
      <c r="N793" s="41">
        <f t="shared" si="49"/>
        <v>-0.60847166997901</v>
      </c>
      <c r="O793" s="41">
        <f t="shared" si="50"/>
        <v>-0.60847166997901</v>
      </c>
    </row>
    <row r="794" spans="13:15">
      <c r="M794" s="8">
        <v>973</v>
      </c>
      <c r="N794" s="41">
        <f t="shared" si="49"/>
        <v>0.0202930738903807</v>
      </c>
      <c r="O794" s="41">
        <f t="shared" si="50"/>
        <v>0.0202930738903807</v>
      </c>
    </row>
    <row r="795" spans="13:15">
      <c r="M795" s="8">
        <v>974</v>
      </c>
      <c r="N795" s="41">
        <f t="shared" si="49"/>
        <v>0.220018345472422</v>
      </c>
      <c r="O795" s="41">
        <f t="shared" si="50"/>
        <v>0.220018345472422</v>
      </c>
    </row>
    <row r="796" spans="13:15">
      <c r="M796" s="8">
        <v>975</v>
      </c>
      <c r="N796" s="41">
        <f t="shared" si="49"/>
        <v>0.779742254720857</v>
      </c>
      <c r="O796" s="41">
        <f t="shared" si="50"/>
        <v>0.779742254720857</v>
      </c>
    </row>
    <row r="797" spans="13:15">
      <c r="M797" s="8">
        <v>976</v>
      </c>
      <c r="N797" s="41">
        <f t="shared" si="49"/>
        <v>0.313716621029428</v>
      </c>
      <c r="O797" s="41">
        <f t="shared" si="50"/>
        <v>0.313716621029428</v>
      </c>
    </row>
    <row r="798" spans="13:15">
      <c r="M798" s="8">
        <v>977</v>
      </c>
      <c r="N798" s="41">
        <f t="shared" si="49"/>
        <v>-0.100528386696288</v>
      </c>
      <c r="O798" s="41">
        <f t="shared" si="50"/>
        <v>-0.100528386696288</v>
      </c>
    </row>
    <row r="799" spans="13:15">
      <c r="M799" s="8">
        <v>978</v>
      </c>
      <c r="N799" s="41">
        <f t="shared" si="49"/>
        <v>0.510976148517863</v>
      </c>
      <c r="O799" s="41">
        <f t="shared" si="50"/>
        <v>0.510976148517863</v>
      </c>
    </row>
    <row r="800" spans="13:15">
      <c r="M800" s="8">
        <v>979</v>
      </c>
      <c r="N800" s="41">
        <f t="shared" si="49"/>
        <v>-0.218884103189347</v>
      </c>
      <c r="O800" s="41">
        <f t="shared" si="50"/>
        <v>-0.218884103189347</v>
      </c>
    </row>
    <row r="801" spans="13:15">
      <c r="M801" s="8">
        <v>980</v>
      </c>
      <c r="N801" s="41">
        <f t="shared" si="49"/>
        <v>0.0597449793880669</v>
      </c>
      <c r="O801" s="41">
        <f t="shared" si="50"/>
        <v>0.0597449793880669</v>
      </c>
    </row>
    <row r="802" spans="13:15">
      <c r="M802" s="8">
        <v>981</v>
      </c>
      <c r="N802" s="41">
        <f t="shared" si="49"/>
        <v>0.284127691906161</v>
      </c>
      <c r="O802" s="41">
        <f t="shared" si="50"/>
        <v>0.284127691906161</v>
      </c>
    </row>
    <row r="803" spans="13:15">
      <c r="M803" s="8">
        <v>982</v>
      </c>
      <c r="N803" s="41">
        <f t="shared" si="49"/>
        <v>0.150977510851469</v>
      </c>
      <c r="O803" s="41">
        <f t="shared" si="50"/>
        <v>0.150977510851469</v>
      </c>
    </row>
    <row r="804" spans="13:15">
      <c r="M804" s="8">
        <v>983</v>
      </c>
      <c r="N804" s="41">
        <f t="shared" si="49"/>
        <v>0.0622107234816736</v>
      </c>
      <c r="O804" s="41">
        <f t="shared" si="50"/>
        <v>0.0622107234816736</v>
      </c>
    </row>
    <row r="805" spans="13:15">
      <c r="M805" s="8">
        <v>984</v>
      </c>
      <c r="N805" s="41">
        <f t="shared" si="49"/>
        <v>-0.0290218079817289</v>
      </c>
      <c r="O805" s="41">
        <f t="shared" si="50"/>
        <v>-0.0290218079817289</v>
      </c>
    </row>
    <row r="806" spans="13:15">
      <c r="M806" s="8">
        <v>985</v>
      </c>
      <c r="N806" s="41">
        <f t="shared" si="49"/>
        <v>0.363031502901537</v>
      </c>
      <c r="O806" s="41">
        <f t="shared" si="50"/>
        <v>0.363031502901537</v>
      </c>
    </row>
    <row r="807" spans="13:15">
      <c r="M807" s="8">
        <v>986</v>
      </c>
      <c r="N807" s="41">
        <f t="shared" si="49"/>
        <v>-0.0857339221346551</v>
      </c>
      <c r="O807" s="41">
        <f t="shared" si="50"/>
        <v>-0.0857339221346551</v>
      </c>
    </row>
    <row r="808" spans="13:15">
      <c r="M808" s="8">
        <v>987</v>
      </c>
      <c r="N808" s="41">
        <f t="shared" si="49"/>
        <v>-0.544362323545267</v>
      </c>
      <c r="O808" s="41">
        <f t="shared" si="50"/>
        <v>-0.544362323545267</v>
      </c>
    </row>
    <row r="809" spans="13:15">
      <c r="M809" s="8">
        <v>988</v>
      </c>
      <c r="N809" s="41">
        <f t="shared" si="49"/>
        <v>0.202758136817182</v>
      </c>
      <c r="O809" s="41">
        <f t="shared" si="50"/>
        <v>0.202758136817182</v>
      </c>
    </row>
    <row r="810" spans="13:15">
      <c r="M810" s="8">
        <v>989</v>
      </c>
      <c r="N810" s="41">
        <f t="shared" si="49"/>
        <v>-0.0709394575730218</v>
      </c>
      <c r="O810" s="41">
        <f t="shared" si="50"/>
        <v>-0.0709394575730218</v>
      </c>
    </row>
    <row r="811" spans="13:15">
      <c r="M811" s="8">
        <v>990</v>
      </c>
      <c r="N811" s="41">
        <f t="shared" si="49"/>
        <v>-0.376691725180096</v>
      </c>
      <c r="O811" s="41">
        <f t="shared" si="50"/>
        <v>-0.376691725180096</v>
      </c>
    </row>
    <row r="812" spans="13:15">
      <c r="M812" s="8">
        <v>991</v>
      </c>
      <c r="N812" s="41">
        <f t="shared" si="49"/>
        <v>-0.607018070492663</v>
      </c>
      <c r="O812" s="41">
        <f t="shared" si="50"/>
        <v>-0.607018070492663</v>
      </c>
    </row>
    <row r="813" spans="13:15">
      <c r="M813" s="8">
        <v>992</v>
      </c>
      <c r="N813" s="41">
        <f t="shared" si="49"/>
        <v>0.584948471326025</v>
      </c>
      <c r="O813" s="41">
        <f t="shared" si="50"/>
        <v>0.584948471326025</v>
      </c>
    </row>
    <row r="814" spans="13:15">
      <c r="M814" s="8">
        <v>993</v>
      </c>
      <c r="N814" s="41">
        <f t="shared" si="49"/>
        <v>-0.354500028337649</v>
      </c>
      <c r="O814" s="41">
        <f t="shared" si="50"/>
        <v>-0.354500028337649</v>
      </c>
    </row>
    <row r="815" spans="13:15">
      <c r="M815" s="8">
        <v>994</v>
      </c>
      <c r="N815" s="41">
        <f t="shared" si="49"/>
        <v>0.435086626132927</v>
      </c>
      <c r="O815" s="41">
        <f t="shared" si="50"/>
        <v>0.435086626132927</v>
      </c>
    </row>
    <row r="816" spans="13:15">
      <c r="M816" s="8">
        <v>995</v>
      </c>
      <c r="N816" s="41">
        <f t="shared" si="49"/>
        <v>-0.0536792489177854</v>
      </c>
      <c r="O816" s="41">
        <f t="shared" si="50"/>
        <v>-0.0536792489177854</v>
      </c>
    </row>
    <row r="817" spans="13:15">
      <c r="M817" s="8">
        <v>996</v>
      </c>
      <c r="N817" s="41">
        <f t="shared" si="49"/>
        <v>0.143580278570653</v>
      </c>
      <c r="O817" s="41">
        <f t="shared" si="50"/>
        <v>0.143580278570653</v>
      </c>
    </row>
    <row r="818" spans="13:15">
      <c r="M818" s="8">
        <v>997</v>
      </c>
      <c r="N818" s="41">
        <f t="shared" si="49"/>
        <v>-0.556691044013294</v>
      </c>
      <c r="O818" s="41">
        <f t="shared" si="50"/>
        <v>-0.556691044013294</v>
      </c>
    </row>
    <row r="819" spans="13:15">
      <c r="M819" s="8">
        <v>999</v>
      </c>
      <c r="N819" s="41">
        <f t="shared" si="49"/>
        <v>-0.670115272319146</v>
      </c>
      <c r="O819" s="41">
        <f t="shared" si="50"/>
        <v>-0.670115272319146</v>
      </c>
    </row>
    <row r="820" spans="13:15">
      <c r="M820" s="8">
        <v>1000</v>
      </c>
      <c r="N820" s="41">
        <f t="shared" si="49"/>
        <v>0.0276903061711973</v>
      </c>
      <c r="O820" s="41">
        <f t="shared" si="50"/>
        <v>0.0276903061711973</v>
      </c>
    </row>
    <row r="821" spans="13:15">
      <c r="M821" s="8">
        <v>1001</v>
      </c>
      <c r="N821" s="41">
        <f t="shared" si="49"/>
        <v>-1.38859659296186</v>
      </c>
      <c r="O821" s="41">
        <f t="shared" si="50"/>
        <v>-1.38859659296186</v>
      </c>
    </row>
    <row r="822" spans="13:15">
      <c r="M822" s="8">
        <v>1002</v>
      </c>
      <c r="N822" s="41">
        <f t="shared" si="49"/>
        <v>0.0671422116688836</v>
      </c>
      <c r="O822" s="41">
        <f t="shared" si="50"/>
        <v>0.0671422116688836</v>
      </c>
    </row>
    <row r="823" spans="13:15">
      <c r="M823" s="8">
        <v>1003</v>
      </c>
      <c r="N823" s="41">
        <f t="shared" si="49"/>
        <v>-0.495047441673158</v>
      </c>
      <c r="O823" s="41">
        <f t="shared" si="50"/>
        <v>-0.495047441673158</v>
      </c>
    </row>
    <row r="824" spans="13:15">
      <c r="M824" s="8">
        <v>1004</v>
      </c>
      <c r="N824" s="41">
        <f t="shared" si="49"/>
        <v>0.227415577753235</v>
      </c>
      <c r="O824" s="41">
        <f t="shared" si="50"/>
        <v>0.227415577753235</v>
      </c>
    </row>
    <row r="825" spans="13:15">
      <c r="M825" s="8">
        <v>1005</v>
      </c>
      <c r="N825" s="41">
        <f t="shared" si="49"/>
        <v>0.508510404424256</v>
      </c>
      <c r="O825" s="41">
        <f t="shared" si="50"/>
        <v>0.508510404424256</v>
      </c>
    </row>
    <row r="826" spans="13:15">
      <c r="M826" s="8">
        <v>1006</v>
      </c>
      <c r="N826" s="41">
        <f t="shared" si="49"/>
        <v>0.630481256750223</v>
      </c>
      <c r="O826" s="41">
        <f t="shared" si="50"/>
        <v>0.630481256750223</v>
      </c>
    </row>
    <row r="827" spans="13:15">
      <c r="M827" s="8">
        <v>1007</v>
      </c>
      <c r="N827" s="41">
        <f t="shared" si="49"/>
        <v>-0.22874707956377</v>
      </c>
      <c r="O827" s="41">
        <f t="shared" si="50"/>
        <v>-0.22874707956377</v>
      </c>
    </row>
    <row r="828" spans="13:15">
      <c r="M828" s="8">
        <v>1008</v>
      </c>
      <c r="N828" s="41">
        <f t="shared" si="49"/>
        <v>-0.892032240743634</v>
      </c>
      <c r="O828" s="41">
        <f t="shared" si="50"/>
        <v>-0.892032240743634</v>
      </c>
    </row>
    <row r="829" spans="13:15">
      <c r="M829" s="8">
        <v>1009</v>
      </c>
      <c r="N829" s="41">
        <f t="shared" si="49"/>
        <v>-0.381623213367309</v>
      </c>
      <c r="O829" s="41">
        <f t="shared" si="50"/>
        <v>-0.381623213367309</v>
      </c>
    </row>
    <row r="830" spans="13:15">
      <c r="M830" s="8">
        <v>1010</v>
      </c>
      <c r="N830" s="41">
        <f t="shared" si="49"/>
        <v>0.298922156467795</v>
      </c>
      <c r="O830" s="41">
        <f t="shared" si="50"/>
        <v>0.298922156467795</v>
      </c>
    </row>
    <row r="831" spans="13:15">
      <c r="M831" s="8">
        <v>1011</v>
      </c>
      <c r="N831" s="41">
        <f t="shared" si="49"/>
        <v>0.12878581400902</v>
      </c>
      <c r="O831" s="41">
        <f t="shared" si="50"/>
        <v>0.12878581400902</v>
      </c>
    </row>
    <row r="832" spans="13:15">
      <c r="M832" s="8">
        <v>1012</v>
      </c>
      <c r="N832" s="41">
        <f t="shared" si="49"/>
        <v>0.0991968848857532</v>
      </c>
      <c r="O832" s="41">
        <f t="shared" si="50"/>
        <v>0.0991968848857532</v>
      </c>
    </row>
    <row r="833" spans="13:15">
      <c r="M833" s="8">
        <v>1014</v>
      </c>
      <c r="N833" s="41">
        <f t="shared" si="49"/>
        <v>0.116457093540993</v>
      </c>
      <c r="O833" s="41">
        <f t="shared" si="50"/>
        <v>0.116457093540993</v>
      </c>
    </row>
    <row r="834" spans="13:15">
      <c r="M834" s="8">
        <v>1015</v>
      </c>
      <c r="N834" s="41">
        <f t="shared" si="49"/>
        <v>0.328511085591061</v>
      </c>
      <c r="O834" s="41">
        <f t="shared" si="50"/>
        <v>0.328511085591061</v>
      </c>
    </row>
    <row r="835" spans="13:15">
      <c r="M835" s="8">
        <v>1016</v>
      </c>
      <c r="N835" s="41">
        <f t="shared" ref="N835:N898" si="51">IFERROR(IFERROR(VLOOKUP(M835,$A:$E,5,0),VLOOKUP(M835,$H:$K,4,0)),"")</f>
        <v>0.205223880910789</v>
      </c>
      <c r="O835" s="41">
        <f t="shared" ref="O835:O898" si="52">IF(N835&lt;&gt;"",N835,$N$980)</f>
        <v>0.205223880910789</v>
      </c>
    </row>
    <row r="836" spans="13:15">
      <c r="M836" s="8">
        <v>1017</v>
      </c>
      <c r="N836" s="41">
        <f t="shared" si="51"/>
        <v>-0.0045512927559958</v>
      </c>
      <c r="O836" s="41">
        <f t="shared" si="52"/>
        <v>-0.0045512927559958</v>
      </c>
    </row>
    <row r="837" spans="13:15">
      <c r="M837" s="8">
        <v>1018</v>
      </c>
      <c r="N837" s="41">
        <f t="shared" si="51"/>
        <v>-0.183663037488518</v>
      </c>
      <c r="O837" s="41">
        <f t="shared" si="52"/>
        <v>-0.183663037488518</v>
      </c>
    </row>
    <row r="838" spans="13:15">
      <c r="M838" s="8">
        <v>1019</v>
      </c>
      <c r="N838" s="41">
        <f t="shared" si="51"/>
        <v>0.43207233752249</v>
      </c>
      <c r="O838" s="41">
        <f t="shared" si="52"/>
        <v>0.43207233752249</v>
      </c>
    </row>
    <row r="839" spans="13:15">
      <c r="M839" s="8">
        <v>1020</v>
      </c>
      <c r="N839" s="41">
        <f t="shared" si="51"/>
        <v>0.572619750857999</v>
      </c>
      <c r="O839" s="41">
        <f t="shared" si="52"/>
        <v>0.572619750857999</v>
      </c>
    </row>
    <row r="840" spans="13:15">
      <c r="M840" s="8">
        <v>1021</v>
      </c>
      <c r="N840" s="41">
        <f t="shared" si="51"/>
        <v>0.274264715531742</v>
      </c>
      <c r="O840" s="41">
        <f t="shared" si="52"/>
        <v>0.274264715531742</v>
      </c>
    </row>
    <row r="841" spans="13:15">
      <c r="M841" s="8">
        <v>1022</v>
      </c>
      <c r="N841" s="41">
        <f t="shared" si="51"/>
        <v>0.676181002789428</v>
      </c>
      <c r="O841" s="41">
        <f t="shared" si="52"/>
        <v>0.676181002789428</v>
      </c>
    </row>
    <row r="842" spans="13:15">
      <c r="M842" s="8">
        <v>1023</v>
      </c>
      <c r="N842" s="41">
        <f t="shared" si="51"/>
        <v>-0.127651571725948</v>
      </c>
      <c r="O842" s="41">
        <f t="shared" si="52"/>
        <v>-0.127651571725948</v>
      </c>
    </row>
    <row r="843" spans="13:15">
      <c r="M843" s="8">
        <v>1024</v>
      </c>
      <c r="N843" s="41">
        <f t="shared" si="51"/>
        <v>-0.0438162725433621</v>
      </c>
      <c r="O843" s="41">
        <f t="shared" si="52"/>
        <v>-0.0438162725433621</v>
      </c>
    </row>
    <row r="844" spans="13:15">
      <c r="M844" s="8">
        <v>1025</v>
      </c>
      <c r="N844" s="41">
        <f t="shared" si="51"/>
        <v>-0.509320755184013</v>
      </c>
      <c r="O844" s="41">
        <f t="shared" si="52"/>
        <v>-0.509320755184013</v>
      </c>
    </row>
    <row r="845" spans="13:15">
      <c r="M845" s="8">
        <v>1026</v>
      </c>
      <c r="N845" s="41">
        <f t="shared" si="51"/>
        <v>0.417277872960857</v>
      </c>
      <c r="O845" s="41">
        <f t="shared" si="52"/>
        <v>0.417277872960857</v>
      </c>
    </row>
    <row r="846" spans="13:15">
      <c r="M846" s="8">
        <v>1027</v>
      </c>
      <c r="N846" s="41">
        <f t="shared" si="51"/>
        <v>-0.361897260618466</v>
      </c>
      <c r="O846" s="41">
        <f t="shared" si="52"/>
        <v>-0.361897260618466</v>
      </c>
    </row>
    <row r="847" spans="13:15">
      <c r="M847" s="8">
        <v>1028</v>
      </c>
      <c r="N847" s="41">
        <f t="shared" si="51"/>
        <v>-0.216228809258067</v>
      </c>
      <c r="O847" s="41">
        <f t="shared" si="52"/>
        <v>-0.216228809258067</v>
      </c>
    </row>
    <row r="848" spans="13:15">
      <c r="M848" s="8">
        <v>1029</v>
      </c>
      <c r="N848" s="41">
        <f t="shared" si="51"/>
        <v>-1.42930380767379</v>
      </c>
      <c r="O848" s="41">
        <f t="shared" si="52"/>
        <v>-1.42930380767379</v>
      </c>
    </row>
    <row r="849" spans="13:15">
      <c r="M849" s="8">
        <v>1031</v>
      </c>
      <c r="N849" s="41">
        <f t="shared" si="51"/>
        <v>0.725495884661537</v>
      </c>
      <c r="O849" s="41">
        <f t="shared" si="52"/>
        <v>0.725495884661537</v>
      </c>
    </row>
    <row r="850" spans="13:15">
      <c r="M850" s="8">
        <v>1033</v>
      </c>
      <c r="N850" s="41">
        <f t="shared" si="51"/>
        <v>-0.290390681903906</v>
      </c>
      <c r="O850" s="41">
        <f t="shared" si="52"/>
        <v>-0.290390681903906</v>
      </c>
    </row>
    <row r="851" spans="13:15">
      <c r="M851" s="8">
        <v>1034</v>
      </c>
      <c r="N851" s="41">
        <f t="shared" si="51"/>
        <v>0.306319388748611</v>
      </c>
      <c r="O851" s="41">
        <f t="shared" si="52"/>
        <v>0.306319388748611</v>
      </c>
    </row>
    <row r="852" spans="13:15">
      <c r="M852" s="8">
        <v>1035</v>
      </c>
      <c r="N852" s="41">
        <f t="shared" si="51"/>
        <v>-0.470390000737105</v>
      </c>
      <c r="O852" s="41">
        <f t="shared" si="52"/>
        <v>-0.470390000737105</v>
      </c>
    </row>
    <row r="853" spans="13:15">
      <c r="M853" s="8">
        <v>1036</v>
      </c>
      <c r="N853" s="41">
        <f t="shared" si="51"/>
        <v>0.11152560535378</v>
      </c>
      <c r="O853" s="41">
        <f t="shared" si="52"/>
        <v>0.11152560535378</v>
      </c>
    </row>
    <row r="854" spans="13:15">
      <c r="M854" s="8">
        <v>1037</v>
      </c>
      <c r="N854" s="41">
        <f t="shared" si="51"/>
        <v>-0.99780733172726</v>
      </c>
      <c r="O854" s="41">
        <f t="shared" si="52"/>
        <v>-0.99780733172726</v>
      </c>
    </row>
    <row r="855" spans="13:15">
      <c r="M855" s="8">
        <v>1038</v>
      </c>
      <c r="N855" s="41">
        <f t="shared" si="51"/>
        <v>-0.297787914184723</v>
      </c>
      <c r="O855" s="41">
        <f t="shared" si="52"/>
        <v>-0.297787914184723</v>
      </c>
    </row>
    <row r="856" spans="13:15">
      <c r="M856" s="8">
        <v>1039</v>
      </c>
      <c r="N856" s="41">
        <f t="shared" si="51"/>
        <v>-0.443266815707445</v>
      </c>
      <c r="O856" s="41">
        <f t="shared" si="52"/>
        <v>-0.443266815707445</v>
      </c>
    </row>
    <row r="857" spans="13:15">
      <c r="M857" s="8">
        <v>1040</v>
      </c>
      <c r="N857" s="41">
        <f t="shared" si="51"/>
        <v>-1.14435330469023</v>
      </c>
      <c r="O857" s="41">
        <f t="shared" si="52"/>
        <v>-1.14435330469023</v>
      </c>
    </row>
    <row r="858" spans="13:15">
      <c r="M858" s="8">
        <v>1042</v>
      </c>
      <c r="N858" s="41">
        <f t="shared" si="51"/>
        <v>0.141114534477046</v>
      </c>
      <c r="O858" s="41">
        <f t="shared" si="52"/>
        <v>0.141114534477046</v>
      </c>
    </row>
    <row r="859" spans="13:15">
      <c r="M859" s="8">
        <v>1043</v>
      </c>
      <c r="N859" s="41">
        <f t="shared" si="51"/>
        <v>-0.0931311544154717</v>
      </c>
      <c r="O859" s="41">
        <f t="shared" si="52"/>
        <v>-0.0931311544154717</v>
      </c>
    </row>
    <row r="860" spans="13:15">
      <c r="M860" s="8">
        <v>1044</v>
      </c>
      <c r="N860" s="41">
        <f t="shared" si="51"/>
        <v>-0.98573051630064</v>
      </c>
      <c r="O860" s="41">
        <f t="shared" si="52"/>
        <v>-0.98573051630064</v>
      </c>
    </row>
    <row r="861" spans="13:15">
      <c r="M861" s="8">
        <v>1045</v>
      </c>
      <c r="N861" s="41">
        <f t="shared" si="51"/>
        <v>-0.0290218079817289</v>
      </c>
      <c r="O861" s="41">
        <f t="shared" si="52"/>
        <v>-0.0290218079817289</v>
      </c>
    </row>
    <row r="862" spans="13:15">
      <c r="M862" s="8">
        <v>1046</v>
      </c>
      <c r="N862" s="41">
        <f t="shared" si="51"/>
        <v>0.797002463376093</v>
      </c>
      <c r="O862" s="41">
        <f t="shared" si="52"/>
        <v>0.797002463376093</v>
      </c>
    </row>
    <row r="863" spans="13:15">
      <c r="M863" s="8">
        <v>1047</v>
      </c>
      <c r="N863" s="41">
        <f t="shared" si="51"/>
        <v>-0.181897941785267</v>
      </c>
      <c r="O863" s="41">
        <f t="shared" si="52"/>
        <v>-0.181897941785267</v>
      </c>
    </row>
    <row r="864" spans="13:15">
      <c r="M864" s="8">
        <v>1048</v>
      </c>
      <c r="N864" s="41">
        <f t="shared" si="51"/>
        <v>0.10659411716657</v>
      </c>
      <c r="O864" s="41">
        <f t="shared" si="52"/>
        <v>0.10659411716657</v>
      </c>
    </row>
    <row r="865" spans="13:15">
      <c r="M865" s="8">
        <v>1049</v>
      </c>
      <c r="N865" s="41">
        <f t="shared" si="51"/>
        <v>-0.280527705529483</v>
      </c>
      <c r="O865" s="41">
        <f t="shared" si="52"/>
        <v>-0.280527705529483</v>
      </c>
    </row>
    <row r="866" spans="13:15">
      <c r="M866" s="8">
        <v>1050</v>
      </c>
      <c r="N866" s="41">
        <f t="shared" si="51"/>
        <v>-0.22874707956377</v>
      </c>
      <c r="O866" s="41">
        <f t="shared" si="52"/>
        <v>-0.22874707956377</v>
      </c>
    </row>
    <row r="867" spans="13:15">
      <c r="M867" s="8">
        <v>1051</v>
      </c>
      <c r="N867" s="41">
        <f t="shared" si="51"/>
        <v>0.054813491200857</v>
      </c>
      <c r="O867" s="41">
        <f t="shared" si="52"/>
        <v>0.054813491200857</v>
      </c>
    </row>
    <row r="868" spans="13:15">
      <c r="M868" s="8">
        <v>1052</v>
      </c>
      <c r="N868" s="41">
        <f t="shared" si="51"/>
        <v>-0.0339532961689388</v>
      </c>
      <c r="O868" s="41">
        <f t="shared" si="52"/>
        <v>-0.0339532961689388</v>
      </c>
    </row>
    <row r="869" spans="13:15">
      <c r="M869" s="8">
        <v>1053</v>
      </c>
      <c r="N869" s="41">
        <f t="shared" si="51"/>
        <v>0.506044660330653</v>
      </c>
      <c r="O869" s="41">
        <f t="shared" si="52"/>
        <v>0.506044660330653</v>
      </c>
    </row>
    <row r="870" spans="13:15">
      <c r="M870" s="8">
        <v>1054</v>
      </c>
      <c r="N870" s="41">
        <f t="shared" si="51"/>
        <v>-0.0684737134794151</v>
      </c>
      <c r="O870" s="41">
        <f t="shared" si="52"/>
        <v>-0.0684737134794151</v>
      </c>
    </row>
    <row r="871" spans="13:15">
      <c r="M871" s="8">
        <v>1055</v>
      </c>
      <c r="N871" s="41">
        <f t="shared" si="51"/>
        <v>-0.0586107371049953</v>
      </c>
      <c r="O871" s="41">
        <f t="shared" si="52"/>
        <v>-0.0586107371049953</v>
      </c>
    </row>
    <row r="872" spans="13:15">
      <c r="M872" s="8">
        <v>1057</v>
      </c>
      <c r="N872" s="41">
        <f t="shared" si="51"/>
        <v>-0.0452585074679335</v>
      </c>
      <c r="O872" s="41">
        <f t="shared" si="52"/>
        <v>-0.0452585074679335</v>
      </c>
    </row>
    <row r="873" spans="13:15">
      <c r="M873" s="8">
        <v>1058</v>
      </c>
      <c r="N873" s="41">
        <f t="shared" si="51"/>
        <v>0.843851601154596</v>
      </c>
      <c r="O873" s="41">
        <f t="shared" si="52"/>
        <v>0.843851601154596</v>
      </c>
    </row>
    <row r="874" spans="13:15">
      <c r="M874" s="8">
        <v>1059</v>
      </c>
      <c r="N874" s="41">
        <f t="shared" si="51"/>
        <v>0.353168526527114</v>
      </c>
      <c r="O874" s="41">
        <f t="shared" si="52"/>
        <v>0.353168526527114</v>
      </c>
    </row>
    <row r="875" spans="13:15">
      <c r="M875" s="8">
        <v>1060</v>
      </c>
      <c r="N875" s="41">
        <f t="shared" si="51"/>
        <v>-0.58627997313656</v>
      </c>
      <c r="O875" s="41">
        <f t="shared" si="52"/>
        <v>-0.58627997313656</v>
      </c>
    </row>
    <row r="876" spans="13:15">
      <c r="M876" s="8">
        <v>1061</v>
      </c>
      <c r="N876" s="41">
        <f t="shared" si="51"/>
        <v>-0.352034284244042</v>
      </c>
      <c r="O876" s="41">
        <f t="shared" si="52"/>
        <v>-0.352034284244042</v>
      </c>
    </row>
    <row r="877" spans="13:15">
      <c r="M877" s="8">
        <v>1062</v>
      </c>
      <c r="N877" s="41">
        <f t="shared" si="51"/>
        <v>0.402520854363375</v>
      </c>
      <c r="O877" s="41">
        <f t="shared" si="52"/>
        <v>0.402520854363375</v>
      </c>
    </row>
    <row r="878" spans="13:15">
      <c r="M878" s="8">
        <v>1063</v>
      </c>
      <c r="N878" s="41">
        <f t="shared" si="51"/>
        <v>0.141994680206977</v>
      </c>
      <c r="O878" s="41">
        <f t="shared" si="52"/>
        <v>0.141994680206977</v>
      </c>
    </row>
    <row r="879" spans="13:15">
      <c r="M879" s="8">
        <v>1064</v>
      </c>
      <c r="N879" s="41">
        <f t="shared" si="51"/>
        <v>-1.02271667770472</v>
      </c>
      <c r="O879" s="41">
        <f t="shared" si="52"/>
        <v>-1.02271667770472</v>
      </c>
    </row>
    <row r="880" spans="13:15">
      <c r="M880" s="8">
        <v>1065</v>
      </c>
      <c r="N880" s="41">
        <f t="shared" si="51"/>
        <v>-0.533745084011177</v>
      </c>
      <c r="O880" s="41">
        <f t="shared" si="52"/>
        <v>-0.533745084011177</v>
      </c>
    </row>
    <row r="881" spans="13:15">
      <c r="M881" s="8">
        <v>1066</v>
      </c>
      <c r="N881" s="41">
        <f t="shared" si="51"/>
        <v>0.891007430906621</v>
      </c>
      <c r="O881" s="41">
        <f t="shared" si="52"/>
        <v>0.891007430906621</v>
      </c>
    </row>
    <row r="882" spans="13:15">
      <c r="M882" s="8">
        <v>1068</v>
      </c>
      <c r="N882" s="41">
        <f t="shared" si="51"/>
        <v>0.402483408399224</v>
      </c>
      <c r="O882" s="41">
        <f t="shared" si="52"/>
        <v>0.402483408399224</v>
      </c>
    </row>
    <row r="883" spans="13:15">
      <c r="M883" s="8">
        <v>1070</v>
      </c>
      <c r="N883" s="41">
        <f t="shared" si="51"/>
        <v>0.422209361148067</v>
      </c>
      <c r="O883" s="41">
        <f t="shared" si="52"/>
        <v>0.422209361148067</v>
      </c>
    </row>
    <row r="884" spans="13:15">
      <c r="M884" s="8">
        <v>1072</v>
      </c>
      <c r="N884" s="41">
        <f t="shared" si="51"/>
        <v>-1.48629390827051</v>
      </c>
      <c r="O884" s="41">
        <f t="shared" si="52"/>
        <v>-1.48629390827051</v>
      </c>
    </row>
    <row r="885" spans="13:15">
      <c r="M885" s="8">
        <v>1073</v>
      </c>
      <c r="N885" s="41">
        <f t="shared" si="51"/>
        <v>0.0361559219559418</v>
      </c>
      <c r="O885" s="41">
        <f t="shared" si="52"/>
        <v>0.0361559219559418</v>
      </c>
    </row>
    <row r="886" spans="13:15">
      <c r="M886" s="8">
        <v>1074</v>
      </c>
      <c r="N886" s="41">
        <f t="shared" si="51"/>
        <v>1.70515172514536</v>
      </c>
      <c r="O886" s="41">
        <f t="shared" si="52"/>
        <v>1.70515172514536</v>
      </c>
    </row>
    <row r="887" spans="13:15">
      <c r="M887" s="8">
        <v>1075</v>
      </c>
      <c r="N887" s="41">
        <f t="shared" si="51"/>
        <v>-0.126672936891806</v>
      </c>
      <c r="O887" s="41">
        <f t="shared" si="52"/>
        <v>-0.126672936891806</v>
      </c>
    </row>
    <row r="888" spans="13:15">
      <c r="M888" s="8">
        <v>1076</v>
      </c>
      <c r="N888" s="41">
        <f t="shared" si="51"/>
        <v>0.12385432582181</v>
      </c>
      <c r="O888" s="41">
        <f t="shared" si="52"/>
        <v>0.12385432582181</v>
      </c>
    </row>
    <row r="889" spans="13:15">
      <c r="M889" s="8">
        <v>1077</v>
      </c>
      <c r="N889" s="41">
        <f t="shared" si="51"/>
        <v>1.25737236331405</v>
      </c>
      <c r="O889" s="41">
        <f t="shared" si="52"/>
        <v>1.25737236331405</v>
      </c>
    </row>
    <row r="890" spans="13:15">
      <c r="M890" s="8">
        <v>1078</v>
      </c>
      <c r="N890" s="41">
        <f t="shared" si="51"/>
        <v>-1.84134371678173</v>
      </c>
      <c r="O890" s="41">
        <f t="shared" si="52"/>
        <v>-1.84134371678173</v>
      </c>
    </row>
    <row r="891" spans="13:15">
      <c r="M891" s="8">
        <v>1080</v>
      </c>
      <c r="N891" s="41">
        <f t="shared" si="51"/>
        <v>0.116457093540993</v>
      </c>
      <c r="O891" s="41">
        <f t="shared" si="52"/>
        <v>0.116457093540993</v>
      </c>
    </row>
    <row r="892" spans="13:15">
      <c r="M892" s="8">
        <v>1082</v>
      </c>
      <c r="N892" s="41">
        <f t="shared" si="51"/>
        <v>-0.126672936891806</v>
      </c>
      <c r="O892" s="41">
        <f t="shared" si="52"/>
        <v>-0.126672936891806</v>
      </c>
    </row>
    <row r="893" spans="13:15">
      <c r="M893" s="8">
        <v>1083</v>
      </c>
      <c r="N893" s="41">
        <f t="shared" si="51"/>
        <v>-0.330209010451491</v>
      </c>
      <c r="O893" s="41">
        <f t="shared" si="52"/>
        <v>-0.330209010451491</v>
      </c>
    </row>
    <row r="894" spans="13:15">
      <c r="M894" s="8">
        <v>1084</v>
      </c>
      <c r="N894" s="41">
        <f t="shared" si="51"/>
        <v>-1.12807041880546</v>
      </c>
      <c r="O894" s="41">
        <f t="shared" si="52"/>
        <v>-1.12807041880546</v>
      </c>
    </row>
    <row r="895" spans="13:15">
      <c r="M895" s="8">
        <v>1086</v>
      </c>
      <c r="N895" s="41">
        <f t="shared" si="51"/>
        <v>-0.199158150440504</v>
      </c>
      <c r="O895" s="41">
        <f t="shared" si="52"/>
        <v>-0.199158150440504</v>
      </c>
    </row>
    <row r="896" spans="13:15">
      <c r="M896" s="8">
        <v>1087</v>
      </c>
      <c r="N896" s="41">
        <f t="shared" si="51"/>
        <v>0.180566439974732</v>
      </c>
      <c r="O896" s="41">
        <f t="shared" si="52"/>
        <v>0.180566439974732</v>
      </c>
    </row>
    <row r="897" spans="13:15">
      <c r="M897" s="8">
        <v>1088</v>
      </c>
      <c r="N897" s="41">
        <f t="shared" si="51"/>
        <v>1.05383628975437</v>
      </c>
      <c r="O897" s="41">
        <f t="shared" si="52"/>
        <v>1.05383628975437</v>
      </c>
    </row>
    <row r="898" spans="13:15">
      <c r="M898" s="8">
        <v>1089</v>
      </c>
      <c r="N898" s="41">
        <f t="shared" si="51"/>
        <v>-0.882169264369214</v>
      </c>
      <c r="O898" s="41">
        <f t="shared" si="52"/>
        <v>-0.882169264369214</v>
      </c>
    </row>
    <row r="899" spans="13:15">
      <c r="M899" s="8">
        <v>1090</v>
      </c>
      <c r="N899" s="41">
        <f t="shared" ref="N899:N962" si="53">IFERROR(IFERROR(VLOOKUP(M899,$A:$E,5,0),VLOOKUP(M899,$H:$K,4,0)),"")</f>
        <v>0.850300216194683</v>
      </c>
      <c r="O899" s="41">
        <f t="shared" ref="O899:O962" si="54">IF(N899&lt;&gt;"",N899,$N$980)</f>
        <v>0.850300216194683</v>
      </c>
    </row>
    <row r="900" spans="13:15">
      <c r="M900" s="8">
        <v>1091</v>
      </c>
      <c r="N900" s="41">
        <f t="shared" si="53"/>
        <v>-1.19320196234456</v>
      </c>
      <c r="O900" s="41">
        <f t="shared" si="54"/>
        <v>-1.19320196234456</v>
      </c>
    </row>
    <row r="901" spans="13:15">
      <c r="M901" s="8">
        <v>1092</v>
      </c>
      <c r="N901" s="41">
        <f t="shared" si="53"/>
        <v>0.143580278570653</v>
      </c>
      <c r="O901" s="41">
        <f t="shared" si="54"/>
        <v>0.143580278570653</v>
      </c>
    </row>
    <row r="902" spans="13:15">
      <c r="M902" s="8">
        <v>1093</v>
      </c>
      <c r="N902" s="41">
        <f t="shared" si="53"/>
        <v>0.190429416349156</v>
      </c>
      <c r="O902" s="41">
        <f t="shared" si="54"/>
        <v>0.190429416349156</v>
      </c>
    </row>
    <row r="903" spans="13:15">
      <c r="M903" s="8">
        <v>1094</v>
      </c>
      <c r="N903" s="41">
        <f t="shared" si="53"/>
        <v>-0.564088276294111</v>
      </c>
      <c r="O903" s="41">
        <f t="shared" si="54"/>
        <v>-0.564088276294111</v>
      </c>
    </row>
    <row r="904" spans="13:15">
      <c r="M904" s="8">
        <v>1095</v>
      </c>
      <c r="N904" s="41">
        <f t="shared" si="53"/>
        <v>-0.263267496874247</v>
      </c>
      <c r="O904" s="41">
        <f t="shared" si="54"/>
        <v>-0.263267496874247</v>
      </c>
    </row>
    <row r="905" spans="13:15">
      <c r="M905" s="8">
        <v>1096</v>
      </c>
      <c r="N905" s="41">
        <f t="shared" si="53"/>
        <v>0.875906274371469</v>
      </c>
      <c r="O905" s="41">
        <f t="shared" si="54"/>
        <v>0.875906274371469</v>
      </c>
    </row>
    <row r="906" spans="13:15">
      <c r="M906" s="8">
        <v>1097</v>
      </c>
      <c r="N906" s="41">
        <f t="shared" si="53"/>
        <v>1.09454350446631</v>
      </c>
      <c r="O906" s="41">
        <f t="shared" si="54"/>
        <v>1.09454350446631</v>
      </c>
    </row>
    <row r="907" spans="13:15">
      <c r="M907" s="8">
        <v>1098</v>
      </c>
      <c r="N907" s="41">
        <f t="shared" si="53"/>
        <v>0.252073018689292</v>
      </c>
      <c r="O907" s="41">
        <f t="shared" si="54"/>
        <v>0.252073018689292</v>
      </c>
    </row>
    <row r="908" spans="13:15">
      <c r="M908" s="8">
        <v>1099</v>
      </c>
      <c r="N908" s="41">
        <f t="shared" si="53"/>
        <v>0.402520854363378</v>
      </c>
      <c r="O908" s="41">
        <f t="shared" si="54"/>
        <v>0.402520854363378</v>
      </c>
    </row>
    <row r="909" spans="13:15">
      <c r="M909" s="8">
        <v>1100</v>
      </c>
      <c r="N909" s="41">
        <f t="shared" si="53"/>
        <v>0.0917996526049366</v>
      </c>
      <c r="O909" s="41">
        <f t="shared" si="54"/>
        <v>0.0917996526049366</v>
      </c>
    </row>
    <row r="910" spans="13:15">
      <c r="M910" s="8">
        <v>1101</v>
      </c>
      <c r="N910" s="41">
        <f t="shared" si="53"/>
        <v>-0.440801071613838</v>
      </c>
      <c r="O910" s="41">
        <f t="shared" si="54"/>
        <v>-0.440801071613838</v>
      </c>
    </row>
    <row r="911" spans="13:15">
      <c r="M911" s="8">
        <v>1102</v>
      </c>
      <c r="N911" s="41">
        <f t="shared" si="53"/>
        <v>0.0622107234816736</v>
      </c>
      <c r="O911" s="41">
        <f t="shared" si="54"/>
        <v>0.0622107234816736</v>
      </c>
    </row>
    <row r="912" spans="13:15">
      <c r="M912" s="8">
        <v>1103</v>
      </c>
      <c r="N912" s="41">
        <f t="shared" si="53"/>
        <v>1.2063159829146</v>
      </c>
      <c r="O912" s="41">
        <f t="shared" si="54"/>
        <v>1.2063159829146</v>
      </c>
    </row>
    <row r="913" spans="13:15">
      <c r="M913" s="8">
        <v>1104</v>
      </c>
      <c r="N913" s="41">
        <f t="shared" si="53"/>
        <v>0.259470250970108</v>
      </c>
      <c r="O913" s="41">
        <f t="shared" si="54"/>
        <v>0.259470250970108</v>
      </c>
    </row>
    <row r="914" spans="13:15">
      <c r="M914" s="8">
        <v>1105</v>
      </c>
      <c r="N914" s="41">
        <f t="shared" si="53"/>
        <v>0.535633589453916</v>
      </c>
      <c r="O914" s="41">
        <f t="shared" si="54"/>
        <v>0.535633589453916</v>
      </c>
    </row>
    <row r="915" spans="13:15">
      <c r="M915" s="8">
        <v>1107</v>
      </c>
      <c r="N915" s="41">
        <f t="shared" si="53"/>
        <v>1.4202012221618</v>
      </c>
      <c r="O915" s="41">
        <f t="shared" si="54"/>
        <v>1.4202012221618</v>
      </c>
    </row>
    <row r="916" spans="13:15">
      <c r="M916" s="8">
        <v>1108</v>
      </c>
      <c r="N916" s="41">
        <f t="shared" si="53"/>
        <v>0.443228069075313</v>
      </c>
      <c r="O916" s="41">
        <f t="shared" si="54"/>
        <v>0.443228069075313</v>
      </c>
    </row>
    <row r="917" spans="13:15">
      <c r="M917" s="8">
        <v>1109</v>
      </c>
      <c r="N917" s="41">
        <f t="shared" si="53"/>
        <v>1.0731658018599</v>
      </c>
      <c r="O917" s="41">
        <f t="shared" si="54"/>
        <v>1.0731658018599</v>
      </c>
    </row>
    <row r="918" spans="13:15">
      <c r="M918" s="8">
        <v>1110</v>
      </c>
      <c r="N918" s="41">
        <f t="shared" si="53"/>
        <v>1.09454350446631</v>
      </c>
      <c r="O918" s="41">
        <f t="shared" si="54"/>
        <v>1.09454350446631</v>
      </c>
    </row>
    <row r="919" spans="13:15">
      <c r="M919" s="8">
        <v>1111</v>
      </c>
      <c r="N919" s="41">
        <f t="shared" si="53"/>
        <v>0.360565758807931</v>
      </c>
      <c r="O919" s="41">
        <f t="shared" si="54"/>
        <v>0.360565758807931</v>
      </c>
    </row>
    <row r="920" spans="13:15">
      <c r="M920" s="8">
        <v>1112</v>
      </c>
      <c r="N920" s="41">
        <f t="shared" si="53"/>
        <v>0.360565758807931</v>
      </c>
      <c r="O920" s="41">
        <f t="shared" si="54"/>
        <v>0.360565758807931</v>
      </c>
    </row>
    <row r="921" spans="13:15">
      <c r="M921" s="8">
        <v>1113</v>
      </c>
      <c r="N921" s="41">
        <f t="shared" si="53"/>
        <v>0.217552601378815</v>
      </c>
      <c r="O921" s="41">
        <f t="shared" si="54"/>
        <v>0.217552601378815</v>
      </c>
    </row>
    <row r="922" spans="13:15">
      <c r="M922" s="8">
        <v>1114</v>
      </c>
      <c r="N922" s="41">
        <f t="shared" si="53"/>
        <v>0.343305550152694</v>
      </c>
      <c r="O922" s="41">
        <f t="shared" si="54"/>
        <v>0.343305550152694</v>
      </c>
    </row>
    <row r="923" spans="13:15">
      <c r="M923" s="8">
        <v>1115</v>
      </c>
      <c r="N923" s="41">
        <f t="shared" si="53"/>
        <v>-1.48629390827051</v>
      </c>
      <c r="O923" s="41">
        <f t="shared" si="54"/>
        <v>-1.48629390827051</v>
      </c>
    </row>
    <row r="924" spans="13:15">
      <c r="M924" s="8">
        <v>1116</v>
      </c>
      <c r="N924" s="41">
        <f t="shared" si="53"/>
        <v>-0.825457150216288</v>
      </c>
      <c r="O924" s="41">
        <f t="shared" si="54"/>
        <v>-0.825457150216288</v>
      </c>
    </row>
    <row r="925" spans="13:15">
      <c r="M925" s="8">
        <v>1117</v>
      </c>
      <c r="N925" s="41">
        <f t="shared" si="53"/>
        <v>0.190429416349156</v>
      </c>
      <c r="O925" s="41">
        <f t="shared" si="54"/>
        <v>0.190429416349156</v>
      </c>
    </row>
    <row r="926" spans="13:15">
      <c r="M926" s="8">
        <v>1119</v>
      </c>
      <c r="N926" s="41">
        <f t="shared" si="53"/>
        <v>-0.470390000737105</v>
      </c>
      <c r="O926" s="41">
        <f t="shared" si="54"/>
        <v>-0.470390000737105</v>
      </c>
    </row>
    <row r="927" spans="13:15">
      <c r="M927" s="8">
        <v>1120</v>
      </c>
      <c r="N927" s="41">
        <f t="shared" si="53"/>
        <v>-1.45372813650095</v>
      </c>
      <c r="O927" s="41">
        <f t="shared" si="54"/>
        <v>-1.45372813650095</v>
      </c>
    </row>
    <row r="928" spans="13:15">
      <c r="M928" s="8">
        <v>1121</v>
      </c>
      <c r="N928" s="41">
        <f t="shared" si="53"/>
        <v>-0.932675788188159</v>
      </c>
      <c r="O928" s="41">
        <f t="shared" si="54"/>
        <v>-0.932675788188159</v>
      </c>
    </row>
    <row r="929" spans="13:15">
      <c r="M929" s="8">
        <v>1123</v>
      </c>
      <c r="N929" s="41">
        <f t="shared" si="53"/>
        <v>-0.164637733130028</v>
      </c>
      <c r="O929" s="41">
        <f t="shared" si="54"/>
        <v>-0.164637733130028</v>
      </c>
    </row>
    <row r="930" spans="13:15">
      <c r="M930" s="8">
        <v>1124</v>
      </c>
      <c r="N930" s="41">
        <f t="shared" si="53"/>
        <v>-0.313926124566717</v>
      </c>
      <c r="O930" s="41">
        <f t="shared" si="54"/>
        <v>-0.313926124566717</v>
      </c>
    </row>
    <row r="931" spans="13:15">
      <c r="M931" s="8">
        <v>1125</v>
      </c>
      <c r="N931" s="41">
        <f t="shared" si="53"/>
        <v>-0.370916225163426</v>
      </c>
      <c r="O931" s="41">
        <f t="shared" si="54"/>
        <v>-0.370916225163426</v>
      </c>
    </row>
    <row r="932" spans="13:15">
      <c r="M932" s="8">
        <v>1128</v>
      </c>
      <c r="N932" s="41">
        <f t="shared" si="53"/>
        <v>0.774810766533647</v>
      </c>
      <c r="O932" s="41">
        <f t="shared" si="54"/>
        <v>0.774810766533647</v>
      </c>
    </row>
    <row r="933" spans="13:15">
      <c r="M933" s="8">
        <v>1129</v>
      </c>
      <c r="N933" s="41">
        <f t="shared" si="53"/>
        <v>1.25737236331405</v>
      </c>
      <c r="O933" s="41">
        <f t="shared" si="54"/>
        <v>1.25737236331405</v>
      </c>
    </row>
    <row r="934" spans="13:15">
      <c r="M934" s="8">
        <v>1130</v>
      </c>
      <c r="N934" s="41">
        <f t="shared" si="53"/>
        <v>-1.15586685875942</v>
      </c>
      <c r="O934" s="41">
        <f t="shared" si="54"/>
        <v>-1.15586685875942</v>
      </c>
    </row>
    <row r="935" spans="13:15">
      <c r="M935" s="8">
        <v>1132</v>
      </c>
      <c r="N935" s="41">
        <f t="shared" si="53"/>
        <v>0.190429416349156</v>
      </c>
      <c r="O935" s="41">
        <f t="shared" si="54"/>
        <v>0.190429416349156</v>
      </c>
    </row>
    <row r="936" spans="13:15">
      <c r="M936" s="8">
        <v>1134</v>
      </c>
      <c r="N936" s="41">
        <f t="shared" si="53"/>
        <v>-1.51885968004005</v>
      </c>
      <c r="O936" s="41">
        <f t="shared" si="54"/>
        <v>-1.51885968004005</v>
      </c>
    </row>
    <row r="937" spans="13:15">
      <c r="M937" s="8">
        <v>1135</v>
      </c>
      <c r="N937" s="41">
        <f t="shared" si="53"/>
        <v>0.524642498499188</v>
      </c>
      <c r="O937" s="41">
        <f t="shared" si="54"/>
        <v>0.524642498499188</v>
      </c>
    </row>
    <row r="938" spans="13:15">
      <c r="M938" s="8">
        <v>1136</v>
      </c>
      <c r="N938" s="41">
        <f t="shared" si="53"/>
        <v>0.538099333547522</v>
      </c>
      <c r="O938" s="41">
        <f t="shared" si="54"/>
        <v>0.538099333547522</v>
      </c>
    </row>
    <row r="939" spans="13:15">
      <c r="M939" s="8">
        <v>1137</v>
      </c>
      <c r="N939" s="41">
        <f t="shared" si="53"/>
        <v>0.524642498499188</v>
      </c>
      <c r="O939" s="41">
        <f t="shared" si="54"/>
        <v>0.524642498499188</v>
      </c>
    </row>
    <row r="940" spans="13:15">
      <c r="M940" s="8">
        <v>1138</v>
      </c>
      <c r="N940" s="41">
        <f t="shared" si="53"/>
        <v>0.972421860330493</v>
      </c>
      <c r="O940" s="41">
        <f t="shared" si="54"/>
        <v>0.972421860330493</v>
      </c>
    </row>
    <row r="941" spans="13:15">
      <c r="M941" s="8">
        <v>1139</v>
      </c>
      <c r="N941" s="41">
        <f t="shared" si="53"/>
        <v>0.402520854363375</v>
      </c>
      <c r="O941" s="41">
        <f t="shared" si="54"/>
        <v>0.402520854363375</v>
      </c>
    </row>
    <row r="942" spans="13:15">
      <c r="M942" s="8">
        <v>1140</v>
      </c>
      <c r="N942" s="41">
        <f t="shared" si="53"/>
        <v>0.524642498499188</v>
      </c>
      <c r="O942" s="41">
        <f t="shared" si="54"/>
        <v>0.524642498499188</v>
      </c>
    </row>
    <row r="943" spans="13:15">
      <c r="M943" s="8">
        <v>1141</v>
      </c>
      <c r="N943" s="41">
        <f t="shared" si="53"/>
        <v>0.693441211444664</v>
      </c>
      <c r="O943" s="41">
        <f t="shared" si="54"/>
        <v>0.693441211444664</v>
      </c>
    </row>
    <row r="944" spans="13:15">
      <c r="M944" s="8">
        <v>1142</v>
      </c>
      <c r="N944" s="41">
        <f t="shared" si="53"/>
        <v>0.239691995515627</v>
      </c>
      <c r="O944" s="41">
        <f t="shared" si="54"/>
        <v>0.239691995515627</v>
      </c>
    </row>
    <row r="945" spans="13:15">
      <c r="M945" s="8">
        <v>1145</v>
      </c>
      <c r="N945" s="41">
        <f t="shared" si="53"/>
        <v>0.0301560502648005</v>
      </c>
      <c r="O945" s="41">
        <f t="shared" si="54"/>
        <v>0.0301560502648005</v>
      </c>
    </row>
    <row r="946" spans="13:15">
      <c r="M946" s="8">
        <v>1147</v>
      </c>
      <c r="N946" s="41">
        <f t="shared" si="53"/>
        <v>0.224949833659632</v>
      </c>
      <c r="O946" s="41">
        <f t="shared" si="54"/>
        <v>0.224949833659632</v>
      </c>
    </row>
    <row r="947" spans="13:15">
      <c r="M947" s="8">
        <v>1149</v>
      </c>
      <c r="N947" s="41">
        <f t="shared" si="53"/>
        <v>-0.0191588316073091</v>
      </c>
      <c r="O947" s="41">
        <f t="shared" si="54"/>
        <v>-0.0191588316073091</v>
      </c>
    </row>
    <row r="948" spans="13:15">
      <c r="M948" s="8">
        <v>1150</v>
      </c>
      <c r="N948" s="41">
        <f t="shared" si="53"/>
        <v>-0.381623213367309</v>
      </c>
      <c r="O948" s="41">
        <f t="shared" si="54"/>
        <v>-0.381623213367309</v>
      </c>
    </row>
    <row r="949" spans="13:15">
      <c r="M949" s="8">
        <v>1151</v>
      </c>
      <c r="N949" s="41">
        <f t="shared" si="53"/>
        <v>-1.19320196234456</v>
      </c>
      <c r="O949" s="41">
        <f t="shared" si="54"/>
        <v>-1.19320196234456</v>
      </c>
    </row>
    <row r="950" spans="13:15">
      <c r="M950" s="8">
        <v>1152</v>
      </c>
      <c r="N950" s="41">
        <f t="shared" si="53"/>
        <v>0.891007430906621</v>
      </c>
      <c r="O950" s="41">
        <f t="shared" si="54"/>
        <v>0.891007430906621</v>
      </c>
    </row>
    <row r="951" spans="13:15">
      <c r="M951" s="8">
        <v>1153</v>
      </c>
      <c r="N951" s="41">
        <f t="shared" si="53"/>
        <v>0.281661947812558</v>
      </c>
      <c r="O951" s="41">
        <f t="shared" si="54"/>
        <v>0.281661947812558</v>
      </c>
    </row>
    <row r="952" spans="13:15">
      <c r="M952" s="8">
        <v>1154</v>
      </c>
      <c r="N952" s="41">
        <f t="shared" si="53"/>
        <v>0.972421860330493</v>
      </c>
      <c r="O952" s="41">
        <f t="shared" si="54"/>
        <v>0.972421860330493</v>
      </c>
    </row>
    <row r="953" spans="13:15">
      <c r="M953" s="8">
        <v>1155</v>
      </c>
      <c r="N953" s="41">
        <f t="shared" si="53"/>
        <v>0.74029034922317</v>
      </c>
      <c r="O953" s="41">
        <f t="shared" si="54"/>
        <v>0.74029034922317</v>
      </c>
    </row>
    <row r="954" spans="13:15">
      <c r="M954" s="8">
        <v>1156</v>
      </c>
      <c r="N954" s="41">
        <f t="shared" si="53"/>
        <v>-0.263267496874247</v>
      </c>
      <c r="O954" s="41">
        <f t="shared" si="54"/>
        <v>-0.263267496874247</v>
      </c>
    </row>
    <row r="955" spans="13:15">
      <c r="M955" s="8">
        <v>1157</v>
      </c>
      <c r="N955" s="41">
        <f t="shared" si="53"/>
        <v>0.239691995515627</v>
      </c>
      <c r="O955" s="41">
        <f t="shared" si="54"/>
        <v>0.239691995515627</v>
      </c>
    </row>
    <row r="956" spans="13:15">
      <c r="M956" s="8">
        <v>1158</v>
      </c>
      <c r="N956" s="41">
        <f t="shared" si="53"/>
        <v>0.306319388748611</v>
      </c>
      <c r="O956" s="41">
        <f t="shared" si="54"/>
        <v>0.306319388748611</v>
      </c>
    </row>
    <row r="957" spans="13:15">
      <c r="M957" s="8">
        <v>1159</v>
      </c>
      <c r="N957" s="41">
        <f t="shared" si="53"/>
        <v>-0.99780733172726</v>
      </c>
      <c r="O957" s="41">
        <f t="shared" si="54"/>
        <v>-0.99780733172726</v>
      </c>
    </row>
    <row r="958" spans="13:15">
      <c r="M958" s="8">
        <v>1160</v>
      </c>
      <c r="N958" s="41">
        <f t="shared" si="53"/>
        <v>0.456729778458543</v>
      </c>
      <c r="O958" s="41">
        <f t="shared" si="54"/>
        <v>0.456729778458543</v>
      </c>
    </row>
    <row r="959" spans="13:15">
      <c r="M959" s="8">
        <v>1161</v>
      </c>
      <c r="N959" s="41">
        <f t="shared" si="53"/>
        <v>1.17595793389018</v>
      </c>
      <c r="O959" s="41">
        <f t="shared" si="54"/>
        <v>1.17595793389018</v>
      </c>
    </row>
    <row r="960" spans="13:15">
      <c r="M960" s="8">
        <v>1162</v>
      </c>
      <c r="N960" s="41">
        <f t="shared" si="53"/>
        <v>0.36181363965144</v>
      </c>
      <c r="O960" s="41">
        <f t="shared" si="54"/>
        <v>0.36181363965144</v>
      </c>
    </row>
    <row r="961" spans="13:15">
      <c r="M961" s="8">
        <v>1163</v>
      </c>
      <c r="N961" s="41">
        <f t="shared" si="53"/>
        <v>0.239691995515627</v>
      </c>
      <c r="O961" s="41">
        <f t="shared" si="54"/>
        <v>0.239691995515627</v>
      </c>
    </row>
    <row r="962" spans="13:15">
      <c r="M962" s="8">
        <v>1164</v>
      </c>
      <c r="N962" s="41">
        <f t="shared" si="53"/>
        <v>-0.818695586994737</v>
      </c>
      <c r="O962" s="41">
        <f t="shared" si="54"/>
        <v>-0.818695586994737</v>
      </c>
    </row>
    <row r="963" spans="13:15">
      <c r="M963" s="8">
        <v>1165</v>
      </c>
      <c r="N963" s="41">
        <f t="shared" ref="N963:N978" si="55">IFERROR(IFERROR(VLOOKUP(M963,$A:$E,5,0),VLOOKUP(M963,$H:$K,4,0)),"")</f>
        <v>0.891007430906621</v>
      </c>
      <c r="O963" s="41">
        <f t="shared" ref="O963:O978" si="56">IF(N963&lt;&gt;"",N963,$N$980)</f>
        <v>0.891007430906621</v>
      </c>
    </row>
    <row r="964" spans="13:15">
      <c r="M964" s="8">
        <v>1166</v>
      </c>
      <c r="N964" s="41">
        <f t="shared" si="55"/>
        <v>0.60605692792306</v>
      </c>
      <c r="O964" s="41">
        <f t="shared" si="56"/>
        <v>0.60605692792306</v>
      </c>
    </row>
    <row r="965" spans="13:15">
      <c r="M965" s="8">
        <v>1167</v>
      </c>
      <c r="N965" s="41">
        <f t="shared" si="55"/>
        <v>-1.48629390827051</v>
      </c>
      <c r="O965" s="41">
        <f t="shared" si="56"/>
        <v>-1.48629390827051</v>
      </c>
    </row>
    <row r="966" spans="13:15">
      <c r="M966" s="8">
        <v>1169</v>
      </c>
      <c r="N966" s="41">
        <f t="shared" si="55"/>
        <v>0.126320069915413</v>
      </c>
      <c r="O966" s="41">
        <f t="shared" si="56"/>
        <v>0.126320069915413</v>
      </c>
    </row>
    <row r="967" spans="13:15">
      <c r="M967" s="8">
        <v>1170</v>
      </c>
      <c r="N967" s="41">
        <f t="shared" si="55"/>
        <v>1.54232286629761</v>
      </c>
      <c r="O967" s="41">
        <f t="shared" si="56"/>
        <v>1.54232286629761</v>
      </c>
    </row>
    <row r="968" spans="13:15">
      <c r="M968" s="8">
        <v>1171</v>
      </c>
      <c r="N968" s="41">
        <f t="shared" si="55"/>
        <v>-0.672149614031764</v>
      </c>
      <c r="O968" s="41">
        <f t="shared" si="56"/>
        <v>-0.672149614031764</v>
      </c>
    </row>
    <row r="969" spans="13:15">
      <c r="M969" s="8">
        <v>1172</v>
      </c>
      <c r="N969" s="41">
        <f t="shared" si="55"/>
        <v>-1.25833350588366</v>
      </c>
      <c r="O969" s="41">
        <f t="shared" si="56"/>
        <v>-1.25833350588366</v>
      </c>
    </row>
    <row r="970" spans="13:15">
      <c r="M970" s="8">
        <v>1173</v>
      </c>
      <c r="N970" s="41">
        <f t="shared" si="55"/>
        <v>0.0768631366678795</v>
      </c>
      <c r="O970" s="41">
        <f t="shared" si="56"/>
        <v>0.0768631366678795</v>
      </c>
    </row>
    <row r="971" spans="13:15">
      <c r="M971" s="8">
        <v>1174</v>
      </c>
      <c r="N971" s="41">
        <f t="shared" si="55"/>
        <v>-1.51885968004005</v>
      </c>
      <c r="O971" s="41">
        <f t="shared" si="56"/>
        <v>-1.51885968004005</v>
      </c>
    </row>
    <row r="972" spans="13:15">
      <c r="M972" s="8">
        <v>1175</v>
      </c>
      <c r="N972" s="41">
        <f t="shared" si="55"/>
        <v>-0.99780733172726</v>
      </c>
      <c r="O972" s="41">
        <f t="shared" si="56"/>
        <v>-0.99780733172726</v>
      </c>
    </row>
    <row r="973" spans="13:15">
      <c r="M973" s="8">
        <v>1176</v>
      </c>
      <c r="N973" s="41">
        <f t="shared" si="55"/>
        <v>-0.0859657221798682</v>
      </c>
      <c r="O973" s="41">
        <f t="shared" si="56"/>
        <v>-0.0859657221798682</v>
      </c>
    </row>
    <row r="974" spans="13:15">
      <c r="M974" s="8">
        <v>1177</v>
      </c>
      <c r="N974" s="41">
        <f t="shared" si="55"/>
        <v>1.16932982151052</v>
      </c>
      <c r="O974" s="41">
        <f t="shared" si="56"/>
        <v>1.16932982151052</v>
      </c>
    </row>
    <row r="975" spans="13:15">
      <c r="M975" s="8">
        <v>1179</v>
      </c>
      <c r="N975" s="41">
        <f t="shared" si="55"/>
        <v>0.891007430906621</v>
      </c>
      <c r="O975" s="41">
        <f t="shared" si="56"/>
        <v>0.891007430906621</v>
      </c>
    </row>
    <row r="976" spans="13:15">
      <c r="M976" s="8">
        <v>1180</v>
      </c>
      <c r="N976" s="41">
        <f t="shared" si="55"/>
        <v>0.232347065940449</v>
      </c>
      <c r="O976" s="41">
        <f t="shared" si="56"/>
        <v>0.232347065940449</v>
      </c>
    </row>
    <row r="977" spans="13:15">
      <c r="M977" s="8">
        <v>10000</v>
      </c>
      <c r="N977" s="41">
        <f t="shared" si="55"/>
        <v>-0.7779883722828</v>
      </c>
      <c r="O977" s="41">
        <f t="shared" si="56"/>
        <v>-0.7779883722828</v>
      </c>
    </row>
    <row r="978" spans="13:15">
      <c r="M978" s="8">
        <v>10001</v>
      </c>
      <c r="N978" s="41">
        <f t="shared" si="55"/>
        <v>0.306319388748611</v>
      </c>
      <c r="O978" s="41">
        <f t="shared" si="56"/>
        <v>0.306319388748611</v>
      </c>
    </row>
    <row r="979" spans="14:14">
      <c r="N979" s="41"/>
    </row>
    <row r="980" spans="13:14">
      <c r="M980" s="8" t="s">
        <v>2817</v>
      </c>
      <c r="N980" s="41">
        <f>MEDIAN(N2:N978)</f>
        <v>0.0671422116688836</v>
      </c>
    </row>
  </sheetData>
  <sortState ref="H2:J981">
    <sortCondition ref="H1"/>
  </sortState>
  <conditionalFormatting sqref="M1:M978">
    <cfRule type="duplicateValues" dxfId="7" priority="1"/>
  </conditionalFormatting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78"/>
  <sheetViews>
    <sheetView workbookViewId="0">
      <selection activeCell="Q18" sqref="Q18"/>
    </sheetView>
  </sheetViews>
  <sheetFormatPr defaultColWidth="9" defaultRowHeight="13.8"/>
  <cols>
    <col min="1" max="1" width="9.12962962962963" style="42"/>
    <col min="5" max="5" width="10.6296296296296" customWidth="1"/>
    <col min="8" max="9" width="9.12962962962963" style="8"/>
    <col min="10" max="10" width="12" customWidth="1"/>
    <col min="12" max="12" width="11" customWidth="1"/>
  </cols>
  <sheetData>
    <row r="1" s="19" customFormat="1" ht="30" customHeight="1" spans="1:13">
      <c r="A1" s="43" t="s">
        <v>2818</v>
      </c>
      <c r="B1" s="44" t="s">
        <v>2819</v>
      </c>
      <c r="C1" s="44" t="s">
        <v>2820</v>
      </c>
      <c r="D1" s="44" t="s">
        <v>2821</v>
      </c>
      <c r="E1" s="44" t="s">
        <v>2822</v>
      </c>
      <c r="F1" s="44" t="s">
        <v>1296</v>
      </c>
      <c r="H1" s="45" t="s">
        <v>0</v>
      </c>
      <c r="I1" s="45" t="s">
        <v>1</v>
      </c>
      <c r="J1" s="5" t="s">
        <v>25</v>
      </c>
      <c r="K1" s="19" t="s">
        <v>2823</v>
      </c>
      <c r="L1" s="19" t="s">
        <v>2824</v>
      </c>
      <c r="M1" s="19" t="s">
        <v>27</v>
      </c>
    </row>
    <row r="2" spans="1:15">
      <c r="A2" s="46">
        <v>5</v>
      </c>
      <c r="B2" s="13">
        <v>100</v>
      </c>
      <c r="C2" s="13">
        <v>100</v>
      </c>
      <c r="D2" s="13">
        <v>100</v>
      </c>
      <c r="E2" s="13">
        <v>100</v>
      </c>
      <c r="H2" s="8">
        <v>2</v>
      </c>
      <c r="I2" s="8" t="s">
        <v>51</v>
      </c>
      <c r="J2">
        <v>94.73</v>
      </c>
      <c r="K2">
        <v>0</v>
      </c>
      <c r="L2" s="48">
        <f>IF(K2=1,"",IF(J2&lt;1.7,66,IF(J2&lt;2,(J2-1.7)*$F$11+66,IF(J2&lt;2.3,(J2-2)*$F$10+70,IF(J2&lt;2.7,(J2-2.3)*$F$9+73,IF(J2&lt;3,(J2-2.7)*$F$8+76,IF(J2&lt;3.3,(J2-3)*$F$7+80,IF(J2&lt;3.7,(J2-3.3)*$F$6+83,IF(J2&lt;4,(J2-3.7)*$F$5+87,IF(J2&lt;4.3,(J2-4)*$F$4+92,IF(J2&lt;=5,(J2-4.3)*$F$3+98,J2)))))))))))</f>
        <v>94.73</v>
      </c>
      <c r="M2" s="41">
        <f>IFERROR(((L2-AVERAGE($L$2:$L$978))/STDEV($L$2:$L$978)),(MEDIAN($L$2:$L$978)-AVERAGE($L$2:$L$978))/STDEV($L$2:$L$978))</f>
        <v>1.49271485215406</v>
      </c>
      <c r="O2" s="48"/>
    </row>
    <row r="3" spans="1:13">
      <c r="A3" s="46">
        <v>4.3</v>
      </c>
      <c r="B3" s="13">
        <v>95</v>
      </c>
      <c r="C3" s="13">
        <v>100</v>
      </c>
      <c r="D3" s="13">
        <f>AVERAGE(B3:C3)</f>
        <v>97.5</v>
      </c>
      <c r="E3" s="13">
        <f>ROUNDUP(D3,0)</f>
        <v>98</v>
      </c>
      <c r="F3" s="24">
        <f t="shared" ref="F3:F12" si="0">(E2-E3)/(A2-A3)</f>
        <v>2.85714285714286</v>
      </c>
      <c r="H3" s="8">
        <v>3</v>
      </c>
      <c r="I3" s="8" t="s">
        <v>56</v>
      </c>
      <c r="J3">
        <v>3.99</v>
      </c>
      <c r="K3">
        <v>0</v>
      </c>
      <c r="L3" s="48">
        <f>IF(K3=1,"",IF(J3&lt;1.7,66,IF(J3&lt;2,(J3-1.7)*$F$11+66,IF(J3&lt;2.3,(J3-2)*$F$10+70,IF(J3&lt;2.7,(J3-2.3)*$F$9+73,IF(J3&lt;3,(J3-2.7)*$F$8+76,IF(J3&lt;3.3,(J3-3)*$F$7+80,IF(J3&lt;3.7,(J3-3.3)*$F$6+83,IF(J3&lt;4,(J3-3.7)*$F$5+87,IF(J3&lt;4.3,(J3-4)*$F$4+92,IF(J3&lt;=5,(J3-4.3)*$F$3+98,J3)))))))))))</f>
        <v>91.8333333333333</v>
      </c>
      <c r="M3" s="41">
        <f t="shared" ref="M3:M66" si="1">IFERROR(((L3-AVERAGE($L$2:$L$978))/STDEV($L$2:$L$978)),(MEDIAN($L$2:$L$978)-AVERAGE($L$2:$L$978))/STDEV($L$2:$L$978))</f>
        <v>0.748521807509353</v>
      </c>
    </row>
    <row r="4" spans="1:13">
      <c r="A4" s="46">
        <v>4</v>
      </c>
      <c r="B4" s="13">
        <v>90</v>
      </c>
      <c r="C4" s="13">
        <v>94</v>
      </c>
      <c r="D4" s="13">
        <f t="shared" ref="D4:D12" si="2">AVERAGE(B4:C4)</f>
        <v>92</v>
      </c>
      <c r="E4" s="13">
        <f t="shared" ref="E4:E12" si="3">ROUNDUP(D4,0)</f>
        <v>92</v>
      </c>
      <c r="F4" s="24">
        <f t="shared" si="0"/>
        <v>20</v>
      </c>
      <c r="H4" s="8">
        <v>5</v>
      </c>
      <c r="I4" s="8" t="s">
        <v>59</v>
      </c>
      <c r="J4">
        <v>3.76</v>
      </c>
      <c r="K4">
        <v>0</v>
      </c>
      <c r="L4" s="48">
        <f>IF(K4=1,"",IF(J4&lt;1.7,66,IF(J4&lt;2,(J4-1.7)*$F$11+66,IF(J4&lt;2.3,(J4-2)*$F$10+70,IF(J4&lt;2.7,(J4-2.3)*$F$9+73,IF(J4&lt;3,(J4-2.7)*$F$8+76,IF(J4&lt;3.3,(J4-3)*$F$7+80,IF(J4&lt;3.7,(J4-3.3)*$F$6+83,IF(J4&lt;4,(J4-3.7)*$F$5+87,IF(J4&lt;4.3,(J4-4)*$F$4+92,IF(J4&lt;=5,(J4-4.3)*$F$3+98,J4)))))))))))</f>
        <v>88</v>
      </c>
      <c r="M4" s="41">
        <f t="shared" si="1"/>
        <v>-0.236313637072261</v>
      </c>
    </row>
    <row r="5" spans="1:13">
      <c r="A5" s="46">
        <v>3.7</v>
      </c>
      <c r="B5" s="13">
        <v>85</v>
      </c>
      <c r="C5" s="13">
        <v>89</v>
      </c>
      <c r="D5" s="13">
        <f t="shared" si="2"/>
        <v>87</v>
      </c>
      <c r="E5" s="13">
        <f t="shared" si="3"/>
        <v>87</v>
      </c>
      <c r="F5" s="24">
        <f t="shared" si="0"/>
        <v>16.6666666666667</v>
      </c>
      <c r="H5" s="8">
        <v>6</v>
      </c>
      <c r="I5" s="8" t="s">
        <v>62</v>
      </c>
      <c r="J5">
        <v>3.73</v>
      </c>
      <c r="K5">
        <v>0</v>
      </c>
      <c r="L5" s="48">
        <f>IF(K5=1,"",IF(J5&lt;1.7,66,IF(J5&lt;2,(J5-1.7)*$F$11+66,IF(J5&lt;2.3,(J5-2)*$F$10+70,IF(J5&lt;2.7,(J5-2.3)*$F$9+73,IF(J5&lt;3,(J5-2.7)*$F$8+76,IF(J5&lt;3.3,(J5-3)*$F$7+80,IF(J5&lt;3.7,(J5-3.3)*$F$6+83,IF(J5&lt;4,(J5-3.7)*$F$5+87,IF(J5&lt;4.3,(J5-4)*$F$4+92,IF(J5&lt;=5,(J5-4.3)*$F$3+98,J5)))))))))))</f>
        <v>87.5</v>
      </c>
      <c r="M5" s="41">
        <f t="shared" si="1"/>
        <v>-0.364770434191601</v>
      </c>
    </row>
    <row r="6" spans="1:13">
      <c r="A6" s="46">
        <v>3.3</v>
      </c>
      <c r="B6" s="13">
        <v>82</v>
      </c>
      <c r="C6" s="13">
        <v>84</v>
      </c>
      <c r="D6" s="13">
        <f t="shared" si="2"/>
        <v>83</v>
      </c>
      <c r="E6" s="13">
        <f t="shared" si="3"/>
        <v>83</v>
      </c>
      <c r="F6" s="24">
        <f t="shared" si="0"/>
        <v>9.99999999999999</v>
      </c>
      <c r="H6" s="8">
        <v>9</v>
      </c>
      <c r="I6" s="8" t="s">
        <v>65</v>
      </c>
      <c r="J6">
        <v>3.58</v>
      </c>
      <c r="K6">
        <v>0</v>
      </c>
      <c r="L6" s="48">
        <f>IF(K6=1,"",IF(J6&lt;1.7,66,IF(J6&lt;2,(J6-1.7)*$F$11+66,IF(J6&lt;2.3,(J6-2)*$F$10+70,IF(J6&lt;2.7,(J6-2.3)*$F$9+73,IF(J6&lt;3,(J6-2.7)*$F$8+76,IF(J6&lt;3.3,(J6-3)*$F$7+80,IF(J6&lt;3.7,(J6-3.3)*$F$6+83,IF(J6&lt;4,(J6-3.7)*$F$5+87,IF(J6&lt;4.3,(J6-4)*$F$4+92,IF(J6&lt;=5,(J6-4.3)*$F$3+98,J6)))))))))))</f>
        <v>85.8</v>
      </c>
      <c r="M6" s="41">
        <f t="shared" si="1"/>
        <v>-0.80152354439736</v>
      </c>
    </row>
    <row r="7" spans="1:13">
      <c r="A7" s="46">
        <v>3</v>
      </c>
      <c r="B7" s="13">
        <v>78</v>
      </c>
      <c r="C7" s="13">
        <v>81</v>
      </c>
      <c r="D7" s="13">
        <f t="shared" si="2"/>
        <v>79.5</v>
      </c>
      <c r="E7" s="13">
        <f t="shared" si="3"/>
        <v>80</v>
      </c>
      <c r="F7" s="24">
        <f t="shared" si="0"/>
        <v>10</v>
      </c>
      <c r="H7" s="8">
        <v>11</v>
      </c>
      <c r="I7" s="8" t="s">
        <v>68</v>
      </c>
      <c r="J7">
        <v>90.65</v>
      </c>
      <c r="K7">
        <v>0</v>
      </c>
      <c r="L7" s="48">
        <f>IF(K7=1,"",IF(J7&lt;1.7,66,IF(J7&lt;2,(J7-1.7)*$F$11+66,IF(J7&lt;2.3,(J7-2)*$F$10+70,IF(J7&lt;2.7,(J7-2.3)*$F$9+73,IF(J7&lt;3,(J7-2.7)*$F$8+76,IF(J7&lt;3.3,(J7-3)*$F$7+80,IF(J7&lt;3.7,(J7-3.3)*$F$6+83,IF(J7&lt;4,(J7-3.7)*$F$5+87,IF(J7&lt;4.3,(J7-4)*$F$4+92,IF(J7&lt;=5,(J7-4.3)*$F$3+98,J7)))))))))))</f>
        <v>90.65</v>
      </c>
      <c r="M7" s="41">
        <f t="shared" si="1"/>
        <v>0.444507387660246</v>
      </c>
    </row>
    <row r="8" spans="1:13">
      <c r="A8" s="46">
        <v>2.7</v>
      </c>
      <c r="B8" s="13">
        <v>75</v>
      </c>
      <c r="C8" s="13">
        <v>77</v>
      </c>
      <c r="D8" s="13">
        <f t="shared" si="2"/>
        <v>76</v>
      </c>
      <c r="E8" s="13">
        <f t="shared" si="3"/>
        <v>76</v>
      </c>
      <c r="F8" s="24">
        <f t="shared" si="0"/>
        <v>13.3333333333333</v>
      </c>
      <c r="H8" s="8">
        <v>12</v>
      </c>
      <c r="I8" s="8" t="s">
        <v>70</v>
      </c>
      <c r="J8">
        <v>3.76</v>
      </c>
      <c r="K8">
        <v>0</v>
      </c>
      <c r="L8" s="48">
        <f>IF(K8=1,"",IF(J8&lt;1.7,66,IF(J8&lt;2,(J8-1.7)*$F$11+66,IF(J8&lt;2.3,(J8-2)*$F$10+70,IF(J8&lt;2.7,(J8-2.3)*$F$9+73,IF(J8&lt;3,(J8-2.7)*$F$8+76,IF(J8&lt;3.3,(J8-3)*$F$7+80,IF(J8&lt;3.7,(J8-3.3)*$F$6+83,IF(J8&lt;4,(J8-3.7)*$F$5+87,IF(J8&lt;4.3,(J8-4)*$F$4+92,IF(J8&lt;=5,(J8-4.3)*$F$3+98,J8)))))))))))</f>
        <v>88</v>
      </c>
      <c r="M8" s="41">
        <f t="shared" si="1"/>
        <v>-0.236313637072261</v>
      </c>
    </row>
    <row r="9" spans="1:13">
      <c r="A9" s="46">
        <v>2.3</v>
      </c>
      <c r="B9" s="13">
        <v>72</v>
      </c>
      <c r="C9" s="13">
        <v>74</v>
      </c>
      <c r="D9" s="13">
        <f t="shared" si="2"/>
        <v>73</v>
      </c>
      <c r="E9" s="13">
        <f t="shared" si="3"/>
        <v>73</v>
      </c>
      <c r="F9" s="24">
        <f t="shared" si="0"/>
        <v>7.49999999999999</v>
      </c>
      <c r="H9" s="8">
        <v>13</v>
      </c>
      <c r="I9" s="8" t="s">
        <v>72</v>
      </c>
      <c r="J9">
        <v>3.67</v>
      </c>
      <c r="K9">
        <v>0</v>
      </c>
      <c r="L9" s="48">
        <f>IF(K9=1,"",IF(J9&lt;1.7,66,IF(J9&lt;2,(J9-1.7)*$F$11+66,IF(J9&lt;2.3,(J9-2)*$F$10+70,IF(J9&lt;2.7,(J9-2.3)*$F$9+73,IF(J9&lt;3,(J9-2.7)*$F$8+76,IF(J9&lt;3.3,(J9-3)*$F$7+80,IF(J9&lt;3.7,(J9-3.3)*$F$6+83,IF(J9&lt;4,(J9-3.7)*$F$5+87,IF(J9&lt;4.3,(J9-4)*$F$4+92,IF(J9&lt;=5,(J9-4.3)*$F$3+98,J9)))))))))))</f>
        <v>86.7</v>
      </c>
      <c r="M9" s="41">
        <f t="shared" si="1"/>
        <v>-0.570301309582545</v>
      </c>
    </row>
    <row r="10" spans="1:13">
      <c r="A10" s="46">
        <v>2</v>
      </c>
      <c r="B10" s="13">
        <v>68</v>
      </c>
      <c r="C10" s="13">
        <v>71</v>
      </c>
      <c r="D10" s="13">
        <f t="shared" si="2"/>
        <v>69.5</v>
      </c>
      <c r="E10" s="13">
        <f t="shared" si="3"/>
        <v>70</v>
      </c>
      <c r="F10" s="24">
        <f t="shared" si="0"/>
        <v>10</v>
      </c>
      <c r="H10" s="8">
        <v>14</v>
      </c>
      <c r="I10" s="8" t="s">
        <v>75</v>
      </c>
      <c r="J10">
        <v>90.11</v>
      </c>
      <c r="K10">
        <v>0</v>
      </c>
      <c r="L10" s="48">
        <f>IF(K10=1,"",IF(J10&lt;1.7,66,IF(J10&lt;2,(J10-1.7)*$F$11+66,IF(J10&lt;2.3,(J10-2)*$F$10+70,IF(J10&lt;2.7,(J10-2.3)*$F$9+73,IF(J10&lt;3,(J10-2.7)*$F$8+76,IF(J10&lt;3.3,(J10-3)*$F$7+80,IF(J10&lt;3.7,(J10-3.3)*$F$6+83,IF(J10&lt;4,(J10-3.7)*$F$5+87,IF(J10&lt;4.3,(J10-4)*$F$4+92,IF(J10&lt;=5,(J10-4.3)*$F$3+98,J10)))))))))))</f>
        <v>90.11</v>
      </c>
      <c r="M10" s="41">
        <f t="shared" si="1"/>
        <v>0.305774046771357</v>
      </c>
    </row>
    <row r="11" spans="1:13">
      <c r="A11" s="46">
        <v>1.7</v>
      </c>
      <c r="B11" s="13">
        <v>65</v>
      </c>
      <c r="C11" s="13">
        <v>67</v>
      </c>
      <c r="D11" s="13">
        <f t="shared" si="2"/>
        <v>66</v>
      </c>
      <c r="E11" s="13">
        <f t="shared" si="3"/>
        <v>66</v>
      </c>
      <c r="F11" s="24">
        <f t="shared" si="0"/>
        <v>13.3333333333333</v>
      </c>
      <c r="H11" s="8">
        <v>15</v>
      </c>
      <c r="I11" s="8" t="s">
        <v>77</v>
      </c>
      <c r="J11">
        <v>4.04</v>
      </c>
      <c r="K11">
        <v>0</v>
      </c>
      <c r="L11" s="48">
        <f>IF(K11=1,"",IF(J11&lt;1.7,66,IF(J11&lt;2,(J11-1.7)*$F$11+66,IF(J11&lt;2.3,(J11-2)*$F$10+70,IF(J11&lt;2.7,(J11-2.3)*$F$9+73,IF(J11&lt;3,(J11-2.7)*$F$8+76,IF(J11&lt;3.3,(J11-3)*$F$7+80,IF(J11&lt;3.7,(J11-3.3)*$F$6+83,IF(J11&lt;4,(J11-3.7)*$F$5+87,IF(J11&lt;4.3,(J11-4)*$F$4+92,IF(J11&lt;=5,(J11-4.3)*$F$3+98,J11)))))))))))</f>
        <v>92.8</v>
      </c>
      <c r="M11" s="41">
        <f t="shared" si="1"/>
        <v>0.996871615273409</v>
      </c>
    </row>
    <row r="12" spans="1:13">
      <c r="A12" s="47">
        <v>1.5</v>
      </c>
      <c r="B12" s="28">
        <v>64</v>
      </c>
      <c r="C12" s="28">
        <v>64</v>
      </c>
      <c r="D12" s="28">
        <f t="shared" si="2"/>
        <v>64</v>
      </c>
      <c r="E12" s="28">
        <f t="shared" si="3"/>
        <v>64</v>
      </c>
      <c r="F12" s="27">
        <f t="shared" si="0"/>
        <v>10</v>
      </c>
      <c r="H12" s="8">
        <v>16</v>
      </c>
      <c r="I12" s="8" t="s">
        <v>80</v>
      </c>
      <c r="J12">
        <v>3.91</v>
      </c>
      <c r="K12">
        <v>0</v>
      </c>
      <c r="L12" s="48">
        <f>IF(K12=1,"",IF(J12&lt;1.7,66,IF(J12&lt;2,(J12-1.7)*$F$11+66,IF(J12&lt;2.3,(J12-2)*$F$10+70,IF(J12&lt;2.7,(J12-2.3)*$F$9+73,IF(J12&lt;3,(J12-2.7)*$F$8+76,IF(J12&lt;3.3,(J12-3)*$F$7+80,IF(J12&lt;3.7,(J12-3.3)*$F$6+83,IF(J12&lt;4,(J12-3.7)*$F$5+87,IF(J12&lt;4.3,(J12-4)*$F$4+92,IF(J12&lt;=5,(J12-4.3)*$F$3+98,J12)))))))))))</f>
        <v>90.5</v>
      </c>
      <c r="M12" s="41">
        <f t="shared" si="1"/>
        <v>0.405970348524442</v>
      </c>
    </row>
    <row r="13" spans="6:13">
      <c r="F13" s="27"/>
      <c r="H13" s="8">
        <v>18</v>
      </c>
      <c r="I13" s="8" t="s">
        <v>82</v>
      </c>
      <c r="J13">
        <v>3.81</v>
      </c>
      <c r="K13">
        <v>0</v>
      </c>
      <c r="L13" s="48">
        <f>IF(K13=1,"",IF(J13&lt;1.7,66,IF(J13&lt;2,(J13-1.7)*$F$11+66,IF(J13&lt;2.3,(J13-2)*$F$10+70,IF(J13&lt;2.7,(J13-2.3)*$F$9+73,IF(J13&lt;3,(J13-2.7)*$F$8+76,IF(J13&lt;3.3,(J13-3)*$F$7+80,IF(J13&lt;3.7,(J13-3.3)*$F$6+83,IF(J13&lt;4,(J13-3.7)*$F$5+87,IF(J13&lt;4.3,(J13-4)*$F$4+92,IF(J13&lt;=5,(J13-4.3)*$F$3+98,J13)))))))))))</f>
        <v>88.8333333333333</v>
      </c>
      <c r="M13" s="41">
        <f t="shared" si="1"/>
        <v>-0.0222189752066941</v>
      </c>
    </row>
    <row r="14" spans="8:13">
      <c r="H14" s="8">
        <v>19</v>
      </c>
      <c r="I14" s="8" t="s">
        <v>84</v>
      </c>
      <c r="J14">
        <v>3.86</v>
      </c>
      <c r="K14">
        <v>0</v>
      </c>
      <c r="L14" s="48">
        <f>IF(K14=1,"",IF(J14&lt;1.7,66,IF(J14&lt;2,(J14-1.7)*$F$11+66,IF(J14&lt;2.3,(J14-2)*$F$10+70,IF(J14&lt;2.7,(J14-2.3)*$F$9+73,IF(J14&lt;3,(J14-2.7)*$F$8+76,IF(J14&lt;3.3,(J14-3)*$F$7+80,IF(J14&lt;3.7,(J14-3.3)*$F$6+83,IF(J14&lt;4,(J14-3.7)*$F$5+87,IF(J14&lt;4.3,(J14-4)*$F$4+92,IF(J14&lt;=5,(J14-4.3)*$F$3+98,J14)))))))))))</f>
        <v>89.6666666666667</v>
      </c>
      <c r="M14" s="41">
        <f t="shared" si="1"/>
        <v>0.191875686658872</v>
      </c>
    </row>
    <row r="15" spans="8:13">
      <c r="H15" s="8">
        <v>20</v>
      </c>
      <c r="I15" s="8" t="s">
        <v>87</v>
      </c>
      <c r="J15">
        <v>4.1</v>
      </c>
      <c r="K15">
        <v>0</v>
      </c>
      <c r="L15" s="48">
        <f>IF(K15=1,"",IF(J15&lt;1.7,66,IF(J15&lt;2,(J15-1.7)*$F$11+66,IF(J15&lt;2.3,(J15-2)*$F$10+70,IF(J15&lt;2.7,(J15-2.3)*$F$9+73,IF(J15&lt;3,(J15-2.7)*$F$8+76,IF(J15&lt;3.3,(J15-3)*$F$7+80,IF(J15&lt;3.7,(J15-3.3)*$F$6+83,IF(J15&lt;4,(J15-3.7)*$F$5+87,IF(J15&lt;4.3,(J15-4)*$F$4+92,IF(J15&lt;=5,(J15-4.3)*$F$3+98,J15)))))))))))</f>
        <v>94</v>
      </c>
      <c r="M15" s="41">
        <f t="shared" si="1"/>
        <v>1.30516792835983</v>
      </c>
    </row>
    <row r="16" spans="8:13">
      <c r="H16" s="8">
        <v>21</v>
      </c>
      <c r="I16" s="8" t="s">
        <v>88</v>
      </c>
      <c r="J16">
        <v>3.7</v>
      </c>
      <c r="K16">
        <v>0</v>
      </c>
      <c r="L16" s="48">
        <f>IF(K16=1,"",IF(J16&lt;1.7,66,IF(J16&lt;2,(J16-1.7)*$F$11+66,IF(J16&lt;2.3,(J16-2)*$F$10+70,IF(J16&lt;2.7,(J16-2.3)*$F$9+73,IF(J16&lt;3,(J16-2.7)*$F$8+76,IF(J16&lt;3.3,(J16-3)*$F$7+80,IF(J16&lt;3.7,(J16-3.3)*$F$6+83,IF(J16&lt;4,(J16-3.7)*$F$5+87,IF(J16&lt;4.3,(J16-4)*$F$4+92,IF(J16&lt;=5,(J16-4.3)*$F$3+98,J16)))))))))))</f>
        <v>87</v>
      </c>
      <c r="M16" s="41">
        <f t="shared" si="1"/>
        <v>-0.493227231310942</v>
      </c>
    </row>
    <row r="17" spans="8:13">
      <c r="H17" s="8">
        <v>23</v>
      </c>
      <c r="I17" s="8" t="s">
        <v>90</v>
      </c>
      <c r="J17">
        <v>4.01</v>
      </c>
      <c r="K17">
        <v>0</v>
      </c>
      <c r="L17" s="48">
        <f>IF(K17=1,"",IF(J17&lt;1.7,66,IF(J17&lt;2,(J17-1.7)*$F$11+66,IF(J17&lt;2.3,(J17-2)*$F$10+70,IF(J17&lt;2.7,(J17-2.3)*$F$9+73,IF(J17&lt;3,(J17-2.7)*$F$8+76,IF(J17&lt;3.3,(J17-3)*$F$7+80,IF(J17&lt;3.7,(J17-3.3)*$F$6+83,IF(J17&lt;4,(J17-3.7)*$F$5+87,IF(J17&lt;4.3,(J17-4)*$F$4+92,IF(J17&lt;=5,(J17-4.3)*$F$3+98,J17)))))))))))</f>
        <v>92.2</v>
      </c>
      <c r="M17" s="41">
        <f t="shared" si="1"/>
        <v>0.842723458730201</v>
      </c>
    </row>
    <row r="18" spans="8:13">
      <c r="H18" s="8">
        <v>24</v>
      </c>
      <c r="I18" s="8" t="s">
        <v>91</v>
      </c>
      <c r="J18">
        <v>3.8</v>
      </c>
      <c r="K18">
        <v>0</v>
      </c>
      <c r="L18" s="48">
        <f>IF(K18=1,"",IF(J18&lt;1.7,66,IF(J18&lt;2,(J18-1.7)*$F$11+66,IF(J18&lt;2.3,(J18-2)*$F$10+70,IF(J18&lt;2.7,(J18-2.3)*$F$9+73,IF(J18&lt;3,(J18-2.7)*$F$8+76,IF(J18&lt;3.3,(J18-3)*$F$7+80,IF(J18&lt;3.7,(J18-3.3)*$F$6+83,IF(J18&lt;4,(J18-3.7)*$F$5+87,IF(J18&lt;4.3,(J18-4)*$F$4+92,IF(J18&lt;=5,(J18-4.3)*$F$3+98,J18)))))))))))</f>
        <v>88.6666666666667</v>
      </c>
      <c r="M18" s="41">
        <f t="shared" si="1"/>
        <v>-0.0650379075798088</v>
      </c>
    </row>
    <row r="19" spans="8:13">
      <c r="H19" s="8">
        <v>25</v>
      </c>
      <c r="I19" s="8" t="s">
        <v>94</v>
      </c>
      <c r="J19">
        <v>89.67</v>
      </c>
      <c r="K19">
        <v>0</v>
      </c>
      <c r="L19" s="48">
        <f>IF(K19=1,"",IF(J19&lt;1.7,66,IF(J19&lt;2,(J19-1.7)*$F$11+66,IF(J19&lt;2.3,(J19-2)*$F$10+70,IF(J19&lt;2.7,(J19-2.3)*$F$9+73,IF(J19&lt;3,(J19-2.7)*$F$8+76,IF(J19&lt;3.3,(J19-3)*$F$7+80,IF(J19&lt;3.7,(J19-3.3)*$F$6+83,IF(J19&lt;4,(J19-3.7)*$F$5+87,IF(J19&lt;4.3,(J19-4)*$F$4+92,IF(J19&lt;=5,(J19-4.3)*$F$3+98,J19)))))))))))</f>
        <v>89.67</v>
      </c>
      <c r="M19" s="41">
        <f t="shared" si="1"/>
        <v>0.192732065306337</v>
      </c>
    </row>
    <row r="20" spans="8:13">
      <c r="H20" s="8">
        <v>26</v>
      </c>
      <c r="I20" s="8" t="s">
        <v>96</v>
      </c>
      <c r="J20">
        <v>4.4</v>
      </c>
      <c r="K20">
        <v>0</v>
      </c>
      <c r="L20" s="48">
        <f>IF(K20=1,"",IF(J20&lt;1.7,66,IF(J20&lt;2,(J20-1.7)*$F$11+66,IF(J20&lt;2.3,(J20-2)*$F$10+70,IF(J20&lt;2.7,(J20-2.3)*$F$9+73,IF(J20&lt;3,(J20-2.7)*$F$8+76,IF(J20&lt;3.3,(J20-3)*$F$7+80,IF(J20&lt;3.7,(J20-3.3)*$F$6+83,IF(J20&lt;4,(J20-3.7)*$F$5+87,IF(J20&lt;4.3,(J20-4)*$F$4+92,IF(J20&lt;=5,(J20-4.3)*$F$3+98,J20)))))))))))</f>
        <v>98.2857142857143</v>
      </c>
      <c r="M20" s="41">
        <f t="shared" si="1"/>
        <v>2.40622618938275</v>
      </c>
    </row>
    <row r="21" spans="8:13">
      <c r="H21" s="8">
        <v>27</v>
      </c>
      <c r="I21" s="8" t="s">
        <v>98</v>
      </c>
      <c r="J21">
        <v>3.41</v>
      </c>
      <c r="K21">
        <v>0</v>
      </c>
      <c r="L21" s="48">
        <f>IF(K21=1,"",IF(J21&lt;1.7,66,IF(J21&lt;2,(J21-1.7)*$F$11+66,IF(J21&lt;2.3,(J21-2)*$F$10+70,IF(J21&lt;2.7,(J21-2.3)*$F$9+73,IF(J21&lt;3,(J21-2.7)*$F$8+76,IF(J21&lt;3.3,(J21-3)*$F$7+80,IF(J21&lt;3.7,(J21-3.3)*$F$6+83,IF(J21&lt;4,(J21-3.7)*$F$5+87,IF(J21&lt;4.3,(J21-4)*$F$4+92,IF(J21&lt;=5,(J21-4.3)*$F$3+98,J21)))))))))))</f>
        <v>84.1</v>
      </c>
      <c r="M21" s="41">
        <f t="shared" si="1"/>
        <v>-1.23827665460311</v>
      </c>
    </row>
    <row r="22" spans="8:13">
      <c r="H22" s="8">
        <v>28</v>
      </c>
      <c r="I22" s="8" t="s">
        <v>101</v>
      </c>
      <c r="J22">
        <v>88.95</v>
      </c>
      <c r="K22">
        <v>0</v>
      </c>
      <c r="L22" s="48">
        <f>IF(K22=1,"",IF(J22&lt;1.7,66,IF(J22&lt;2,(J22-1.7)*$F$11+66,IF(J22&lt;2.3,(J22-2)*$F$10+70,IF(J22&lt;2.7,(J22-2.3)*$F$9+73,IF(J22&lt;3,(J22-2.7)*$F$8+76,IF(J22&lt;3.3,(J22-3)*$F$7+80,IF(J22&lt;3.7,(J22-3.3)*$F$6+83,IF(J22&lt;4,(J22-3.7)*$F$5+87,IF(J22&lt;4.3,(J22-4)*$F$4+92,IF(J22&lt;=5,(J22-4.3)*$F$3+98,J22)))))))))))</f>
        <v>88.95</v>
      </c>
      <c r="M22" s="41">
        <f t="shared" si="1"/>
        <v>0.00775427745448733</v>
      </c>
    </row>
    <row r="23" spans="8:13">
      <c r="H23" s="8">
        <v>29</v>
      </c>
      <c r="I23" s="8" t="s">
        <v>104</v>
      </c>
      <c r="J23">
        <v>4.42</v>
      </c>
      <c r="K23">
        <v>0</v>
      </c>
      <c r="L23" s="48">
        <f>IF(K23=1,"",IF(J23&lt;1.7,66,IF(J23&lt;2,(J23-1.7)*$F$11+66,IF(J23&lt;2.3,(J23-2)*$F$10+70,IF(J23&lt;2.7,(J23-2.3)*$F$9+73,IF(J23&lt;3,(J23-2.7)*$F$8+76,IF(J23&lt;3.3,(J23-3)*$F$7+80,IF(J23&lt;3.7,(J23-3.3)*$F$6+83,IF(J23&lt;4,(J23-3.7)*$F$5+87,IF(J23&lt;4.3,(J23-4)*$F$4+92,IF(J23&lt;=5,(J23-4.3)*$F$3+98,J23)))))))))))</f>
        <v>98.3428571428571</v>
      </c>
      <c r="M23" s="41">
        <f t="shared" si="1"/>
        <v>2.42090696619638</v>
      </c>
    </row>
    <row r="24" spans="8:13">
      <c r="H24" s="8">
        <v>30</v>
      </c>
      <c r="I24" s="8" t="s">
        <v>106</v>
      </c>
      <c r="J24">
        <v>3.96</v>
      </c>
      <c r="K24">
        <v>0</v>
      </c>
      <c r="L24" s="48">
        <f>IF(K24=1,"",IF(J24&lt;1.7,66,IF(J24&lt;2,(J24-1.7)*$F$11+66,IF(J24&lt;2.3,(J24-2)*$F$10+70,IF(J24&lt;2.7,(J24-2.3)*$F$9+73,IF(J24&lt;3,(J24-2.7)*$F$8+76,IF(J24&lt;3.3,(J24-3)*$F$7+80,IF(J24&lt;3.7,(J24-3.3)*$F$6+83,IF(J24&lt;4,(J24-3.7)*$F$5+87,IF(J24&lt;4.3,(J24-4)*$F$4+92,IF(J24&lt;=5,(J24-4.3)*$F$3+98,J24)))))))))))</f>
        <v>91.3333333333333</v>
      </c>
      <c r="M24" s="41">
        <f t="shared" si="1"/>
        <v>0.620065010390009</v>
      </c>
    </row>
    <row r="25" spans="8:13">
      <c r="H25" s="8">
        <v>31</v>
      </c>
      <c r="I25" s="8" t="s">
        <v>107</v>
      </c>
      <c r="J25">
        <v>4.07</v>
      </c>
      <c r="K25">
        <v>0</v>
      </c>
      <c r="L25" s="48">
        <f>IF(K25=1,"",IF(J25&lt;1.7,66,IF(J25&lt;2,(J25-1.7)*$F$11+66,IF(J25&lt;2.3,(J25-2)*$F$10+70,IF(J25&lt;2.7,(J25-2.3)*$F$9+73,IF(J25&lt;3,(J25-2.7)*$F$8+76,IF(J25&lt;3.3,(J25-3)*$F$7+80,IF(J25&lt;3.7,(J25-3.3)*$F$6+83,IF(J25&lt;4,(J25-3.7)*$F$5+87,IF(J25&lt;4.3,(J25-4)*$F$4+92,IF(J25&lt;=5,(J25-4.3)*$F$3+98,J25)))))))))))</f>
        <v>93.4</v>
      </c>
      <c r="M25" s="41">
        <f t="shared" si="1"/>
        <v>1.15101977181662</v>
      </c>
    </row>
    <row r="26" spans="8:13">
      <c r="H26" s="8">
        <v>32</v>
      </c>
      <c r="I26" s="8" t="s">
        <v>108</v>
      </c>
      <c r="J26">
        <v>87.64</v>
      </c>
      <c r="K26">
        <v>0</v>
      </c>
      <c r="L26" s="48">
        <f>IF(K26=1,"",IF(J26&lt;1.7,66,IF(J26&lt;2,(J26-1.7)*$F$11+66,IF(J26&lt;2.3,(J26-2)*$F$10+70,IF(J26&lt;2.7,(J26-2.3)*$F$9+73,IF(J26&lt;3,(J26-2.7)*$F$8+76,IF(J26&lt;3.3,(J26-3)*$F$7+80,IF(J26&lt;3.7,(J26-3.3)*$F$6+83,IF(J26&lt;4,(J26-3.7)*$F$5+87,IF(J26&lt;4.3,(J26-4)*$F$4+92,IF(J26&lt;=5,(J26-4.3)*$F$3+98,J26)))))))))))</f>
        <v>87.64</v>
      </c>
      <c r="M26" s="41">
        <f t="shared" si="1"/>
        <v>-0.328802530998186</v>
      </c>
    </row>
    <row r="27" spans="8:13">
      <c r="H27" s="8">
        <v>33</v>
      </c>
      <c r="I27" s="8" t="s">
        <v>110</v>
      </c>
      <c r="J27">
        <v>3.53</v>
      </c>
      <c r="K27">
        <v>0</v>
      </c>
      <c r="L27" s="48">
        <f>IF(K27=1,"",IF(J27&lt;1.7,66,IF(J27&lt;2,(J27-1.7)*$F$11+66,IF(J27&lt;2.3,(J27-2)*$F$10+70,IF(J27&lt;2.7,(J27-2.3)*$F$9+73,IF(J27&lt;3,(J27-2.7)*$F$8+76,IF(J27&lt;3.3,(J27-3)*$F$7+80,IF(J27&lt;3.7,(J27-3.3)*$F$6+83,IF(J27&lt;4,(J27-3.7)*$F$5+87,IF(J27&lt;4.3,(J27-4)*$F$4+92,IF(J27&lt;=5,(J27-4.3)*$F$3+98,J27)))))))))))</f>
        <v>85.3</v>
      </c>
      <c r="M27" s="41">
        <f t="shared" si="1"/>
        <v>-0.929980341516701</v>
      </c>
    </row>
    <row r="28" spans="8:13">
      <c r="H28" s="8">
        <v>35</v>
      </c>
      <c r="I28" s="8" t="s">
        <v>113</v>
      </c>
      <c r="J28">
        <v>3.68</v>
      </c>
      <c r="K28">
        <v>0</v>
      </c>
      <c r="L28" s="48">
        <f>IF(K28=1,"",IF(J28&lt;1.7,66,IF(J28&lt;2,(J28-1.7)*$F$11+66,IF(J28&lt;2.3,(J28-2)*$F$10+70,IF(J28&lt;2.7,(J28-2.3)*$F$9+73,IF(J28&lt;3,(J28-2.7)*$F$8+76,IF(J28&lt;3.3,(J28-3)*$F$7+80,IF(J28&lt;3.7,(J28-3.3)*$F$6+83,IF(J28&lt;4,(J28-3.7)*$F$5+87,IF(J28&lt;4.3,(J28-4)*$F$4+92,IF(J28&lt;=5,(J28-4.3)*$F$3+98,J28)))))))))))</f>
        <v>86.8</v>
      </c>
      <c r="M28" s="41">
        <f t="shared" si="1"/>
        <v>-0.544609950158679</v>
      </c>
    </row>
    <row r="29" spans="8:13">
      <c r="H29" s="8">
        <v>36</v>
      </c>
      <c r="I29" s="8" t="s">
        <v>115</v>
      </c>
      <c r="J29">
        <v>3.82</v>
      </c>
      <c r="K29">
        <v>0</v>
      </c>
      <c r="L29" s="48">
        <f>IF(K29=1,"",IF(J29&lt;1.7,66,IF(J29&lt;2,(J29-1.7)*$F$11+66,IF(J29&lt;2.3,(J29-2)*$F$10+70,IF(J29&lt;2.7,(J29-2.3)*$F$9+73,IF(J29&lt;3,(J29-2.7)*$F$8+76,IF(J29&lt;3.3,(J29-3)*$F$7+80,IF(J29&lt;3.7,(J29-3.3)*$F$6+83,IF(J29&lt;4,(J29-3.7)*$F$5+87,IF(J29&lt;4.3,(J29-4)*$F$4+92,IF(J29&lt;=5,(J29-4.3)*$F$3+98,J29)))))))))))</f>
        <v>89</v>
      </c>
      <c r="M29" s="41">
        <f t="shared" si="1"/>
        <v>0.0205999571664207</v>
      </c>
    </row>
    <row r="30" spans="8:13">
      <c r="H30" s="8">
        <v>37</v>
      </c>
      <c r="I30" s="8" t="s">
        <v>116</v>
      </c>
      <c r="J30">
        <v>85.95</v>
      </c>
      <c r="K30">
        <v>0</v>
      </c>
      <c r="L30" s="48">
        <f>IF(K30=1,"",IF(J30&lt;1.7,66,IF(J30&lt;2,(J30-1.7)*$F$11+66,IF(J30&lt;2.3,(J30-2)*$F$10+70,IF(J30&lt;2.7,(J30-2.3)*$F$9+73,IF(J30&lt;3,(J30-2.7)*$F$8+76,IF(J30&lt;3.3,(J30-3)*$F$7+80,IF(J30&lt;3.7,(J30-3.3)*$F$6+83,IF(J30&lt;4,(J30-3.7)*$F$5+87,IF(J30&lt;4.3,(J30-4)*$F$4+92,IF(J30&lt;=5,(J30-4.3)*$F$3+98,J30)))))))))))</f>
        <v>85.95</v>
      </c>
      <c r="M30" s="41">
        <f t="shared" si="1"/>
        <v>-0.762986505261556</v>
      </c>
    </row>
    <row r="31" spans="8:13">
      <c r="H31" s="8">
        <v>38</v>
      </c>
      <c r="I31" s="8" t="s">
        <v>117</v>
      </c>
      <c r="J31">
        <v>4.2</v>
      </c>
      <c r="K31">
        <v>0</v>
      </c>
      <c r="L31" s="48">
        <f>IF(K31=1,"",IF(J31&lt;1.7,66,IF(J31&lt;2,(J31-1.7)*$F$11+66,IF(J31&lt;2.3,(J31-2)*$F$10+70,IF(J31&lt;2.7,(J31-2.3)*$F$9+73,IF(J31&lt;3,(J31-2.7)*$F$8+76,IF(J31&lt;3.3,(J31-3)*$F$7+80,IF(J31&lt;3.7,(J31-3.3)*$F$6+83,IF(J31&lt;4,(J31-3.7)*$F$5+87,IF(J31&lt;4.3,(J31-4)*$F$4+92,IF(J31&lt;=5,(J31-4.3)*$F$3+98,J31)))))))))))</f>
        <v>96</v>
      </c>
      <c r="M31" s="41">
        <f t="shared" si="1"/>
        <v>1.81899511683719</v>
      </c>
    </row>
    <row r="32" spans="8:13">
      <c r="H32" s="8">
        <v>39</v>
      </c>
      <c r="I32" s="8" t="s">
        <v>119</v>
      </c>
      <c r="J32">
        <v>91.57</v>
      </c>
      <c r="K32">
        <v>0</v>
      </c>
      <c r="L32" s="48">
        <f>IF(K32=1,"",IF(J32&lt;1.7,66,IF(J32&lt;2,(J32-1.7)*$F$11+66,IF(J32&lt;2.3,(J32-2)*$F$10+70,IF(J32&lt;2.7,(J32-2.3)*$F$9+73,IF(J32&lt;3,(J32-2.7)*$F$8+76,IF(J32&lt;3.3,(J32-3)*$F$7+80,IF(J32&lt;3.7,(J32-3.3)*$F$6+83,IF(J32&lt;4,(J32-3.7)*$F$5+87,IF(J32&lt;4.3,(J32-4)*$F$4+92,IF(J32&lt;=5,(J32-4.3)*$F$3+98,J32)))))))))))</f>
        <v>91.57</v>
      </c>
      <c r="M32" s="41">
        <f t="shared" si="1"/>
        <v>0.68086789435983</v>
      </c>
    </row>
    <row r="33" spans="8:13">
      <c r="H33" s="8">
        <v>40</v>
      </c>
      <c r="I33" s="8" t="s">
        <v>121</v>
      </c>
      <c r="J33">
        <v>3.89</v>
      </c>
      <c r="K33">
        <v>0</v>
      </c>
      <c r="L33" s="48">
        <f>IF(K33=1,"",IF(J33&lt;1.7,66,IF(J33&lt;2,(J33-1.7)*$F$11+66,IF(J33&lt;2.3,(J33-2)*$F$10+70,IF(J33&lt;2.7,(J33-2.3)*$F$9+73,IF(J33&lt;3,(J33-2.7)*$F$8+76,IF(J33&lt;3.3,(J33-3)*$F$7+80,IF(J33&lt;3.7,(J33-3.3)*$F$6+83,IF(J33&lt;4,(J33-3.7)*$F$5+87,IF(J33&lt;4.3,(J33-4)*$F$4+92,IF(J33&lt;=5,(J33-4.3)*$F$3+98,J33)))))))))))</f>
        <v>90.1666666666667</v>
      </c>
      <c r="M33" s="41">
        <f t="shared" si="1"/>
        <v>0.320332483778217</v>
      </c>
    </row>
    <row r="34" spans="8:13">
      <c r="H34" s="8">
        <v>41</v>
      </c>
      <c r="I34" s="8" t="s">
        <v>123</v>
      </c>
      <c r="J34">
        <v>86.38</v>
      </c>
      <c r="K34">
        <v>0</v>
      </c>
      <c r="L34" s="48">
        <f>IF(K34=1,"",IF(J34&lt;1.7,66,IF(J34&lt;2,(J34-1.7)*$F$11+66,IF(J34&lt;2.3,(J34-2)*$F$10+70,IF(J34&lt;2.7,(J34-2.3)*$F$9+73,IF(J34&lt;3,(J34-2.7)*$F$8+76,IF(J34&lt;3.3,(J34-3)*$F$7+80,IF(J34&lt;3.7,(J34-3.3)*$F$6+83,IF(J34&lt;4,(J34-3.7)*$F$5+87,IF(J34&lt;4.3,(J34-4)*$F$4+92,IF(J34&lt;=5,(J34-4.3)*$F$3+98,J34)))))))))))</f>
        <v>86.38</v>
      </c>
      <c r="M34" s="41">
        <f t="shared" si="1"/>
        <v>-0.652513659738925</v>
      </c>
    </row>
    <row r="35" spans="8:13">
      <c r="H35" s="8">
        <v>42</v>
      </c>
      <c r="I35" s="8" t="s">
        <v>125</v>
      </c>
      <c r="J35">
        <v>85.8</v>
      </c>
      <c r="K35">
        <v>0</v>
      </c>
      <c r="L35" s="48">
        <f>IF(K35=1,"",IF(J35&lt;1.7,66,IF(J35&lt;2,(J35-1.7)*$F$11+66,IF(J35&lt;2.3,(J35-2)*$F$10+70,IF(J35&lt;2.7,(J35-2.3)*$F$9+73,IF(J35&lt;3,(J35-2.7)*$F$8+76,IF(J35&lt;3.3,(J35-3)*$F$7+80,IF(J35&lt;3.7,(J35-3.3)*$F$6+83,IF(J35&lt;4,(J35-3.7)*$F$5+87,IF(J35&lt;4.3,(J35-4)*$F$4+92,IF(J35&lt;=5,(J35-4.3)*$F$3+98,J35)))))))))))</f>
        <v>85.8</v>
      </c>
      <c r="M35" s="41">
        <f t="shared" si="1"/>
        <v>-0.80152354439736</v>
      </c>
    </row>
    <row r="36" spans="8:13">
      <c r="H36" s="8">
        <v>43</v>
      </c>
      <c r="I36" s="8" t="s">
        <v>128</v>
      </c>
      <c r="J36">
        <v>3.96</v>
      </c>
      <c r="K36">
        <v>0</v>
      </c>
      <c r="L36" s="48">
        <f>IF(K36=1,"",IF(J36&lt;1.7,66,IF(J36&lt;2,(J36-1.7)*$F$11+66,IF(J36&lt;2.3,(J36-2)*$F$10+70,IF(J36&lt;2.7,(J36-2.3)*$F$9+73,IF(J36&lt;3,(J36-2.7)*$F$8+76,IF(J36&lt;3.3,(J36-3)*$F$7+80,IF(J36&lt;3.7,(J36-3.3)*$F$6+83,IF(J36&lt;4,(J36-3.7)*$F$5+87,IF(J36&lt;4.3,(J36-4)*$F$4+92,IF(J36&lt;=5,(J36-4.3)*$F$3+98,J36)))))))))))</f>
        <v>91.3333333333333</v>
      </c>
      <c r="M36" s="41">
        <f t="shared" si="1"/>
        <v>0.620065010390009</v>
      </c>
    </row>
    <row r="37" spans="8:13">
      <c r="H37" s="8">
        <v>44</v>
      </c>
      <c r="I37" s="8" t="s">
        <v>130</v>
      </c>
      <c r="J37">
        <v>4</v>
      </c>
      <c r="K37">
        <v>0</v>
      </c>
      <c r="L37" s="48">
        <f>IF(K37=1,"",IF(J37&lt;1.7,66,IF(J37&lt;2,(J37-1.7)*$F$11+66,IF(J37&lt;2.3,(J37-2)*$F$10+70,IF(J37&lt;2.7,(J37-2.3)*$F$9+73,IF(J37&lt;3,(J37-2.7)*$F$8+76,IF(J37&lt;3.3,(J37-3)*$F$7+80,IF(J37&lt;3.7,(J37-3.3)*$F$6+83,IF(J37&lt;4,(J37-3.7)*$F$5+87,IF(J37&lt;4.3,(J37-4)*$F$4+92,IF(J37&lt;=5,(J37-4.3)*$F$3+98,J37)))))))))))</f>
        <v>92</v>
      </c>
      <c r="M37" s="41">
        <f t="shared" si="1"/>
        <v>0.791340739882464</v>
      </c>
    </row>
    <row r="38" spans="8:13">
      <c r="H38" s="8">
        <v>46</v>
      </c>
      <c r="I38" s="8" t="s">
        <v>132</v>
      </c>
      <c r="J38">
        <v>3.72</v>
      </c>
      <c r="K38">
        <v>0</v>
      </c>
      <c r="L38" s="48">
        <f>IF(K38=1,"",IF(J38&lt;1.7,66,IF(J38&lt;2,(J38-1.7)*$F$11+66,IF(J38&lt;2.3,(J38-2)*$F$10+70,IF(J38&lt;2.7,(J38-2.3)*$F$9+73,IF(J38&lt;3,(J38-2.7)*$F$8+76,IF(J38&lt;3.3,(J38-3)*$F$7+80,IF(J38&lt;3.7,(J38-3.3)*$F$6+83,IF(J38&lt;4,(J38-3.7)*$F$5+87,IF(J38&lt;4.3,(J38-4)*$F$4+92,IF(J38&lt;=5,(J38-4.3)*$F$3+98,J38)))))))))))</f>
        <v>87.3333333333333</v>
      </c>
      <c r="M38" s="41">
        <f t="shared" si="1"/>
        <v>-0.407589366564716</v>
      </c>
    </row>
    <row r="39" spans="8:13">
      <c r="H39" s="8">
        <v>47</v>
      </c>
      <c r="I39" s="8" t="s">
        <v>133</v>
      </c>
      <c r="J39">
        <v>4.27</v>
      </c>
      <c r="K39">
        <v>0</v>
      </c>
      <c r="L39" s="48">
        <f>IF(K39=1,"",IF(J39&lt;1.7,66,IF(J39&lt;2,(J39-1.7)*$F$11+66,IF(J39&lt;2.3,(J39-2)*$F$10+70,IF(J39&lt;2.7,(J39-2.3)*$F$9+73,IF(J39&lt;3,(J39-2.7)*$F$8+76,IF(J39&lt;3.3,(J39-3)*$F$7+80,IF(J39&lt;3.7,(J39-3.3)*$F$6+83,IF(J39&lt;4,(J39-3.7)*$F$5+87,IF(J39&lt;4.3,(J39-4)*$F$4+92,IF(J39&lt;=5,(J39-4.3)*$F$3+98,J39)))))))))))</f>
        <v>97.4</v>
      </c>
      <c r="M39" s="41">
        <f t="shared" si="1"/>
        <v>2.17867414877134</v>
      </c>
    </row>
    <row r="40" spans="8:13">
      <c r="H40" s="8">
        <v>48</v>
      </c>
      <c r="I40" s="8" t="s">
        <v>134</v>
      </c>
      <c r="J40">
        <v>89.43</v>
      </c>
      <c r="K40">
        <v>0</v>
      </c>
      <c r="L40" s="48">
        <f>IF(K40=1,"",IF(J40&lt;1.7,66,IF(J40&lt;2,(J40-1.7)*$F$11+66,IF(J40&lt;2.3,(J40-2)*$F$10+70,IF(J40&lt;2.7,(J40-2.3)*$F$9+73,IF(J40&lt;3,(J40-2.7)*$F$8+76,IF(J40&lt;3.3,(J40-3)*$F$7+80,IF(J40&lt;3.7,(J40-3.3)*$F$6+83,IF(J40&lt;4,(J40-3.7)*$F$5+87,IF(J40&lt;4.3,(J40-4)*$F$4+92,IF(J40&lt;=5,(J40-4.3)*$F$3+98,J40)))))))))))</f>
        <v>89.43</v>
      </c>
      <c r="M40" s="41">
        <f t="shared" si="1"/>
        <v>0.131072802689055</v>
      </c>
    </row>
    <row r="41" spans="8:13">
      <c r="H41" s="8">
        <v>49</v>
      </c>
      <c r="I41" s="8" t="s">
        <v>136</v>
      </c>
      <c r="J41">
        <v>3.7</v>
      </c>
      <c r="K41">
        <v>0</v>
      </c>
      <c r="L41" s="48">
        <f>IF(K41=1,"",IF(J41&lt;1.7,66,IF(J41&lt;2,(J41-1.7)*$F$11+66,IF(J41&lt;2.3,(J41-2)*$F$10+70,IF(J41&lt;2.7,(J41-2.3)*$F$9+73,IF(J41&lt;3,(J41-2.7)*$F$8+76,IF(J41&lt;3.3,(J41-3)*$F$7+80,IF(J41&lt;3.7,(J41-3.3)*$F$6+83,IF(J41&lt;4,(J41-3.7)*$F$5+87,IF(J41&lt;4.3,(J41-4)*$F$4+92,IF(J41&lt;=5,(J41-4.3)*$F$3+98,J41)))))))))))</f>
        <v>87</v>
      </c>
      <c r="M41" s="41">
        <f t="shared" si="1"/>
        <v>-0.493227231310942</v>
      </c>
    </row>
    <row r="42" spans="8:13">
      <c r="H42" s="8">
        <v>50</v>
      </c>
      <c r="I42" s="8" t="s">
        <v>138</v>
      </c>
      <c r="J42">
        <v>23.58</v>
      </c>
      <c r="K42">
        <v>1</v>
      </c>
      <c r="L42" s="48" t="str">
        <f>IF(K42=1,"",IF(J42&lt;1.7,66,IF(J42&lt;2,(J42-1.7)*$F$11+66,IF(J42&lt;2.3,(J42-2)*$F$10+70,IF(J42&lt;2.7,(J42-2.3)*$F$9+73,IF(J42&lt;3,(J42-2.7)*$F$8+76,IF(J42&lt;3.3,(J42-3)*$F$7+80,IF(J42&lt;3.7,(J42-3.3)*$F$6+83,IF(J42&lt;4,(J42-3.7)*$F$5+87,IF(J42&lt;4.3,(J42-4)*$F$4+92,IF(J42&lt;=5,(J42-4.3)*$F$3+98,J42)))))))))))</f>
        <v/>
      </c>
      <c r="M42" s="41">
        <f t="shared" si="1"/>
        <v>-0.115564247780081</v>
      </c>
    </row>
    <row r="43" spans="8:13">
      <c r="H43" s="8">
        <v>51</v>
      </c>
      <c r="I43" s="8" t="s">
        <v>139</v>
      </c>
      <c r="J43">
        <v>3.66</v>
      </c>
      <c r="K43">
        <v>0</v>
      </c>
      <c r="L43" s="48">
        <f>IF(K43=1,"",IF(J43&lt;1.7,66,IF(J43&lt;2,(J43-1.7)*$F$11+66,IF(J43&lt;2.3,(J43-2)*$F$10+70,IF(J43&lt;2.7,(J43-2.3)*$F$9+73,IF(J43&lt;3,(J43-2.7)*$F$8+76,IF(J43&lt;3.3,(J43-3)*$F$7+80,IF(J43&lt;3.7,(J43-3.3)*$F$6+83,IF(J43&lt;4,(J43-3.7)*$F$5+87,IF(J43&lt;4.3,(J43-4)*$F$4+92,IF(J43&lt;=5,(J43-4.3)*$F$3+98,J43)))))))))))</f>
        <v>86.6</v>
      </c>
      <c r="M43" s="41">
        <f t="shared" si="1"/>
        <v>-0.595992669006416</v>
      </c>
    </row>
    <row r="44" spans="8:13">
      <c r="H44" s="8">
        <v>52</v>
      </c>
      <c r="I44" s="8" t="s">
        <v>142</v>
      </c>
      <c r="J44">
        <v>90.08</v>
      </c>
      <c r="K44">
        <v>0</v>
      </c>
      <c r="L44" s="48">
        <f>IF(K44=1,"",IF(J44&lt;1.7,66,IF(J44&lt;2,(J44-1.7)*$F$11+66,IF(J44&lt;2.3,(J44-2)*$F$10+70,IF(J44&lt;2.7,(J44-2.3)*$F$9+73,IF(J44&lt;3,(J44-2.7)*$F$8+76,IF(J44&lt;3.3,(J44-3)*$F$7+80,IF(J44&lt;3.7,(J44-3.3)*$F$6+83,IF(J44&lt;4,(J44-3.7)*$F$5+87,IF(J44&lt;4.3,(J44-4)*$F$4+92,IF(J44&lt;=5,(J44-4.3)*$F$3+98,J44)))))))))))</f>
        <v>90.08</v>
      </c>
      <c r="M44" s="41">
        <f t="shared" si="1"/>
        <v>0.298066638944196</v>
      </c>
    </row>
    <row r="45" spans="8:13">
      <c r="H45" s="8">
        <v>53</v>
      </c>
      <c r="I45" s="8" t="s">
        <v>143</v>
      </c>
      <c r="J45">
        <v>3.68</v>
      </c>
      <c r="K45">
        <v>0</v>
      </c>
      <c r="L45" s="48">
        <f>IF(K45=1,"",IF(J45&lt;1.7,66,IF(J45&lt;2,(J45-1.7)*$F$11+66,IF(J45&lt;2.3,(J45-2)*$F$10+70,IF(J45&lt;2.7,(J45-2.3)*$F$9+73,IF(J45&lt;3,(J45-2.7)*$F$8+76,IF(J45&lt;3.3,(J45-3)*$F$7+80,IF(J45&lt;3.7,(J45-3.3)*$F$6+83,IF(J45&lt;4,(J45-3.7)*$F$5+87,IF(J45&lt;4.3,(J45-4)*$F$4+92,IF(J45&lt;=5,(J45-4.3)*$F$3+98,J45)))))))))))</f>
        <v>86.8</v>
      </c>
      <c r="M45" s="41">
        <f t="shared" si="1"/>
        <v>-0.544609950158679</v>
      </c>
    </row>
    <row r="46" spans="8:13">
      <c r="H46" s="8">
        <v>54</v>
      </c>
      <c r="I46" s="8" t="s">
        <v>145</v>
      </c>
      <c r="J46">
        <v>3.85</v>
      </c>
      <c r="K46">
        <v>0</v>
      </c>
      <c r="L46" s="48">
        <f>IF(K46=1,"",IF(J46&lt;1.7,66,IF(J46&lt;2,(J46-1.7)*$F$11+66,IF(J46&lt;2.3,(J46-2)*$F$10+70,IF(J46&lt;2.7,(J46-2.3)*$F$9+73,IF(J46&lt;3,(J46-2.7)*$F$8+76,IF(J46&lt;3.3,(J46-3)*$F$7+80,IF(J46&lt;3.7,(J46-3.3)*$F$6+83,IF(J46&lt;4,(J46-3.7)*$F$5+87,IF(J46&lt;4.3,(J46-4)*$F$4+92,IF(J46&lt;=5,(J46-4.3)*$F$3+98,J46)))))))))))</f>
        <v>89.5</v>
      </c>
      <c r="M46" s="41">
        <f t="shared" si="1"/>
        <v>0.149056754285761</v>
      </c>
    </row>
    <row r="47" spans="8:13">
      <c r="H47" s="8">
        <v>55</v>
      </c>
      <c r="I47" s="8" t="s">
        <v>147</v>
      </c>
      <c r="J47">
        <v>3.81</v>
      </c>
      <c r="K47">
        <v>0</v>
      </c>
      <c r="L47" s="48">
        <f>IF(K47=1,"",IF(J47&lt;1.7,66,IF(J47&lt;2,(J47-1.7)*$F$11+66,IF(J47&lt;2.3,(J47-2)*$F$10+70,IF(J47&lt;2.7,(J47-2.3)*$F$9+73,IF(J47&lt;3,(J47-2.7)*$F$8+76,IF(J47&lt;3.3,(J47-3)*$F$7+80,IF(J47&lt;3.7,(J47-3.3)*$F$6+83,IF(J47&lt;4,(J47-3.7)*$F$5+87,IF(J47&lt;4.3,(J47-4)*$F$4+92,IF(J47&lt;=5,(J47-4.3)*$F$3+98,J47)))))))))))</f>
        <v>88.8333333333333</v>
      </c>
      <c r="M47" s="41">
        <f t="shared" si="1"/>
        <v>-0.0222189752066941</v>
      </c>
    </row>
    <row r="48" spans="8:13">
      <c r="H48" s="8">
        <v>57</v>
      </c>
      <c r="I48" s="8" t="s">
        <v>149</v>
      </c>
      <c r="J48">
        <v>4.35</v>
      </c>
      <c r="K48">
        <v>0</v>
      </c>
      <c r="L48" s="48">
        <f>IF(K48=1,"",IF(J48&lt;1.7,66,IF(J48&lt;2,(J48-1.7)*$F$11+66,IF(J48&lt;2.3,(J48-2)*$F$10+70,IF(J48&lt;2.7,(J48-2.3)*$F$9+73,IF(J48&lt;3,(J48-2.7)*$F$8+76,IF(J48&lt;3.3,(J48-3)*$F$7+80,IF(J48&lt;3.7,(J48-3.3)*$F$6+83,IF(J48&lt;4,(J48-3.7)*$F$5+87,IF(J48&lt;4.3,(J48-4)*$F$4+92,IF(J48&lt;=5,(J48-4.3)*$F$3+98,J48)))))))))))</f>
        <v>98.1428571428571</v>
      </c>
      <c r="M48" s="41">
        <f t="shared" si="1"/>
        <v>2.36952424734865</v>
      </c>
    </row>
    <row r="49" spans="8:13">
      <c r="H49" s="8">
        <v>58</v>
      </c>
      <c r="I49" s="8" t="s">
        <v>152</v>
      </c>
      <c r="J49">
        <v>3.51</v>
      </c>
      <c r="K49">
        <v>0</v>
      </c>
      <c r="L49" s="48">
        <f>IF(K49=1,"",IF(J49&lt;1.7,66,IF(J49&lt;2,(J49-1.7)*$F$11+66,IF(J49&lt;2.3,(J49-2)*$F$10+70,IF(J49&lt;2.7,(J49-2.3)*$F$9+73,IF(J49&lt;3,(J49-2.7)*$F$8+76,IF(J49&lt;3.3,(J49-3)*$F$7+80,IF(J49&lt;3.7,(J49-3.3)*$F$6+83,IF(J49&lt;4,(J49-3.7)*$F$5+87,IF(J49&lt;4.3,(J49-4)*$F$4+92,IF(J49&lt;=5,(J49-4.3)*$F$3+98,J49)))))))))))</f>
        <v>85.1</v>
      </c>
      <c r="M49" s="41">
        <f t="shared" si="1"/>
        <v>-0.981363060364437</v>
      </c>
    </row>
    <row r="50" spans="8:13">
      <c r="H50" s="8">
        <v>60</v>
      </c>
      <c r="I50" s="8" t="s">
        <v>153</v>
      </c>
      <c r="J50">
        <v>88.74</v>
      </c>
      <c r="K50">
        <v>0</v>
      </c>
      <c r="L50" s="48">
        <f>IF(K50=1,"",IF(J50&lt;1.7,66,IF(J50&lt;2,(J50-1.7)*$F$11+66,IF(J50&lt;2.3,(J50-2)*$F$10+70,IF(J50&lt;2.7,(J50-2.3)*$F$9+73,IF(J50&lt;3,(J50-2.7)*$F$8+76,IF(J50&lt;3.3,(J50-3)*$F$7+80,IF(J50&lt;3.7,(J50-3.3)*$F$6+83,IF(J50&lt;4,(J50-3.7)*$F$5+87,IF(J50&lt;4.3,(J50-4)*$F$4+92,IF(J50&lt;=5,(J50-4.3)*$F$3+98,J50)))))))))))</f>
        <v>88.74</v>
      </c>
      <c r="M50" s="41">
        <f t="shared" si="1"/>
        <v>-0.0461975773356378</v>
      </c>
    </row>
    <row r="51" spans="8:13">
      <c r="H51" s="8">
        <v>62</v>
      </c>
      <c r="I51" s="8" t="s">
        <v>154</v>
      </c>
      <c r="J51">
        <v>3.8</v>
      </c>
      <c r="K51">
        <v>0</v>
      </c>
      <c r="L51" s="48">
        <f>IF(K51=1,"",IF(J51&lt;1.7,66,IF(J51&lt;2,(J51-1.7)*$F$11+66,IF(J51&lt;2.3,(J51-2)*$F$10+70,IF(J51&lt;2.7,(J51-2.3)*$F$9+73,IF(J51&lt;3,(J51-2.7)*$F$8+76,IF(J51&lt;3.3,(J51-3)*$F$7+80,IF(J51&lt;3.7,(J51-3.3)*$F$6+83,IF(J51&lt;4,(J51-3.7)*$F$5+87,IF(J51&lt;4.3,(J51-4)*$F$4+92,IF(J51&lt;=5,(J51-4.3)*$F$3+98,J51)))))))))))</f>
        <v>88.6666666666667</v>
      </c>
      <c r="M51" s="41">
        <f t="shared" si="1"/>
        <v>-0.0650379075798088</v>
      </c>
    </row>
    <row r="52" spans="8:13">
      <c r="H52" s="8">
        <v>63</v>
      </c>
      <c r="I52" s="8" t="s">
        <v>156</v>
      </c>
      <c r="J52">
        <v>3.59</v>
      </c>
      <c r="K52">
        <v>0</v>
      </c>
      <c r="L52" s="48">
        <f>IF(K52=1,"",IF(J52&lt;1.7,66,IF(J52&lt;2,(J52-1.7)*$F$11+66,IF(J52&lt;2.3,(J52-2)*$F$10+70,IF(J52&lt;2.7,(J52-2.3)*$F$9+73,IF(J52&lt;3,(J52-2.7)*$F$8+76,IF(J52&lt;3.3,(J52-3)*$F$7+80,IF(J52&lt;3.7,(J52-3.3)*$F$6+83,IF(J52&lt;4,(J52-3.7)*$F$5+87,IF(J52&lt;4.3,(J52-4)*$F$4+92,IF(J52&lt;=5,(J52-4.3)*$F$3+98,J52)))))))))))</f>
        <v>85.9</v>
      </c>
      <c r="M52" s="41">
        <f t="shared" si="1"/>
        <v>-0.775832184973493</v>
      </c>
    </row>
    <row r="53" spans="8:13">
      <c r="H53" s="8">
        <v>64</v>
      </c>
      <c r="I53" s="8" t="s">
        <v>158</v>
      </c>
      <c r="J53">
        <v>3.79</v>
      </c>
      <c r="K53">
        <v>0</v>
      </c>
      <c r="L53" s="48">
        <f>IF(K53=1,"",IF(J53&lt;1.7,66,IF(J53&lt;2,(J53-1.7)*$F$11+66,IF(J53&lt;2.3,(J53-2)*$F$10+70,IF(J53&lt;2.7,(J53-2.3)*$F$9+73,IF(J53&lt;3,(J53-2.7)*$F$8+76,IF(J53&lt;3.3,(J53-3)*$F$7+80,IF(J53&lt;3.7,(J53-3.3)*$F$6+83,IF(J53&lt;4,(J53-3.7)*$F$5+87,IF(J53&lt;4.3,(J53-4)*$F$4+92,IF(J53&lt;=5,(J53-4.3)*$F$3+98,J53)))))))))))</f>
        <v>88.5</v>
      </c>
      <c r="M53" s="41">
        <f t="shared" si="1"/>
        <v>-0.10785683995292</v>
      </c>
    </row>
    <row r="54" spans="8:13">
      <c r="H54" s="8">
        <v>65</v>
      </c>
      <c r="I54" s="8" t="s">
        <v>159</v>
      </c>
      <c r="J54">
        <v>3.81</v>
      </c>
      <c r="K54">
        <v>0</v>
      </c>
      <c r="L54" s="48">
        <f>IF(K54=1,"",IF(J54&lt;1.7,66,IF(J54&lt;2,(J54-1.7)*$F$11+66,IF(J54&lt;2.3,(J54-2)*$F$10+70,IF(J54&lt;2.7,(J54-2.3)*$F$9+73,IF(J54&lt;3,(J54-2.7)*$F$8+76,IF(J54&lt;3.3,(J54-3)*$F$7+80,IF(J54&lt;3.7,(J54-3.3)*$F$6+83,IF(J54&lt;4,(J54-3.7)*$F$5+87,IF(J54&lt;4.3,(J54-4)*$F$4+92,IF(J54&lt;=5,(J54-4.3)*$F$3+98,J54)))))))))))</f>
        <v>88.8333333333333</v>
      </c>
      <c r="M54" s="41">
        <f t="shared" si="1"/>
        <v>-0.0222189752066941</v>
      </c>
    </row>
    <row r="55" spans="8:13">
      <c r="H55" s="8">
        <v>66</v>
      </c>
      <c r="I55" s="8" t="s">
        <v>161</v>
      </c>
      <c r="J55">
        <v>3.79</v>
      </c>
      <c r="K55">
        <v>0</v>
      </c>
      <c r="L55" s="48">
        <f>IF(K55=1,"",IF(J55&lt;1.7,66,IF(J55&lt;2,(J55-1.7)*$F$11+66,IF(J55&lt;2.3,(J55-2)*$F$10+70,IF(J55&lt;2.7,(J55-2.3)*$F$9+73,IF(J55&lt;3,(J55-2.7)*$F$8+76,IF(J55&lt;3.3,(J55-3)*$F$7+80,IF(J55&lt;3.7,(J55-3.3)*$F$6+83,IF(J55&lt;4,(J55-3.7)*$F$5+87,IF(J55&lt;4.3,(J55-4)*$F$4+92,IF(J55&lt;=5,(J55-4.3)*$F$3+98,J55)))))))))))</f>
        <v>88.5</v>
      </c>
      <c r="M55" s="41">
        <f t="shared" si="1"/>
        <v>-0.10785683995292</v>
      </c>
    </row>
    <row r="56" spans="8:13">
      <c r="H56" s="8">
        <v>68</v>
      </c>
      <c r="I56" s="8" t="s">
        <v>163</v>
      </c>
      <c r="J56">
        <v>85.53</v>
      </c>
      <c r="K56">
        <v>0</v>
      </c>
      <c r="L56" s="48">
        <f>IF(K56=1,"",IF(J56&lt;1.7,66,IF(J56&lt;2,(J56-1.7)*$F$11+66,IF(J56&lt;2.3,(J56-2)*$F$10+70,IF(J56&lt;2.7,(J56-2.3)*$F$9+73,IF(J56&lt;3,(J56-2.7)*$F$8+76,IF(J56&lt;3.3,(J56-3)*$F$7+80,IF(J56&lt;3.7,(J56-3.3)*$F$6+83,IF(J56&lt;4,(J56-3.7)*$F$5+87,IF(J56&lt;4.3,(J56-4)*$F$4+92,IF(J56&lt;=5,(J56-4.3)*$F$3+98,J56)))))))))))</f>
        <v>85.53</v>
      </c>
      <c r="M56" s="41">
        <f t="shared" si="1"/>
        <v>-0.870890214841803</v>
      </c>
    </row>
    <row r="57" spans="8:13">
      <c r="H57" s="8">
        <v>70</v>
      </c>
      <c r="I57" s="8" t="s">
        <v>164</v>
      </c>
      <c r="J57">
        <v>3.92</v>
      </c>
      <c r="K57">
        <v>0</v>
      </c>
      <c r="L57" s="48">
        <f>IF(K57=1,"",IF(J57&lt;1.7,66,IF(J57&lt;2,(J57-1.7)*$F$11+66,IF(J57&lt;2.3,(J57-2)*$F$10+70,IF(J57&lt;2.7,(J57-2.3)*$F$9+73,IF(J57&lt;3,(J57-2.7)*$F$8+76,IF(J57&lt;3.3,(J57-3)*$F$7+80,IF(J57&lt;3.7,(J57-3.3)*$F$6+83,IF(J57&lt;4,(J57-3.7)*$F$5+87,IF(J57&lt;4.3,(J57-4)*$F$4+92,IF(J57&lt;=5,(J57-4.3)*$F$3+98,J57)))))))))))</f>
        <v>90.6666666666667</v>
      </c>
      <c r="M57" s="41">
        <f t="shared" si="1"/>
        <v>0.448789280897554</v>
      </c>
    </row>
    <row r="58" spans="8:13">
      <c r="H58" s="8">
        <v>71</v>
      </c>
      <c r="I58" s="8" t="s">
        <v>165</v>
      </c>
      <c r="J58">
        <v>4.08</v>
      </c>
      <c r="K58">
        <v>0</v>
      </c>
      <c r="L58" s="48">
        <f>IF(K58=1,"",IF(J58&lt;1.7,66,IF(J58&lt;2,(J58-1.7)*$F$11+66,IF(J58&lt;2.3,(J58-2)*$F$10+70,IF(J58&lt;2.7,(J58-2.3)*$F$9+73,IF(J58&lt;3,(J58-2.7)*$F$8+76,IF(J58&lt;3.3,(J58-3)*$F$7+80,IF(J58&lt;3.7,(J58-3.3)*$F$6+83,IF(J58&lt;4,(J58-3.7)*$F$5+87,IF(J58&lt;4.3,(J58-4)*$F$4+92,IF(J58&lt;=5,(J58-4.3)*$F$3+98,J58)))))))))))</f>
        <v>93.6</v>
      </c>
      <c r="M58" s="41">
        <f t="shared" si="1"/>
        <v>1.20240249066436</v>
      </c>
    </row>
    <row r="59" spans="8:13">
      <c r="H59" s="8">
        <v>74</v>
      </c>
      <c r="I59" s="8" t="s">
        <v>166</v>
      </c>
      <c r="J59">
        <v>4.15</v>
      </c>
      <c r="K59">
        <v>0</v>
      </c>
      <c r="L59" s="48">
        <f>IF(K59=1,"",IF(J59&lt;1.7,66,IF(J59&lt;2,(J59-1.7)*$F$11+66,IF(J59&lt;2.3,(J59-2)*$F$10+70,IF(J59&lt;2.7,(J59-2.3)*$F$9+73,IF(J59&lt;3,(J59-2.7)*$F$8+76,IF(J59&lt;3.3,(J59-3)*$F$7+80,IF(J59&lt;3.7,(J59-3.3)*$F$6+83,IF(J59&lt;4,(J59-3.7)*$F$5+87,IF(J59&lt;4.3,(J59-4)*$F$4+92,IF(J59&lt;=5,(J59-4.3)*$F$3+98,J59)))))))))))</f>
        <v>95</v>
      </c>
      <c r="M59" s="41">
        <f t="shared" si="1"/>
        <v>1.56208152259851</v>
      </c>
    </row>
    <row r="60" spans="8:13">
      <c r="H60" s="8">
        <v>76</v>
      </c>
      <c r="I60" s="8" t="s">
        <v>168</v>
      </c>
      <c r="J60">
        <v>90.33</v>
      </c>
      <c r="K60">
        <v>0</v>
      </c>
      <c r="L60" s="48">
        <f>IF(K60=1,"",IF(J60&lt;1.7,66,IF(J60&lt;2,(J60-1.7)*$F$11+66,IF(J60&lt;2.3,(J60-2)*$F$10+70,IF(J60&lt;2.7,(J60-2.3)*$F$9+73,IF(J60&lt;3,(J60-2.7)*$F$8+76,IF(J60&lt;3.3,(J60-3)*$F$7+80,IF(J60&lt;3.7,(J60-3.3)*$F$6+83,IF(J60&lt;4,(J60-3.7)*$F$5+87,IF(J60&lt;4.3,(J60-4)*$F$4+92,IF(J60&lt;=5,(J60-4.3)*$F$3+98,J60)))))))))))</f>
        <v>90.33</v>
      </c>
      <c r="M60" s="41">
        <f t="shared" si="1"/>
        <v>0.362295037503866</v>
      </c>
    </row>
    <row r="61" spans="8:13">
      <c r="H61" s="8">
        <v>78</v>
      </c>
      <c r="I61" s="8" t="s">
        <v>170</v>
      </c>
      <c r="J61">
        <v>84.66</v>
      </c>
      <c r="K61">
        <v>0</v>
      </c>
      <c r="L61" s="48">
        <f>IF(K61=1,"",IF(J61&lt;1.7,66,IF(J61&lt;2,(J61-1.7)*$F$11+66,IF(J61&lt;2.3,(J61-2)*$F$10+70,IF(J61&lt;2.7,(J61-2.3)*$F$9+73,IF(J61&lt;3,(J61-2.7)*$F$8+76,IF(J61&lt;3.3,(J61-3)*$F$7+80,IF(J61&lt;3.7,(J61-3.3)*$F$6+83,IF(J61&lt;4,(J61-3.7)*$F$5+87,IF(J61&lt;4.3,(J61-4)*$F$4+92,IF(J61&lt;=5,(J61-4.3)*$F$3+98,J61)))))))))))</f>
        <v>84.66</v>
      </c>
      <c r="M61" s="41">
        <f t="shared" si="1"/>
        <v>-1.09440504182946</v>
      </c>
    </row>
    <row r="62" spans="8:13">
      <c r="H62" s="8">
        <v>79</v>
      </c>
      <c r="I62" s="8" t="s">
        <v>171</v>
      </c>
      <c r="J62">
        <v>3.91</v>
      </c>
      <c r="K62">
        <v>0</v>
      </c>
      <c r="L62" s="48">
        <f>IF(K62=1,"",IF(J62&lt;1.7,66,IF(J62&lt;2,(J62-1.7)*$F$11+66,IF(J62&lt;2.3,(J62-2)*$F$10+70,IF(J62&lt;2.7,(J62-2.3)*$F$9+73,IF(J62&lt;3,(J62-2.7)*$F$8+76,IF(J62&lt;3.3,(J62-3)*$F$7+80,IF(J62&lt;3.7,(J62-3.3)*$F$6+83,IF(J62&lt;4,(J62-3.7)*$F$5+87,IF(J62&lt;4.3,(J62-4)*$F$4+92,IF(J62&lt;=5,(J62-4.3)*$F$3+98,J62)))))))))))</f>
        <v>90.5</v>
      </c>
      <c r="M62" s="41">
        <f t="shared" si="1"/>
        <v>0.405970348524442</v>
      </c>
    </row>
    <row r="63" spans="8:13">
      <c r="H63" s="8">
        <v>80</v>
      </c>
      <c r="I63" s="8" t="s">
        <v>173</v>
      </c>
      <c r="J63">
        <v>87.97</v>
      </c>
      <c r="K63">
        <v>0</v>
      </c>
      <c r="L63" s="48">
        <f>IF(K63=1,"",IF(J63&lt;1.7,66,IF(J63&lt;2,(J63-1.7)*$F$11+66,IF(J63&lt;2.3,(J63-2)*$F$10+70,IF(J63&lt;2.7,(J63-2.3)*$F$9+73,IF(J63&lt;3,(J63-2.7)*$F$8+76,IF(J63&lt;3.3,(J63-3)*$F$7+80,IF(J63&lt;3.7,(J63-3.3)*$F$6+83,IF(J63&lt;4,(J63-3.7)*$F$5+87,IF(J63&lt;4.3,(J63-4)*$F$4+92,IF(J63&lt;=5,(J63-4.3)*$F$3+98,J63)))))))))))</f>
        <v>87.97</v>
      </c>
      <c r="M63" s="41">
        <f t="shared" si="1"/>
        <v>-0.244021044899421</v>
      </c>
    </row>
    <row r="64" spans="8:13">
      <c r="H64" s="8">
        <v>81</v>
      </c>
      <c r="I64" s="8" t="s">
        <v>175</v>
      </c>
      <c r="J64">
        <v>4.29</v>
      </c>
      <c r="K64">
        <v>0</v>
      </c>
      <c r="L64" s="48">
        <f>IF(K64=1,"",IF(J64&lt;1.7,66,IF(J64&lt;2,(J64-1.7)*$F$11+66,IF(J64&lt;2.3,(J64-2)*$F$10+70,IF(J64&lt;2.7,(J64-2.3)*$F$9+73,IF(J64&lt;3,(J64-2.7)*$F$8+76,IF(J64&lt;3.3,(J64-3)*$F$7+80,IF(J64&lt;3.7,(J64-3.3)*$F$6+83,IF(J64&lt;4,(J64-3.7)*$F$5+87,IF(J64&lt;4.3,(J64-4)*$F$4+92,IF(J64&lt;=5,(J64-4.3)*$F$3+98,J64)))))))))))</f>
        <v>97.8</v>
      </c>
      <c r="M64" s="41">
        <f t="shared" si="1"/>
        <v>2.28143958646681</v>
      </c>
    </row>
    <row r="65" spans="8:13">
      <c r="H65" s="8">
        <v>83</v>
      </c>
      <c r="I65" s="8" t="s">
        <v>177</v>
      </c>
      <c r="J65">
        <v>3.72</v>
      </c>
      <c r="K65">
        <v>0</v>
      </c>
      <c r="L65" s="48">
        <f>IF(K65=1,"",IF(J65&lt;1.7,66,IF(J65&lt;2,(J65-1.7)*$F$11+66,IF(J65&lt;2.3,(J65-2)*$F$10+70,IF(J65&lt;2.7,(J65-2.3)*$F$9+73,IF(J65&lt;3,(J65-2.7)*$F$8+76,IF(J65&lt;3.3,(J65-3)*$F$7+80,IF(J65&lt;3.7,(J65-3.3)*$F$6+83,IF(J65&lt;4,(J65-3.7)*$F$5+87,IF(J65&lt;4.3,(J65-4)*$F$4+92,IF(J65&lt;=5,(J65-4.3)*$F$3+98,J65)))))))))))</f>
        <v>87.3333333333333</v>
      </c>
      <c r="M65" s="41">
        <f t="shared" si="1"/>
        <v>-0.407589366564716</v>
      </c>
    </row>
    <row r="66" spans="8:13">
      <c r="H66" s="8">
        <v>84</v>
      </c>
      <c r="I66" s="8" t="s">
        <v>178</v>
      </c>
      <c r="J66">
        <v>3.82</v>
      </c>
      <c r="K66">
        <v>0</v>
      </c>
      <c r="L66" s="48">
        <f>IF(K66=1,"",IF(J66&lt;1.7,66,IF(J66&lt;2,(J66-1.7)*$F$11+66,IF(J66&lt;2.3,(J66-2)*$F$10+70,IF(J66&lt;2.7,(J66-2.3)*$F$9+73,IF(J66&lt;3,(J66-2.7)*$F$8+76,IF(J66&lt;3.3,(J66-3)*$F$7+80,IF(J66&lt;3.7,(J66-3.3)*$F$6+83,IF(J66&lt;4,(J66-3.7)*$F$5+87,IF(J66&lt;4.3,(J66-4)*$F$4+92,IF(J66&lt;=5,(J66-4.3)*$F$3+98,J66)))))))))))</f>
        <v>89</v>
      </c>
      <c r="M66" s="41">
        <f t="shared" si="1"/>
        <v>0.0205999571664207</v>
      </c>
    </row>
    <row r="67" spans="8:13">
      <c r="H67" s="8">
        <v>85</v>
      </c>
      <c r="I67" s="8" t="s">
        <v>180</v>
      </c>
      <c r="J67">
        <v>93.38</v>
      </c>
      <c r="K67">
        <v>0</v>
      </c>
      <c r="L67" s="48">
        <f>IF(K67=1,"",IF(J67&lt;1.7,66,IF(J67&lt;2,(J67-1.7)*$F$11+66,IF(J67&lt;2.3,(J67-2)*$F$10+70,IF(J67&lt;2.7,(J67-2.3)*$F$9+73,IF(J67&lt;3,(J67-2.7)*$F$8+76,IF(J67&lt;3.3,(J67-3)*$F$7+80,IF(J67&lt;3.7,(J67-3.3)*$F$6+83,IF(J67&lt;4,(J67-3.7)*$F$5+87,IF(J67&lt;4.3,(J67-4)*$F$4+92,IF(J67&lt;=5,(J67-4.3)*$F$3+98,J67)))))))))))</f>
        <v>93.38</v>
      </c>
      <c r="M67" s="41">
        <f t="shared" ref="M67:M130" si="4">IFERROR(((L67-AVERAGE($L$2:$L$978))/STDEV($L$2:$L$978)),(MEDIAN($L$2:$L$978)-AVERAGE($L$2:$L$978))/STDEV($L$2:$L$978))</f>
        <v>1.14588149993184</v>
      </c>
    </row>
    <row r="68" spans="8:13">
      <c r="H68" s="8">
        <v>86</v>
      </c>
      <c r="I68" s="8" t="s">
        <v>181</v>
      </c>
      <c r="J68">
        <v>3.24</v>
      </c>
      <c r="K68">
        <v>0</v>
      </c>
      <c r="L68" s="48">
        <f>IF(K68=1,"",IF(J68&lt;1.7,66,IF(J68&lt;2,(J68-1.7)*$F$11+66,IF(J68&lt;2.3,(J68-2)*$F$10+70,IF(J68&lt;2.7,(J68-2.3)*$F$9+73,IF(J68&lt;3,(J68-2.7)*$F$8+76,IF(J68&lt;3.3,(J68-3)*$F$7+80,IF(J68&lt;3.7,(J68-3.3)*$F$6+83,IF(J68&lt;4,(J68-3.7)*$F$5+87,IF(J68&lt;4.3,(J68-4)*$F$4+92,IF(J68&lt;=5,(J68-4.3)*$F$3+98,J68)))))))))))</f>
        <v>82.4</v>
      </c>
      <c r="M68" s="41">
        <f t="shared" si="4"/>
        <v>-1.67502976480887</v>
      </c>
    </row>
    <row r="69" spans="8:13">
      <c r="H69" s="8">
        <v>87</v>
      </c>
      <c r="I69" s="8" t="s">
        <v>182</v>
      </c>
      <c r="J69">
        <v>84.17</v>
      </c>
      <c r="K69">
        <v>0</v>
      </c>
      <c r="L69" s="48">
        <f>IF(K69=1,"",IF(J69&lt;1.7,66,IF(J69&lt;2,(J69-1.7)*$F$11+66,IF(J69&lt;2.3,(J69-2)*$F$10+70,IF(J69&lt;2.7,(J69-2.3)*$F$9+73,IF(J69&lt;3,(J69-2.7)*$F$8+76,IF(J69&lt;3.3,(J69-3)*$F$7+80,IF(J69&lt;3.7,(J69-3.3)*$F$6+83,IF(J69&lt;4,(J69-3.7)*$F$5+87,IF(J69&lt;4.3,(J69-4)*$F$4+92,IF(J69&lt;=5,(J69-4.3)*$F$3+98,J69)))))))))))</f>
        <v>84.17</v>
      </c>
      <c r="M69" s="41">
        <f t="shared" si="4"/>
        <v>-1.22029270300641</v>
      </c>
    </row>
    <row r="70" spans="8:13">
      <c r="H70" s="8">
        <v>88</v>
      </c>
      <c r="I70" s="8" t="s">
        <v>184</v>
      </c>
      <c r="J70">
        <v>90.42</v>
      </c>
      <c r="K70">
        <v>0</v>
      </c>
      <c r="L70" s="48">
        <f>IF(K70=1,"",IF(J70&lt;1.7,66,IF(J70&lt;2,(J70-1.7)*$F$11+66,IF(J70&lt;2.3,(J70-2)*$F$10+70,IF(J70&lt;2.7,(J70-2.3)*$F$9+73,IF(J70&lt;3,(J70-2.7)*$F$8+76,IF(J70&lt;3.3,(J70-3)*$F$7+80,IF(J70&lt;3.7,(J70-3.3)*$F$6+83,IF(J70&lt;4,(J70-3.7)*$F$5+87,IF(J70&lt;4.3,(J70-4)*$F$4+92,IF(J70&lt;=5,(J70-4.3)*$F$3+98,J70)))))))))))</f>
        <v>90.42</v>
      </c>
      <c r="M70" s="41">
        <f t="shared" si="4"/>
        <v>0.385417260985348</v>
      </c>
    </row>
    <row r="71" spans="8:13">
      <c r="H71" s="8">
        <v>89</v>
      </c>
      <c r="I71" s="8" t="s">
        <v>185</v>
      </c>
      <c r="J71">
        <v>3.68</v>
      </c>
      <c r="K71">
        <v>0</v>
      </c>
      <c r="L71" s="48">
        <f>IF(K71=1,"",IF(J71&lt;1.7,66,IF(J71&lt;2,(J71-1.7)*$F$11+66,IF(J71&lt;2.3,(J71-2)*$F$10+70,IF(J71&lt;2.7,(J71-2.3)*$F$9+73,IF(J71&lt;3,(J71-2.7)*$F$8+76,IF(J71&lt;3.3,(J71-3)*$F$7+80,IF(J71&lt;3.7,(J71-3.3)*$F$6+83,IF(J71&lt;4,(J71-3.7)*$F$5+87,IF(J71&lt;4.3,(J71-4)*$F$4+92,IF(J71&lt;=5,(J71-4.3)*$F$3+98,J71)))))))))))</f>
        <v>86.8</v>
      </c>
      <c r="M71" s="41">
        <f t="shared" si="4"/>
        <v>-0.544609950158679</v>
      </c>
    </row>
    <row r="72" spans="8:13">
      <c r="H72" s="8">
        <v>90</v>
      </c>
      <c r="I72" s="8" t="s">
        <v>187</v>
      </c>
      <c r="J72">
        <v>3.66</v>
      </c>
      <c r="K72">
        <v>0</v>
      </c>
      <c r="L72" s="48">
        <f>IF(K72=1,"",IF(J72&lt;1.7,66,IF(J72&lt;2,(J72-1.7)*$F$11+66,IF(J72&lt;2.3,(J72-2)*$F$10+70,IF(J72&lt;2.7,(J72-2.3)*$F$9+73,IF(J72&lt;3,(J72-2.7)*$F$8+76,IF(J72&lt;3.3,(J72-3)*$F$7+80,IF(J72&lt;3.7,(J72-3.3)*$F$6+83,IF(J72&lt;4,(J72-3.7)*$F$5+87,IF(J72&lt;4.3,(J72-4)*$F$4+92,IF(J72&lt;=5,(J72-4.3)*$F$3+98,J72)))))))))))</f>
        <v>86.6</v>
      </c>
      <c r="M72" s="41">
        <f t="shared" si="4"/>
        <v>-0.595992669006416</v>
      </c>
    </row>
    <row r="73" spans="8:13">
      <c r="H73" s="8">
        <v>91</v>
      </c>
      <c r="I73" s="8" t="s">
        <v>189</v>
      </c>
      <c r="J73">
        <v>4.09</v>
      </c>
      <c r="K73">
        <v>0</v>
      </c>
      <c r="L73" s="48">
        <f>IF(K73=1,"",IF(J73&lt;1.7,66,IF(J73&lt;2,(J73-1.7)*$F$11+66,IF(J73&lt;2.3,(J73-2)*$F$10+70,IF(J73&lt;2.7,(J73-2.3)*$F$9+73,IF(J73&lt;3,(J73-2.7)*$F$8+76,IF(J73&lt;3.3,(J73-3)*$F$7+80,IF(J73&lt;3.7,(J73-3.3)*$F$6+83,IF(J73&lt;4,(J73-3.7)*$F$5+87,IF(J73&lt;4.3,(J73-4)*$F$4+92,IF(J73&lt;=5,(J73-4.3)*$F$3+98,J73)))))))))))</f>
        <v>93.8</v>
      </c>
      <c r="M73" s="41">
        <f t="shared" si="4"/>
        <v>1.25378520951209</v>
      </c>
    </row>
    <row r="74" spans="8:13">
      <c r="H74" s="8">
        <v>92</v>
      </c>
      <c r="I74" s="8" t="s">
        <v>191</v>
      </c>
      <c r="J74">
        <v>89.96</v>
      </c>
      <c r="K74">
        <v>0</v>
      </c>
      <c r="L74" s="48">
        <f>IF(K74=1,"",IF(J74&lt;1.7,66,IF(J74&lt;2,(J74-1.7)*$F$11+66,IF(J74&lt;2.3,(J74-2)*$F$10+70,IF(J74&lt;2.7,(J74-2.3)*$F$9+73,IF(J74&lt;3,(J74-2.7)*$F$8+76,IF(J74&lt;3.3,(J74-3)*$F$7+80,IF(J74&lt;3.7,(J74-3.3)*$F$6+83,IF(J74&lt;4,(J74-3.7)*$F$5+87,IF(J74&lt;4.3,(J74-4)*$F$4+92,IF(J74&lt;=5,(J74-4.3)*$F$3+98,J74)))))))))))</f>
        <v>89.96</v>
      </c>
      <c r="M74" s="41">
        <f t="shared" si="4"/>
        <v>0.267237007635553</v>
      </c>
    </row>
    <row r="75" spans="8:13">
      <c r="H75" s="8">
        <v>93</v>
      </c>
      <c r="I75" s="8" t="s">
        <v>193</v>
      </c>
      <c r="J75">
        <v>87.18</v>
      </c>
      <c r="K75">
        <v>0</v>
      </c>
      <c r="L75" s="48">
        <f>IF(K75=1,"",IF(J75&lt;1.7,66,IF(J75&lt;2,(J75-1.7)*$F$11+66,IF(J75&lt;2.3,(J75-2)*$F$10+70,IF(J75&lt;2.7,(J75-2.3)*$F$9+73,IF(J75&lt;3,(J75-2.7)*$F$8+76,IF(J75&lt;3.3,(J75-3)*$F$7+80,IF(J75&lt;3.7,(J75-3.3)*$F$6+83,IF(J75&lt;4,(J75-3.7)*$F$5+87,IF(J75&lt;4.3,(J75-4)*$F$4+92,IF(J75&lt;=5,(J75-4.3)*$F$3+98,J75)))))))))))</f>
        <v>87.18</v>
      </c>
      <c r="M75" s="41">
        <f t="shared" si="4"/>
        <v>-0.446982784347977</v>
      </c>
    </row>
    <row r="76" spans="8:13">
      <c r="H76" s="8">
        <v>94</v>
      </c>
      <c r="I76" s="8" t="s">
        <v>194</v>
      </c>
      <c r="J76">
        <v>3.49</v>
      </c>
      <c r="K76">
        <v>0</v>
      </c>
      <c r="L76" s="48">
        <f>IF(K76=1,"",IF(J76&lt;1.7,66,IF(J76&lt;2,(J76-1.7)*$F$11+66,IF(J76&lt;2.3,(J76-2)*$F$10+70,IF(J76&lt;2.7,(J76-2.3)*$F$9+73,IF(J76&lt;3,(J76-2.7)*$F$8+76,IF(J76&lt;3.3,(J76-3)*$F$7+80,IF(J76&lt;3.7,(J76-3.3)*$F$6+83,IF(J76&lt;4,(J76-3.7)*$F$5+87,IF(J76&lt;4.3,(J76-4)*$F$4+92,IF(J76&lt;=5,(J76-4.3)*$F$3+98,J76)))))))))))</f>
        <v>84.9</v>
      </c>
      <c r="M76" s="41">
        <f t="shared" si="4"/>
        <v>-1.03274577921217</v>
      </c>
    </row>
    <row r="77" spans="8:13">
      <c r="H77" s="8">
        <v>95</v>
      </c>
      <c r="I77" s="8" t="s">
        <v>196</v>
      </c>
      <c r="J77">
        <v>91.47</v>
      </c>
      <c r="K77">
        <v>0</v>
      </c>
      <c r="L77" s="48">
        <f>IF(K77=1,"",IF(J77&lt;1.7,66,IF(J77&lt;2,(J77-1.7)*$F$11+66,IF(J77&lt;2.3,(J77-2)*$F$10+70,IF(J77&lt;2.7,(J77-2.3)*$F$9+73,IF(J77&lt;3,(J77-2.7)*$F$8+76,IF(J77&lt;3.3,(J77-3)*$F$7+80,IF(J77&lt;3.7,(J77-3.3)*$F$6+83,IF(J77&lt;4,(J77-3.7)*$F$5+87,IF(J77&lt;4.3,(J77-4)*$F$4+92,IF(J77&lt;=5,(J77-4.3)*$F$3+98,J77)))))))))))</f>
        <v>91.47</v>
      </c>
      <c r="M77" s="41">
        <f t="shared" si="4"/>
        <v>0.655176534935963</v>
      </c>
    </row>
    <row r="78" spans="8:13">
      <c r="H78" s="8">
        <v>96</v>
      </c>
      <c r="I78" s="8" t="s">
        <v>198</v>
      </c>
      <c r="J78">
        <v>4.54</v>
      </c>
      <c r="K78">
        <v>0</v>
      </c>
      <c r="L78" s="48">
        <f>IF(K78=1,"",IF(J78&lt;1.7,66,IF(J78&lt;2,(J78-1.7)*$F$11+66,IF(J78&lt;2.3,(J78-2)*$F$10+70,IF(J78&lt;2.7,(J78-2.3)*$F$9+73,IF(J78&lt;3,(J78-2.7)*$F$8+76,IF(J78&lt;3.3,(J78-3)*$F$7+80,IF(J78&lt;3.7,(J78-3.3)*$F$6+83,IF(J78&lt;4,(J78-3.7)*$F$5+87,IF(J78&lt;4.3,(J78-4)*$F$4+92,IF(J78&lt;=5,(J78-4.3)*$F$3+98,J78)))))))))))</f>
        <v>98.6857142857143</v>
      </c>
      <c r="M78" s="41">
        <f t="shared" si="4"/>
        <v>2.50899162707822</v>
      </c>
    </row>
    <row r="79" spans="8:13">
      <c r="H79" s="8">
        <v>98</v>
      </c>
      <c r="I79" s="8" t="s">
        <v>200</v>
      </c>
      <c r="J79">
        <v>89.32</v>
      </c>
      <c r="K79">
        <v>0</v>
      </c>
      <c r="L79" s="48">
        <f>IF(K79=1,"",IF(J79&lt;1.7,66,IF(J79&lt;2,(J79-1.7)*$F$11+66,IF(J79&lt;2.3,(J79-2)*$F$10+70,IF(J79&lt;2.7,(J79-2.3)*$F$9+73,IF(J79&lt;3,(J79-2.7)*$F$8+76,IF(J79&lt;3.3,(J79-3)*$F$7+80,IF(J79&lt;3.7,(J79-3.3)*$F$6+83,IF(J79&lt;4,(J79-3.7)*$F$5+87,IF(J79&lt;4.3,(J79-4)*$F$4+92,IF(J79&lt;=5,(J79-4.3)*$F$3+98,J79)))))))))))</f>
        <v>89.32</v>
      </c>
      <c r="M79" s="41">
        <f t="shared" si="4"/>
        <v>0.102812307322797</v>
      </c>
    </row>
    <row r="80" spans="8:13">
      <c r="H80" s="8">
        <v>99</v>
      </c>
      <c r="I80" s="8" t="s">
        <v>201</v>
      </c>
      <c r="J80">
        <v>3.93</v>
      </c>
      <c r="K80">
        <v>0</v>
      </c>
      <c r="L80" s="48">
        <f>IF(K80=1,"",IF(J80&lt;1.7,66,IF(J80&lt;2,(J80-1.7)*$F$11+66,IF(J80&lt;2.3,(J80-2)*$F$10+70,IF(J80&lt;2.7,(J80-2.3)*$F$9+73,IF(J80&lt;3,(J80-2.7)*$F$8+76,IF(J80&lt;3.3,(J80-3)*$F$7+80,IF(J80&lt;3.7,(J80-3.3)*$F$6+83,IF(J80&lt;4,(J80-3.7)*$F$5+87,IF(J80&lt;4.3,(J80-4)*$F$4+92,IF(J80&lt;=5,(J80-4.3)*$F$3+98,J80)))))))))))</f>
        <v>90.8333333333333</v>
      </c>
      <c r="M80" s="41">
        <f t="shared" si="4"/>
        <v>0.491608213270668</v>
      </c>
    </row>
    <row r="81" spans="8:13">
      <c r="H81" s="8">
        <v>100</v>
      </c>
      <c r="I81" s="8" t="s">
        <v>202</v>
      </c>
      <c r="J81">
        <v>3.77</v>
      </c>
      <c r="K81">
        <v>0</v>
      </c>
      <c r="L81" s="48">
        <f>IF(K81=1,"",IF(J81&lt;1.7,66,IF(J81&lt;2,(J81-1.7)*$F$11+66,IF(J81&lt;2.3,(J81-2)*$F$10+70,IF(J81&lt;2.7,(J81-2.3)*$F$9+73,IF(J81&lt;3,(J81-2.7)*$F$8+76,IF(J81&lt;3.3,(J81-3)*$F$7+80,IF(J81&lt;3.7,(J81-3.3)*$F$6+83,IF(J81&lt;4,(J81-3.7)*$F$5+87,IF(J81&lt;4.3,(J81-4)*$F$4+92,IF(J81&lt;=5,(J81-4.3)*$F$3+98,J81)))))))))))</f>
        <v>88.1666666666667</v>
      </c>
      <c r="M81" s="41">
        <f t="shared" si="4"/>
        <v>-0.193494704699146</v>
      </c>
    </row>
    <row r="82" spans="8:13">
      <c r="H82" s="8">
        <v>101</v>
      </c>
      <c r="I82" s="8" t="s">
        <v>204</v>
      </c>
      <c r="J82">
        <v>3.82</v>
      </c>
      <c r="K82">
        <v>0</v>
      </c>
      <c r="L82" s="48">
        <f>IF(K82=1,"",IF(J82&lt;1.7,66,IF(J82&lt;2,(J82-1.7)*$F$11+66,IF(J82&lt;2.3,(J82-2)*$F$10+70,IF(J82&lt;2.7,(J82-2.3)*$F$9+73,IF(J82&lt;3,(J82-2.7)*$F$8+76,IF(J82&lt;3.3,(J82-3)*$F$7+80,IF(J82&lt;3.7,(J82-3.3)*$F$6+83,IF(J82&lt;4,(J82-3.7)*$F$5+87,IF(J82&lt;4.3,(J82-4)*$F$4+92,IF(J82&lt;=5,(J82-4.3)*$F$3+98,J82)))))))))))</f>
        <v>89</v>
      </c>
      <c r="M82" s="41">
        <f t="shared" si="4"/>
        <v>0.0205999571664207</v>
      </c>
    </row>
    <row r="83" spans="8:13">
      <c r="H83" s="8">
        <v>103</v>
      </c>
      <c r="I83" s="8" t="s">
        <v>206</v>
      </c>
      <c r="J83">
        <v>3.66</v>
      </c>
      <c r="K83">
        <v>0</v>
      </c>
      <c r="L83" s="48">
        <f>IF(K83=1,"",IF(J83&lt;1.7,66,IF(J83&lt;2,(J83-1.7)*$F$11+66,IF(J83&lt;2.3,(J83-2)*$F$10+70,IF(J83&lt;2.7,(J83-2.3)*$F$9+73,IF(J83&lt;3,(J83-2.7)*$F$8+76,IF(J83&lt;3.3,(J83-3)*$F$7+80,IF(J83&lt;3.7,(J83-3.3)*$F$6+83,IF(J83&lt;4,(J83-3.7)*$F$5+87,IF(J83&lt;4.3,(J83-4)*$F$4+92,IF(J83&lt;=5,(J83-4.3)*$F$3+98,J83)))))))))))</f>
        <v>86.6</v>
      </c>
      <c r="M83" s="41">
        <f t="shared" si="4"/>
        <v>-0.595992669006416</v>
      </c>
    </row>
    <row r="84" spans="8:13">
      <c r="H84" s="8">
        <v>104</v>
      </c>
      <c r="I84" s="8" t="s">
        <v>208</v>
      </c>
      <c r="J84">
        <v>89.39</v>
      </c>
      <c r="K84">
        <v>0</v>
      </c>
      <c r="L84" s="48">
        <f>IF(K84=1,"",IF(J84&lt;1.7,66,IF(J84&lt;2,(J84-1.7)*$F$11+66,IF(J84&lt;2.3,(J84-2)*$F$10+70,IF(J84&lt;2.7,(J84-2.3)*$F$9+73,IF(J84&lt;3,(J84-2.7)*$F$8+76,IF(J84&lt;3.3,(J84-3)*$F$7+80,IF(J84&lt;3.7,(J84-3.3)*$F$6+83,IF(J84&lt;4,(J84-3.7)*$F$5+87,IF(J84&lt;4.3,(J84-4)*$F$4+92,IF(J84&lt;=5,(J84-4.3)*$F$3+98,J84)))))))))))</f>
        <v>89.39</v>
      </c>
      <c r="M84" s="41">
        <f t="shared" si="4"/>
        <v>0.120796258919506</v>
      </c>
    </row>
    <row r="85" spans="8:13">
      <c r="H85" s="8">
        <v>105</v>
      </c>
      <c r="I85" s="8" t="s">
        <v>209</v>
      </c>
      <c r="J85">
        <v>3.61</v>
      </c>
      <c r="K85">
        <v>0</v>
      </c>
      <c r="L85" s="48">
        <f>IF(K85=1,"",IF(J85&lt;1.7,66,IF(J85&lt;2,(J85-1.7)*$F$11+66,IF(J85&lt;2.3,(J85-2)*$F$10+70,IF(J85&lt;2.7,(J85-2.3)*$F$9+73,IF(J85&lt;3,(J85-2.7)*$F$8+76,IF(J85&lt;3.3,(J85-3)*$F$7+80,IF(J85&lt;3.7,(J85-3.3)*$F$6+83,IF(J85&lt;4,(J85-3.7)*$F$5+87,IF(J85&lt;4.3,(J85-4)*$F$4+92,IF(J85&lt;=5,(J85-4.3)*$F$3+98,J85)))))))))))</f>
        <v>86.1</v>
      </c>
      <c r="M85" s="41">
        <f t="shared" si="4"/>
        <v>-0.724449466125756</v>
      </c>
    </row>
    <row r="86" spans="8:13">
      <c r="H86" s="8">
        <v>106</v>
      </c>
      <c r="I86" s="8" t="s">
        <v>210</v>
      </c>
      <c r="J86">
        <v>3.88</v>
      </c>
      <c r="K86">
        <v>0</v>
      </c>
      <c r="L86" s="48">
        <f>IF(K86=1,"",IF(J86&lt;1.7,66,IF(J86&lt;2,(J86-1.7)*$F$11+66,IF(J86&lt;2.3,(J86-2)*$F$10+70,IF(J86&lt;2.7,(J86-2.3)*$F$9+73,IF(J86&lt;3,(J86-2.7)*$F$8+76,IF(J86&lt;3.3,(J86-3)*$F$7+80,IF(J86&lt;3.7,(J86-3.3)*$F$6+83,IF(J86&lt;4,(J86-3.7)*$F$5+87,IF(J86&lt;4.3,(J86-4)*$F$4+92,IF(J86&lt;=5,(J86-4.3)*$F$3+98,J86)))))))))))</f>
        <v>90</v>
      </c>
      <c r="M86" s="41">
        <f t="shared" si="4"/>
        <v>0.277513551405102</v>
      </c>
    </row>
    <row r="87" spans="8:13">
      <c r="H87" s="8">
        <v>107</v>
      </c>
      <c r="I87" s="8" t="s">
        <v>212</v>
      </c>
      <c r="J87">
        <v>3.71</v>
      </c>
      <c r="K87">
        <v>0</v>
      </c>
      <c r="L87" s="48">
        <f>IF(K87=1,"",IF(J87&lt;1.7,66,IF(J87&lt;2,(J87-1.7)*$F$11+66,IF(J87&lt;2.3,(J87-2)*$F$10+70,IF(J87&lt;2.7,(J87-2.3)*$F$9+73,IF(J87&lt;3,(J87-2.7)*$F$8+76,IF(J87&lt;3.3,(J87-3)*$F$7+80,IF(J87&lt;3.7,(J87-3.3)*$F$6+83,IF(J87&lt;4,(J87-3.7)*$F$5+87,IF(J87&lt;4.3,(J87-4)*$F$4+92,IF(J87&lt;=5,(J87-4.3)*$F$3+98,J87)))))))))))</f>
        <v>87.1666666666667</v>
      </c>
      <c r="M87" s="41">
        <f t="shared" si="4"/>
        <v>-0.450408298937831</v>
      </c>
    </row>
    <row r="88" spans="8:13">
      <c r="H88" s="8">
        <v>109</v>
      </c>
      <c r="I88" s="8" t="s">
        <v>214</v>
      </c>
      <c r="J88">
        <v>82.2</v>
      </c>
      <c r="K88">
        <v>0</v>
      </c>
      <c r="L88" s="48">
        <f>IF(K88=1,"",IF(J88&lt;1.7,66,IF(J88&lt;2,(J88-1.7)*$F$11+66,IF(J88&lt;2.3,(J88-2)*$F$10+70,IF(J88&lt;2.7,(J88-2.3)*$F$9+73,IF(J88&lt;3,(J88-2.7)*$F$8+76,IF(J88&lt;3.3,(J88-3)*$F$7+80,IF(J88&lt;3.7,(J88-3.3)*$F$6+83,IF(J88&lt;4,(J88-3.7)*$F$5+87,IF(J88&lt;4.3,(J88-4)*$F$4+92,IF(J88&lt;=5,(J88-4.3)*$F$3+98,J88)))))))))))</f>
        <v>82.2</v>
      </c>
      <c r="M88" s="41">
        <f t="shared" si="4"/>
        <v>-1.72641248365661</v>
      </c>
    </row>
    <row r="89" spans="8:13">
      <c r="H89" s="8">
        <v>110</v>
      </c>
      <c r="I89" s="8" t="s">
        <v>215</v>
      </c>
      <c r="J89">
        <v>71</v>
      </c>
      <c r="K89">
        <v>0</v>
      </c>
      <c r="L89" s="48">
        <f>IF(K89=1,"",IF(J89&lt;1.7,66,IF(J89&lt;2,(J89-1.7)*$F$11+66,IF(J89&lt;2.3,(J89-2)*$F$10+70,IF(J89&lt;2.7,(J89-2.3)*$F$9+73,IF(J89&lt;3,(J89-2.7)*$F$8+76,IF(J89&lt;3.3,(J89-3)*$F$7+80,IF(J89&lt;3.7,(J89-3.3)*$F$6+83,IF(J89&lt;4,(J89-3.7)*$F$5+87,IF(J89&lt;4.3,(J89-4)*$F$4+92,IF(J89&lt;=5,(J89-4.3)*$F$3+98,J89)))))))))))</f>
        <v>71</v>
      </c>
      <c r="M89" s="41">
        <f t="shared" si="4"/>
        <v>-4.60384473912984</v>
      </c>
    </row>
    <row r="90" spans="8:13">
      <c r="H90" s="8">
        <v>111</v>
      </c>
      <c r="I90" s="8" t="s">
        <v>216</v>
      </c>
      <c r="J90">
        <v>86.09</v>
      </c>
      <c r="K90">
        <v>0</v>
      </c>
      <c r="L90" s="48">
        <f>IF(K90=1,"",IF(J90&lt;1.7,66,IF(J90&lt;2,(J90-1.7)*$F$11+66,IF(J90&lt;2.3,(J90-2)*$F$10+70,IF(J90&lt;2.7,(J90-2.3)*$F$9+73,IF(J90&lt;3,(J90-2.7)*$F$8+76,IF(J90&lt;3.3,(J90-3)*$F$7+80,IF(J90&lt;3.7,(J90-3.3)*$F$6+83,IF(J90&lt;4,(J90-3.7)*$F$5+87,IF(J90&lt;4.3,(J90-4)*$F$4+92,IF(J90&lt;=5,(J90-4.3)*$F$3+98,J90)))))))))))</f>
        <v>86.09</v>
      </c>
      <c r="M90" s="41">
        <f t="shared" si="4"/>
        <v>-0.727018602068141</v>
      </c>
    </row>
    <row r="91" spans="8:13">
      <c r="H91" s="8">
        <v>112</v>
      </c>
      <c r="I91" s="8" t="s">
        <v>217</v>
      </c>
      <c r="J91">
        <v>3.49</v>
      </c>
      <c r="K91">
        <v>0</v>
      </c>
      <c r="L91" s="48">
        <f>IF(K91=1,"",IF(J91&lt;1.7,66,IF(J91&lt;2,(J91-1.7)*$F$11+66,IF(J91&lt;2.3,(J91-2)*$F$10+70,IF(J91&lt;2.7,(J91-2.3)*$F$9+73,IF(J91&lt;3,(J91-2.7)*$F$8+76,IF(J91&lt;3.3,(J91-3)*$F$7+80,IF(J91&lt;3.7,(J91-3.3)*$F$6+83,IF(J91&lt;4,(J91-3.7)*$F$5+87,IF(J91&lt;4.3,(J91-4)*$F$4+92,IF(J91&lt;=5,(J91-4.3)*$F$3+98,J91)))))))))))</f>
        <v>84.9</v>
      </c>
      <c r="M91" s="41">
        <f t="shared" si="4"/>
        <v>-1.03274577921217</v>
      </c>
    </row>
    <row r="92" spans="8:13">
      <c r="H92" s="8">
        <v>113</v>
      </c>
      <c r="I92" s="8" t="s">
        <v>219</v>
      </c>
      <c r="J92">
        <v>3.99</v>
      </c>
      <c r="K92">
        <v>0</v>
      </c>
      <c r="L92" s="48">
        <f>IF(K92=1,"",IF(J92&lt;1.7,66,IF(J92&lt;2,(J92-1.7)*$F$11+66,IF(J92&lt;2.3,(J92-2)*$F$10+70,IF(J92&lt;2.7,(J92-2.3)*$F$9+73,IF(J92&lt;3,(J92-2.7)*$F$8+76,IF(J92&lt;3.3,(J92-3)*$F$7+80,IF(J92&lt;3.7,(J92-3.3)*$F$6+83,IF(J92&lt;4,(J92-3.7)*$F$5+87,IF(J92&lt;4.3,(J92-4)*$F$4+92,IF(J92&lt;=5,(J92-4.3)*$F$3+98,J92)))))))))))</f>
        <v>91.8333333333333</v>
      </c>
      <c r="M92" s="41">
        <f t="shared" si="4"/>
        <v>0.748521807509353</v>
      </c>
    </row>
    <row r="93" spans="8:13">
      <c r="H93" s="8">
        <v>115</v>
      </c>
      <c r="I93" s="8" t="s">
        <v>220</v>
      </c>
      <c r="J93">
        <v>4.01</v>
      </c>
      <c r="K93">
        <v>0</v>
      </c>
      <c r="L93" s="48">
        <f>IF(K93=1,"",IF(J93&lt;1.7,66,IF(J93&lt;2,(J93-1.7)*$F$11+66,IF(J93&lt;2.3,(J93-2)*$F$10+70,IF(J93&lt;2.7,(J93-2.3)*$F$9+73,IF(J93&lt;3,(J93-2.7)*$F$8+76,IF(J93&lt;3.3,(J93-3)*$F$7+80,IF(J93&lt;3.7,(J93-3.3)*$F$6+83,IF(J93&lt;4,(J93-3.7)*$F$5+87,IF(J93&lt;4.3,(J93-4)*$F$4+92,IF(J93&lt;=5,(J93-4.3)*$F$3+98,J93)))))))))))</f>
        <v>92.2</v>
      </c>
      <c r="M93" s="41">
        <f t="shared" si="4"/>
        <v>0.842723458730201</v>
      </c>
    </row>
    <row r="94" spans="8:13">
      <c r="H94" s="8">
        <v>116</v>
      </c>
      <c r="I94" s="8" t="s">
        <v>221</v>
      </c>
      <c r="J94">
        <v>3.56</v>
      </c>
      <c r="K94">
        <v>0</v>
      </c>
      <c r="L94" s="48">
        <f>IF(K94=1,"",IF(J94&lt;1.7,66,IF(J94&lt;2,(J94-1.7)*$F$11+66,IF(J94&lt;2.3,(J94-2)*$F$10+70,IF(J94&lt;2.7,(J94-2.3)*$F$9+73,IF(J94&lt;3,(J94-2.7)*$F$8+76,IF(J94&lt;3.3,(J94-3)*$F$7+80,IF(J94&lt;3.7,(J94-3.3)*$F$6+83,IF(J94&lt;4,(J94-3.7)*$F$5+87,IF(J94&lt;4.3,(J94-4)*$F$4+92,IF(J94&lt;=5,(J94-4.3)*$F$3+98,J94)))))))))))</f>
        <v>85.6</v>
      </c>
      <c r="M94" s="41">
        <f t="shared" si="4"/>
        <v>-0.852906263245097</v>
      </c>
    </row>
    <row r="95" spans="8:13">
      <c r="H95" s="8">
        <v>117</v>
      </c>
      <c r="I95" s="8" t="s">
        <v>223</v>
      </c>
      <c r="J95">
        <v>3.95</v>
      </c>
      <c r="K95">
        <v>0</v>
      </c>
      <c r="L95" s="48">
        <f>IF(K95=1,"",IF(J95&lt;1.7,66,IF(J95&lt;2,(J95-1.7)*$F$11+66,IF(J95&lt;2.3,(J95-2)*$F$10+70,IF(J95&lt;2.7,(J95-2.3)*$F$9+73,IF(J95&lt;3,(J95-2.7)*$F$8+76,IF(J95&lt;3.3,(J95-3)*$F$7+80,IF(J95&lt;3.7,(J95-3.3)*$F$6+83,IF(J95&lt;4,(J95-3.7)*$F$5+87,IF(J95&lt;4.3,(J95-4)*$F$4+92,IF(J95&lt;=5,(J95-4.3)*$F$3+98,J95)))))))))))</f>
        <v>91.1666666666667</v>
      </c>
      <c r="M95" s="41">
        <f t="shared" si="4"/>
        <v>0.577246078016898</v>
      </c>
    </row>
    <row r="96" spans="8:13">
      <c r="H96" s="8">
        <v>118</v>
      </c>
      <c r="I96" s="8" t="s">
        <v>225</v>
      </c>
      <c r="J96">
        <v>88.57</v>
      </c>
      <c r="K96">
        <v>0</v>
      </c>
      <c r="L96" s="48">
        <f>IF(K96=1,"",IF(J96&lt;1.7,66,IF(J96&lt;2,(J96-1.7)*$F$11+66,IF(J96&lt;2.3,(J96-2)*$F$10+70,IF(J96&lt;2.7,(J96-2.3)*$F$9+73,IF(J96&lt;3,(J96-2.7)*$F$8+76,IF(J96&lt;3.3,(J96-3)*$F$7+80,IF(J96&lt;3.7,(J96-3.3)*$F$6+83,IF(J96&lt;4,(J96-3.7)*$F$5+87,IF(J96&lt;4.3,(J96-4)*$F$4+92,IF(J96&lt;=5,(J96-4.3)*$F$3+98,J96)))))))))))</f>
        <v>88.57</v>
      </c>
      <c r="M96" s="41">
        <f t="shared" si="4"/>
        <v>-0.089872888356214</v>
      </c>
    </row>
    <row r="97" spans="8:13">
      <c r="H97" s="8">
        <v>119</v>
      </c>
      <c r="I97" s="8" t="s">
        <v>226</v>
      </c>
      <c r="J97">
        <v>3.68</v>
      </c>
      <c r="K97">
        <v>0</v>
      </c>
      <c r="L97" s="48">
        <f>IF(K97=1,"",IF(J97&lt;1.7,66,IF(J97&lt;2,(J97-1.7)*$F$11+66,IF(J97&lt;2.3,(J97-2)*$F$10+70,IF(J97&lt;2.7,(J97-2.3)*$F$9+73,IF(J97&lt;3,(J97-2.7)*$F$8+76,IF(J97&lt;3.3,(J97-3)*$F$7+80,IF(J97&lt;3.7,(J97-3.3)*$F$6+83,IF(J97&lt;4,(J97-3.7)*$F$5+87,IF(J97&lt;4.3,(J97-4)*$F$4+92,IF(J97&lt;=5,(J97-4.3)*$F$3+98,J97)))))))))))</f>
        <v>86.8</v>
      </c>
      <c r="M97" s="41">
        <f t="shared" si="4"/>
        <v>-0.544609950158679</v>
      </c>
    </row>
    <row r="98" spans="8:13">
      <c r="H98" s="8">
        <v>120</v>
      </c>
      <c r="I98" s="8" t="s">
        <v>228</v>
      </c>
      <c r="J98">
        <v>4.39</v>
      </c>
      <c r="K98">
        <v>0</v>
      </c>
      <c r="L98" s="48">
        <f>IF(K98=1,"",IF(J98&lt;1.7,66,IF(J98&lt;2,(J98-1.7)*$F$11+66,IF(J98&lt;2.3,(J98-2)*$F$10+70,IF(J98&lt;2.7,(J98-2.3)*$F$9+73,IF(J98&lt;3,(J98-2.7)*$F$8+76,IF(J98&lt;3.3,(J98-3)*$F$7+80,IF(J98&lt;3.7,(J98-3.3)*$F$6+83,IF(J98&lt;4,(J98-3.7)*$F$5+87,IF(J98&lt;4.3,(J98-4)*$F$4+92,IF(J98&lt;=5,(J98-4.3)*$F$3+98,J98)))))))))))</f>
        <v>98.2571428571429</v>
      </c>
      <c r="M98" s="41">
        <f t="shared" si="4"/>
        <v>2.39888580097593</v>
      </c>
    </row>
    <row r="99" spans="8:13">
      <c r="H99" s="8">
        <v>121</v>
      </c>
      <c r="I99" s="8" t="s">
        <v>230</v>
      </c>
      <c r="J99">
        <v>4.53</v>
      </c>
      <c r="K99">
        <v>0</v>
      </c>
      <c r="L99" s="48">
        <f>IF(K99=1,"",IF(J99&lt;1.7,66,IF(J99&lt;2,(J99-1.7)*$F$11+66,IF(J99&lt;2.3,(J99-2)*$F$10+70,IF(J99&lt;2.7,(J99-2.3)*$F$9+73,IF(J99&lt;3,(J99-2.7)*$F$8+76,IF(J99&lt;3.3,(J99-3)*$F$7+80,IF(J99&lt;3.7,(J99-3.3)*$F$6+83,IF(J99&lt;4,(J99-3.7)*$F$5+87,IF(J99&lt;4.3,(J99-4)*$F$4+92,IF(J99&lt;=5,(J99-4.3)*$F$3+98,J99)))))))))))</f>
        <v>98.6571428571429</v>
      </c>
      <c r="M99" s="41">
        <f t="shared" si="4"/>
        <v>2.5016512386714</v>
      </c>
    </row>
    <row r="100" spans="8:13">
      <c r="H100" s="8">
        <v>122</v>
      </c>
      <c r="I100" s="8" t="s">
        <v>233</v>
      </c>
      <c r="J100">
        <v>90.53</v>
      </c>
      <c r="K100">
        <v>0</v>
      </c>
      <c r="L100" s="48">
        <f>IF(K100=1,"",IF(J100&lt;1.7,66,IF(J100&lt;2,(J100-1.7)*$F$11+66,IF(J100&lt;2.3,(J100-2)*$F$10+70,IF(J100&lt;2.7,(J100-2.3)*$F$9+73,IF(J100&lt;3,(J100-2.7)*$F$8+76,IF(J100&lt;3.3,(J100-3)*$F$7+80,IF(J100&lt;3.7,(J100-3.3)*$F$6+83,IF(J100&lt;4,(J100-3.7)*$F$5+87,IF(J100&lt;4.3,(J100-4)*$F$4+92,IF(J100&lt;=5,(J100-4.3)*$F$3+98,J100)))))))))))</f>
        <v>90.53</v>
      </c>
      <c r="M100" s="41">
        <f t="shared" si="4"/>
        <v>0.413677756351603</v>
      </c>
    </row>
    <row r="101" spans="8:13">
      <c r="H101" s="8">
        <v>124</v>
      </c>
      <c r="I101" s="8" t="s">
        <v>234</v>
      </c>
      <c r="J101">
        <v>4.15</v>
      </c>
      <c r="K101">
        <v>0</v>
      </c>
      <c r="L101" s="48">
        <f>IF(K101=1,"",IF(J101&lt;1.7,66,IF(J101&lt;2,(J101-1.7)*$F$11+66,IF(J101&lt;2.3,(J101-2)*$F$10+70,IF(J101&lt;2.7,(J101-2.3)*$F$9+73,IF(J101&lt;3,(J101-2.7)*$F$8+76,IF(J101&lt;3.3,(J101-3)*$F$7+80,IF(J101&lt;3.7,(J101-3.3)*$F$6+83,IF(J101&lt;4,(J101-3.7)*$F$5+87,IF(J101&lt;4.3,(J101-4)*$F$4+92,IF(J101&lt;=5,(J101-4.3)*$F$3+98,J101)))))))))))</f>
        <v>95</v>
      </c>
      <c r="M101" s="41">
        <f t="shared" si="4"/>
        <v>1.56208152259851</v>
      </c>
    </row>
    <row r="102" spans="8:13">
      <c r="H102" s="8">
        <v>125</v>
      </c>
      <c r="I102" s="8" t="s">
        <v>235</v>
      </c>
      <c r="J102">
        <v>88.87</v>
      </c>
      <c r="K102">
        <v>0</v>
      </c>
      <c r="L102" s="48">
        <f>IF(K102=1,"",IF(J102&lt;1.7,66,IF(J102&lt;2,(J102-1.7)*$F$11+66,IF(J102&lt;2.3,(J102-2)*$F$10+70,IF(J102&lt;2.7,(J102-2.3)*$F$9+73,IF(J102&lt;3,(J102-2.7)*$F$8+76,IF(J102&lt;3.3,(J102-3)*$F$7+80,IF(J102&lt;3.7,(J102-3.3)*$F$6+83,IF(J102&lt;4,(J102-3.7)*$F$5+87,IF(J102&lt;4.3,(J102-4)*$F$4+92,IF(J102&lt;=5,(J102-4.3)*$F$3+98,J102)))))))))))</f>
        <v>88.87</v>
      </c>
      <c r="M102" s="41">
        <f t="shared" si="4"/>
        <v>-0.0127988100846067</v>
      </c>
    </row>
    <row r="103" spans="8:13">
      <c r="H103" s="8">
        <v>126</v>
      </c>
      <c r="I103" s="8" t="s">
        <v>236</v>
      </c>
      <c r="J103">
        <v>3.49</v>
      </c>
      <c r="K103">
        <v>0</v>
      </c>
      <c r="L103" s="48">
        <f>IF(K103=1,"",IF(J103&lt;1.7,66,IF(J103&lt;2,(J103-1.7)*$F$11+66,IF(J103&lt;2.3,(J103-2)*$F$10+70,IF(J103&lt;2.7,(J103-2.3)*$F$9+73,IF(J103&lt;3,(J103-2.7)*$F$8+76,IF(J103&lt;3.3,(J103-3)*$F$7+80,IF(J103&lt;3.7,(J103-3.3)*$F$6+83,IF(J103&lt;4,(J103-3.7)*$F$5+87,IF(J103&lt;4.3,(J103-4)*$F$4+92,IF(J103&lt;=5,(J103-4.3)*$F$3+98,J103)))))))))))</f>
        <v>84.9</v>
      </c>
      <c r="M103" s="41">
        <f t="shared" si="4"/>
        <v>-1.03274577921217</v>
      </c>
    </row>
    <row r="104" spans="8:13">
      <c r="H104" s="8">
        <v>127</v>
      </c>
      <c r="I104" s="8" t="s">
        <v>237</v>
      </c>
      <c r="J104">
        <v>92.73</v>
      </c>
      <c r="K104">
        <v>0</v>
      </c>
      <c r="L104" s="48">
        <f>IF(K104=1,"",IF(J104&lt;1.7,66,IF(J104&lt;2,(J104-1.7)*$F$11+66,IF(J104&lt;2.3,(J104-2)*$F$10+70,IF(J104&lt;2.7,(J104-2.3)*$F$9+73,IF(J104&lt;3,(J104-2.7)*$F$8+76,IF(J104&lt;3.3,(J104-3)*$F$7+80,IF(J104&lt;3.7,(J104-3.3)*$F$6+83,IF(J104&lt;4,(J104-3.7)*$F$5+87,IF(J104&lt;4.3,(J104-4)*$F$4+92,IF(J104&lt;=5,(J104-4.3)*$F$3+98,J104)))))))))))</f>
        <v>92.73</v>
      </c>
      <c r="M104" s="41">
        <f t="shared" si="4"/>
        <v>0.978887663676703</v>
      </c>
    </row>
    <row r="105" spans="8:13">
      <c r="H105" s="8">
        <v>129</v>
      </c>
      <c r="I105" s="8" t="s">
        <v>238</v>
      </c>
      <c r="J105">
        <v>3.78</v>
      </c>
      <c r="K105">
        <v>0</v>
      </c>
      <c r="L105" s="48">
        <f>IF(K105=1,"",IF(J105&lt;1.7,66,IF(J105&lt;2,(J105-1.7)*$F$11+66,IF(J105&lt;2.3,(J105-2)*$F$10+70,IF(J105&lt;2.7,(J105-2.3)*$F$9+73,IF(J105&lt;3,(J105-2.7)*$F$8+76,IF(J105&lt;3.3,(J105-3)*$F$7+80,IF(J105&lt;3.7,(J105-3.3)*$F$6+83,IF(J105&lt;4,(J105-3.7)*$F$5+87,IF(J105&lt;4.3,(J105-4)*$F$4+92,IF(J105&lt;=5,(J105-4.3)*$F$3+98,J105)))))))))))</f>
        <v>88.3333333333333</v>
      </c>
      <c r="M105" s="41">
        <f t="shared" si="4"/>
        <v>-0.150675772326035</v>
      </c>
    </row>
    <row r="106" spans="8:13">
      <c r="H106" s="8">
        <v>130</v>
      </c>
      <c r="I106" s="8" t="s">
        <v>239</v>
      </c>
      <c r="J106">
        <v>127</v>
      </c>
      <c r="K106">
        <v>1</v>
      </c>
      <c r="L106" s="48" t="str">
        <f>IF(K106=1,"",IF(J106&lt;1.7,66,IF(J106&lt;2,(J106-1.7)*$F$11+66,IF(J106&lt;2.3,(J106-2)*$F$10+70,IF(J106&lt;2.7,(J106-2.3)*$F$9+73,IF(J106&lt;3,(J106-2.7)*$F$8+76,IF(J106&lt;3.3,(J106-3)*$F$7+80,IF(J106&lt;3.7,(J106-3.3)*$F$6+83,IF(J106&lt;4,(J106-3.7)*$F$5+87,IF(J106&lt;4.3,(J106-4)*$F$4+92,IF(J106&lt;=5,(J106-4.3)*$F$3+98,J106)))))))))))</f>
        <v/>
      </c>
      <c r="M106" s="41">
        <f t="shared" si="4"/>
        <v>-0.115564247780081</v>
      </c>
    </row>
    <row r="107" spans="8:13">
      <c r="H107" s="8">
        <v>131</v>
      </c>
      <c r="I107" s="8" t="s">
        <v>240</v>
      </c>
      <c r="J107">
        <v>4.07</v>
      </c>
      <c r="K107">
        <v>0</v>
      </c>
      <c r="L107" s="48">
        <f>IF(K107=1,"",IF(J107&lt;1.7,66,IF(J107&lt;2,(J107-1.7)*$F$11+66,IF(J107&lt;2.3,(J107-2)*$F$10+70,IF(J107&lt;2.7,(J107-2.3)*$F$9+73,IF(J107&lt;3,(J107-2.7)*$F$8+76,IF(J107&lt;3.3,(J107-3)*$F$7+80,IF(J107&lt;3.7,(J107-3.3)*$F$6+83,IF(J107&lt;4,(J107-3.7)*$F$5+87,IF(J107&lt;4.3,(J107-4)*$F$4+92,IF(J107&lt;=5,(J107-4.3)*$F$3+98,J107)))))))))))</f>
        <v>93.4</v>
      </c>
      <c r="M107" s="41">
        <f t="shared" si="4"/>
        <v>1.15101977181662</v>
      </c>
    </row>
    <row r="108" spans="8:13">
      <c r="H108" s="8">
        <v>132</v>
      </c>
      <c r="I108" s="8" t="s">
        <v>241</v>
      </c>
      <c r="J108">
        <v>3.56</v>
      </c>
      <c r="K108">
        <v>0</v>
      </c>
      <c r="L108" s="48">
        <f>IF(K108=1,"",IF(J108&lt;1.7,66,IF(J108&lt;2,(J108-1.7)*$F$11+66,IF(J108&lt;2.3,(J108-2)*$F$10+70,IF(J108&lt;2.7,(J108-2.3)*$F$9+73,IF(J108&lt;3,(J108-2.7)*$F$8+76,IF(J108&lt;3.3,(J108-3)*$F$7+80,IF(J108&lt;3.7,(J108-3.3)*$F$6+83,IF(J108&lt;4,(J108-3.7)*$F$5+87,IF(J108&lt;4.3,(J108-4)*$F$4+92,IF(J108&lt;=5,(J108-4.3)*$F$3+98,J108)))))))))))</f>
        <v>85.6</v>
      </c>
      <c r="M108" s="41">
        <f t="shared" si="4"/>
        <v>-0.852906263245097</v>
      </c>
    </row>
    <row r="109" spans="8:13">
      <c r="H109" s="8">
        <v>133</v>
      </c>
      <c r="I109" s="8" t="s">
        <v>242</v>
      </c>
      <c r="J109">
        <v>3.89</v>
      </c>
      <c r="K109">
        <v>0</v>
      </c>
      <c r="L109" s="48">
        <f>IF(K109=1,"",IF(J109&lt;1.7,66,IF(J109&lt;2,(J109-1.7)*$F$11+66,IF(J109&lt;2.3,(J109-2)*$F$10+70,IF(J109&lt;2.7,(J109-2.3)*$F$9+73,IF(J109&lt;3,(J109-2.7)*$F$8+76,IF(J109&lt;3.3,(J109-3)*$F$7+80,IF(J109&lt;3.7,(J109-3.3)*$F$6+83,IF(J109&lt;4,(J109-3.7)*$F$5+87,IF(J109&lt;4.3,(J109-4)*$F$4+92,IF(J109&lt;=5,(J109-4.3)*$F$3+98,J109)))))))))))</f>
        <v>90.1666666666667</v>
      </c>
      <c r="M109" s="41">
        <f t="shared" si="4"/>
        <v>0.320332483778217</v>
      </c>
    </row>
    <row r="110" spans="8:13">
      <c r="H110" s="8">
        <v>134</v>
      </c>
      <c r="I110" s="8" t="s">
        <v>244</v>
      </c>
      <c r="J110">
        <v>3.75</v>
      </c>
      <c r="K110">
        <v>0</v>
      </c>
      <c r="L110" s="48">
        <f>IF(K110=1,"",IF(J110&lt;1.7,66,IF(J110&lt;2,(J110-1.7)*$F$11+66,IF(J110&lt;2.3,(J110-2)*$F$10+70,IF(J110&lt;2.7,(J110-2.3)*$F$9+73,IF(J110&lt;3,(J110-2.7)*$F$8+76,IF(J110&lt;3.3,(J110-3)*$F$7+80,IF(J110&lt;3.7,(J110-3.3)*$F$6+83,IF(J110&lt;4,(J110-3.7)*$F$5+87,IF(J110&lt;4.3,(J110-4)*$F$4+92,IF(J110&lt;=5,(J110-4.3)*$F$3+98,J110)))))))))))</f>
        <v>87.8333333333333</v>
      </c>
      <c r="M110" s="41">
        <f t="shared" si="4"/>
        <v>-0.279132569445375</v>
      </c>
    </row>
    <row r="111" spans="8:13">
      <c r="H111" s="8">
        <v>136</v>
      </c>
      <c r="I111" s="8" t="s">
        <v>246</v>
      </c>
      <c r="J111">
        <v>3.62</v>
      </c>
      <c r="K111">
        <v>0</v>
      </c>
      <c r="L111" s="48">
        <f>IF(K111=1,"",IF(J111&lt;1.7,66,IF(J111&lt;2,(J111-1.7)*$F$11+66,IF(J111&lt;2.3,(J111-2)*$F$10+70,IF(J111&lt;2.7,(J111-2.3)*$F$9+73,IF(J111&lt;3,(J111-2.7)*$F$8+76,IF(J111&lt;3.3,(J111-3)*$F$7+80,IF(J111&lt;3.7,(J111-3.3)*$F$6+83,IF(J111&lt;4,(J111-3.7)*$F$5+87,IF(J111&lt;4.3,(J111-4)*$F$4+92,IF(J111&lt;=5,(J111-4.3)*$F$3+98,J111)))))))))))</f>
        <v>86.2</v>
      </c>
      <c r="M111" s="41">
        <f t="shared" si="4"/>
        <v>-0.698758106701886</v>
      </c>
    </row>
    <row r="112" spans="8:13">
      <c r="H112" s="8">
        <v>137</v>
      </c>
      <c r="I112" s="8" t="s">
        <v>248</v>
      </c>
      <c r="J112">
        <v>3.42</v>
      </c>
      <c r="K112">
        <v>0</v>
      </c>
      <c r="L112" s="48">
        <f>IF(K112=1,"",IF(J112&lt;1.7,66,IF(J112&lt;2,(J112-1.7)*$F$11+66,IF(J112&lt;2.3,(J112-2)*$F$10+70,IF(J112&lt;2.7,(J112-2.3)*$F$9+73,IF(J112&lt;3,(J112-2.7)*$F$8+76,IF(J112&lt;3.3,(J112-3)*$F$7+80,IF(J112&lt;3.7,(J112-3.3)*$F$6+83,IF(J112&lt;4,(J112-3.7)*$F$5+87,IF(J112&lt;4.3,(J112-4)*$F$4+92,IF(J112&lt;=5,(J112-4.3)*$F$3+98,J112)))))))))))</f>
        <v>84.2</v>
      </c>
      <c r="M112" s="41">
        <f t="shared" si="4"/>
        <v>-1.21258529517925</v>
      </c>
    </row>
    <row r="113" spans="8:13">
      <c r="H113" s="8">
        <v>138</v>
      </c>
      <c r="I113" s="8" t="s">
        <v>250</v>
      </c>
      <c r="J113">
        <v>3.58</v>
      </c>
      <c r="K113">
        <v>0</v>
      </c>
      <c r="L113" s="48">
        <f>IF(K113=1,"",IF(J113&lt;1.7,66,IF(J113&lt;2,(J113-1.7)*$F$11+66,IF(J113&lt;2.3,(J113-2)*$F$10+70,IF(J113&lt;2.7,(J113-2.3)*$F$9+73,IF(J113&lt;3,(J113-2.7)*$F$8+76,IF(J113&lt;3.3,(J113-3)*$F$7+80,IF(J113&lt;3.7,(J113-3.3)*$F$6+83,IF(J113&lt;4,(J113-3.7)*$F$5+87,IF(J113&lt;4.3,(J113-4)*$F$4+92,IF(J113&lt;=5,(J113-4.3)*$F$3+98,J113)))))))))))</f>
        <v>85.8</v>
      </c>
      <c r="M113" s="41">
        <f t="shared" si="4"/>
        <v>-0.80152354439736</v>
      </c>
    </row>
    <row r="114" spans="8:13">
      <c r="H114" s="8">
        <v>139</v>
      </c>
      <c r="I114" s="8" t="s">
        <v>251</v>
      </c>
      <c r="J114">
        <v>93.28</v>
      </c>
      <c r="K114">
        <v>0</v>
      </c>
      <c r="L114" s="48">
        <f>IF(K114=1,"",IF(J114&lt;1.7,66,IF(J114&lt;2,(J114-1.7)*$F$11+66,IF(J114&lt;2.3,(J114-2)*$F$10+70,IF(J114&lt;2.7,(J114-2.3)*$F$9+73,IF(J114&lt;3,(J114-2.7)*$F$8+76,IF(J114&lt;3.3,(J114-3)*$F$7+80,IF(J114&lt;3.7,(J114-3.3)*$F$6+83,IF(J114&lt;4,(J114-3.7)*$F$5+87,IF(J114&lt;4.3,(J114-4)*$F$4+92,IF(J114&lt;=5,(J114-4.3)*$F$3+98,J114)))))))))))</f>
        <v>93.28</v>
      </c>
      <c r="M114" s="41">
        <f t="shared" si="4"/>
        <v>1.12019014050798</v>
      </c>
    </row>
    <row r="115" spans="8:13">
      <c r="H115" s="8">
        <v>140</v>
      </c>
      <c r="I115" s="8" t="s">
        <v>252</v>
      </c>
      <c r="J115">
        <v>89.05</v>
      </c>
      <c r="K115">
        <v>0</v>
      </c>
      <c r="L115" s="48">
        <f>IF(K115=1,"",IF(J115&lt;1.7,66,IF(J115&lt;2,(J115-1.7)*$F$11+66,IF(J115&lt;2.3,(J115-2)*$F$10+70,IF(J115&lt;2.7,(J115-2.3)*$F$9+73,IF(J115&lt;3,(J115-2.7)*$F$8+76,IF(J115&lt;3.3,(J115-3)*$F$7+80,IF(J115&lt;3.7,(J115-3.3)*$F$6+83,IF(J115&lt;4,(J115-3.7)*$F$5+87,IF(J115&lt;4.3,(J115-4)*$F$4+92,IF(J115&lt;=5,(J115-4.3)*$F$3+98,J115)))))))))))</f>
        <v>89.05</v>
      </c>
      <c r="M115" s="41">
        <f t="shared" si="4"/>
        <v>0.033445636878354</v>
      </c>
    </row>
    <row r="116" spans="8:13">
      <c r="H116" s="8">
        <v>141</v>
      </c>
      <c r="I116" s="8" t="s">
        <v>253</v>
      </c>
      <c r="J116">
        <v>3.99</v>
      </c>
      <c r="K116">
        <v>0</v>
      </c>
      <c r="L116" s="48">
        <f>IF(K116=1,"",IF(J116&lt;1.7,66,IF(J116&lt;2,(J116-1.7)*$F$11+66,IF(J116&lt;2.3,(J116-2)*$F$10+70,IF(J116&lt;2.7,(J116-2.3)*$F$9+73,IF(J116&lt;3,(J116-2.7)*$F$8+76,IF(J116&lt;3.3,(J116-3)*$F$7+80,IF(J116&lt;3.7,(J116-3.3)*$F$6+83,IF(J116&lt;4,(J116-3.7)*$F$5+87,IF(J116&lt;4.3,(J116-4)*$F$4+92,IF(J116&lt;=5,(J116-4.3)*$F$3+98,J116)))))))))))</f>
        <v>91.8333333333333</v>
      </c>
      <c r="M116" s="41">
        <f t="shared" si="4"/>
        <v>0.748521807509353</v>
      </c>
    </row>
    <row r="117" spans="8:13">
      <c r="H117" s="8">
        <v>142</v>
      </c>
      <c r="I117" s="8" t="s">
        <v>254</v>
      </c>
      <c r="J117">
        <v>3.98</v>
      </c>
      <c r="K117">
        <v>0</v>
      </c>
      <c r="L117" s="48">
        <f>IF(K117=1,"",IF(J117&lt;1.7,66,IF(J117&lt;2,(J117-1.7)*$F$11+66,IF(J117&lt;2.3,(J117-2)*$F$10+70,IF(J117&lt;2.7,(J117-2.3)*$F$9+73,IF(J117&lt;3,(J117-2.7)*$F$8+76,IF(J117&lt;3.3,(J117-3)*$F$7+80,IF(J117&lt;3.7,(J117-3.3)*$F$6+83,IF(J117&lt;4,(J117-3.7)*$F$5+87,IF(J117&lt;4.3,(J117-4)*$F$4+92,IF(J117&lt;=5,(J117-4.3)*$F$3+98,J117)))))))))))</f>
        <v>91.6666666666667</v>
      </c>
      <c r="M117" s="41">
        <f t="shared" si="4"/>
        <v>0.705702875136238</v>
      </c>
    </row>
    <row r="118" spans="8:13">
      <c r="H118" s="8">
        <v>143</v>
      </c>
      <c r="I118" s="8" t="s">
        <v>255</v>
      </c>
      <c r="J118">
        <v>3.75</v>
      </c>
      <c r="K118">
        <v>0</v>
      </c>
      <c r="L118" s="48">
        <f>IF(K118=1,"",IF(J118&lt;1.7,66,IF(J118&lt;2,(J118-1.7)*$F$11+66,IF(J118&lt;2.3,(J118-2)*$F$10+70,IF(J118&lt;2.7,(J118-2.3)*$F$9+73,IF(J118&lt;3,(J118-2.7)*$F$8+76,IF(J118&lt;3.3,(J118-3)*$F$7+80,IF(J118&lt;3.7,(J118-3.3)*$F$6+83,IF(J118&lt;4,(J118-3.7)*$F$5+87,IF(J118&lt;4.3,(J118-4)*$F$4+92,IF(J118&lt;=5,(J118-4.3)*$F$3+98,J118)))))))))))</f>
        <v>87.8333333333333</v>
      </c>
      <c r="M118" s="41">
        <f t="shared" si="4"/>
        <v>-0.279132569445375</v>
      </c>
    </row>
    <row r="119" spans="8:13">
      <c r="H119" s="8">
        <v>144</v>
      </c>
      <c r="I119" s="8" t="s">
        <v>256</v>
      </c>
      <c r="J119">
        <v>3.3</v>
      </c>
      <c r="K119">
        <v>0</v>
      </c>
      <c r="L119" s="48">
        <f>IF(K119=1,"",IF(J119&lt;1.7,66,IF(J119&lt;2,(J119-1.7)*$F$11+66,IF(J119&lt;2.3,(J119-2)*$F$10+70,IF(J119&lt;2.7,(J119-2.3)*$F$9+73,IF(J119&lt;3,(J119-2.7)*$F$8+76,IF(J119&lt;3.3,(J119-3)*$F$7+80,IF(J119&lt;3.7,(J119-3.3)*$F$6+83,IF(J119&lt;4,(J119-3.7)*$F$5+87,IF(J119&lt;4.3,(J119-4)*$F$4+92,IF(J119&lt;=5,(J119-4.3)*$F$3+98,J119)))))))))))</f>
        <v>83</v>
      </c>
      <c r="M119" s="41">
        <f t="shared" si="4"/>
        <v>-1.52088160826567</v>
      </c>
    </row>
    <row r="120" spans="8:13">
      <c r="H120" s="8">
        <v>145</v>
      </c>
      <c r="I120" s="8" t="s">
        <v>258</v>
      </c>
      <c r="J120">
        <v>3.66</v>
      </c>
      <c r="K120">
        <v>0</v>
      </c>
      <c r="L120" s="48">
        <f>IF(K120=1,"",IF(J120&lt;1.7,66,IF(J120&lt;2,(J120-1.7)*$F$11+66,IF(J120&lt;2.3,(J120-2)*$F$10+70,IF(J120&lt;2.7,(J120-2.3)*$F$9+73,IF(J120&lt;3,(J120-2.7)*$F$8+76,IF(J120&lt;3.3,(J120-3)*$F$7+80,IF(J120&lt;3.7,(J120-3.3)*$F$6+83,IF(J120&lt;4,(J120-3.7)*$F$5+87,IF(J120&lt;4.3,(J120-4)*$F$4+92,IF(J120&lt;=5,(J120-4.3)*$F$3+98,J120)))))))))))</f>
        <v>86.6</v>
      </c>
      <c r="M120" s="41">
        <f t="shared" si="4"/>
        <v>-0.595992669006416</v>
      </c>
    </row>
    <row r="121" spans="8:13">
      <c r="H121" s="8">
        <v>146</v>
      </c>
      <c r="I121" s="8" t="s">
        <v>259</v>
      </c>
      <c r="J121">
        <v>4.23</v>
      </c>
      <c r="K121">
        <v>0</v>
      </c>
      <c r="L121" s="48">
        <f>IF(K121=1,"",IF(J121&lt;1.7,66,IF(J121&lt;2,(J121-1.7)*$F$11+66,IF(J121&lt;2.3,(J121-2)*$F$10+70,IF(J121&lt;2.7,(J121-2.3)*$F$9+73,IF(J121&lt;3,(J121-2.7)*$F$8+76,IF(J121&lt;3.3,(J121-3)*$F$7+80,IF(J121&lt;3.7,(J121-3.3)*$F$6+83,IF(J121&lt;4,(J121-3.7)*$F$5+87,IF(J121&lt;4.3,(J121-4)*$F$4+92,IF(J121&lt;=5,(J121-4.3)*$F$3+98,J121)))))))))))</f>
        <v>96.6</v>
      </c>
      <c r="M121" s="41">
        <f t="shared" si="4"/>
        <v>1.9731432733804</v>
      </c>
    </row>
    <row r="122" spans="8:13">
      <c r="H122" s="8">
        <v>147</v>
      </c>
      <c r="I122" s="8" t="s">
        <v>260</v>
      </c>
      <c r="J122">
        <v>3.39</v>
      </c>
      <c r="K122">
        <v>0</v>
      </c>
      <c r="L122" s="48">
        <f>IF(K122=1,"",IF(J122&lt;1.7,66,IF(J122&lt;2,(J122-1.7)*$F$11+66,IF(J122&lt;2.3,(J122-2)*$F$10+70,IF(J122&lt;2.7,(J122-2.3)*$F$9+73,IF(J122&lt;3,(J122-2.7)*$F$8+76,IF(J122&lt;3.3,(J122-3)*$F$7+80,IF(J122&lt;3.7,(J122-3.3)*$F$6+83,IF(J122&lt;4,(J122-3.7)*$F$5+87,IF(J122&lt;4.3,(J122-4)*$F$4+92,IF(J122&lt;=5,(J122-4.3)*$F$3+98,J122)))))))))))</f>
        <v>83.9</v>
      </c>
      <c r="M122" s="41">
        <f t="shared" si="4"/>
        <v>-1.28965937345085</v>
      </c>
    </row>
    <row r="123" spans="8:13">
      <c r="H123" s="8">
        <v>150</v>
      </c>
      <c r="I123" s="8" t="s">
        <v>261</v>
      </c>
      <c r="J123">
        <v>3.63</v>
      </c>
      <c r="K123">
        <v>0</v>
      </c>
      <c r="L123" s="48">
        <f>IF(K123=1,"",IF(J123&lt;1.7,66,IF(J123&lt;2,(J123-1.7)*$F$11+66,IF(J123&lt;2.3,(J123-2)*$F$10+70,IF(J123&lt;2.7,(J123-2.3)*$F$9+73,IF(J123&lt;3,(J123-2.7)*$F$8+76,IF(J123&lt;3.3,(J123-3)*$F$7+80,IF(J123&lt;3.7,(J123-3.3)*$F$6+83,IF(J123&lt;4,(J123-3.7)*$F$5+87,IF(J123&lt;4.3,(J123-4)*$F$4+92,IF(J123&lt;=5,(J123-4.3)*$F$3+98,J123)))))))))))</f>
        <v>86.3</v>
      </c>
      <c r="M123" s="41">
        <f t="shared" si="4"/>
        <v>-0.673066747278019</v>
      </c>
    </row>
    <row r="124" spans="8:13">
      <c r="H124" s="8">
        <v>151</v>
      </c>
      <c r="I124" s="8" t="s">
        <v>263</v>
      </c>
      <c r="J124">
        <v>4.04</v>
      </c>
      <c r="K124">
        <v>0</v>
      </c>
      <c r="L124" s="48">
        <f>IF(K124=1,"",IF(J124&lt;1.7,66,IF(J124&lt;2,(J124-1.7)*$F$11+66,IF(J124&lt;2.3,(J124-2)*$F$10+70,IF(J124&lt;2.7,(J124-2.3)*$F$9+73,IF(J124&lt;3,(J124-2.7)*$F$8+76,IF(J124&lt;3.3,(J124-3)*$F$7+80,IF(J124&lt;3.7,(J124-3.3)*$F$6+83,IF(J124&lt;4,(J124-3.7)*$F$5+87,IF(J124&lt;4.3,(J124-4)*$F$4+92,IF(J124&lt;=5,(J124-4.3)*$F$3+98,J124)))))))))))</f>
        <v>92.8</v>
      </c>
      <c r="M124" s="41">
        <f t="shared" si="4"/>
        <v>0.996871615273409</v>
      </c>
    </row>
    <row r="125" spans="8:13">
      <c r="H125" s="8">
        <v>152</v>
      </c>
      <c r="I125" s="8" t="s">
        <v>265</v>
      </c>
      <c r="J125">
        <v>4.55</v>
      </c>
      <c r="K125">
        <v>0</v>
      </c>
      <c r="L125" s="48">
        <f>IF(K125=1,"",IF(J125&lt;1.7,66,IF(J125&lt;2,(J125-1.7)*$F$11+66,IF(J125&lt;2.3,(J125-2)*$F$10+70,IF(J125&lt;2.7,(J125-2.3)*$F$9+73,IF(J125&lt;3,(J125-2.7)*$F$8+76,IF(J125&lt;3.3,(J125-3)*$F$7+80,IF(J125&lt;3.7,(J125-3.3)*$F$6+83,IF(J125&lt;4,(J125-3.7)*$F$5+87,IF(J125&lt;4.3,(J125-4)*$F$4+92,IF(J125&lt;=5,(J125-4.3)*$F$3+98,J125)))))))))))</f>
        <v>98.7142857142857</v>
      </c>
      <c r="M125" s="41">
        <f t="shared" si="4"/>
        <v>2.51633201548504</v>
      </c>
    </row>
    <row r="126" spans="8:13">
      <c r="H126" s="8">
        <v>154</v>
      </c>
      <c r="I126" s="8" t="s">
        <v>267</v>
      </c>
      <c r="J126">
        <v>4.09</v>
      </c>
      <c r="K126">
        <v>0</v>
      </c>
      <c r="L126" s="48">
        <f>IF(K126=1,"",IF(J126&lt;1.7,66,IF(J126&lt;2,(J126-1.7)*$F$11+66,IF(J126&lt;2.3,(J126-2)*$F$10+70,IF(J126&lt;2.7,(J126-2.3)*$F$9+73,IF(J126&lt;3,(J126-2.7)*$F$8+76,IF(J126&lt;3.3,(J126-3)*$F$7+80,IF(J126&lt;3.7,(J126-3.3)*$F$6+83,IF(J126&lt;4,(J126-3.7)*$F$5+87,IF(J126&lt;4.3,(J126-4)*$F$4+92,IF(J126&lt;=5,(J126-4.3)*$F$3+98,J126)))))))))))</f>
        <v>93.8</v>
      </c>
      <c r="M126" s="41">
        <f t="shared" si="4"/>
        <v>1.25378520951209</v>
      </c>
    </row>
    <row r="127" spans="8:13">
      <c r="H127" s="8">
        <v>155</v>
      </c>
      <c r="I127" s="8" t="s">
        <v>268</v>
      </c>
      <c r="J127">
        <v>92.93</v>
      </c>
      <c r="K127">
        <v>0</v>
      </c>
      <c r="L127" s="48">
        <f>IF(K127=1,"",IF(J127&lt;1.7,66,IF(J127&lt;2,(J127-1.7)*$F$11+66,IF(J127&lt;2.3,(J127-2)*$F$10+70,IF(J127&lt;2.7,(J127-2.3)*$F$9+73,IF(J127&lt;3,(J127-2.7)*$F$8+76,IF(J127&lt;3.3,(J127-3)*$F$7+80,IF(J127&lt;3.7,(J127-3.3)*$F$6+83,IF(J127&lt;4,(J127-3.7)*$F$5+87,IF(J127&lt;4.3,(J127-4)*$F$4+92,IF(J127&lt;=5,(J127-4.3)*$F$3+98,J127)))))))))))</f>
        <v>92.93</v>
      </c>
      <c r="M127" s="41">
        <f t="shared" si="4"/>
        <v>1.03027038252444</v>
      </c>
    </row>
    <row r="128" spans="8:13">
      <c r="H128" s="8">
        <v>156</v>
      </c>
      <c r="I128" s="8" t="s">
        <v>270</v>
      </c>
      <c r="J128">
        <v>3.66</v>
      </c>
      <c r="K128">
        <v>0</v>
      </c>
      <c r="L128" s="48">
        <f>IF(K128=1,"",IF(J128&lt;1.7,66,IF(J128&lt;2,(J128-1.7)*$F$11+66,IF(J128&lt;2.3,(J128-2)*$F$10+70,IF(J128&lt;2.7,(J128-2.3)*$F$9+73,IF(J128&lt;3,(J128-2.7)*$F$8+76,IF(J128&lt;3.3,(J128-3)*$F$7+80,IF(J128&lt;3.7,(J128-3.3)*$F$6+83,IF(J128&lt;4,(J128-3.7)*$F$5+87,IF(J128&lt;4.3,(J128-4)*$F$4+92,IF(J128&lt;=5,(J128-4.3)*$F$3+98,J128)))))))))))</f>
        <v>86.6</v>
      </c>
      <c r="M128" s="41">
        <f t="shared" si="4"/>
        <v>-0.595992669006416</v>
      </c>
    </row>
    <row r="129" spans="8:13">
      <c r="H129" s="8">
        <v>159</v>
      </c>
      <c r="I129" s="8" t="s">
        <v>271</v>
      </c>
      <c r="J129">
        <v>83.51</v>
      </c>
      <c r="K129">
        <v>0</v>
      </c>
      <c r="L129" s="48">
        <f>IF(K129=1,"",IF(J129&lt;1.7,66,IF(J129&lt;2,(J129-1.7)*$F$11+66,IF(J129&lt;2.3,(J129-2)*$F$10+70,IF(J129&lt;2.7,(J129-2.3)*$F$9+73,IF(J129&lt;3,(J129-2.7)*$F$8+76,IF(J129&lt;3.3,(J129-3)*$F$7+80,IF(J129&lt;3.7,(J129-3.3)*$F$6+83,IF(J129&lt;4,(J129-3.7)*$F$5+87,IF(J129&lt;4.3,(J129-4)*$F$4+92,IF(J129&lt;=5,(J129-4.3)*$F$3+98,J129)))))))))))</f>
        <v>83.51</v>
      </c>
      <c r="M129" s="41">
        <f t="shared" si="4"/>
        <v>-1.38985567520394</v>
      </c>
    </row>
    <row r="130" spans="8:13">
      <c r="H130" s="8">
        <v>160</v>
      </c>
      <c r="I130" s="8" t="s">
        <v>273</v>
      </c>
      <c r="J130">
        <v>3.66</v>
      </c>
      <c r="K130">
        <v>0</v>
      </c>
      <c r="L130" s="48">
        <f>IF(K130=1,"",IF(J130&lt;1.7,66,IF(J130&lt;2,(J130-1.7)*$F$11+66,IF(J130&lt;2.3,(J130-2)*$F$10+70,IF(J130&lt;2.7,(J130-2.3)*$F$9+73,IF(J130&lt;3,(J130-2.7)*$F$8+76,IF(J130&lt;3.3,(J130-3)*$F$7+80,IF(J130&lt;3.7,(J130-3.3)*$F$6+83,IF(J130&lt;4,(J130-3.7)*$F$5+87,IF(J130&lt;4.3,(J130-4)*$F$4+92,IF(J130&lt;=5,(J130-4.3)*$F$3+98,J130)))))))))))</f>
        <v>86.6</v>
      </c>
      <c r="M130" s="41">
        <f t="shared" si="4"/>
        <v>-0.595992669006416</v>
      </c>
    </row>
    <row r="131" spans="8:13">
      <c r="H131" s="8">
        <v>162</v>
      </c>
      <c r="I131" s="8" t="s">
        <v>275</v>
      </c>
      <c r="J131">
        <v>4.06</v>
      </c>
      <c r="K131">
        <v>0</v>
      </c>
      <c r="L131" s="48">
        <f>IF(K131=1,"",IF(J131&lt;1.7,66,IF(J131&lt;2,(J131-1.7)*$F$11+66,IF(J131&lt;2.3,(J131-2)*$F$10+70,IF(J131&lt;2.7,(J131-2.3)*$F$9+73,IF(J131&lt;3,(J131-2.7)*$F$8+76,IF(J131&lt;3.3,(J131-3)*$F$7+80,IF(J131&lt;3.7,(J131-3.3)*$F$6+83,IF(J131&lt;4,(J131-3.7)*$F$5+87,IF(J131&lt;4.3,(J131-4)*$F$4+92,IF(J131&lt;=5,(J131-4.3)*$F$3+98,J131)))))))))))</f>
        <v>93.2</v>
      </c>
      <c r="M131" s="41">
        <f t="shared" ref="M131:M194" si="5">IFERROR(((L131-AVERAGE($L$2:$L$978))/STDEV($L$2:$L$978)),(MEDIAN($L$2:$L$978)-AVERAGE($L$2:$L$978))/STDEV($L$2:$L$978))</f>
        <v>1.09963705296888</v>
      </c>
    </row>
    <row r="132" spans="8:13">
      <c r="H132" s="8">
        <v>163</v>
      </c>
      <c r="I132" s="8" t="s">
        <v>276</v>
      </c>
      <c r="J132">
        <v>4.27</v>
      </c>
      <c r="K132">
        <v>0</v>
      </c>
      <c r="L132" s="48">
        <f>IF(K132=1,"",IF(J132&lt;1.7,66,IF(J132&lt;2,(J132-1.7)*$F$11+66,IF(J132&lt;2.3,(J132-2)*$F$10+70,IF(J132&lt;2.7,(J132-2.3)*$F$9+73,IF(J132&lt;3,(J132-2.7)*$F$8+76,IF(J132&lt;3.3,(J132-3)*$F$7+80,IF(J132&lt;3.7,(J132-3.3)*$F$6+83,IF(J132&lt;4,(J132-3.7)*$F$5+87,IF(J132&lt;4.3,(J132-4)*$F$4+92,IF(J132&lt;=5,(J132-4.3)*$F$3+98,J132)))))))))))</f>
        <v>97.4</v>
      </c>
      <c r="M132" s="41">
        <f t="shared" si="5"/>
        <v>2.17867414877134</v>
      </c>
    </row>
    <row r="133" spans="8:13">
      <c r="H133" s="8">
        <v>164</v>
      </c>
      <c r="I133" s="8" t="s">
        <v>278</v>
      </c>
      <c r="J133">
        <v>4.3</v>
      </c>
      <c r="K133">
        <v>0</v>
      </c>
      <c r="L133" s="48">
        <f>IF(K133=1,"",IF(J133&lt;1.7,66,IF(J133&lt;2,(J133-1.7)*$F$11+66,IF(J133&lt;2.3,(J133-2)*$F$10+70,IF(J133&lt;2.7,(J133-2.3)*$F$9+73,IF(J133&lt;3,(J133-2.7)*$F$8+76,IF(J133&lt;3.3,(J133-3)*$F$7+80,IF(J133&lt;3.7,(J133-3.3)*$F$6+83,IF(J133&lt;4,(J133-3.7)*$F$5+87,IF(J133&lt;4.3,(J133-4)*$F$4+92,IF(J133&lt;=5,(J133-4.3)*$F$3+98,J133)))))))))))</f>
        <v>98</v>
      </c>
      <c r="M133" s="41">
        <f t="shared" si="5"/>
        <v>2.33282230531455</v>
      </c>
    </row>
    <row r="134" spans="8:13">
      <c r="H134" s="8">
        <v>165</v>
      </c>
      <c r="I134" s="8" t="s">
        <v>279</v>
      </c>
      <c r="J134">
        <v>4.36</v>
      </c>
      <c r="K134">
        <v>0</v>
      </c>
      <c r="L134" s="48">
        <f>IF(K134=1,"",IF(J134&lt;1.7,66,IF(J134&lt;2,(J134-1.7)*$F$11+66,IF(J134&lt;2.3,(J134-2)*$F$10+70,IF(J134&lt;2.7,(J134-2.3)*$F$9+73,IF(J134&lt;3,(J134-2.7)*$F$8+76,IF(J134&lt;3.3,(J134-3)*$F$7+80,IF(J134&lt;3.7,(J134-3.3)*$F$6+83,IF(J134&lt;4,(J134-3.7)*$F$5+87,IF(J134&lt;4.3,(J134-4)*$F$4+92,IF(J134&lt;=5,(J134-4.3)*$F$3+98,J134)))))))))))</f>
        <v>98.1714285714286</v>
      </c>
      <c r="M134" s="41">
        <f t="shared" si="5"/>
        <v>2.37686463575547</v>
      </c>
    </row>
    <row r="135" spans="8:13">
      <c r="H135" s="8">
        <v>166</v>
      </c>
      <c r="I135" s="8" t="s">
        <v>280</v>
      </c>
      <c r="J135">
        <v>3.95</v>
      </c>
      <c r="K135">
        <v>0</v>
      </c>
      <c r="L135" s="48">
        <f>IF(K135=1,"",IF(J135&lt;1.7,66,IF(J135&lt;2,(J135-1.7)*$F$11+66,IF(J135&lt;2.3,(J135-2)*$F$10+70,IF(J135&lt;2.7,(J135-2.3)*$F$9+73,IF(J135&lt;3,(J135-2.7)*$F$8+76,IF(J135&lt;3.3,(J135-3)*$F$7+80,IF(J135&lt;3.7,(J135-3.3)*$F$6+83,IF(J135&lt;4,(J135-3.7)*$F$5+87,IF(J135&lt;4.3,(J135-4)*$F$4+92,IF(J135&lt;=5,(J135-4.3)*$F$3+98,J135)))))))))))</f>
        <v>91.1666666666667</v>
      </c>
      <c r="M135" s="41">
        <f t="shared" si="5"/>
        <v>0.577246078016898</v>
      </c>
    </row>
    <row r="136" spans="8:13">
      <c r="H136" s="8">
        <v>167</v>
      </c>
      <c r="I136" s="8" t="s">
        <v>281</v>
      </c>
      <c r="J136">
        <v>3.56</v>
      </c>
      <c r="K136">
        <v>0</v>
      </c>
      <c r="L136" s="48">
        <f>IF(K136=1,"",IF(J136&lt;1.7,66,IF(J136&lt;2,(J136-1.7)*$F$11+66,IF(J136&lt;2.3,(J136-2)*$F$10+70,IF(J136&lt;2.7,(J136-2.3)*$F$9+73,IF(J136&lt;3,(J136-2.7)*$F$8+76,IF(J136&lt;3.3,(J136-3)*$F$7+80,IF(J136&lt;3.7,(J136-3.3)*$F$6+83,IF(J136&lt;4,(J136-3.7)*$F$5+87,IF(J136&lt;4.3,(J136-4)*$F$4+92,IF(J136&lt;=5,(J136-4.3)*$F$3+98,J136)))))))))))</f>
        <v>85.6</v>
      </c>
      <c r="M136" s="41">
        <f t="shared" si="5"/>
        <v>-0.852906263245097</v>
      </c>
    </row>
    <row r="137" spans="8:13">
      <c r="H137" s="8">
        <v>168</v>
      </c>
      <c r="I137" s="8" t="s">
        <v>282</v>
      </c>
      <c r="J137">
        <v>4.15</v>
      </c>
      <c r="K137">
        <v>0</v>
      </c>
      <c r="L137" s="48">
        <f>IF(K137=1,"",IF(J137&lt;1.7,66,IF(J137&lt;2,(J137-1.7)*$F$11+66,IF(J137&lt;2.3,(J137-2)*$F$10+70,IF(J137&lt;2.7,(J137-2.3)*$F$9+73,IF(J137&lt;3,(J137-2.7)*$F$8+76,IF(J137&lt;3.3,(J137-3)*$F$7+80,IF(J137&lt;3.7,(J137-3.3)*$F$6+83,IF(J137&lt;4,(J137-3.7)*$F$5+87,IF(J137&lt;4.3,(J137-4)*$F$4+92,IF(J137&lt;=5,(J137-4.3)*$F$3+98,J137)))))))))))</f>
        <v>95</v>
      </c>
      <c r="M137" s="41">
        <f t="shared" si="5"/>
        <v>1.56208152259851</v>
      </c>
    </row>
    <row r="138" spans="8:13">
      <c r="H138" s="8">
        <v>169</v>
      </c>
      <c r="I138" s="8" t="s">
        <v>284</v>
      </c>
      <c r="J138">
        <v>3.98</v>
      </c>
      <c r="K138">
        <v>0</v>
      </c>
      <c r="L138" s="48">
        <f>IF(K138=1,"",IF(J138&lt;1.7,66,IF(J138&lt;2,(J138-1.7)*$F$11+66,IF(J138&lt;2.3,(J138-2)*$F$10+70,IF(J138&lt;2.7,(J138-2.3)*$F$9+73,IF(J138&lt;3,(J138-2.7)*$F$8+76,IF(J138&lt;3.3,(J138-3)*$F$7+80,IF(J138&lt;3.7,(J138-3.3)*$F$6+83,IF(J138&lt;4,(J138-3.7)*$F$5+87,IF(J138&lt;4.3,(J138-4)*$F$4+92,IF(J138&lt;=5,(J138-4.3)*$F$3+98,J138)))))))))))</f>
        <v>91.6666666666667</v>
      </c>
      <c r="M138" s="41">
        <f t="shared" si="5"/>
        <v>0.705702875136238</v>
      </c>
    </row>
    <row r="139" spans="8:13">
      <c r="H139" s="8">
        <v>171</v>
      </c>
      <c r="I139" s="8" t="s">
        <v>285</v>
      </c>
      <c r="J139">
        <v>4.12</v>
      </c>
      <c r="K139">
        <v>0</v>
      </c>
      <c r="L139" s="48">
        <f>IF(K139=1,"",IF(J139&lt;1.7,66,IF(J139&lt;2,(J139-1.7)*$F$11+66,IF(J139&lt;2.3,(J139-2)*$F$10+70,IF(J139&lt;2.7,(J139-2.3)*$F$9+73,IF(J139&lt;3,(J139-2.7)*$F$8+76,IF(J139&lt;3.3,(J139-3)*$F$7+80,IF(J139&lt;3.7,(J139-3.3)*$F$6+83,IF(J139&lt;4,(J139-3.7)*$F$5+87,IF(J139&lt;4.3,(J139-4)*$F$4+92,IF(J139&lt;=5,(J139-4.3)*$F$3+98,J139)))))))))))</f>
        <v>94.4</v>
      </c>
      <c r="M139" s="41">
        <f t="shared" si="5"/>
        <v>1.4079333660553</v>
      </c>
    </row>
    <row r="140" spans="8:13">
      <c r="H140" s="8">
        <v>173</v>
      </c>
      <c r="I140" s="8" t="s">
        <v>287</v>
      </c>
      <c r="J140">
        <v>86.29</v>
      </c>
      <c r="K140">
        <v>0</v>
      </c>
      <c r="L140" s="48">
        <f>IF(K140=1,"",IF(J140&lt;1.7,66,IF(J140&lt;2,(J140-1.7)*$F$11+66,IF(J140&lt;2.3,(J140-2)*$F$10+70,IF(J140&lt;2.7,(J140-2.3)*$F$9+73,IF(J140&lt;3,(J140-2.7)*$F$8+76,IF(J140&lt;3.3,(J140-3)*$F$7+80,IF(J140&lt;3.7,(J140-3.3)*$F$6+83,IF(J140&lt;4,(J140-3.7)*$F$5+87,IF(J140&lt;4.3,(J140-4)*$F$4+92,IF(J140&lt;=5,(J140-4.3)*$F$3+98,J140)))))))))))</f>
        <v>86.29</v>
      </c>
      <c r="M140" s="41">
        <f t="shared" si="5"/>
        <v>-0.675635883220404</v>
      </c>
    </row>
    <row r="141" spans="8:13">
      <c r="H141" s="8">
        <v>174</v>
      </c>
      <c r="I141" s="8" t="s">
        <v>289</v>
      </c>
      <c r="J141">
        <v>3.71</v>
      </c>
      <c r="K141">
        <v>0</v>
      </c>
      <c r="L141" s="48">
        <f>IF(K141=1,"",IF(J141&lt;1.7,66,IF(J141&lt;2,(J141-1.7)*$F$11+66,IF(J141&lt;2.3,(J141-2)*$F$10+70,IF(J141&lt;2.7,(J141-2.3)*$F$9+73,IF(J141&lt;3,(J141-2.7)*$F$8+76,IF(J141&lt;3.3,(J141-3)*$F$7+80,IF(J141&lt;3.7,(J141-3.3)*$F$6+83,IF(J141&lt;4,(J141-3.7)*$F$5+87,IF(J141&lt;4.3,(J141-4)*$F$4+92,IF(J141&lt;=5,(J141-4.3)*$F$3+98,J141)))))))))))</f>
        <v>87.1666666666667</v>
      </c>
      <c r="M141" s="41">
        <f t="shared" si="5"/>
        <v>-0.450408298937831</v>
      </c>
    </row>
    <row r="142" spans="8:13">
      <c r="H142" s="8">
        <v>175</v>
      </c>
      <c r="I142" s="8" t="s">
        <v>290</v>
      </c>
      <c r="J142">
        <v>90.56</v>
      </c>
      <c r="K142">
        <v>0</v>
      </c>
      <c r="L142" s="48">
        <f>IF(K142=1,"",IF(J142&lt;1.7,66,IF(J142&lt;2,(J142-1.7)*$F$11+66,IF(J142&lt;2.3,(J142-2)*$F$10+70,IF(J142&lt;2.7,(J142-2.3)*$F$9+73,IF(J142&lt;3,(J142-2.7)*$F$8+76,IF(J142&lt;3.3,(J142-3)*$F$7+80,IF(J142&lt;3.7,(J142-3.3)*$F$6+83,IF(J142&lt;4,(J142-3.7)*$F$5+87,IF(J142&lt;4.3,(J142-4)*$F$4+92,IF(J142&lt;=5,(J142-4.3)*$F$3+98,J142)))))))))))</f>
        <v>90.56</v>
      </c>
      <c r="M142" s="41">
        <f t="shared" si="5"/>
        <v>0.421385164178764</v>
      </c>
    </row>
    <row r="143" spans="8:13">
      <c r="H143" s="8">
        <v>176</v>
      </c>
      <c r="I143" s="8" t="s">
        <v>291</v>
      </c>
      <c r="J143">
        <v>90.84</v>
      </c>
      <c r="K143">
        <v>0</v>
      </c>
      <c r="L143" s="48">
        <f>IF(K143=1,"",IF(J143&lt;1.7,66,IF(J143&lt;2,(J143-1.7)*$F$11+66,IF(J143&lt;2.3,(J143-2)*$F$10+70,IF(J143&lt;2.7,(J143-2.3)*$F$9+73,IF(J143&lt;3,(J143-2.7)*$F$8+76,IF(J143&lt;3.3,(J143-3)*$F$7+80,IF(J143&lt;3.7,(J143-3.3)*$F$6+83,IF(J143&lt;4,(J143-3.7)*$F$5+87,IF(J143&lt;4.3,(J143-4)*$F$4+92,IF(J143&lt;=5,(J143-4.3)*$F$3+98,J143)))))))))))</f>
        <v>90.84</v>
      </c>
      <c r="M143" s="41">
        <f t="shared" si="5"/>
        <v>0.493320970565595</v>
      </c>
    </row>
    <row r="144" spans="8:13">
      <c r="H144" s="8">
        <v>177</v>
      </c>
      <c r="I144" s="8" t="s">
        <v>292</v>
      </c>
      <c r="J144">
        <v>3.78</v>
      </c>
      <c r="K144">
        <v>0</v>
      </c>
      <c r="L144" s="48">
        <f>IF(K144=1,"",IF(J144&lt;1.7,66,IF(J144&lt;2,(J144-1.7)*$F$11+66,IF(J144&lt;2.3,(J144-2)*$F$10+70,IF(J144&lt;2.7,(J144-2.3)*$F$9+73,IF(J144&lt;3,(J144-2.7)*$F$8+76,IF(J144&lt;3.3,(J144-3)*$F$7+80,IF(J144&lt;3.7,(J144-3.3)*$F$6+83,IF(J144&lt;4,(J144-3.7)*$F$5+87,IF(J144&lt;4.3,(J144-4)*$F$4+92,IF(J144&lt;=5,(J144-4.3)*$F$3+98,J144)))))))))))</f>
        <v>88.3333333333333</v>
      </c>
      <c r="M144" s="41">
        <f t="shared" si="5"/>
        <v>-0.150675772326035</v>
      </c>
    </row>
    <row r="145" spans="8:13">
      <c r="H145" s="8">
        <v>178</v>
      </c>
      <c r="I145" s="8" t="s">
        <v>294</v>
      </c>
      <c r="J145">
        <v>3.88</v>
      </c>
      <c r="K145">
        <v>0</v>
      </c>
      <c r="L145" s="48">
        <f>IF(K145=1,"",IF(J145&lt;1.7,66,IF(J145&lt;2,(J145-1.7)*$F$11+66,IF(J145&lt;2.3,(J145-2)*$F$10+70,IF(J145&lt;2.7,(J145-2.3)*$F$9+73,IF(J145&lt;3,(J145-2.7)*$F$8+76,IF(J145&lt;3.3,(J145-3)*$F$7+80,IF(J145&lt;3.7,(J145-3.3)*$F$6+83,IF(J145&lt;4,(J145-3.7)*$F$5+87,IF(J145&lt;4.3,(J145-4)*$F$4+92,IF(J145&lt;=5,(J145-4.3)*$F$3+98,J145)))))))))))</f>
        <v>90</v>
      </c>
      <c r="M145" s="41">
        <f t="shared" si="5"/>
        <v>0.277513551405102</v>
      </c>
    </row>
    <row r="146" spans="8:13">
      <c r="H146" s="8">
        <v>179</v>
      </c>
      <c r="I146" s="8" t="s">
        <v>297</v>
      </c>
      <c r="J146">
        <v>4</v>
      </c>
      <c r="K146">
        <v>0</v>
      </c>
      <c r="L146" s="48">
        <f>IF(K146=1,"",IF(J146&lt;1.7,66,IF(J146&lt;2,(J146-1.7)*$F$11+66,IF(J146&lt;2.3,(J146-2)*$F$10+70,IF(J146&lt;2.7,(J146-2.3)*$F$9+73,IF(J146&lt;3,(J146-2.7)*$F$8+76,IF(J146&lt;3.3,(J146-3)*$F$7+80,IF(J146&lt;3.7,(J146-3.3)*$F$6+83,IF(J146&lt;4,(J146-3.7)*$F$5+87,IF(J146&lt;4.3,(J146-4)*$F$4+92,IF(J146&lt;=5,(J146-4.3)*$F$3+98,J146)))))))))))</f>
        <v>92</v>
      </c>
      <c r="M146" s="41">
        <f t="shared" si="5"/>
        <v>0.791340739882464</v>
      </c>
    </row>
    <row r="147" spans="8:13">
      <c r="H147" s="8">
        <v>180</v>
      </c>
      <c r="I147" s="8" t="s">
        <v>298</v>
      </c>
      <c r="J147">
        <v>2.91</v>
      </c>
      <c r="K147">
        <v>0</v>
      </c>
      <c r="L147" s="48">
        <f>IF(K147=1,"",IF(J147&lt;1.7,66,IF(J147&lt;2,(J147-1.7)*$F$11+66,IF(J147&lt;2.3,(J147-2)*$F$10+70,IF(J147&lt;2.7,(J147-2.3)*$F$9+73,IF(J147&lt;3,(J147-2.7)*$F$8+76,IF(J147&lt;3.3,(J147-3)*$F$7+80,IF(J147&lt;3.7,(J147-3.3)*$F$6+83,IF(J147&lt;4,(J147-3.7)*$F$5+87,IF(J147&lt;4.3,(J147-4)*$F$4+92,IF(J147&lt;=5,(J147-4.3)*$F$3+98,J147)))))))))))</f>
        <v>78.8</v>
      </c>
      <c r="M147" s="41">
        <f t="shared" si="5"/>
        <v>-2.59991870406813</v>
      </c>
    </row>
    <row r="148" spans="8:13">
      <c r="H148" s="8">
        <v>181</v>
      </c>
      <c r="I148" s="8" t="s">
        <v>300</v>
      </c>
      <c r="J148">
        <v>3.79</v>
      </c>
      <c r="K148">
        <v>0</v>
      </c>
      <c r="L148" s="48">
        <f>IF(K148=1,"",IF(J148&lt;1.7,66,IF(J148&lt;2,(J148-1.7)*$F$11+66,IF(J148&lt;2.3,(J148-2)*$F$10+70,IF(J148&lt;2.7,(J148-2.3)*$F$9+73,IF(J148&lt;3,(J148-2.7)*$F$8+76,IF(J148&lt;3.3,(J148-3)*$F$7+80,IF(J148&lt;3.7,(J148-3.3)*$F$6+83,IF(J148&lt;4,(J148-3.7)*$F$5+87,IF(J148&lt;4.3,(J148-4)*$F$4+92,IF(J148&lt;=5,(J148-4.3)*$F$3+98,J148)))))))))))</f>
        <v>88.5</v>
      </c>
      <c r="M148" s="41">
        <f t="shared" si="5"/>
        <v>-0.10785683995292</v>
      </c>
    </row>
    <row r="149" spans="8:13">
      <c r="H149" s="8">
        <v>182</v>
      </c>
      <c r="I149" s="8" t="s">
        <v>301</v>
      </c>
      <c r="J149">
        <v>4.29</v>
      </c>
      <c r="K149">
        <v>0</v>
      </c>
      <c r="L149" s="48">
        <f>IF(K149=1,"",IF(J149&lt;1.7,66,IF(J149&lt;2,(J149-1.7)*$F$11+66,IF(J149&lt;2.3,(J149-2)*$F$10+70,IF(J149&lt;2.7,(J149-2.3)*$F$9+73,IF(J149&lt;3,(J149-2.7)*$F$8+76,IF(J149&lt;3.3,(J149-3)*$F$7+80,IF(J149&lt;3.7,(J149-3.3)*$F$6+83,IF(J149&lt;4,(J149-3.7)*$F$5+87,IF(J149&lt;4.3,(J149-4)*$F$4+92,IF(J149&lt;=5,(J149-4.3)*$F$3+98,J149)))))))))))</f>
        <v>97.8</v>
      </c>
      <c r="M149" s="41">
        <f t="shared" si="5"/>
        <v>2.28143958646681</v>
      </c>
    </row>
    <row r="150" spans="8:13">
      <c r="H150" s="8">
        <v>183</v>
      </c>
      <c r="I150" s="8" t="s">
        <v>302</v>
      </c>
      <c r="J150">
        <v>4.04</v>
      </c>
      <c r="K150">
        <v>0</v>
      </c>
      <c r="L150" s="48">
        <f>IF(K150=1,"",IF(J150&lt;1.7,66,IF(J150&lt;2,(J150-1.7)*$F$11+66,IF(J150&lt;2.3,(J150-2)*$F$10+70,IF(J150&lt;2.7,(J150-2.3)*$F$9+73,IF(J150&lt;3,(J150-2.7)*$F$8+76,IF(J150&lt;3.3,(J150-3)*$F$7+80,IF(J150&lt;3.7,(J150-3.3)*$F$6+83,IF(J150&lt;4,(J150-3.7)*$F$5+87,IF(J150&lt;4.3,(J150-4)*$F$4+92,IF(J150&lt;=5,(J150-4.3)*$F$3+98,J150)))))))))))</f>
        <v>92.8</v>
      </c>
      <c r="M150" s="41">
        <f t="shared" si="5"/>
        <v>0.996871615273409</v>
      </c>
    </row>
    <row r="151" spans="8:13">
      <c r="H151" s="8">
        <v>184</v>
      </c>
      <c r="I151" s="8" t="s">
        <v>303</v>
      </c>
      <c r="J151">
        <v>4.11</v>
      </c>
      <c r="K151">
        <v>0</v>
      </c>
      <c r="L151" s="48">
        <f>IF(K151=1,"",IF(J151&lt;1.7,66,IF(J151&lt;2,(J151-1.7)*$F$11+66,IF(J151&lt;2.3,(J151-2)*$F$10+70,IF(J151&lt;2.7,(J151-2.3)*$F$9+73,IF(J151&lt;3,(J151-2.7)*$F$8+76,IF(J151&lt;3.3,(J151-3)*$F$7+80,IF(J151&lt;3.7,(J151-3.3)*$F$6+83,IF(J151&lt;4,(J151-3.7)*$F$5+87,IF(J151&lt;4.3,(J151-4)*$F$4+92,IF(J151&lt;=5,(J151-4.3)*$F$3+98,J151)))))))))))</f>
        <v>94.2</v>
      </c>
      <c r="M151" s="41">
        <f t="shared" si="5"/>
        <v>1.35655064720756</v>
      </c>
    </row>
    <row r="152" spans="8:13">
      <c r="H152" s="8">
        <v>185</v>
      </c>
      <c r="I152" s="8" t="s">
        <v>304</v>
      </c>
      <c r="J152">
        <v>3.21</v>
      </c>
      <c r="K152">
        <v>0</v>
      </c>
      <c r="L152" s="48">
        <f>IF(K152=1,"",IF(J152&lt;1.7,66,IF(J152&lt;2,(J152-1.7)*$F$11+66,IF(J152&lt;2.3,(J152-2)*$F$10+70,IF(J152&lt;2.7,(J152-2.3)*$F$9+73,IF(J152&lt;3,(J152-2.7)*$F$8+76,IF(J152&lt;3.3,(J152-3)*$F$7+80,IF(J152&lt;3.7,(J152-3.3)*$F$6+83,IF(J152&lt;4,(J152-3.7)*$F$5+87,IF(J152&lt;4.3,(J152-4)*$F$4+92,IF(J152&lt;=5,(J152-4.3)*$F$3+98,J152)))))))))))</f>
        <v>82.1</v>
      </c>
      <c r="M152" s="41">
        <f t="shared" si="5"/>
        <v>-1.75210384308048</v>
      </c>
    </row>
    <row r="153" spans="8:13">
      <c r="H153" s="8">
        <v>186</v>
      </c>
      <c r="I153" s="8" t="s">
        <v>306</v>
      </c>
      <c r="J153">
        <v>3.68</v>
      </c>
      <c r="K153">
        <v>0</v>
      </c>
      <c r="L153" s="48">
        <f>IF(K153=1,"",IF(J153&lt;1.7,66,IF(J153&lt;2,(J153-1.7)*$F$11+66,IF(J153&lt;2.3,(J153-2)*$F$10+70,IF(J153&lt;2.7,(J153-2.3)*$F$9+73,IF(J153&lt;3,(J153-2.7)*$F$8+76,IF(J153&lt;3.3,(J153-3)*$F$7+80,IF(J153&lt;3.7,(J153-3.3)*$F$6+83,IF(J153&lt;4,(J153-3.7)*$F$5+87,IF(J153&lt;4.3,(J153-4)*$F$4+92,IF(J153&lt;=5,(J153-4.3)*$F$3+98,J153)))))))))))</f>
        <v>86.8</v>
      </c>
      <c r="M153" s="41">
        <f t="shared" si="5"/>
        <v>-0.544609950158679</v>
      </c>
    </row>
    <row r="154" spans="8:13">
      <c r="H154" s="8">
        <v>187</v>
      </c>
      <c r="I154" s="8" t="s">
        <v>308</v>
      </c>
      <c r="J154">
        <v>3.85</v>
      </c>
      <c r="K154">
        <v>0</v>
      </c>
      <c r="L154" s="48">
        <f>IF(K154=1,"",IF(J154&lt;1.7,66,IF(J154&lt;2,(J154-1.7)*$F$11+66,IF(J154&lt;2.3,(J154-2)*$F$10+70,IF(J154&lt;2.7,(J154-2.3)*$F$9+73,IF(J154&lt;3,(J154-2.7)*$F$8+76,IF(J154&lt;3.3,(J154-3)*$F$7+80,IF(J154&lt;3.7,(J154-3.3)*$F$6+83,IF(J154&lt;4,(J154-3.7)*$F$5+87,IF(J154&lt;4.3,(J154-4)*$F$4+92,IF(J154&lt;=5,(J154-4.3)*$F$3+98,J154)))))))))))</f>
        <v>89.5</v>
      </c>
      <c r="M154" s="41">
        <f t="shared" si="5"/>
        <v>0.149056754285761</v>
      </c>
    </row>
    <row r="155" spans="8:13">
      <c r="H155" s="8">
        <v>188</v>
      </c>
      <c r="I155" s="8" t="s">
        <v>310</v>
      </c>
      <c r="J155">
        <v>88.82</v>
      </c>
      <c r="K155">
        <v>0</v>
      </c>
      <c r="L155" s="48">
        <f>IF(K155=1,"",IF(J155&lt;1.7,66,IF(J155&lt;2,(J155-1.7)*$F$11+66,IF(J155&lt;2.3,(J155-2)*$F$10+70,IF(J155&lt;2.7,(J155-2.3)*$F$9+73,IF(J155&lt;3,(J155-2.7)*$F$8+76,IF(J155&lt;3.3,(J155-3)*$F$7+80,IF(J155&lt;3.7,(J155-3.3)*$F$6+83,IF(J155&lt;4,(J155-3.7)*$F$5+87,IF(J155&lt;4.3,(J155-4)*$F$4+92,IF(J155&lt;=5,(J155-4.3)*$F$3+98,J155)))))))))))</f>
        <v>88.82</v>
      </c>
      <c r="M155" s="41">
        <f t="shared" si="5"/>
        <v>-0.0256444897965437</v>
      </c>
    </row>
    <row r="156" spans="8:13">
      <c r="H156" s="8">
        <v>189</v>
      </c>
      <c r="I156" s="8" t="s">
        <v>311</v>
      </c>
      <c r="J156">
        <v>89.24</v>
      </c>
      <c r="K156">
        <v>0</v>
      </c>
      <c r="L156" s="48">
        <f>IF(K156=1,"",IF(J156&lt;1.7,66,IF(J156&lt;2,(J156-1.7)*$F$11+66,IF(J156&lt;2.3,(J156-2)*$F$10+70,IF(J156&lt;2.7,(J156-2.3)*$F$9+73,IF(J156&lt;3,(J156-2.7)*$F$8+76,IF(J156&lt;3.3,(J156-3)*$F$7+80,IF(J156&lt;3.7,(J156-3.3)*$F$6+83,IF(J156&lt;4,(J156-3.7)*$F$5+87,IF(J156&lt;4.3,(J156-4)*$F$4+92,IF(J156&lt;=5,(J156-4.3)*$F$3+98,J156)))))))))))</f>
        <v>89.24</v>
      </c>
      <c r="M156" s="41">
        <f t="shared" si="5"/>
        <v>0.0822592197837028</v>
      </c>
    </row>
    <row r="157" spans="8:13">
      <c r="H157" s="8">
        <v>190</v>
      </c>
      <c r="I157" s="8" t="s">
        <v>312</v>
      </c>
      <c r="J157">
        <v>3.66</v>
      </c>
      <c r="K157">
        <v>0</v>
      </c>
      <c r="L157" s="48">
        <f>IF(K157=1,"",IF(J157&lt;1.7,66,IF(J157&lt;2,(J157-1.7)*$F$11+66,IF(J157&lt;2.3,(J157-2)*$F$10+70,IF(J157&lt;2.7,(J157-2.3)*$F$9+73,IF(J157&lt;3,(J157-2.7)*$F$8+76,IF(J157&lt;3.3,(J157-3)*$F$7+80,IF(J157&lt;3.7,(J157-3.3)*$F$6+83,IF(J157&lt;4,(J157-3.7)*$F$5+87,IF(J157&lt;4.3,(J157-4)*$F$4+92,IF(J157&lt;=5,(J157-4.3)*$F$3+98,J157)))))))))))</f>
        <v>86.6</v>
      </c>
      <c r="M157" s="41">
        <f t="shared" si="5"/>
        <v>-0.595992669006416</v>
      </c>
    </row>
    <row r="158" spans="8:13">
      <c r="H158" s="8">
        <v>191</v>
      </c>
      <c r="I158" s="8" t="s">
        <v>313</v>
      </c>
      <c r="J158">
        <v>3.91</v>
      </c>
      <c r="K158">
        <v>0</v>
      </c>
      <c r="L158" s="48">
        <f>IF(K158=1,"",IF(J158&lt;1.7,66,IF(J158&lt;2,(J158-1.7)*$F$11+66,IF(J158&lt;2.3,(J158-2)*$F$10+70,IF(J158&lt;2.7,(J158-2.3)*$F$9+73,IF(J158&lt;3,(J158-2.7)*$F$8+76,IF(J158&lt;3.3,(J158-3)*$F$7+80,IF(J158&lt;3.7,(J158-3.3)*$F$6+83,IF(J158&lt;4,(J158-3.7)*$F$5+87,IF(J158&lt;4.3,(J158-4)*$F$4+92,IF(J158&lt;=5,(J158-4.3)*$F$3+98,J158)))))))))))</f>
        <v>90.5</v>
      </c>
      <c r="M158" s="41">
        <f t="shared" si="5"/>
        <v>0.405970348524442</v>
      </c>
    </row>
    <row r="159" spans="8:13">
      <c r="H159" s="8">
        <v>192</v>
      </c>
      <c r="I159" s="8" t="s">
        <v>314</v>
      </c>
      <c r="J159">
        <v>3.65</v>
      </c>
      <c r="K159">
        <v>0</v>
      </c>
      <c r="L159" s="48">
        <f>IF(K159=1,"",IF(J159&lt;1.7,66,IF(J159&lt;2,(J159-1.7)*$F$11+66,IF(J159&lt;2.3,(J159-2)*$F$10+70,IF(J159&lt;2.7,(J159-2.3)*$F$9+73,IF(J159&lt;3,(J159-2.7)*$F$8+76,IF(J159&lt;3.3,(J159-3)*$F$7+80,IF(J159&lt;3.7,(J159-3.3)*$F$6+83,IF(J159&lt;4,(J159-3.7)*$F$5+87,IF(J159&lt;4.3,(J159-4)*$F$4+92,IF(J159&lt;=5,(J159-4.3)*$F$3+98,J159)))))))))))</f>
        <v>86.5</v>
      </c>
      <c r="M159" s="41">
        <f t="shared" si="5"/>
        <v>-0.621684028430282</v>
      </c>
    </row>
    <row r="160" spans="8:13">
      <c r="H160" s="8">
        <v>193</v>
      </c>
      <c r="I160" s="8" t="s">
        <v>315</v>
      </c>
      <c r="J160">
        <v>3.44</v>
      </c>
      <c r="K160">
        <v>0</v>
      </c>
      <c r="L160" s="48">
        <f>IF(K160=1,"",IF(J160&lt;1.7,66,IF(J160&lt;2,(J160-1.7)*$F$11+66,IF(J160&lt;2.3,(J160-2)*$F$10+70,IF(J160&lt;2.7,(J160-2.3)*$F$9+73,IF(J160&lt;3,(J160-2.7)*$F$8+76,IF(J160&lt;3.3,(J160-3)*$F$7+80,IF(J160&lt;3.7,(J160-3.3)*$F$6+83,IF(J160&lt;4,(J160-3.7)*$F$5+87,IF(J160&lt;4.3,(J160-4)*$F$4+92,IF(J160&lt;=5,(J160-4.3)*$F$3+98,J160)))))))))))</f>
        <v>84.4</v>
      </c>
      <c r="M160" s="41">
        <f t="shared" si="5"/>
        <v>-1.16120257633151</v>
      </c>
    </row>
    <row r="161" spans="8:13">
      <c r="H161" s="8">
        <v>194</v>
      </c>
      <c r="I161" s="8" t="s">
        <v>317</v>
      </c>
      <c r="J161">
        <v>3.49</v>
      </c>
      <c r="K161">
        <v>0</v>
      </c>
      <c r="L161" s="48">
        <f>IF(K161=1,"",IF(J161&lt;1.7,66,IF(J161&lt;2,(J161-1.7)*$F$11+66,IF(J161&lt;2.3,(J161-2)*$F$10+70,IF(J161&lt;2.7,(J161-2.3)*$F$9+73,IF(J161&lt;3,(J161-2.7)*$F$8+76,IF(J161&lt;3.3,(J161-3)*$F$7+80,IF(J161&lt;3.7,(J161-3.3)*$F$6+83,IF(J161&lt;4,(J161-3.7)*$F$5+87,IF(J161&lt;4.3,(J161-4)*$F$4+92,IF(J161&lt;=5,(J161-4.3)*$F$3+98,J161)))))))))))</f>
        <v>84.9</v>
      </c>
      <c r="M161" s="41">
        <f t="shared" si="5"/>
        <v>-1.03274577921217</v>
      </c>
    </row>
    <row r="162" spans="8:13">
      <c r="H162" s="8">
        <v>195</v>
      </c>
      <c r="I162" s="8" t="s">
        <v>319</v>
      </c>
      <c r="J162">
        <v>4.32</v>
      </c>
      <c r="K162">
        <v>0</v>
      </c>
      <c r="L162" s="48">
        <f>IF(K162=1,"",IF(J162&lt;1.7,66,IF(J162&lt;2,(J162-1.7)*$F$11+66,IF(J162&lt;2.3,(J162-2)*$F$10+70,IF(J162&lt;2.7,(J162-2.3)*$F$9+73,IF(J162&lt;3,(J162-2.7)*$F$8+76,IF(J162&lt;3.3,(J162-3)*$F$7+80,IF(J162&lt;3.7,(J162-3.3)*$F$6+83,IF(J162&lt;4,(J162-3.7)*$F$5+87,IF(J162&lt;4.3,(J162-4)*$F$4+92,IF(J162&lt;=5,(J162-4.3)*$F$3+98,J162)))))))))))</f>
        <v>98.0571428571429</v>
      </c>
      <c r="M162" s="41">
        <f t="shared" si="5"/>
        <v>2.34750308212819</v>
      </c>
    </row>
    <row r="163" spans="8:13">
      <c r="H163" s="8">
        <v>196</v>
      </c>
      <c r="I163" s="8" t="s">
        <v>320</v>
      </c>
      <c r="J163">
        <v>3.1</v>
      </c>
      <c r="K163">
        <v>0</v>
      </c>
      <c r="L163" s="48">
        <f>IF(K163=1,"",IF(J163&lt;1.7,66,IF(J163&lt;2,(J163-1.7)*$F$11+66,IF(J163&lt;2.3,(J163-2)*$F$10+70,IF(J163&lt;2.7,(J163-2.3)*$F$9+73,IF(J163&lt;3,(J163-2.7)*$F$8+76,IF(J163&lt;3.3,(J163-3)*$F$7+80,IF(J163&lt;3.7,(J163-3.3)*$F$6+83,IF(J163&lt;4,(J163-3.7)*$F$5+87,IF(J163&lt;4.3,(J163-4)*$F$4+92,IF(J163&lt;=5,(J163-4.3)*$F$3+98,J163)))))))))))</f>
        <v>81</v>
      </c>
      <c r="M163" s="41">
        <f t="shared" si="5"/>
        <v>-2.03470879674303</v>
      </c>
    </row>
    <row r="164" spans="8:13">
      <c r="H164" s="8">
        <v>197</v>
      </c>
      <c r="I164" s="8" t="s">
        <v>321</v>
      </c>
      <c r="J164">
        <v>3.8</v>
      </c>
      <c r="K164">
        <v>0</v>
      </c>
      <c r="L164" s="48">
        <f>IF(K164=1,"",IF(J164&lt;1.7,66,IF(J164&lt;2,(J164-1.7)*$F$11+66,IF(J164&lt;2.3,(J164-2)*$F$10+70,IF(J164&lt;2.7,(J164-2.3)*$F$9+73,IF(J164&lt;3,(J164-2.7)*$F$8+76,IF(J164&lt;3.3,(J164-3)*$F$7+80,IF(J164&lt;3.7,(J164-3.3)*$F$6+83,IF(J164&lt;4,(J164-3.7)*$F$5+87,IF(J164&lt;4.3,(J164-4)*$F$4+92,IF(J164&lt;=5,(J164-4.3)*$F$3+98,J164)))))))))))</f>
        <v>88.6666666666667</v>
      </c>
      <c r="M164" s="41">
        <f t="shared" si="5"/>
        <v>-0.0650379075798088</v>
      </c>
    </row>
    <row r="165" spans="8:13">
      <c r="H165" s="8">
        <v>199</v>
      </c>
      <c r="I165" s="8" t="s">
        <v>322</v>
      </c>
      <c r="J165">
        <v>3.59</v>
      </c>
      <c r="K165">
        <v>0</v>
      </c>
      <c r="L165" s="48">
        <f>IF(K165=1,"",IF(J165&lt;1.7,66,IF(J165&lt;2,(J165-1.7)*$F$11+66,IF(J165&lt;2.3,(J165-2)*$F$10+70,IF(J165&lt;2.7,(J165-2.3)*$F$9+73,IF(J165&lt;3,(J165-2.7)*$F$8+76,IF(J165&lt;3.3,(J165-3)*$F$7+80,IF(J165&lt;3.7,(J165-3.3)*$F$6+83,IF(J165&lt;4,(J165-3.7)*$F$5+87,IF(J165&lt;4.3,(J165-4)*$F$4+92,IF(J165&lt;=5,(J165-4.3)*$F$3+98,J165)))))))))))</f>
        <v>85.9</v>
      </c>
      <c r="M165" s="41">
        <f t="shared" si="5"/>
        <v>-0.775832184973493</v>
      </c>
    </row>
    <row r="166" spans="8:13">
      <c r="H166" s="8">
        <v>200</v>
      </c>
      <c r="I166" s="8" t="s">
        <v>324</v>
      </c>
      <c r="J166">
        <v>3.69</v>
      </c>
      <c r="K166">
        <v>0</v>
      </c>
      <c r="L166" s="48">
        <f>IF(K166=1,"",IF(J166&lt;1.7,66,IF(J166&lt;2,(J166-1.7)*$F$11+66,IF(J166&lt;2.3,(J166-2)*$F$10+70,IF(J166&lt;2.7,(J166-2.3)*$F$9+73,IF(J166&lt;3,(J166-2.7)*$F$8+76,IF(J166&lt;3.3,(J166-3)*$F$7+80,IF(J166&lt;3.7,(J166-3.3)*$F$6+83,IF(J166&lt;4,(J166-3.7)*$F$5+87,IF(J166&lt;4.3,(J166-4)*$F$4+92,IF(J166&lt;=5,(J166-4.3)*$F$3+98,J166)))))))))))</f>
        <v>86.9</v>
      </c>
      <c r="M166" s="41">
        <f t="shared" si="5"/>
        <v>-0.518918590734812</v>
      </c>
    </row>
    <row r="167" spans="8:13">
      <c r="H167" s="8">
        <v>201</v>
      </c>
      <c r="I167" s="8" t="s">
        <v>325</v>
      </c>
      <c r="J167">
        <v>4.12</v>
      </c>
      <c r="K167">
        <v>0</v>
      </c>
      <c r="L167" s="48">
        <f>IF(K167=1,"",IF(J167&lt;1.7,66,IF(J167&lt;2,(J167-1.7)*$F$11+66,IF(J167&lt;2.3,(J167-2)*$F$10+70,IF(J167&lt;2.7,(J167-2.3)*$F$9+73,IF(J167&lt;3,(J167-2.7)*$F$8+76,IF(J167&lt;3.3,(J167-3)*$F$7+80,IF(J167&lt;3.7,(J167-3.3)*$F$6+83,IF(J167&lt;4,(J167-3.7)*$F$5+87,IF(J167&lt;4.3,(J167-4)*$F$4+92,IF(J167&lt;=5,(J167-4.3)*$F$3+98,J167)))))))))))</f>
        <v>94.4</v>
      </c>
      <c r="M167" s="41">
        <f t="shared" si="5"/>
        <v>1.4079333660553</v>
      </c>
    </row>
    <row r="168" spans="8:13">
      <c r="H168" s="8">
        <v>202</v>
      </c>
      <c r="I168" s="8" t="s">
        <v>326</v>
      </c>
      <c r="J168">
        <v>4.16</v>
      </c>
      <c r="K168">
        <v>0</v>
      </c>
      <c r="L168" s="48">
        <f>IF(K168=1,"",IF(J168&lt;1.7,66,IF(J168&lt;2,(J168-1.7)*$F$11+66,IF(J168&lt;2.3,(J168-2)*$F$10+70,IF(J168&lt;2.7,(J168-2.3)*$F$9+73,IF(J168&lt;3,(J168-2.7)*$F$8+76,IF(J168&lt;3.3,(J168-3)*$F$7+80,IF(J168&lt;3.7,(J168-3.3)*$F$6+83,IF(J168&lt;4,(J168-3.7)*$F$5+87,IF(J168&lt;4.3,(J168-4)*$F$4+92,IF(J168&lt;=5,(J168-4.3)*$F$3+98,J168)))))))))))</f>
        <v>95.2</v>
      </c>
      <c r="M168" s="41">
        <f t="shared" si="5"/>
        <v>1.61346424144624</v>
      </c>
    </row>
    <row r="169" spans="8:13">
      <c r="H169" s="8">
        <v>203</v>
      </c>
      <c r="I169" s="8" t="s">
        <v>328</v>
      </c>
      <c r="J169">
        <v>3.73</v>
      </c>
      <c r="K169">
        <v>0</v>
      </c>
      <c r="L169" s="48">
        <f>IF(K169=1,"",IF(J169&lt;1.7,66,IF(J169&lt;2,(J169-1.7)*$F$11+66,IF(J169&lt;2.3,(J169-2)*$F$10+70,IF(J169&lt;2.7,(J169-2.3)*$F$9+73,IF(J169&lt;3,(J169-2.7)*$F$8+76,IF(J169&lt;3.3,(J169-3)*$F$7+80,IF(J169&lt;3.7,(J169-3.3)*$F$6+83,IF(J169&lt;4,(J169-3.7)*$F$5+87,IF(J169&lt;4.3,(J169-4)*$F$4+92,IF(J169&lt;=5,(J169-4.3)*$F$3+98,J169)))))))))))</f>
        <v>87.5</v>
      </c>
      <c r="M169" s="41">
        <f t="shared" si="5"/>
        <v>-0.364770434191601</v>
      </c>
    </row>
    <row r="170" spans="8:13">
      <c r="H170" s="8">
        <v>204</v>
      </c>
      <c r="I170" s="8" t="s">
        <v>330</v>
      </c>
      <c r="J170">
        <v>4.05</v>
      </c>
      <c r="K170">
        <v>0</v>
      </c>
      <c r="L170" s="48">
        <f>IF(K170=1,"",IF(J170&lt;1.7,66,IF(J170&lt;2,(J170-1.7)*$F$11+66,IF(J170&lt;2.3,(J170-2)*$F$10+70,IF(J170&lt;2.7,(J170-2.3)*$F$9+73,IF(J170&lt;3,(J170-2.7)*$F$8+76,IF(J170&lt;3.3,(J170-3)*$F$7+80,IF(J170&lt;3.7,(J170-3.3)*$F$6+83,IF(J170&lt;4,(J170-3.7)*$F$5+87,IF(J170&lt;4.3,(J170-4)*$F$4+92,IF(J170&lt;=5,(J170-4.3)*$F$3+98,J170)))))))))))</f>
        <v>93</v>
      </c>
      <c r="M170" s="41">
        <f t="shared" si="5"/>
        <v>1.04825433412115</v>
      </c>
    </row>
    <row r="171" spans="8:13">
      <c r="H171" s="8">
        <v>206</v>
      </c>
      <c r="I171" s="8" t="s">
        <v>331</v>
      </c>
      <c r="J171">
        <v>4.29</v>
      </c>
      <c r="K171">
        <v>0</v>
      </c>
      <c r="L171" s="48">
        <f>IF(K171=1,"",IF(J171&lt;1.7,66,IF(J171&lt;2,(J171-1.7)*$F$11+66,IF(J171&lt;2.3,(J171-2)*$F$10+70,IF(J171&lt;2.7,(J171-2.3)*$F$9+73,IF(J171&lt;3,(J171-2.7)*$F$8+76,IF(J171&lt;3.3,(J171-3)*$F$7+80,IF(J171&lt;3.7,(J171-3.3)*$F$6+83,IF(J171&lt;4,(J171-3.7)*$F$5+87,IF(J171&lt;4.3,(J171-4)*$F$4+92,IF(J171&lt;=5,(J171-4.3)*$F$3+98,J171)))))))))))</f>
        <v>97.8</v>
      </c>
      <c r="M171" s="41">
        <f t="shared" si="5"/>
        <v>2.28143958646681</v>
      </c>
    </row>
    <row r="172" spans="8:13">
      <c r="H172" s="8">
        <v>207</v>
      </c>
      <c r="I172" s="8" t="s">
        <v>332</v>
      </c>
      <c r="J172">
        <v>3.82</v>
      </c>
      <c r="K172">
        <v>0</v>
      </c>
      <c r="L172" s="48">
        <f>IF(K172=1,"",IF(J172&lt;1.7,66,IF(J172&lt;2,(J172-1.7)*$F$11+66,IF(J172&lt;2.3,(J172-2)*$F$10+70,IF(J172&lt;2.7,(J172-2.3)*$F$9+73,IF(J172&lt;3,(J172-2.7)*$F$8+76,IF(J172&lt;3.3,(J172-3)*$F$7+80,IF(J172&lt;3.7,(J172-3.3)*$F$6+83,IF(J172&lt;4,(J172-3.7)*$F$5+87,IF(J172&lt;4.3,(J172-4)*$F$4+92,IF(J172&lt;=5,(J172-4.3)*$F$3+98,J172)))))))))))</f>
        <v>89</v>
      </c>
      <c r="M172" s="41">
        <f t="shared" si="5"/>
        <v>0.0205999571664207</v>
      </c>
    </row>
    <row r="173" spans="8:13">
      <c r="H173" s="8">
        <v>208</v>
      </c>
      <c r="I173" s="8" t="s">
        <v>333</v>
      </c>
      <c r="J173">
        <v>3.6</v>
      </c>
      <c r="K173">
        <v>0</v>
      </c>
      <c r="L173" s="48">
        <f>IF(K173=1,"",IF(J173&lt;1.7,66,IF(J173&lt;2,(J173-1.7)*$F$11+66,IF(J173&lt;2.3,(J173-2)*$F$10+70,IF(J173&lt;2.7,(J173-2.3)*$F$9+73,IF(J173&lt;3,(J173-2.7)*$F$8+76,IF(J173&lt;3.3,(J173-3)*$F$7+80,IF(J173&lt;3.7,(J173-3.3)*$F$6+83,IF(J173&lt;4,(J173-3.7)*$F$5+87,IF(J173&lt;4.3,(J173-4)*$F$4+92,IF(J173&lt;=5,(J173-4.3)*$F$3+98,J173)))))))))))</f>
        <v>86</v>
      </c>
      <c r="M173" s="41">
        <f t="shared" si="5"/>
        <v>-0.750140825549623</v>
      </c>
    </row>
    <row r="174" spans="8:13">
      <c r="H174" s="8">
        <v>209</v>
      </c>
      <c r="I174" s="8" t="s">
        <v>334</v>
      </c>
      <c r="J174">
        <v>4.18</v>
      </c>
      <c r="K174">
        <v>0</v>
      </c>
      <c r="L174" s="48">
        <f>IF(K174=1,"",IF(J174&lt;1.7,66,IF(J174&lt;2,(J174-1.7)*$F$11+66,IF(J174&lt;2.3,(J174-2)*$F$10+70,IF(J174&lt;2.7,(J174-2.3)*$F$9+73,IF(J174&lt;3,(J174-2.7)*$F$8+76,IF(J174&lt;3.3,(J174-3)*$F$7+80,IF(J174&lt;3.7,(J174-3.3)*$F$6+83,IF(J174&lt;4,(J174-3.7)*$F$5+87,IF(J174&lt;4.3,(J174-4)*$F$4+92,IF(J174&lt;=5,(J174-4.3)*$F$3+98,J174)))))))))))</f>
        <v>95.6</v>
      </c>
      <c r="M174" s="41">
        <f t="shared" si="5"/>
        <v>1.71622967914172</v>
      </c>
    </row>
    <row r="175" spans="8:13">
      <c r="H175" s="8">
        <v>210</v>
      </c>
      <c r="I175" s="8" t="s">
        <v>335</v>
      </c>
      <c r="J175">
        <v>3.75</v>
      </c>
      <c r="K175">
        <v>0</v>
      </c>
      <c r="L175" s="48">
        <f>IF(K175=1,"",IF(J175&lt;1.7,66,IF(J175&lt;2,(J175-1.7)*$F$11+66,IF(J175&lt;2.3,(J175-2)*$F$10+70,IF(J175&lt;2.7,(J175-2.3)*$F$9+73,IF(J175&lt;3,(J175-2.7)*$F$8+76,IF(J175&lt;3.3,(J175-3)*$F$7+80,IF(J175&lt;3.7,(J175-3.3)*$F$6+83,IF(J175&lt;4,(J175-3.7)*$F$5+87,IF(J175&lt;4.3,(J175-4)*$F$4+92,IF(J175&lt;=5,(J175-4.3)*$F$3+98,J175)))))))))))</f>
        <v>87.8333333333333</v>
      </c>
      <c r="M175" s="41">
        <f t="shared" si="5"/>
        <v>-0.279132569445375</v>
      </c>
    </row>
    <row r="176" spans="8:13">
      <c r="H176" s="8">
        <v>211</v>
      </c>
      <c r="I176" s="8" t="s">
        <v>337</v>
      </c>
      <c r="J176">
        <v>4.08</v>
      </c>
      <c r="K176">
        <v>0</v>
      </c>
      <c r="L176" s="48">
        <f>IF(K176=1,"",IF(J176&lt;1.7,66,IF(J176&lt;2,(J176-1.7)*$F$11+66,IF(J176&lt;2.3,(J176-2)*$F$10+70,IF(J176&lt;2.7,(J176-2.3)*$F$9+73,IF(J176&lt;3,(J176-2.7)*$F$8+76,IF(J176&lt;3.3,(J176-3)*$F$7+80,IF(J176&lt;3.7,(J176-3.3)*$F$6+83,IF(J176&lt;4,(J176-3.7)*$F$5+87,IF(J176&lt;4.3,(J176-4)*$F$4+92,IF(J176&lt;=5,(J176-4.3)*$F$3+98,J176)))))))))))</f>
        <v>93.6</v>
      </c>
      <c r="M176" s="41">
        <f t="shared" si="5"/>
        <v>1.20240249066436</v>
      </c>
    </row>
    <row r="177" spans="8:13">
      <c r="H177" s="8">
        <v>212</v>
      </c>
      <c r="I177" s="8" t="s">
        <v>338</v>
      </c>
      <c r="J177">
        <v>88.42</v>
      </c>
      <c r="K177">
        <v>0</v>
      </c>
      <c r="L177" s="48">
        <f>IF(K177=1,"",IF(J177&lt;1.7,66,IF(J177&lt;2,(J177-1.7)*$F$11+66,IF(J177&lt;2.3,(J177-2)*$F$10+70,IF(J177&lt;2.7,(J177-2.3)*$F$9+73,IF(J177&lt;3,(J177-2.7)*$F$8+76,IF(J177&lt;3.3,(J177-3)*$F$7+80,IF(J177&lt;3.7,(J177-3.3)*$F$6+83,IF(J177&lt;4,(J177-3.7)*$F$5+87,IF(J177&lt;4.3,(J177-4)*$F$4+92,IF(J177&lt;=5,(J177-4.3)*$F$3+98,J177)))))))))))</f>
        <v>88.42</v>
      </c>
      <c r="M177" s="41">
        <f t="shared" si="5"/>
        <v>-0.128409927492014</v>
      </c>
    </row>
    <row r="178" spans="8:13">
      <c r="H178" s="8">
        <v>214</v>
      </c>
      <c r="I178" s="8" t="s">
        <v>340</v>
      </c>
      <c r="J178">
        <v>88.31</v>
      </c>
      <c r="K178">
        <v>0</v>
      </c>
      <c r="L178" s="48">
        <f>IF(K178=1,"",IF(J178&lt;1.7,66,IF(J178&lt;2,(J178-1.7)*$F$11+66,IF(J178&lt;2.3,(J178-2)*$F$10+70,IF(J178&lt;2.7,(J178-2.3)*$F$9+73,IF(J178&lt;3,(J178-2.7)*$F$8+76,IF(J178&lt;3.3,(J178-3)*$F$7+80,IF(J178&lt;3.7,(J178-3.3)*$F$6+83,IF(J178&lt;4,(J178-3.7)*$F$5+87,IF(J178&lt;4.3,(J178-4)*$F$4+92,IF(J178&lt;=5,(J178-4.3)*$F$3+98,J178)))))))))))</f>
        <v>88.31</v>
      </c>
      <c r="M178" s="41">
        <f t="shared" si="5"/>
        <v>-0.156670422858269</v>
      </c>
    </row>
    <row r="179" spans="8:13">
      <c r="H179" s="8">
        <v>215</v>
      </c>
      <c r="I179" s="8" t="s">
        <v>341</v>
      </c>
      <c r="J179">
        <v>3.1</v>
      </c>
      <c r="K179">
        <v>0</v>
      </c>
      <c r="L179" s="48">
        <f>IF(K179=1,"",IF(J179&lt;1.7,66,IF(J179&lt;2,(J179-1.7)*$F$11+66,IF(J179&lt;2.3,(J179-2)*$F$10+70,IF(J179&lt;2.7,(J179-2.3)*$F$9+73,IF(J179&lt;3,(J179-2.7)*$F$8+76,IF(J179&lt;3.3,(J179-3)*$F$7+80,IF(J179&lt;3.7,(J179-3.3)*$F$6+83,IF(J179&lt;4,(J179-3.7)*$F$5+87,IF(J179&lt;4.3,(J179-4)*$F$4+92,IF(J179&lt;=5,(J179-4.3)*$F$3+98,J179)))))))))))</f>
        <v>81</v>
      </c>
      <c r="M179" s="41">
        <f t="shared" si="5"/>
        <v>-2.03470879674303</v>
      </c>
    </row>
    <row r="180" spans="8:13">
      <c r="H180" s="8">
        <v>216</v>
      </c>
      <c r="I180" s="8" t="s">
        <v>342</v>
      </c>
      <c r="J180">
        <v>3.77</v>
      </c>
      <c r="K180">
        <v>0</v>
      </c>
      <c r="L180" s="48">
        <f>IF(K180=1,"",IF(J180&lt;1.7,66,IF(J180&lt;2,(J180-1.7)*$F$11+66,IF(J180&lt;2.3,(J180-2)*$F$10+70,IF(J180&lt;2.7,(J180-2.3)*$F$9+73,IF(J180&lt;3,(J180-2.7)*$F$8+76,IF(J180&lt;3.3,(J180-3)*$F$7+80,IF(J180&lt;3.7,(J180-3.3)*$F$6+83,IF(J180&lt;4,(J180-3.7)*$F$5+87,IF(J180&lt;4.3,(J180-4)*$F$4+92,IF(J180&lt;=5,(J180-4.3)*$F$3+98,J180)))))))))))</f>
        <v>88.1666666666667</v>
      </c>
      <c r="M180" s="41">
        <f t="shared" si="5"/>
        <v>-0.193494704699146</v>
      </c>
    </row>
    <row r="181" spans="8:13">
      <c r="H181" s="8">
        <v>217</v>
      </c>
      <c r="I181" s="8" t="s">
        <v>344</v>
      </c>
      <c r="J181">
        <v>3.87</v>
      </c>
      <c r="K181">
        <v>0</v>
      </c>
      <c r="L181" s="48">
        <f>IF(K181=1,"",IF(J181&lt;1.7,66,IF(J181&lt;2,(J181-1.7)*$F$11+66,IF(J181&lt;2.3,(J181-2)*$F$10+70,IF(J181&lt;2.7,(J181-2.3)*$F$9+73,IF(J181&lt;3,(J181-2.7)*$F$8+76,IF(J181&lt;3.3,(J181-3)*$F$7+80,IF(J181&lt;3.7,(J181-3.3)*$F$6+83,IF(J181&lt;4,(J181-3.7)*$F$5+87,IF(J181&lt;4.3,(J181-4)*$F$4+92,IF(J181&lt;=5,(J181-4.3)*$F$3+98,J181)))))))))))</f>
        <v>89.8333333333333</v>
      </c>
      <c r="M181" s="41">
        <f t="shared" si="5"/>
        <v>0.234694619031987</v>
      </c>
    </row>
    <row r="182" spans="8:13">
      <c r="H182" s="8">
        <v>218</v>
      </c>
      <c r="I182" s="8" t="s">
        <v>345</v>
      </c>
      <c r="J182">
        <v>4.03</v>
      </c>
      <c r="K182">
        <v>0</v>
      </c>
      <c r="L182" s="48">
        <f>IF(K182=1,"",IF(J182&lt;1.7,66,IF(J182&lt;2,(J182-1.7)*$F$11+66,IF(J182&lt;2.3,(J182-2)*$F$10+70,IF(J182&lt;2.7,(J182-2.3)*$F$9+73,IF(J182&lt;3,(J182-2.7)*$F$8+76,IF(J182&lt;3.3,(J182-3)*$F$7+80,IF(J182&lt;3.7,(J182-3.3)*$F$6+83,IF(J182&lt;4,(J182-3.7)*$F$5+87,IF(J182&lt;4.3,(J182-4)*$F$4+92,IF(J182&lt;=5,(J182-4.3)*$F$3+98,J182)))))))))))</f>
        <v>92.6</v>
      </c>
      <c r="M182" s="41">
        <f t="shared" si="5"/>
        <v>0.945488896425675</v>
      </c>
    </row>
    <row r="183" spans="8:13">
      <c r="H183" s="8">
        <v>219</v>
      </c>
      <c r="I183" s="8" t="s">
        <v>346</v>
      </c>
      <c r="J183">
        <v>3.82</v>
      </c>
      <c r="K183">
        <v>0</v>
      </c>
      <c r="L183" s="48">
        <f>IF(K183=1,"",IF(J183&lt;1.7,66,IF(J183&lt;2,(J183-1.7)*$F$11+66,IF(J183&lt;2.3,(J183-2)*$F$10+70,IF(J183&lt;2.7,(J183-2.3)*$F$9+73,IF(J183&lt;3,(J183-2.7)*$F$8+76,IF(J183&lt;3.3,(J183-3)*$F$7+80,IF(J183&lt;3.7,(J183-3.3)*$F$6+83,IF(J183&lt;4,(J183-3.7)*$F$5+87,IF(J183&lt;4.3,(J183-4)*$F$4+92,IF(J183&lt;=5,(J183-4.3)*$F$3+98,J183)))))))))))</f>
        <v>89</v>
      </c>
      <c r="M183" s="41">
        <f t="shared" si="5"/>
        <v>0.0205999571664207</v>
      </c>
    </row>
    <row r="184" spans="8:13">
      <c r="H184" s="8">
        <v>220</v>
      </c>
      <c r="I184" s="8" t="s">
        <v>347</v>
      </c>
      <c r="J184">
        <v>4.08</v>
      </c>
      <c r="K184">
        <v>0</v>
      </c>
      <c r="L184" s="48">
        <f>IF(K184=1,"",IF(J184&lt;1.7,66,IF(J184&lt;2,(J184-1.7)*$F$11+66,IF(J184&lt;2.3,(J184-2)*$F$10+70,IF(J184&lt;2.7,(J184-2.3)*$F$9+73,IF(J184&lt;3,(J184-2.7)*$F$8+76,IF(J184&lt;3.3,(J184-3)*$F$7+80,IF(J184&lt;3.7,(J184-3.3)*$F$6+83,IF(J184&lt;4,(J184-3.7)*$F$5+87,IF(J184&lt;4.3,(J184-4)*$F$4+92,IF(J184&lt;=5,(J184-4.3)*$F$3+98,J184)))))))))))</f>
        <v>93.6</v>
      </c>
      <c r="M184" s="41">
        <f t="shared" si="5"/>
        <v>1.20240249066436</v>
      </c>
    </row>
    <row r="185" spans="8:13">
      <c r="H185" s="8">
        <v>221</v>
      </c>
      <c r="I185" s="8" t="s">
        <v>348</v>
      </c>
      <c r="J185">
        <v>3.53</v>
      </c>
      <c r="K185">
        <v>0</v>
      </c>
      <c r="L185" s="48">
        <f>IF(K185=1,"",IF(J185&lt;1.7,66,IF(J185&lt;2,(J185-1.7)*$F$11+66,IF(J185&lt;2.3,(J185-2)*$F$10+70,IF(J185&lt;2.7,(J185-2.3)*$F$9+73,IF(J185&lt;3,(J185-2.7)*$F$8+76,IF(J185&lt;3.3,(J185-3)*$F$7+80,IF(J185&lt;3.7,(J185-3.3)*$F$6+83,IF(J185&lt;4,(J185-3.7)*$F$5+87,IF(J185&lt;4.3,(J185-4)*$F$4+92,IF(J185&lt;=5,(J185-4.3)*$F$3+98,J185)))))))))))</f>
        <v>85.3</v>
      </c>
      <c r="M185" s="41">
        <f t="shared" si="5"/>
        <v>-0.929980341516701</v>
      </c>
    </row>
    <row r="186" spans="8:13">
      <c r="H186" s="8">
        <v>223</v>
      </c>
      <c r="I186" s="8" t="s">
        <v>349</v>
      </c>
      <c r="J186">
        <v>3.63</v>
      </c>
      <c r="K186">
        <v>0</v>
      </c>
      <c r="L186" s="48">
        <f>IF(K186=1,"",IF(J186&lt;1.7,66,IF(J186&lt;2,(J186-1.7)*$F$11+66,IF(J186&lt;2.3,(J186-2)*$F$10+70,IF(J186&lt;2.7,(J186-2.3)*$F$9+73,IF(J186&lt;3,(J186-2.7)*$F$8+76,IF(J186&lt;3.3,(J186-3)*$F$7+80,IF(J186&lt;3.7,(J186-3.3)*$F$6+83,IF(J186&lt;4,(J186-3.7)*$F$5+87,IF(J186&lt;4.3,(J186-4)*$F$4+92,IF(J186&lt;=5,(J186-4.3)*$F$3+98,J186)))))))))))</f>
        <v>86.3</v>
      </c>
      <c r="M186" s="41">
        <f t="shared" si="5"/>
        <v>-0.673066747278019</v>
      </c>
    </row>
    <row r="187" spans="8:13">
      <c r="H187" s="8">
        <v>224</v>
      </c>
      <c r="I187" s="8" t="s">
        <v>350</v>
      </c>
      <c r="J187">
        <v>3.28</v>
      </c>
      <c r="K187">
        <v>0</v>
      </c>
      <c r="L187" s="48">
        <f>IF(K187=1,"",IF(J187&lt;1.7,66,IF(J187&lt;2,(J187-1.7)*$F$11+66,IF(J187&lt;2.3,(J187-2)*$F$10+70,IF(J187&lt;2.7,(J187-2.3)*$F$9+73,IF(J187&lt;3,(J187-2.7)*$F$8+76,IF(J187&lt;3.3,(J187-3)*$F$7+80,IF(J187&lt;3.7,(J187-3.3)*$F$6+83,IF(J187&lt;4,(J187-3.7)*$F$5+87,IF(J187&lt;4.3,(J187-4)*$F$4+92,IF(J187&lt;=5,(J187-4.3)*$F$3+98,J187)))))))))))</f>
        <v>82.8</v>
      </c>
      <c r="M187" s="41">
        <f t="shared" si="5"/>
        <v>-1.5722643271134</v>
      </c>
    </row>
    <row r="188" spans="8:13">
      <c r="H188" s="8">
        <v>225</v>
      </c>
      <c r="I188" s="8" t="s">
        <v>352</v>
      </c>
      <c r="J188">
        <v>88.87</v>
      </c>
      <c r="K188">
        <v>0</v>
      </c>
      <c r="L188" s="48">
        <f>IF(K188=1,"",IF(J188&lt;1.7,66,IF(J188&lt;2,(J188-1.7)*$F$11+66,IF(J188&lt;2.3,(J188-2)*$F$10+70,IF(J188&lt;2.7,(J188-2.3)*$F$9+73,IF(J188&lt;3,(J188-2.7)*$F$8+76,IF(J188&lt;3.3,(J188-3)*$F$7+80,IF(J188&lt;3.7,(J188-3.3)*$F$6+83,IF(J188&lt;4,(J188-3.7)*$F$5+87,IF(J188&lt;4.3,(J188-4)*$F$4+92,IF(J188&lt;=5,(J188-4.3)*$F$3+98,J188)))))))))))</f>
        <v>88.87</v>
      </c>
      <c r="M188" s="41">
        <f t="shared" si="5"/>
        <v>-0.0127988100846067</v>
      </c>
    </row>
    <row r="189" spans="8:13">
      <c r="H189" s="8">
        <v>226</v>
      </c>
      <c r="I189" s="8" t="s">
        <v>353</v>
      </c>
      <c r="J189">
        <v>3.94</v>
      </c>
      <c r="K189">
        <v>0</v>
      </c>
      <c r="L189" s="48">
        <f>IF(K189=1,"",IF(J189&lt;1.7,66,IF(J189&lt;2,(J189-1.7)*$F$11+66,IF(J189&lt;2.3,(J189-2)*$F$10+70,IF(J189&lt;2.7,(J189-2.3)*$F$9+73,IF(J189&lt;3,(J189-2.7)*$F$8+76,IF(J189&lt;3.3,(J189-3)*$F$7+80,IF(J189&lt;3.7,(J189-3.3)*$F$6+83,IF(J189&lt;4,(J189-3.7)*$F$5+87,IF(J189&lt;4.3,(J189-4)*$F$4+92,IF(J189&lt;=5,(J189-4.3)*$F$3+98,J189)))))))))))</f>
        <v>91</v>
      </c>
      <c r="M189" s="41">
        <f t="shared" si="5"/>
        <v>0.534427145643783</v>
      </c>
    </row>
    <row r="190" spans="8:13">
      <c r="H190" s="8">
        <v>227</v>
      </c>
      <c r="I190" s="8" t="s">
        <v>355</v>
      </c>
      <c r="J190">
        <v>87.85</v>
      </c>
      <c r="K190">
        <v>0</v>
      </c>
      <c r="L190" s="48">
        <f>IF(K190=1,"",IF(J190&lt;1.7,66,IF(J190&lt;2,(J190-1.7)*$F$11+66,IF(J190&lt;2.3,(J190-2)*$F$10+70,IF(J190&lt;2.7,(J190-2.3)*$F$9+73,IF(J190&lt;3,(J190-2.7)*$F$8+76,IF(J190&lt;3.3,(J190-3)*$F$7+80,IF(J190&lt;3.7,(J190-3.3)*$F$6+83,IF(J190&lt;4,(J190-3.7)*$F$5+87,IF(J190&lt;4.3,(J190-4)*$F$4+92,IF(J190&lt;=5,(J190-4.3)*$F$3+98,J190)))))))))))</f>
        <v>87.85</v>
      </c>
      <c r="M190" s="41">
        <f t="shared" si="5"/>
        <v>-0.274850676208064</v>
      </c>
    </row>
    <row r="191" spans="8:13">
      <c r="H191" s="8">
        <v>228</v>
      </c>
      <c r="I191" s="8" t="s">
        <v>356</v>
      </c>
      <c r="J191">
        <v>88.65</v>
      </c>
      <c r="K191">
        <v>0</v>
      </c>
      <c r="L191" s="48">
        <f>IF(K191=1,"",IF(J191&lt;1.7,66,IF(J191&lt;2,(J191-1.7)*$F$11+66,IF(J191&lt;2.3,(J191-2)*$F$10+70,IF(J191&lt;2.7,(J191-2.3)*$F$9+73,IF(J191&lt;3,(J191-2.7)*$F$8+76,IF(J191&lt;3.3,(J191-3)*$F$7+80,IF(J191&lt;3.7,(J191-3.3)*$F$6+83,IF(J191&lt;4,(J191-3.7)*$F$5+87,IF(J191&lt;4.3,(J191-4)*$F$4+92,IF(J191&lt;=5,(J191-4.3)*$F$3+98,J191)))))))))))</f>
        <v>88.65</v>
      </c>
      <c r="M191" s="41">
        <f t="shared" si="5"/>
        <v>-0.0693198008171163</v>
      </c>
    </row>
    <row r="192" spans="8:13">
      <c r="H192" s="8">
        <v>229</v>
      </c>
      <c r="I192" s="8" t="s">
        <v>357</v>
      </c>
      <c r="J192">
        <v>86.56</v>
      </c>
      <c r="K192">
        <v>0</v>
      </c>
      <c r="L192" s="48">
        <f>IF(K192=1,"",IF(J192&lt;1.7,66,IF(J192&lt;2,(J192-1.7)*$F$11+66,IF(J192&lt;2.3,(J192-2)*$F$10+70,IF(J192&lt;2.7,(J192-2.3)*$F$9+73,IF(J192&lt;3,(J192-2.7)*$F$8+76,IF(J192&lt;3.3,(J192-3)*$F$7+80,IF(J192&lt;3.7,(J192-3.3)*$F$6+83,IF(J192&lt;4,(J192-3.7)*$F$5+87,IF(J192&lt;4.3,(J192-4)*$F$4+92,IF(J192&lt;=5,(J192-4.3)*$F$3+98,J192)))))))))))</f>
        <v>86.56</v>
      </c>
      <c r="M192" s="41">
        <f t="shared" si="5"/>
        <v>-0.606269212775961</v>
      </c>
    </row>
    <row r="193" spans="8:13">
      <c r="H193" s="8">
        <v>230</v>
      </c>
      <c r="I193" s="8" t="s">
        <v>358</v>
      </c>
      <c r="J193">
        <v>87.99</v>
      </c>
      <c r="K193">
        <v>0</v>
      </c>
      <c r="L193" s="48">
        <f>IF(K193=1,"",IF(J193&lt;1.7,66,IF(J193&lt;2,(J193-1.7)*$F$11+66,IF(J193&lt;2.3,(J193-2)*$F$10+70,IF(J193&lt;2.7,(J193-2.3)*$F$9+73,IF(J193&lt;3,(J193-2.7)*$F$8+76,IF(J193&lt;3.3,(J193-3)*$F$7+80,IF(J193&lt;3.7,(J193-3.3)*$F$6+83,IF(J193&lt;4,(J193-3.7)*$F$5+87,IF(J193&lt;4.3,(J193-4)*$F$4+92,IF(J193&lt;=5,(J193-4.3)*$F$3+98,J193)))))))))))</f>
        <v>87.99</v>
      </c>
      <c r="M193" s="41">
        <f t="shared" si="5"/>
        <v>-0.238882773014649</v>
      </c>
    </row>
    <row r="194" spans="8:13">
      <c r="H194" s="8">
        <v>232</v>
      </c>
      <c r="I194" s="8" t="s">
        <v>359</v>
      </c>
      <c r="J194">
        <v>84.24</v>
      </c>
      <c r="K194">
        <v>0</v>
      </c>
      <c r="L194" s="48">
        <f>IF(K194=1,"",IF(J194&lt;1.7,66,IF(J194&lt;2,(J194-1.7)*$F$11+66,IF(J194&lt;2.3,(J194-2)*$F$10+70,IF(J194&lt;2.7,(J194-2.3)*$F$9+73,IF(J194&lt;3,(J194-2.7)*$F$8+76,IF(J194&lt;3.3,(J194-3)*$F$7+80,IF(J194&lt;3.7,(J194-3.3)*$F$6+83,IF(J194&lt;4,(J194-3.7)*$F$5+87,IF(J194&lt;4.3,(J194-4)*$F$4+92,IF(J194&lt;=5,(J194-4.3)*$F$3+98,J194)))))))))))</f>
        <v>84.24</v>
      </c>
      <c r="M194" s="41">
        <f t="shared" si="5"/>
        <v>-1.2023087514097</v>
      </c>
    </row>
    <row r="195" spans="8:13">
      <c r="H195" s="8">
        <v>233</v>
      </c>
      <c r="I195" s="8" t="s">
        <v>360</v>
      </c>
      <c r="J195">
        <v>89.8</v>
      </c>
      <c r="K195">
        <v>0</v>
      </c>
      <c r="L195" s="48">
        <f>IF(K195=1,"",IF(J195&lt;1.7,66,IF(J195&lt;2,(J195-1.7)*$F$11+66,IF(J195&lt;2.3,(J195-2)*$F$10+70,IF(J195&lt;2.7,(J195-2.3)*$F$9+73,IF(J195&lt;3,(J195-2.7)*$F$8+76,IF(J195&lt;3.3,(J195-3)*$F$7+80,IF(J195&lt;3.7,(J195-3.3)*$F$6+83,IF(J195&lt;4,(J195-3.7)*$F$5+87,IF(J195&lt;4.3,(J195-4)*$F$4+92,IF(J195&lt;=5,(J195-4.3)*$F$3+98,J195)))))))))))</f>
        <v>89.8</v>
      </c>
      <c r="M195" s="41">
        <f t="shared" ref="M195:M258" si="6">IFERROR(((L195-AVERAGE($L$2:$L$978))/STDEV($L$2:$L$978)),(MEDIAN($L$2:$L$978)-AVERAGE($L$2:$L$978))/STDEV($L$2:$L$978))</f>
        <v>0.226130832557365</v>
      </c>
    </row>
    <row r="196" spans="8:13">
      <c r="H196" s="8">
        <v>234</v>
      </c>
      <c r="I196" s="8" t="s">
        <v>361</v>
      </c>
      <c r="J196">
        <v>86.32</v>
      </c>
      <c r="K196">
        <v>0</v>
      </c>
      <c r="L196" s="48">
        <f>IF(K196=1,"",IF(J196&lt;1.7,66,IF(J196&lt;2,(J196-1.7)*$F$11+66,IF(J196&lt;2.3,(J196-2)*$F$10+70,IF(J196&lt;2.7,(J196-2.3)*$F$9+73,IF(J196&lt;3,(J196-2.7)*$F$8+76,IF(J196&lt;3.3,(J196-3)*$F$7+80,IF(J196&lt;3.7,(J196-3.3)*$F$6+83,IF(J196&lt;4,(J196-3.7)*$F$5+87,IF(J196&lt;4.3,(J196-4)*$F$4+92,IF(J196&lt;=5,(J196-4.3)*$F$3+98,J196)))))))))))</f>
        <v>86.32</v>
      </c>
      <c r="M196" s="41">
        <f t="shared" si="6"/>
        <v>-0.667928475393247</v>
      </c>
    </row>
    <row r="197" spans="8:13">
      <c r="H197" s="8">
        <v>235</v>
      </c>
      <c r="I197" s="8" t="s">
        <v>363</v>
      </c>
      <c r="J197">
        <v>88.2</v>
      </c>
      <c r="K197">
        <v>0</v>
      </c>
      <c r="L197" s="48">
        <f>IF(K197=1,"",IF(J197&lt;1.7,66,IF(J197&lt;2,(J197-1.7)*$F$11+66,IF(J197&lt;2.3,(J197-2)*$F$10+70,IF(J197&lt;2.7,(J197-2.3)*$F$9+73,IF(J197&lt;3,(J197-2.7)*$F$8+76,IF(J197&lt;3.3,(J197-3)*$F$7+80,IF(J197&lt;3.7,(J197-3.3)*$F$6+83,IF(J197&lt;4,(J197-3.7)*$F$5+87,IF(J197&lt;4.3,(J197-4)*$F$4+92,IF(J197&lt;=5,(J197-4.3)*$F$3+98,J197)))))))))))</f>
        <v>88.2</v>
      </c>
      <c r="M197" s="41">
        <f t="shared" si="6"/>
        <v>-0.184930918224524</v>
      </c>
    </row>
    <row r="198" spans="8:13">
      <c r="H198" s="8">
        <v>236</v>
      </c>
      <c r="I198" s="8" t="s">
        <v>364</v>
      </c>
      <c r="J198">
        <v>3.97</v>
      </c>
      <c r="K198">
        <v>0</v>
      </c>
      <c r="L198" s="48">
        <f>IF(K198=1,"",IF(J198&lt;1.7,66,IF(J198&lt;2,(J198-1.7)*$F$11+66,IF(J198&lt;2.3,(J198-2)*$F$10+70,IF(J198&lt;2.7,(J198-2.3)*$F$9+73,IF(J198&lt;3,(J198-2.7)*$F$8+76,IF(J198&lt;3.3,(J198-3)*$F$7+80,IF(J198&lt;3.7,(J198-3.3)*$F$6+83,IF(J198&lt;4,(J198-3.7)*$F$5+87,IF(J198&lt;4.3,(J198-4)*$F$4+92,IF(J198&lt;=5,(J198-4.3)*$F$3+98,J198)))))))))))</f>
        <v>91.5</v>
      </c>
      <c r="M198" s="41">
        <f t="shared" si="6"/>
        <v>0.662883942763124</v>
      </c>
    </row>
    <row r="199" spans="8:13">
      <c r="H199" s="8">
        <v>237</v>
      </c>
      <c r="I199" s="8" t="s">
        <v>365</v>
      </c>
      <c r="J199">
        <v>89.47</v>
      </c>
      <c r="K199">
        <v>0</v>
      </c>
      <c r="L199" s="48">
        <f>IF(K199=1,"",IF(J199&lt;1.7,66,IF(J199&lt;2,(J199-1.7)*$F$11+66,IF(J199&lt;2.3,(J199-2)*$F$10+70,IF(J199&lt;2.7,(J199-2.3)*$F$9+73,IF(J199&lt;3,(J199-2.7)*$F$8+76,IF(J199&lt;3.3,(J199-3)*$F$7+80,IF(J199&lt;3.7,(J199-3.3)*$F$6+83,IF(J199&lt;4,(J199-3.7)*$F$5+87,IF(J199&lt;4.3,(J199-4)*$F$4+92,IF(J199&lt;=5,(J199-4.3)*$F$3+98,J199)))))))))))</f>
        <v>89.47</v>
      </c>
      <c r="M199" s="41">
        <f t="shared" si="6"/>
        <v>0.141349346458601</v>
      </c>
    </row>
    <row r="200" spans="8:13">
      <c r="H200" s="8">
        <v>241</v>
      </c>
      <c r="I200" s="8" t="s">
        <v>366</v>
      </c>
      <c r="J200">
        <v>90.01</v>
      </c>
      <c r="K200">
        <v>0</v>
      </c>
      <c r="L200" s="48">
        <f>IF(K200=1,"",IF(J200&lt;1.7,66,IF(J200&lt;2,(J200-1.7)*$F$11+66,IF(J200&lt;2.3,(J200-2)*$F$10+70,IF(J200&lt;2.7,(J200-2.3)*$F$9+73,IF(J200&lt;3,(J200-2.7)*$F$8+76,IF(J200&lt;3.3,(J200-3)*$F$7+80,IF(J200&lt;3.7,(J200-3.3)*$F$6+83,IF(J200&lt;4,(J200-3.7)*$F$5+87,IF(J200&lt;4.3,(J200-4)*$F$4+92,IF(J200&lt;=5,(J200-4.3)*$F$3+98,J200)))))))))))</f>
        <v>90.01</v>
      </c>
      <c r="M200" s="41">
        <f t="shared" si="6"/>
        <v>0.28008268734749</v>
      </c>
    </row>
    <row r="201" spans="8:13">
      <c r="H201" s="8">
        <v>242</v>
      </c>
      <c r="I201" s="8" t="s">
        <v>367</v>
      </c>
      <c r="J201">
        <v>3.86</v>
      </c>
      <c r="K201">
        <v>0</v>
      </c>
      <c r="L201" s="48">
        <f>IF(K201=1,"",IF(J201&lt;1.7,66,IF(J201&lt;2,(J201-1.7)*$F$11+66,IF(J201&lt;2.3,(J201-2)*$F$10+70,IF(J201&lt;2.7,(J201-2.3)*$F$9+73,IF(J201&lt;3,(J201-2.7)*$F$8+76,IF(J201&lt;3.3,(J201-3)*$F$7+80,IF(J201&lt;3.7,(J201-3.3)*$F$6+83,IF(J201&lt;4,(J201-3.7)*$F$5+87,IF(J201&lt;4.3,(J201-4)*$F$4+92,IF(J201&lt;=5,(J201-4.3)*$F$3+98,J201)))))))))))</f>
        <v>89.6666666666667</v>
      </c>
      <c r="M201" s="41">
        <f t="shared" si="6"/>
        <v>0.191875686658872</v>
      </c>
    </row>
    <row r="202" spans="8:13">
      <c r="H202" s="8">
        <v>243</v>
      </c>
      <c r="I202" s="8" t="s">
        <v>368</v>
      </c>
      <c r="J202">
        <v>3.89</v>
      </c>
      <c r="K202">
        <v>0</v>
      </c>
      <c r="L202" s="48">
        <f>IF(K202=1,"",IF(J202&lt;1.7,66,IF(J202&lt;2,(J202-1.7)*$F$11+66,IF(J202&lt;2.3,(J202-2)*$F$10+70,IF(J202&lt;2.7,(J202-2.3)*$F$9+73,IF(J202&lt;3,(J202-2.7)*$F$8+76,IF(J202&lt;3.3,(J202-3)*$F$7+80,IF(J202&lt;3.7,(J202-3.3)*$F$6+83,IF(J202&lt;4,(J202-3.7)*$F$5+87,IF(J202&lt;4.3,(J202-4)*$F$4+92,IF(J202&lt;=5,(J202-4.3)*$F$3+98,J202)))))))))))</f>
        <v>90.1666666666667</v>
      </c>
      <c r="M202" s="41">
        <f t="shared" si="6"/>
        <v>0.320332483778217</v>
      </c>
    </row>
    <row r="203" spans="8:13">
      <c r="H203" s="8">
        <v>244</v>
      </c>
      <c r="I203" s="8" t="s">
        <v>369</v>
      </c>
      <c r="J203">
        <v>91.13</v>
      </c>
      <c r="K203">
        <v>0</v>
      </c>
      <c r="L203" s="48">
        <f>IF(K203=1,"",IF(J203&lt;1.7,66,IF(J203&lt;2,(J203-1.7)*$F$11+66,IF(J203&lt;2.3,(J203-2)*$F$10+70,IF(J203&lt;2.7,(J203-2.3)*$F$9+73,IF(J203&lt;3,(J203-2.7)*$F$8+76,IF(J203&lt;3.3,(J203-3)*$F$7+80,IF(J203&lt;3.7,(J203-3.3)*$F$6+83,IF(J203&lt;4,(J203-3.7)*$F$5+87,IF(J203&lt;4.3,(J203-4)*$F$4+92,IF(J203&lt;=5,(J203-4.3)*$F$3+98,J203)))))))))))</f>
        <v>91.13</v>
      </c>
      <c r="M203" s="41">
        <f t="shared" si="6"/>
        <v>0.56782591289481</v>
      </c>
    </row>
    <row r="204" spans="8:13">
      <c r="H204" s="8">
        <v>245</v>
      </c>
      <c r="I204" s="8" t="s">
        <v>370</v>
      </c>
      <c r="J204">
        <v>3.97</v>
      </c>
      <c r="K204">
        <v>0</v>
      </c>
      <c r="L204" s="48">
        <f>IF(K204=1,"",IF(J204&lt;1.7,66,IF(J204&lt;2,(J204-1.7)*$F$11+66,IF(J204&lt;2.3,(J204-2)*$F$10+70,IF(J204&lt;2.7,(J204-2.3)*$F$9+73,IF(J204&lt;3,(J204-2.7)*$F$8+76,IF(J204&lt;3.3,(J204-3)*$F$7+80,IF(J204&lt;3.7,(J204-3.3)*$F$6+83,IF(J204&lt;4,(J204-3.7)*$F$5+87,IF(J204&lt;4.3,(J204-4)*$F$4+92,IF(J204&lt;=5,(J204-4.3)*$F$3+98,J204)))))))))))</f>
        <v>91.5</v>
      </c>
      <c r="M204" s="41">
        <f t="shared" si="6"/>
        <v>0.662883942763124</v>
      </c>
    </row>
    <row r="205" spans="8:13">
      <c r="H205" s="8">
        <v>246</v>
      </c>
      <c r="I205" s="8" t="s">
        <v>371</v>
      </c>
      <c r="J205">
        <v>3.38</v>
      </c>
      <c r="K205">
        <v>0</v>
      </c>
      <c r="L205" s="48">
        <f>IF(K205=1,"",IF(J205&lt;1.7,66,IF(J205&lt;2,(J205-1.7)*$F$11+66,IF(J205&lt;2.3,(J205-2)*$F$10+70,IF(J205&lt;2.7,(J205-2.3)*$F$9+73,IF(J205&lt;3,(J205-2.7)*$F$8+76,IF(J205&lt;3.3,(J205-3)*$F$7+80,IF(J205&lt;3.7,(J205-3.3)*$F$6+83,IF(J205&lt;4,(J205-3.7)*$F$5+87,IF(J205&lt;4.3,(J205-4)*$F$4+92,IF(J205&lt;=5,(J205-4.3)*$F$3+98,J205)))))))))))</f>
        <v>83.8</v>
      </c>
      <c r="M205" s="41">
        <f t="shared" si="6"/>
        <v>-1.31535073287472</v>
      </c>
    </row>
    <row r="206" spans="8:13">
      <c r="H206" s="8">
        <v>247</v>
      </c>
      <c r="I206" s="8" t="s">
        <v>373</v>
      </c>
      <c r="J206">
        <v>3.4</v>
      </c>
      <c r="K206">
        <v>0</v>
      </c>
      <c r="L206" s="48">
        <f>IF(K206=1,"",IF(J206&lt;1.7,66,IF(J206&lt;2,(J206-1.7)*$F$11+66,IF(J206&lt;2.3,(J206-2)*$F$10+70,IF(J206&lt;2.7,(J206-2.3)*$F$9+73,IF(J206&lt;3,(J206-2.7)*$F$8+76,IF(J206&lt;3.3,(J206-3)*$F$7+80,IF(J206&lt;3.7,(J206-3.3)*$F$6+83,IF(J206&lt;4,(J206-3.7)*$F$5+87,IF(J206&lt;4.3,(J206-4)*$F$4+92,IF(J206&lt;=5,(J206-4.3)*$F$3+98,J206)))))))))))</f>
        <v>84</v>
      </c>
      <c r="M206" s="41">
        <f t="shared" si="6"/>
        <v>-1.26396801402699</v>
      </c>
    </row>
    <row r="207" spans="8:13">
      <c r="H207" s="8">
        <v>249</v>
      </c>
      <c r="I207" s="8" t="s">
        <v>374</v>
      </c>
      <c r="J207">
        <v>4.03</v>
      </c>
      <c r="K207">
        <v>0</v>
      </c>
      <c r="L207" s="48">
        <f>IF(K207=1,"",IF(J207&lt;1.7,66,IF(J207&lt;2,(J207-1.7)*$F$11+66,IF(J207&lt;2.3,(J207-2)*$F$10+70,IF(J207&lt;2.7,(J207-2.3)*$F$9+73,IF(J207&lt;3,(J207-2.7)*$F$8+76,IF(J207&lt;3.3,(J207-3)*$F$7+80,IF(J207&lt;3.7,(J207-3.3)*$F$6+83,IF(J207&lt;4,(J207-3.7)*$F$5+87,IF(J207&lt;4.3,(J207-4)*$F$4+92,IF(J207&lt;=5,(J207-4.3)*$F$3+98,J207)))))))))))</f>
        <v>92.6</v>
      </c>
      <c r="M207" s="41">
        <f t="shared" si="6"/>
        <v>0.945488896425675</v>
      </c>
    </row>
    <row r="208" spans="8:13">
      <c r="H208" s="8">
        <v>251</v>
      </c>
      <c r="I208" s="8" t="s">
        <v>376</v>
      </c>
      <c r="J208">
        <v>4.38</v>
      </c>
      <c r="K208">
        <v>0</v>
      </c>
      <c r="L208" s="48">
        <f>IF(K208=1,"",IF(J208&lt;1.7,66,IF(J208&lt;2,(J208-1.7)*$F$11+66,IF(J208&lt;2.3,(J208-2)*$F$10+70,IF(J208&lt;2.7,(J208-2.3)*$F$9+73,IF(J208&lt;3,(J208-2.7)*$F$8+76,IF(J208&lt;3.3,(J208-3)*$F$7+80,IF(J208&lt;3.7,(J208-3.3)*$F$6+83,IF(J208&lt;4,(J208-3.7)*$F$5+87,IF(J208&lt;4.3,(J208-4)*$F$4+92,IF(J208&lt;=5,(J208-4.3)*$F$3+98,J208)))))))))))</f>
        <v>98.2285714285714</v>
      </c>
      <c r="M208" s="41">
        <f t="shared" si="6"/>
        <v>2.39154541256911</v>
      </c>
    </row>
    <row r="209" spans="8:13">
      <c r="H209" s="8">
        <v>254</v>
      </c>
      <c r="I209" s="8" t="s">
        <v>378</v>
      </c>
      <c r="J209">
        <v>3.56</v>
      </c>
      <c r="K209">
        <v>0</v>
      </c>
      <c r="L209" s="48">
        <f>IF(K209=1,"",IF(J209&lt;1.7,66,IF(J209&lt;2,(J209-1.7)*$F$11+66,IF(J209&lt;2.3,(J209-2)*$F$10+70,IF(J209&lt;2.7,(J209-2.3)*$F$9+73,IF(J209&lt;3,(J209-2.7)*$F$8+76,IF(J209&lt;3.3,(J209-3)*$F$7+80,IF(J209&lt;3.7,(J209-3.3)*$F$6+83,IF(J209&lt;4,(J209-3.7)*$F$5+87,IF(J209&lt;4.3,(J209-4)*$F$4+92,IF(J209&lt;=5,(J209-4.3)*$F$3+98,J209)))))))))))</f>
        <v>85.6</v>
      </c>
      <c r="M209" s="41">
        <f t="shared" si="6"/>
        <v>-0.852906263245097</v>
      </c>
    </row>
    <row r="210" spans="8:13">
      <c r="H210" s="8">
        <v>255</v>
      </c>
      <c r="I210" s="8" t="s">
        <v>380</v>
      </c>
      <c r="J210">
        <v>3.68</v>
      </c>
      <c r="K210">
        <v>0</v>
      </c>
      <c r="L210" s="48">
        <f>IF(K210=1,"",IF(J210&lt;1.7,66,IF(J210&lt;2,(J210-1.7)*$F$11+66,IF(J210&lt;2.3,(J210-2)*$F$10+70,IF(J210&lt;2.7,(J210-2.3)*$F$9+73,IF(J210&lt;3,(J210-2.7)*$F$8+76,IF(J210&lt;3.3,(J210-3)*$F$7+80,IF(J210&lt;3.7,(J210-3.3)*$F$6+83,IF(J210&lt;4,(J210-3.7)*$F$5+87,IF(J210&lt;4.3,(J210-4)*$F$4+92,IF(J210&lt;=5,(J210-4.3)*$F$3+98,J210)))))))))))</f>
        <v>86.8</v>
      </c>
      <c r="M210" s="41">
        <f t="shared" si="6"/>
        <v>-0.544609950158679</v>
      </c>
    </row>
    <row r="211" spans="8:13">
      <c r="H211" s="8">
        <v>256</v>
      </c>
      <c r="I211" s="8" t="s">
        <v>381</v>
      </c>
      <c r="J211">
        <v>3.85</v>
      </c>
      <c r="K211">
        <v>0</v>
      </c>
      <c r="L211" s="48">
        <f>IF(K211=1,"",IF(J211&lt;1.7,66,IF(J211&lt;2,(J211-1.7)*$F$11+66,IF(J211&lt;2.3,(J211-2)*$F$10+70,IF(J211&lt;2.7,(J211-2.3)*$F$9+73,IF(J211&lt;3,(J211-2.7)*$F$8+76,IF(J211&lt;3.3,(J211-3)*$F$7+80,IF(J211&lt;3.7,(J211-3.3)*$F$6+83,IF(J211&lt;4,(J211-3.7)*$F$5+87,IF(J211&lt;4.3,(J211-4)*$F$4+92,IF(J211&lt;=5,(J211-4.3)*$F$3+98,J211)))))))))))</f>
        <v>89.5</v>
      </c>
      <c r="M211" s="41">
        <f t="shared" si="6"/>
        <v>0.149056754285761</v>
      </c>
    </row>
    <row r="212" spans="8:13">
      <c r="H212" s="8">
        <v>257</v>
      </c>
      <c r="I212" s="8" t="s">
        <v>382</v>
      </c>
      <c r="J212">
        <v>3.37</v>
      </c>
      <c r="K212">
        <v>0</v>
      </c>
      <c r="L212" s="48">
        <f>IF(K212=1,"",IF(J212&lt;1.7,66,IF(J212&lt;2,(J212-1.7)*$F$11+66,IF(J212&lt;2.3,(J212-2)*$F$10+70,IF(J212&lt;2.7,(J212-2.3)*$F$9+73,IF(J212&lt;3,(J212-2.7)*$F$8+76,IF(J212&lt;3.3,(J212-3)*$F$7+80,IF(J212&lt;3.7,(J212-3.3)*$F$6+83,IF(J212&lt;4,(J212-3.7)*$F$5+87,IF(J212&lt;4.3,(J212-4)*$F$4+92,IF(J212&lt;=5,(J212-4.3)*$F$3+98,J212)))))))))))</f>
        <v>83.7</v>
      </c>
      <c r="M212" s="41">
        <f t="shared" si="6"/>
        <v>-1.34104209229859</v>
      </c>
    </row>
    <row r="213" spans="8:13">
      <c r="H213" s="8">
        <v>258</v>
      </c>
      <c r="I213" s="8" t="s">
        <v>383</v>
      </c>
      <c r="J213">
        <v>3.21</v>
      </c>
      <c r="K213">
        <v>0</v>
      </c>
      <c r="L213" s="48">
        <f>IF(K213=1,"",IF(J213&lt;1.7,66,IF(J213&lt;2,(J213-1.7)*$F$11+66,IF(J213&lt;2.3,(J213-2)*$F$10+70,IF(J213&lt;2.7,(J213-2.3)*$F$9+73,IF(J213&lt;3,(J213-2.7)*$F$8+76,IF(J213&lt;3.3,(J213-3)*$F$7+80,IF(J213&lt;3.7,(J213-3.3)*$F$6+83,IF(J213&lt;4,(J213-3.7)*$F$5+87,IF(J213&lt;4.3,(J213-4)*$F$4+92,IF(J213&lt;=5,(J213-4.3)*$F$3+98,J213)))))))))))</f>
        <v>82.1</v>
      </c>
      <c r="M213" s="41">
        <f t="shared" si="6"/>
        <v>-1.75210384308048</v>
      </c>
    </row>
    <row r="214" spans="8:13">
      <c r="H214" s="8">
        <v>259</v>
      </c>
      <c r="I214" s="8" t="s">
        <v>384</v>
      </c>
      <c r="J214">
        <v>3.94</v>
      </c>
      <c r="K214">
        <v>0</v>
      </c>
      <c r="L214" s="48">
        <f>IF(K214=1,"",IF(J214&lt;1.7,66,IF(J214&lt;2,(J214-1.7)*$F$11+66,IF(J214&lt;2.3,(J214-2)*$F$10+70,IF(J214&lt;2.7,(J214-2.3)*$F$9+73,IF(J214&lt;3,(J214-2.7)*$F$8+76,IF(J214&lt;3.3,(J214-3)*$F$7+80,IF(J214&lt;3.7,(J214-3.3)*$F$6+83,IF(J214&lt;4,(J214-3.7)*$F$5+87,IF(J214&lt;4.3,(J214-4)*$F$4+92,IF(J214&lt;=5,(J214-4.3)*$F$3+98,J214)))))))))))</f>
        <v>91</v>
      </c>
      <c r="M214" s="41">
        <f t="shared" si="6"/>
        <v>0.534427145643783</v>
      </c>
    </row>
    <row r="215" spans="8:13">
      <c r="H215" s="8">
        <v>260</v>
      </c>
      <c r="I215" s="8" t="s">
        <v>385</v>
      </c>
      <c r="J215">
        <v>3.87</v>
      </c>
      <c r="K215">
        <v>0</v>
      </c>
      <c r="L215" s="48">
        <f>IF(K215=1,"",IF(J215&lt;1.7,66,IF(J215&lt;2,(J215-1.7)*$F$11+66,IF(J215&lt;2.3,(J215-2)*$F$10+70,IF(J215&lt;2.7,(J215-2.3)*$F$9+73,IF(J215&lt;3,(J215-2.7)*$F$8+76,IF(J215&lt;3.3,(J215-3)*$F$7+80,IF(J215&lt;3.7,(J215-3.3)*$F$6+83,IF(J215&lt;4,(J215-3.7)*$F$5+87,IF(J215&lt;4.3,(J215-4)*$F$4+92,IF(J215&lt;=5,(J215-4.3)*$F$3+98,J215)))))))))))</f>
        <v>89.8333333333333</v>
      </c>
      <c r="M215" s="41">
        <f t="shared" si="6"/>
        <v>0.234694619031987</v>
      </c>
    </row>
    <row r="216" spans="8:13">
      <c r="H216" s="8">
        <v>261</v>
      </c>
      <c r="I216" s="8" t="s">
        <v>386</v>
      </c>
      <c r="J216">
        <v>3.31</v>
      </c>
      <c r="K216">
        <v>0</v>
      </c>
      <c r="L216" s="48">
        <f>IF(K216=1,"",IF(J216&lt;1.7,66,IF(J216&lt;2,(J216-1.7)*$F$11+66,IF(J216&lt;2.3,(J216-2)*$F$10+70,IF(J216&lt;2.7,(J216-2.3)*$F$9+73,IF(J216&lt;3,(J216-2.7)*$F$8+76,IF(J216&lt;3.3,(J216-3)*$F$7+80,IF(J216&lt;3.7,(J216-3.3)*$F$6+83,IF(J216&lt;4,(J216-3.7)*$F$5+87,IF(J216&lt;4.3,(J216-4)*$F$4+92,IF(J216&lt;=5,(J216-4.3)*$F$3+98,J216)))))))))))</f>
        <v>83.1</v>
      </c>
      <c r="M216" s="41">
        <f t="shared" si="6"/>
        <v>-1.4951902488418</v>
      </c>
    </row>
    <row r="217" spans="8:13">
      <c r="H217" s="8">
        <v>262</v>
      </c>
      <c r="I217" s="8" t="s">
        <v>387</v>
      </c>
      <c r="J217">
        <v>3.58</v>
      </c>
      <c r="K217">
        <v>0</v>
      </c>
      <c r="L217" s="48">
        <f>IF(K217=1,"",IF(J217&lt;1.7,66,IF(J217&lt;2,(J217-1.7)*$F$11+66,IF(J217&lt;2.3,(J217-2)*$F$10+70,IF(J217&lt;2.7,(J217-2.3)*$F$9+73,IF(J217&lt;3,(J217-2.7)*$F$8+76,IF(J217&lt;3.3,(J217-3)*$F$7+80,IF(J217&lt;3.7,(J217-3.3)*$F$6+83,IF(J217&lt;4,(J217-3.7)*$F$5+87,IF(J217&lt;4.3,(J217-4)*$F$4+92,IF(J217&lt;=5,(J217-4.3)*$F$3+98,J217)))))))))))</f>
        <v>85.8</v>
      </c>
      <c r="M217" s="41">
        <f t="shared" si="6"/>
        <v>-0.80152354439736</v>
      </c>
    </row>
    <row r="218" spans="8:13">
      <c r="H218" s="8">
        <v>263</v>
      </c>
      <c r="I218" s="8" t="s">
        <v>388</v>
      </c>
      <c r="J218">
        <v>3.27</v>
      </c>
      <c r="K218">
        <v>0</v>
      </c>
      <c r="L218" s="48">
        <f>IF(K218=1,"",IF(J218&lt;1.7,66,IF(J218&lt;2,(J218-1.7)*$F$11+66,IF(J218&lt;2.3,(J218-2)*$F$10+70,IF(J218&lt;2.7,(J218-2.3)*$F$9+73,IF(J218&lt;3,(J218-2.7)*$F$8+76,IF(J218&lt;3.3,(J218-3)*$F$7+80,IF(J218&lt;3.7,(J218-3.3)*$F$6+83,IF(J218&lt;4,(J218-3.7)*$F$5+87,IF(J218&lt;4.3,(J218-4)*$F$4+92,IF(J218&lt;=5,(J218-4.3)*$F$3+98,J218)))))))))))</f>
        <v>82.7</v>
      </c>
      <c r="M218" s="41">
        <f t="shared" si="6"/>
        <v>-1.59795568653727</v>
      </c>
    </row>
    <row r="219" spans="8:13">
      <c r="H219" s="8">
        <v>265</v>
      </c>
      <c r="I219" s="8" t="s">
        <v>389</v>
      </c>
      <c r="J219">
        <v>87.08</v>
      </c>
      <c r="K219">
        <v>0</v>
      </c>
      <c r="L219" s="48">
        <f>IF(K219=1,"",IF(J219&lt;1.7,66,IF(J219&lt;2,(J219-1.7)*$F$11+66,IF(J219&lt;2.3,(J219-2)*$F$10+70,IF(J219&lt;2.7,(J219-2.3)*$F$9+73,IF(J219&lt;3,(J219-2.7)*$F$8+76,IF(J219&lt;3.3,(J219-3)*$F$7+80,IF(J219&lt;3.7,(J219-3.3)*$F$6+83,IF(J219&lt;4,(J219-3.7)*$F$5+87,IF(J219&lt;4.3,(J219-4)*$F$4+92,IF(J219&lt;=5,(J219-4.3)*$F$3+98,J219)))))))))))</f>
        <v>87.08</v>
      </c>
      <c r="M219" s="41">
        <f t="shared" si="6"/>
        <v>-0.472674143771848</v>
      </c>
    </row>
    <row r="220" spans="8:13">
      <c r="H220" s="8">
        <v>266</v>
      </c>
      <c r="I220" s="8" t="s">
        <v>390</v>
      </c>
      <c r="J220">
        <v>3.52</v>
      </c>
      <c r="K220">
        <v>0</v>
      </c>
      <c r="L220" s="48">
        <f>IF(K220=1,"",IF(J220&lt;1.7,66,IF(J220&lt;2,(J220-1.7)*$F$11+66,IF(J220&lt;2.3,(J220-2)*$F$10+70,IF(J220&lt;2.7,(J220-2.3)*$F$9+73,IF(J220&lt;3,(J220-2.7)*$F$8+76,IF(J220&lt;3.3,(J220-3)*$F$7+80,IF(J220&lt;3.7,(J220-3.3)*$F$6+83,IF(J220&lt;4,(J220-3.7)*$F$5+87,IF(J220&lt;4.3,(J220-4)*$F$4+92,IF(J220&lt;=5,(J220-4.3)*$F$3+98,J220)))))))))))</f>
        <v>85.2</v>
      </c>
      <c r="M220" s="41">
        <f t="shared" si="6"/>
        <v>-0.955671700940567</v>
      </c>
    </row>
    <row r="221" spans="8:13">
      <c r="H221" s="8">
        <v>267</v>
      </c>
      <c r="I221" s="8" t="s">
        <v>392</v>
      </c>
      <c r="J221">
        <v>3.59</v>
      </c>
      <c r="K221">
        <v>0</v>
      </c>
      <c r="L221" s="48">
        <f>IF(K221=1,"",IF(J221&lt;1.7,66,IF(J221&lt;2,(J221-1.7)*$F$11+66,IF(J221&lt;2.3,(J221-2)*$F$10+70,IF(J221&lt;2.7,(J221-2.3)*$F$9+73,IF(J221&lt;3,(J221-2.7)*$F$8+76,IF(J221&lt;3.3,(J221-3)*$F$7+80,IF(J221&lt;3.7,(J221-3.3)*$F$6+83,IF(J221&lt;4,(J221-3.7)*$F$5+87,IF(J221&lt;4.3,(J221-4)*$F$4+92,IF(J221&lt;=5,(J221-4.3)*$F$3+98,J221)))))))))))</f>
        <v>85.9</v>
      </c>
      <c r="M221" s="41">
        <f t="shared" si="6"/>
        <v>-0.775832184973493</v>
      </c>
    </row>
    <row r="222" spans="8:13">
      <c r="H222" s="8">
        <v>269</v>
      </c>
      <c r="I222" s="8" t="s">
        <v>393</v>
      </c>
      <c r="J222">
        <v>3.75</v>
      </c>
      <c r="K222">
        <v>0</v>
      </c>
      <c r="L222" s="48">
        <f>IF(K222=1,"",IF(J222&lt;1.7,66,IF(J222&lt;2,(J222-1.7)*$F$11+66,IF(J222&lt;2.3,(J222-2)*$F$10+70,IF(J222&lt;2.7,(J222-2.3)*$F$9+73,IF(J222&lt;3,(J222-2.7)*$F$8+76,IF(J222&lt;3.3,(J222-3)*$F$7+80,IF(J222&lt;3.7,(J222-3.3)*$F$6+83,IF(J222&lt;4,(J222-3.7)*$F$5+87,IF(J222&lt;4.3,(J222-4)*$F$4+92,IF(J222&lt;=5,(J222-4.3)*$F$3+98,J222)))))))))))</f>
        <v>87.8333333333333</v>
      </c>
      <c r="M222" s="41">
        <f t="shared" si="6"/>
        <v>-0.279132569445375</v>
      </c>
    </row>
    <row r="223" spans="8:13">
      <c r="H223" s="8">
        <v>270</v>
      </c>
      <c r="I223" s="8" t="s">
        <v>395</v>
      </c>
      <c r="J223">
        <v>4.06</v>
      </c>
      <c r="K223">
        <v>0</v>
      </c>
      <c r="L223" s="48">
        <f>IF(K223=1,"",IF(J223&lt;1.7,66,IF(J223&lt;2,(J223-1.7)*$F$11+66,IF(J223&lt;2.3,(J223-2)*$F$10+70,IF(J223&lt;2.7,(J223-2.3)*$F$9+73,IF(J223&lt;3,(J223-2.7)*$F$8+76,IF(J223&lt;3.3,(J223-3)*$F$7+80,IF(J223&lt;3.7,(J223-3.3)*$F$6+83,IF(J223&lt;4,(J223-3.7)*$F$5+87,IF(J223&lt;4.3,(J223-4)*$F$4+92,IF(J223&lt;=5,(J223-4.3)*$F$3+98,J223)))))))))))</f>
        <v>93.2</v>
      </c>
      <c r="M223" s="41">
        <f t="shared" si="6"/>
        <v>1.09963705296888</v>
      </c>
    </row>
    <row r="224" spans="8:13">
      <c r="H224" s="8">
        <v>271</v>
      </c>
      <c r="I224" s="8" t="s">
        <v>396</v>
      </c>
      <c r="J224">
        <v>3.76</v>
      </c>
      <c r="K224">
        <v>0</v>
      </c>
      <c r="L224" s="48">
        <f>IF(K224=1,"",IF(J224&lt;1.7,66,IF(J224&lt;2,(J224-1.7)*$F$11+66,IF(J224&lt;2.3,(J224-2)*$F$10+70,IF(J224&lt;2.7,(J224-2.3)*$F$9+73,IF(J224&lt;3,(J224-2.7)*$F$8+76,IF(J224&lt;3.3,(J224-3)*$F$7+80,IF(J224&lt;3.7,(J224-3.3)*$F$6+83,IF(J224&lt;4,(J224-3.7)*$F$5+87,IF(J224&lt;4.3,(J224-4)*$F$4+92,IF(J224&lt;=5,(J224-4.3)*$F$3+98,J224)))))))))))</f>
        <v>88</v>
      </c>
      <c r="M224" s="41">
        <f t="shared" si="6"/>
        <v>-0.236313637072261</v>
      </c>
    </row>
    <row r="225" spans="8:13">
      <c r="H225" s="8">
        <v>272</v>
      </c>
      <c r="I225" s="8" t="s">
        <v>398</v>
      </c>
      <c r="J225">
        <v>4.15</v>
      </c>
      <c r="K225">
        <v>0</v>
      </c>
      <c r="L225" s="48">
        <f>IF(K225=1,"",IF(J225&lt;1.7,66,IF(J225&lt;2,(J225-1.7)*$F$11+66,IF(J225&lt;2.3,(J225-2)*$F$10+70,IF(J225&lt;2.7,(J225-2.3)*$F$9+73,IF(J225&lt;3,(J225-2.7)*$F$8+76,IF(J225&lt;3.3,(J225-3)*$F$7+80,IF(J225&lt;3.7,(J225-3.3)*$F$6+83,IF(J225&lt;4,(J225-3.7)*$F$5+87,IF(J225&lt;4.3,(J225-4)*$F$4+92,IF(J225&lt;=5,(J225-4.3)*$F$3+98,J225)))))))))))</f>
        <v>95</v>
      </c>
      <c r="M225" s="41">
        <f t="shared" si="6"/>
        <v>1.56208152259851</v>
      </c>
    </row>
    <row r="226" spans="8:13">
      <c r="H226" s="8">
        <v>274</v>
      </c>
      <c r="I226" s="8" t="s">
        <v>400</v>
      </c>
      <c r="J226">
        <v>3.6</v>
      </c>
      <c r="K226">
        <v>0</v>
      </c>
      <c r="L226" s="48">
        <f>IF(K226=1,"",IF(J226&lt;1.7,66,IF(J226&lt;2,(J226-1.7)*$F$11+66,IF(J226&lt;2.3,(J226-2)*$F$10+70,IF(J226&lt;2.7,(J226-2.3)*$F$9+73,IF(J226&lt;3,(J226-2.7)*$F$8+76,IF(J226&lt;3.3,(J226-3)*$F$7+80,IF(J226&lt;3.7,(J226-3.3)*$F$6+83,IF(J226&lt;4,(J226-3.7)*$F$5+87,IF(J226&lt;4.3,(J226-4)*$F$4+92,IF(J226&lt;=5,(J226-4.3)*$F$3+98,J226)))))))))))</f>
        <v>86</v>
      </c>
      <c r="M226" s="41">
        <f t="shared" si="6"/>
        <v>-0.750140825549623</v>
      </c>
    </row>
    <row r="227" spans="8:13">
      <c r="H227" s="8">
        <v>276</v>
      </c>
      <c r="I227" s="8" t="s">
        <v>402</v>
      </c>
      <c r="J227">
        <v>3.75</v>
      </c>
      <c r="K227">
        <v>0</v>
      </c>
      <c r="L227" s="48">
        <f>IF(K227=1,"",IF(J227&lt;1.7,66,IF(J227&lt;2,(J227-1.7)*$F$11+66,IF(J227&lt;2.3,(J227-2)*$F$10+70,IF(J227&lt;2.7,(J227-2.3)*$F$9+73,IF(J227&lt;3,(J227-2.7)*$F$8+76,IF(J227&lt;3.3,(J227-3)*$F$7+80,IF(J227&lt;3.7,(J227-3.3)*$F$6+83,IF(J227&lt;4,(J227-3.7)*$F$5+87,IF(J227&lt;4.3,(J227-4)*$F$4+92,IF(J227&lt;=5,(J227-4.3)*$F$3+98,J227)))))))))))</f>
        <v>87.8333333333333</v>
      </c>
      <c r="M227" s="41">
        <f t="shared" si="6"/>
        <v>-0.279132569445375</v>
      </c>
    </row>
    <row r="228" spans="8:13">
      <c r="H228" s="8">
        <v>277</v>
      </c>
      <c r="I228" s="8" t="s">
        <v>404</v>
      </c>
      <c r="J228">
        <v>90.37</v>
      </c>
      <c r="K228">
        <v>0</v>
      </c>
      <c r="L228" s="48">
        <f>IF(K228=1,"",IF(J228&lt;1.7,66,IF(J228&lt;2,(J228-1.7)*$F$11+66,IF(J228&lt;2.3,(J228-2)*$F$10+70,IF(J228&lt;2.7,(J228-2.3)*$F$9+73,IF(J228&lt;3,(J228-2.7)*$F$8+76,IF(J228&lt;3.3,(J228-3)*$F$7+80,IF(J228&lt;3.7,(J228-3.3)*$F$6+83,IF(J228&lt;4,(J228-3.7)*$F$5+87,IF(J228&lt;4.3,(J228-4)*$F$4+92,IF(J228&lt;=5,(J228-4.3)*$F$3+98,J228)))))))))))</f>
        <v>90.37</v>
      </c>
      <c r="M228" s="41">
        <f t="shared" si="6"/>
        <v>0.372571581273415</v>
      </c>
    </row>
    <row r="229" spans="8:13">
      <c r="H229" s="9">
        <v>278</v>
      </c>
      <c r="I229" s="9" t="s">
        <v>406</v>
      </c>
      <c r="J229">
        <v>88.9</v>
      </c>
      <c r="K229">
        <v>0</v>
      </c>
      <c r="L229" s="48">
        <f>IF(K229=1,"",IF(J229&lt;1.7,66,IF(J229&lt;2,(J229-1.7)*$F$11+66,IF(J229&lt;2.3,(J229-2)*$F$10+70,IF(J229&lt;2.7,(J229-2.3)*$F$9+73,IF(J229&lt;3,(J229-2.7)*$F$8+76,IF(J229&lt;3.3,(J229-3)*$F$7+80,IF(J229&lt;3.7,(J229-3.3)*$F$6+83,IF(J229&lt;4,(J229-3.7)*$F$5+87,IF(J229&lt;4.3,(J229-4)*$F$4+92,IF(J229&lt;=5,(J229-4.3)*$F$3+98,J229)))))))))))</f>
        <v>88.9</v>
      </c>
      <c r="M229" s="41">
        <f t="shared" si="6"/>
        <v>-0.005091402257446</v>
      </c>
    </row>
    <row r="230" spans="8:13">
      <c r="H230" s="8">
        <v>279</v>
      </c>
      <c r="I230" s="8" t="s">
        <v>408</v>
      </c>
      <c r="J230">
        <v>4.04</v>
      </c>
      <c r="K230">
        <v>0</v>
      </c>
      <c r="L230" s="48">
        <f>IF(K230=1,"",IF(J230&lt;1.7,66,IF(J230&lt;2,(J230-1.7)*$F$11+66,IF(J230&lt;2.3,(J230-2)*$F$10+70,IF(J230&lt;2.7,(J230-2.3)*$F$9+73,IF(J230&lt;3,(J230-2.7)*$F$8+76,IF(J230&lt;3.3,(J230-3)*$F$7+80,IF(J230&lt;3.7,(J230-3.3)*$F$6+83,IF(J230&lt;4,(J230-3.7)*$F$5+87,IF(J230&lt;4.3,(J230-4)*$F$4+92,IF(J230&lt;=5,(J230-4.3)*$F$3+98,J230)))))))))))</f>
        <v>92.8</v>
      </c>
      <c r="M230" s="41">
        <f t="shared" si="6"/>
        <v>0.996871615273409</v>
      </c>
    </row>
    <row r="231" spans="8:13">
      <c r="H231" s="8">
        <v>280</v>
      </c>
      <c r="I231" s="8" t="s">
        <v>409</v>
      </c>
      <c r="J231">
        <v>3.95</v>
      </c>
      <c r="K231">
        <v>0</v>
      </c>
      <c r="L231" s="48">
        <f>IF(K231=1,"",IF(J231&lt;1.7,66,IF(J231&lt;2,(J231-1.7)*$F$11+66,IF(J231&lt;2.3,(J231-2)*$F$10+70,IF(J231&lt;2.7,(J231-2.3)*$F$9+73,IF(J231&lt;3,(J231-2.7)*$F$8+76,IF(J231&lt;3.3,(J231-3)*$F$7+80,IF(J231&lt;3.7,(J231-3.3)*$F$6+83,IF(J231&lt;4,(J231-3.7)*$F$5+87,IF(J231&lt;4.3,(J231-4)*$F$4+92,IF(J231&lt;=5,(J231-4.3)*$F$3+98,J231)))))))))))</f>
        <v>91.1666666666667</v>
      </c>
      <c r="M231" s="41">
        <f t="shared" si="6"/>
        <v>0.577246078016898</v>
      </c>
    </row>
    <row r="232" spans="8:13">
      <c r="H232" s="8">
        <v>281</v>
      </c>
      <c r="I232" s="8" t="s">
        <v>410</v>
      </c>
      <c r="J232">
        <v>84.41</v>
      </c>
      <c r="K232">
        <v>0</v>
      </c>
      <c r="L232" s="48">
        <f>IF(K232=1,"",IF(J232&lt;1.7,66,IF(J232&lt;2,(J232-1.7)*$F$11+66,IF(J232&lt;2.3,(J232-2)*$F$10+70,IF(J232&lt;2.7,(J232-2.3)*$F$9+73,IF(J232&lt;3,(J232-2.7)*$F$8+76,IF(J232&lt;3.3,(J232-3)*$F$7+80,IF(J232&lt;3.7,(J232-3.3)*$F$6+83,IF(J232&lt;4,(J232-3.7)*$F$5+87,IF(J232&lt;4.3,(J232-4)*$F$4+92,IF(J232&lt;=5,(J232-4.3)*$F$3+98,J232)))))))))))</f>
        <v>84.41</v>
      </c>
      <c r="M232" s="41">
        <f t="shared" si="6"/>
        <v>-1.15863344038913</v>
      </c>
    </row>
    <row r="233" spans="8:13">
      <c r="H233" s="8">
        <v>282</v>
      </c>
      <c r="I233" s="8" t="s">
        <v>411</v>
      </c>
      <c r="J233">
        <v>94.14</v>
      </c>
      <c r="K233">
        <v>0</v>
      </c>
      <c r="L233" s="48">
        <f>IF(K233=1,"",IF(J233&lt;1.7,66,IF(J233&lt;2,(J233-1.7)*$F$11+66,IF(J233&lt;2.3,(J233-2)*$F$10+70,IF(J233&lt;2.7,(J233-2.3)*$F$9+73,IF(J233&lt;3,(J233-2.7)*$F$8+76,IF(J233&lt;3.3,(J233-3)*$F$7+80,IF(J233&lt;3.7,(J233-3.3)*$F$6+83,IF(J233&lt;4,(J233-3.7)*$F$5+87,IF(J233&lt;4.3,(J233-4)*$F$4+92,IF(J233&lt;=5,(J233-4.3)*$F$3+98,J233)))))))))))</f>
        <v>94.14</v>
      </c>
      <c r="M233" s="41">
        <f t="shared" si="6"/>
        <v>1.34113583155324</v>
      </c>
    </row>
    <row r="234" spans="8:13">
      <c r="H234" s="8">
        <v>283</v>
      </c>
      <c r="I234" s="8" t="s">
        <v>412</v>
      </c>
      <c r="J234">
        <v>98.47</v>
      </c>
      <c r="K234">
        <v>0</v>
      </c>
      <c r="L234" s="48">
        <f>IF(K234=1,"",IF(J234&lt;1.7,66,IF(J234&lt;2,(J234-1.7)*$F$11+66,IF(J234&lt;2.3,(J234-2)*$F$10+70,IF(J234&lt;2.7,(J234-2.3)*$F$9+73,IF(J234&lt;3,(J234-2.7)*$F$8+76,IF(J234&lt;3.3,(J234-3)*$F$7+80,IF(J234&lt;3.7,(J234-3.3)*$F$6+83,IF(J234&lt;4,(J234-3.7)*$F$5+87,IF(J234&lt;4.3,(J234-4)*$F$4+92,IF(J234&lt;=5,(J234-4.3)*$F$3+98,J234)))))))))))</f>
        <v>98.47</v>
      </c>
      <c r="M234" s="41">
        <f t="shared" si="6"/>
        <v>2.45357169460673</v>
      </c>
    </row>
    <row r="235" spans="8:13">
      <c r="H235" s="8">
        <v>285</v>
      </c>
      <c r="I235" s="8" t="s">
        <v>413</v>
      </c>
      <c r="J235">
        <v>3.51</v>
      </c>
      <c r="K235">
        <v>0</v>
      </c>
      <c r="L235" s="48">
        <f>IF(K235=1,"",IF(J235&lt;1.7,66,IF(J235&lt;2,(J235-1.7)*$F$11+66,IF(J235&lt;2.3,(J235-2)*$F$10+70,IF(J235&lt;2.7,(J235-2.3)*$F$9+73,IF(J235&lt;3,(J235-2.7)*$F$8+76,IF(J235&lt;3.3,(J235-3)*$F$7+80,IF(J235&lt;3.7,(J235-3.3)*$F$6+83,IF(J235&lt;4,(J235-3.7)*$F$5+87,IF(J235&lt;4.3,(J235-4)*$F$4+92,IF(J235&lt;=5,(J235-4.3)*$F$3+98,J235)))))))))))</f>
        <v>85.1</v>
      </c>
      <c r="M235" s="41">
        <f t="shared" si="6"/>
        <v>-0.981363060364437</v>
      </c>
    </row>
    <row r="236" spans="8:13">
      <c r="H236" s="8">
        <v>286</v>
      </c>
      <c r="I236" s="8" t="s">
        <v>342</v>
      </c>
      <c r="J236">
        <v>91.31</v>
      </c>
      <c r="K236">
        <v>0</v>
      </c>
      <c r="L236" s="48">
        <f>IF(K236=1,"",IF(J236&lt;1.7,66,IF(J236&lt;2,(J236-1.7)*$F$11+66,IF(J236&lt;2.3,(J236-2)*$F$10+70,IF(J236&lt;2.7,(J236-2.3)*$F$9+73,IF(J236&lt;3,(J236-2.7)*$F$8+76,IF(J236&lt;3.3,(J236-3)*$F$7+80,IF(J236&lt;3.7,(J236-3.3)*$F$6+83,IF(J236&lt;4,(J236-3.7)*$F$5+87,IF(J236&lt;4.3,(J236-4)*$F$4+92,IF(J236&lt;=5,(J236-4.3)*$F$3+98,J236)))))))))))</f>
        <v>91.31</v>
      </c>
      <c r="M236" s="41">
        <f t="shared" si="6"/>
        <v>0.614070359857775</v>
      </c>
    </row>
    <row r="237" spans="8:13">
      <c r="H237" s="8">
        <v>287</v>
      </c>
      <c r="I237" s="8" t="s">
        <v>415</v>
      </c>
      <c r="J237">
        <v>3.82</v>
      </c>
      <c r="K237">
        <v>0</v>
      </c>
      <c r="L237" s="48">
        <f>IF(K237=1,"",IF(J237&lt;1.7,66,IF(J237&lt;2,(J237-1.7)*$F$11+66,IF(J237&lt;2.3,(J237-2)*$F$10+70,IF(J237&lt;2.7,(J237-2.3)*$F$9+73,IF(J237&lt;3,(J237-2.7)*$F$8+76,IF(J237&lt;3.3,(J237-3)*$F$7+80,IF(J237&lt;3.7,(J237-3.3)*$F$6+83,IF(J237&lt;4,(J237-3.7)*$F$5+87,IF(J237&lt;4.3,(J237-4)*$F$4+92,IF(J237&lt;=5,(J237-4.3)*$F$3+98,J237)))))))))))</f>
        <v>89</v>
      </c>
      <c r="M237" s="41">
        <f t="shared" si="6"/>
        <v>0.0205999571664207</v>
      </c>
    </row>
    <row r="238" spans="8:13">
      <c r="H238" s="8">
        <v>288</v>
      </c>
      <c r="I238" s="8" t="s">
        <v>417</v>
      </c>
      <c r="J238">
        <v>3.4</v>
      </c>
      <c r="K238">
        <v>0</v>
      </c>
      <c r="L238" s="48">
        <f>IF(K238=1,"",IF(J238&lt;1.7,66,IF(J238&lt;2,(J238-1.7)*$F$11+66,IF(J238&lt;2.3,(J238-2)*$F$10+70,IF(J238&lt;2.7,(J238-2.3)*$F$9+73,IF(J238&lt;3,(J238-2.7)*$F$8+76,IF(J238&lt;3.3,(J238-3)*$F$7+80,IF(J238&lt;3.7,(J238-3.3)*$F$6+83,IF(J238&lt;4,(J238-3.7)*$F$5+87,IF(J238&lt;4.3,(J238-4)*$F$4+92,IF(J238&lt;=5,(J238-4.3)*$F$3+98,J238)))))))))))</f>
        <v>84</v>
      </c>
      <c r="M238" s="41">
        <f t="shared" si="6"/>
        <v>-1.26396801402699</v>
      </c>
    </row>
    <row r="239" spans="8:13">
      <c r="H239" s="8">
        <v>289</v>
      </c>
      <c r="I239" s="8" t="s">
        <v>418</v>
      </c>
      <c r="J239">
        <v>3.44</v>
      </c>
      <c r="K239">
        <v>0</v>
      </c>
      <c r="L239" s="48">
        <f>IF(K239=1,"",IF(J239&lt;1.7,66,IF(J239&lt;2,(J239-1.7)*$F$11+66,IF(J239&lt;2.3,(J239-2)*$F$10+70,IF(J239&lt;2.7,(J239-2.3)*$F$9+73,IF(J239&lt;3,(J239-2.7)*$F$8+76,IF(J239&lt;3.3,(J239-3)*$F$7+80,IF(J239&lt;3.7,(J239-3.3)*$F$6+83,IF(J239&lt;4,(J239-3.7)*$F$5+87,IF(J239&lt;4.3,(J239-4)*$F$4+92,IF(J239&lt;=5,(J239-4.3)*$F$3+98,J239)))))))))))</f>
        <v>84.4</v>
      </c>
      <c r="M239" s="41">
        <f t="shared" si="6"/>
        <v>-1.16120257633151</v>
      </c>
    </row>
    <row r="240" spans="8:13">
      <c r="H240" s="8">
        <v>290</v>
      </c>
      <c r="I240" s="8" t="s">
        <v>420</v>
      </c>
      <c r="J240">
        <v>87.84</v>
      </c>
      <c r="K240">
        <v>0</v>
      </c>
      <c r="L240" s="48">
        <f>IF(K240=1,"",IF(J240&lt;1.7,66,IF(J240&lt;2,(J240-1.7)*$F$11+66,IF(J240&lt;2.3,(J240-2)*$F$10+70,IF(J240&lt;2.7,(J240-2.3)*$F$9+73,IF(J240&lt;3,(J240-2.7)*$F$8+76,IF(J240&lt;3.3,(J240-3)*$F$7+80,IF(J240&lt;3.7,(J240-3.3)*$F$6+83,IF(J240&lt;4,(J240-3.7)*$F$5+87,IF(J240&lt;4.3,(J240-4)*$F$4+92,IF(J240&lt;=5,(J240-4.3)*$F$3+98,J240)))))))))))</f>
        <v>87.84</v>
      </c>
      <c r="M240" s="41">
        <f t="shared" si="6"/>
        <v>-0.277419812150449</v>
      </c>
    </row>
    <row r="241" spans="8:13">
      <c r="H241" s="8">
        <v>291</v>
      </c>
      <c r="I241" s="8" t="s">
        <v>422</v>
      </c>
      <c r="J241">
        <v>3.89</v>
      </c>
      <c r="K241">
        <v>0</v>
      </c>
      <c r="L241" s="48">
        <f>IF(K241=1,"",IF(J241&lt;1.7,66,IF(J241&lt;2,(J241-1.7)*$F$11+66,IF(J241&lt;2.3,(J241-2)*$F$10+70,IF(J241&lt;2.7,(J241-2.3)*$F$9+73,IF(J241&lt;3,(J241-2.7)*$F$8+76,IF(J241&lt;3.3,(J241-3)*$F$7+80,IF(J241&lt;3.7,(J241-3.3)*$F$6+83,IF(J241&lt;4,(J241-3.7)*$F$5+87,IF(J241&lt;4.3,(J241-4)*$F$4+92,IF(J241&lt;=5,(J241-4.3)*$F$3+98,J241)))))))))))</f>
        <v>90.1666666666667</v>
      </c>
      <c r="M241" s="41">
        <f t="shared" si="6"/>
        <v>0.320332483778217</v>
      </c>
    </row>
    <row r="242" spans="8:13">
      <c r="H242" s="8">
        <v>292</v>
      </c>
      <c r="I242" s="8" t="s">
        <v>423</v>
      </c>
      <c r="J242">
        <v>4.5</v>
      </c>
      <c r="K242">
        <v>0</v>
      </c>
      <c r="L242" s="48">
        <f>IF(K242=1,"",IF(J242&lt;1.7,66,IF(J242&lt;2,(J242-1.7)*$F$11+66,IF(J242&lt;2.3,(J242-2)*$F$10+70,IF(J242&lt;2.7,(J242-2.3)*$F$9+73,IF(J242&lt;3,(J242-2.7)*$F$8+76,IF(J242&lt;3.3,(J242-3)*$F$7+80,IF(J242&lt;3.7,(J242-3.3)*$F$6+83,IF(J242&lt;4,(J242-3.7)*$F$5+87,IF(J242&lt;4.3,(J242-4)*$F$4+92,IF(J242&lt;=5,(J242-4.3)*$F$3+98,J242)))))))))))</f>
        <v>98.5714285714286</v>
      </c>
      <c r="M242" s="41">
        <f t="shared" si="6"/>
        <v>2.47963007345094</v>
      </c>
    </row>
    <row r="243" spans="8:13">
      <c r="H243" s="8">
        <v>293</v>
      </c>
      <c r="I243" s="8" t="s">
        <v>424</v>
      </c>
      <c r="J243">
        <v>86.7</v>
      </c>
      <c r="K243">
        <v>0</v>
      </c>
      <c r="L243" s="48">
        <f>IF(K243=1,"",IF(J243&lt;1.7,66,IF(J243&lt;2,(J243-1.7)*$F$11+66,IF(J243&lt;2.3,(J243-2)*$F$10+70,IF(J243&lt;2.7,(J243-2.3)*$F$9+73,IF(J243&lt;3,(J243-2.7)*$F$8+76,IF(J243&lt;3.3,(J243-3)*$F$7+80,IF(J243&lt;3.7,(J243-3.3)*$F$6+83,IF(J243&lt;4,(J243-3.7)*$F$5+87,IF(J243&lt;4.3,(J243-4)*$F$4+92,IF(J243&lt;=5,(J243-4.3)*$F$3+98,J243)))))))))))</f>
        <v>86.7</v>
      </c>
      <c r="M243" s="41">
        <f t="shared" si="6"/>
        <v>-0.570301309582545</v>
      </c>
    </row>
    <row r="244" spans="8:13">
      <c r="H244" s="8">
        <v>294</v>
      </c>
      <c r="I244" s="8" t="s">
        <v>425</v>
      </c>
      <c r="J244">
        <v>3.97</v>
      </c>
      <c r="K244">
        <v>0</v>
      </c>
      <c r="L244" s="48">
        <f>IF(K244=1,"",IF(J244&lt;1.7,66,IF(J244&lt;2,(J244-1.7)*$F$11+66,IF(J244&lt;2.3,(J244-2)*$F$10+70,IF(J244&lt;2.7,(J244-2.3)*$F$9+73,IF(J244&lt;3,(J244-2.7)*$F$8+76,IF(J244&lt;3.3,(J244-3)*$F$7+80,IF(J244&lt;3.7,(J244-3.3)*$F$6+83,IF(J244&lt;4,(J244-3.7)*$F$5+87,IF(J244&lt;4.3,(J244-4)*$F$4+92,IF(J244&lt;=5,(J244-4.3)*$F$3+98,J244)))))))))))</f>
        <v>91.5</v>
      </c>
      <c r="M244" s="41">
        <f t="shared" si="6"/>
        <v>0.662883942763124</v>
      </c>
    </row>
    <row r="245" spans="8:13">
      <c r="H245" s="8">
        <v>295</v>
      </c>
      <c r="I245" s="8" t="s">
        <v>427</v>
      </c>
      <c r="J245">
        <v>3.86</v>
      </c>
      <c r="K245">
        <v>0</v>
      </c>
      <c r="L245" s="48">
        <f>IF(K245=1,"",IF(J245&lt;1.7,66,IF(J245&lt;2,(J245-1.7)*$F$11+66,IF(J245&lt;2.3,(J245-2)*$F$10+70,IF(J245&lt;2.7,(J245-2.3)*$F$9+73,IF(J245&lt;3,(J245-2.7)*$F$8+76,IF(J245&lt;3.3,(J245-3)*$F$7+80,IF(J245&lt;3.7,(J245-3.3)*$F$6+83,IF(J245&lt;4,(J245-3.7)*$F$5+87,IF(J245&lt;4.3,(J245-4)*$F$4+92,IF(J245&lt;=5,(J245-4.3)*$F$3+98,J245)))))))))))</f>
        <v>89.6666666666667</v>
      </c>
      <c r="M245" s="41">
        <f t="shared" si="6"/>
        <v>0.191875686658872</v>
      </c>
    </row>
    <row r="246" spans="8:13">
      <c r="H246" s="8">
        <v>297</v>
      </c>
      <c r="I246" s="8" t="s">
        <v>428</v>
      </c>
      <c r="J246">
        <v>3.68</v>
      </c>
      <c r="K246">
        <v>0</v>
      </c>
      <c r="L246" s="48">
        <f>IF(K246=1,"",IF(J246&lt;1.7,66,IF(J246&lt;2,(J246-1.7)*$F$11+66,IF(J246&lt;2.3,(J246-2)*$F$10+70,IF(J246&lt;2.7,(J246-2.3)*$F$9+73,IF(J246&lt;3,(J246-2.7)*$F$8+76,IF(J246&lt;3.3,(J246-3)*$F$7+80,IF(J246&lt;3.7,(J246-3.3)*$F$6+83,IF(J246&lt;4,(J246-3.7)*$F$5+87,IF(J246&lt;4.3,(J246-4)*$F$4+92,IF(J246&lt;=5,(J246-4.3)*$F$3+98,J246)))))))))))</f>
        <v>86.8</v>
      </c>
      <c r="M246" s="41">
        <f t="shared" si="6"/>
        <v>-0.544609950158679</v>
      </c>
    </row>
    <row r="247" spans="8:13">
      <c r="H247" s="8">
        <v>298</v>
      </c>
      <c r="I247" s="8" t="s">
        <v>429</v>
      </c>
      <c r="J247">
        <v>3.77</v>
      </c>
      <c r="K247">
        <v>0</v>
      </c>
      <c r="L247" s="48">
        <f>IF(K247=1,"",IF(J247&lt;1.7,66,IF(J247&lt;2,(J247-1.7)*$F$11+66,IF(J247&lt;2.3,(J247-2)*$F$10+70,IF(J247&lt;2.7,(J247-2.3)*$F$9+73,IF(J247&lt;3,(J247-2.7)*$F$8+76,IF(J247&lt;3.3,(J247-3)*$F$7+80,IF(J247&lt;3.7,(J247-3.3)*$F$6+83,IF(J247&lt;4,(J247-3.7)*$F$5+87,IF(J247&lt;4.3,(J247-4)*$F$4+92,IF(J247&lt;=5,(J247-4.3)*$F$3+98,J247)))))))))))</f>
        <v>88.1666666666667</v>
      </c>
      <c r="M247" s="41">
        <f t="shared" si="6"/>
        <v>-0.193494704699146</v>
      </c>
    </row>
    <row r="248" spans="8:13">
      <c r="H248" s="8">
        <v>299</v>
      </c>
      <c r="I248" s="8" t="s">
        <v>430</v>
      </c>
      <c r="J248">
        <v>3.69</v>
      </c>
      <c r="K248">
        <v>0</v>
      </c>
      <c r="L248" s="48">
        <f>IF(K248=1,"",IF(J248&lt;1.7,66,IF(J248&lt;2,(J248-1.7)*$F$11+66,IF(J248&lt;2.3,(J248-2)*$F$10+70,IF(J248&lt;2.7,(J248-2.3)*$F$9+73,IF(J248&lt;3,(J248-2.7)*$F$8+76,IF(J248&lt;3.3,(J248-3)*$F$7+80,IF(J248&lt;3.7,(J248-3.3)*$F$6+83,IF(J248&lt;4,(J248-3.7)*$F$5+87,IF(J248&lt;4.3,(J248-4)*$F$4+92,IF(J248&lt;=5,(J248-4.3)*$F$3+98,J248)))))))))))</f>
        <v>86.9</v>
      </c>
      <c r="M248" s="41">
        <f t="shared" si="6"/>
        <v>-0.518918590734812</v>
      </c>
    </row>
    <row r="249" spans="8:13">
      <c r="H249" s="8">
        <v>300</v>
      </c>
      <c r="I249" s="8" t="s">
        <v>432</v>
      </c>
      <c r="J249">
        <v>4.14</v>
      </c>
      <c r="K249">
        <v>0</v>
      </c>
      <c r="L249" s="48">
        <f>IF(K249=1,"",IF(J249&lt;1.7,66,IF(J249&lt;2,(J249-1.7)*$F$11+66,IF(J249&lt;2.3,(J249-2)*$F$10+70,IF(J249&lt;2.7,(J249-2.3)*$F$9+73,IF(J249&lt;3,(J249-2.7)*$F$8+76,IF(J249&lt;3.3,(J249-3)*$F$7+80,IF(J249&lt;3.7,(J249-3.3)*$F$6+83,IF(J249&lt;4,(J249-3.7)*$F$5+87,IF(J249&lt;4.3,(J249-4)*$F$4+92,IF(J249&lt;=5,(J249-4.3)*$F$3+98,J249)))))))))))</f>
        <v>94.8</v>
      </c>
      <c r="M249" s="41">
        <f t="shared" si="6"/>
        <v>1.51069880375077</v>
      </c>
    </row>
    <row r="250" spans="8:13">
      <c r="H250" s="8">
        <v>301</v>
      </c>
      <c r="I250" s="8" t="s">
        <v>434</v>
      </c>
      <c r="J250">
        <v>3.62</v>
      </c>
      <c r="K250">
        <v>0</v>
      </c>
      <c r="L250" s="48">
        <f>IF(K250=1,"",IF(J250&lt;1.7,66,IF(J250&lt;2,(J250-1.7)*$F$11+66,IF(J250&lt;2.3,(J250-2)*$F$10+70,IF(J250&lt;2.7,(J250-2.3)*$F$9+73,IF(J250&lt;3,(J250-2.7)*$F$8+76,IF(J250&lt;3.3,(J250-3)*$F$7+80,IF(J250&lt;3.7,(J250-3.3)*$F$6+83,IF(J250&lt;4,(J250-3.7)*$F$5+87,IF(J250&lt;4.3,(J250-4)*$F$4+92,IF(J250&lt;=5,(J250-4.3)*$F$3+98,J250)))))))))))</f>
        <v>86.2</v>
      </c>
      <c r="M250" s="41">
        <f t="shared" si="6"/>
        <v>-0.698758106701886</v>
      </c>
    </row>
    <row r="251" spans="8:13">
      <c r="H251" s="8">
        <v>302</v>
      </c>
      <c r="I251" s="8" t="s">
        <v>435</v>
      </c>
      <c r="J251">
        <v>3.86</v>
      </c>
      <c r="K251">
        <v>0</v>
      </c>
      <c r="L251" s="48">
        <f>IF(K251=1,"",IF(J251&lt;1.7,66,IF(J251&lt;2,(J251-1.7)*$F$11+66,IF(J251&lt;2.3,(J251-2)*$F$10+70,IF(J251&lt;2.7,(J251-2.3)*$F$9+73,IF(J251&lt;3,(J251-2.7)*$F$8+76,IF(J251&lt;3.3,(J251-3)*$F$7+80,IF(J251&lt;3.7,(J251-3.3)*$F$6+83,IF(J251&lt;4,(J251-3.7)*$F$5+87,IF(J251&lt;4.3,(J251-4)*$F$4+92,IF(J251&lt;=5,(J251-4.3)*$F$3+98,J251)))))))))))</f>
        <v>89.6666666666667</v>
      </c>
      <c r="M251" s="41">
        <f t="shared" si="6"/>
        <v>0.191875686658872</v>
      </c>
    </row>
    <row r="252" spans="8:13">
      <c r="H252" s="8">
        <v>303</v>
      </c>
      <c r="I252" s="8" t="s">
        <v>436</v>
      </c>
      <c r="J252">
        <v>4.05</v>
      </c>
      <c r="K252">
        <v>0</v>
      </c>
      <c r="L252" s="48">
        <f>IF(K252=1,"",IF(J252&lt;1.7,66,IF(J252&lt;2,(J252-1.7)*$F$11+66,IF(J252&lt;2.3,(J252-2)*$F$10+70,IF(J252&lt;2.7,(J252-2.3)*$F$9+73,IF(J252&lt;3,(J252-2.7)*$F$8+76,IF(J252&lt;3.3,(J252-3)*$F$7+80,IF(J252&lt;3.7,(J252-3.3)*$F$6+83,IF(J252&lt;4,(J252-3.7)*$F$5+87,IF(J252&lt;4.3,(J252-4)*$F$4+92,IF(J252&lt;=5,(J252-4.3)*$F$3+98,J252)))))))))))</f>
        <v>93</v>
      </c>
      <c r="M252" s="41">
        <f t="shared" si="6"/>
        <v>1.04825433412115</v>
      </c>
    </row>
    <row r="253" spans="8:13">
      <c r="H253" s="8">
        <v>304</v>
      </c>
      <c r="I253" s="8" t="s">
        <v>438</v>
      </c>
      <c r="J253">
        <v>3.84</v>
      </c>
      <c r="K253">
        <v>0</v>
      </c>
      <c r="L253" s="48">
        <f>IF(K253=1,"",IF(J253&lt;1.7,66,IF(J253&lt;2,(J253-1.7)*$F$11+66,IF(J253&lt;2.3,(J253-2)*$F$10+70,IF(J253&lt;2.7,(J253-2.3)*$F$9+73,IF(J253&lt;3,(J253-2.7)*$F$8+76,IF(J253&lt;3.3,(J253-3)*$F$7+80,IF(J253&lt;3.7,(J253-3.3)*$F$6+83,IF(J253&lt;4,(J253-3.7)*$F$5+87,IF(J253&lt;4.3,(J253-4)*$F$4+92,IF(J253&lt;=5,(J253-4.3)*$F$3+98,J253)))))))))))</f>
        <v>89.3333333333333</v>
      </c>
      <c r="M253" s="41">
        <f t="shared" si="6"/>
        <v>0.106237821912647</v>
      </c>
    </row>
    <row r="254" spans="8:13">
      <c r="H254" s="8">
        <v>305</v>
      </c>
      <c r="I254" s="8" t="s">
        <v>439</v>
      </c>
      <c r="J254">
        <v>3.68</v>
      </c>
      <c r="K254">
        <v>0</v>
      </c>
      <c r="L254" s="48">
        <f>IF(K254=1,"",IF(J254&lt;1.7,66,IF(J254&lt;2,(J254-1.7)*$F$11+66,IF(J254&lt;2.3,(J254-2)*$F$10+70,IF(J254&lt;2.7,(J254-2.3)*$F$9+73,IF(J254&lt;3,(J254-2.7)*$F$8+76,IF(J254&lt;3.3,(J254-3)*$F$7+80,IF(J254&lt;3.7,(J254-3.3)*$F$6+83,IF(J254&lt;4,(J254-3.7)*$F$5+87,IF(J254&lt;4.3,(J254-4)*$F$4+92,IF(J254&lt;=5,(J254-4.3)*$F$3+98,J254)))))))))))</f>
        <v>86.8</v>
      </c>
      <c r="M254" s="41">
        <f t="shared" si="6"/>
        <v>-0.544609950158679</v>
      </c>
    </row>
    <row r="255" spans="8:13">
      <c r="H255" s="8">
        <v>306</v>
      </c>
      <c r="I255" s="8" t="s">
        <v>440</v>
      </c>
      <c r="J255">
        <v>3.99</v>
      </c>
      <c r="K255">
        <v>0</v>
      </c>
      <c r="L255" s="48">
        <f>IF(K255=1,"",IF(J255&lt;1.7,66,IF(J255&lt;2,(J255-1.7)*$F$11+66,IF(J255&lt;2.3,(J255-2)*$F$10+70,IF(J255&lt;2.7,(J255-2.3)*$F$9+73,IF(J255&lt;3,(J255-2.7)*$F$8+76,IF(J255&lt;3.3,(J255-3)*$F$7+80,IF(J255&lt;3.7,(J255-3.3)*$F$6+83,IF(J255&lt;4,(J255-3.7)*$F$5+87,IF(J255&lt;4.3,(J255-4)*$F$4+92,IF(J255&lt;=5,(J255-4.3)*$F$3+98,J255)))))))))))</f>
        <v>91.8333333333333</v>
      </c>
      <c r="M255" s="41">
        <f t="shared" si="6"/>
        <v>0.748521807509353</v>
      </c>
    </row>
    <row r="256" spans="8:13">
      <c r="H256" s="8">
        <v>307</v>
      </c>
      <c r="I256" s="8" t="s">
        <v>441</v>
      </c>
      <c r="J256">
        <v>86.23</v>
      </c>
      <c r="K256">
        <v>0</v>
      </c>
      <c r="L256" s="48">
        <f>IF(K256=1,"",IF(J256&lt;1.7,66,IF(J256&lt;2,(J256-1.7)*$F$11+66,IF(J256&lt;2.3,(J256-2)*$F$10+70,IF(J256&lt;2.7,(J256-2.3)*$F$9+73,IF(J256&lt;3,(J256-2.7)*$F$8+76,IF(J256&lt;3.3,(J256-3)*$F$7+80,IF(J256&lt;3.7,(J256-3.3)*$F$6+83,IF(J256&lt;4,(J256-3.7)*$F$5+87,IF(J256&lt;4.3,(J256-4)*$F$4+92,IF(J256&lt;=5,(J256-4.3)*$F$3+98,J256)))))))))))</f>
        <v>86.23</v>
      </c>
      <c r="M256" s="41">
        <f t="shared" si="6"/>
        <v>-0.691050698874725</v>
      </c>
    </row>
    <row r="257" spans="8:13">
      <c r="H257" s="8">
        <v>308</v>
      </c>
      <c r="I257" s="8" t="s">
        <v>442</v>
      </c>
      <c r="J257">
        <v>3.78</v>
      </c>
      <c r="K257">
        <v>0</v>
      </c>
      <c r="L257" s="48">
        <f>IF(K257=1,"",IF(J257&lt;1.7,66,IF(J257&lt;2,(J257-1.7)*$F$11+66,IF(J257&lt;2.3,(J257-2)*$F$10+70,IF(J257&lt;2.7,(J257-2.3)*$F$9+73,IF(J257&lt;3,(J257-2.7)*$F$8+76,IF(J257&lt;3.3,(J257-3)*$F$7+80,IF(J257&lt;3.7,(J257-3.3)*$F$6+83,IF(J257&lt;4,(J257-3.7)*$F$5+87,IF(J257&lt;4.3,(J257-4)*$F$4+92,IF(J257&lt;=5,(J257-4.3)*$F$3+98,J257)))))))))))</f>
        <v>88.3333333333333</v>
      </c>
      <c r="M257" s="41">
        <f t="shared" si="6"/>
        <v>-0.150675772326035</v>
      </c>
    </row>
    <row r="258" spans="8:13">
      <c r="H258" s="8">
        <v>309</v>
      </c>
      <c r="I258" s="8" t="s">
        <v>443</v>
      </c>
      <c r="J258">
        <v>3.89</v>
      </c>
      <c r="K258">
        <v>0</v>
      </c>
      <c r="L258" s="48">
        <f>IF(K258=1,"",IF(J258&lt;1.7,66,IF(J258&lt;2,(J258-1.7)*$F$11+66,IF(J258&lt;2.3,(J258-2)*$F$10+70,IF(J258&lt;2.7,(J258-2.3)*$F$9+73,IF(J258&lt;3,(J258-2.7)*$F$8+76,IF(J258&lt;3.3,(J258-3)*$F$7+80,IF(J258&lt;3.7,(J258-3.3)*$F$6+83,IF(J258&lt;4,(J258-3.7)*$F$5+87,IF(J258&lt;4.3,(J258-4)*$F$4+92,IF(J258&lt;=5,(J258-4.3)*$F$3+98,J258)))))))))))</f>
        <v>90.1666666666667</v>
      </c>
      <c r="M258" s="41">
        <f t="shared" si="6"/>
        <v>0.320332483778217</v>
      </c>
    </row>
    <row r="259" spans="8:13">
      <c r="H259" s="8">
        <v>310</v>
      </c>
      <c r="I259" s="8" t="s">
        <v>444</v>
      </c>
      <c r="J259">
        <v>4.18</v>
      </c>
      <c r="K259">
        <v>0</v>
      </c>
      <c r="L259" s="48">
        <f>IF(K259=1,"",IF(J259&lt;1.7,66,IF(J259&lt;2,(J259-1.7)*$F$11+66,IF(J259&lt;2.3,(J259-2)*$F$10+70,IF(J259&lt;2.7,(J259-2.3)*$F$9+73,IF(J259&lt;3,(J259-2.7)*$F$8+76,IF(J259&lt;3.3,(J259-3)*$F$7+80,IF(J259&lt;3.7,(J259-3.3)*$F$6+83,IF(J259&lt;4,(J259-3.7)*$F$5+87,IF(J259&lt;4.3,(J259-4)*$F$4+92,IF(J259&lt;=5,(J259-4.3)*$F$3+98,J259)))))))))))</f>
        <v>95.6</v>
      </c>
      <c r="M259" s="41">
        <f t="shared" ref="M259:M322" si="7">IFERROR(((L259-AVERAGE($L$2:$L$978))/STDEV($L$2:$L$978)),(MEDIAN($L$2:$L$978)-AVERAGE($L$2:$L$978))/STDEV($L$2:$L$978))</f>
        <v>1.71622967914172</v>
      </c>
    </row>
    <row r="260" spans="8:13">
      <c r="H260" s="8">
        <v>312</v>
      </c>
      <c r="I260" s="8" t="s">
        <v>445</v>
      </c>
      <c r="J260">
        <v>3.75</v>
      </c>
      <c r="K260">
        <v>0</v>
      </c>
      <c r="L260" s="48">
        <f>IF(K260=1,"",IF(J260&lt;1.7,66,IF(J260&lt;2,(J260-1.7)*$F$11+66,IF(J260&lt;2.3,(J260-2)*$F$10+70,IF(J260&lt;2.7,(J260-2.3)*$F$9+73,IF(J260&lt;3,(J260-2.7)*$F$8+76,IF(J260&lt;3.3,(J260-3)*$F$7+80,IF(J260&lt;3.7,(J260-3.3)*$F$6+83,IF(J260&lt;4,(J260-3.7)*$F$5+87,IF(J260&lt;4.3,(J260-4)*$F$4+92,IF(J260&lt;=5,(J260-4.3)*$F$3+98,J260)))))))))))</f>
        <v>87.8333333333333</v>
      </c>
      <c r="M260" s="41">
        <f t="shared" si="7"/>
        <v>-0.279132569445375</v>
      </c>
    </row>
    <row r="261" spans="8:13">
      <c r="H261" s="8">
        <v>313</v>
      </c>
      <c r="I261" s="8" t="s">
        <v>446</v>
      </c>
      <c r="J261">
        <v>89.7</v>
      </c>
      <c r="K261">
        <v>0</v>
      </c>
      <c r="L261" s="48">
        <f>IF(K261=1,"",IF(J261&lt;1.7,66,IF(J261&lt;2,(J261-1.7)*$F$11+66,IF(J261&lt;2.3,(J261-2)*$F$10+70,IF(J261&lt;2.7,(J261-2.3)*$F$9+73,IF(J261&lt;3,(J261-2.7)*$F$8+76,IF(J261&lt;3.3,(J261-3)*$F$7+80,IF(J261&lt;3.7,(J261-3.3)*$F$6+83,IF(J261&lt;4,(J261-3.7)*$F$5+87,IF(J261&lt;4.3,(J261-4)*$F$4+92,IF(J261&lt;=5,(J261-4.3)*$F$3+98,J261)))))))))))</f>
        <v>89.7</v>
      </c>
      <c r="M261" s="41">
        <f t="shared" si="7"/>
        <v>0.200439473133498</v>
      </c>
    </row>
    <row r="262" spans="8:13">
      <c r="H262" s="8">
        <v>314</v>
      </c>
      <c r="I262" s="8" t="s">
        <v>447</v>
      </c>
      <c r="J262">
        <v>3.56</v>
      </c>
      <c r="K262">
        <v>0</v>
      </c>
      <c r="L262" s="48">
        <f>IF(K262=1,"",IF(J262&lt;1.7,66,IF(J262&lt;2,(J262-1.7)*$F$11+66,IF(J262&lt;2.3,(J262-2)*$F$10+70,IF(J262&lt;2.7,(J262-2.3)*$F$9+73,IF(J262&lt;3,(J262-2.7)*$F$8+76,IF(J262&lt;3.3,(J262-3)*$F$7+80,IF(J262&lt;3.7,(J262-3.3)*$F$6+83,IF(J262&lt;4,(J262-3.7)*$F$5+87,IF(J262&lt;4.3,(J262-4)*$F$4+92,IF(J262&lt;=5,(J262-4.3)*$F$3+98,J262)))))))))))</f>
        <v>85.6</v>
      </c>
      <c r="M262" s="41">
        <f t="shared" si="7"/>
        <v>-0.852906263245097</v>
      </c>
    </row>
    <row r="263" spans="8:13">
      <c r="H263" s="8">
        <v>315</v>
      </c>
      <c r="I263" s="8" t="s">
        <v>448</v>
      </c>
      <c r="J263">
        <v>4.04</v>
      </c>
      <c r="K263">
        <v>0</v>
      </c>
      <c r="L263" s="48">
        <f>IF(K263=1,"",IF(J263&lt;1.7,66,IF(J263&lt;2,(J263-1.7)*$F$11+66,IF(J263&lt;2.3,(J263-2)*$F$10+70,IF(J263&lt;2.7,(J263-2.3)*$F$9+73,IF(J263&lt;3,(J263-2.7)*$F$8+76,IF(J263&lt;3.3,(J263-3)*$F$7+80,IF(J263&lt;3.7,(J263-3.3)*$F$6+83,IF(J263&lt;4,(J263-3.7)*$F$5+87,IF(J263&lt;4.3,(J263-4)*$F$4+92,IF(J263&lt;=5,(J263-4.3)*$F$3+98,J263)))))))))))</f>
        <v>92.8</v>
      </c>
      <c r="M263" s="41">
        <f t="shared" si="7"/>
        <v>0.996871615273409</v>
      </c>
    </row>
    <row r="264" spans="8:13">
      <c r="H264" s="8">
        <v>316</v>
      </c>
      <c r="I264" s="8" t="s">
        <v>449</v>
      </c>
      <c r="J264">
        <v>88.35</v>
      </c>
      <c r="K264">
        <v>0</v>
      </c>
      <c r="L264" s="48">
        <f>IF(K264=1,"",IF(J264&lt;1.7,66,IF(J264&lt;2,(J264-1.7)*$F$11+66,IF(J264&lt;2.3,(J264-2)*$F$10+70,IF(J264&lt;2.7,(J264-2.3)*$F$9+73,IF(J264&lt;3,(J264-2.7)*$F$8+76,IF(J264&lt;3.3,(J264-3)*$F$7+80,IF(J264&lt;3.7,(J264-3.3)*$F$6+83,IF(J264&lt;4,(J264-3.7)*$F$5+87,IF(J264&lt;4.3,(J264-4)*$F$4+92,IF(J264&lt;=5,(J264-4.3)*$F$3+98,J264)))))))))))</f>
        <v>88.35</v>
      </c>
      <c r="M264" s="41">
        <f t="shared" si="7"/>
        <v>-0.146393879088724</v>
      </c>
    </row>
    <row r="265" spans="8:13">
      <c r="H265" s="8">
        <v>317</v>
      </c>
      <c r="I265" s="8" t="s">
        <v>450</v>
      </c>
      <c r="J265">
        <v>3.61</v>
      </c>
      <c r="K265">
        <v>0</v>
      </c>
      <c r="L265" s="48">
        <f>IF(K265=1,"",IF(J265&lt;1.7,66,IF(J265&lt;2,(J265-1.7)*$F$11+66,IF(J265&lt;2.3,(J265-2)*$F$10+70,IF(J265&lt;2.7,(J265-2.3)*$F$9+73,IF(J265&lt;3,(J265-2.7)*$F$8+76,IF(J265&lt;3.3,(J265-3)*$F$7+80,IF(J265&lt;3.7,(J265-3.3)*$F$6+83,IF(J265&lt;4,(J265-3.7)*$F$5+87,IF(J265&lt;4.3,(J265-4)*$F$4+92,IF(J265&lt;=5,(J265-4.3)*$F$3+98,J265)))))))))))</f>
        <v>86.1</v>
      </c>
      <c r="M265" s="41">
        <f t="shared" si="7"/>
        <v>-0.724449466125756</v>
      </c>
    </row>
    <row r="266" spans="8:13">
      <c r="H266" s="8">
        <v>318</v>
      </c>
      <c r="I266" s="8" t="s">
        <v>451</v>
      </c>
      <c r="J266">
        <v>4.1</v>
      </c>
      <c r="K266">
        <v>0</v>
      </c>
      <c r="L266" s="48">
        <f>IF(K266=1,"",IF(J266&lt;1.7,66,IF(J266&lt;2,(J266-1.7)*$F$11+66,IF(J266&lt;2.3,(J266-2)*$F$10+70,IF(J266&lt;2.7,(J266-2.3)*$F$9+73,IF(J266&lt;3,(J266-2.7)*$F$8+76,IF(J266&lt;3.3,(J266-3)*$F$7+80,IF(J266&lt;3.7,(J266-3.3)*$F$6+83,IF(J266&lt;4,(J266-3.7)*$F$5+87,IF(J266&lt;4.3,(J266-4)*$F$4+92,IF(J266&lt;=5,(J266-4.3)*$F$3+98,J266)))))))))))</f>
        <v>94</v>
      </c>
      <c r="M266" s="41">
        <f t="shared" si="7"/>
        <v>1.30516792835983</v>
      </c>
    </row>
    <row r="267" spans="8:13">
      <c r="H267" s="8">
        <v>319</v>
      </c>
      <c r="I267" s="8" t="s">
        <v>452</v>
      </c>
      <c r="J267">
        <v>3.67</v>
      </c>
      <c r="K267">
        <v>0</v>
      </c>
      <c r="L267" s="48">
        <f>IF(K267=1,"",IF(J267&lt;1.7,66,IF(J267&lt;2,(J267-1.7)*$F$11+66,IF(J267&lt;2.3,(J267-2)*$F$10+70,IF(J267&lt;2.7,(J267-2.3)*$F$9+73,IF(J267&lt;3,(J267-2.7)*$F$8+76,IF(J267&lt;3.3,(J267-3)*$F$7+80,IF(J267&lt;3.7,(J267-3.3)*$F$6+83,IF(J267&lt;4,(J267-3.7)*$F$5+87,IF(J267&lt;4.3,(J267-4)*$F$4+92,IF(J267&lt;=5,(J267-4.3)*$F$3+98,J267)))))))))))</f>
        <v>86.7</v>
      </c>
      <c r="M267" s="41">
        <f t="shared" si="7"/>
        <v>-0.570301309582545</v>
      </c>
    </row>
    <row r="268" spans="8:13">
      <c r="H268" s="8">
        <v>320</v>
      </c>
      <c r="I268" s="8" t="s">
        <v>454</v>
      </c>
      <c r="J268">
        <v>88.07</v>
      </c>
      <c r="K268">
        <v>0</v>
      </c>
      <c r="L268" s="48">
        <f>IF(K268=1,"",IF(J268&lt;1.7,66,IF(J268&lt;2,(J268-1.7)*$F$11+66,IF(J268&lt;2.3,(J268-2)*$F$10+70,IF(J268&lt;2.7,(J268-2.3)*$F$9+73,IF(J268&lt;3,(J268-2.7)*$F$8+76,IF(J268&lt;3.3,(J268-3)*$F$7+80,IF(J268&lt;3.7,(J268-3.3)*$F$6+83,IF(J268&lt;4,(J268-3.7)*$F$5+87,IF(J268&lt;4.3,(J268-4)*$F$4+92,IF(J268&lt;=5,(J268-4.3)*$F$3+98,J268)))))))))))</f>
        <v>88.07</v>
      </c>
      <c r="M268" s="41">
        <f t="shared" si="7"/>
        <v>-0.218329685475555</v>
      </c>
    </row>
    <row r="269" spans="8:13">
      <c r="H269" s="8">
        <v>322</v>
      </c>
      <c r="I269" s="8" t="s">
        <v>455</v>
      </c>
      <c r="J269">
        <v>3.4</v>
      </c>
      <c r="K269">
        <v>0</v>
      </c>
      <c r="L269" s="48">
        <f>IF(K269=1,"",IF(J269&lt;1.7,66,IF(J269&lt;2,(J269-1.7)*$F$11+66,IF(J269&lt;2.3,(J269-2)*$F$10+70,IF(J269&lt;2.7,(J269-2.3)*$F$9+73,IF(J269&lt;3,(J269-2.7)*$F$8+76,IF(J269&lt;3.3,(J269-3)*$F$7+80,IF(J269&lt;3.7,(J269-3.3)*$F$6+83,IF(J269&lt;4,(J269-3.7)*$F$5+87,IF(J269&lt;4.3,(J269-4)*$F$4+92,IF(J269&lt;=5,(J269-4.3)*$F$3+98,J269)))))))))))</f>
        <v>84</v>
      </c>
      <c r="M269" s="41">
        <f t="shared" si="7"/>
        <v>-1.26396801402699</v>
      </c>
    </row>
    <row r="270" spans="8:13">
      <c r="H270" s="8">
        <v>323</v>
      </c>
      <c r="I270" s="8" t="s">
        <v>456</v>
      </c>
      <c r="J270">
        <v>3.89</v>
      </c>
      <c r="K270">
        <v>0</v>
      </c>
      <c r="L270" s="48">
        <f>IF(K270=1,"",IF(J270&lt;1.7,66,IF(J270&lt;2,(J270-1.7)*$F$11+66,IF(J270&lt;2.3,(J270-2)*$F$10+70,IF(J270&lt;2.7,(J270-2.3)*$F$9+73,IF(J270&lt;3,(J270-2.7)*$F$8+76,IF(J270&lt;3.3,(J270-3)*$F$7+80,IF(J270&lt;3.7,(J270-3.3)*$F$6+83,IF(J270&lt;4,(J270-3.7)*$F$5+87,IF(J270&lt;4.3,(J270-4)*$F$4+92,IF(J270&lt;=5,(J270-4.3)*$F$3+98,J270)))))))))))</f>
        <v>90.1666666666667</v>
      </c>
      <c r="M270" s="41">
        <f t="shared" si="7"/>
        <v>0.320332483778217</v>
      </c>
    </row>
    <row r="271" spans="8:13">
      <c r="H271" s="8">
        <v>325</v>
      </c>
      <c r="I271" s="8" t="s">
        <v>457</v>
      </c>
      <c r="J271">
        <v>88.05</v>
      </c>
      <c r="K271">
        <v>0</v>
      </c>
      <c r="L271" s="48">
        <f>IF(K271=1,"",IF(J271&lt;1.7,66,IF(J271&lt;2,(J271-1.7)*$F$11+66,IF(J271&lt;2.3,(J271-2)*$F$10+70,IF(J271&lt;2.7,(J271-2.3)*$F$9+73,IF(J271&lt;3,(J271-2.7)*$F$8+76,IF(J271&lt;3.3,(J271-3)*$F$7+80,IF(J271&lt;3.7,(J271-3.3)*$F$6+83,IF(J271&lt;4,(J271-3.7)*$F$5+87,IF(J271&lt;4.3,(J271-4)*$F$4+92,IF(J271&lt;=5,(J271-4.3)*$F$3+98,J271)))))))))))</f>
        <v>88.05</v>
      </c>
      <c r="M271" s="41">
        <f t="shared" si="7"/>
        <v>-0.223467957360327</v>
      </c>
    </row>
    <row r="272" spans="8:13">
      <c r="H272" s="8">
        <v>326</v>
      </c>
      <c r="I272" s="8" t="s">
        <v>458</v>
      </c>
      <c r="J272">
        <v>4.01</v>
      </c>
      <c r="K272">
        <v>0</v>
      </c>
      <c r="L272" s="48">
        <f>IF(K272=1,"",IF(J272&lt;1.7,66,IF(J272&lt;2,(J272-1.7)*$F$11+66,IF(J272&lt;2.3,(J272-2)*$F$10+70,IF(J272&lt;2.7,(J272-2.3)*$F$9+73,IF(J272&lt;3,(J272-2.7)*$F$8+76,IF(J272&lt;3.3,(J272-3)*$F$7+80,IF(J272&lt;3.7,(J272-3.3)*$F$6+83,IF(J272&lt;4,(J272-3.7)*$F$5+87,IF(J272&lt;4.3,(J272-4)*$F$4+92,IF(J272&lt;=5,(J272-4.3)*$F$3+98,J272)))))))))))</f>
        <v>92.2</v>
      </c>
      <c r="M272" s="41">
        <f t="shared" si="7"/>
        <v>0.842723458730201</v>
      </c>
    </row>
    <row r="273" spans="8:13">
      <c r="H273" s="8">
        <v>332</v>
      </c>
      <c r="I273" s="8" t="s">
        <v>459</v>
      </c>
      <c r="J273">
        <v>87.4</v>
      </c>
      <c r="K273">
        <v>0</v>
      </c>
      <c r="L273" s="48">
        <f>IF(K273=1,"",IF(J273&lt;1.7,66,IF(J273&lt;2,(J273-1.7)*$F$11+66,IF(J273&lt;2.3,(J273-2)*$F$10+70,IF(J273&lt;2.7,(J273-2.3)*$F$9+73,IF(J273&lt;3,(J273-2.7)*$F$8+76,IF(J273&lt;3.3,(J273-3)*$F$7+80,IF(J273&lt;3.7,(J273-3.3)*$F$6+83,IF(J273&lt;4,(J273-3.7)*$F$5+87,IF(J273&lt;4.3,(J273-4)*$F$4+92,IF(J273&lt;=5,(J273-4.3)*$F$3+98,J273)))))))))))</f>
        <v>87.4</v>
      </c>
      <c r="M273" s="41">
        <f t="shared" si="7"/>
        <v>-0.390461793615468</v>
      </c>
    </row>
    <row r="274" spans="8:13">
      <c r="H274" s="8">
        <v>333</v>
      </c>
      <c r="I274" s="8" t="s">
        <v>460</v>
      </c>
      <c r="J274">
        <v>3.69</v>
      </c>
      <c r="K274">
        <v>0</v>
      </c>
      <c r="L274" s="48">
        <f>IF(K274=1,"",IF(J274&lt;1.7,66,IF(J274&lt;2,(J274-1.7)*$F$11+66,IF(J274&lt;2.3,(J274-2)*$F$10+70,IF(J274&lt;2.7,(J274-2.3)*$F$9+73,IF(J274&lt;3,(J274-2.7)*$F$8+76,IF(J274&lt;3.3,(J274-3)*$F$7+80,IF(J274&lt;3.7,(J274-3.3)*$F$6+83,IF(J274&lt;4,(J274-3.7)*$F$5+87,IF(J274&lt;4.3,(J274-4)*$F$4+92,IF(J274&lt;=5,(J274-4.3)*$F$3+98,J274)))))))))))</f>
        <v>86.9</v>
      </c>
      <c r="M274" s="41">
        <f t="shared" si="7"/>
        <v>-0.518918590734812</v>
      </c>
    </row>
    <row r="275" spans="8:13">
      <c r="H275" s="8">
        <v>334</v>
      </c>
      <c r="I275" s="8" t="s">
        <v>461</v>
      </c>
      <c r="J275">
        <v>3.36</v>
      </c>
      <c r="K275">
        <v>0</v>
      </c>
      <c r="L275" s="48">
        <f>IF(K275=1,"",IF(J275&lt;1.7,66,IF(J275&lt;2,(J275-1.7)*$F$11+66,IF(J275&lt;2.3,(J275-2)*$F$10+70,IF(J275&lt;2.7,(J275-2.3)*$F$9+73,IF(J275&lt;3,(J275-2.7)*$F$8+76,IF(J275&lt;3.3,(J275-3)*$F$7+80,IF(J275&lt;3.7,(J275-3.3)*$F$6+83,IF(J275&lt;4,(J275-3.7)*$F$5+87,IF(J275&lt;4.3,(J275-4)*$F$4+92,IF(J275&lt;=5,(J275-4.3)*$F$3+98,J275)))))))))))</f>
        <v>83.6</v>
      </c>
      <c r="M275" s="41">
        <f t="shared" si="7"/>
        <v>-1.36673345172246</v>
      </c>
    </row>
    <row r="276" spans="8:13">
      <c r="H276" s="8">
        <v>335</v>
      </c>
      <c r="I276" s="8" t="s">
        <v>462</v>
      </c>
      <c r="J276">
        <v>3.81</v>
      </c>
      <c r="K276">
        <v>0</v>
      </c>
      <c r="L276" s="48">
        <f>IF(K276=1,"",IF(J276&lt;1.7,66,IF(J276&lt;2,(J276-1.7)*$F$11+66,IF(J276&lt;2.3,(J276-2)*$F$10+70,IF(J276&lt;2.7,(J276-2.3)*$F$9+73,IF(J276&lt;3,(J276-2.7)*$F$8+76,IF(J276&lt;3.3,(J276-3)*$F$7+80,IF(J276&lt;3.7,(J276-3.3)*$F$6+83,IF(J276&lt;4,(J276-3.7)*$F$5+87,IF(J276&lt;4.3,(J276-4)*$F$4+92,IF(J276&lt;=5,(J276-4.3)*$F$3+98,J276)))))))))))</f>
        <v>88.8333333333333</v>
      </c>
      <c r="M276" s="41">
        <f t="shared" si="7"/>
        <v>-0.0222189752066941</v>
      </c>
    </row>
    <row r="277" spans="8:13">
      <c r="H277" s="9">
        <v>336</v>
      </c>
      <c r="I277" s="9" t="s">
        <v>464</v>
      </c>
      <c r="J277">
        <v>89.8</v>
      </c>
      <c r="K277">
        <v>0</v>
      </c>
      <c r="L277" s="48">
        <f>IF(K277=1,"",IF(J277&lt;1.7,66,IF(J277&lt;2,(J277-1.7)*$F$11+66,IF(J277&lt;2.3,(J277-2)*$F$10+70,IF(J277&lt;2.7,(J277-2.3)*$F$9+73,IF(J277&lt;3,(J277-2.7)*$F$8+76,IF(J277&lt;3.3,(J277-3)*$F$7+80,IF(J277&lt;3.7,(J277-3.3)*$F$6+83,IF(J277&lt;4,(J277-3.7)*$F$5+87,IF(J277&lt;4.3,(J277-4)*$F$4+92,IF(J277&lt;=5,(J277-4.3)*$F$3+98,J277)))))))))))</f>
        <v>89.8</v>
      </c>
      <c r="M277" s="41">
        <f t="shared" si="7"/>
        <v>0.226130832557365</v>
      </c>
    </row>
    <row r="278" spans="8:13">
      <c r="H278" s="8">
        <v>340</v>
      </c>
      <c r="I278" s="8" t="s">
        <v>465</v>
      </c>
      <c r="J278">
        <v>90.42</v>
      </c>
      <c r="K278">
        <v>0</v>
      </c>
      <c r="L278" s="48">
        <f>IF(K278=1,"",IF(J278&lt;1.7,66,IF(J278&lt;2,(J278-1.7)*$F$11+66,IF(J278&lt;2.3,(J278-2)*$F$10+70,IF(J278&lt;2.7,(J278-2.3)*$F$9+73,IF(J278&lt;3,(J278-2.7)*$F$8+76,IF(J278&lt;3.3,(J278-3)*$F$7+80,IF(J278&lt;3.7,(J278-3.3)*$F$6+83,IF(J278&lt;4,(J278-3.7)*$F$5+87,IF(J278&lt;4.3,(J278-4)*$F$4+92,IF(J278&lt;=5,(J278-4.3)*$F$3+98,J278)))))))))))</f>
        <v>90.42</v>
      </c>
      <c r="M278" s="41">
        <f t="shared" si="7"/>
        <v>0.385417260985348</v>
      </c>
    </row>
    <row r="279" spans="8:13">
      <c r="H279" s="8">
        <v>341</v>
      </c>
      <c r="I279" s="8" t="s">
        <v>466</v>
      </c>
      <c r="J279">
        <v>89.52</v>
      </c>
      <c r="K279">
        <v>0</v>
      </c>
      <c r="L279" s="48">
        <f>IF(K279=1,"",IF(J279&lt;1.7,66,IF(J279&lt;2,(J279-1.7)*$F$11+66,IF(J279&lt;2.3,(J279-2)*$F$10+70,IF(J279&lt;2.7,(J279-2.3)*$F$9+73,IF(J279&lt;3,(J279-2.7)*$F$8+76,IF(J279&lt;3.3,(J279-3)*$F$7+80,IF(J279&lt;3.7,(J279-3.3)*$F$6+83,IF(J279&lt;4,(J279-3.7)*$F$5+87,IF(J279&lt;4.3,(J279-4)*$F$4+92,IF(J279&lt;=5,(J279-4.3)*$F$3+98,J279)))))))))))</f>
        <v>89.52</v>
      </c>
      <c r="M279" s="41">
        <f t="shared" si="7"/>
        <v>0.154195026170534</v>
      </c>
    </row>
    <row r="280" spans="8:13">
      <c r="H280" s="8">
        <v>343</v>
      </c>
      <c r="I280" s="8" t="s">
        <v>467</v>
      </c>
      <c r="J280">
        <v>84.29</v>
      </c>
      <c r="K280">
        <v>0</v>
      </c>
      <c r="L280" s="48">
        <f>IF(K280=1,"",IF(J280&lt;1.7,66,IF(J280&lt;2,(J280-1.7)*$F$11+66,IF(J280&lt;2.3,(J280-2)*$F$10+70,IF(J280&lt;2.7,(J280-2.3)*$F$9+73,IF(J280&lt;3,(J280-2.7)*$F$8+76,IF(J280&lt;3.3,(J280-3)*$F$7+80,IF(J280&lt;3.7,(J280-3.3)*$F$6+83,IF(J280&lt;4,(J280-3.7)*$F$5+87,IF(J280&lt;4.3,(J280-4)*$F$4+92,IF(J280&lt;=5,(J280-4.3)*$F$3+98,J280)))))))))))</f>
        <v>84.29</v>
      </c>
      <c r="M280" s="41">
        <f t="shared" si="7"/>
        <v>-1.18946307169777</v>
      </c>
    </row>
    <row r="281" spans="8:13">
      <c r="H281" s="8">
        <v>346</v>
      </c>
      <c r="I281" s="8" t="s">
        <v>468</v>
      </c>
      <c r="J281">
        <v>93.11</v>
      </c>
      <c r="K281">
        <v>0</v>
      </c>
      <c r="L281" s="48">
        <f>IF(K281=1,"",IF(J281&lt;1.7,66,IF(J281&lt;2,(J281-1.7)*$F$11+66,IF(J281&lt;2.3,(J281-2)*$F$10+70,IF(J281&lt;2.7,(J281-2.3)*$F$9+73,IF(J281&lt;3,(J281-2.7)*$F$8+76,IF(J281&lt;3.3,(J281-3)*$F$7+80,IF(J281&lt;3.7,(J281-3.3)*$F$6+83,IF(J281&lt;4,(J281-3.7)*$F$5+87,IF(J281&lt;4.3,(J281-4)*$F$4+92,IF(J281&lt;=5,(J281-4.3)*$F$3+98,J281)))))))))))</f>
        <v>93.11</v>
      </c>
      <c r="M281" s="41">
        <f t="shared" si="7"/>
        <v>1.0765148294874</v>
      </c>
    </row>
    <row r="282" spans="8:13">
      <c r="H282" s="8">
        <v>347</v>
      </c>
      <c r="I282" s="8" t="s">
        <v>469</v>
      </c>
      <c r="J282">
        <v>3.37</v>
      </c>
      <c r="K282">
        <v>0</v>
      </c>
      <c r="L282" s="48">
        <f>IF(K282=1,"",IF(J282&lt;1.7,66,IF(J282&lt;2,(J282-1.7)*$F$11+66,IF(J282&lt;2.3,(J282-2)*$F$10+70,IF(J282&lt;2.7,(J282-2.3)*$F$9+73,IF(J282&lt;3,(J282-2.7)*$F$8+76,IF(J282&lt;3.3,(J282-3)*$F$7+80,IF(J282&lt;3.7,(J282-3.3)*$F$6+83,IF(J282&lt;4,(J282-3.7)*$F$5+87,IF(J282&lt;4.3,(J282-4)*$F$4+92,IF(J282&lt;=5,(J282-4.3)*$F$3+98,J282)))))))))))</f>
        <v>83.7</v>
      </c>
      <c r="M282" s="41">
        <f t="shared" si="7"/>
        <v>-1.34104209229859</v>
      </c>
    </row>
    <row r="283" spans="8:13">
      <c r="H283" s="8">
        <v>348</v>
      </c>
      <c r="I283" s="8" t="s">
        <v>471</v>
      </c>
      <c r="J283">
        <v>85.63</v>
      </c>
      <c r="K283">
        <v>0</v>
      </c>
      <c r="L283" s="48">
        <f>IF(K283=1,"",IF(J283&lt;1.7,66,IF(J283&lt;2,(J283-1.7)*$F$11+66,IF(J283&lt;2.3,(J283-2)*$F$10+70,IF(J283&lt;2.7,(J283-2.3)*$F$9+73,IF(J283&lt;3,(J283-2.7)*$F$8+76,IF(J283&lt;3.3,(J283-3)*$F$7+80,IF(J283&lt;3.7,(J283-3.3)*$F$6+83,IF(J283&lt;4,(J283-3.7)*$F$5+87,IF(J283&lt;4.3,(J283-4)*$F$4+92,IF(J283&lt;=5,(J283-4.3)*$F$3+98,J283)))))))))))</f>
        <v>85.63</v>
      </c>
      <c r="M283" s="41">
        <f t="shared" si="7"/>
        <v>-0.845198855417936</v>
      </c>
    </row>
    <row r="284" spans="8:13">
      <c r="H284" s="8">
        <v>349</v>
      </c>
      <c r="I284" s="8" t="s">
        <v>472</v>
      </c>
      <c r="J284">
        <v>3.7</v>
      </c>
      <c r="K284">
        <v>0</v>
      </c>
      <c r="L284" s="48">
        <f>IF(K284=1,"",IF(J284&lt;1.7,66,IF(J284&lt;2,(J284-1.7)*$F$11+66,IF(J284&lt;2.3,(J284-2)*$F$10+70,IF(J284&lt;2.7,(J284-2.3)*$F$9+73,IF(J284&lt;3,(J284-2.7)*$F$8+76,IF(J284&lt;3.3,(J284-3)*$F$7+80,IF(J284&lt;3.7,(J284-3.3)*$F$6+83,IF(J284&lt;4,(J284-3.7)*$F$5+87,IF(J284&lt;4.3,(J284-4)*$F$4+92,IF(J284&lt;=5,(J284-4.3)*$F$3+98,J284)))))))))))</f>
        <v>87</v>
      </c>
      <c r="M284" s="41">
        <f t="shared" si="7"/>
        <v>-0.493227231310942</v>
      </c>
    </row>
    <row r="285" spans="8:13">
      <c r="H285" s="8">
        <v>350</v>
      </c>
      <c r="I285" s="8" t="s">
        <v>474</v>
      </c>
      <c r="J285">
        <v>4.22</v>
      </c>
      <c r="K285">
        <v>0</v>
      </c>
      <c r="L285" s="48">
        <f>IF(K285=1,"",IF(J285&lt;1.7,66,IF(J285&lt;2,(J285-1.7)*$F$11+66,IF(J285&lt;2.3,(J285-2)*$F$10+70,IF(J285&lt;2.7,(J285-2.3)*$F$9+73,IF(J285&lt;3,(J285-2.7)*$F$8+76,IF(J285&lt;3.3,(J285-3)*$F$7+80,IF(J285&lt;3.7,(J285-3.3)*$F$6+83,IF(J285&lt;4,(J285-3.7)*$F$5+87,IF(J285&lt;4.3,(J285-4)*$F$4+92,IF(J285&lt;=5,(J285-4.3)*$F$3+98,J285)))))))))))</f>
        <v>96.4</v>
      </c>
      <c r="M285" s="41">
        <f t="shared" si="7"/>
        <v>1.92176055453266</v>
      </c>
    </row>
    <row r="286" spans="8:13">
      <c r="H286" s="8">
        <v>351</v>
      </c>
      <c r="I286" s="8" t="s">
        <v>475</v>
      </c>
      <c r="J286">
        <v>4.19</v>
      </c>
      <c r="K286">
        <v>0</v>
      </c>
      <c r="L286" s="48">
        <f>IF(K286=1,"",IF(J286&lt;1.7,66,IF(J286&lt;2,(J286-1.7)*$F$11+66,IF(J286&lt;2.3,(J286-2)*$F$10+70,IF(J286&lt;2.7,(J286-2.3)*$F$9+73,IF(J286&lt;3,(J286-2.7)*$F$8+76,IF(J286&lt;3.3,(J286-3)*$F$7+80,IF(J286&lt;3.7,(J286-3.3)*$F$6+83,IF(J286&lt;4,(J286-3.7)*$F$5+87,IF(J286&lt;4.3,(J286-4)*$F$4+92,IF(J286&lt;=5,(J286-4.3)*$F$3+98,J286)))))))))))</f>
        <v>95.8</v>
      </c>
      <c r="M286" s="41">
        <f t="shared" si="7"/>
        <v>1.76761239798946</v>
      </c>
    </row>
    <row r="287" spans="8:13">
      <c r="H287" s="8">
        <v>352</v>
      </c>
      <c r="I287" s="8" t="s">
        <v>477</v>
      </c>
      <c r="J287">
        <v>3.58</v>
      </c>
      <c r="K287">
        <v>0</v>
      </c>
      <c r="L287" s="48">
        <f>IF(K287=1,"",IF(J287&lt;1.7,66,IF(J287&lt;2,(J287-1.7)*$F$11+66,IF(J287&lt;2.3,(J287-2)*$F$10+70,IF(J287&lt;2.7,(J287-2.3)*$F$9+73,IF(J287&lt;3,(J287-2.7)*$F$8+76,IF(J287&lt;3.3,(J287-3)*$F$7+80,IF(J287&lt;3.7,(J287-3.3)*$F$6+83,IF(J287&lt;4,(J287-3.7)*$F$5+87,IF(J287&lt;4.3,(J287-4)*$F$4+92,IF(J287&lt;=5,(J287-4.3)*$F$3+98,J287)))))))))))</f>
        <v>85.8</v>
      </c>
      <c r="M287" s="41">
        <f t="shared" si="7"/>
        <v>-0.80152354439736</v>
      </c>
    </row>
    <row r="288" spans="8:13">
      <c r="H288" s="8">
        <v>354</v>
      </c>
      <c r="I288" s="8" t="s">
        <v>478</v>
      </c>
      <c r="J288">
        <v>3.27</v>
      </c>
      <c r="K288">
        <v>0</v>
      </c>
      <c r="L288" s="48">
        <f>IF(K288=1,"",IF(J288&lt;1.7,66,IF(J288&lt;2,(J288-1.7)*$F$11+66,IF(J288&lt;2.3,(J288-2)*$F$10+70,IF(J288&lt;2.7,(J288-2.3)*$F$9+73,IF(J288&lt;3,(J288-2.7)*$F$8+76,IF(J288&lt;3.3,(J288-3)*$F$7+80,IF(J288&lt;3.7,(J288-3.3)*$F$6+83,IF(J288&lt;4,(J288-3.7)*$F$5+87,IF(J288&lt;4.3,(J288-4)*$F$4+92,IF(J288&lt;=5,(J288-4.3)*$F$3+98,J288)))))))))))</f>
        <v>82.7</v>
      </c>
      <c r="M288" s="41">
        <f t="shared" si="7"/>
        <v>-1.59795568653727</v>
      </c>
    </row>
    <row r="289" spans="8:13">
      <c r="H289" s="8">
        <v>355</v>
      </c>
      <c r="I289" s="8" t="s">
        <v>479</v>
      </c>
      <c r="J289">
        <v>3.6</v>
      </c>
      <c r="K289">
        <v>0</v>
      </c>
      <c r="L289" s="48">
        <f>IF(K289=1,"",IF(J289&lt;1.7,66,IF(J289&lt;2,(J289-1.7)*$F$11+66,IF(J289&lt;2.3,(J289-2)*$F$10+70,IF(J289&lt;2.7,(J289-2.3)*$F$9+73,IF(J289&lt;3,(J289-2.7)*$F$8+76,IF(J289&lt;3.3,(J289-3)*$F$7+80,IF(J289&lt;3.7,(J289-3.3)*$F$6+83,IF(J289&lt;4,(J289-3.7)*$F$5+87,IF(J289&lt;4.3,(J289-4)*$F$4+92,IF(J289&lt;=5,(J289-4.3)*$F$3+98,J289)))))))))))</f>
        <v>86</v>
      </c>
      <c r="M289" s="41">
        <f t="shared" si="7"/>
        <v>-0.750140825549623</v>
      </c>
    </row>
    <row r="290" spans="8:13">
      <c r="H290" s="8">
        <v>356</v>
      </c>
      <c r="I290" s="8" t="s">
        <v>481</v>
      </c>
      <c r="J290">
        <v>3.86</v>
      </c>
      <c r="K290">
        <v>0</v>
      </c>
      <c r="L290" s="48">
        <f>IF(K290=1,"",IF(J290&lt;1.7,66,IF(J290&lt;2,(J290-1.7)*$F$11+66,IF(J290&lt;2.3,(J290-2)*$F$10+70,IF(J290&lt;2.7,(J290-2.3)*$F$9+73,IF(J290&lt;3,(J290-2.7)*$F$8+76,IF(J290&lt;3.3,(J290-3)*$F$7+80,IF(J290&lt;3.7,(J290-3.3)*$F$6+83,IF(J290&lt;4,(J290-3.7)*$F$5+87,IF(J290&lt;4.3,(J290-4)*$F$4+92,IF(J290&lt;=5,(J290-4.3)*$F$3+98,J290)))))))))))</f>
        <v>89.6666666666667</v>
      </c>
      <c r="M290" s="41">
        <f t="shared" si="7"/>
        <v>0.191875686658872</v>
      </c>
    </row>
    <row r="291" spans="8:13">
      <c r="H291" s="8">
        <v>357</v>
      </c>
      <c r="I291" s="8" t="s">
        <v>482</v>
      </c>
      <c r="J291">
        <v>4.08</v>
      </c>
      <c r="K291">
        <v>0</v>
      </c>
      <c r="L291" s="48">
        <f>IF(K291=1,"",IF(J291&lt;1.7,66,IF(J291&lt;2,(J291-1.7)*$F$11+66,IF(J291&lt;2.3,(J291-2)*$F$10+70,IF(J291&lt;2.7,(J291-2.3)*$F$9+73,IF(J291&lt;3,(J291-2.7)*$F$8+76,IF(J291&lt;3.3,(J291-3)*$F$7+80,IF(J291&lt;3.7,(J291-3.3)*$F$6+83,IF(J291&lt;4,(J291-3.7)*$F$5+87,IF(J291&lt;4.3,(J291-4)*$F$4+92,IF(J291&lt;=5,(J291-4.3)*$F$3+98,J291)))))))))))</f>
        <v>93.6</v>
      </c>
      <c r="M291" s="41">
        <f t="shared" si="7"/>
        <v>1.20240249066436</v>
      </c>
    </row>
    <row r="292" spans="8:13">
      <c r="H292" s="8">
        <v>358</v>
      </c>
      <c r="I292" s="8" t="s">
        <v>483</v>
      </c>
      <c r="J292">
        <v>3.78</v>
      </c>
      <c r="K292">
        <v>0</v>
      </c>
      <c r="L292" s="48">
        <f>IF(K292=1,"",IF(J292&lt;1.7,66,IF(J292&lt;2,(J292-1.7)*$F$11+66,IF(J292&lt;2.3,(J292-2)*$F$10+70,IF(J292&lt;2.7,(J292-2.3)*$F$9+73,IF(J292&lt;3,(J292-2.7)*$F$8+76,IF(J292&lt;3.3,(J292-3)*$F$7+80,IF(J292&lt;3.7,(J292-3.3)*$F$6+83,IF(J292&lt;4,(J292-3.7)*$F$5+87,IF(J292&lt;4.3,(J292-4)*$F$4+92,IF(J292&lt;=5,(J292-4.3)*$F$3+98,J292)))))))))))</f>
        <v>88.3333333333333</v>
      </c>
      <c r="M292" s="41">
        <f t="shared" si="7"/>
        <v>-0.150675772326035</v>
      </c>
    </row>
    <row r="293" spans="8:13">
      <c r="H293" s="8">
        <v>359</v>
      </c>
      <c r="I293" s="8" t="s">
        <v>484</v>
      </c>
      <c r="J293">
        <v>3.86</v>
      </c>
      <c r="K293">
        <v>0</v>
      </c>
      <c r="L293" s="48">
        <f>IF(K293=1,"",IF(J293&lt;1.7,66,IF(J293&lt;2,(J293-1.7)*$F$11+66,IF(J293&lt;2.3,(J293-2)*$F$10+70,IF(J293&lt;2.7,(J293-2.3)*$F$9+73,IF(J293&lt;3,(J293-2.7)*$F$8+76,IF(J293&lt;3.3,(J293-3)*$F$7+80,IF(J293&lt;3.7,(J293-3.3)*$F$6+83,IF(J293&lt;4,(J293-3.7)*$F$5+87,IF(J293&lt;4.3,(J293-4)*$F$4+92,IF(J293&lt;=5,(J293-4.3)*$F$3+98,J293)))))))))))</f>
        <v>89.6666666666667</v>
      </c>
      <c r="M293" s="41">
        <f t="shared" si="7"/>
        <v>0.191875686658872</v>
      </c>
    </row>
    <row r="294" spans="8:13">
      <c r="H294" s="8">
        <v>360</v>
      </c>
      <c r="I294" s="8" t="s">
        <v>485</v>
      </c>
      <c r="J294">
        <v>100.34</v>
      </c>
      <c r="K294">
        <v>1</v>
      </c>
      <c r="L294" s="48" t="str">
        <f>IF(K294=1,"",IF(J294&lt;1.7,66,IF(J294&lt;2,(J294-1.7)*$F$11+66,IF(J294&lt;2.3,(J294-2)*$F$10+70,IF(J294&lt;2.7,(J294-2.3)*$F$9+73,IF(J294&lt;3,(J294-2.7)*$F$8+76,IF(J294&lt;3.3,(J294-3)*$F$7+80,IF(J294&lt;3.7,(J294-3.3)*$F$6+83,IF(J294&lt;4,(J294-3.7)*$F$5+87,IF(J294&lt;4.3,(J294-4)*$F$4+92,IF(J294&lt;=5,(J294-4.3)*$F$3+98,J294)))))))))))</f>
        <v/>
      </c>
      <c r="M294" s="41">
        <f t="shared" si="7"/>
        <v>-0.115564247780081</v>
      </c>
    </row>
    <row r="295" spans="8:13">
      <c r="H295" s="8">
        <v>361</v>
      </c>
      <c r="I295" s="8" t="s">
        <v>486</v>
      </c>
      <c r="J295">
        <v>4.34</v>
      </c>
      <c r="K295">
        <v>0</v>
      </c>
      <c r="L295" s="48">
        <f>IF(K295=1,"",IF(J295&lt;1.7,66,IF(J295&lt;2,(J295-1.7)*$F$11+66,IF(J295&lt;2.3,(J295-2)*$F$10+70,IF(J295&lt;2.7,(J295-2.3)*$F$9+73,IF(J295&lt;3,(J295-2.7)*$F$8+76,IF(J295&lt;3.3,(J295-3)*$F$7+80,IF(J295&lt;3.7,(J295-3.3)*$F$6+83,IF(J295&lt;4,(J295-3.7)*$F$5+87,IF(J295&lt;4.3,(J295-4)*$F$4+92,IF(J295&lt;=5,(J295-4.3)*$F$3+98,J295)))))))))))</f>
        <v>98.1142857142857</v>
      </c>
      <c r="M295" s="41">
        <f t="shared" si="7"/>
        <v>2.36218385894183</v>
      </c>
    </row>
    <row r="296" spans="8:13">
      <c r="H296" s="8">
        <v>362</v>
      </c>
      <c r="I296" s="8" t="s">
        <v>487</v>
      </c>
      <c r="J296">
        <v>3.85</v>
      </c>
      <c r="K296">
        <v>0</v>
      </c>
      <c r="L296" s="48">
        <f>IF(K296=1,"",IF(J296&lt;1.7,66,IF(J296&lt;2,(J296-1.7)*$F$11+66,IF(J296&lt;2.3,(J296-2)*$F$10+70,IF(J296&lt;2.7,(J296-2.3)*$F$9+73,IF(J296&lt;3,(J296-2.7)*$F$8+76,IF(J296&lt;3.3,(J296-3)*$F$7+80,IF(J296&lt;3.7,(J296-3.3)*$F$6+83,IF(J296&lt;4,(J296-3.7)*$F$5+87,IF(J296&lt;4.3,(J296-4)*$F$4+92,IF(J296&lt;=5,(J296-4.3)*$F$3+98,J296)))))))))))</f>
        <v>89.5</v>
      </c>
      <c r="M296" s="41">
        <f t="shared" si="7"/>
        <v>0.149056754285761</v>
      </c>
    </row>
    <row r="297" spans="8:13">
      <c r="H297" s="8">
        <v>363</v>
      </c>
      <c r="I297" s="8" t="s">
        <v>488</v>
      </c>
      <c r="J297">
        <v>3.36</v>
      </c>
      <c r="K297">
        <v>0</v>
      </c>
      <c r="L297" s="48">
        <f>IF(K297=1,"",IF(J297&lt;1.7,66,IF(J297&lt;2,(J297-1.7)*$F$11+66,IF(J297&lt;2.3,(J297-2)*$F$10+70,IF(J297&lt;2.7,(J297-2.3)*$F$9+73,IF(J297&lt;3,(J297-2.7)*$F$8+76,IF(J297&lt;3.3,(J297-3)*$F$7+80,IF(J297&lt;3.7,(J297-3.3)*$F$6+83,IF(J297&lt;4,(J297-3.7)*$F$5+87,IF(J297&lt;4.3,(J297-4)*$F$4+92,IF(J297&lt;=5,(J297-4.3)*$F$3+98,J297)))))))))))</f>
        <v>83.6</v>
      </c>
      <c r="M297" s="41">
        <f t="shared" si="7"/>
        <v>-1.36673345172246</v>
      </c>
    </row>
    <row r="298" spans="8:13">
      <c r="H298" s="8">
        <v>364</v>
      </c>
      <c r="I298" s="8" t="s">
        <v>490</v>
      </c>
      <c r="J298">
        <v>3.79</v>
      </c>
      <c r="K298">
        <v>0</v>
      </c>
      <c r="L298" s="48">
        <f>IF(K298=1,"",IF(J298&lt;1.7,66,IF(J298&lt;2,(J298-1.7)*$F$11+66,IF(J298&lt;2.3,(J298-2)*$F$10+70,IF(J298&lt;2.7,(J298-2.3)*$F$9+73,IF(J298&lt;3,(J298-2.7)*$F$8+76,IF(J298&lt;3.3,(J298-3)*$F$7+80,IF(J298&lt;3.7,(J298-3.3)*$F$6+83,IF(J298&lt;4,(J298-3.7)*$F$5+87,IF(J298&lt;4.3,(J298-4)*$F$4+92,IF(J298&lt;=5,(J298-4.3)*$F$3+98,J298)))))))))))</f>
        <v>88.5</v>
      </c>
      <c r="M298" s="41">
        <f t="shared" si="7"/>
        <v>-0.10785683995292</v>
      </c>
    </row>
    <row r="299" spans="8:13">
      <c r="H299" s="8">
        <v>366</v>
      </c>
      <c r="I299" s="8" t="s">
        <v>491</v>
      </c>
      <c r="J299">
        <v>4.23</v>
      </c>
      <c r="K299">
        <v>0</v>
      </c>
      <c r="L299" s="48">
        <f>IF(K299=1,"",IF(J299&lt;1.7,66,IF(J299&lt;2,(J299-1.7)*$F$11+66,IF(J299&lt;2.3,(J299-2)*$F$10+70,IF(J299&lt;2.7,(J299-2.3)*$F$9+73,IF(J299&lt;3,(J299-2.7)*$F$8+76,IF(J299&lt;3.3,(J299-3)*$F$7+80,IF(J299&lt;3.7,(J299-3.3)*$F$6+83,IF(J299&lt;4,(J299-3.7)*$F$5+87,IF(J299&lt;4.3,(J299-4)*$F$4+92,IF(J299&lt;=5,(J299-4.3)*$F$3+98,J299)))))))))))</f>
        <v>96.6</v>
      </c>
      <c r="M299" s="41">
        <f t="shared" si="7"/>
        <v>1.9731432733804</v>
      </c>
    </row>
    <row r="300" spans="8:13">
      <c r="H300" s="8">
        <v>367</v>
      </c>
      <c r="I300" s="8" t="s">
        <v>492</v>
      </c>
      <c r="J300">
        <v>3.91</v>
      </c>
      <c r="K300">
        <v>0</v>
      </c>
      <c r="L300" s="48">
        <f>IF(K300=1,"",IF(J300&lt;1.7,66,IF(J300&lt;2,(J300-1.7)*$F$11+66,IF(J300&lt;2.3,(J300-2)*$F$10+70,IF(J300&lt;2.7,(J300-2.3)*$F$9+73,IF(J300&lt;3,(J300-2.7)*$F$8+76,IF(J300&lt;3.3,(J300-3)*$F$7+80,IF(J300&lt;3.7,(J300-3.3)*$F$6+83,IF(J300&lt;4,(J300-3.7)*$F$5+87,IF(J300&lt;4.3,(J300-4)*$F$4+92,IF(J300&lt;=5,(J300-4.3)*$F$3+98,J300)))))))))))</f>
        <v>90.5</v>
      </c>
      <c r="M300" s="41">
        <f t="shared" si="7"/>
        <v>0.405970348524442</v>
      </c>
    </row>
    <row r="301" spans="8:13">
      <c r="H301" s="8">
        <v>369</v>
      </c>
      <c r="I301" s="8" t="s">
        <v>493</v>
      </c>
      <c r="J301">
        <v>3.77</v>
      </c>
      <c r="K301">
        <v>0</v>
      </c>
      <c r="L301" s="48">
        <f>IF(K301=1,"",IF(J301&lt;1.7,66,IF(J301&lt;2,(J301-1.7)*$F$11+66,IF(J301&lt;2.3,(J301-2)*$F$10+70,IF(J301&lt;2.7,(J301-2.3)*$F$9+73,IF(J301&lt;3,(J301-2.7)*$F$8+76,IF(J301&lt;3.3,(J301-3)*$F$7+80,IF(J301&lt;3.7,(J301-3.3)*$F$6+83,IF(J301&lt;4,(J301-3.7)*$F$5+87,IF(J301&lt;4.3,(J301-4)*$F$4+92,IF(J301&lt;=5,(J301-4.3)*$F$3+98,J301)))))))))))</f>
        <v>88.1666666666667</v>
      </c>
      <c r="M301" s="41">
        <f t="shared" si="7"/>
        <v>-0.193494704699146</v>
      </c>
    </row>
    <row r="302" spans="8:13">
      <c r="H302" s="8">
        <v>370</v>
      </c>
      <c r="I302" s="8" t="s">
        <v>494</v>
      </c>
      <c r="J302">
        <v>4.3</v>
      </c>
      <c r="K302">
        <v>0</v>
      </c>
      <c r="L302" s="48">
        <f>IF(K302=1,"",IF(J302&lt;1.7,66,IF(J302&lt;2,(J302-1.7)*$F$11+66,IF(J302&lt;2.3,(J302-2)*$F$10+70,IF(J302&lt;2.7,(J302-2.3)*$F$9+73,IF(J302&lt;3,(J302-2.7)*$F$8+76,IF(J302&lt;3.3,(J302-3)*$F$7+80,IF(J302&lt;3.7,(J302-3.3)*$F$6+83,IF(J302&lt;4,(J302-3.7)*$F$5+87,IF(J302&lt;4.3,(J302-4)*$F$4+92,IF(J302&lt;=5,(J302-4.3)*$F$3+98,J302)))))))))))</f>
        <v>98</v>
      </c>
      <c r="M302" s="41">
        <f t="shared" si="7"/>
        <v>2.33282230531455</v>
      </c>
    </row>
    <row r="303" spans="8:13">
      <c r="H303" s="8">
        <v>371</v>
      </c>
      <c r="I303" s="8" t="s">
        <v>496</v>
      </c>
      <c r="J303">
        <v>4.05</v>
      </c>
      <c r="K303">
        <v>0</v>
      </c>
      <c r="L303" s="48">
        <f>IF(K303=1,"",IF(J303&lt;1.7,66,IF(J303&lt;2,(J303-1.7)*$F$11+66,IF(J303&lt;2.3,(J303-2)*$F$10+70,IF(J303&lt;2.7,(J303-2.3)*$F$9+73,IF(J303&lt;3,(J303-2.7)*$F$8+76,IF(J303&lt;3.3,(J303-3)*$F$7+80,IF(J303&lt;3.7,(J303-3.3)*$F$6+83,IF(J303&lt;4,(J303-3.7)*$F$5+87,IF(J303&lt;4.3,(J303-4)*$F$4+92,IF(J303&lt;=5,(J303-4.3)*$F$3+98,J303)))))))))))</f>
        <v>93</v>
      </c>
      <c r="M303" s="41">
        <f t="shared" si="7"/>
        <v>1.04825433412115</v>
      </c>
    </row>
    <row r="304" spans="8:13">
      <c r="H304" s="8">
        <v>372</v>
      </c>
      <c r="I304" s="8" t="s">
        <v>497</v>
      </c>
      <c r="J304">
        <v>3.7</v>
      </c>
      <c r="K304">
        <v>0</v>
      </c>
      <c r="L304" s="48">
        <f>IF(K304=1,"",IF(J304&lt;1.7,66,IF(J304&lt;2,(J304-1.7)*$F$11+66,IF(J304&lt;2.3,(J304-2)*$F$10+70,IF(J304&lt;2.7,(J304-2.3)*$F$9+73,IF(J304&lt;3,(J304-2.7)*$F$8+76,IF(J304&lt;3.3,(J304-3)*$F$7+80,IF(J304&lt;3.7,(J304-3.3)*$F$6+83,IF(J304&lt;4,(J304-3.7)*$F$5+87,IF(J304&lt;4.3,(J304-4)*$F$4+92,IF(J304&lt;=5,(J304-4.3)*$F$3+98,J304)))))))))))</f>
        <v>87</v>
      </c>
      <c r="M304" s="41">
        <f t="shared" si="7"/>
        <v>-0.493227231310942</v>
      </c>
    </row>
    <row r="305" spans="8:13">
      <c r="H305" s="8">
        <v>376</v>
      </c>
      <c r="I305" s="8" t="s">
        <v>498</v>
      </c>
      <c r="J305">
        <v>4.34</v>
      </c>
      <c r="K305">
        <v>0</v>
      </c>
      <c r="L305" s="48">
        <f>IF(K305=1,"",IF(J305&lt;1.7,66,IF(J305&lt;2,(J305-1.7)*$F$11+66,IF(J305&lt;2.3,(J305-2)*$F$10+70,IF(J305&lt;2.7,(J305-2.3)*$F$9+73,IF(J305&lt;3,(J305-2.7)*$F$8+76,IF(J305&lt;3.3,(J305-3)*$F$7+80,IF(J305&lt;3.7,(J305-3.3)*$F$6+83,IF(J305&lt;4,(J305-3.7)*$F$5+87,IF(J305&lt;4.3,(J305-4)*$F$4+92,IF(J305&lt;=5,(J305-4.3)*$F$3+98,J305)))))))))))</f>
        <v>98.1142857142857</v>
      </c>
      <c r="M305" s="41">
        <f t="shared" si="7"/>
        <v>2.36218385894183</v>
      </c>
    </row>
    <row r="306" spans="8:13">
      <c r="H306" s="8">
        <v>378</v>
      </c>
      <c r="I306" s="8" t="s">
        <v>499</v>
      </c>
      <c r="J306">
        <v>89.27</v>
      </c>
      <c r="K306">
        <v>0</v>
      </c>
      <c r="L306" s="48">
        <f>IF(K306=1,"",IF(J306&lt;1.7,66,IF(J306&lt;2,(J306-1.7)*$F$11+66,IF(J306&lt;2.3,(J306-2)*$F$10+70,IF(J306&lt;2.7,(J306-2.3)*$F$9+73,IF(J306&lt;3,(J306-2.7)*$F$8+76,IF(J306&lt;3.3,(J306-3)*$F$7+80,IF(J306&lt;3.7,(J306-3.3)*$F$6+83,IF(J306&lt;4,(J306-3.7)*$F$5+87,IF(J306&lt;4.3,(J306-4)*$F$4+92,IF(J306&lt;=5,(J306-4.3)*$F$3+98,J306)))))))))))</f>
        <v>89.27</v>
      </c>
      <c r="M306" s="41">
        <f t="shared" si="7"/>
        <v>0.0899666276108636</v>
      </c>
    </row>
    <row r="307" spans="8:13">
      <c r="H307" s="8">
        <v>379</v>
      </c>
      <c r="I307" s="8" t="s">
        <v>500</v>
      </c>
      <c r="J307">
        <v>3.81</v>
      </c>
      <c r="K307">
        <v>0</v>
      </c>
      <c r="L307" s="48">
        <f>IF(K307=1,"",IF(J307&lt;1.7,66,IF(J307&lt;2,(J307-1.7)*$F$11+66,IF(J307&lt;2.3,(J307-2)*$F$10+70,IF(J307&lt;2.7,(J307-2.3)*$F$9+73,IF(J307&lt;3,(J307-2.7)*$F$8+76,IF(J307&lt;3.3,(J307-3)*$F$7+80,IF(J307&lt;3.7,(J307-3.3)*$F$6+83,IF(J307&lt;4,(J307-3.7)*$F$5+87,IF(J307&lt;4.3,(J307-4)*$F$4+92,IF(J307&lt;=5,(J307-4.3)*$F$3+98,J307)))))))))))</f>
        <v>88.8333333333333</v>
      </c>
      <c r="M307" s="41">
        <f t="shared" si="7"/>
        <v>-0.0222189752066941</v>
      </c>
    </row>
    <row r="308" spans="8:13">
      <c r="H308" s="8">
        <v>380</v>
      </c>
      <c r="I308" s="8" t="s">
        <v>501</v>
      </c>
      <c r="J308">
        <v>4.02</v>
      </c>
      <c r="K308">
        <v>0</v>
      </c>
      <c r="L308" s="48">
        <f>IF(K308=1,"",IF(J308&lt;1.7,66,IF(J308&lt;2,(J308-1.7)*$F$11+66,IF(J308&lt;2.3,(J308-2)*$F$10+70,IF(J308&lt;2.7,(J308-2.3)*$F$9+73,IF(J308&lt;3,(J308-2.7)*$F$8+76,IF(J308&lt;3.3,(J308-3)*$F$7+80,IF(J308&lt;3.7,(J308-3.3)*$F$6+83,IF(J308&lt;4,(J308-3.7)*$F$5+87,IF(J308&lt;4.3,(J308-4)*$F$4+92,IF(J308&lt;=5,(J308-4.3)*$F$3+98,J308)))))))))))</f>
        <v>92.4</v>
      </c>
      <c r="M308" s="41">
        <f t="shared" si="7"/>
        <v>0.894106177577935</v>
      </c>
    </row>
    <row r="309" spans="8:13">
      <c r="H309" s="8">
        <v>381</v>
      </c>
      <c r="I309" s="8" t="s">
        <v>502</v>
      </c>
      <c r="J309">
        <v>88.08</v>
      </c>
      <c r="K309">
        <v>0</v>
      </c>
      <c r="L309" s="48">
        <f>IF(K309=1,"",IF(J309&lt;1.7,66,IF(J309&lt;2,(J309-1.7)*$F$11+66,IF(J309&lt;2.3,(J309-2)*$F$10+70,IF(J309&lt;2.7,(J309-2.3)*$F$9+73,IF(J309&lt;3,(J309-2.7)*$F$8+76,IF(J309&lt;3.3,(J309-3)*$F$7+80,IF(J309&lt;3.7,(J309-3.3)*$F$6+83,IF(J309&lt;4,(J309-3.7)*$F$5+87,IF(J309&lt;4.3,(J309-4)*$F$4+92,IF(J309&lt;=5,(J309-4.3)*$F$3+98,J309)))))))))))</f>
        <v>88.08</v>
      </c>
      <c r="M309" s="41">
        <f t="shared" si="7"/>
        <v>-0.215760549533166</v>
      </c>
    </row>
    <row r="310" spans="8:13">
      <c r="H310" s="8">
        <v>382</v>
      </c>
      <c r="I310" s="8" t="s">
        <v>503</v>
      </c>
      <c r="J310">
        <v>90.41</v>
      </c>
      <c r="K310">
        <v>0</v>
      </c>
      <c r="L310" s="48">
        <f>IF(K310=1,"",IF(J310&lt;1.7,66,IF(J310&lt;2,(J310-1.7)*$F$11+66,IF(J310&lt;2.3,(J310-2)*$F$10+70,IF(J310&lt;2.7,(J310-2.3)*$F$9+73,IF(J310&lt;3,(J310-2.7)*$F$8+76,IF(J310&lt;3.3,(J310-3)*$F$7+80,IF(J310&lt;3.7,(J310-3.3)*$F$6+83,IF(J310&lt;4,(J310-3.7)*$F$5+87,IF(J310&lt;4.3,(J310-4)*$F$4+92,IF(J310&lt;=5,(J310-4.3)*$F$3+98,J310)))))))))))</f>
        <v>90.41</v>
      </c>
      <c r="M310" s="41">
        <f t="shared" si="7"/>
        <v>0.38284812504296</v>
      </c>
    </row>
    <row r="311" spans="8:13">
      <c r="H311" s="8">
        <v>383</v>
      </c>
      <c r="I311" s="8" t="s">
        <v>504</v>
      </c>
      <c r="J311">
        <v>91.95</v>
      </c>
      <c r="K311">
        <v>0</v>
      </c>
      <c r="L311" s="48">
        <f>IF(K311=1,"",IF(J311&lt;1.7,66,IF(J311&lt;2,(J311-1.7)*$F$11+66,IF(J311&lt;2.3,(J311-2)*$F$10+70,IF(J311&lt;2.7,(J311-2.3)*$F$9+73,IF(J311&lt;3,(J311-2.7)*$F$8+76,IF(J311&lt;3.3,(J311-3)*$F$7+80,IF(J311&lt;3.7,(J311-3.3)*$F$6+83,IF(J311&lt;4,(J311-3.7)*$F$5+87,IF(J311&lt;4.3,(J311-4)*$F$4+92,IF(J311&lt;=5,(J311-4.3)*$F$3+98,J311)))))))))))</f>
        <v>91.95</v>
      </c>
      <c r="M311" s="41">
        <f t="shared" si="7"/>
        <v>0.778495060170531</v>
      </c>
    </row>
    <row r="312" spans="8:13">
      <c r="H312" s="8">
        <v>384</v>
      </c>
      <c r="I312" s="8" t="s">
        <v>505</v>
      </c>
      <c r="J312">
        <v>4.15</v>
      </c>
      <c r="K312">
        <v>0</v>
      </c>
      <c r="L312" s="48">
        <f>IF(K312=1,"",IF(J312&lt;1.7,66,IF(J312&lt;2,(J312-1.7)*$F$11+66,IF(J312&lt;2.3,(J312-2)*$F$10+70,IF(J312&lt;2.7,(J312-2.3)*$F$9+73,IF(J312&lt;3,(J312-2.7)*$F$8+76,IF(J312&lt;3.3,(J312-3)*$F$7+80,IF(J312&lt;3.7,(J312-3.3)*$F$6+83,IF(J312&lt;4,(J312-3.7)*$F$5+87,IF(J312&lt;4.3,(J312-4)*$F$4+92,IF(J312&lt;=5,(J312-4.3)*$F$3+98,J312)))))))))))</f>
        <v>95</v>
      </c>
      <c r="M312" s="41">
        <f t="shared" si="7"/>
        <v>1.56208152259851</v>
      </c>
    </row>
    <row r="313" spans="8:13">
      <c r="H313" s="8">
        <v>386</v>
      </c>
      <c r="I313" s="8" t="s">
        <v>506</v>
      </c>
      <c r="J313">
        <v>87.86</v>
      </c>
      <c r="K313">
        <v>0</v>
      </c>
      <c r="L313" s="48">
        <f>IF(K313=1,"",IF(J313&lt;1.7,66,IF(J313&lt;2,(J313-1.7)*$F$11+66,IF(J313&lt;2.3,(J313-2)*$F$10+70,IF(J313&lt;2.7,(J313-2.3)*$F$9+73,IF(J313&lt;3,(J313-2.7)*$F$8+76,IF(J313&lt;3.3,(J313-3)*$F$7+80,IF(J313&lt;3.7,(J313-3.3)*$F$6+83,IF(J313&lt;4,(J313-3.7)*$F$5+87,IF(J313&lt;4.3,(J313-4)*$F$4+92,IF(J313&lt;=5,(J313-4.3)*$F$3+98,J313)))))))))))</f>
        <v>87.86</v>
      </c>
      <c r="M313" s="41">
        <f t="shared" si="7"/>
        <v>-0.272281540265676</v>
      </c>
    </row>
    <row r="314" spans="8:13">
      <c r="H314" s="8">
        <v>387</v>
      </c>
      <c r="I314" s="8" t="s">
        <v>507</v>
      </c>
      <c r="J314">
        <v>3.42</v>
      </c>
      <c r="K314">
        <v>0</v>
      </c>
      <c r="L314" s="48">
        <f>IF(K314=1,"",IF(J314&lt;1.7,66,IF(J314&lt;2,(J314-1.7)*$F$11+66,IF(J314&lt;2.3,(J314-2)*$F$10+70,IF(J314&lt;2.7,(J314-2.3)*$F$9+73,IF(J314&lt;3,(J314-2.7)*$F$8+76,IF(J314&lt;3.3,(J314-3)*$F$7+80,IF(J314&lt;3.7,(J314-3.3)*$F$6+83,IF(J314&lt;4,(J314-3.7)*$F$5+87,IF(J314&lt;4.3,(J314-4)*$F$4+92,IF(J314&lt;=5,(J314-4.3)*$F$3+98,J314)))))))))))</f>
        <v>84.2</v>
      </c>
      <c r="M314" s="41">
        <f t="shared" si="7"/>
        <v>-1.21258529517925</v>
      </c>
    </row>
    <row r="315" spans="8:13">
      <c r="H315" s="8">
        <v>389</v>
      </c>
      <c r="I315" s="8" t="s">
        <v>508</v>
      </c>
      <c r="J315">
        <v>3.57</v>
      </c>
      <c r="K315">
        <v>0</v>
      </c>
      <c r="L315" s="48">
        <f>IF(K315=1,"",IF(J315&lt;1.7,66,IF(J315&lt;2,(J315-1.7)*$F$11+66,IF(J315&lt;2.3,(J315-2)*$F$10+70,IF(J315&lt;2.7,(J315-2.3)*$F$9+73,IF(J315&lt;3,(J315-2.7)*$F$8+76,IF(J315&lt;3.3,(J315-3)*$F$7+80,IF(J315&lt;3.7,(J315-3.3)*$F$6+83,IF(J315&lt;4,(J315-3.7)*$F$5+87,IF(J315&lt;4.3,(J315-4)*$F$4+92,IF(J315&lt;=5,(J315-4.3)*$F$3+98,J315)))))))))))</f>
        <v>85.7</v>
      </c>
      <c r="M315" s="41">
        <f t="shared" si="7"/>
        <v>-0.827214903821227</v>
      </c>
    </row>
    <row r="316" spans="8:13">
      <c r="H316" s="8">
        <v>391</v>
      </c>
      <c r="I316" s="8" t="s">
        <v>509</v>
      </c>
      <c r="J316">
        <v>3.46</v>
      </c>
      <c r="K316">
        <v>0</v>
      </c>
      <c r="L316" s="48">
        <f>IF(K316=1,"",IF(J316&lt;1.7,66,IF(J316&lt;2,(J316-1.7)*$F$11+66,IF(J316&lt;2.3,(J316-2)*$F$10+70,IF(J316&lt;2.7,(J316-2.3)*$F$9+73,IF(J316&lt;3,(J316-2.7)*$F$8+76,IF(J316&lt;3.3,(J316-3)*$F$7+80,IF(J316&lt;3.7,(J316-3.3)*$F$6+83,IF(J316&lt;4,(J316-3.7)*$F$5+87,IF(J316&lt;4.3,(J316-4)*$F$4+92,IF(J316&lt;=5,(J316-4.3)*$F$3+98,J316)))))))))))</f>
        <v>84.6</v>
      </c>
      <c r="M316" s="41">
        <f t="shared" si="7"/>
        <v>-1.10981985748378</v>
      </c>
    </row>
    <row r="317" spans="8:13">
      <c r="H317" s="8">
        <v>392</v>
      </c>
      <c r="I317" s="8" t="s">
        <v>510</v>
      </c>
      <c r="J317">
        <v>3.72</v>
      </c>
      <c r="K317">
        <v>0</v>
      </c>
      <c r="L317" s="48">
        <f>IF(K317=1,"",IF(J317&lt;1.7,66,IF(J317&lt;2,(J317-1.7)*$F$11+66,IF(J317&lt;2.3,(J317-2)*$F$10+70,IF(J317&lt;2.7,(J317-2.3)*$F$9+73,IF(J317&lt;3,(J317-2.7)*$F$8+76,IF(J317&lt;3.3,(J317-3)*$F$7+80,IF(J317&lt;3.7,(J317-3.3)*$F$6+83,IF(J317&lt;4,(J317-3.7)*$F$5+87,IF(J317&lt;4.3,(J317-4)*$F$4+92,IF(J317&lt;=5,(J317-4.3)*$F$3+98,J317)))))))))))</f>
        <v>87.3333333333333</v>
      </c>
      <c r="M317" s="41">
        <f t="shared" si="7"/>
        <v>-0.407589366564716</v>
      </c>
    </row>
    <row r="318" spans="8:13">
      <c r="H318" s="8">
        <v>394</v>
      </c>
      <c r="I318" s="8" t="s">
        <v>511</v>
      </c>
      <c r="J318">
        <v>3.58</v>
      </c>
      <c r="K318">
        <v>0</v>
      </c>
      <c r="L318" s="48">
        <f>IF(K318=1,"",IF(J318&lt;1.7,66,IF(J318&lt;2,(J318-1.7)*$F$11+66,IF(J318&lt;2.3,(J318-2)*$F$10+70,IF(J318&lt;2.7,(J318-2.3)*$F$9+73,IF(J318&lt;3,(J318-2.7)*$F$8+76,IF(J318&lt;3.3,(J318-3)*$F$7+80,IF(J318&lt;3.7,(J318-3.3)*$F$6+83,IF(J318&lt;4,(J318-3.7)*$F$5+87,IF(J318&lt;4.3,(J318-4)*$F$4+92,IF(J318&lt;=5,(J318-4.3)*$F$3+98,J318)))))))))))</f>
        <v>85.8</v>
      </c>
      <c r="M318" s="41">
        <f t="shared" si="7"/>
        <v>-0.80152354439736</v>
      </c>
    </row>
    <row r="319" spans="8:13">
      <c r="H319" s="8">
        <v>395</v>
      </c>
      <c r="I319" s="8" t="s">
        <v>512</v>
      </c>
      <c r="J319">
        <v>3.85</v>
      </c>
      <c r="K319">
        <v>0</v>
      </c>
      <c r="L319" s="48">
        <f>IF(K319=1,"",IF(J319&lt;1.7,66,IF(J319&lt;2,(J319-1.7)*$F$11+66,IF(J319&lt;2.3,(J319-2)*$F$10+70,IF(J319&lt;2.7,(J319-2.3)*$F$9+73,IF(J319&lt;3,(J319-2.7)*$F$8+76,IF(J319&lt;3.3,(J319-3)*$F$7+80,IF(J319&lt;3.7,(J319-3.3)*$F$6+83,IF(J319&lt;4,(J319-3.7)*$F$5+87,IF(J319&lt;4.3,(J319-4)*$F$4+92,IF(J319&lt;=5,(J319-4.3)*$F$3+98,J319)))))))))))</f>
        <v>89.5</v>
      </c>
      <c r="M319" s="41">
        <f t="shared" si="7"/>
        <v>0.149056754285761</v>
      </c>
    </row>
    <row r="320" spans="8:13">
      <c r="H320" s="8">
        <v>396</v>
      </c>
      <c r="I320" s="8" t="s">
        <v>513</v>
      </c>
      <c r="J320">
        <v>87.44</v>
      </c>
      <c r="K320">
        <v>0</v>
      </c>
      <c r="L320" s="48">
        <f>IF(K320=1,"",IF(J320&lt;1.7,66,IF(J320&lt;2,(J320-1.7)*$F$11+66,IF(J320&lt;2.3,(J320-2)*$F$10+70,IF(J320&lt;2.7,(J320-2.3)*$F$9+73,IF(J320&lt;3,(J320-2.7)*$F$8+76,IF(J320&lt;3.3,(J320-3)*$F$7+80,IF(J320&lt;3.7,(J320-3.3)*$F$6+83,IF(J320&lt;4,(J320-3.7)*$F$5+87,IF(J320&lt;4.3,(J320-4)*$F$4+92,IF(J320&lt;=5,(J320-4.3)*$F$3+98,J320)))))))))))</f>
        <v>87.44</v>
      </c>
      <c r="M320" s="41">
        <f t="shared" si="7"/>
        <v>-0.380185249845923</v>
      </c>
    </row>
    <row r="321" spans="8:13">
      <c r="H321" s="8">
        <v>397</v>
      </c>
      <c r="I321" s="8" t="s">
        <v>514</v>
      </c>
      <c r="J321">
        <v>88.12</v>
      </c>
      <c r="K321">
        <v>0</v>
      </c>
      <c r="L321" s="48">
        <f>IF(K321=1,"",IF(J321&lt;1.7,66,IF(J321&lt;2,(J321-1.7)*$F$11+66,IF(J321&lt;2.3,(J321-2)*$F$10+70,IF(J321&lt;2.7,(J321-2.3)*$F$9+73,IF(J321&lt;3,(J321-2.7)*$F$8+76,IF(J321&lt;3.3,(J321-3)*$F$7+80,IF(J321&lt;3.7,(J321-3.3)*$F$6+83,IF(J321&lt;4,(J321-3.7)*$F$5+87,IF(J321&lt;4.3,(J321-4)*$F$4+92,IF(J321&lt;=5,(J321-4.3)*$F$3+98,J321)))))))))))</f>
        <v>88.12</v>
      </c>
      <c r="M321" s="41">
        <f t="shared" si="7"/>
        <v>-0.205484005763618</v>
      </c>
    </row>
    <row r="322" spans="8:13">
      <c r="H322" s="8">
        <v>398</v>
      </c>
      <c r="I322" s="8" t="s">
        <v>515</v>
      </c>
      <c r="J322">
        <v>3.5</v>
      </c>
      <c r="K322">
        <v>0</v>
      </c>
      <c r="L322" s="48">
        <f>IF(K322=1,"",IF(J322&lt;1.7,66,IF(J322&lt;2,(J322-1.7)*$F$11+66,IF(J322&lt;2.3,(J322-2)*$F$10+70,IF(J322&lt;2.7,(J322-2.3)*$F$9+73,IF(J322&lt;3,(J322-2.7)*$F$8+76,IF(J322&lt;3.3,(J322-3)*$F$7+80,IF(J322&lt;3.7,(J322-3.3)*$F$6+83,IF(J322&lt;4,(J322-3.7)*$F$5+87,IF(J322&lt;4.3,(J322-4)*$F$4+92,IF(J322&lt;=5,(J322-4.3)*$F$3+98,J322)))))))))))</f>
        <v>85</v>
      </c>
      <c r="M322" s="41">
        <f t="shared" si="7"/>
        <v>-1.0070544197883</v>
      </c>
    </row>
    <row r="323" spans="8:13">
      <c r="H323" s="8">
        <v>399</v>
      </c>
      <c r="I323" s="8" t="s">
        <v>517</v>
      </c>
      <c r="J323">
        <v>4.13</v>
      </c>
      <c r="K323">
        <v>0</v>
      </c>
      <c r="L323" s="48">
        <f>IF(K323=1,"",IF(J323&lt;1.7,66,IF(J323&lt;2,(J323-1.7)*$F$11+66,IF(J323&lt;2.3,(J323-2)*$F$10+70,IF(J323&lt;2.7,(J323-2.3)*$F$9+73,IF(J323&lt;3,(J323-2.7)*$F$8+76,IF(J323&lt;3.3,(J323-3)*$F$7+80,IF(J323&lt;3.7,(J323-3.3)*$F$6+83,IF(J323&lt;4,(J323-3.7)*$F$5+87,IF(J323&lt;4.3,(J323-4)*$F$4+92,IF(J323&lt;=5,(J323-4.3)*$F$3+98,J323)))))))))))</f>
        <v>94.6</v>
      </c>
      <c r="M323" s="41">
        <f t="shared" ref="M323:M386" si="8">IFERROR(((L323-AVERAGE($L$2:$L$978))/STDEV($L$2:$L$978)),(MEDIAN($L$2:$L$978)-AVERAGE($L$2:$L$978))/STDEV($L$2:$L$978))</f>
        <v>1.45931608490303</v>
      </c>
    </row>
    <row r="324" spans="8:13">
      <c r="H324" s="8">
        <v>402</v>
      </c>
      <c r="I324" s="8" t="s">
        <v>518</v>
      </c>
      <c r="J324">
        <v>95.91</v>
      </c>
      <c r="K324">
        <v>0</v>
      </c>
      <c r="L324" s="48">
        <f>IF(K324=1,"",IF(J324&lt;1.7,66,IF(J324&lt;2,(J324-1.7)*$F$11+66,IF(J324&lt;2.3,(J324-2)*$F$10+70,IF(J324&lt;2.7,(J324-2.3)*$F$9+73,IF(J324&lt;3,(J324-2.7)*$F$8+76,IF(J324&lt;3.3,(J324-3)*$F$7+80,IF(J324&lt;3.7,(J324-3.3)*$F$6+83,IF(J324&lt;4,(J324-3.7)*$F$5+87,IF(J324&lt;4.3,(J324-4)*$F$4+92,IF(J324&lt;=5,(J324-4.3)*$F$3+98,J324)))))))))))</f>
        <v>95.91</v>
      </c>
      <c r="M324" s="41">
        <f t="shared" si="8"/>
        <v>1.79587289335571</v>
      </c>
    </row>
    <row r="325" spans="8:13">
      <c r="H325" s="8">
        <v>403</v>
      </c>
      <c r="I325" s="8" t="s">
        <v>519</v>
      </c>
      <c r="J325">
        <v>4.01</v>
      </c>
      <c r="K325">
        <v>0</v>
      </c>
      <c r="L325" s="48">
        <f>IF(K325=1,"",IF(J325&lt;1.7,66,IF(J325&lt;2,(J325-1.7)*$F$11+66,IF(J325&lt;2.3,(J325-2)*$F$10+70,IF(J325&lt;2.7,(J325-2.3)*$F$9+73,IF(J325&lt;3,(J325-2.7)*$F$8+76,IF(J325&lt;3.3,(J325-3)*$F$7+80,IF(J325&lt;3.7,(J325-3.3)*$F$6+83,IF(J325&lt;4,(J325-3.7)*$F$5+87,IF(J325&lt;4.3,(J325-4)*$F$4+92,IF(J325&lt;=5,(J325-4.3)*$F$3+98,J325)))))))))))</f>
        <v>92.2</v>
      </c>
      <c r="M325" s="41">
        <f t="shared" si="8"/>
        <v>0.842723458730201</v>
      </c>
    </row>
    <row r="326" spans="8:13">
      <c r="H326" s="8">
        <v>404</v>
      </c>
      <c r="I326" s="8" t="s">
        <v>521</v>
      </c>
      <c r="J326">
        <v>3.59</v>
      </c>
      <c r="K326">
        <v>0</v>
      </c>
      <c r="L326" s="48">
        <f>IF(K326=1,"",IF(J326&lt;1.7,66,IF(J326&lt;2,(J326-1.7)*$F$11+66,IF(J326&lt;2.3,(J326-2)*$F$10+70,IF(J326&lt;2.7,(J326-2.3)*$F$9+73,IF(J326&lt;3,(J326-2.7)*$F$8+76,IF(J326&lt;3.3,(J326-3)*$F$7+80,IF(J326&lt;3.7,(J326-3.3)*$F$6+83,IF(J326&lt;4,(J326-3.7)*$F$5+87,IF(J326&lt;4.3,(J326-4)*$F$4+92,IF(J326&lt;=5,(J326-4.3)*$F$3+98,J326)))))))))))</f>
        <v>85.9</v>
      </c>
      <c r="M326" s="41">
        <f t="shared" si="8"/>
        <v>-0.775832184973493</v>
      </c>
    </row>
    <row r="327" spans="8:13">
      <c r="H327" s="8">
        <v>405</v>
      </c>
      <c r="I327" s="8" t="s">
        <v>522</v>
      </c>
      <c r="J327">
        <v>85.03</v>
      </c>
      <c r="K327">
        <v>0</v>
      </c>
      <c r="L327" s="48">
        <f>IF(K327=1,"",IF(J327&lt;1.7,66,IF(J327&lt;2,(J327-1.7)*$F$11+66,IF(J327&lt;2.3,(J327-2)*$F$10+70,IF(J327&lt;2.7,(J327-2.3)*$F$9+73,IF(J327&lt;3,(J327-2.7)*$F$8+76,IF(J327&lt;3.3,(J327-3)*$F$7+80,IF(J327&lt;3.7,(J327-3.3)*$F$6+83,IF(J327&lt;4,(J327-3.7)*$F$5+87,IF(J327&lt;4.3,(J327-4)*$F$4+92,IF(J327&lt;=5,(J327-4.3)*$F$3+98,J327)))))))))))</f>
        <v>85.03</v>
      </c>
      <c r="M327" s="41">
        <f t="shared" si="8"/>
        <v>-0.999347011961143</v>
      </c>
    </row>
    <row r="328" spans="8:13">
      <c r="H328" s="8">
        <v>406</v>
      </c>
      <c r="I328" s="8" t="s">
        <v>523</v>
      </c>
      <c r="J328">
        <v>3.37</v>
      </c>
      <c r="K328">
        <v>0</v>
      </c>
      <c r="L328" s="48">
        <f>IF(K328=1,"",IF(J328&lt;1.7,66,IF(J328&lt;2,(J328-1.7)*$F$11+66,IF(J328&lt;2.3,(J328-2)*$F$10+70,IF(J328&lt;2.7,(J328-2.3)*$F$9+73,IF(J328&lt;3,(J328-2.7)*$F$8+76,IF(J328&lt;3.3,(J328-3)*$F$7+80,IF(J328&lt;3.7,(J328-3.3)*$F$6+83,IF(J328&lt;4,(J328-3.7)*$F$5+87,IF(J328&lt;4.3,(J328-4)*$F$4+92,IF(J328&lt;=5,(J328-4.3)*$F$3+98,J328)))))))))))</f>
        <v>83.7</v>
      </c>
      <c r="M328" s="41">
        <f t="shared" si="8"/>
        <v>-1.34104209229859</v>
      </c>
    </row>
    <row r="329" spans="8:13">
      <c r="H329" s="8">
        <v>407</v>
      </c>
      <c r="I329" s="8" t="s">
        <v>525</v>
      </c>
      <c r="J329">
        <v>3.74</v>
      </c>
      <c r="K329">
        <v>0</v>
      </c>
      <c r="L329" s="48">
        <f>IF(K329=1,"",IF(J329&lt;1.7,66,IF(J329&lt;2,(J329-1.7)*$F$11+66,IF(J329&lt;2.3,(J329-2)*$F$10+70,IF(J329&lt;2.7,(J329-2.3)*$F$9+73,IF(J329&lt;3,(J329-2.7)*$F$8+76,IF(J329&lt;3.3,(J329-3)*$F$7+80,IF(J329&lt;3.7,(J329-3.3)*$F$6+83,IF(J329&lt;4,(J329-3.7)*$F$5+87,IF(J329&lt;4.3,(J329-4)*$F$4+92,IF(J329&lt;=5,(J329-4.3)*$F$3+98,J329)))))))))))</f>
        <v>87.6666666666667</v>
      </c>
      <c r="M329" s="41">
        <f t="shared" si="8"/>
        <v>-0.321951501818486</v>
      </c>
    </row>
    <row r="330" spans="8:13">
      <c r="H330" s="8">
        <v>408</v>
      </c>
      <c r="I330" s="8" t="s">
        <v>526</v>
      </c>
      <c r="J330">
        <v>3.8</v>
      </c>
      <c r="K330">
        <v>0</v>
      </c>
      <c r="L330" s="48">
        <f>IF(K330=1,"",IF(J330&lt;1.7,66,IF(J330&lt;2,(J330-1.7)*$F$11+66,IF(J330&lt;2.3,(J330-2)*$F$10+70,IF(J330&lt;2.7,(J330-2.3)*$F$9+73,IF(J330&lt;3,(J330-2.7)*$F$8+76,IF(J330&lt;3.3,(J330-3)*$F$7+80,IF(J330&lt;3.7,(J330-3.3)*$F$6+83,IF(J330&lt;4,(J330-3.7)*$F$5+87,IF(J330&lt;4.3,(J330-4)*$F$4+92,IF(J330&lt;=5,(J330-4.3)*$F$3+98,J330)))))))))))</f>
        <v>88.6666666666667</v>
      </c>
      <c r="M330" s="41">
        <f t="shared" si="8"/>
        <v>-0.0650379075798088</v>
      </c>
    </row>
    <row r="331" spans="8:13">
      <c r="H331" s="8">
        <v>409</v>
      </c>
      <c r="I331" s="8" t="s">
        <v>527</v>
      </c>
      <c r="J331">
        <v>3.81</v>
      </c>
      <c r="K331">
        <v>0</v>
      </c>
      <c r="L331" s="48">
        <f>IF(K331=1,"",IF(J331&lt;1.7,66,IF(J331&lt;2,(J331-1.7)*$F$11+66,IF(J331&lt;2.3,(J331-2)*$F$10+70,IF(J331&lt;2.7,(J331-2.3)*$F$9+73,IF(J331&lt;3,(J331-2.7)*$F$8+76,IF(J331&lt;3.3,(J331-3)*$F$7+80,IF(J331&lt;3.7,(J331-3.3)*$F$6+83,IF(J331&lt;4,(J331-3.7)*$F$5+87,IF(J331&lt;4.3,(J331-4)*$F$4+92,IF(J331&lt;=5,(J331-4.3)*$F$3+98,J331)))))))))))</f>
        <v>88.8333333333333</v>
      </c>
      <c r="M331" s="41">
        <f t="shared" si="8"/>
        <v>-0.0222189752066941</v>
      </c>
    </row>
    <row r="332" spans="8:13">
      <c r="H332" s="8">
        <v>410</v>
      </c>
      <c r="I332" s="8" t="s">
        <v>528</v>
      </c>
      <c r="J332">
        <v>3.35</v>
      </c>
      <c r="K332">
        <v>0</v>
      </c>
      <c r="L332" s="48">
        <f>IF(K332=1,"",IF(J332&lt;1.7,66,IF(J332&lt;2,(J332-1.7)*$F$11+66,IF(J332&lt;2.3,(J332-2)*$F$10+70,IF(J332&lt;2.7,(J332-2.3)*$F$9+73,IF(J332&lt;3,(J332-2.7)*$F$8+76,IF(J332&lt;3.3,(J332-3)*$F$7+80,IF(J332&lt;3.7,(J332-3.3)*$F$6+83,IF(J332&lt;4,(J332-3.7)*$F$5+87,IF(J332&lt;4.3,(J332-4)*$F$4+92,IF(J332&lt;=5,(J332-4.3)*$F$3+98,J332)))))))))))</f>
        <v>83.5</v>
      </c>
      <c r="M332" s="41">
        <f t="shared" si="8"/>
        <v>-1.39242481114633</v>
      </c>
    </row>
    <row r="333" spans="8:13">
      <c r="H333" s="8">
        <v>411</v>
      </c>
      <c r="I333" s="8" t="s">
        <v>529</v>
      </c>
      <c r="J333">
        <v>3.59</v>
      </c>
      <c r="K333">
        <v>0</v>
      </c>
      <c r="L333" s="48">
        <f>IF(K333=1,"",IF(J333&lt;1.7,66,IF(J333&lt;2,(J333-1.7)*$F$11+66,IF(J333&lt;2.3,(J333-2)*$F$10+70,IF(J333&lt;2.7,(J333-2.3)*$F$9+73,IF(J333&lt;3,(J333-2.7)*$F$8+76,IF(J333&lt;3.3,(J333-3)*$F$7+80,IF(J333&lt;3.7,(J333-3.3)*$F$6+83,IF(J333&lt;4,(J333-3.7)*$F$5+87,IF(J333&lt;4.3,(J333-4)*$F$4+92,IF(J333&lt;=5,(J333-4.3)*$F$3+98,J333)))))))))))</f>
        <v>85.9</v>
      </c>
      <c r="M333" s="41">
        <f t="shared" si="8"/>
        <v>-0.775832184973493</v>
      </c>
    </row>
    <row r="334" spans="8:13">
      <c r="H334" s="8">
        <v>412</v>
      </c>
      <c r="I334" s="8" t="s">
        <v>530</v>
      </c>
      <c r="J334">
        <v>3.33</v>
      </c>
      <c r="K334">
        <v>0</v>
      </c>
      <c r="L334" s="48">
        <f>IF(K334=1,"",IF(J334&lt;1.7,66,IF(J334&lt;2,(J334-1.7)*$F$11+66,IF(J334&lt;2.3,(J334-2)*$F$10+70,IF(J334&lt;2.7,(J334-2.3)*$F$9+73,IF(J334&lt;3,(J334-2.7)*$F$8+76,IF(J334&lt;3.3,(J334-3)*$F$7+80,IF(J334&lt;3.7,(J334-3.3)*$F$6+83,IF(J334&lt;4,(J334-3.7)*$F$5+87,IF(J334&lt;4.3,(J334-4)*$F$4+92,IF(J334&lt;=5,(J334-4.3)*$F$3+98,J334)))))))))))</f>
        <v>83.3</v>
      </c>
      <c r="M334" s="41">
        <f t="shared" si="8"/>
        <v>-1.44380752999406</v>
      </c>
    </row>
    <row r="335" spans="8:13">
      <c r="H335" s="8">
        <v>413</v>
      </c>
      <c r="I335" s="8" t="s">
        <v>532</v>
      </c>
      <c r="J335">
        <v>87.01</v>
      </c>
      <c r="K335">
        <v>0</v>
      </c>
      <c r="L335" s="48">
        <f>IF(K335=1,"",IF(J335&lt;1.7,66,IF(J335&lt;2,(J335-1.7)*$F$11+66,IF(J335&lt;2.3,(J335-2)*$F$10+70,IF(J335&lt;2.7,(J335-2.3)*$F$9+73,IF(J335&lt;3,(J335-2.7)*$F$8+76,IF(J335&lt;3.3,(J335-3)*$F$7+80,IF(J335&lt;3.7,(J335-3.3)*$F$6+83,IF(J335&lt;4,(J335-3.7)*$F$5+87,IF(J335&lt;4.3,(J335-4)*$F$4+92,IF(J335&lt;=5,(J335-4.3)*$F$3+98,J335)))))))))))</f>
        <v>87.01</v>
      </c>
      <c r="M335" s="41">
        <f t="shared" si="8"/>
        <v>-0.490658095368554</v>
      </c>
    </row>
    <row r="336" spans="8:13">
      <c r="H336" s="8">
        <v>414</v>
      </c>
      <c r="I336" s="8" t="s">
        <v>533</v>
      </c>
      <c r="J336">
        <v>90.72</v>
      </c>
      <c r="K336">
        <v>0</v>
      </c>
      <c r="L336" s="48">
        <f>IF(K336=1,"",IF(J336&lt;1.7,66,IF(J336&lt;2,(J336-1.7)*$F$11+66,IF(J336&lt;2.3,(J336-2)*$F$10+70,IF(J336&lt;2.7,(J336-2.3)*$F$9+73,IF(J336&lt;3,(J336-2.7)*$F$8+76,IF(J336&lt;3.3,(J336-3)*$F$7+80,IF(J336&lt;3.7,(J336-3.3)*$F$6+83,IF(J336&lt;4,(J336-3.7)*$F$5+87,IF(J336&lt;4.3,(J336-4)*$F$4+92,IF(J336&lt;=5,(J336-4.3)*$F$3+98,J336)))))))))))</f>
        <v>90.72</v>
      </c>
      <c r="M336" s="41">
        <f t="shared" si="8"/>
        <v>0.462491339256952</v>
      </c>
    </row>
    <row r="337" spans="8:13">
      <c r="H337" s="8">
        <v>415</v>
      </c>
      <c r="I337" s="8" t="s">
        <v>534</v>
      </c>
      <c r="J337">
        <v>4.04</v>
      </c>
      <c r="K337">
        <v>0</v>
      </c>
      <c r="L337" s="48">
        <f>IF(K337=1,"",IF(J337&lt;1.7,66,IF(J337&lt;2,(J337-1.7)*$F$11+66,IF(J337&lt;2.3,(J337-2)*$F$10+70,IF(J337&lt;2.7,(J337-2.3)*$F$9+73,IF(J337&lt;3,(J337-2.7)*$F$8+76,IF(J337&lt;3.3,(J337-3)*$F$7+80,IF(J337&lt;3.7,(J337-3.3)*$F$6+83,IF(J337&lt;4,(J337-3.7)*$F$5+87,IF(J337&lt;4.3,(J337-4)*$F$4+92,IF(J337&lt;=5,(J337-4.3)*$F$3+98,J337)))))))))))</f>
        <v>92.8</v>
      </c>
      <c r="M337" s="41">
        <f t="shared" si="8"/>
        <v>0.996871615273409</v>
      </c>
    </row>
    <row r="338" spans="8:13">
      <c r="H338" s="8">
        <v>416</v>
      </c>
      <c r="I338" s="8" t="s">
        <v>535</v>
      </c>
      <c r="J338">
        <v>86.68</v>
      </c>
      <c r="K338">
        <v>0</v>
      </c>
      <c r="L338" s="48">
        <f>IF(K338=1,"",IF(J338&lt;1.7,66,IF(J338&lt;2,(J338-1.7)*$F$11+66,IF(J338&lt;2.3,(J338-2)*$F$10+70,IF(J338&lt;2.7,(J338-2.3)*$F$9+73,IF(J338&lt;3,(J338-2.7)*$F$8+76,IF(J338&lt;3.3,(J338-3)*$F$7+80,IF(J338&lt;3.7,(J338-3.3)*$F$6+83,IF(J338&lt;4,(J338-3.7)*$F$5+87,IF(J338&lt;4.3,(J338-4)*$F$4+92,IF(J338&lt;=5,(J338-4.3)*$F$3+98,J338)))))))))))</f>
        <v>86.68</v>
      </c>
      <c r="M338" s="41">
        <f t="shared" si="8"/>
        <v>-0.575439581467318</v>
      </c>
    </row>
    <row r="339" spans="8:13">
      <c r="H339" s="8">
        <v>419</v>
      </c>
      <c r="I339" s="8" t="s">
        <v>536</v>
      </c>
      <c r="J339">
        <v>4.05</v>
      </c>
      <c r="K339">
        <v>0</v>
      </c>
      <c r="L339" s="48">
        <f>IF(K339=1,"",IF(J339&lt;1.7,66,IF(J339&lt;2,(J339-1.7)*$F$11+66,IF(J339&lt;2.3,(J339-2)*$F$10+70,IF(J339&lt;2.7,(J339-2.3)*$F$9+73,IF(J339&lt;3,(J339-2.7)*$F$8+76,IF(J339&lt;3.3,(J339-3)*$F$7+80,IF(J339&lt;3.7,(J339-3.3)*$F$6+83,IF(J339&lt;4,(J339-3.7)*$F$5+87,IF(J339&lt;4.3,(J339-4)*$F$4+92,IF(J339&lt;=5,(J339-4.3)*$F$3+98,J339)))))))))))</f>
        <v>93</v>
      </c>
      <c r="M339" s="41">
        <f t="shared" si="8"/>
        <v>1.04825433412115</v>
      </c>
    </row>
    <row r="340" spans="8:13">
      <c r="H340" s="8">
        <v>421</v>
      </c>
      <c r="I340" s="8" t="s">
        <v>538</v>
      </c>
      <c r="J340">
        <v>3.86</v>
      </c>
      <c r="K340">
        <v>0</v>
      </c>
      <c r="L340" s="48">
        <f>IF(K340=1,"",IF(J340&lt;1.7,66,IF(J340&lt;2,(J340-1.7)*$F$11+66,IF(J340&lt;2.3,(J340-2)*$F$10+70,IF(J340&lt;2.7,(J340-2.3)*$F$9+73,IF(J340&lt;3,(J340-2.7)*$F$8+76,IF(J340&lt;3.3,(J340-3)*$F$7+80,IF(J340&lt;3.7,(J340-3.3)*$F$6+83,IF(J340&lt;4,(J340-3.7)*$F$5+87,IF(J340&lt;4.3,(J340-4)*$F$4+92,IF(J340&lt;=5,(J340-4.3)*$F$3+98,J340)))))))))))</f>
        <v>89.6666666666667</v>
      </c>
      <c r="M340" s="41">
        <f t="shared" si="8"/>
        <v>0.191875686658872</v>
      </c>
    </row>
    <row r="341" spans="8:13">
      <c r="H341" s="8">
        <v>423</v>
      </c>
      <c r="I341" s="8" t="s">
        <v>539</v>
      </c>
      <c r="J341">
        <v>3.5</v>
      </c>
      <c r="K341">
        <v>0</v>
      </c>
      <c r="L341" s="48">
        <f>IF(K341=1,"",IF(J341&lt;1.7,66,IF(J341&lt;2,(J341-1.7)*$F$11+66,IF(J341&lt;2.3,(J341-2)*$F$10+70,IF(J341&lt;2.7,(J341-2.3)*$F$9+73,IF(J341&lt;3,(J341-2.7)*$F$8+76,IF(J341&lt;3.3,(J341-3)*$F$7+80,IF(J341&lt;3.7,(J341-3.3)*$F$6+83,IF(J341&lt;4,(J341-3.7)*$F$5+87,IF(J341&lt;4.3,(J341-4)*$F$4+92,IF(J341&lt;=5,(J341-4.3)*$F$3+98,J341)))))))))))</f>
        <v>85</v>
      </c>
      <c r="M341" s="41">
        <f t="shared" si="8"/>
        <v>-1.0070544197883</v>
      </c>
    </row>
    <row r="342" spans="8:13">
      <c r="H342" s="8">
        <v>424</v>
      </c>
      <c r="I342" s="8" t="s">
        <v>540</v>
      </c>
      <c r="J342">
        <v>3.56</v>
      </c>
      <c r="K342">
        <v>0</v>
      </c>
      <c r="L342" s="48">
        <f>IF(K342=1,"",IF(J342&lt;1.7,66,IF(J342&lt;2,(J342-1.7)*$F$11+66,IF(J342&lt;2.3,(J342-2)*$F$10+70,IF(J342&lt;2.7,(J342-2.3)*$F$9+73,IF(J342&lt;3,(J342-2.7)*$F$8+76,IF(J342&lt;3.3,(J342-3)*$F$7+80,IF(J342&lt;3.7,(J342-3.3)*$F$6+83,IF(J342&lt;4,(J342-3.7)*$F$5+87,IF(J342&lt;4.3,(J342-4)*$F$4+92,IF(J342&lt;=5,(J342-4.3)*$F$3+98,J342)))))))))))</f>
        <v>85.6</v>
      </c>
      <c r="M342" s="41">
        <f t="shared" si="8"/>
        <v>-0.852906263245097</v>
      </c>
    </row>
    <row r="343" spans="8:13">
      <c r="H343" s="8">
        <v>425</v>
      </c>
      <c r="I343" s="8" t="s">
        <v>541</v>
      </c>
      <c r="J343">
        <v>4.13</v>
      </c>
      <c r="K343">
        <v>0</v>
      </c>
      <c r="L343" s="48">
        <f>IF(K343=1,"",IF(J343&lt;1.7,66,IF(J343&lt;2,(J343-1.7)*$F$11+66,IF(J343&lt;2.3,(J343-2)*$F$10+70,IF(J343&lt;2.7,(J343-2.3)*$F$9+73,IF(J343&lt;3,(J343-2.7)*$F$8+76,IF(J343&lt;3.3,(J343-3)*$F$7+80,IF(J343&lt;3.7,(J343-3.3)*$F$6+83,IF(J343&lt;4,(J343-3.7)*$F$5+87,IF(J343&lt;4.3,(J343-4)*$F$4+92,IF(J343&lt;=5,(J343-4.3)*$F$3+98,J343)))))))))))</f>
        <v>94.6</v>
      </c>
      <c r="M343" s="41">
        <f t="shared" si="8"/>
        <v>1.45931608490303</v>
      </c>
    </row>
    <row r="344" spans="8:13">
      <c r="H344" s="8">
        <v>426</v>
      </c>
      <c r="I344" s="8" t="s">
        <v>542</v>
      </c>
      <c r="J344">
        <v>4.11</v>
      </c>
      <c r="K344">
        <v>0</v>
      </c>
      <c r="L344" s="48">
        <f>IF(K344=1,"",IF(J344&lt;1.7,66,IF(J344&lt;2,(J344-1.7)*$F$11+66,IF(J344&lt;2.3,(J344-2)*$F$10+70,IF(J344&lt;2.7,(J344-2.3)*$F$9+73,IF(J344&lt;3,(J344-2.7)*$F$8+76,IF(J344&lt;3.3,(J344-3)*$F$7+80,IF(J344&lt;3.7,(J344-3.3)*$F$6+83,IF(J344&lt;4,(J344-3.7)*$F$5+87,IF(J344&lt;4.3,(J344-4)*$F$4+92,IF(J344&lt;=5,(J344-4.3)*$F$3+98,J344)))))))))))</f>
        <v>94.2</v>
      </c>
      <c r="M344" s="41">
        <f t="shared" si="8"/>
        <v>1.35655064720756</v>
      </c>
    </row>
    <row r="345" spans="8:13">
      <c r="H345" s="8">
        <v>428</v>
      </c>
      <c r="I345" s="8" t="s">
        <v>543</v>
      </c>
      <c r="J345">
        <v>83.15</v>
      </c>
      <c r="K345">
        <v>0</v>
      </c>
      <c r="L345" s="48">
        <f>IF(K345=1,"",IF(J345&lt;1.7,66,IF(J345&lt;2,(J345-1.7)*$F$11+66,IF(J345&lt;2.3,(J345-2)*$F$10+70,IF(J345&lt;2.7,(J345-2.3)*$F$9+73,IF(J345&lt;3,(J345-2.7)*$F$8+76,IF(J345&lt;3.3,(J345-3)*$F$7+80,IF(J345&lt;3.7,(J345-3.3)*$F$6+83,IF(J345&lt;4,(J345-3.7)*$F$5+87,IF(J345&lt;4.3,(J345-4)*$F$4+92,IF(J345&lt;=5,(J345-4.3)*$F$3+98,J345)))))))))))</f>
        <v>83.15</v>
      </c>
      <c r="M345" s="41">
        <f t="shared" si="8"/>
        <v>-1.48234456912986</v>
      </c>
    </row>
    <row r="346" spans="8:13">
      <c r="H346" s="8">
        <v>429</v>
      </c>
      <c r="I346" s="8" t="s">
        <v>544</v>
      </c>
      <c r="J346">
        <v>85.41</v>
      </c>
      <c r="K346">
        <v>0</v>
      </c>
      <c r="L346" s="48">
        <f>IF(K346=1,"",IF(J346&lt;1.7,66,IF(J346&lt;2,(J346-1.7)*$F$11+66,IF(J346&lt;2.3,(J346-2)*$F$10+70,IF(J346&lt;2.7,(J346-2.3)*$F$9+73,IF(J346&lt;3,(J346-2.7)*$F$8+76,IF(J346&lt;3.3,(J346-3)*$F$7+80,IF(J346&lt;3.7,(J346-3.3)*$F$6+83,IF(J346&lt;4,(J346-3.7)*$F$5+87,IF(J346&lt;4.3,(J346-4)*$F$4+92,IF(J346&lt;=5,(J346-4.3)*$F$3+98,J346)))))))))))</f>
        <v>85.41</v>
      </c>
      <c r="M346" s="41">
        <f t="shared" si="8"/>
        <v>-0.901719846150446</v>
      </c>
    </row>
    <row r="347" spans="8:13">
      <c r="H347" s="8">
        <v>430</v>
      </c>
      <c r="I347" s="8" t="s">
        <v>546</v>
      </c>
      <c r="J347">
        <v>90.78</v>
      </c>
      <c r="K347">
        <v>0</v>
      </c>
      <c r="L347" s="48">
        <f>IF(K347=1,"",IF(J347&lt;1.7,66,IF(J347&lt;2,(J347-1.7)*$F$11+66,IF(J347&lt;2.3,(J347-2)*$F$10+70,IF(J347&lt;2.7,(J347-2.3)*$F$9+73,IF(J347&lt;3,(J347-2.7)*$F$8+76,IF(J347&lt;3.3,(J347-3)*$F$7+80,IF(J347&lt;3.7,(J347-3.3)*$F$6+83,IF(J347&lt;4,(J347-3.7)*$F$5+87,IF(J347&lt;4.3,(J347-4)*$F$4+92,IF(J347&lt;=5,(J347-4.3)*$F$3+98,J347)))))))))))</f>
        <v>90.78</v>
      </c>
      <c r="M347" s="41">
        <f t="shared" si="8"/>
        <v>0.477906154911273</v>
      </c>
    </row>
    <row r="348" spans="8:13">
      <c r="H348" s="8">
        <v>431</v>
      </c>
      <c r="I348" s="8" t="s">
        <v>547</v>
      </c>
      <c r="J348">
        <v>88.4</v>
      </c>
      <c r="K348">
        <v>0</v>
      </c>
      <c r="L348" s="48">
        <f>IF(K348=1,"",IF(J348&lt;1.7,66,IF(J348&lt;2,(J348-1.7)*$F$11+66,IF(J348&lt;2.3,(J348-2)*$F$10+70,IF(J348&lt;2.7,(J348-2.3)*$F$9+73,IF(J348&lt;3,(J348-2.7)*$F$8+76,IF(J348&lt;3.3,(J348-3)*$F$7+80,IF(J348&lt;3.7,(J348-3.3)*$F$6+83,IF(J348&lt;4,(J348-3.7)*$F$5+87,IF(J348&lt;4.3,(J348-4)*$F$4+92,IF(J348&lt;=5,(J348-4.3)*$F$3+98,J348)))))))))))</f>
        <v>88.4</v>
      </c>
      <c r="M348" s="41">
        <f t="shared" si="8"/>
        <v>-0.133548199376787</v>
      </c>
    </row>
    <row r="349" spans="8:13">
      <c r="H349" s="8">
        <v>432</v>
      </c>
      <c r="I349" s="8" t="s">
        <v>549</v>
      </c>
      <c r="J349">
        <v>87.92</v>
      </c>
      <c r="K349">
        <v>0</v>
      </c>
      <c r="L349" s="48">
        <f>IF(K349=1,"",IF(J349&lt;1.7,66,IF(J349&lt;2,(J349-1.7)*$F$11+66,IF(J349&lt;2.3,(J349-2)*$F$10+70,IF(J349&lt;2.7,(J349-2.3)*$F$9+73,IF(J349&lt;3,(J349-2.7)*$F$8+76,IF(J349&lt;3.3,(J349-3)*$F$7+80,IF(J349&lt;3.7,(J349-3.3)*$F$6+83,IF(J349&lt;4,(J349-3.7)*$F$5+87,IF(J349&lt;4.3,(J349-4)*$F$4+92,IF(J349&lt;=5,(J349-4.3)*$F$3+98,J349)))))))))))</f>
        <v>87.92</v>
      </c>
      <c r="M349" s="41">
        <f t="shared" si="8"/>
        <v>-0.256866724611355</v>
      </c>
    </row>
    <row r="350" spans="8:13">
      <c r="H350" s="8">
        <v>433</v>
      </c>
      <c r="I350" s="8" t="s">
        <v>550</v>
      </c>
      <c r="J350">
        <v>87.81</v>
      </c>
      <c r="K350">
        <v>0</v>
      </c>
      <c r="L350" s="48">
        <f>IF(K350=1,"",IF(J350&lt;1.7,66,IF(J350&lt;2,(J350-1.7)*$F$11+66,IF(J350&lt;2.3,(J350-2)*$F$10+70,IF(J350&lt;2.7,(J350-2.3)*$F$9+73,IF(J350&lt;3,(J350-2.7)*$F$8+76,IF(J350&lt;3.3,(J350-3)*$F$7+80,IF(J350&lt;3.7,(J350-3.3)*$F$6+83,IF(J350&lt;4,(J350-3.7)*$F$5+87,IF(J350&lt;4.3,(J350-4)*$F$4+92,IF(J350&lt;=5,(J350-4.3)*$F$3+98,J350)))))))))))</f>
        <v>87.81</v>
      </c>
      <c r="M350" s="41">
        <f t="shared" si="8"/>
        <v>-0.285127219977609</v>
      </c>
    </row>
    <row r="351" spans="8:13">
      <c r="H351" s="8">
        <v>434</v>
      </c>
      <c r="I351" s="8" t="s">
        <v>551</v>
      </c>
      <c r="J351">
        <v>90.91</v>
      </c>
      <c r="K351">
        <v>0</v>
      </c>
      <c r="L351" s="48">
        <f>IF(K351=1,"",IF(J351&lt;1.7,66,IF(J351&lt;2,(J351-1.7)*$F$11+66,IF(J351&lt;2.3,(J351-2)*$F$10+70,IF(J351&lt;2.7,(J351-2.3)*$F$9+73,IF(J351&lt;3,(J351-2.7)*$F$8+76,IF(J351&lt;3.3,(J351-3)*$F$7+80,IF(J351&lt;3.7,(J351-3.3)*$F$6+83,IF(J351&lt;4,(J351-3.7)*$F$5+87,IF(J351&lt;4.3,(J351-4)*$F$4+92,IF(J351&lt;=5,(J351-4.3)*$F$3+98,J351)))))))))))</f>
        <v>90.91</v>
      </c>
      <c r="M351" s="41">
        <f t="shared" si="8"/>
        <v>0.511304922162301</v>
      </c>
    </row>
    <row r="352" spans="8:13">
      <c r="H352" s="8">
        <v>435</v>
      </c>
      <c r="I352" s="8" t="s">
        <v>552</v>
      </c>
      <c r="J352">
        <v>89.44</v>
      </c>
      <c r="K352">
        <v>0</v>
      </c>
      <c r="L352" s="48">
        <f>IF(K352=1,"",IF(J352&lt;1.7,66,IF(J352&lt;2,(J352-1.7)*$F$11+66,IF(J352&lt;2.3,(J352-2)*$F$10+70,IF(J352&lt;2.7,(J352-2.3)*$F$9+73,IF(J352&lt;3,(J352-2.7)*$F$8+76,IF(J352&lt;3.3,(J352-3)*$F$7+80,IF(J352&lt;3.7,(J352-3.3)*$F$6+83,IF(J352&lt;4,(J352-3.7)*$F$5+87,IF(J352&lt;4.3,(J352-4)*$F$4+92,IF(J352&lt;=5,(J352-4.3)*$F$3+98,J352)))))))))))</f>
        <v>89.44</v>
      </c>
      <c r="M352" s="41">
        <f t="shared" si="8"/>
        <v>0.13364193863144</v>
      </c>
    </row>
    <row r="353" spans="8:13">
      <c r="H353" s="8">
        <v>436</v>
      </c>
      <c r="I353" s="8" t="s">
        <v>553</v>
      </c>
      <c r="J353">
        <v>4.21</v>
      </c>
      <c r="K353">
        <v>0</v>
      </c>
      <c r="L353" s="48">
        <f>IF(K353=1,"",IF(J353&lt;1.7,66,IF(J353&lt;2,(J353-1.7)*$F$11+66,IF(J353&lt;2.3,(J353-2)*$F$10+70,IF(J353&lt;2.7,(J353-2.3)*$F$9+73,IF(J353&lt;3,(J353-2.7)*$F$8+76,IF(J353&lt;3.3,(J353-3)*$F$7+80,IF(J353&lt;3.7,(J353-3.3)*$F$6+83,IF(J353&lt;4,(J353-3.7)*$F$5+87,IF(J353&lt;4.3,(J353-4)*$F$4+92,IF(J353&lt;=5,(J353-4.3)*$F$3+98,J353)))))))))))</f>
        <v>96.2</v>
      </c>
      <c r="M353" s="41">
        <f t="shared" si="8"/>
        <v>1.87037783568493</v>
      </c>
    </row>
    <row r="354" spans="8:13">
      <c r="H354" s="8">
        <v>437</v>
      </c>
      <c r="I354" s="8" t="s">
        <v>554</v>
      </c>
      <c r="J354">
        <v>4.46</v>
      </c>
      <c r="K354">
        <v>0</v>
      </c>
      <c r="L354" s="48">
        <f>IF(K354=1,"",IF(J354&lt;1.7,66,IF(J354&lt;2,(J354-1.7)*$F$11+66,IF(J354&lt;2.3,(J354-2)*$F$10+70,IF(J354&lt;2.7,(J354-2.3)*$F$9+73,IF(J354&lt;3,(J354-2.7)*$F$8+76,IF(J354&lt;3.3,(J354-3)*$F$7+80,IF(J354&lt;3.7,(J354-3.3)*$F$6+83,IF(J354&lt;4,(J354-3.7)*$F$5+87,IF(J354&lt;4.3,(J354-4)*$F$4+92,IF(J354&lt;=5,(J354-4.3)*$F$3+98,J354)))))))))))</f>
        <v>98.4571428571429</v>
      </c>
      <c r="M354" s="41">
        <f t="shared" si="8"/>
        <v>2.45026851982366</v>
      </c>
    </row>
    <row r="355" spans="8:13">
      <c r="H355" s="8">
        <v>438</v>
      </c>
      <c r="I355" s="8" t="s">
        <v>555</v>
      </c>
      <c r="J355">
        <v>90.24</v>
      </c>
      <c r="K355">
        <v>0</v>
      </c>
      <c r="L355" s="48">
        <f>IF(K355=1,"",IF(J355&lt;1.7,66,IF(J355&lt;2,(J355-1.7)*$F$11+66,IF(J355&lt;2.3,(J355-2)*$F$10+70,IF(J355&lt;2.7,(J355-2.3)*$F$9+73,IF(J355&lt;3,(J355-2.7)*$F$8+76,IF(J355&lt;3.3,(J355-3)*$F$7+80,IF(J355&lt;3.7,(J355-3.3)*$F$6+83,IF(J355&lt;4,(J355-3.7)*$F$5+87,IF(J355&lt;4.3,(J355-4)*$F$4+92,IF(J355&lt;=5,(J355-4.3)*$F$3+98,J355)))))))))))</f>
        <v>90.24</v>
      </c>
      <c r="M355" s="41">
        <f t="shared" si="8"/>
        <v>0.339172814022384</v>
      </c>
    </row>
    <row r="356" spans="8:13">
      <c r="H356" s="8">
        <v>439</v>
      </c>
      <c r="I356" s="8" t="s">
        <v>556</v>
      </c>
      <c r="J356">
        <v>3.91</v>
      </c>
      <c r="K356">
        <v>0</v>
      </c>
      <c r="L356" s="48">
        <f>IF(K356=1,"",IF(J356&lt;1.7,66,IF(J356&lt;2,(J356-1.7)*$F$11+66,IF(J356&lt;2.3,(J356-2)*$F$10+70,IF(J356&lt;2.7,(J356-2.3)*$F$9+73,IF(J356&lt;3,(J356-2.7)*$F$8+76,IF(J356&lt;3.3,(J356-3)*$F$7+80,IF(J356&lt;3.7,(J356-3.3)*$F$6+83,IF(J356&lt;4,(J356-3.7)*$F$5+87,IF(J356&lt;4.3,(J356-4)*$F$4+92,IF(J356&lt;=5,(J356-4.3)*$F$3+98,J356)))))))))))</f>
        <v>90.5</v>
      </c>
      <c r="M356" s="41">
        <f t="shared" si="8"/>
        <v>0.405970348524442</v>
      </c>
    </row>
    <row r="357" spans="8:13">
      <c r="H357" s="8">
        <v>440</v>
      </c>
      <c r="I357" s="8" t="s">
        <v>557</v>
      </c>
      <c r="J357">
        <v>3.87</v>
      </c>
      <c r="K357">
        <v>0</v>
      </c>
      <c r="L357" s="48">
        <f>IF(K357=1,"",IF(J357&lt;1.7,66,IF(J357&lt;2,(J357-1.7)*$F$11+66,IF(J357&lt;2.3,(J357-2)*$F$10+70,IF(J357&lt;2.7,(J357-2.3)*$F$9+73,IF(J357&lt;3,(J357-2.7)*$F$8+76,IF(J357&lt;3.3,(J357-3)*$F$7+80,IF(J357&lt;3.7,(J357-3.3)*$F$6+83,IF(J357&lt;4,(J357-3.7)*$F$5+87,IF(J357&lt;4.3,(J357-4)*$F$4+92,IF(J357&lt;=5,(J357-4.3)*$F$3+98,J357)))))))))))</f>
        <v>89.8333333333333</v>
      </c>
      <c r="M357" s="41">
        <f t="shared" si="8"/>
        <v>0.234694619031987</v>
      </c>
    </row>
    <row r="358" spans="8:13">
      <c r="H358" s="8">
        <v>441</v>
      </c>
      <c r="I358" s="8" t="s">
        <v>559</v>
      </c>
      <c r="J358">
        <v>3.46</v>
      </c>
      <c r="K358">
        <v>0</v>
      </c>
      <c r="L358" s="48">
        <f>IF(K358=1,"",IF(J358&lt;1.7,66,IF(J358&lt;2,(J358-1.7)*$F$11+66,IF(J358&lt;2.3,(J358-2)*$F$10+70,IF(J358&lt;2.7,(J358-2.3)*$F$9+73,IF(J358&lt;3,(J358-2.7)*$F$8+76,IF(J358&lt;3.3,(J358-3)*$F$7+80,IF(J358&lt;3.7,(J358-3.3)*$F$6+83,IF(J358&lt;4,(J358-3.7)*$F$5+87,IF(J358&lt;4.3,(J358-4)*$F$4+92,IF(J358&lt;=5,(J358-4.3)*$F$3+98,J358)))))))))))</f>
        <v>84.6</v>
      </c>
      <c r="M358" s="41">
        <f t="shared" si="8"/>
        <v>-1.10981985748378</v>
      </c>
    </row>
    <row r="359" spans="8:13">
      <c r="H359" s="8">
        <v>442</v>
      </c>
      <c r="I359" s="8" t="s">
        <v>560</v>
      </c>
      <c r="J359">
        <v>3.73</v>
      </c>
      <c r="K359">
        <v>0</v>
      </c>
      <c r="L359" s="48">
        <f>IF(K359=1,"",IF(J359&lt;1.7,66,IF(J359&lt;2,(J359-1.7)*$F$11+66,IF(J359&lt;2.3,(J359-2)*$F$10+70,IF(J359&lt;2.7,(J359-2.3)*$F$9+73,IF(J359&lt;3,(J359-2.7)*$F$8+76,IF(J359&lt;3.3,(J359-3)*$F$7+80,IF(J359&lt;3.7,(J359-3.3)*$F$6+83,IF(J359&lt;4,(J359-3.7)*$F$5+87,IF(J359&lt;4.3,(J359-4)*$F$4+92,IF(J359&lt;=5,(J359-4.3)*$F$3+98,J359)))))))))))</f>
        <v>87.5</v>
      </c>
      <c r="M359" s="41">
        <f t="shared" si="8"/>
        <v>-0.364770434191601</v>
      </c>
    </row>
    <row r="360" spans="8:13">
      <c r="H360" s="8">
        <v>443</v>
      </c>
      <c r="I360" s="8" t="s">
        <v>561</v>
      </c>
      <c r="J360">
        <v>3.68</v>
      </c>
      <c r="K360">
        <v>0</v>
      </c>
      <c r="L360" s="48">
        <f>IF(K360=1,"",IF(J360&lt;1.7,66,IF(J360&lt;2,(J360-1.7)*$F$11+66,IF(J360&lt;2.3,(J360-2)*$F$10+70,IF(J360&lt;2.7,(J360-2.3)*$F$9+73,IF(J360&lt;3,(J360-2.7)*$F$8+76,IF(J360&lt;3.3,(J360-3)*$F$7+80,IF(J360&lt;3.7,(J360-3.3)*$F$6+83,IF(J360&lt;4,(J360-3.7)*$F$5+87,IF(J360&lt;4.3,(J360-4)*$F$4+92,IF(J360&lt;=5,(J360-4.3)*$F$3+98,J360)))))))))))</f>
        <v>86.8</v>
      </c>
      <c r="M360" s="41">
        <f t="shared" si="8"/>
        <v>-0.544609950158679</v>
      </c>
    </row>
    <row r="361" spans="8:13">
      <c r="H361" s="8">
        <v>444</v>
      </c>
      <c r="I361" s="8" t="s">
        <v>562</v>
      </c>
      <c r="J361">
        <v>3.55</v>
      </c>
      <c r="K361">
        <v>0</v>
      </c>
      <c r="L361" s="48">
        <f>IF(K361=1,"",IF(J361&lt;1.7,66,IF(J361&lt;2,(J361-1.7)*$F$11+66,IF(J361&lt;2.3,(J361-2)*$F$10+70,IF(J361&lt;2.7,(J361-2.3)*$F$9+73,IF(J361&lt;3,(J361-2.7)*$F$8+76,IF(J361&lt;3.3,(J361-3)*$F$7+80,IF(J361&lt;3.7,(J361-3.3)*$F$6+83,IF(J361&lt;4,(J361-3.7)*$F$5+87,IF(J361&lt;4.3,(J361-4)*$F$4+92,IF(J361&lt;=5,(J361-4.3)*$F$3+98,J361)))))))))))</f>
        <v>85.5</v>
      </c>
      <c r="M361" s="41">
        <f t="shared" si="8"/>
        <v>-0.878597622668964</v>
      </c>
    </row>
    <row r="362" spans="8:13">
      <c r="H362" s="8">
        <v>445</v>
      </c>
      <c r="I362" s="8" t="s">
        <v>564</v>
      </c>
      <c r="J362">
        <v>3.97</v>
      </c>
      <c r="K362">
        <v>0</v>
      </c>
      <c r="L362" s="48">
        <f>IF(K362=1,"",IF(J362&lt;1.7,66,IF(J362&lt;2,(J362-1.7)*$F$11+66,IF(J362&lt;2.3,(J362-2)*$F$10+70,IF(J362&lt;2.7,(J362-2.3)*$F$9+73,IF(J362&lt;3,(J362-2.7)*$F$8+76,IF(J362&lt;3.3,(J362-3)*$F$7+80,IF(J362&lt;3.7,(J362-3.3)*$F$6+83,IF(J362&lt;4,(J362-3.7)*$F$5+87,IF(J362&lt;4.3,(J362-4)*$F$4+92,IF(J362&lt;=5,(J362-4.3)*$F$3+98,J362)))))))))))</f>
        <v>91.5</v>
      </c>
      <c r="M362" s="41">
        <f t="shared" si="8"/>
        <v>0.662883942763124</v>
      </c>
    </row>
    <row r="363" spans="8:13">
      <c r="H363" s="8">
        <v>446</v>
      </c>
      <c r="I363" s="8" t="s">
        <v>566</v>
      </c>
      <c r="J363">
        <v>3.75</v>
      </c>
      <c r="K363">
        <v>0</v>
      </c>
      <c r="L363" s="48">
        <f>IF(K363=1,"",IF(J363&lt;1.7,66,IF(J363&lt;2,(J363-1.7)*$F$11+66,IF(J363&lt;2.3,(J363-2)*$F$10+70,IF(J363&lt;2.7,(J363-2.3)*$F$9+73,IF(J363&lt;3,(J363-2.7)*$F$8+76,IF(J363&lt;3.3,(J363-3)*$F$7+80,IF(J363&lt;3.7,(J363-3.3)*$F$6+83,IF(J363&lt;4,(J363-3.7)*$F$5+87,IF(J363&lt;4.3,(J363-4)*$F$4+92,IF(J363&lt;=5,(J363-4.3)*$F$3+98,J363)))))))))))</f>
        <v>87.8333333333333</v>
      </c>
      <c r="M363" s="41">
        <f t="shared" si="8"/>
        <v>-0.279132569445375</v>
      </c>
    </row>
    <row r="364" spans="8:13">
      <c r="H364" s="8">
        <v>447</v>
      </c>
      <c r="I364" s="8" t="s">
        <v>567</v>
      </c>
      <c r="J364">
        <v>3.42</v>
      </c>
      <c r="K364">
        <v>0</v>
      </c>
      <c r="L364" s="48">
        <f>IF(K364=1,"",IF(J364&lt;1.7,66,IF(J364&lt;2,(J364-1.7)*$F$11+66,IF(J364&lt;2.3,(J364-2)*$F$10+70,IF(J364&lt;2.7,(J364-2.3)*$F$9+73,IF(J364&lt;3,(J364-2.7)*$F$8+76,IF(J364&lt;3.3,(J364-3)*$F$7+80,IF(J364&lt;3.7,(J364-3.3)*$F$6+83,IF(J364&lt;4,(J364-3.7)*$F$5+87,IF(J364&lt;4.3,(J364-4)*$F$4+92,IF(J364&lt;=5,(J364-4.3)*$F$3+98,J364)))))))))))</f>
        <v>84.2</v>
      </c>
      <c r="M364" s="41">
        <f t="shared" si="8"/>
        <v>-1.21258529517925</v>
      </c>
    </row>
    <row r="365" spans="8:13">
      <c r="H365" s="8">
        <v>448</v>
      </c>
      <c r="I365" s="8" t="s">
        <v>568</v>
      </c>
      <c r="J365">
        <v>86.84</v>
      </c>
      <c r="K365">
        <v>0</v>
      </c>
      <c r="L365" s="48">
        <f>IF(K365=1,"",IF(J365&lt;1.7,66,IF(J365&lt;2,(J365-1.7)*$F$11+66,IF(J365&lt;2.3,(J365-2)*$F$10+70,IF(J365&lt;2.7,(J365-2.3)*$F$9+73,IF(J365&lt;3,(J365-2.7)*$F$8+76,IF(J365&lt;3.3,(J365-3)*$F$7+80,IF(J365&lt;3.7,(J365-3.3)*$F$6+83,IF(J365&lt;4,(J365-3.7)*$F$5+87,IF(J365&lt;4.3,(J365-4)*$F$4+92,IF(J365&lt;=5,(J365-4.3)*$F$3+98,J365)))))))))))</f>
        <v>86.84</v>
      </c>
      <c r="M365" s="41">
        <f t="shared" si="8"/>
        <v>-0.53433340638913</v>
      </c>
    </row>
    <row r="366" spans="8:13">
      <c r="H366" s="8">
        <v>449</v>
      </c>
      <c r="I366" s="8" t="s">
        <v>569</v>
      </c>
      <c r="J366">
        <v>4.24</v>
      </c>
      <c r="K366">
        <v>0</v>
      </c>
      <c r="L366" s="48">
        <f>IF(K366=1,"",IF(J366&lt;1.7,66,IF(J366&lt;2,(J366-1.7)*$F$11+66,IF(J366&lt;2.3,(J366-2)*$F$10+70,IF(J366&lt;2.7,(J366-2.3)*$F$9+73,IF(J366&lt;3,(J366-2.7)*$F$8+76,IF(J366&lt;3.3,(J366-3)*$F$7+80,IF(J366&lt;3.7,(J366-3.3)*$F$6+83,IF(J366&lt;4,(J366-3.7)*$F$5+87,IF(J366&lt;4.3,(J366-4)*$F$4+92,IF(J366&lt;=5,(J366-4.3)*$F$3+98,J366)))))))))))</f>
        <v>96.8</v>
      </c>
      <c r="M366" s="41">
        <f t="shared" si="8"/>
        <v>2.02452599222814</v>
      </c>
    </row>
    <row r="367" spans="8:13">
      <c r="H367" s="8">
        <v>451</v>
      </c>
      <c r="I367" s="8" t="s">
        <v>571</v>
      </c>
      <c r="J367">
        <v>3.71</v>
      </c>
      <c r="K367">
        <v>0</v>
      </c>
      <c r="L367" s="48">
        <f>IF(K367=1,"",IF(J367&lt;1.7,66,IF(J367&lt;2,(J367-1.7)*$F$11+66,IF(J367&lt;2.3,(J367-2)*$F$10+70,IF(J367&lt;2.7,(J367-2.3)*$F$9+73,IF(J367&lt;3,(J367-2.7)*$F$8+76,IF(J367&lt;3.3,(J367-3)*$F$7+80,IF(J367&lt;3.7,(J367-3.3)*$F$6+83,IF(J367&lt;4,(J367-3.7)*$F$5+87,IF(J367&lt;4.3,(J367-4)*$F$4+92,IF(J367&lt;=5,(J367-4.3)*$F$3+98,J367)))))))))))</f>
        <v>87.1666666666667</v>
      </c>
      <c r="M367" s="41">
        <f t="shared" si="8"/>
        <v>-0.450408298937831</v>
      </c>
    </row>
    <row r="368" spans="8:13">
      <c r="H368" s="8">
        <v>452</v>
      </c>
      <c r="I368" s="8" t="s">
        <v>572</v>
      </c>
      <c r="J368">
        <v>93.14</v>
      </c>
      <c r="K368">
        <v>0</v>
      </c>
      <c r="L368" s="48">
        <f>IF(K368=1,"",IF(J368&lt;1.7,66,IF(J368&lt;2,(J368-1.7)*$F$11+66,IF(J368&lt;2.3,(J368-2)*$F$10+70,IF(J368&lt;2.7,(J368-2.3)*$F$9+73,IF(J368&lt;3,(J368-2.7)*$F$8+76,IF(J368&lt;3.3,(J368-3)*$F$7+80,IF(J368&lt;3.7,(J368-3.3)*$F$6+83,IF(J368&lt;4,(J368-3.7)*$F$5+87,IF(J368&lt;4.3,(J368-4)*$F$4+92,IF(J368&lt;=5,(J368-4.3)*$F$3+98,J368)))))))))))</f>
        <v>93.14</v>
      </c>
      <c r="M368" s="41">
        <f t="shared" si="8"/>
        <v>1.08422223731456</v>
      </c>
    </row>
    <row r="369" spans="8:13">
      <c r="H369" s="8">
        <v>453</v>
      </c>
      <c r="I369" s="8" t="s">
        <v>573</v>
      </c>
      <c r="J369">
        <v>3.84</v>
      </c>
      <c r="K369">
        <v>0</v>
      </c>
      <c r="L369" s="48">
        <f>IF(K369=1,"",IF(J369&lt;1.7,66,IF(J369&lt;2,(J369-1.7)*$F$11+66,IF(J369&lt;2.3,(J369-2)*$F$10+70,IF(J369&lt;2.7,(J369-2.3)*$F$9+73,IF(J369&lt;3,(J369-2.7)*$F$8+76,IF(J369&lt;3.3,(J369-3)*$F$7+80,IF(J369&lt;3.7,(J369-3.3)*$F$6+83,IF(J369&lt;4,(J369-3.7)*$F$5+87,IF(J369&lt;4.3,(J369-4)*$F$4+92,IF(J369&lt;=5,(J369-4.3)*$F$3+98,J369)))))))))))</f>
        <v>89.3333333333333</v>
      </c>
      <c r="M369" s="41">
        <f t="shared" si="8"/>
        <v>0.106237821912647</v>
      </c>
    </row>
    <row r="370" spans="8:13">
      <c r="H370" s="8">
        <v>455</v>
      </c>
      <c r="I370" s="8" t="s">
        <v>575</v>
      </c>
      <c r="J370">
        <v>89.53</v>
      </c>
      <c r="K370">
        <v>0</v>
      </c>
      <c r="L370" s="48">
        <f>IF(K370=1,"",IF(J370&lt;1.7,66,IF(J370&lt;2,(J370-1.7)*$F$11+66,IF(J370&lt;2.3,(J370-2)*$F$10+70,IF(J370&lt;2.7,(J370-2.3)*$F$9+73,IF(J370&lt;3,(J370-2.7)*$F$8+76,IF(J370&lt;3.3,(J370-3)*$F$7+80,IF(J370&lt;3.7,(J370-3.3)*$F$6+83,IF(J370&lt;4,(J370-3.7)*$F$5+87,IF(J370&lt;4.3,(J370-4)*$F$4+92,IF(J370&lt;=5,(J370-4.3)*$F$3+98,J370)))))))))))</f>
        <v>89.53</v>
      </c>
      <c r="M370" s="41">
        <f t="shared" si="8"/>
        <v>0.156764162112922</v>
      </c>
    </row>
    <row r="371" spans="8:13">
      <c r="H371" s="8">
        <v>458</v>
      </c>
      <c r="I371" s="8" t="s">
        <v>576</v>
      </c>
      <c r="J371">
        <v>3.83</v>
      </c>
      <c r="K371">
        <v>0</v>
      </c>
      <c r="L371" s="48">
        <f>IF(K371=1,"",IF(J371&lt;1.7,66,IF(J371&lt;2,(J371-1.7)*$F$11+66,IF(J371&lt;2.3,(J371-2)*$F$10+70,IF(J371&lt;2.7,(J371-2.3)*$F$9+73,IF(J371&lt;3,(J371-2.7)*$F$8+76,IF(J371&lt;3.3,(J371-3)*$F$7+80,IF(J371&lt;3.7,(J371-3.3)*$F$6+83,IF(J371&lt;4,(J371-3.7)*$F$5+87,IF(J371&lt;4.3,(J371-4)*$F$4+92,IF(J371&lt;=5,(J371-4.3)*$F$3+98,J371)))))))))))</f>
        <v>89.1666666666667</v>
      </c>
      <c r="M371" s="41">
        <f t="shared" si="8"/>
        <v>0.0634188895395354</v>
      </c>
    </row>
    <row r="372" spans="8:13">
      <c r="H372" s="8">
        <v>459</v>
      </c>
      <c r="I372" s="8" t="s">
        <v>578</v>
      </c>
      <c r="J372">
        <v>3.63</v>
      </c>
      <c r="K372">
        <v>0</v>
      </c>
      <c r="L372" s="48">
        <f>IF(K372=1,"",IF(J372&lt;1.7,66,IF(J372&lt;2,(J372-1.7)*$F$11+66,IF(J372&lt;2.3,(J372-2)*$F$10+70,IF(J372&lt;2.7,(J372-2.3)*$F$9+73,IF(J372&lt;3,(J372-2.7)*$F$8+76,IF(J372&lt;3.3,(J372-3)*$F$7+80,IF(J372&lt;3.7,(J372-3.3)*$F$6+83,IF(J372&lt;4,(J372-3.7)*$F$5+87,IF(J372&lt;4.3,(J372-4)*$F$4+92,IF(J372&lt;=5,(J372-4.3)*$F$3+98,J372)))))))))))</f>
        <v>86.3</v>
      </c>
      <c r="M372" s="41">
        <f t="shared" si="8"/>
        <v>-0.673066747278019</v>
      </c>
    </row>
    <row r="373" spans="8:13">
      <c r="H373" s="8">
        <v>460</v>
      </c>
      <c r="I373" s="8" t="s">
        <v>579</v>
      </c>
      <c r="J373">
        <v>3.91</v>
      </c>
      <c r="K373">
        <v>0</v>
      </c>
      <c r="L373" s="48">
        <f>IF(K373=1,"",IF(J373&lt;1.7,66,IF(J373&lt;2,(J373-1.7)*$F$11+66,IF(J373&lt;2.3,(J373-2)*$F$10+70,IF(J373&lt;2.7,(J373-2.3)*$F$9+73,IF(J373&lt;3,(J373-2.7)*$F$8+76,IF(J373&lt;3.3,(J373-3)*$F$7+80,IF(J373&lt;3.7,(J373-3.3)*$F$6+83,IF(J373&lt;4,(J373-3.7)*$F$5+87,IF(J373&lt;4.3,(J373-4)*$F$4+92,IF(J373&lt;=5,(J373-4.3)*$F$3+98,J373)))))))))))</f>
        <v>90.5</v>
      </c>
      <c r="M373" s="41">
        <f t="shared" si="8"/>
        <v>0.405970348524442</v>
      </c>
    </row>
    <row r="374" spans="8:13">
      <c r="H374" s="8">
        <v>461</v>
      </c>
      <c r="I374" s="8" t="s">
        <v>580</v>
      </c>
      <c r="J374">
        <v>3.7</v>
      </c>
      <c r="K374">
        <v>0</v>
      </c>
      <c r="L374" s="48">
        <f>IF(K374=1,"",IF(J374&lt;1.7,66,IF(J374&lt;2,(J374-1.7)*$F$11+66,IF(J374&lt;2.3,(J374-2)*$F$10+70,IF(J374&lt;2.7,(J374-2.3)*$F$9+73,IF(J374&lt;3,(J374-2.7)*$F$8+76,IF(J374&lt;3.3,(J374-3)*$F$7+80,IF(J374&lt;3.7,(J374-3.3)*$F$6+83,IF(J374&lt;4,(J374-3.7)*$F$5+87,IF(J374&lt;4.3,(J374-4)*$F$4+92,IF(J374&lt;=5,(J374-4.3)*$F$3+98,J374)))))))))))</f>
        <v>87</v>
      </c>
      <c r="M374" s="41">
        <f t="shared" si="8"/>
        <v>-0.493227231310942</v>
      </c>
    </row>
    <row r="375" spans="8:13">
      <c r="H375" s="8">
        <v>462</v>
      </c>
      <c r="I375" s="8" t="s">
        <v>581</v>
      </c>
      <c r="J375">
        <v>3.91</v>
      </c>
      <c r="K375">
        <v>0</v>
      </c>
      <c r="L375" s="48">
        <f>IF(K375=1,"",IF(J375&lt;1.7,66,IF(J375&lt;2,(J375-1.7)*$F$11+66,IF(J375&lt;2.3,(J375-2)*$F$10+70,IF(J375&lt;2.7,(J375-2.3)*$F$9+73,IF(J375&lt;3,(J375-2.7)*$F$8+76,IF(J375&lt;3.3,(J375-3)*$F$7+80,IF(J375&lt;3.7,(J375-3.3)*$F$6+83,IF(J375&lt;4,(J375-3.7)*$F$5+87,IF(J375&lt;4.3,(J375-4)*$F$4+92,IF(J375&lt;=5,(J375-4.3)*$F$3+98,J375)))))))))))</f>
        <v>90.5</v>
      </c>
      <c r="M375" s="41">
        <f t="shared" si="8"/>
        <v>0.405970348524442</v>
      </c>
    </row>
    <row r="376" spans="8:13">
      <c r="H376" s="8">
        <v>463</v>
      </c>
      <c r="I376" s="8" t="s">
        <v>582</v>
      </c>
      <c r="J376">
        <v>3.67</v>
      </c>
      <c r="K376">
        <v>0</v>
      </c>
      <c r="L376" s="48">
        <f>IF(K376=1,"",IF(J376&lt;1.7,66,IF(J376&lt;2,(J376-1.7)*$F$11+66,IF(J376&lt;2.3,(J376-2)*$F$10+70,IF(J376&lt;2.7,(J376-2.3)*$F$9+73,IF(J376&lt;3,(J376-2.7)*$F$8+76,IF(J376&lt;3.3,(J376-3)*$F$7+80,IF(J376&lt;3.7,(J376-3.3)*$F$6+83,IF(J376&lt;4,(J376-3.7)*$F$5+87,IF(J376&lt;4.3,(J376-4)*$F$4+92,IF(J376&lt;=5,(J376-4.3)*$F$3+98,J376)))))))))))</f>
        <v>86.7</v>
      </c>
      <c r="M376" s="41">
        <f t="shared" si="8"/>
        <v>-0.570301309582545</v>
      </c>
    </row>
    <row r="377" spans="8:13">
      <c r="H377" s="8">
        <v>465</v>
      </c>
      <c r="I377" s="8" t="s">
        <v>584</v>
      </c>
      <c r="J377">
        <v>4.06</v>
      </c>
      <c r="K377">
        <v>0</v>
      </c>
      <c r="L377" s="48">
        <f>IF(K377=1,"",IF(J377&lt;1.7,66,IF(J377&lt;2,(J377-1.7)*$F$11+66,IF(J377&lt;2.3,(J377-2)*$F$10+70,IF(J377&lt;2.7,(J377-2.3)*$F$9+73,IF(J377&lt;3,(J377-2.7)*$F$8+76,IF(J377&lt;3.3,(J377-3)*$F$7+80,IF(J377&lt;3.7,(J377-3.3)*$F$6+83,IF(J377&lt;4,(J377-3.7)*$F$5+87,IF(J377&lt;4.3,(J377-4)*$F$4+92,IF(J377&lt;=5,(J377-4.3)*$F$3+98,J377)))))))))))</f>
        <v>93.2</v>
      </c>
      <c r="M377" s="41">
        <f t="shared" si="8"/>
        <v>1.09963705296888</v>
      </c>
    </row>
    <row r="378" spans="8:13">
      <c r="H378" s="8">
        <v>466</v>
      </c>
      <c r="I378" s="8" t="s">
        <v>585</v>
      </c>
      <c r="J378">
        <v>4.05</v>
      </c>
      <c r="K378">
        <v>0</v>
      </c>
      <c r="L378" s="48">
        <f>IF(K378=1,"",IF(J378&lt;1.7,66,IF(J378&lt;2,(J378-1.7)*$F$11+66,IF(J378&lt;2.3,(J378-2)*$F$10+70,IF(J378&lt;2.7,(J378-2.3)*$F$9+73,IF(J378&lt;3,(J378-2.7)*$F$8+76,IF(J378&lt;3.3,(J378-3)*$F$7+80,IF(J378&lt;3.7,(J378-3.3)*$F$6+83,IF(J378&lt;4,(J378-3.7)*$F$5+87,IF(J378&lt;4.3,(J378-4)*$F$4+92,IF(J378&lt;=5,(J378-4.3)*$F$3+98,J378)))))))))))</f>
        <v>93</v>
      </c>
      <c r="M378" s="41">
        <f t="shared" si="8"/>
        <v>1.04825433412115</v>
      </c>
    </row>
    <row r="379" spans="8:13">
      <c r="H379" s="8">
        <v>467</v>
      </c>
      <c r="I379" s="8" t="s">
        <v>586</v>
      </c>
      <c r="J379">
        <v>3.5</v>
      </c>
      <c r="K379">
        <v>0</v>
      </c>
      <c r="L379" s="48">
        <f>IF(K379=1,"",IF(J379&lt;1.7,66,IF(J379&lt;2,(J379-1.7)*$F$11+66,IF(J379&lt;2.3,(J379-2)*$F$10+70,IF(J379&lt;2.7,(J379-2.3)*$F$9+73,IF(J379&lt;3,(J379-2.7)*$F$8+76,IF(J379&lt;3.3,(J379-3)*$F$7+80,IF(J379&lt;3.7,(J379-3.3)*$F$6+83,IF(J379&lt;4,(J379-3.7)*$F$5+87,IF(J379&lt;4.3,(J379-4)*$F$4+92,IF(J379&lt;=5,(J379-4.3)*$F$3+98,J379)))))))))))</f>
        <v>85</v>
      </c>
      <c r="M379" s="41">
        <f t="shared" si="8"/>
        <v>-1.0070544197883</v>
      </c>
    </row>
    <row r="380" spans="8:13">
      <c r="H380" s="8">
        <v>468</v>
      </c>
      <c r="I380" s="8" t="s">
        <v>588</v>
      </c>
      <c r="J380">
        <v>93.02</v>
      </c>
      <c r="K380">
        <v>0</v>
      </c>
      <c r="L380" s="48">
        <f>IF(K380=1,"",IF(J380&lt;1.7,66,IF(J380&lt;2,(J380-1.7)*$F$11+66,IF(J380&lt;2.3,(J380-2)*$F$10+70,IF(J380&lt;2.7,(J380-2.3)*$F$9+73,IF(J380&lt;3,(J380-2.7)*$F$8+76,IF(J380&lt;3.3,(J380-3)*$F$7+80,IF(J380&lt;3.7,(J380-3.3)*$F$6+83,IF(J380&lt;4,(J380-3.7)*$F$5+87,IF(J380&lt;4.3,(J380-4)*$F$4+92,IF(J380&lt;=5,(J380-4.3)*$F$3+98,J380)))))))))))</f>
        <v>93.02</v>
      </c>
      <c r="M380" s="41">
        <f t="shared" si="8"/>
        <v>1.05339260600592</v>
      </c>
    </row>
    <row r="381" spans="8:13">
      <c r="H381" s="8">
        <v>469</v>
      </c>
      <c r="I381" s="8" t="s">
        <v>589</v>
      </c>
      <c r="J381">
        <v>3.67</v>
      </c>
      <c r="K381">
        <v>0</v>
      </c>
      <c r="L381" s="48">
        <f>IF(K381=1,"",IF(J381&lt;1.7,66,IF(J381&lt;2,(J381-1.7)*$F$11+66,IF(J381&lt;2.3,(J381-2)*$F$10+70,IF(J381&lt;2.7,(J381-2.3)*$F$9+73,IF(J381&lt;3,(J381-2.7)*$F$8+76,IF(J381&lt;3.3,(J381-3)*$F$7+80,IF(J381&lt;3.7,(J381-3.3)*$F$6+83,IF(J381&lt;4,(J381-3.7)*$F$5+87,IF(J381&lt;4.3,(J381-4)*$F$4+92,IF(J381&lt;=5,(J381-4.3)*$F$3+98,J381)))))))))))</f>
        <v>86.7</v>
      </c>
      <c r="M381" s="41">
        <f t="shared" si="8"/>
        <v>-0.570301309582545</v>
      </c>
    </row>
    <row r="382" spans="8:13">
      <c r="H382" s="8">
        <v>470</v>
      </c>
      <c r="I382" s="8" t="s">
        <v>590</v>
      </c>
      <c r="J382">
        <v>3.53</v>
      </c>
      <c r="K382">
        <v>0</v>
      </c>
      <c r="L382" s="48">
        <f>IF(K382=1,"",IF(J382&lt;1.7,66,IF(J382&lt;2,(J382-1.7)*$F$11+66,IF(J382&lt;2.3,(J382-2)*$F$10+70,IF(J382&lt;2.7,(J382-2.3)*$F$9+73,IF(J382&lt;3,(J382-2.7)*$F$8+76,IF(J382&lt;3.3,(J382-3)*$F$7+80,IF(J382&lt;3.7,(J382-3.3)*$F$6+83,IF(J382&lt;4,(J382-3.7)*$F$5+87,IF(J382&lt;4.3,(J382-4)*$F$4+92,IF(J382&lt;=5,(J382-4.3)*$F$3+98,J382)))))))))))</f>
        <v>85.3</v>
      </c>
      <c r="M382" s="41">
        <f t="shared" si="8"/>
        <v>-0.929980341516701</v>
      </c>
    </row>
    <row r="383" spans="8:13">
      <c r="H383" s="8">
        <v>472</v>
      </c>
      <c r="I383" s="8" t="s">
        <v>591</v>
      </c>
      <c r="J383">
        <v>85.14</v>
      </c>
      <c r="K383">
        <v>0</v>
      </c>
      <c r="L383" s="48">
        <f>IF(K383=1,"",IF(J383&lt;1.7,66,IF(J383&lt;2,(J383-1.7)*$F$11+66,IF(J383&lt;2.3,(J383-2)*$F$10+70,IF(J383&lt;2.7,(J383-2.3)*$F$9+73,IF(J383&lt;3,(J383-2.7)*$F$8+76,IF(J383&lt;3.3,(J383-3)*$F$7+80,IF(J383&lt;3.7,(J383-3.3)*$F$6+83,IF(J383&lt;4,(J383-3.7)*$F$5+87,IF(J383&lt;4.3,(J383-4)*$F$4+92,IF(J383&lt;=5,(J383-4.3)*$F$3+98,J383)))))))))))</f>
        <v>85.14</v>
      </c>
      <c r="M383" s="41">
        <f t="shared" si="8"/>
        <v>-0.971086516594889</v>
      </c>
    </row>
    <row r="384" spans="8:13">
      <c r="H384" s="8">
        <v>473</v>
      </c>
      <c r="I384" s="8" t="s">
        <v>592</v>
      </c>
      <c r="J384">
        <v>3.76</v>
      </c>
      <c r="K384">
        <v>0</v>
      </c>
      <c r="L384" s="48">
        <f>IF(K384=1,"",IF(J384&lt;1.7,66,IF(J384&lt;2,(J384-1.7)*$F$11+66,IF(J384&lt;2.3,(J384-2)*$F$10+70,IF(J384&lt;2.7,(J384-2.3)*$F$9+73,IF(J384&lt;3,(J384-2.7)*$F$8+76,IF(J384&lt;3.3,(J384-3)*$F$7+80,IF(J384&lt;3.7,(J384-3.3)*$F$6+83,IF(J384&lt;4,(J384-3.7)*$F$5+87,IF(J384&lt;4.3,(J384-4)*$F$4+92,IF(J384&lt;=5,(J384-4.3)*$F$3+98,J384)))))))))))</f>
        <v>88</v>
      </c>
      <c r="M384" s="41">
        <f t="shared" si="8"/>
        <v>-0.236313637072261</v>
      </c>
    </row>
    <row r="385" spans="8:13">
      <c r="H385" s="8">
        <v>475</v>
      </c>
      <c r="I385" s="8" t="s">
        <v>593</v>
      </c>
      <c r="J385">
        <v>3.61</v>
      </c>
      <c r="K385">
        <v>0</v>
      </c>
      <c r="L385" s="48">
        <f>IF(K385=1,"",IF(J385&lt;1.7,66,IF(J385&lt;2,(J385-1.7)*$F$11+66,IF(J385&lt;2.3,(J385-2)*$F$10+70,IF(J385&lt;2.7,(J385-2.3)*$F$9+73,IF(J385&lt;3,(J385-2.7)*$F$8+76,IF(J385&lt;3.3,(J385-3)*$F$7+80,IF(J385&lt;3.7,(J385-3.3)*$F$6+83,IF(J385&lt;4,(J385-3.7)*$F$5+87,IF(J385&lt;4.3,(J385-4)*$F$4+92,IF(J385&lt;=5,(J385-4.3)*$F$3+98,J385)))))))))))</f>
        <v>86.1</v>
      </c>
      <c r="M385" s="41">
        <f t="shared" si="8"/>
        <v>-0.724449466125756</v>
      </c>
    </row>
    <row r="386" spans="8:13">
      <c r="H386" s="8">
        <v>476</v>
      </c>
      <c r="I386" s="8" t="s">
        <v>594</v>
      </c>
      <c r="J386">
        <v>4.62</v>
      </c>
      <c r="K386">
        <v>0</v>
      </c>
      <c r="L386" s="48">
        <f>IF(K386=1,"",IF(J386&lt;1.7,66,IF(J386&lt;2,(J386-1.7)*$F$11+66,IF(J386&lt;2.3,(J386-2)*$F$10+70,IF(J386&lt;2.7,(J386-2.3)*$F$9+73,IF(J386&lt;3,(J386-2.7)*$F$8+76,IF(J386&lt;3.3,(J386-3)*$F$7+80,IF(J386&lt;3.7,(J386-3.3)*$F$6+83,IF(J386&lt;4,(J386-3.7)*$F$5+87,IF(J386&lt;4.3,(J386-4)*$F$4+92,IF(J386&lt;=5,(J386-4.3)*$F$3+98,J386)))))))))))</f>
        <v>98.9142857142857</v>
      </c>
      <c r="M386" s="41">
        <f t="shared" si="8"/>
        <v>2.56771473433277</v>
      </c>
    </row>
    <row r="387" spans="8:13">
      <c r="H387" s="8">
        <v>477</v>
      </c>
      <c r="I387" s="8" t="s">
        <v>595</v>
      </c>
      <c r="J387">
        <v>3.84</v>
      </c>
      <c r="K387">
        <v>0</v>
      </c>
      <c r="L387" s="48">
        <f>IF(K387=1,"",IF(J387&lt;1.7,66,IF(J387&lt;2,(J387-1.7)*$F$11+66,IF(J387&lt;2.3,(J387-2)*$F$10+70,IF(J387&lt;2.7,(J387-2.3)*$F$9+73,IF(J387&lt;3,(J387-2.7)*$F$8+76,IF(J387&lt;3.3,(J387-3)*$F$7+80,IF(J387&lt;3.7,(J387-3.3)*$F$6+83,IF(J387&lt;4,(J387-3.7)*$F$5+87,IF(J387&lt;4.3,(J387-4)*$F$4+92,IF(J387&lt;=5,(J387-4.3)*$F$3+98,J387)))))))))))</f>
        <v>89.3333333333333</v>
      </c>
      <c r="M387" s="41">
        <f t="shared" ref="M387:M450" si="9">IFERROR(((L387-AVERAGE($L$2:$L$978))/STDEV($L$2:$L$978)),(MEDIAN($L$2:$L$978)-AVERAGE($L$2:$L$978))/STDEV($L$2:$L$978))</f>
        <v>0.106237821912647</v>
      </c>
    </row>
    <row r="388" spans="8:13">
      <c r="H388" s="8">
        <v>478</v>
      </c>
      <c r="I388" s="8" t="s">
        <v>596</v>
      </c>
      <c r="J388">
        <v>86.02</v>
      </c>
      <c r="K388">
        <v>0</v>
      </c>
      <c r="L388" s="48">
        <f>IF(K388=1,"",IF(J388&lt;1.7,66,IF(J388&lt;2,(J388-1.7)*$F$11+66,IF(J388&lt;2.3,(J388-2)*$F$10+70,IF(J388&lt;2.7,(J388-2.3)*$F$9+73,IF(J388&lt;3,(J388-2.7)*$F$8+76,IF(J388&lt;3.3,(J388-3)*$F$7+80,IF(J388&lt;3.7,(J388-3.3)*$F$6+83,IF(J388&lt;4,(J388-3.7)*$F$5+87,IF(J388&lt;4.3,(J388-4)*$F$4+92,IF(J388&lt;=5,(J388-4.3)*$F$3+98,J388)))))))))))</f>
        <v>86.02</v>
      </c>
      <c r="M388" s="41">
        <f t="shared" si="9"/>
        <v>-0.74500255366485</v>
      </c>
    </row>
    <row r="389" spans="8:13">
      <c r="H389" s="8">
        <v>479</v>
      </c>
      <c r="I389" s="8" t="s">
        <v>598</v>
      </c>
      <c r="J389">
        <v>89.29</v>
      </c>
      <c r="K389">
        <v>0</v>
      </c>
      <c r="L389" s="48">
        <f>IF(K389=1,"",IF(J389&lt;1.7,66,IF(J389&lt;2,(J389-1.7)*$F$11+66,IF(J389&lt;2.3,(J389-2)*$F$10+70,IF(J389&lt;2.7,(J389-2.3)*$F$9+73,IF(J389&lt;3,(J389-2.7)*$F$8+76,IF(J389&lt;3.3,(J389-3)*$F$7+80,IF(J389&lt;3.7,(J389-3.3)*$F$6+83,IF(J389&lt;4,(J389-3.7)*$F$5+87,IF(J389&lt;4.3,(J389-4)*$F$4+92,IF(J389&lt;=5,(J389-4.3)*$F$3+98,J389)))))))))))</f>
        <v>89.29</v>
      </c>
      <c r="M389" s="41">
        <f t="shared" si="9"/>
        <v>0.0951048994956398</v>
      </c>
    </row>
    <row r="390" spans="8:13">
      <c r="H390" s="8">
        <v>480</v>
      </c>
      <c r="I390" s="8" t="s">
        <v>599</v>
      </c>
      <c r="J390">
        <v>3.67</v>
      </c>
      <c r="K390">
        <v>0</v>
      </c>
      <c r="L390" s="48">
        <f>IF(K390=1,"",IF(J390&lt;1.7,66,IF(J390&lt;2,(J390-1.7)*$F$11+66,IF(J390&lt;2.3,(J390-2)*$F$10+70,IF(J390&lt;2.7,(J390-2.3)*$F$9+73,IF(J390&lt;3,(J390-2.7)*$F$8+76,IF(J390&lt;3.3,(J390-3)*$F$7+80,IF(J390&lt;3.7,(J390-3.3)*$F$6+83,IF(J390&lt;4,(J390-3.7)*$F$5+87,IF(J390&lt;4.3,(J390-4)*$F$4+92,IF(J390&lt;=5,(J390-4.3)*$F$3+98,J390)))))))))))</f>
        <v>86.7</v>
      </c>
      <c r="M390" s="41">
        <f t="shared" si="9"/>
        <v>-0.570301309582545</v>
      </c>
    </row>
    <row r="391" spans="8:13">
      <c r="H391" s="8">
        <v>481</v>
      </c>
      <c r="I391" s="8" t="s">
        <v>601</v>
      </c>
      <c r="J391">
        <v>3.12</v>
      </c>
      <c r="K391">
        <v>0</v>
      </c>
      <c r="L391" s="48">
        <f>IF(K391=1,"",IF(J391&lt;1.7,66,IF(J391&lt;2,(J391-1.7)*$F$11+66,IF(J391&lt;2.3,(J391-2)*$F$10+70,IF(J391&lt;2.7,(J391-2.3)*$F$9+73,IF(J391&lt;3,(J391-2.7)*$F$8+76,IF(J391&lt;3.3,(J391-3)*$F$7+80,IF(J391&lt;3.7,(J391-3.3)*$F$6+83,IF(J391&lt;4,(J391-3.7)*$F$5+87,IF(J391&lt;4.3,(J391-4)*$F$4+92,IF(J391&lt;=5,(J391-4.3)*$F$3+98,J391)))))))))))</f>
        <v>81.2</v>
      </c>
      <c r="M391" s="41">
        <f t="shared" si="9"/>
        <v>-1.98332607789529</v>
      </c>
    </row>
    <row r="392" spans="8:13">
      <c r="H392" s="8">
        <v>482</v>
      </c>
      <c r="I392" s="8" t="s">
        <v>602</v>
      </c>
      <c r="J392">
        <v>3.44</v>
      </c>
      <c r="K392">
        <v>0</v>
      </c>
      <c r="L392" s="48">
        <f>IF(K392=1,"",IF(J392&lt;1.7,66,IF(J392&lt;2,(J392-1.7)*$F$11+66,IF(J392&lt;2.3,(J392-2)*$F$10+70,IF(J392&lt;2.7,(J392-2.3)*$F$9+73,IF(J392&lt;3,(J392-2.7)*$F$8+76,IF(J392&lt;3.3,(J392-3)*$F$7+80,IF(J392&lt;3.7,(J392-3.3)*$F$6+83,IF(J392&lt;4,(J392-3.7)*$F$5+87,IF(J392&lt;4.3,(J392-4)*$F$4+92,IF(J392&lt;=5,(J392-4.3)*$F$3+98,J392)))))))))))</f>
        <v>84.4</v>
      </c>
      <c r="M392" s="41">
        <f t="shared" si="9"/>
        <v>-1.16120257633151</v>
      </c>
    </row>
    <row r="393" spans="8:13">
      <c r="H393" s="8">
        <v>483</v>
      </c>
      <c r="I393" s="8" t="s">
        <v>603</v>
      </c>
      <c r="J393">
        <v>3.66</v>
      </c>
      <c r="K393">
        <v>0</v>
      </c>
      <c r="L393" s="48">
        <f>IF(K393=1,"",IF(J393&lt;1.7,66,IF(J393&lt;2,(J393-1.7)*$F$11+66,IF(J393&lt;2.3,(J393-2)*$F$10+70,IF(J393&lt;2.7,(J393-2.3)*$F$9+73,IF(J393&lt;3,(J393-2.7)*$F$8+76,IF(J393&lt;3.3,(J393-3)*$F$7+80,IF(J393&lt;3.7,(J393-3.3)*$F$6+83,IF(J393&lt;4,(J393-3.7)*$F$5+87,IF(J393&lt;4.3,(J393-4)*$F$4+92,IF(J393&lt;=5,(J393-4.3)*$F$3+98,J393)))))))))))</f>
        <v>86.6</v>
      </c>
      <c r="M393" s="41">
        <f t="shared" si="9"/>
        <v>-0.595992669006416</v>
      </c>
    </row>
    <row r="394" spans="8:13">
      <c r="H394" s="8">
        <v>484</v>
      </c>
      <c r="I394" s="8" t="s">
        <v>605</v>
      </c>
      <c r="J394">
        <v>3.82</v>
      </c>
      <c r="K394">
        <v>0</v>
      </c>
      <c r="L394" s="48">
        <f>IF(K394=1,"",IF(J394&lt;1.7,66,IF(J394&lt;2,(J394-1.7)*$F$11+66,IF(J394&lt;2.3,(J394-2)*$F$10+70,IF(J394&lt;2.7,(J394-2.3)*$F$9+73,IF(J394&lt;3,(J394-2.7)*$F$8+76,IF(J394&lt;3.3,(J394-3)*$F$7+80,IF(J394&lt;3.7,(J394-3.3)*$F$6+83,IF(J394&lt;4,(J394-3.7)*$F$5+87,IF(J394&lt;4.3,(J394-4)*$F$4+92,IF(J394&lt;=5,(J394-4.3)*$F$3+98,J394)))))))))))</f>
        <v>89</v>
      </c>
      <c r="M394" s="41">
        <f t="shared" si="9"/>
        <v>0.0205999571664207</v>
      </c>
    </row>
    <row r="395" spans="8:13">
      <c r="H395" s="8">
        <v>485</v>
      </c>
      <c r="I395" s="8" t="s">
        <v>606</v>
      </c>
      <c r="J395">
        <v>90.51</v>
      </c>
      <c r="K395">
        <v>0</v>
      </c>
      <c r="L395" s="48">
        <f>IF(K395=1,"",IF(J395&lt;1.7,66,IF(J395&lt;2,(J395-1.7)*$F$11+66,IF(J395&lt;2.3,(J395-2)*$F$10+70,IF(J395&lt;2.7,(J395-2.3)*$F$9+73,IF(J395&lt;3,(J395-2.7)*$F$8+76,IF(J395&lt;3.3,(J395-3)*$F$7+80,IF(J395&lt;3.7,(J395-3.3)*$F$6+83,IF(J395&lt;4,(J395-3.7)*$F$5+87,IF(J395&lt;4.3,(J395-4)*$F$4+92,IF(J395&lt;=5,(J395-4.3)*$F$3+98,J395)))))))))))</f>
        <v>90.51</v>
      </c>
      <c r="M395" s="41">
        <f t="shared" si="9"/>
        <v>0.408539484466831</v>
      </c>
    </row>
    <row r="396" spans="8:13">
      <c r="H396" s="8">
        <v>487</v>
      </c>
      <c r="I396" s="8" t="s">
        <v>607</v>
      </c>
      <c r="J396">
        <v>3.54</v>
      </c>
      <c r="K396">
        <v>0</v>
      </c>
      <c r="L396" s="48">
        <f>IF(K396=1,"",IF(J396&lt;1.7,66,IF(J396&lt;2,(J396-1.7)*$F$11+66,IF(J396&lt;2.3,(J396-2)*$F$10+70,IF(J396&lt;2.7,(J396-2.3)*$F$9+73,IF(J396&lt;3,(J396-2.7)*$F$8+76,IF(J396&lt;3.3,(J396-3)*$F$7+80,IF(J396&lt;3.7,(J396-3.3)*$F$6+83,IF(J396&lt;4,(J396-3.7)*$F$5+87,IF(J396&lt;4.3,(J396-4)*$F$4+92,IF(J396&lt;=5,(J396-4.3)*$F$3+98,J396)))))))))))</f>
        <v>85.4</v>
      </c>
      <c r="M396" s="41">
        <f t="shared" si="9"/>
        <v>-0.90428898209283</v>
      </c>
    </row>
    <row r="397" spans="8:13">
      <c r="H397" s="8">
        <v>488</v>
      </c>
      <c r="I397" s="8" t="s">
        <v>608</v>
      </c>
      <c r="J397">
        <v>3.85</v>
      </c>
      <c r="K397">
        <v>0</v>
      </c>
      <c r="L397" s="48">
        <f>IF(K397=1,"",IF(J397&lt;1.7,66,IF(J397&lt;2,(J397-1.7)*$F$11+66,IF(J397&lt;2.3,(J397-2)*$F$10+70,IF(J397&lt;2.7,(J397-2.3)*$F$9+73,IF(J397&lt;3,(J397-2.7)*$F$8+76,IF(J397&lt;3.3,(J397-3)*$F$7+80,IF(J397&lt;3.7,(J397-3.3)*$F$6+83,IF(J397&lt;4,(J397-3.7)*$F$5+87,IF(J397&lt;4.3,(J397-4)*$F$4+92,IF(J397&lt;=5,(J397-4.3)*$F$3+98,J397)))))))))))</f>
        <v>89.5</v>
      </c>
      <c r="M397" s="41">
        <f t="shared" si="9"/>
        <v>0.149056754285761</v>
      </c>
    </row>
    <row r="398" spans="8:13">
      <c r="H398" s="8">
        <v>489</v>
      </c>
      <c r="I398" s="8" t="s">
        <v>609</v>
      </c>
      <c r="J398">
        <v>2.62</v>
      </c>
      <c r="K398">
        <v>0</v>
      </c>
      <c r="L398" s="48">
        <f>IF(K398=1,"",IF(J398&lt;1.7,66,IF(J398&lt;2,(J398-1.7)*$F$11+66,IF(J398&lt;2.3,(J398-2)*$F$10+70,IF(J398&lt;2.7,(J398-2.3)*$F$9+73,IF(J398&lt;3,(J398-2.7)*$F$8+76,IF(J398&lt;3.3,(J398-3)*$F$7+80,IF(J398&lt;3.7,(J398-3.3)*$F$6+83,IF(J398&lt;4,(J398-3.7)*$F$5+87,IF(J398&lt;4.3,(J398-4)*$F$4+92,IF(J398&lt;=5,(J398-4.3)*$F$3+98,J398)))))))))))</f>
        <v>75.4</v>
      </c>
      <c r="M398" s="41">
        <f t="shared" si="9"/>
        <v>-3.47342492447964</v>
      </c>
    </row>
    <row r="399" spans="8:13">
      <c r="H399" s="8">
        <v>490</v>
      </c>
      <c r="I399" s="8" t="s">
        <v>610</v>
      </c>
      <c r="J399">
        <v>4.12</v>
      </c>
      <c r="K399">
        <v>0</v>
      </c>
      <c r="L399" s="48">
        <f>IF(K399=1,"",IF(J399&lt;1.7,66,IF(J399&lt;2,(J399-1.7)*$F$11+66,IF(J399&lt;2.3,(J399-2)*$F$10+70,IF(J399&lt;2.7,(J399-2.3)*$F$9+73,IF(J399&lt;3,(J399-2.7)*$F$8+76,IF(J399&lt;3.3,(J399-3)*$F$7+80,IF(J399&lt;3.7,(J399-3.3)*$F$6+83,IF(J399&lt;4,(J399-3.7)*$F$5+87,IF(J399&lt;4.3,(J399-4)*$F$4+92,IF(J399&lt;=5,(J399-4.3)*$F$3+98,J399)))))))))))</f>
        <v>94.4</v>
      </c>
      <c r="M399" s="41">
        <f t="shared" si="9"/>
        <v>1.4079333660553</v>
      </c>
    </row>
    <row r="400" spans="8:13">
      <c r="H400" s="8">
        <v>491</v>
      </c>
      <c r="I400" s="8" t="s">
        <v>611</v>
      </c>
      <c r="J400">
        <v>3.6</v>
      </c>
      <c r="K400">
        <v>0</v>
      </c>
      <c r="L400" s="48">
        <f>IF(K400=1,"",IF(J400&lt;1.7,66,IF(J400&lt;2,(J400-1.7)*$F$11+66,IF(J400&lt;2.3,(J400-2)*$F$10+70,IF(J400&lt;2.7,(J400-2.3)*$F$9+73,IF(J400&lt;3,(J400-2.7)*$F$8+76,IF(J400&lt;3.3,(J400-3)*$F$7+80,IF(J400&lt;3.7,(J400-3.3)*$F$6+83,IF(J400&lt;4,(J400-3.7)*$F$5+87,IF(J400&lt;4.3,(J400-4)*$F$4+92,IF(J400&lt;=5,(J400-4.3)*$F$3+98,J400)))))))))))</f>
        <v>86</v>
      </c>
      <c r="M400" s="41">
        <f t="shared" si="9"/>
        <v>-0.750140825549623</v>
      </c>
    </row>
    <row r="401" spans="8:13">
      <c r="H401" s="8">
        <v>492</v>
      </c>
      <c r="I401" s="8" t="s">
        <v>612</v>
      </c>
      <c r="J401">
        <v>89.09</v>
      </c>
      <c r="K401">
        <v>0</v>
      </c>
      <c r="L401" s="48">
        <f>IF(K401=1,"",IF(J401&lt;1.7,66,IF(J401&lt;2,(J401-1.7)*$F$11+66,IF(J401&lt;2.3,(J401-2)*$F$10+70,IF(J401&lt;2.7,(J401-2.3)*$F$9+73,IF(J401&lt;3,(J401-2.7)*$F$8+76,IF(J401&lt;3.3,(J401-3)*$F$7+80,IF(J401&lt;3.7,(J401-3.3)*$F$6+83,IF(J401&lt;4,(J401-3.7)*$F$5+87,IF(J401&lt;4.3,(J401-4)*$F$4+92,IF(J401&lt;=5,(J401-4.3)*$F$3+98,J401)))))))))))</f>
        <v>89.09</v>
      </c>
      <c r="M401" s="41">
        <f t="shared" si="9"/>
        <v>0.0437221806479028</v>
      </c>
    </row>
    <row r="402" spans="8:13">
      <c r="H402" s="8">
        <v>493</v>
      </c>
      <c r="I402" s="8" t="s">
        <v>613</v>
      </c>
      <c r="J402">
        <v>4.02</v>
      </c>
      <c r="K402">
        <v>0</v>
      </c>
      <c r="L402" s="48">
        <f>IF(K402=1,"",IF(J402&lt;1.7,66,IF(J402&lt;2,(J402-1.7)*$F$11+66,IF(J402&lt;2.3,(J402-2)*$F$10+70,IF(J402&lt;2.7,(J402-2.3)*$F$9+73,IF(J402&lt;3,(J402-2.7)*$F$8+76,IF(J402&lt;3.3,(J402-3)*$F$7+80,IF(J402&lt;3.7,(J402-3.3)*$F$6+83,IF(J402&lt;4,(J402-3.7)*$F$5+87,IF(J402&lt;4.3,(J402-4)*$F$4+92,IF(J402&lt;=5,(J402-4.3)*$F$3+98,J402)))))))))))</f>
        <v>92.4</v>
      </c>
      <c r="M402" s="41">
        <f t="shared" si="9"/>
        <v>0.894106177577935</v>
      </c>
    </row>
    <row r="403" spans="8:13">
      <c r="H403" s="8">
        <v>495</v>
      </c>
      <c r="I403" s="8" t="s">
        <v>614</v>
      </c>
      <c r="J403">
        <v>4.06</v>
      </c>
      <c r="K403">
        <v>0</v>
      </c>
      <c r="L403" s="48">
        <f>IF(K403=1,"",IF(J403&lt;1.7,66,IF(J403&lt;2,(J403-1.7)*$F$11+66,IF(J403&lt;2.3,(J403-2)*$F$10+70,IF(J403&lt;2.7,(J403-2.3)*$F$9+73,IF(J403&lt;3,(J403-2.7)*$F$8+76,IF(J403&lt;3.3,(J403-3)*$F$7+80,IF(J403&lt;3.7,(J403-3.3)*$F$6+83,IF(J403&lt;4,(J403-3.7)*$F$5+87,IF(J403&lt;4.3,(J403-4)*$F$4+92,IF(J403&lt;=5,(J403-4.3)*$F$3+98,J403)))))))))))</f>
        <v>93.2</v>
      </c>
      <c r="M403" s="41">
        <f t="shared" si="9"/>
        <v>1.09963705296888</v>
      </c>
    </row>
    <row r="404" spans="8:13">
      <c r="H404" s="8">
        <v>496</v>
      </c>
      <c r="I404" s="8" t="s">
        <v>615</v>
      </c>
      <c r="J404">
        <v>3.52</v>
      </c>
      <c r="K404">
        <v>0</v>
      </c>
      <c r="L404" s="48">
        <f>IF(K404=1,"",IF(J404&lt;1.7,66,IF(J404&lt;2,(J404-1.7)*$F$11+66,IF(J404&lt;2.3,(J404-2)*$F$10+70,IF(J404&lt;2.7,(J404-2.3)*$F$9+73,IF(J404&lt;3,(J404-2.7)*$F$8+76,IF(J404&lt;3.3,(J404-3)*$F$7+80,IF(J404&lt;3.7,(J404-3.3)*$F$6+83,IF(J404&lt;4,(J404-3.7)*$F$5+87,IF(J404&lt;4.3,(J404-4)*$F$4+92,IF(J404&lt;=5,(J404-4.3)*$F$3+98,J404)))))))))))</f>
        <v>85.2</v>
      </c>
      <c r="M404" s="41">
        <f t="shared" si="9"/>
        <v>-0.955671700940567</v>
      </c>
    </row>
    <row r="405" spans="8:13">
      <c r="H405" s="8">
        <v>497</v>
      </c>
      <c r="I405" s="8" t="s">
        <v>616</v>
      </c>
      <c r="J405">
        <v>4.33</v>
      </c>
      <c r="K405">
        <v>0</v>
      </c>
      <c r="L405" s="48">
        <f>IF(K405=1,"",IF(J405&lt;1.7,66,IF(J405&lt;2,(J405-1.7)*$F$11+66,IF(J405&lt;2.3,(J405-2)*$F$10+70,IF(J405&lt;2.7,(J405-2.3)*$F$9+73,IF(J405&lt;3,(J405-2.7)*$F$8+76,IF(J405&lt;3.3,(J405-3)*$F$7+80,IF(J405&lt;3.7,(J405-3.3)*$F$6+83,IF(J405&lt;4,(J405-3.7)*$F$5+87,IF(J405&lt;4.3,(J405-4)*$F$4+92,IF(J405&lt;=5,(J405-4.3)*$F$3+98,J405)))))))))))</f>
        <v>98.0857142857143</v>
      </c>
      <c r="M405" s="41">
        <f t="shared" si="9"/>
        <v>2.35484347053501</v>
      </c>
    </row>
    <row r="406" spans="8:13">
      <c r="H406" s="8">
        <v>498</v>
      </c>
      <c r="I406" s="8" t="s">
        <v>617</v>
      </c>
      <c r="J406">
        <v>87.57</v>
      </c>
      <c r="K406">
        <v>0</v>
      </c>
      <c r="L406" s="48">
        <f>IF(K406=1,"",IF(J406&lt;1.7,66,IF(J406&lt;2,(J406-1.7)*$F$11+66,IF(J406&lt;2.3,(J406-2)*$F$10+70,IF(J406&lt;2.7,(J406-2.3)*$F$9+73,IF(J406&lt;3,(J406-2.7)*$F$8+76,IF(J406&lt;3.3,(J406-3)*$F$7+80,IF(J406&lt;3.7,(J406-3.3)*$F$6+83,IF(J406&lt;4,(J406-3.7)*$F$5+87,IF(J406&lt;4.3,(J406-4)*$F$4+92,IF(J406&lt;=5,(J406-4.3)*$F$3+98,J406)))))))))))</f>
        <v>87.57</v>
      </c>
      <c r="M406" s="41">
        <f t="shared" si="9"/>
        <v>-0.346786482594895</v>
      </c>
    </row>
    <row r="407" spans="8:13">
      <c r="H407" s="8">
        <v>499</v>
      </c>
      <c r="I407" s="8" t="s">
        <v>618</v>
      </c>
      <c r="J407">
        <v>4.05</v>
      </c>
      <c r="K407">
        <v>0</v>
      </c>
      <c r="L407" s="48">
        <f>IF(K407=1,"",IF(J407&lt;1.7,66,IF(J407&lt;2,(J407-1.7)*$F$11+66,IF(J407&lt;2.3,(J407-2)*$F$10+70,IF(J407&lt;2.7,(J407-2.3)*$F$9+73,IF(J407&lt;3,(J407-2.7)*$F$8+76,IF(J407&lt;3.3,(J407-3)*$F$7+80,IF(J407&lt;3.7,(J407-3.3)*$F$6+83,IF(J407&lt;4,(J407-3.7)*$F$5+87,IF(J407&lt;4.3,(J407-4)*$F$4+92,IF(J407&lt;=5,(J407-4.3)*$F$3+98,J407)))))))))))</f>
        <v>93</v>
      </c>
      <c r="M407" s="41">
        <f t="shared" si="9"/>
        <v>1.04825433412115</v>
      </c>
    </row>
    <row r="408" spans="8:13">
      <c r="H408" s="8">
        <v>500</v>
      </c>
      <c r="I408" s="8" t="s">
        <v>619</v>
      </c>
      <c r="J408">
        <v>3.78</v>
      </c>
      <c r="K408">
        <v>0</v>
      </c>
      <c r="L408" s="48">
        <f>IF(K408=1,"",IF(J408&lt;1.7,66,IF(J408&lt;2,(J408-1.7)*$F$11+66,IF(J408&lt;2.3,(J408-2)*$F$10+70,IF(J408&lt;2.7,(J408-2.3)*$F$9+73,IF(J408&lt;3,(J408-2.7)*$F$8+76,IF(J408&lt;3.3,(J408-3)*$F$7+80,IF(J408&lt;3.7,(J408-3.3)*$F$6+83,IF(J408&lt;4,(J408-3.7)*$F$5+87,IF(J408&lt;4.3,(J408-4)*$F$4+92,IF(J408&lt;=5,(J408-4.3)*$F$3+98,J408)))))))))))</f>
        <v>88.3333333333333</v>
      </c>
      <c r="M408" s="41">
        <f t="shared" si="9"/>
        <v>-0.150675772326035</v>
      </c>
    </row>
    <row r="409" spans="8:13">
      <c r="H409" s="8">
        <v>501</v>
      </c>
      <c r="I409" s="8" t="s">
        <v>621</v>
      </c>
      <c r="J409">
        <v>3.86</v>
      </c>
      <c r="K409">
        <v>0</v>
      </c>
      <c r="L409" s="48">
        <f>IF(K409=1,"",IF(J409&lt;1.7,66,IF(J409&lt;2,(J409-1.7)*$F$11+66,IF(J409&lt;2.3,(J409-2)*$F$10+70,IF(J409&lt;2.7,(J409-2.3)*$F$9+73,IF(J409&lt;3,(J409-2.7)*$F$8+76,IF(J409&lt;3.3,(J409-3)*$F$7+80,IF(J409&lt;3.7,(J409-3.3)*$F$6+83,IF(J409&lt;4,(J409-3.7)*$F$5+87,IF(J409&lt;4.3,(J409-4)*$F$4+92,IF(J409&lt;=5,(J409-4.3)*$F$3+98,J409)))))))))))</f>
        <v>89.6666666666667</v>
      </c>
      <c r="M409" s="41">
        <f t="shared" si="9"/>
        <v>0.191875686658872</v>
      </c>
    </row>
    <row r="410" spans="8:13">
      <c r="H410" s="8">
        <v>502</v>
      </c>
      <c r="I410" s="8" t="s">
        <v>622</v>
      </c>
      <c r="J410">
        <v>4.08</v>
      </c>
      <c r="K410">
        <v>0</v>
      </c>
      <c r="L410" s="48">
        <f>IF(K410=1,"",IF(J410&lt;1.7,66,IF(J410&lt;2,(J410-1.7)*$F$11+66,IF(J410&lt;2.3,(J410-2)*$F$10+70,IF(J410&lt;2.7,(J410-2.3)*$F$9+73,IF(J410&lt;3,(J410-2.7)*$F$8+76,IF(J410&lt;3.3,(J410-3)*$F$7+80,IF(J410&lt;3.7,(J410-3.3)*$F$6+83,IF(J410&lt;4,(J410-3.7)*$F$5+87,IF(J410&lt;4.3,(J410-4)*$F$4+92,IF(J410&lt;=5,(J410-4.3)*$F$3+98,J410)))))))))))</f>
        <v>93.6</v>
      </c>
      <c r="M410" s="41">
        <f t="shared" si="9"/>
        <v>1.20240249066436</v>
      </c>
    </row>
    <row r="411" spans="8:13">
      <c r="H411" s="8">
        <v>503</v>
      </c>
      <c r="I411" s="8" t="s">
        <v>624</v>
      </c>
      <c r="J411">
        <v>4.23</v>
      </c>
      <c r="K411">
        <v>0</v>
      </c>
      <c r="L411" s="48">
        <f>IF(K411=1,"",IF(J411&lt;1.7,66,IF(J411&lt;2,(J411-1.7)*$F$11+66,IF(J411&lt;2.3,(J411-2)*$F$10+70,IF(J411&lt;2.7,(J411-2.3)*$F$9+73,IF(J411&lt;3,(J411-2.7)*$F$8+76,IF(J411&lt;3.3,(J411-3)*$F$7+80,IF(J411&lt;3.7,(J411-3.3)*$F$6+83,IF(J411&lt;4,(J411-3.7)*$F$5+87,IF(J411&lt;4.3,(J411-4)*$F$4+92,IF(J411&lt;=5,(J411-4.3)*$F$3+98,J411)))))))))))</f>
        <v>96.6</v>
      </c>
      <c r="M411" s="41">
        <f t="shared" si="9"/>
        <v>1.9731432733804</v>
      </c>
    </row>
    <row r="412" spans="8:13">
      <c r="H412" s="8">
        <v>504</v>
      </c>
      <c r="I412" s="8" t="s">
        <v>625</v>
      </c>
      <c r="J412">
        <v>4.05</v>
      </c>
      <c r="K412">
        <v>0</v>
      </c>
      <c r="L412" s="48">
        <f>IF(K412=1,"",IF(J412&lt;1.7,66,IF(J412&lt;2,(J412-1.7)*$F$11+66,IF(J412&lt;2.3,(J412-2)*$F$10+70,IF(J412&lt;2.7,(J412-2.3)*$F$9+73,IF(J412&lt;3,(J412-2.7)*$F$8+76,IF(J412&lt;3.3,(J412-3)*$F$7+80,IF(J412&lt;3.7,(J412-3.3)*$F$6+83,IF(J412&lt;4,(J412-3.7)*$F$5+87,IF(J412&lt;4.3,(J412-4)*$F$4+92,IF(J412&lt;=5,(J412-4.3)*$F$3+98,J412)))))))))))</f>
        <v>93</v>
      </c>
      <c r="M412" s="41">
        <f t="shared" si="9"/>
        <v>1.04825433412115</v>
      </c>
    </row>
    <row r="413" spans="8:13">
      <c r="H413" s="8">
        <v>506</v>
      </c>
      <c r="I413" s="8" t="s">
        <v>626</v>
      </c>
      <c r="J413">
        <v>3.69</v>
      </c>
      <c r="K413">
        <v>0</v>
      </c>
      <c r="L413" s="48">
        <f>IF(K413=1,"",IF(J413&lt;1.7,66,IF(J413&lt;2,(J413-1.7)*$F$11+66,IF(J413&lt;2.3,(J413-2)*$F$10+70,IF(J413&lt;2.7,(J413-2.3)*$F$9+73,IF(J413&lt;3,(J413-2.7)*$F$8+76,IF(J413&lt;3.3,(J413-3)*$F$7+80,IF(J413&lt;3.7,(J413-3.3)*$F$6+83,IF(J413&lt;4,(J413-3.7)*$F$5+87,IF(J413&lt;4.3,(J413-4)*$F$4+92,IF(J413&lt;=5,(J413-4.3)*$F$3+98,J413)))))))))))</f>
        <v>86.9</v>
      </c>
      <c r="M413" s="41">
        <f t="shared" si="9"/>
        <v>-0.518918590734812</v>
      </c>
    </row>
    <row r="414" spans="8:13">
      <c r="H414" s="8">
        <v>507</v>
      </c>
      <c r="I414" s="8" t="s">
        <v>628</v>
      </c>
      <c r="J414">
        <v>86.87</v>
      </c>
      <c r="K414">
        <v>0</v>
      </c>
      <c r="L414" s="48">
        <f>IF(K414=1,"",IF(J414&lt;1.7,66,IF(J414&lt;2,(J414-1.7)*$F$11+66,IF(J414&lt;2.3,(J414-2)*$F$10+70,IF(J414&lt;2.7,(J414-2.3)*$F$9+73,IF(J414&lt;3,(J414-2.7)*$F$8+76,IF(J414&lt;3.3,(J414-3)*$F$7+80,IF(J414&lt;3.7,(J414-3.3)*$F$6+83,IF(J414&lt;4,(J414-3.7)*$F$5+87,IF(J414&lt;4.3,(J414-4)*$F$4+92,IF(J414&lt;=5,(J414-4.3)*$F$3+98,J414)))))))))))</f>
        <v>86.87</v>
      </c>
      <c r="M414" s="41">
        <f t="shared" si="9"/>
        <v>-0.526625998561969</v>
      </c>
    </row>
    <row r="415" spans="8:13">
      <c r="H415" s="8">
        <v>508</v>
      </c>
      <c r="I415" s="8" t="s">
        <v>629</v>
      </c>
      <c r="J415">
        <v>91.07</v>
      </c>
      <c r="K415">
        <v>0</v>
      </c>
      <c r="L415" s="48">
        <f>IF(K415=1,"",IF(J415&lt;1.7,66,IF(J415&lt;2,(J415-1.7)*$F$11+66,IF(J415&lt;2.3,(J415-2)*$F$10+70,IF(J415&lt;2.7,(J415-2.3)*$F$9+73,IF(J415&lt;3,(J415-2.7)*$F$8+76,IF(J415&lt;3.3,(J415-3)*$F$7+80,IF(J415&lt;3.7,(J415-3.3)*$F$6+83,IF(J415&lt;4,(J415-3.7)*$F$5+87,IF(J415&lt;4.3,(J415-4)*$F$4+92,IF(J415&lt;=5,(J415-4.3)*$F$3+98,J415)))))))))))</f>
        <v>91.07</v>
      </c>
      <c r="M415" s="41">
        <f t="shared" si="9"/>
        <v>0.552411097240489</v>
      </c>
    </row>
    <row r="416" spans="8:13">
      <c r="H416" s="8">
        <v>509</v>
      </c>
      <c r="I416" s="8" t="s">
        <v>630</v>
      </c>
      <c r="J416">
        <v>3.68</v>
      </c>
      <c r="K416">
        <v>0</v>
      </c>
      <c r="L416" s="48">
        <f>IF(K416=1,"",IF(J416&lt;1.7,66,IF(J416&lt;2,(J416-1.7)*$F$11+66,IF(J416&lt;2.3,(J416-2)*$F$10+70,IF(J416&lt;2.7,(J416-2.3)*$F$9+73,IF(J416&lt;3,(J416-2.7)*$F$8+76,IF(J416&lt;3.3,(J416-3)*$F$7+80,IF(J416&lt;3.7,(J416-3.3)*$F$6+83,IF(J416&lt;4,(J416-3.7)*$F$5+87,IF(J416&lt;4.3,(J416-4)*$F$4+92,IF(J416&lt;=5,(J416-4.3)*$F$3+98,J416)))))))))))</f>
        <v>86.8</v>
      </c>
      <c r="M416" s="41">
        <f t="shared" si="9"/>
        <v>-0.544609950158679</v>
      </c>
    </row>
    <row r="417" spans="8:13">
      <c r="H417" s="8">
        <v>510</v>
      </c>
      <c r="I417" s="8" t="s">
        <v>632</v>
      </c>
      <c r="J417">
        <v>3.44</v>
      </c>
      <c r="K417">
        <v>0</v>
      </c>
      <c r="L417" s="48">
        <f>IF(K417=1,"",IF(J417&lt;1.7,66,IF(J417&lt;2,(J417-1.7)*$F$11+66,IF(J417&lt;2.3,(J417-2)*$F$10+70,IF(J417&lt;2.7,(J417-2.3)*$F$9+73,IF(J417&lt;3,(J417-2.7)*$F$8+76,IF(J417&lt;3.3,(J417-3)*$F$7+80,IF(J417&lt;3.7,(J417-3.3)*$F$6+83,IF(J417&lt;4,(J417-3.7)*$F$5+87,IF(J417&lt;4.3,(J417-4)*$F$4+92,IF(J417&lt;=5,(J417-4.3)*$F$3+98,J417)))))))))))</f>
        <v>84.4</v>
      </c>
      <c r="M417" s="41">
        <f t="shared" si="9"/>
        <v>-1.16120257633151</v>
      </c>
    </row>
    <row r="418" spans="8:13">
      <c r="H418" s="8">
        <v>511</v>
      </c>
      <c r="I418" s="8" t="s">
        <v>633</v>
      </c>
      <c r="J418">
        <v>85.36</v>
      </c>
      <c r="K418">
        <v>0</v>
      </c>
      <c r="L418" s="48">
        <f>IF(K418=1,"",IF(J418&lt;1.7,66,IF(J418&lt;2,(J418-1.7)*$F$11+66,IF(J418&lt;2.3,(J418-2)*$F$10+70,IF(J418&lt;2.7,(J418-2.3)*$F$9+73,IF(J418&lt;3,(J418-2.7)*$F$8+76,IF(J418&lt;3.3,(J418-3)*$F$7+80,IF(J418&lt;3.7,(J418-3.3)*$F$6+83,IF(J418&lt;4,(J418-3.7)*$F$5+87,IF(J418&lt;4.3,(J418-4)*$F$4+92,IF(J418&lt;=5,(J418-4.3)*$F$3+98,J418)))))))))))</f>
        <v>85.36</v>
      </c>
      <c r="M418" s="41">
        <f t="shared" si="9"/>
        <v>-0.914565525862379</v>
      </c>
    </row>
    <row r="419" spans="8:13">
      <c r="H419" s="8">
        <v>512</v>
      </c>
      <c r="I419" s="8" t="s">
        <v>634</v>
      </c>
      <c r="J419">
        <v>85.31</v>
      </c>
      <c r="K419">
        <v>0</v>
      </c>
      <c r="L419" s="48">
        <f>IF(K419=1,"",IF(J419&lt;1.7,66,IF(J419&lt;2,(J419-1.7)*$F$11+66,IF(J419&lt;2.3,(J419-2)*$F$10+70,IF(J419&lt;2.7,(J419-2.3)*$F$9+73,IF(J419&lt;3,(J419-2.7)*$F$8+76,IF(J419&lt;3.3,(J419-3)*$F$7+80,IF(J419&lt;3.7,(J419-3.3)*$F$6+83,IF(J419&lt;4,(J419-3.7)*$F$5+87,IF(J419&lt;4.3,(J419-4)*$F$4+92,IF(J419&lt;=5,(J419-4.3)*$F$3+98,J419)))))))))))</f>
        <v>85.31</v>
      </c>
      <c r="M419" s="41">
        <f t="shared" si="9"/>
        <v>-0.927411205574312</v>
      </c>
    </row>
    <row r="420" spans="8:13">
      <c r="H420" s="8">
        <v>513</v>
      </c>
      <c r="I420" s="8" t="s">
        <v>636</v>
      </c>
      <c r="J420">
        <v>85.99</v>
      </c>
      <c r="K420">
        <v>0</v>
      </c>
      <c r="L420" s="48">
        <f>IF(K420=1,"",IF(J420&lt;1.7,66,IF(J420&lt;2,(J420-1.7)*$F$11+66,IF(J420&lt;2.3,(J420-2)*$F$10+70,IF(J420&lt;2.7,(J420-2.3)*$F$9+73,IF(J420&lt;3,(J420-2.7)*$F$8+76,IF(J420&lt;3.3,(J420-3)*$F$7+80,IF(J420&lt;3.7,(J420-3.3)*$F$6+83,IF(J420&lt;4,(J420-3.7)*$F$5+87,IF(J420&lt;4.3,(J420-4)*$F$4+92,IF(J420&lt;=5,(J420-4.3)*$F$3+98,J420)))))))))))</f>
        <v>85.99</v>
      </c>
      <c r="M420" s="41">
        <f t="shared" si="9"/>
        <v>-0.752709961492011</v>
      </c>
    </row>
    <row r="421" spans="8:13">
      <c r="H421" s="8">
        <v>514</v>
      </c>
      <c r="I421" s="8" t="s">
        <v>637</v>
      </c>
      <c r="J421">
        <v>85.36</v>
      </c>
      <c r="K421">
        <v>0</v>
      </c>
      <c r="L421" s="48">
        <f>IF(K421=1,"",IF(J421&lt;1.7,66,IF(J421&lt;2,(J421-1.7)*$F$11+66,IF(J421&lt;2.3,(J421-2)*$F$10+70,IF(J421&lt;2.7,(J421-2.3)*$F$9+73,IF(J421&lt;3,(J421-2.7)*$F$8+76,IF(J421&lt;3.3,(J421-3)*$F$7+80,IF(J421&lt;3.7,(J421-3.3)*$F$6+83,IF(J421&lt;4,(J421-3.7)*$F$5+87,IF(J421&lt;4.3,(J421-4)*$F$4+92,IF(J421&lt;=5,(J421-4.3)*$F$3+98,J421)))))))))))</f>
        <v>85.36</v>
      </c>
      <c r="M421" s="41">
        <f t="shared" si="9"/>
        <v>-0.914565525862379</v>
      </c>
    </row>
    <row r="422" spans="8:13">
      <c r="H422" s="8">
        <v>515</v>
      </c>
      <c r="I422" s="8" t="s">
        <v>638</v>
      </c>
      <c r="J422">
        <v>3.69</v>
      </c>
      <c r="K422">
        <v>0</v>
      </c>
      <c r="L422" s="48">
        <f>IF(K422=1,"",IF(J422&lt;1.7,66,IF(J422&lt;2,(J422-1.7)*$F$11+66,IF(J422&lt;2.3,(J422-2)*$F$10+70,IF(J422&lt;2.7,(J422-2.3)*$F$9+73,IF(J422&lt;3,(J422-2.7)*$F$8+76,IF(J422&lt;3.3,(J422-3)*$F$7+80,IF(J422&lt;3.7,(J422-3.3)*$F$6+83,IF(J422&lt;4,(J422-3.7)*$F$5+87,IF(J422&lt;4.3,(J422-4)*$F$4+92,IF(J422&lt;=5,(J422-4.3)*$F$3+98,J422)))))))))))</f>
        <v>86.9</v>
      </c>
      <c r="M422" s="41">
        <f t="shared" si="9"/>
        <v>-0.518918590734812</v>
      </c>
    </row>
    <row r="423" spans="8:13">
      <c r="H423" s="8">
        <v>518</v>
      </c>
      <c r="I423" s="8" t="s">
        <v>639</v>
      </c>
      <c r="J423">
        <v>3.64</v>
      </c>
      <c r="K423">
        <v>0</v>
      </c>
      <c r="L423" s="48">
        <f>IF(K423=1,"",IF(J423&lt;1.7,66,IF(J423&lt;2,(J423-1.7)*$F$11+66,IF(J423&lt;2.3,(J423-2)*$F$10+70,IF(J423&lt;2.7,(J423-2.3)*$F$9+73,IF(J423&lt;3,(J423-2.7)*$F$8+76,IF(J423&lt;3.3,(J423-3)*$F$7+80,IF(J423&lt;3.7,(J423-3.3)*$F$6+83,IF(J423&lt;4,(J423-3.7)*$F$5+87,IF(J423&lt;4.3,(J423-4)*$F$4+92,IF(J423&lt;=5,(J423-4.3)*$F$3+98,J423)))))))))))</f>
        <v>86.4</v>
      </c>
      <c r="M423" s="41">
        <f t="shared" si="9"/>
        <v>-0.647375387854149</v>
      </c>
    </row>
    <row r="424" spans="8:13">
      <c r="H424" s="8">
        <v>520</v>
      </c>
      <c r="I424" s="8" t="s">
        <v>641</v>
      </c>
      <c r="J424">
        <v>89.52</v>
      </c>
      <c r="K424">
        <v>0</v>
      </c>
      <c r="L424" s="48">
        <f>IF(K424=1,"",IF(J424&lt;1.7,66,IF(J424&lt;2,(J424-1.7)*$F$11+66,IF(J424&lt;2.3,(J424-2)*$F$10+70,IF(J424&lt;2.7,(J424-2.3)*$F$9+73,IF(J424&lt;3,(J424-2.7)*$F$8+76,IF(J424&lt;3.3,(J424-3)*$F$7+80,IF(J424&lt;3.7,(J424-3.3)*$F$6+83,IF(J424&lt;4,(J424-3.7)*$F$5+87,IF(J424&lt;4.3,(J424-4)*$F$4+92,IF(J424&lt;=5,(J424-4.3)*$F$3+98,J424)))))))))))</f>
        <v>89.52</v>
      </c>
      <c r="M424" s="41">
        <f t="shared" si="9"/>
        <v>0.154195026170534</v>
      </c>
    </row>
    <row r="425" spans="8:13">
      <c r="H425" s="8">
        <v>522</v>
      </c>
      <c r="I425" s="8" t="s">
        <v>643</v>
      </c>
      <c r="J425">
        <v>88.29</v>
      </c>
      <c r="K425">
        <v>0</v>
      </c>
      <c r="L425" s="48">
        <f>IF(K425=1,"",IF(J425&lt;1.7,66,IF(J425&lt;2,(J425-1.7)*$F$11+66,IF(J425&lt;2.3,(J425-2)*$F$10+70,IF(J425&lt;2.7,(J425-2.3)*$F$9+73,IF(J425&lt;3,(J425-2.7)*$F$8+76,IF(J425&lt;3.3,(J425-3)*$F$7+80,IF(J425&lt;3.7,(J425-3.3)*$F$6+83,IF(J425&lt;4,(J425-3.7)*$F$5+87,IF(J425&lt;4.3,(J425-4)*$F$4+92,IF(J425&lt;=5,(J425-4.3)*$F$3+98,J425)))))))))))</f>
        <v>88.29</v>
      </c>
      <c r="M425" s="41">
        <f t="shared" si="9"/>
        <v>-0.161808694743041</v>
      </c>
    </row>
    <row r="426" spans="8:13">
      <c r="H426" s="8">
        <v>523</v>
      </c>
      <c r="I426" s="8" t="s">
        <v>644</v>
      </c>
      <c r="J426">
        <v>4.17</v>
      </c>
      <c r="K426">
        <v>0</v>
      </c>
      <c r="L426" s="48">
        <f>IF(K426=1,"",IF(J426&lt;1.7,66,IF(J426&lt;2,(J426-1.7)*$F$11+66,IF(J426&lt;2.3,(J426-2)*$F$10+70,IF(J426&lt;2.7,(J426-2.3)*$F$9+73,IF(J426&lt;3,(J426-2.7)*$F$8+76,IF(J426&lt;3.3,(J426-3)*$F$7+80,IF(J426&lt;3.7,(J426-3.3)*$F$6+83,IF(J426&lt;4,(J426-3.7)*$F$5+87,IF(J426&lt;4.3,(J426-4)*$F$4+92,IF(J426&lt;=5,(J426-4.3)*$F$3+98,J426)))))))))))</f>
        <v>95.4</v>
      </c>
      <c r="M426" s="41">
        <f t="shared" si="9"/>
        <v>1.66484696029398</v>
      </c>
    </row>
    <row r="427" spans="8:13">
      <c r="H427" s="8">
        <v>525</v>
      </c>
      <c r="I427" s="8" t="s">
        <v>646</v>
      </c>
      <c r="J427">
        <v>3.72</v>
      </c>
      <c r="K427">
        <v>0</v>
      </c>
      <c r="L427" s="48">
        <f>IF(K427=1,"",IF(J427&lt;1.7,66,IF(J427&lt;2,(J427-1.7)*$F$11+66,IF(J427&lt;2.3,(J427-2)*$F$10+70,IF(J427&lt;2.7,(J427-2.3)*$F$9+73,IF(J427&lt;3,(J427-2.7)*$F$8+76,IF(J427&lt;3.3,(J427-3)*$F$7+80,IF(J427&lt;3.7,(J427-3.3)*$F$6+83,IF(J427&lt;4,(J427-3.7)*$F$5+87,IF(J427&lt;4.3,(J427-4)*$F$4+92,IF(J427&lt;=5,(J427-4.3)*$F$3+98,J427)))))))))))</f>
        <v>87.3333333333333</v>
      </c>
      <c r="M427" s="41">
        <f t="shared" si="9"/>
        <v>-0.407589366564716</v>
      </c>
    </row>
    <row r="428" spans="8:13">
      <c r="H428" s="8">
        <v>526</v>
      </c>
      <c r="I428" s="8" t="s">
        <v>647</v>
      </c>
      <c r="J428">
        <v>1.98</v>
      </c>
      <c r="K428">
        <v>0</v>
      </c>
      <c r="L428" s="48">
        <f>IF(K428=1,"",IF(J428&lt;1.7,66,IF(J428&lt;2,(J428-1.7)*$F$11+66,IF(J428&lt;2.3,(J428-2)*$F$10+70,IF(J428&lt;2.7,(J428-2.3)*$F$9+73,IF(J428&lt;3,(J428-2.7)*$F$8+76,IF(J428&lt;3.3,(J428-3)*$F$7+80,IF(J428&lt;3.7,(J428-3.3)*$F$6+83,IF(J428&lt;4,(J428-3.7)*$F$5+87,IF(J428&lt;4.3,(J428-4)*$F$4+92,IF(J428&lt;=5,(J428-4.3)*$F$3+98,J428)))))))))))</f>
        <v>69.7333333333333</v>
      </c>
      <c r="M428" s="41">
        <f t="shared" si="9"/>
        <v>-4.9292686251655</v>
      </c>
    </row>
    <row r="429" spans="8:13">
      <c r="H429" s="8">
        <v>527</v>
      </c>
      <c r="I429" s="8" t="s">
        <v>649</v>
      </c>
      <c r="J429">
        <v>3</v>
      </c>
      <c r="K429">
        <v>0</v>
      </c>
      <c r="L429" s="48">
        <f>IF(K429=1,"",IF(J429&lt;1.7,66,IF(J429&lt;2,(J429-1.7)*$F$11+66,IF(J429&lt;2.3,(J429-2)*$F$10+70,IF(J429&lt;2.7,(J429-2.3)*$F$9+73,IF(J429&lt;3,(J429-2.7)*$F$8+76,IF(J429&lt;3.3,(J429-3)*$F$7+80,IF(J429&lt;3.7,(J429-3.3)*$F$6+83,IF(J429&lt;4,(J429-3.7)*$F$5+87,IF(J429&lt;4.3,(J429-4)*$F$4+92,IF(J429&lt;=5,(J429-4.3)*$F$3+98,J429)))))))))))</f>
        <v>80</v>
      </c>
      <c r="M429" s="41">
        <f t="shared" si="9"/>
        <v>-2.29162239098171</v>
      </c>
    </row>
    <row r="430" spans="8:13">
      <c r="H430" s="8">
        <v>528</v>
      </c>
      <c r="I430" s="8" t="s">
        <v>650</v>
      </c>
      <c r="J430">
        <v>86.9</v>
      </c>
      <c r="K430">
        <v>0</v>
      </c>
      <c r="L430" s="48">
        <f>IF(K430=1,"",IF(J430&lt;1.7,66,IF(J430&lt;2,(J430-1.7)*$F$11+66,IF(J430&lt;2.3,(J430-2)*$F$10+70,IF(J430&lt;2.7,(J430-2.3)*$F$9+73,IF(J430&lt;3,(J430-2.7)*$F$8+76,IF(J430&lt;3.3,(J430-3)*$F$7+80,IF(J430&lt;3.7,(J430-3.3)*$F$6+83,IF(J430&lt;4,(J430-3.7)*$F$5+87,IF(J430&lt;4.3,(J430-4)*$F$4+92,IF(J430&lt;=5,(J430-4.3)*$F$3+98,J430)))))))))))</f>
        <v>86.9</v>
      </c>
      <c r="M430" s="41">
        <f t="shared" si="9"/>
        <v>-0.518918590734808</v>
      </c>
    </row>
    <row r="431" spans="8:13">
      <c r="H431" s="8">
        <v>529</v>
      </c>
      <c r="I431" s="8" t="s">
        <v>651</v>
      </c>
      <c r="J431">
        <v>3.49</v>
      </c>
      <c r="K431">
        <v>0</v>
      </c>
      <c r="L431" s="48">
        <f>IF(K431=1,"",IF(J431&lt;1.7,66,IF(J431&lt;2,(J431-1.7)*$F$11+66,IF(J431&lt;2.3,(J431-2)*$F$10+70,IF(J431&lt;2.7,(J431-2.3)*$F$9+73,IF(J431&lt;3,(J431-2.7)*$F$8+76,IF(J431&lt;3.3,(J431-3)*$F$7+80,IF(J431&lt;3.7,(J431-3.3)*$F$6+83,IF(J431&lt;4,(J431-3.7)*$F$5+87,IF(J431&lt;4.3,(J431-4)*$F$4+92,IF(J431&lt;=5,(J431-4.3)*$F$3+98,J431)))))))))))</f>
        <v>84.9</v>
      </c>
      <c r="M431" s="41">
        <f t="shared" si="9"/>
        <v>-1.03274577921217</v>
      </c>
    </row>
    <row r="432" spans="8:13">
      <c r="H432" s="8">
        <v>530</v>
      </c>
      <c r="I432" s="8" t="s">
        <v>653</v>
      </c>
      <c r="J432">
        <v>3.66</v>
      </c>
      <c r="K432">
        <v>0</v>
      </c>
      <c r="L432" s="48">
        <f>IF(K432=1,"",IF(J432&lt;1.7,66,IF(J432&lt;2,(J432-1.7)*$F$11+66,IF(J432&lt;2.3,(J432-2)*$F$10+70,IF(J432&lt;2.7,(J432-2.3)*$F$9+73,IF(J432&lt;3,(J432-2.7)*$F$8+76,IF(J432&lt;3.3,(J432-3)*$F$7+80,IF(J432&lt;3.7,(J432-3.3)*$F$6+83,IF(J432&lt;4,(J432-3.7)*$F$5+87,IF(J432&lt;4.3,(J432-4)*$F$4+92,IF(J432&lt;=5,(J432-4.3)*$F$3+98,J432)))))))))))</f>
        <v>86.6</v>
      </c>
      <c r="M432" s="41">
        <f t="shared" si="9"/>
        <v>-0.595992669006416</v>
      </c>
    </row>
    <row r="433" spans="8:13">
      <c r="H433" s="8">
        <v>531</v>
      </c>
      <c r="I433" s="8" t="s">
        <v>654</v>
      </c>
      <c r="J433">
        <v>3.95</v>
      </c>
      <c r="K433">
        <v>0</v>
      </c>
      <c r="L433" s="48">
        <f>IF(K433=1,"",IF(J433&lt;1.7,66,IF(J433&lt;2,(J433-1.7)*$F$11+66,IF(J433&lt;2.3,(J433-2)*$F$10+70,IF(J433&lt;2.7,(J433-2.3)*$F$9+73,IF(J433&lt;3,(J433-2.7)*$F$8+76,IF(J433&lt;3.3,(J433-3)*$F$7+80,IF(J433&lt;3.7,(J433-3.3)*$F$6+83,IF(J433&lt;4,(J433-3.7)*$F$5+87,IF(J433&lt;4.3,(J433-4)*$F$4+92,IF(J433&lt;=5,(J433-4.3)*$F$3+98,J433)))))))))))</f>
        <v>91.1666666666667</v>
      </c>
      <c r="M433" s="41">
        <f t="shared" si="9"/>
        <v>0.577246078016898</v>
      </c>
    </row>
    <row r="434" spans="8:13">
      <c r="H434" s="8">
        <v>532</v>
      </c>
      <c r="I434" s="8" t="s">
        <v>655</v>
      </c>
      <c r="J434">
        <v>4.27</v>
      </c>
      <c r="K434">
        <v>0</v>
      </c>
      <c r="L434" s="48">
        <f>IF(K434=1,"",IF(J434&lt;1.7,66,IF(J434&lt;2,(J434-1.7)*$F$11+66,IF(J434&lt;2.3,(J434-2)*$F$10+70,IF(J434&lt;2.7,(J434-2.3)*$F$9+73,IF(J434&lt;3,(J434-2.7)*$F$8+76,IF(J434&lt;3.3,(J434-3)*$F$7+80,IF(J434&lt;3.7,(J434-3.3)*$F$6+83,IF(J434&lt;4,(J434-3.7)*$F$5+87,IF(J434&lt;4.3,(J434-4)*$F$4+92,IF(J434&lt;=5,(J434-4.3)*$F$3+98,J434)))))))))))</f>
        <v>97.4</v>
      </c>
      <c r="M434" s="41">
        <f t="shared" si="9"/>
        <v>2.17867414877134</v>
      </c>
    </row>
    <row r="435" spans="8:13">
      <c r="H435" s="8">
        <v>533</v>
      </c>
      <c r="I435" s="8" t="s">
        <v>656</v>
      </c>
      <c r="J435">
        <v>86.53</v>
      </c>
      <c r="K435">
        <v>0</v>
      </c>
      <c r="L435" s="48">
        <f>IF(K435=1,"",IF(J435&lt;1.7,66,IF(J435&lt;2,(J435-1.7)*$F$11+66,IF(J435&lt;2.3,(J435-2)*$F$10+70,IF(J435&lt;2.7,(J435-2.3)*$F$9+73,IF(J435&lt;3,(J435-2.7)*$F$8+76,IF(J435&lt;3.3,(J435-3)*$F$7+80,IF(J435&lt;3.7,(J435-3.3)*$F$6+83,IF(J435&lt;4,(J435-3.7)*$F$5+87,IF(J435&lt;4.3,(J435-4)*$F$4+92,IF(J435&lt;=5,(J435-4.3)*$F$3+98,J435)))))))))))</f>
        <v>86.53</v>
      </c>
      <c r="M435" s="41">
        <f t="shared" si="9"/>
        <v>-0.613976620603122</v>
      </c>
    </row>
    <row r="436" spans="8:13">
      <c r="H436" s="8">
        <v>534</v>
      </c>
      <c r="I436" s="8" t="s">
        <v>657</v>
      </c>
      <c r="J436">
        <v>3.59</v>
      </c>
      <c r="K436">
        <v>0</v>
      </c>
      <c r="L436" s="48">
        <f>IF(K436=1,"",IF(J436&lt;1.7,66,IF(J436&lt;2,(J436-1.7)*$F$11+66,IF(J436&lt;2.3,(J436-2)*$F$10+70,IF(J436&lt;2.7,(J436-2.3)*$F$9+73,IF(J436&lt;3,(J436-2.7)*$F$8+76,IF(J436&lt;3.3,(J436-3)*$F$7+80,IF(J436&lt;3.7,(J436-3.3)*$F$6+83,IF(J436&lt;4,(J436-3.7)*$F$5+87,IF(J436&lt;4.3,(J436-4)*$F$4+92,IF(J436&lt;=5,(J436-4.3)*$F$3+98,J436)))))))))))</f>
        <v>85.9</v>
      </c>
      <c r="M436" s="41">
        <f t="shared" si="9"/>
        <v>-0.775832184973493</v>
      </c>
    </row>
    <row r="437" spans="8:13">
      <c r="H437" s="8">
        <v>536</v>
      </c>
      <c r="I437" s="8" t="s">
        <v>658</v>
      </c>
      <c r="J437">
        <v>87.63</v>
      </c>
      <c r="K437">
        <v>0</v>
      </c>
      <c r="L437" s="48">
        <f>IF(K437=1,"",IF(J437&lt;1.7,66,IF(J437&lt;2,(J437-1.7)*$F$11+66,IF(J437&lt;2.3,(J437-2)*$F$10+70,IF(J437&lt;2.7,(J437-2.3)*$F$9+73,IF(J437&lt;3,(J437-2.7)*$F$8+76,IF(J437&lt;3.3,(J437-3)*$F$7+80,IF(J437&lt;3.7,(J437-3.3)*$F$6+83,IF(J437&lt;4,(J437-3.7)*$F$5+87,IF(J437&lt;4.3,(J437-4)*$F$4+92,IF(J437&lt;=5,(J437-4.3)*$F$3+98,J437)))))))))))</f>
        <v>87.63</v>
      </c>
      <c r="M437" s="41">
        <f t="shared" si="9"/>
        <v>-0.331371666940574</v>
      </c>
    </row>
    <row r="438" spans="8:13">
      <c r="H438" s="8">
        <v>537</v>
      </c>
      <c r="I438" s="8" t="s">
        <v>659</v>
      </c>
      <c r="J438">
        <v>89.43</v>
      </c>
      <c r="K438">
        <v>0</v>
      </c>
      <c r="L438" s="48">
        <f>IF(K438=1,"",IF(J438&lt;1.7,66,IF(J438&lt;2,(J438-1.7)*$F$11+66,IF(J438&lt;2.3,(J438-2)*$F$10+70,IF(J438&lt;2.7,(J438-2.3)*$F$9+73,IF(J438&lt;3,(J438-2.7)*$F$8+76,IF(J438&lt;3.3,(J438-3)*$F$7+80,IF(J438&lt;3.7,(J438-3.3)*$F$6+83,IF(J438&lt;4,(J438-3.7)*$F$5+87,IF(J438&lt;4.3,(J438-4)*$F$4+92,IF(J438&lt;=5,(J438-4.3)*$F$3+98,J438)))))))))))</f>
        <v>89.43</v>
      </c>
      <c r="M438" s="41">
        <f t="shared" si="9"/>
        <v>0.131072802689055</v>
      </c>
    </row>
    <row r="439" spans="8:13">
      <c r="H439" s="8">
        <v>538</v>
      </c>
      <c r="I439" s="8" t="s">
        <v>660</v>
      </c>
      <c r="J439">
        <v>3.79</v>
      </c>
      <c r="K439">
        <v>0</v>
      </c>
      <c r="L439" s="48">
        <f>IF(K439=1,"",IF(J439&lt;1.7,66,IF(J439&lt;2,(J439-1.7)*$F$11+66,IF(J439&lt;2.3,(J439-2)*$F$10+70,IF(J439&lt;2.7,(J439-2.3)*$F$9+73,IF(J439&lt;3,(J439-2.7)*$F$8+76,IF(J439&lt;3.3,(J439-3)*$F$7+80,IF(J439&lt;3.7,(J439-3.3)*$F$6+83,IF(J439&lt;4,(J439-3.7)*$F$5+87,IF(J439&lt;4.3,(J439-4)*$F$4+92,IF(J439&lt;=5,(J439-4.3)*$F$3+98,J439)))))))))))</f>
        <v>88.5</v>
      </c>
      <c r="M439" s="41">
        <f t="shared" si="9"/>
        <v>-0.10785683995292</v>
      </c>
    </row>
    <row r="440" spans="8:13">
      <c r="H440" s="8">
        <v>539</v>
      </c>
      <c r="I440" s="8" t="s">
        <v>662</v>
      </c>
      <c r="J440">
        <v>4.3</v>
      </c>
      <c r="K440">
        <v>0</v>
      </c>
      <c r="L440" s="48">
        <f>IF(K440=1,"",IF(J440&lt;1.7,66,IF(J440&lt;2,(J440-1.7)*$F$11+66,IF(J440&lt;2.3,(J440-2)*$F$10+70,IF(J440&lt;2.7,(J440-2.3)*$F$9+73,IF(J440&lt;3,(J440-2.7)*$F$8+76,IF(J440&lt;3.3,(J440-3)*$F$7+80,IF(J440&lt;3.7,(J440-3.3)*$F$6+83,IF(J440&lt;4,(J440-3.7)*$F$5+87,IF(J440&lt;4.3,(J440-4)*$F$4+92,IF(J440&lt;=5,(J440-4.3)*$F$3+98,J440)))))))))))</f>
        <v>98</v>
      </c>
      <c r="M440" s="41">
        <f t="shared" si="9"/>
        <v>2.33282230531455</v>
      </c>
    </row>
    <row r="441" spans="8:13">
      <c r="H441" s="8">
        <v>540</v>
      </c>
      <c r="I441" s="8" t="s">
        <v>663</v>
      </c>
      <c r="J441">
        <v>3.62</v>
      </c>
      <c r="K441">
        <v>0</v>
      </c>
      <c r="L441" s="48">
        <f>IF(K441=1,"",IF(J441&lt;1.7,66,IF(J441&lt;2,(J441-1.7)*$F$11+66,IF(J441&lt;2.3,(J441-2)*$F$10+70,IF(J441&lt;2.7,(J441-2.3)*$F$9+73,IF(J441&lt;3,(J441-2.7)*$F$8+76,IF(J441&lt;3.3,(J441-3)*$F$7+80,IF(J441&lt;3.7,(J441-3.3)*$F$6+83,IF(J441&lt;4,(J441-3.7)*$F$5+87,IF(J441&lt;4.3,(J441-4)*$F$4+92,IF(J441&lt;=5,(J441-4.3)*$F$3+98,J441)))))))))))</f>
        <v>86.2</v>
      </c>
      <c r="M441" s="41">
        <f t="shared" si="9"/>
        <v>-0.698758106701886</v>
      </c>
    </row>
    <row r="442" spans="8:13">
      <c r="H442" s="8">
        <v>541</v>
      </c>
      <c r="I442" s="8" t="s">
        <v>665</v>
      </c>
      <c r="J442">
        <v>87.84</v>
      </c>
      <c r="K442">
        <v>0</v>
      </c>
      <c r="L442" s="48">
        <f>IF(K442=1,"",IF(J442&lt;1.7,66,IF(J442&lt;2,(J442-1.7)*$F$11+66,IF(J442&lt;2.3,(J442-2)*$F$10+70,IF(J442&lt;2.7,(J442-2.3)*$F$9+73,IF(J442&lt;3,(J442-2.7)*$F$8+76,IF(J442&lt;3.3,(J442-3)*$F$7+80,IF(J442&lt;3.7,(J442-3.3)*$F$6+83,IF(J442&lt;4,(J442-3.7)*$F$5+87,IF(J442&lt;4.3,(J442-4)*$F$4+92,IF(J442&lt;=5,(J442-4.3)*$F$3+98,J442)))))))))))</f>
        <v>87.84</v>
      </c>
      <c r="M442" s="41">
        <f t="shared" si="9"/>
        <v>-0.277419812150449</v>
      </c>
    </row>
    <row r="443" spans="8:13">
      <c r="H443" s="8">
        <v>542</v>
      </c>
      <c r="I443" s="8" t="s">
        <v>666</v>
      </c>
      <c r="J443">
        <v>4.48</v>
      </c>
      <c r="K443">
        <v>0</v>
      </c>
      <c r="L443" s="48">
        <f>IF(K443=1,"",IF(J443&lt;1.7,66,IF(J443&lt;2,(J443-1.7)*$F$11+66,IF(J443&lt;2.3,(J443-2)*$F$10+70,IF(J443&lt;2.7,(J443-2.3)*$F$9+73,IF(J443&lt;3,(J443-2.7)*$F$8+76,IF(J443&lt;3.3,(J443-3)*$F$7+80,IF(J443&lt;3.7,(J443-3.3)*$F$6+83,IF(J443&lt;4,(J443-3.7)*$F$5+87,IF(J443&lt;4.3,(J443-4)*$F$4+92,IF(J443&lt;=5,(J443-4.3)*$F$3+98,J443)))))))))))</f>
        <v>98.5142857142857</v>
      </c>
      <c r="M443" s="41">
        <f t="shared" si="9"/>
        <v>2.4649492966373</v>
      </c>
    </row>
    <row r="444" spans="8:13">
      <c r="H444" s="8">
        <v>544</v>
      </c>
      <c r="I444" s="8" t="s">
        <v>668</v>
      </c>
      <c r="J444">
        <v>87.38</v>
      </c>
      <c r="K444">
        <v>0</v>
      </c>
      <c r="L444" s="48">
        <f>IF(K444=1,"",IF(J444&lt;1.7,66,IF(J444&lt;2,(J444-1.7)*$F$11+66,IF(J444&lt;2.3,(J444-2)*$F$10+70,IF(J444&lt;2.7,(J444-2.3)*$F$9+73,IF(J444&lt;3,(J444-2.7)*$F$8+76,IF(J444&lt;3.3,(J444-3)*$F$7+80,IF(J444&lt;3.7,(J444-3.3)*$F$6+83,IF(J444&lt;4,(J444-3.7)*$F$5+87,IF(J444&lt;4.3,(J444-4)*$F$4+92,IF(J444&lt;=5,(J444-4.3)*$F$3+98,J444)))))))))))</f>
        <v>87.38</v>
      </c>
      <c r="M444" s="41">
        <f t="shared" si="9"/>
        <v>-0.395600065500244</v>
      </c>
    </row>
    <row r="445" spans="8:13">
      <c r="H445" s="8">
        <v>546</v>
      </c>
      <c r="I445" s="8" t="s">
        <v>669</v>
      </c>
      <c r="J445">
        <v>3.85</v>
      </c>
      <c r="K445">
        <v>0</v>
      </c>
      <c r="L445" s="48">
        <f>IF(K445=1,"",IF(J445&lt;1.7,66,IF(J445&lt;2,(J445-1.7)*$F$11+66,IF(J445&lt;2.3,(J445-2)*$F$10+70,IF(J445&lt;2.7,(J445-2.3)*$F$9+73,IF(J445&lt;3,(J445-2.7)*$F$8+76,IF(J445&lt;3.3,(J445-3)*$F$7+80,IF(J445&lt;3.7,(J445-3.3)*$F$6+83,IF(J445&lt;4,(J445-3.7)*$F$5+87,IF(J445&lt;4.3,(J445-4)*$F$4+92,IF(J445&lt;=5,(J445-4.3)*$F$3+98,J445)))))))))))</f>
        <v>89.5</v>
      </c>
      <c r="M445" s="41">
        <f t="shared" si="9"/>
        <v>0.149056754285761</v>
      </c>
    </row>
    <row r="446" spans="8:13">
      <c r="H446" s="9">
        <v>547</v>
      </c>
      <c r="I446" s="9" t="s">
        <v>671</v>
      </c>
      <c r="J446">
        <v>92.2</v>
      </c>
      <c r="K446">
        <v>0</v>
      </c>
      <c r="L446" s="48">
        <f>IF(K446=1,"",IF(J446&lt;1.7,66,IF(J446&lt;2,(J446-1.7)*$F$11+66,IF(J446&lt;2.3,(J446-2)*$F$10+70,IF(J446&lt;2.7,(J446-2.3)*$F$9+73,IF(J446&lt;3,(J446-2.7)*$F$8+76,IF(J446&lt;3.3,(J446-3)*$F$7+80,IF(J446&lt;3.7,(J446-3.3)*$F$6+83,IF(J446&lt;4,(J446-3.7)*$F$5+87,IF(J446&lt;4.3,(J446-4)*$F$4+92,IF(J446&lt;=5,(J446-4.3)*$F$3+98,J446)))))))))))</f>
        <v>92.2</v>
      </c>
      <c r="M446" s="41">
        <f t="shared" si="9"/>
        <v>0.842723458730201</v>
      </c>
    </row>
    <row r="447" spans="8:13">
      <c r="H447" s="8">
        <v>550</v>
      </c>
      <c r="I447" s="8" t="s">
        <v>672</v>
      </c>
      <c r="J447">
        <v>3.54</v>
      </c>
      <c r="K447">
        <v>0</v>
      </c>
      <c r="L447" s="48">
        <f>IF(K447=1,"",IF(J447&lt;1.7,66,IF(J447&lt;2,(J447-1.7)*$F$11+66,IF(J447&lt;2.3,(J447-2)*$F$10+70,IF(J447&lt;2.7,(J447-2.3)*$F$9+73,IF(J447&lt;3,(J447-2.7)*$F$8+76,IF(J447&lt;3.3,(J447-3)*$F$7+80,IF(J447&lt;3.7,(J447-3.3)*$F$6+83,IF(J447&lt;4,(J447-3.7)*$F$5+87,IF(J447&lt;4.3,(J447-4)*$F$4+92,IF(J447&lt;=5,(J447-4.3)*$F$3+98,J447)))))))))))</f>
        <v>85.4</v>
      </c>
      <c r="M447" s="41">
        <f t="shared" si="9"/>
        <v>-0.90428898209283</v>
      </c>
    </row>
    <row r="448" spans="8:13">
      <c r="H448" s="8">
        <v>551</v>
      </c>
      <c r="I448" s="8" t="s">
        <v>673</v>
      </c>
      <c r="J448">
        <v>87.31</v>
      </c>
      <c r="K448">
        <v>0</v>
      </c>
      <c r="L448" s="48">
        <f>IF(K448=1,"",IF(J448&lt;1.7,66,IF(J448&lt;2,(J448-1.7)*$F$11+66,IF(J448&lt;2.3,(J448-2)*$F$10+70,IF(J448&lt;2.7,(J448-2.3)*$F$9+73,IF(J448&lt;3,(J448-2.7)*$F$8+76,IF(J448&lt;3.3,(J448-3)*$F$7+80,IF(J448&lt;3.7,(J448-3.3)*$F$6+83,IF(J448&lt;4,(J448-3.7)*$F$5+87,IF(J448&lt;4.3,(J448-4)*$F$4+92,IF(J448&lt;=5,(J448-4.3)*$F$3+98,J448)))))))))))</f>
        <v>87.31</v>
      </c>
      <c r="M448" s="41">
        <f t="shared" si="9"/>
        <v>-0.41358401709695</v>
      </c>
    </row>
    <row r="449" spans="8:13">
      <c r="H449" s="8">
        <v>552</v>
      </c>
      <c r="I449" s="8" t="s">
        <v>674</v>
      </c>
      <c r="J449">
        <v>3.38</v>
      </c>
      <c r="K449">
        <v>0</v>
      </c>
      <c r="L449" s="48">
        <f>IF(K449=1,"",IF(J449&lt;1.7,66,IF(J449&lt;2,(J449-1.7)*$F$11+66,IF(J449&lt;2.3,(J449-2)*$F$10+70,IF(J449&lt;2.7,(J449-2.3)*$F$9+73,IF(J449&lt;3,(J449-2.7)*$F$8+76,IF(J449&lt;3.3,(J449-3)*$F$7+80,IF(J449&lt;3.7,(J449-3.3)*$F$6+83,IF(J449&lt;4,(J449-3.7)*$F$5+87,IF(J449&lt;4.3,(J449-4)*$F$4+92,IF(J449&lt;=5,(J449-4.3)*$F$3+98,J449)))))))))))</f>
        <v>83.8</v>
      </c>
      <c r="M449" s="41">
        <f t="shared" si="9"/>
        <v>-1.31535073287472</v>
      </c>
    </row>
    <row r="450" spans="8:13">
      <c r="H450" s="8">
        <v>553</v>
      </c>
      <c r="I450" s="8" t="s">
        <v>675</v>
      </c>
      <c r="J450">
        <v>3.5</v>
      </c>
      <c r="K450">
        <v>0</v>
      </c>
      <c r="L450" s="48">
        <f>IF(K450=1,"",IF(J450&lt;1.7,66,IF(J450&lt;2,(J450-1.7)*$F$11+66,IF(J450&lt;2.3,(J450-2)*$F$10+70,IF(J450&lt;2.7,(J450-2.3)*$F$9+73,IF(J450&lt;3,(J450-2.7)*$F$8+76,IF(J450&lt;3.3,(J450-3)*$F$7+80,IF(J450&lt;3.7,(J450-3.3)*$F$6+83,IF(J450&lt;4,(J450-3.7)*$F$5+87,IF(J450&lt;4.3,(J450-4)*$F$4+92,IF(J450&lt;=5,(J450-4.3)*$F$3+98,J450)))))))))))</f>
        <v>85</v>
      </c>
      <c r="M450" s="41">
        <f t="shared" si="9"/>
        <v>-1.0070544197883</v>
      </c>
    </row>
    <row r="451" spans="8:13">
      <c r="H451" s="8">
        <v>554</v>
      </c>
      <c r="I451" s="8" t="s">
        <v>676</v>
      </c>
      <c r="J451">
        <v>88.51</v>
      </c>
      <c r="K451">
        <v>0</v>
      </c>
      <c r="L451" s="48">
        <f>IF(K451=1,"",IF(J451&lt;1.7,66,IF(J451&lt;2,(J451-1.7)*$F$11+66,IF(J451&lt;2.3,(J451-2)*$F$10+70,IF(J451&lt;2.7,(J451-2.3)*$F$9+73,IF(J451&lt;3,(J451-2.7)*$F$8+76,IF(J451&lt;3.3,(J451-3)*$F$7+80,IF(J451&lt;3.7,(J451-3.3)*$F$6+83,IF(J451&lt;4,(J451-3.7)*$F$5+87,IF(J451&lt;4.3,(J451-4)*$F$4+92,IF(J451&lt;=5,(J451-4.3)*$F$3+98,J451)))))))))))</f>
        <v>88.51</v>
      </c>
      <c r="M451" s="41">
        <f t="shared" ref="M451:M514" si="10">IFERROR(((L451-AVERAGE($L$2:$L$978))/STDEV($L$2:$L$978)),(MEDIAN($L$2:$L$978)-AVERAGE($L$2:$L$978))/STDEV($L$2:$L$978))</f>
        <v>-0.105287704010532</v>
      </c>
    </row>
    <row r="452" spans="8:13">
      <c r="H452" s="8">
        <v>555</v>
      </c>
      <c r="I452" s="8" t="s">
        <v>677</v>
      </c>
      <c r="J452">
        <v>4.8</v>
      </c>
      <c r="K452">
        <v>0</v>
      </c>
      <c r="L452" s="48">
        <f>IF(K452=1,"",IF(J452&lt;1.7,66,IF(J452&lt;2,(J452-1.7)*$F$11+66,IF(J452&lt;2.3,(J452-2)*$F$10+70,IF(J452&lt;2.7,(J452-2.3)*$F$9+73,IF(J452&lt;3,(J452-2.7)*$F$8+76,IF(J452&lt;3.3,(J452-3)*$F$7+80,IF(J452&lt;3.7,(J452-3.3)*$F$6+83,IF(J452&lt;4,(J452-3.7)*$F$5+87,IF(J452&lt;4.3,(J452-4)*$F$4+92,IF(J452&lt;=5,(J452-4.3)*$F$3+98,J452)))))))))))</f>
        <v>99.4285714285714</v>
      </c>
      <c r="M452" s="41">
        <f t="shared" si="10"/>
        <v>2.69984172565553</v>
      </c>
    </row>
    <row r="453" spans="8:13">
      <c r="H453" s="8">
        <v>556</v>
      </c>
      <c r="I453" s="8" t="s">
        <v>679</v>
      </c>
      <c r="J453">
        <v>3.42</v>
      </c>
      <c r="K453">
        <v>0</v>
      </c>
      <c r="L453" s="48">
        <f>IF(K453=1,"",IF(J453&lt;1.7,66,IF(J453&lt;2,(J453-1.7)*$F$11+66,IF(J453&lt;2.3,(J453-2)*$F$10+70,IF(J453&lt;2.7,(J453-2.3)*$F$9+73,IF(J453&lt;3,(J453-2.7)*$F$8+76,IF(J453&lt;3.3,(J453-3)*$F$7+80,IF(J453&lt;3.7,(J453-3.3)*$F$6+83,IF(J453&lt;4,(J453-3.7)*$F$5+87,IF(J453&lt;4.3,(J453-4)*$F$4+92,IF(J453&lt;=5,(J453-4.3)*$F$3+98,J453)))))))))))</f>
        <v>84.2</v>
      </c>
      <c r="M453" s="41">
        <f t="shared" si="10"/>
        <v>-1.21258529517925</v>
      </c>
    </row>
    <row r="454" spans="8:13">
      <c r="H454" s="8">
        <v>557</v>
      </c>
      <c r="I454" s="8" t="s">
        <v>680</v>
      </c>
      <c r="J454">
        <v>3.87</v>
      </c>
      <c r="K454">
        <v>0</v>
      </c>
      <c r="L454" s="48">
        <f>IF(K454=1,"",IF(J454&lt;1.7,66,IF(J454&lt;2,(J454-1.7)*$F$11+66,IF(J454&lt;2.3,(J454-2)*$F$10+70,IF(J454&lt;2.7,(J454-2.3)*$F$9+73,IF(J454&lt;3,(J454-2.7)*$F$8+76,IF(J454&lt;3.3,(J454-3)*$F$7+80,IF(J454&lt;3.7,(J454-3.3)*$F$6+83,IF(J454&lt;4,(J454-3.7)*$F$5+87,IF(J454&lt;4.3,(J454-4)*$F$4+92,IF(J454&lt;=5,(J454-4.3)*$F$3+98,J454)))))))))))</f>
        <v>89.8333333333333</v>
      </c>
      <c r="M454" s="41">
        <f t="shared" si="10"/>
        <v>0.234694619031987</v>
      </c>
    </row>
    <row r="455" spans="8:13">
      <c r="H455" s="8">
        <v>558</v>
      </c>
      <c r="I455" s="8" t="s">
        <v>681</v>
      </c>
      <c r="J455">
        <v>89.09</v>
      </c>
      <c r="K455">
        <v>0</v>
      </c>
      <c r="L455" s="48">
        <f>IF(K455=1,"",IF(J455&lt;1.7,66,IF(J455&lt;2,(J455-1.7)*$F$11+66,IF(J455&lt;2.3,(J455-2)*$F$10+70,IF(J455&lt;2.7,(J455-2.3)*$F$9+73,IF(J455&lt;3,(J455-2.7)*$F$8+76,IF(J455&lt;3.3,(J455-3)*$F$7+80,IF(J455&lt;3.7,(J455-3.3)*$F$6+83,IF(J455&lt;4,(J455-3.7)*$F$5+87,IF(J455&lt;4.3,(J455-4)*$F$4+92,IF(J455&lt;=5,(J455-4.3)*$F$3+98,J455)))))))))))</f>
        <v>89.09</v>
      </c>
      <c r="M455" s="41">
        <f t="shared" si="10"/>
        <v>0.0437221806479028</v>
      </c>
    </row>
    <row r="456" spans="8:13">
      <c r="H456" s="8">
        <v>559</v>
      </c>
      <c r="I456" s="8" t="s">
        <v>682</v>
      </c>
      <c r="J456">
        <v>88.36</v>
      </c>
      <c r="K456">
        <v>0</v>
      </c>
      <c r="L456" s="48">
        <f>IF(K456=1,"",IF(J456&lt;1.7,66,IF(J456&lt;2,(J456-1.7)*$F$11+66,IF(J456&lt;2.3,(J456-2)*$F$10+70,IF(J456&lt;2.7,(J456-2.3)*$F$9+73,IF(J456&lt;3,(J456-2.7)*$F$8+76,IF(J456&lt;3.3,(J456-3)*$F$7+80,IF(J456&lt;3.7,(J456-3.3)*$F$6+83,IF(J456&lt;4,(J456-3.7)*$F$5+87,IF(J456&lt;4.3,(J456-4)*$F$4+92,IF(J456&lt;=5,(J456-4.3)*$F$3+98,J456)))))))))))</f>
        <v>88.36</v>
      </c>
      <c r="M456" s="41">
        <f t="shared" si="10"/>
        <v>-0.143824743146335</v>
      </c>
    </row>
    <row r="457" spans="8:13">
      <c r="H457" s="8">
        <v>560</v>
      </c>
      <c r="I457" s="8" t="s">
        <v>683</v>
      </c>
      <c r="J457">
        <v>3.5</v>
      </c>
      <c r="K457">
        <v>0</v>
      </c>
      <c r="L457" s="48">
        <f>IF(K457=1,"",IF(J457&lt;1.7,66,IF(J457&lt;2,(J457-1.7)*$F$11+66,IF(J457&lt;2.3,(J457-2)*$F$10+70,IF(J457&lt;2.7,(J457-2.3)*$F$9+73,IF(J457&lt;3,(J457-2.7)*$F$8+76,IF(J457&lt;3.3,(J457-3)*$F$7+80,IF(J457&lt;3.7,(J457-3.3)*$F$6+83,IF(J457&lt;4,(J457-3.7)*$F$5+87,IF(J457&lt;4.3,(J457-4)*$F$4+92,IF(J457&lt;=5,(J457-4.3)*$F$3+98,J457)))))))))))</f>
        <v>85</v>
      </c>
      <c r="M457" s="41">
        <f t="shared" si="10"/>
        <v>-1.0070544197883</v>
      </c>
    </row>
    <row r="458" spans="8:13">
      <c r="H458" s="8">
        <v>562</v>
      </c>
      <c r="I458" s="8" t="s">
        <v>685</v>
      </c>
      <c r="J458">
        <v>3.91</v>
      </c>
      <c r="K458">
        <v>0</v>
      </c>
      <c r="L458" s="48">
        <f>IF(K458=1,"",IF(J458&lt;1.7,66,IF(J458&lt;2,(J458-1.7)*$F$11+66,IF(J458&lt;2.3,(J458-2)*$F$10+70,IF(J458&lt;2.7,(J458-2.3)*$F$9+73,IF(J458&lt;3,(J458-2.7)*$F$8+76,IF(J458&lt;3.3,(J458-3)*$F$7+80,IF(J458&lt;3.7,(J458-3.3)*$F$6+83,IF(J458&lt;4,(J458-3.7)*$F$5+87,IF(J458&lt;4.3,(J458-4)*$F$4+92,IF(J458&lt;=5,(J458-4.3)*$F$3+98,J458)))))))))))</f>
        <v>90.5</v>
      </c>
      <c r="M458" s="41">
        <f t="shared" si="10"/>
        <v>0.405970348524442</v>
      </c>
    </row>
    <row r="459" spans="8:13">
      <c r="H459" s="8">
        <v>563</v>
      </c>
      <c r="I459" s="8" t="s">
        <v>686</v>
      </c>
      <c r="J459">
        <v>3.82</v>
      </c>
      <c r="K459">
        <v>0</v>
      </c>
      <c r="L459" s="48">
        <f>IF(K459=1,"",IF(J459&lt;1.7,66,IF(J459&lt;2,(J459-1.7)*$F$11+66,IF(J459&lt;2.3,(J459-2)*$F$10+70,IF(J459&lt;2.7,(J459-2.3)*$F$9+73,IF(J459&lt;3,(J459-2.7)*$F$8+76,IF(J459&lt;3.3,(J459-3)*$F$7+80,IF(J459&lt;3.7,(J459-3.3)*$F$6+83,IF(J459&lt;4,(J459-3.7)*$F$5+87,IF(J459&lt;4.3,(J459-4)*$F$4+92,IF(J459&lt;=5,(J459-4.3)*$F$3+98,J459)))))))))))</f>
        <v>89</v>
      </c>
      <c r="M459" s="41">
        <f t="shared" si="10"/>
        <v>0.0205999571664207</v>
      </c>
    </row>
    <row r="460" spans="8:13">
      <c r="H460" s="8">
        <v>564</v>
      </c>
      <c r="I460" s="8" t="s">
        <v>687</v>
      </c>
      <c r="J460">
        <v>3.9</v>
      </c>
      <c r="K460">
        <v>0</v>
      </c>
      <c r="L460" s="48">
        <f>IF(K460=1,"",IF(J460&lt;1.7,66,IF(J460&lt;2,(J460-1.7)*$F$11+66,IF(J460&lt;2.3,(J460-2)*$F$10+70,IF(J460&lt;2.7,(J460-2.3)*$F$9+73,IF(J460&lt;3,(J460-2.7)*$F$8+76,IF(J460&lt;3.3,(J460-3)*$F$7+80,IF(J460&lt;3.7,(J460-3.3)*$F$6+83,IF(J460&lt;4,(J460-3.7)*$F$5+87,IF(J460&lt;4.3,(J460-4)*$F$4+92,IF(J460&lt;=5,(J460-4.3)*$F$3+98,J460)))))))))))</f>
        <v>90.3333333333333</v>
      </c>
      <c r="M460" s="41">
        <f t="shared" si="10"/>
        <v>0.363151416151328</v>
      </c>
    </row>
    <row r="461" spans="8:13">
      <c r="H461" s="8">
        <v>565</v>
      </c>
      <c r="I461" s="8" t="s">
        <v>688</v>
      </c>
      <c r="J461">
        <v>3.75</v>
      </c>
      <c r="K461">
        <v>0</v>
      </c>
      <c r="L461" s="48">
        <f>IF(K461=1,"",IF(J461&lt;1.7,66,IF(J461&lt;2,(J461-1.7)*$F$11+66,IF(J461&lt;2.3,(J461-2)*$F$10+70,IF(J461&lt;2.7,(J461-2.3)*$F$9+73,IF(J461&lt;3,(J461-2.7)*$F$8+76,IF(J461&lt;3.3,(J461-3)*$F$7+80,IF(J461&lt;3.7,(J461-3.3)*$F$6+83,IF(J461&lt;4,(J461-3.7)*$F$5+87,IF(J461&lt;4.3,(J461-4)*$F$4+92,IF(J461&lt;=5,(J461-4.3)*$F$3+98,J461)))))))))))</f>
        <v>87.8333333333333</v>
      </c>
      <c r="M461" s="41">
        <f t="shared" si="10"/>
        <v>-0.279132569445375</v>
      </c>
    </row>
    <row r="462" spans="8:13">
      <c r="H462" s="8">
        <v>566</v>
      </c>
      <c r="I462" s="8" t="s">
        <v>690</v>
      </c>
      <c r="J462">
        <v>92.37</v>
      </c>
      <c r="K462">
        <v>0</v>
      </c>
      <c r="L462" s="48">
        <f>IF(K462=1,"",IF(J462&lt;1.7,66,IF(J462&lt;2,(J462-1.7)*$F$11+66,IF(J462&lt;2.3,(J462-2)*$F$10+70,IF(J462&lt;2.7,(J462-2.3)*$F$9+73,IF(J462&lt;3,(J462-2.7)*$F$8+76,IF(J462&lt;3.3,(J462-3)*$F$7+80,IF(J462&lt;3.7,(J462-3.3)*$F$6+83,IF(J462&lt;4,(J462-3.7)*$F$5+87,IF(J462&lt;4.3,(J462-4)*$F$4+92,IF(J462&lt;=5,(J462-4.3)*$F$3+98,J462)))))))))))</f>
        <v>92.37</v>
      </c>
      <c r="M462" s="41">
        <f t="shared" si="10"/>
        <v>0.886398769750777</v>
      </c>
    </row>
    <row r="463" spans="8:13">
      <c r="H463" s="8">
        <v>568</v>
      </c>
      <c r="I463" s="8" t="s">
        <v>691</v>
      </c>
      <c r="J463">
        <v>86.94</v>
      </c>
      <c r="K463">
        <v>0</v>
      </c>
      <c r="L463" s="48">
        <f>IF(K463=1,"",IF(J463&lt;1.7,66,IF(J463&lt;2,(J463-1.7)*$F$11+66,IF(J463&lt;2.3,(J463-2)*$F$10+70,IF(J463&lt;2.7,(J463-2.3)*$F$9+73,IF(J463&lt;3,(J463-2.7)*$F$8+76,IF(J463&lt;3.3,(J463-3)*$F$7+80,IF(J463&lt;3.7,(J463-3.3)*$F$6+83,IF(J463&lt;4,(J463-3.7)*$F$5+87,IF(J463&lt;4.3,(J463-4)*$F$4+92,IF(J463&lt;=5,(J463-4.3)*$F$3+98,J463)))))))))))</f>
        <v>86.94</v>
      </c>
      <c r="M463" s="41">
        <f t="shared" si="10"/>
        <v>-0.508642046965263</v>
      </c>
    </row>
    <row r="464" spans="8:13">
      <c r="H464" s="8">
        <v>569</v>
      </c>
      <c r="I464" s="8" t="s">
        <v>692</v>
      </c>
      <c r="J464">
        <v>4.44</v>
      </c>
      <c r="K464">
        <v>0</v>
      </c>
      <c r="L464" s="48">
        <f>IF(K464=1,"",IF(J464&lt;1.7,66,IF(J464&lt;2,(J464-1.7)*$F$11+66,IF(J464&lt;2.3,(J464-2)*$F$10+70,IF(J464&lt;2.7,(J464-2.3)*$F$9+73,IF(J464&lt;3,(J464-2.7)*$F$8+76,IF(J464&lt;3.3,(J464-3)*$F$7+80,IF(J464&lt;3.7,(J464-3.3)*$F$6+83,IF(J464&lt;4,(J464-3.7)*$F$5+87,IF(J464&lt;4.3,(J464-4)*$F$4+92,IF(J464&lt;=5,(J464-4.3)*$F$3+98,J464)))))))))))</f>
        <v>98.4</v>
      </c>
      <c r="M464" s="41">
        <f t="shared" si="10"/>
        <v>2.43558774301003</v>
      </c>
    </row>
    <row r="465" spans="8:13">
      <c r="H465" s="8">
        <v>570</v>
      </c>
      <c r="I465" s="8" t="s">
        <v>693</v>
      </c>
      <c r="J465">
        <v>3.81</v>
      </c>
      <c r="K465">
        <v>0</v>
      </c>
      <c r="L465" s="48">
        <f>IF(K465=1,"",IF(J465&lt;1.7,66,IF(J465&lt;2,(J465-1.7)*$F$11+66,IF(J465&lt;2.3,(J465-2)*$F$10+70,IF(J465&lt;2.7,(J465-2.3)*$F$9+73,IF(J465&lt;3,(J465-2.7)*$F$8+76,IF(J465&lt;3.3,(J465-3)*$F$7+80,IF(J465&lt;3.7,(J465-3.3)*$F$6+83,IF(J465&lt;4,(J465-3.7)*$F$5+87,IF(J465&lt;4.3,(J465-4)*$F$4+92,IF(J465&lt;=5,(J465-4.3)*$F$3+98,J465)))))))))))</f>
        <v>88.8333333333333</v>
      </c>
      <c r="M465" s="41">
        <f t="shared" si="10"/>
        <v>-0.0222189752066941</v>
      </c>
    </row>
    <row r="466" spans="8:13">
      <c r="H466" s="8">
        <v>571</v>
      </c>
      <c r="I466" s="8" t="s">
        <v>695</v>
      </c>
      <c r="J466">
        <v>82.74</v>
      </c>
      <c r="K466">
        <v>0</v>
      </c>
      <c r="L466" s="48">
        <f>IF(K466=1,"",IF(J466&lt;1.7,66,IF(J466&lt;2,(J466-1.7)*$F$11+66,IF(J466&lt;2.3,(J466-2)*$F$10+70,IF(J466&lt;2.7,(J466-2.3)*$F$9+73,IF(J466&lt;3,(J466-2.7)*$F$8+76,IF(J466&lt;3.3,(J466-3)*$F$7+80,IF(J466&lt;3.7,(J466-3.3)*$F$6+83,IF(J466&lt;4,(J466-3.7)*$F$5+87,IF(J466&lt;4.3,(J466-4)*$F$4+92,IF(J466&lt;=5,(J466-4.3)*$F$3+98,J466)))))))))))</f>
        <v>82.74</v>
      </c>
      <c r="M466" s="41">
        <f t="shared" si="10"/>
        <v>-1.58767914276773</v>
      </c>
    </row>
    <row r="467" spans="8:13">
      <c r="H467" s="8">
        <v>572</v>
      </c>
      <c r="I467" s="8" t="s">
        <v>696</v>
      </c>
      <c r="J467">
        <v>4.14</v>
      </c>
      <c r="K467">
        <v>0</v>
      </c>
      <c r="L467" s="48">
        <f>IF(K467=1,"",IF(J467&lt;1.7,66,IF(J467&lt;2,(J467-1.7)*$F$11+66,IF(J467&lt;2.3,(J467-2)*$F$10+70,IF(J467&lt;2.7,(J467-2.3)*$F$9+73,IF(J467&lt;3,(J467-2.7)*$F$8+76,IF(J467&lt;3.3,(J467-3)*$F$7+80,IF(J467&lt;3.7,(J467-3.3)*$F$6+83,IF(J467&lt;4,(J467-3.7)*$F$5+87,IF(J467&lt;4.3,(J467-4)*$F$4+92,IF(J467&lt;=5,(J467-4.3)*$F$3+98,J467)))))))))))</f>
        <v>94.8</v>
      </c>
      <c r="M467" s="41">
        <f t="shared" si="10"/>
        <v>1.51069880375077</v>
      </c>
    </row>
    <row r="468" spans="8:13">
      <c r="H468" s="8">
        <v>573</v>
      </c>
      <c r="I468" s="8" t="s">
        <v>697</v>
      </c>
      <c r="J468">
        <v>88.24</v>
      </c>
      <c r="K468">
        <v>0</v>
      </c>
      <c r="L468" s="48">
        <f>IF(K468=1,"",IF(J468&lt;1.7,66,IF(J468&lt;2,(J468-1.7)*$F$11+66,IF(J468&lt;2.3,(J468-2)*$F$10+70,IF(J468&lt;2.7,(J468-2.3)*$F$9+73,IF(J468&lt;3,(J468-2.7)*$F$8+76,IF(J468&lt;3.3,(J468-3)*$F$7+80,IF(J468&lt;3.7,(J468-3.3)*$F$6+83,IF(J468&lt;4,(J468-3.7)*$F$5+87,IF(J468&lt;4.3,(J468-4)*$F$4+92,IF(J468&lt;=5,(J468-4.3)*$F$3+98,J468)))))))))))</f>
        <v>88.24</v>
      </c>
      <c r="M468" s="41">
        <f t="shared" si="10"/>
        <v>-0.174654374454978</v>
      </c>
    </row>
    <row r="469" spans="8:13">
      <c r="H469" s="8">
        <v>574</v>
      </c>
      <c r="I469" s="8" t="s">
        <v>698</v>
      </c>
      <c r="J469">
        <v>147.5</v>
      </c>
      <c r="K469">
        <v>1</v>
      </c>
      <c r="L469" s="48" t="str">
        <f>IF(K469=1,"",IF(J469&lt;1.7,66,IF(J469&lt;2,(J469-1.7)*$F$11+66,IF(J469&lt;2.3,(J469-2)*$F$10+70,IF(J469&lt;2.7,(J469-2.3)*$F$9+73,IF(J469&lt;3,(J469-2.7)*$F$8+76,IF(J469&lt;3.3,(J469-3)*$F$7+80,IF(J469&lt;3.7,(J469-3.3)*$F$6+83,IF(J469&lt;4,(J469-3.7)*$F$5+87,IF(J469&lt;4.3,(J469-4)*$F$4+92,IF(J469&lt;=5,(J469-4.3)*$F$3+98,J469)))))))))))</f>
        <v/>
      </c>
      <c r="M469" s="41">
        <f t="shared" si="10"/>
        <v>-0.115564247780081</v>
      </c>
    </row>
    <row r="470" spans="8:13">
      <c r="H470" s="8">
        <v>575</v>
      </c>
      <c r="I470" s="8" t="s">
        <v>699</v>
      </c>
      <c r="J470">
        <v>91</v>
      </c>
      <c r="K470">
        <v>0</v>
      </c>
      <c r="L470" s="48">
        <f>IF(K470=1,"",IF(J470&lt;1.7,66,IF(J470&lt;2,(J470-1.7)*$F$11+66,IF(J470&lt;2.3,(J470-2)*$F$10+70,IF(J470&lt;2.7,(J470-2.3)*$F$9+73,IF(J470&lt;3,(J470-2.7)*$F$8+76,IF(J470&lt;3.3,(J470-3)*$F$7+80,IF(J470&lt;3.7,(J470-3.3)*$F$6+83,IF(J470&lt;4,(J470-3.7)*$F$5+87,IF(J470&lt;4.3,(J470-4)*$F$4+92,IF(J470&lt;=5,(J470-4.3)*$F$3+98,J470)))))))))))</f>
        <v>91</v>
      </c>
      <c r="M470" s="41">
        <f t="shared" si="10"/>
        <v>0.534427145643783</v>
      </c>
    </row>
    <row r="471" spans="8:13">
      <c r="H471" s="8">
        <v>577</v>
      </c>
      <c r="I471" s="8" t="s">
        <v>700</v>
      </c>
      <c r="J471">
        <v>3.59</v>
      </c>
      <c r="K471">
        <v>0</v>
      </c>
      <c r="L471" s="48">
        <f>IF(K471=1,"",IF(J471&lt;1.7,66,IF(J471&lt;2,(J471-1.7)*$F$11+66,IF(J471&lt;2.3,(J471-2)*$F$10+70,IF(J471&lt;2.7,(J471-2.3)*$F$9+73,IF(J471&lt;3,(J471-2.7)*$F$8+76,IF(J471&lt;3.3,(J471-3)*$F$7+80,IF(J471&lt;3.7,(J471-3.3)*$F$6+83,IF(J471&lt;4,(J471-3.7)*$F$5+87,IF(J471&lt;4.3,(J471-4)*$F$4+92,IF(J471&lt;=5,(J471-4.3)*$F$3+98,J471)))))))))))</f>
        <v>85.9</v>
      </c>
      <c r="M471" s="41">
        <f t="shared" si="10"/>
        <v>-0.775832184973493</v>
      </c>
    </row>
    <row r="472" spans="8:13">
      <c r="H472" s="8">
        <v>579</v>
      </c>
      <c r="I472" s="8" t="s">
        <v>701</v>
      </c>
      <c r="J472">
        <v>4.27</v>
      </c>
      <c r="K472">
        <v>0</v>
      </c>
      <c r="L472" s="48">
        <f>IF(K472=1,"",IF(J472&lt;1.7,66,IF(J472&lt;2,(J472-1.7)*$F$11+66,IF(J472&lt;2.3,(J472-2)*$F$10+70,IF(J472&lt;2.7,(J472-2.3)*$F$9+73,IF(J472&lt;3,(J472-2.7)*$F$8+76,IF(J472&lt;3.3,(J472-3)*$F$7+80,IF(J472&lt;3.7,(J472-3.3)*$F$6+83,IF(J472&lt;4,(J472-3.7)*$F$5+87,IF(J472&lt;4.3,(J472-4)*$F$4+92,IF(J472&lt;=5,(J472-4.3)*$F$3+98,J472)))))))))))</f>
        <v>97.4</v>
      </c>
      <c r="M472" s="41">
        <f t="shared" si="10"/>
        <v>2.17867414877134</v>
      </c>
    </row>
    <row r="473" spans="8:13">
      <c r="H473" s="8">
        <v>580</v>
      </c>
      <c r="I473" s="8" t="s">
        <v>703</v>
      </c>
      <c r="J473">
        <v>4.49</v>
      </c>
      <c r="K473">
        <v>0</v>
      </c>
      <c r="L473" s="48">
        <f>IF(K473=1,"",IF(J473&lt;1.7,66,IF(J473&lt;2,(J473-1.7)*$F$11+66,IF(J473&lt;2.3,(J473-2)*$F$10+70,IF(J473&lt;2.7,(J473-2.3)*$F$9+73,IF(J473&lt;3,(J473-2.7)*$F$8+76,IF(J473&lt;3.3,(J473-3)*$F$7+80,IF(J473&lt;3.7,(J473-3.3)*$F$6+83,IF(J473&lt;4,(J473-3.7)*$F$5+87,IF(J473&lt;4.3,(J473-4)*$F$4+92,IF(J473&lt;=5,(J473-4.3)*$F$3+98,J473)))))))))))</f>
        <v>98.5428571428571</v>
      </c>
      <c r="M473" s="41">
        <f t="shared" si="10"/>
        <v>2.47228968504412</v>
      </c>
    </row>
    <row r="474" spans="8:13">
      <c r="H474" s="8">
        <v>581</v>
      </c>
      <c r="I474" s="8" t="s">
        <v>704</v>
      </c>
      <c r="J474">
        <v>88.5</v>
      </c>
      <c r="K474">
        <v>0</v>
      </c>
      <c r="L474" s="48">
        <f>IF(K474=1,"",IF(J474&lt;1.7,66,IF(J474&lt;2,(J474-1.7)*$F$11+66,IF(J474&lt;2.3,(J474-2)*$F$10+70,IF(J474&lt;2.7,(J474-2.3)*$F$9+73,IF(J474&lt;3,(J474-2.7)*$F$8+76,IF(J474&lt;3.3,(J474-3)*$F$7+80,IF(J474&lt;3.7,(J474-3.3)*$F$6+83,IF(J474&lt;4,(J474-3.7)*$F$5+87,IF(J474&lt;4.3,(J474-4)*$F$4+92,IF(J474&lt;=5,(J474-4.3)*$F$3+98,J474)))))))))))</f>
        <v>88.5</v>
      </c>
      <c r="M474" s="41">
        <f t="shared" si="10"/>
        <v>-0.10785683995292</v>
      </c>
    </row>
    <row r="475" spans="8:13">
      <c r="H475" s="8">
        <v>582</v>
      </c>
      <c r="I475" s="8" t="s">
        <v>705</v>
      </c>
      <c r="J475">
        <v>88.29</v>
      </c>
      <c r="K475">
        <v>0</v>
      </c>
      <c r="L475" s="48">
        <f>IF(K475=1,"",IF(J475&lt;1.7,66,IF(J475&lt;2,(J475-1.7)*$F$11+66,IF(J475&lt;2.3,(J475-2)*$F$10+70,IF(J475&lt;2.7,(J475-2.3)*$F$9+73,IF(J475&lt;3,(J475-2.7)*$F$8+76,IF(J475&lt;3.3,(J475-3)*$F$7+80,IF(J475&lt;3.7,(J475-3.3)*$F$6+83,IF(J475&lt;4,(J475-3.7)*$F$5+87,IF(J475&lt;4.3,(J475-4)*$F$4+92,IF(J475&lt;=5,(J475-4.3)*$F$3+98,J475)))))))))))</f>
        <v>88.29</v>
      </c>
      <c r="M475" s="41">
        <f t="shared" si="10"/>
        <v>-0.161808694743041</v>
      </c>
    </row>
    <row r="476" spans="8:13">
      <c r="H476" s="8">
        <v>583</v>
      </c>
      <c r="I476" s="8" t="s">
        <v>706</v>
      </c>
      <c r="J476">
        <v>89.58</v>
      </c>
      <c r="K476">
        <v>0</v>
      </c>
      <c r="L476" s="48">
        <f>IF(K476=1,"",IF(J476&lt;1.7,66,IF(J476&lt;2,(J476-1.7)*$F$11+66,IF(J476&lt;2.3,(J476-2)*$F$10+70,IF(J476&lt;2.7,(J476-2.3)*$F$9+73,IF(J476&lt;3,(J476-2.7)*$F$8+76,IF(J476&lt;3.3,(J476-3)*$F$7+80,IF(J476&lt;3.7,(J476-3.3)*$F$6+83,IF(J476&lt;4,(J476-3.7)*$F$5+87,IF(J476&lt;4.3,(J476-4)*$F$4+92,IF(J476&lt;=5,(J476-4.3)*$F$3+98,J476)))))))))))</f>
        <v>89.58</v>
      </c>
      <c r="M476" s="41">
        <f t="shared" si="10"/>
        <v>0.169609841824855</v>
      </c>
    </row>
    <row r="477" spans="8:13">
      <c r="H477" s="8">
        <v>584</v>
      </c>
      <c r="I477" s="8" t="s">
        <v>707</v>
      </c>
      <c r="J477">
        <v>4.32</v>
      </c>
      <c r="K477">
        <v>0</v>
      </c>
      <c r="L477" s="48">
        <f>IF(K477=1,"",IF(J477&lt;1.7,66,IF(J477&lt;2,(J477-1.7)*$F$11+66,IF(J477&lt;2.3,(J477-2)*$F$10+70,IF(J477&lt;2.7,(J477-2.3)*$F$9+73,IF(J477&lt;3,(J477-2.7)*$F$8+76,IF(J477&lt;3.3,(J477-3)*$F$7+80,IF(J477&lt;3.7,(J477-3.3)*$F$6+83,IF(J477&lt;4,(J477-3.7)*$F$5+87,IF(J477&lt;4.3,(J477-4)*$F$4+92,IF(J477&lt;=5,(J477-4.3)*$F$3+98,J477)))))))))))</f>
        <v>98.0571428571429</v>
      </c>
      <c r="M477" s="41">
        <f t="shared" si="10"/>
        <v>2.34750308212819</v>
      </c>
    </row>
    <row r="478" spans="8:13">
      <c r="H478" s="8">
        <v>585</v>
      </c>
      <c r="I478" s="8" t="s">
        <v>708</v>
      </c>
      <c r="J478">
        <v>3.66</v>
      </c>
      <c r="K478">
        <v>0</v>
      </c>
      <c r="L478" s="48">
        <f>IF(K478=1,"",IF(J478&lt;1.7,66,IF(J478&lt;2,(J478-1.7)*$F$11+66,IF(J478&lt;2.3,(J478-2)*$F$10+70,IF(J478&lt;2.7,(J478-2.3)*$F$9+73,IF(J478&lt;3,(J478-2.7)*$F$8+76,IF(J478&lt;3.3,(J478-3)*$F$7+80,IF(J478&lt;3.7,(J478-3.3)*$F$6+83,IF(J478&lt;4,(J478-3.7)*$F$5+87,IF(J478&lt;4.3,(J478-4)*$F$4+92,IF(J478&lt;=5,(J478-4.3)*$F$3+98,J478)))))))))))</f>
        <v>86.6</v>
      </c>
      <c r="M478" s="41">
        <f t="shared" si="10"/>
        <v>-0.595992669006416</v>
      </c>
    </row>
    <row r="479" spans="8:13">
      <c r="H479" s="8">
        <v>586</v>
      </c>
      <c r="I479" s="8" t="s">
        <v>709</v>
      </c>
      <c r="J479">
        <v>4.21</v>
      </c>
      <c r="K479">
        <v>0</v>
      </c>
      <c r="L479" s="48">
        <f>IF(K479=1,"",IF(J479&lt;1.7,66,IF(J479&lt;2,(J479-1.7)*$F$11+66,IF(J479&lt;2.3,(J479-2)*$F$10+70,IF(J479&lt;2.7,(J479-2.3)*$F$9+73,IF(J479&lt;3,(J479-2.7)*$F$8+76,IF(J479&lt;3.3,(J479-3)*$F$7+80,IF(J479&lt;3.7,(J479-3.3)*$F$6+83,IF(J479&lt;4,(J479-3.7)*$F$5+87,IF(J479&lt;4.3,(J479-4)*$F$4+92,IF(J479&lt;=5,(J479-4.3)*$F$3+98,J479)))))))))))</f>
        <v>96.2</v>
      </c>
      <c r="M479" s="41">
        <f t="shared" si="10"/>
        <v>1.87037783568493</v>
      </c>
    </row>
    <row r="480" spans="8:13">
      <c r="H480" s="8">
        <v>587</v>
      </c>
      <c r="I480" s="8" t="s">
        <v>710</v>
      </c>
      <c r="J480">
        <v>3.93</v>
      </c>
      <c r="K480">
        <v>0</v>
      </c>
      <c r="L480" s="48">
        <f>IF(K480=1,"",IF(J480&lt;1.7,66,IF(J480&lt;2,(J480-1.7)*$F$11+66,IF(J480&lt;2.3,(J480-2)*$F$10+70,IF(J480&lt;2.7,(J480-2.3)*$F$9+73,IF(J480&lt;3,(J480-2.7)*$F$8+76,IF(J480&lt;3.3,(J480-3)*$F$7+80,IF(J480&lt;3.7,(J480-3.3)*$F$6+83,IF(J480&lt;4,(J480-3.7)*$F$5+87,IF(J480&lt;4.3,(J480-4)*$F$4+92,IF(J480&lt;=5,(J480-4.3)*$F$3+98,J480)))))))))))</f>
        <v>90.8333333333333</v>
      </c>
      <c r="M480" s="41">
        <f t="shared" si="10"/>
        <v>0.491608213270668</v>
      </c>
    </row>
    <row r="481" spans="8:13">
      <c r="H481" s="8">
        <v>588</v>
      </c>
      <c r="I481" s="8" t="s">
        <v>711</v>
      </c>
      <c r="J481">
        <v>4.06</v>
      </c>
      <c r="K481">
        <v>0</v>
      </c>
      <c r="L481" s="48">
        <f>IF(K481=1,"",IF(J481&lt;1.7,66,IF(J481&lt;2,(J481-1.7)*$F$11+66,IF(J481&lt;2.3,(J481-2)*$F$10+70,IF(J481&lt;2.7,(J481-2.3)*$F$9+73,IF(J481&lt;3,(J481-2.7)*$F$8+76,IF(J481&lt;3.3,(J481-3)*$F$7+80,IF(J481&lt;3.7,(J481-3.3)*$F$6+83,IF(J481&lt;4,(J481-3.7)*$F$5+87,IF(J481&lt;4.3,(J481-4)*$F$4+92,IF(J481&lt;=5,(J481-4.3)*$F$3+98,J481)))))))))))</f>
        <v>93.2</v>
      </c>
      <c r="M481" s="41">
        <f t="shared" si="10"/>
        <v>1.09963705296888</v>
      </c>
    </row>
    <row r="482" spans="8:13">
      <c r="H482" s="8">
        <v>589</v>
      </c>
      <c r="I482" s="8" t="s">
        <v>712</v>
      </c>
      <c r="J482">
        <v>88.4</v>
      </c>
      <c r="K482">
        <v>0</v>
      </c>
      <c r="L482" s="48">
        <f>IF(K482=1,"",IF(J482&lt;1.7,66,IF(J482&lt;2,(J482-1.7)*$F$11+66,IF(J482&lt;2.3,(J482-2)*$F$10+70,IF(J482&lt;2.7,(J482-2.3)*$F$9+73,IF(J482&lt;3,(J482-2.7)*$F$8+76,IF(J482&lt;3.3,(J482-3)*$F$7+80,IF(J482&lt;3.7,(J482-3.3)*$F$6+83,IF(J482&lt;4,(J482-3.7)*$F$5+87,IF(J482&lt;4.3,(J482-4)*$F$4+92,IF(J482&lt;=5,(J482-4.3)*$F$3+98,J482)))))))))))</f>
        <v>88.4</v>
      </c>
      <c r="M482" s="41">
        <f t="shared" si="10"/>
        <v>-0.133548199376787</v>
      </c>
    </row>
    <row r="483" spans="8:13">
      <c r="H483" s="8">
        <v>590</v>
      </c>
      <c r="I483" s="8" t="s">
        <v>713</v>
      </c>
      <c r="J483">
        <v>86.5</v>
      </c>
      <c r="K483">
        <v>0</v>
      </c>
      <c r="L483" s="48">
        <f>IF(K483=1,"",IF(J483&lt;1.7,66,IF(J483&lt;2,(J483-1.7)*$F$11+66,IF(J483&lt;2.3,(J483-2)*$F$10+70,IF(J483&lt;2.7,(J483-2.3)*$F$9+73,IF(J483&lt;3,(J483-2.7)*$F$8+76,IF(J483&lt;3.3,(J483-3)*$F$7+80,IF(J483&lt;3.7,(J483-3.3)*$F$6+83,IF(J483&lt;4,(J483-3.7)*$F$5+87,IF(J483&lt;4.3,(J483-4)*$F$4+92,IF(J483&lt;=5,(J483-4.3)*$F$3+98,J483)))))))))))</f>
        <v>86.5</v>
      </c>
      <c r="M483" s="41">
        <f t="shared" si="10"/>
        <v>-0.621684028430282</v>
      </c>
    </row>
    <row r="484" spans="8:13">
      <c r="H484" s="8">
        <v>591</v>
      </c>
      <c r="I484" s="8" t="s">
        <v>714</v>
      </c>
      <c r="J484">
        <v>4.03</v>
      </c>
      <c r="K484">
        <v>0</v>
      </c>
      <c r="L484" s="48">
        <f>IF(K484=1,"",IF(J484&lt;1.7,66,IF(J484&lt;2,(J484-1.7)*$F$11+66,IF(J484&lt;2.3,(J484-2)*$F$10+70,IF(J484&lt;2.7,(J484-2.3)*$F$9+73,IF(J484&lt;3,(J484-2.7)*$F$8+76,IF(J484&lt;3.3,(J484-3)*$F$7+80,IF(J484&lt;3.7,(J484-3.3)*$F$6+83,IF(J484&lt;4,(J484-3.7)*$F$5+87,IF(J484&lt;4.3,(J484-4)*$F$4+92,IF(J484&lt;=5,(J484-4.3)*$F$3+98,J484)))))))))))</f>
        <v>92.6</v>
      </c>
      <c r="M484" s="41">
        <f t="shared" si="10"/>
        <v>0.945488896425675</v>
      </c>
    </row>
    <row r="485" spans="8:13">
      <c r="H485" s="8">
        <v>592</v>
      </c>
      <c r="I485" s="8" t="s">
        <v>716</v>
      </c>
      <c r="J485">
        <v>3.89</v>
      </c>
      <c r="K485">
        <v>0</v>
      </c>
      <c r="L485" s="48">
        <f>IF(K485=1,"",IF(J485&lt;1.7,66,IF(J485&lt;2,(J485-1.7)*$F$11+66,IF(J485&lt;2.3,(J485-2)*$F$10+70,IF(J485&lt;2.7,(J485-2.3)*$F$9+73,IF(J485&lt;3,(J485-2.7)*$F$8+76,IF(J485&lt;3.3,(J485-3)*$F$7+80,IF(J485&lt;3.7,(J485-3.3)*$F$6+83,IF(J485&lt;4,(J485-3.7)*$F$5+87,IF(J485&lt;4.3,(J485-4)*$F$4+92,IF(J485&lt;=5,(J485-4.3)*$F$3+98,J485)))))))))))</f>
        <v>90.1666666666667</v>
      </c>
      <c r="M485" s="41">
        <f t="shared" si="10"/>
        <v>0.320332483778217</v>
      </c>
    </row>
    <row r="486" spans="8:13">
      <c r="H486" s="8">
        <v>593</v>
      </c>
      <c r="I486" s="8" t="s">
        <v>717</v>
      </c>
      <c r="J486">
        <v>4.23</v>
      </c>
      <c r="K486">
        <v>0</v>
      </c>
      <c r="L486" s="48">
        <f>IF(K486=1,"",IF(J486&lt;1.7,66,IF(J486&lt;2,(J486-1.7)*$F$11+66,IF(J486&lt;2.3,(J486-2)*$F$10+70,IF(J486&lt;2.7,(J486-2.3)*$F$9+73,IF(J486&lt;3,(J486-2.7)*$F$8+76,IF(J486&lt;3.3,(J486-3)*$F$7+80,IF(J486&lt;3.7,(J486-3.3)*$F$6+83,IF(J486&lt;4,(J486-3.7)*$F$5+87,IF(J486&lt;4.3,(J486-4)*$F$4+92,IF(J486&lt;=5,(J486-4.3)*$F$3+98,J486)))))))))))</f>
        <v>96.6</v>
      </c>
      <c r="M486" s="41">
        <f t="shared" si="10"/>
        <v>1.9731432733804</v>
      </c>
    </row>
    <row r="487" spans="8:13">
      <c r="H487" s="8">
        <v>595</v>
      </c>
      <c r="I487" s="8" t="s">
        <v>718</v>
      </c>
      <c r="J487">
        <v>3.57</v>
      </c>
      <c r="K487">
        <v>0</v>
      </c>
      <c r="L487" s="48">
        <f>IF(K487=1,"",IF(J487&lt;1.7,66,IF(J487&lt;2,(J487-1.7)*$F$11+66,IF(J487&lt;2.3,(J487-2)*$F$10+70,IF(J487&lt;2.7,(J487-2.3)*$F$9+73,IF(J487&lt;3,(J487-2.7)*$F$8+76,IF(J487&lt;3.3,(J487-3)*$F$7+80,IF(J487&lt;3.7,(J487-3.3)*$F$6+83,IF(J487&lt;4,(J487-3.7)*$F$5+87,IF(J487&lt;4.3,(J487-4)*$F$4+92,IF(J487&lt;=5,(J487-4.3)*$F$3+98,J487)))))))))))</f>
        <v>85.7</v>
      </c>
      <c r="M487" s="41">
        <f t="shared" si="10"/>
        <v>-0.827214903821227</v>
      </c>
    </row>
    <row r="488" spans="8:13">
      <c r="H488" s="8">
        <v>596</v>
      </c>
      <c r="I488" s="8" t="s">
        <v>719</v>
      </c>
      <c r="J488">
        <v>89.56</v>
      </c>
      <c r="K488">
        <v>0</v>
      </c>
      <c r="L488" s="48">
        <f>IF(K488=1,"",IF(J488&lt;1.7,66,IF(J488&lt;2,(J488-1.7)*$F$11+66,IF(J488&lt;2.3,(J488-2)*$F$10+70,IF(J488&lt;2.7,(J488-2.3)*$F$9+73,IF(J488&lt;3,(J488-2.7)*$F$8+76,IF(J488&lt;3.3,(J488-3)*$F$7+80,IF(J488&lt;3.7,(J488-3.3)*$F$6+83,IF(J488&lt;4,(J488-3.7)*$F$5+87,IF(J488&lt;4.3,(J488-4)*$F$4+92,IF(J488&lt;=5,(J488-4.3)*$F$3+98,J488)))))))))))</f>
        <v>89.56</v>
      </c>
      <c r="M488" s="41">
        <f t="shared" si="10"/>
        <v>0.164471569940083</v>
      </c>
    </row>
    <row r="489" spans="8:13">
      <c r="H489" s="8">
        <v>597</v>
      </c>
      <c r="I489" s="8" t="s">
        <v>720</v>
      </c>
      <c r="J489">
        <v>87.32</v>
      </c>
      <c r="K489">
        <v>0</v>
      </c>
      <c r="L489" s="48">
        <f>IF(K489=1,"",IF(J489&lt;1.7,66,IF(J489&lt;2,(J489-1.7)*$F$11+66,IF(J489&lt;2.3,(J489-2)*$F$10+70,IF(J489&lt;2.7,(J489-2.3)*$F$9+73,IF(J489&lt;3,(J489-2.7)*$F$8+76,IF(J489&lt;3.3,(J489-3)*$F$7+80,IF(J489&lt;3.7,(J489-3.3)*$F$6+83,IF(J489&lt;4,(J489-3.7)*$F$5+87,IF(J489&lt;4.3,(J489-4)*$F$4+92,IF(J489&lt;=5,(J489-4.3)*$F$3+98,J489)))))))))))</f>
        <v>87.32</v>
      </c>
      <c r="M489" s="41">
        <f t="shared" si="10"/>
        <v>-0.411014881154566</v>
      </c>
    </row>
    <row r="490" spans="8:13">
      <c r="H490" s="8">
        <v>598</v>
      </c>
      <c r="I490" s="8" t="s">
        <v>468</v>
      </c>
      <c r="J490">
        <v>4.37</v>
      </c>
      <c r="K490">
        <v>0</v>
      </c>
      <c r="L490" s="48">
        <f>IF(K490=1,"",IF(J490&lt;1.7,66,IF(J490&lt;2,(J490-1.7)*$F$11+66,IF(J490&lt;2.3,(J490-2)*$F$10+70,IF(J490&lt;2.7,(J490-2.3)*$F$9+73,IF(J490&lt;3,(J490-2.7)*$F$8+76,IF(J490&lt;3.3,(J490-3)*$F$7+80,IF(J490&lt;3.7,(J490-3.3)*$F$6+83,IF(J490&lt;4,(J490-3.7)*$F$5+87,IF(J490&lt;4.3,(J490-4)*$F$4+92,IF(J490&lt;=5,(J490-4.3)*$F$3+98,J490)))))))))))</f>
        <v>98.2</v>
      </c>
      <c r="M490" s="41">
        <f t="shared" si="10"/>
        <v>2.38420502416229</v>
      </c>
    </row>
    <row r="491" spans="8:13">
      <c r="H491" s="8">
        <v>599</v>
      </c>
      <c r="I491" s="8" t="s">
        <v>721</v>
      </c>
      <c r="J491">
        <v>3.56</v>
      </c>
      <c r="K491">
        <v>0</v>
      </c>
      <c r="L491" s="48">
        <f>IF(K491=1,"",IF(J491&lt;1.7,66,IF(J491&lt;2,(J491-1.7)*$F$11+66,IF(J491&lt;2.3,(J491-2)*$F$10+70,IF(J491&lt;2.7,(J491-2.3)*$F$9+73,IF(J491&lt;3,(J491-2.7)*$F$8+76,IF(J491&lt;3.3,(J491-3)*$F$7+80,IF(J491&lt;3.7,(J491-3.3)*$F$6+83,IF(J491&lt;4,(J491-3.7)*$F$5+87,IF(J491&lt;4.3,(J491-4)*$F$4+92,IF(J491&lt;=5,(J491-4.3)*$F$3+98,J491)))))))))))</f>
        <v>85.6</v>
      </c>
      <c r="M491" s="41">
        <f t="shared" si="10"/>
        <v>-0.852906263245097</v>
      </c>
    </row>
    <row r="492" spans="8:13">
      <c r="H492" s="8">
        <v>600</v>
      </c>
      <c r="I492" s="8" t="s">
        <v>722</v>
      </c>
      <c r="J492">
        <v>88.78</v>
      </c>
      <c r="K492">
        <v>0</v>
      </c>
      <c r="L492" s="48">
        <f>IF(K492=1,"",IF(J492&lt;1.7,66,IF(J492&lt;2,(J492-1.7)*$F$11+66,IF(J492&lt;2.3,(J492-2)*$F$10+70,IF(J492&lt;2.7,(J492-2.3)*$F$9+73,IF(J492&lt;3,(J492-2.7)*$F$8+76,IF(J492&lt;3.3,(J492-3)*$F$7+80,IF(J492&lt;3.7,(J492-3.3)*$F$6+83,IF(J492&lt;4,(J492-3.7)*$F$5+87,IF(J492&lt;4.3,(J492-4)*$F$4+92,IF(J492&lt;=5,(J492-4.3)*$F$3+98,J492)))))))))))</f>
        <v>88.78</v>
      </c>
      <c r="M492" s="41">
        <f t="shared" si="10"/>
        <v>-0.0359210335660889</v>
      </c>
    </row>
    <row r="493" spans="8:13">
      <c r="H493" s="8">
        <v>602</v>
      </c>
      <c r="I493" s="8" t="s">
        <v>723</v>
      </c>
      <c r="J493">
        <v>3.65</v>
      </c>
      <c r="K493">
        <v>0</v>
      </c>
      <c r="L493" s="48">
        <f>IF(K493=1,"",IF(J493&lt;1.7,66,IF(J493&lt;2,(J493-1.7)*$F$11+66,IF(J493&lt;2.3,(J493-2)*$F$10+70,IF(J493&lt;2.7,(J493-2.3)*$F$9+73,IF(J493&lt;3,(J493-2.7)*$F$8+76,IF(J493&lt;3.3,(J493-3)*$F$7+80,IF(J493&lt;3.7,(J493-3.3)*$F$6+83,IF(J493&lt;4,(J493-3.7)*$F$5+87,IF(J493&lt;4.3,(J493-4)*$F$4+92,IF(J493&lt;=5,(J493-4.3)*$F$3+98,J493)))))))))))</f>
        <v>86.5</v>
      </c>
      <c r="M493" s="41">
        <f t="shared" si="10"/>
        <v>-0.621684028430282</v>
      </c>
    </row>
    <row r="494" spans="8:13">
      <c r="H494" s="8">
        <v>603</v>
      </c>
      <c r="I494" s="8" t="s">
        <v>725</v>
      </c>
      <c r="J494">
        <v>3.62</v>
      </c>
      <c r="K494">
        <v>0</v>
      </c>
      <c r="L494" s="48">
        <f>IF(K494=1,"",IF(J494&lt;1.7,66,IF(J494&lt;2,(J494-1.7)*$F$11+66,IF(J494&lt;2.3,(J494-2)*$F$10+70,IF(J494&lt;2.7,(J494-2.3)*$F$9+73,IF(J494&lt;3,(J494-2.7)*$F$8+76,IF(J494&lt;3.3,(J494-3)*$F$7+80,IF(J494&lt;3.7,(J494-3.3)*$F$6+83,IF(J494&lt;4,(J494-3.7)*$F$5+87,IF(J494&lt;4.3,(J494-4)*$F$4+92,IF(J494&lt;=5,(J494-4.3)*$F$3+98,J494)))))))))))</f>
        <v>86.2</v>
      </c>
      <c r="M494" s="41">
        <f t="shared" si="10"/>
        <v>-0.698758106701886</v>
      </c>
    </row>
    <row r="495" spans="8:13">
      <c r="H495" s="8">
        <v>605</v>
      </c>
      <c r="I495" s="8" t="s">
        <v>727</v>
      </c>
      <c r="J495">
        <v>3.89</v>
      </c>
      <c r="K495">
        <v>0</v>
      </c>
      <c r="L495" s="48">
        <f>IF(K495=1,"",IF(J495&lt;1.7,66,IF(J495&lt;2,(J495-1.7)*$F$11+66,IF(J495&lt;2.3,(J495-2)*$F$10+70,IF(J495&lt;2.7,(J495-2.3)*$F$9+73,IF(J495&lt;3,(J495-2.7)*$F$8+76,IF(J495&lt;3.3,(J495-3)*$F$7+80,IF(J495&lt;3.7,(J495-3.3)*$F$6+83,IF(J495&lt;4,(J495-3.7)*$F$5+87,IF(J495&lt;4.3,(J495-4)*$F$4+92,IF(J495&lt;=5,(J495-4.3)*$F$3+98,J495)))))))))))</f>
        <v>90.1666666666667</v>
      </c>
      <c r="M495" s="41">
        <f t="shared" si="10"/>
        <v>0.320332483778217</v>
      </c>
    </row>
    <row r="496" spans="8:13">
      <c r="H496" s="8">
        <v>606</v>
      </c>
      <c r="I496" s="8" t="s">
        <v>728</v>
      </c>
      <c r="J496">
        <v>87.42</v>
      </c>
      <c r="K496">
        <v>0</v>
      </c>
      <c r="L496" s="48">
        <f>IF(K496=1,"",IF(J496&lt;1.7,66,IF(J496&lt;2,(J496-1.7)*$F$11+66,IF(J496&lt;2.3,(J496-2)*$F$10+70,IF(J496&lt;2.7,(J496-2.3)*$F$9+73,IF(J496&lt;3,(J496-2.7)*$F$8+76,IF(J496&lt;3.3,(J496-3)*$F$7+80,IF(J496&lt;3.7,(J496-3.3)*$F$6+83,IF(J496&lt;4,(J496-3.7)*$F$5+87,IF(J496&lt;4.3,(J496-4)*$F$4+92,IF(J496&lt;=5,(J496-4.3)*$F$3+98,J496)))))))))))</f>
        <v>87.42</v>
      </c>
      <c r="M496" s="41">
        <f t="shared" si="10"/>
        <v>-0.385323521730695</v>
      </c>
    </row>
    <row r="497" spans="8:13">
      <c r="H497" s="8">
        <v>607</v>
      </c>
      <c r="I497" s="8" t="s">
        <v>729</v>
      </c>
      <c r="J497">
        <v>90.8</v>
      </c>
      <c r="K497">
        <v>0</v>
      </c>
      <c r="L497" s="48">
        <f>IF(K497=1,"",IF(J497&lt;1.7,66,IF(J497&lt;2,(J497-1.7)*$F$11+66,IF(J497&lt;2.3,(J497-2)*$F$10+70,IF(J497&lt;2.7,(J497-2.3)*$F$9+73,IF(J497&lt;3,(J497-2.7)*$F$8+76,IF(J497&lt;3.3,(J497-3)*$F$7+80,IF(J497&lt;3.7,(J497-3.3)*$F$6+83,IF(J497&lt;4,(J497-3.7)*$F$5+87,IF(J497&lt;4.3,(J497-4)*$F$4+92,IF(J497&lt;=5,(J497-4.3)*$F$3+98,J497)))))))))))</f>
        <v>90.8</v>
      </c>
      <c r="M497" s="41">
        <f t="shared" si="10"/>
        <v>0.483044426796046</v>
      </c>
    </row>
    <row r="498" spans="8:13">
      <c r="H498" s="8">
        <v>608</v>
      </c>
      <c r="I498" s="8" t="s">
        <v>730</v>
      </c>
      <c r="J498">
        <v>3.93</v>
      </c>
      <c r="K498">
        <v>0</v>
      </c>
      <c r="L498" s="48">
        <f>IF(K498=1,"",IF(J498&lt;1.7,66,IF(J498&lt;2,(J498-1.7)*$F$11+66,IF(J498&lt;2.3,(J498-2)*$F$10+70,IF(J498&lt;2.7,(J498-2.3)*$F$9+73,IF(J498&lt;3,(J498-2.7)*$F$8+76,IF(J498&lt;3.3,(J498-3)*$F$7+80,IF(J498&lt;3.7,(J498-3.3)*$F$6+83,IF(J498&lt;4,(J498-3.7)*$F$5+87,IF(J498&lt;4.3,(J498-4)*$F$4+92,IF(J498&lt;=5,(J498-4.3)*$F$3+98,J498)))))))))))</f>
        <v>90.8333333333333</v>
      </c>
      <c r="M498" s="41">
        <f t="shared" si="10"/>
        <v>0.491608213270668</v>
      </c>
    </row>
    <row r="499" spans="8:13">
      <c r="H499" s="8">
        <v>609</v>
      </c>
      <c r="I499" s="8" t="s">
        <v>732</v>
      </c>
      <c r="J499">
        <v>89.35</v>
      </c>
      <c r="K499">
        <v>0</v>
      </c>
      <c r="L499" s="48">
        <f>IF(K499=1,"",IF(J499&lt;1.7,66,IF(J499&lt;2,(J499-1.7)*$F$11+66,IF(J499&lt;2.3,(J499-2)*$F$10+70,IF(J499&lt;2.7,(J499-2.3)*$F$9+73,IF(J499&lt;3,(J499-2.7)*$F$8+76,IF(J499&lt;3.3,(J499-3)*$F$7+80,IF(J499&lt;3.7,(J499-3.3)*$F$6+83,IF(J499&lt;4,(J499-3.7)*$F$5+87,IF(J499&lt;4.3,(J499-4)*$F$4+92,IF(J499&lt;=5,(J499-4.3)*$F$3+98,J499)))))))))))</f>
        <v>89.35</v>
      </c>
      <c r="M499" s="41">
        <f t="shared" si="10"/>
        <v>0.110519715149958</v>
      </c>
    </row>
    <row r="500" spans="8:13">
      <c r="H500" s="8">
        <v>610</v>
      </c>
      <c r="I500" s="8" t="s">
        <v>733</v>
      </c>
      <c r="J500">
        <v>89.8</v>
      </c>
      <c r="K500">
        <v>0</v>
      </c>
      <c r="L500" s="48">
        <f>IF(K500=1,"",IF(J500&lt;1.7,66,IF(J500&lt;2,(J500-1.7)*$F$11+66,IF(J500&lt;2.3,(J500-2)*$F$10+70,IF(J500&lt;2.7,(J500-2.3)*$F$9+73,IF(J500&lt;3,(J500-2.7)*$F$8+76,IF(J500&lt;3.3,(J500-3)*$F$7+80,IF(J500&lt;3.7,(J500-3.3)*$F$6+83,IF(J500&lt;4,(J500-3.7)*$F$5+87,IF(J500&lt;4.3,(J500-4)*$F$4+92,IF(J500&lt;=5,(J500-4.3)*$F$3+98,J500)))))))))))</f>
        <v>89.8</v>
      </c>
      <c r="M500" s="41">
        <f t="shared" si="10"/>
        <v>0.226130832557365</v>
      </c>
    </row>
    <row r="501" spans="8:13">
      <c r="H501" s="8">
        <v>612</v>
      </c>
      <c r="I501" s="8" t="s">
        <v>734</v>
      </c>
      <c r="J501">
        <v>3.69</v>
      </c>
      <c r="K501">
        <v>0</v>
      </c>
      <c r="L501" s="48">
        <f>IF(K501=1,"",IF(J501&lt;1.7,66,IF(J501&lt;2,(J501-1.7)*$F$11+66,IF(J501&lt;2.3,(J501-2)*$F$10+70,IF(J501&lt;2.7,(J501-2.3)*$F$9+73,IF(J501&lt;3,(J501-2.7)*$F$8+76,IF(J501&lt;3.3,(J501-3)*$F$7+80,IF(J501&lt;3.7,(J501-3.3)*$F$6+83,IF(J501&lt;4,(J501-3.7)*$F$5+87,IF(J501&lt;4.3,(J501-4)*$F$4+92,IF(J501&lt;=5,(J501-4.3)*$F$3+98,J501)))))))))))</f>
        <v>86.9</v>
      </c>
      <c r="M501" s="41">
        <f t="shared" si="10"/>
        <v>-0.518918590734812</v>
      </c>
    </row>
    <row r="502" spans="8:13">
      <c r="H502" s="8">
        <v>614</v>
      </c>
      <c r="I502" s="8" t="s">
        <v>735</v>
      </c>
      <c r="J502">
        <v>3.57</v>
      </c>
      <c r="K502">
        <v>0</v>
      </c>
      <c r="L502" s="48">
        <f>IF(K502=1,"",IF(J502&lt;1.7,66,IF(J502&lt;2,(J502-1.7)*$F$11+66,IF(J502&lt;2.3,(J502-2)*$F$10+70,IF(J502&lt;2.7,(J502-2.3)*$F$9+73,IF(J502&lt;3,(J502-2.7)*$F$8+76,IF(J502&lt;3.3,(J502-3)*$F$7+80,IF(J502&lt;3.7,(J502-3.3)*$F$6+83,IF(J502&lt;4,(J502-3.7)*$F$5+87,IF(J502&lt;4.3,(J502-4)*$F$4+92,IF(J502&lt;=5,(J502-4.3)*$F$3+98,J502)))))))))))</f>
        <v>85.7</v>
      </c>
      <c r="M502" s="41">
        <f t="shared" si="10"/>
        <v>-0.827214903821227</v>
      </c>
    </row>
    <row r="503" spans="8:13">
      <c r="H503" s="8">
        <v>617</v>
      </c>
      <c r="I503" s="8" t="s">
        <v>736</v>
      </c>
      <c r="J503">
        <v>87.37</v>
      </c>
      <c r="K503">
        <v>0</v>
      </c>
      <c r="L503" s="48">
        <f>IF(K503=1,"",IF(J503&lt;1.7,66,IF(J503&lt;2,(J503-1.7)*$F$11+66,IF(J503&lt;2.3,(J503-2)*$F$10+70,IF(J503&lt;2.7,(J503-2.3)*$F$9+73,IF(J503&lt;3,(J503-2.7)*$F$8+76,IF(J503&lt;3.3,(J503-3)*$F$7+80,IF(J503&lt;3.7,(J503-3.3)*$F$6+83,IF(J503&lt;4,(J503-3.7)*$F$5+87,IF(J503&lt;4.3,(J503-4)*$F$4+92,IF(J503&lt;=5,(J503-4.3)*$F$3+98,J503)))))))))))</f>
        <v>87.37</v>
      </c>
      <c r="M503" s="41">
        <f t="shared" si="10"/>
        <v>-0.398169201442629</v>
      </c>
    </row>
    <row r="504" spans="8:13">
      <c r="H504" s="8">
        <v>618</v>
      </c>
      <c r="I504" s="8" t="s">
        <v>737</v>
      </c>
      <c r="J504">
        <v>87.96</v>
      </c>
      <c r="K504">
        <v>0</v>
      </c>
      <c r="L504" s="48">
        <f>IF(K504=1,"",IF(J504&lt;1.7,66,IF(J504&lt;2,(J504-1.7)*$F$11+66,IF(J504&lt;2.3,(J504-2)*$F$10+70,IF(J504&lt;2.7,(J504-2.3)*$F$9+73,IF(J504&lt;3,(J504-2.7)*$F$8+76,IF(J504&lt;3.3,(J504-3)*$F$7+80,IF(J504&lt;3.7,(J504-3.3)*$F$6+83,IF(J504&lt;4,(J504-3.7)*$F$5+87,IF(J504&lt;4.3,(J504-4)*$F$4+92,IF(J504&lt;=5,(J504-4.3)*$F$3+98,J504)))))))))))</f>
        <v>87.96</v>
      </c>
      <c r="M504" s="41">
        <f t="shared" si="10"/>
        <v>-0.246590180841809</v>
      </c>
    </row>
    <row r="505" spans="8:13">
      <c r="H505" s="8">
        <v>619</v>
      </c>
      <c r="I505" s="8" t="s">
        <v>738</v>
      </c>
      <c r="J505">
        <v>89.17</v>
      </c>
      <c r="K505">
        <v>0</v>
      </c>
      <c r="L505" s="48">
        <f>IF(K505=1,"",IF(J505&lt;1.7,66,IF(J505&lt;2,(J505-1.7)*$F$11+66,IF(J505&lt;2.3,(J505-2)*$F$10+70,IF(J505&lt;2.7,(J505-2.3)*$F$9+73,IF(J505&lt;3,(J505-2.7)*$F$8+76,IF(J505&lt;3.3,(J505-3)*$F$7+80,IF(J505&lt;3.7,(J505-3.3)*$F$6+83,IF(J505&lt;4,(J505-3.7)*$F$5+87,IF(J505&lt;4.3,(J505-4)*$F$4+92,IF(J505&lt;=5,(J505-4.3)*$F$3+98,J505)))))))))))</f>
        <v>89.17</v>
      </c>
      <c r="M505" s="41">
        <f t="shared" si="10"/>
        <v>0.0642752681869969</v>
      </c>
    </row>
    <row r="506" spans="8:13">
      <c r="H506" s="8">
        <v>620</v>
      </c>
      <c r="I506" s="8" t="s">
        <v>739</v>
      </c>
      <c r="J506">
        <v>87.32</v>
      </c>
      <c r="K506">
        <v>0</v>
      </c>
      <c r="L506" s="48">
        <f>IF(K506=1,"",IF(J506&lt;1.7,66,IF(J506&lt;2,(J506-1.7)*$F$11+66,IF(J506&lt;2.3,(J506-2)*$F$10+70,IF(J506&lt;2.7,(J506-2.3)*$F$9+73,IF(J506&lt;3,(J506-2.7)*$F$8+76,IF(J506&lt;3.3,(J506-3)*$F$7+80,IF(J506&lt;3.7,(J506-3.3)*$F$6+83,IF(J506&lt;4,(J506-3.7)*$F$5+87,IF(J506&lt;4.3,(J506-4)*$F$4+92,IF(J506&lt;=5,(J506-4.3)*$F$3+98,J506)))))))))))</f>
        <v>87.32</v>
      </c>
      <c r="M506" s="41">
        <f t="shared" si="10"/>
        <v>-0.411014881154566</v>
      </c>
    </row>
    <row r="507" spans="8:13">
      <c r="H507" s="8">
        <v>621</v>
      </c>
      <c r="I507" s="8" t="s">
        <v>740</v>
      </c>
      <c r="J507">
        <v>4.31</v>
      </c>
      <c r="K507">
        <v>0</v>
      </c>
      <c r="L507" s="48">
        <f>IF(K507=1,"",IF(J507&lt;1.7,66,IF(J507&lt;2,(J507-1.7)*$F$11+66,IF(J507&lt;2.3,(J507-2)*$F$10+70,IF(J507&lt;2.7,(J507-2.3)*$F$9+73,IF(J507&lt;3,(J507-2.7)*$F$8+76,IF(J507&lt;3.3,(J507-3)*$F$7+80,IF(J507&lt;3.7,(J507-3.3)*$F$6+83,IF(J507&lt;4,(J507-3.7)*$F$5+87,IF(J507&lt;4.3,(J507-4)*$F$4+92,IF(J507&lt;=5,(J507-4.3)*$F$3+98,J507)))))))))))</f>
        <v>98.0285714285714</v>
      </c>
      <c r="M507" s="41">
        <f t="shared" si="10"/>
        <v>2.34016269372137</v>
      </c>
    </row>
    <row r="508" spans="8:13">
      <c r="H508" s="8">
        <v>623</v>
      </c>
      <c r="I508" s="8" t="s">
        <v>741</v>
      </c>
      <c r="J508">
        <v>87.99</v>
      </c>
      <c r="K508">
        <v>0</v>
      </c>
      <c r="L508" s="48">
        <f>IF(K508=1,"",IF(J508&lt;1.7,66,IF(J508&lt;2,(J508-1.7)*$F$11+66,IF(J508&lt;2.3,(J508-2)*$F$10+70,IF(J508&lt;2.7,(J508-2.3)*$F$9+73,IF(J508&lt;3,(J508-2.7)*$F$8+76,IF(J508&lt;3.3,(J508-3)*$F$7+80,IF(J508&lt;3.7,(J508-3.3)*$F$6+83,IF(J508&lt;4,(J508-3.7)*$F$5+87,IF(J508&lt;4.3,(J508-4)*$F$4+92,IF(J508&lt;=5,(J508-4.3)*$F$3+98,J508)))))))))))</f>
        <v>87.99</v>
      </c>
      <c r="M508" s="41">
        <f t="shared" si="10"/>
        <v>-0.238882773014649</v>
      </c>
    </row>
    <row r="509" spans="8:13">
      <c r="H509" s="8">
        <v>624</v>
      </c>
      <c r="I509" s="8" t="s">
        <v>742</v>
      </c>
      <c r="J509">
        <v>3.47</v>
      </c>
      <c r="K509">
        <v>0</v>
      </c>
      <c r="L509" s="48">
        <f>IF(K509=1,"",IF(J509&lt;1.7,66,IF(J509&lt;2,(J509-1.7)*$F$11+66,IF(J509&lt;2.3,(J509-2)*$F$10+70,IF(J509&lt;2.7,(J509-2.3)*$F$9+73,IF(J509&lt;3,(J509-2.7)*$F$8+76,IF(J509&lt;3.3,(J509-3)*$F$7+80,IF(J509&lt;3.7,(J509-3.3)*$F$6+83,IF(J509&lt;4,(J509-3.7)*$F$5+87,IF(J509&lt;4.3,(J509-4)*$F$4+92,IF(J509&lt;=5,(J509-4.3)*$F$3+98,J509)))))))))))</f>
        <v>84.7</v>
      </c>
      <c r="M509" s="41">
        <f t="shared" si="10"/>
        <v>-1.08412849805991</v>
      </c>
    </row>
    <row r="510" spans="8:13">
      <c r="H510" s="8">
        <v>625</v>
      </c>
      <c r="I510" s="8" t="s">
        <v>743</v>
      </c>
      <c r="J510">
        <v>89.55</v>
      </c>
      <c r="K510">
        <v>0</v>
      </c>
      <c r="L510" s="48">
        <f>IF(K510=1,"",IF(J510&lt;1.7,66,IF(J510&lt;2,(J510-1.7)*$F$11+66,IF(J510&lt;2.3,(J510-2)*$F$10+70,IF(J510&lt;2.7,(J510-2.3)*$F$9+73,IF(J510&lt;3,(J510-2.7)*$F$8+76,IF(J510&lt;3.3,(J510-3)*$F$7+80,IF(J510&lt;3.7,(J510-3.3)*$F$6+83,IF(J510&lt;4,(J510-3.7)*$F$5+87,IF(J510&lt;4.3,(J510-4)*$F$4+92,IF(J510&lt;=5,(J510-4.3)*$F$3+98,J510)))))))))))</f>
        <v>89.55</v>
      </c>
      <c r="M510" s="41">
        <f t="shared" si="10"/>
        <v>0.161902433997695</v>
      </c>
    </row>
    <row r="511" spans="8:13">
      <c r="H511" s="8">
        <v>626</v>
      </c>
      <c r="I511" s="8" t="s">
        <v>744</v>
      </c>
      <c r="J511">
        <v>88.64</v>
      </c>
      <c r="K511">
        <v>0</v>
      </c>
      <c r="L511" s="48">
        <f>IF(K511=1,"",IF(J511&lt;1.7,66,IF(J511&lt;2,(J511-1.7)*$F$11+66,IF(J511&lt;2.3,(J511-2)*$F$10+70,IF(J511&lt;2.7,(J511-2.3)*$F$9+73,IF(J511&lt;3,(J511-2.7)*$F$8+76,IF(J511&lt;3.3,(J511-3)*$F$7+80,IF(J511&lt;3.7,(J511-3.3)*$F$6+83,IF(J511&lt;4,(J511-3.7)*$F$5+87,IF(J511&lt;4.3,(J511-4)*$F$4+92,IF(J511&lt;=5,(J511-4.3)*$F$3+98,J511)))))))))))</f>
        <v>88.64</v>
      </c>
      <c r="M511" s="41">
        <f t="shared" si="10"/>
        <v>-0.0718889367595044</v>
      </c>
    </row>
    <row r="512" spans="8:13">
      <c r="H512" s="8">
        <v>631</v>
      </c>
      <c r="I512" s="8" t="s">
        <v>745</v>
      </c>
      <c r="J512">
        <v>92.53</v>
      </c>
      <c r="K512">
        <v>0</v>
      </c>
      <c r="L512" s="48">
        <f>IF(K512=1,"",IF(J512&lt;1.7,66,IF(J512&lt;2,(J512-1.7)*$F$11+66,IF(J512&lt;2.3,(J512-2)*$F$10+70,IF(J512&lt;2.7,(J512-2.3)*$F$9+73,IF(J512&lt;3,(J512-2.7)*$F$8+76,IF(J512&lt;3.3,(J512-3)*$F$7+80,IF(J512&lt;3.7,(J512-3.3)*$F$6+83,IF(J512&lt;4,(J512-3.7)*$F$5+87,IF(J512&lt;4.3,(J512-4)*$F$4+92,IF(J512&lt;=5,(J512-4.3)*$F$3+98,J512)))))))))))</f>
        <v>92.53</v>
      </c>
      <c r="M512" s="41">
        <f t="shared" si="10"/>
        <v>0.927504944828966</v>
      </c>
    </row>
    <row r="513" spans="8:13">
      <c r="H513" s="8">
        <v>633</v>
      </c>
      <c r="I513" s="8" t="s">
        <v>746</v>
      </c>
      <c r="J513">
        <v>88.22</v>
      </c>
      <c r="K513">
        <v>0</v>
      </c>
      <c r="L513" s="48">
        <f>IF(K513=1,"",IF(J513&lt;1.7,66,IF(J513&lt;2,(J513-1.7)*$F$11+66,IF(J513&lt;2.3,(J513-2)*$F$10+70,IF(J513&lt;2.7,(J513-2.3)*$F$9+73,IF(J513&lt;3,(J513-2.7)*$F$8+76,IF(J513&lt;3.3,(J513-3)*$F$7+80,IF(J513&lt;3.7,(J513-3.3)*$F$6+83,IF(J513&lt;4,(J513-3.7)*$F$5+87,IF(J513&lt;4.3,(J513-4)*$F$4+92,IF(J513&lt;=5,(J513-4.3)*$F$3+98,J513)))))))))))</f>
        <v>88.22</v>
      </c>
      <c r="M513" s="41">
        <f t="shared" si="10"/>
        <v>-0.179792646339751</v>
      </c>
    </row>
    <row r="514" spans="8:13">
      <c r="H514" s="8">
        <v>634</v>
      </c>
      <c r="I514" s="8" t="s">
        <v>747</v>
      </c>
      <c r="J514">
        <v>80.48</v>
      </c>
      <c r="K514">
        <v>0</v>
      </c>
      <c r="L514" s="48">
        <f>IF(K514=1,"",IF(J514&lt;1.7,66,IF(J514&lt;2,(J514-1.7)*$F$11+66,IF(J514&lt;2.3,(J514-2)*$F$10+70,IF(J514&lt;2.7,(J514-2.3)*$F$9+73,IF(J514&lt;3,(J514-2.7)*$F$8+76,IF(J514&lt;3.3,(J514-3)*$F$7+80,IF(J514&lt;3.7,(J514-3.3)*$F$6+83,IF(J514&lt;4,(J514-3.7)*$F$5+87,IF(J514&lt;4.3,(J514-4)*$F$4+92,IF(J514&lt;=5,(J514-4.3)*$F$3+98,J514)))))))))))</f>
        <v>80.48</v>
      </c>
      <c r="M514" s="41">
        <f t="shared" si="10"/>
        <v>-2.16830386574714</v>
      </c>
    </row>
    <row r="515" spans="8:13">
      <c r="H515" s="8">
        <v>635</v>
      </c>
      <c r="I515" s="8" t="s">
        <v>748</v>
      </c>
      <c r="J515">
        <v>3.63</v>
      </c>
      <c r="K515">
        <v>0</v>
      </c>
      <c r="L515" s="48">
        <f>IF(K515=1,"",IF(J515&lt;1.7,66,IF(J515&lt;2,(J515-1.7)*$F$11+66,IF(J515&lt;2.3,(J515-2)*$F$10+70,IF(J515&lt;2.7,(J515-2.3)*$F$9+73,IF(J515&lt;3,(J515-2.7)*$F$8+76,IF(J515&lt;3.3,(J515-3)*$F$7+80,IF(J515&lt;3.7,(J515-3.3)*$F$6+83,IF(J515&lt;4,(J515-3.7)*$F$5+87,IF(J515&lt;4.3,(J515-4)*$F$4+92,IF(J515&lt;=5,(J515-4.3)*$F$3+98,J515)))))))))))</f>
        <v>86.3</v>
      </c>
      <c r="M515" s="41">
        <f t="shared" ref="M515:M578" si="11">IFERROR(((L515-AVERAGE($L$2:$L$978))/STDEV($L$2:$L$978)),(MEDIAN($L$2:$L$978)-AVERAGE($L$2:$L$978))/STDEV($L$2:$L$978))</f>
        <v>-0.673066747278019</v>
      </c>
    </row>
    <row r="516" spans="8:13">
      <c r="H516" s="8">
        <v>636</v>
      </c>
      <c r="I516" s="8" t="s">
        <v>749</v>
      </c>
      <c r="J516">
        <v>88.2</v>
      </c>
      <c r="K516">
        <v>0</v>
      </c>
      <c r="L516" s="48">
        <f>IF(K516=1,"",IF(J516&lt;1.7,66,IF(J516&lt;2,(J516-1.7)*$F$11+66,IF(J516&lt;2.3,(J516-2)*$F$10+70,IF(J516&lt;2.7,(J516-2.3)*$F$9+73,IF(J516&lt;3,(J516-2.7)*$F$8+76,IF(J516&lt;3.3,(J516-3)*$F$7+80,IF(J516&lt;3.7,(J516-3.3)*$F$6+83,IF(J516&lt;4,(J516-3.7)*$F$5+87,IF(J516&lt;4.3,(J516-4)*$F$4+92,IF(J516&lt;=5,(J516-4.3)*$F$3+98,J516)))))))))))</f>
        <v>88.2</v>
      </c>
      <c r="M516" s="41">
        <f t="shared" si="11"/>
        <v>-0.184930918224524</v>
      </c>
    </row>
    <row r="517" spans="8:13">
      <c r="H517" s="8">
        <v>637</v>
      </c>
      <c r="I517" s="8" t="s">
        <v>750</v>
      </c>
      <c r="J517">
        <v>4.09</v>
      </c>
      <c r="K517">
        <v>0</v>
      </c>
      <c r="L517" s="48">
        <f>IF(K517=1,"",IF(J517&lt;1.7,66,IF(J517&lt;2,(J517-1.7)*$F$11+66,IF(J517&lt;2.3,(J517-2)*$F$10+70,IF(J517&lt;2.7,(J517-2.3)*$F$9+73,IF(J517&lt;3,(J517-2.7)*$F$8+76,IF(J517&lt;3.3,(J517-3)*$F$7+80,IF(J517&lt;3.7,(J517-3.3)*$F$6+83,IF(J517&lt;4,(J517-3.7)*$F$5+87,IF(J517&lt;4.3,(J517-4)*$F$4+92,IF(J517&lt;=5,(J517-4.3)*$F$3+98,J517)))))))))))</f>
        <v>93.8</v>
      </c>
      <c r="M517" s="41">
        <f t="shared" si="11"/>
        <v>1.25378520951209</v>
      </c>
    </row>
    <row r="518" spans="8:13">
      <c r="H518" s="8">
        <v>638</v>
      </c>
      <c r="I518" s="8" t="s">
        <v>752</v>
      </c>
      <c r="J518">
        <v>88.78</v>
      </c>
      <c r="K518">
        <v>0</v>
      </c>
      <c r="L518" s="48">
        <f>IF(K518=1,"",IF(J518&lt;1.7,66,IF(J518&lt;2,(J518-1.7)*$F$11+66,IF(J518&lt;2.3,(J518-2)*$F$10+70,IF(J518&lt;2.7,(J518-2.3)*$F$9+73,IF(J518&lt;3,(J518-2.7)*$F$8+76,IF(J518&lt;3.3,(J518-3)*$F$7+80,IF(J518&lt;3.7,(J518-3.3)*$F$6+83,IF(J518&lt;4,(J518-3.7)*$F$5+87,IF(J518&lt;4.3,(J518-4)*$F$4+92,IF(J518&lt;=5,(J518-4.3)*$F$3+98,J518)))))))))))</f>
        <v>88.78</v>
      </c>
      <c r="M518" s="41">
        <f t="shared" si="11"/>
        <v>-0.0359210335660889</v>
      </c>
    </row>
    <row r="519" spans="8:13">
      <c r="H519" s="8">
        <v>639</v>
      </c>
      <c r="I519" s="8" t="s">
        <v>753</v>
      </c>
      <c r="J519">
        <v>3.82</v>
      </c>
      <c r="K519">
        <v>0</v>
      </c>
      <c r="L519" s="48">
        <f>IF(K519=1,"",IF(J519&lt;1.7,66,IF(J519&lt;2,(J519-1.7)*$F$11+66,IF(J519&lt;2.3,(J519-2)*$F$10+70,IF(J519&lt;2.7,(J519-2.3)*$F$9+73,IF(J519&lt;3,(J519-2.7)*$F$8+76,IF(J519&lt;3.3,(J519-3)*$F$7+80,IF(J519&lt;3.7,(J519-3.3)*$F$6+83,IF(J519&lt;4,(J519-3.7)*$F$5+87,IF(J519&lt;4.3,(J519-4)*$F$4+92,IF(J519&lt;=5,(J519-4.3)*$F$3+98,J519)))))))))))</f>
        <v>89</v>
      </c>
      <c r="M519" s="41">
        <f t="shared" si="11"/>
        <v>0.0205999571664207</v>
      </c>
    </row>
    <row r="520" spans="8:13">
      <c r="H520" s="8">
        <v>641</v>
      </c>
      <c r="I520" s="8" t="s">
        <v>755</v>
      </c>
      <c r="J520">
        <v>3.75</v>
      </c>
      <c r="K520">
        <v>0</v>
      </c>
      <c r="L520" s="48">
        <f>IF(K520=1,"",IF(J520&lt;1.7,66,IF(J520&lt;2,(J520-1.7)*$F$11+66,IF(J520&lt;2.3,(J520-2)*$F$10+70,IF(J520&lt;2.7,(J520-2.3)*$F$9+73,IF(J520&lt;3,(J520-2.7)*$F$8+76,IF(J520&lt;3.3,(J520-3)*$F$7+80,IF(J520&lt;3.7,(J520-3.3)*$F$6+83,IF(J520&lt;4,(J520-3.7)*$F$5+87,IF(J520&lt;4.3,(J520-4)*$F$4+92,IF(J520&lt;=5,(J520-4.3)*$F$3+98,J520)))))))))))</f>
        <v>87.8333333333333</v>
      </c>
      <c r="M520" s="41">
        <f t="shared" si="11"/>
        <v>-0.279132569445375</v>
      </c>
    </row>
    <row r="521" spans="8:13">
      <c r="H521" s="8">
        <v>643</v>
      </c>
      <c r="I521" s="8" t="s">
        <v>756</v>
      </c>
      <c r="J521">
        <v>91.45</v>
      </c>
      <c r="K521">
        <v>0</v>
      </c>
      <c r="L521" s="48">
        <f>IF(K521=1,"",IF(J521&lt;1.7,66,IF(J521&lt;2,(J521-1.7)*$F$11+66,IF(J521&lt;2.3,(J521-2)*$F$10+70,IF(J521&lt;2.7,(J521-2.3)*$F$9+73,IF(J521&lt;3,(J521-2.7)*$F$8+76,IF(J521&lt;3.3,(J521-3)*$F$7+80,IF(J521&lt;3.7,(J521-3.3)*$F$6+83,IF(J521&lt;4,(J521-3.7)*$F$5+87,IF(J521&lt;4.3,(J521-4)*$F$4+92,IF(J521&lt;=5,(J521-4.3)*$F$3+98,J521)))))))))))</f>
        <v>91.45</v>
      </c>
      <c r="M521" s="41">
        <f t="shared" si="11"/>
        <v>0.65003826305119</v>
      </c>
    </row>
    <row r="522" spans="8:13">
      <c r="H522" s="8">
        <v>644</v>
      </c>
      <c r="I522" s="8" t="s">
        <v>757</v>
      </c>
      <c r="J522">
        <v>3.53</v>
      </c>
      <c r="K522">
        <v>0</v>
      </c>
      <c r="L522" s="48">
        <f>IF(K522=1,"",IF(J522&lt;1.7,66,IF(J522&lt;2,(J522-1.7)*$F$11+66,IF(J522&lt;2.3,(J522-2)*$F$10+70,IF(J522&lt;2.7,(J522-2.3)*$F$9+73,IF(J522&lt;3,(J522-2.7)*$F$8+76,IF(J522&lt;3.3,(J522-3)*$F$7+80,IF(J522&lt;3.7,(J522-3.3)*$F$6+83,IF(J522&lt;4,(J522-3.7)*$F$5+87,IF(J522&lt;4.3,(J522-4)*$F$4+92,IF(J522&lt;=5,(J522-4.3)*$F$3+98,J522)))))))))))</f>
        <v>85.3</v>
      </c>
      <c r="M522" s="41">
        <f t="shared" si="11"/>
        <v>-0.929980341516701</v>
      </c>
    </row>
    <row r="523" spans="8:13">
      <c r="H523" s="8">
        <v>645</v>
      </c>
      <c r="I523" s="8" t="s">
        <v>758</v>
      </c>
      <c r="J523">
        <v>90.42</v>
      </c>
      <c r="K523">
        <v>0</v>
      </c>
      <c r="L523" s="48">
        <f>IF(K523=1,"",IF(J523&lt;1.7,66,IF(J523&lt;2,(J523-1.7)*$F$11+66,IF(J523&lt;2.3,(J523-2)*$F$10+70,IF(J523&lt;2.7,(J523-2.3)*$F$9+73,IF(J523&lt;3,(J523-2.7)*$F$8+76,IF(J523&lt;3.3,(J523-3)*$F$7+80,IF(J523&lt;3.7,(J523-3.3)*$F$6+83,IF(J523&lt;4,(J523-3.7)*$F$5+87,IF(J523&lt;4.3,(J523-4)*$F$4+92,IF(J523&lt;=5,(J523-4.3)*$F$3+98,J523)))))))))))</f>
        <v>90.42</v>
      </c>
      <c r="M523" s="41">
        <f t="shared" si="11"/>
        <v>0.385417260985348</v>
      </c>
    </row>
    <row r="524" spans="8:13">
      <c r="H524" s="8">
        <v>646</v>
      </c>
      <c r="I524" s="8" t="s">
        <v>759</v>
      </c>
      <c r="J524">
        <v>3.81</v>
      </c>
      <c r="K524">
        <v>0</v>
      </c>
      <c r="L524" s="48">
        <f>IF(K524=1,"",IF(J524&lt;1.7,66,IF(J524&lt;2,(J524-1.7)*$F$11+66,IF(J524&lt;2.3,(J524-2)*$F$10+70,IF(J524&lt;2.7,(J524-2.3)*$F$9+73,IF(J524&lt;3,(J524-2.7)*$F$8+76,IF(J524&lt;3.3,(J524-3)*$F$7+80,IF(J524&lt;3.7,(J524-3.3)*$F$6+83,IF(J524&lt;4,(J524-3.7)*$F$5+87,IF(J524&lt;4.3,(J524-4)*$F$4+92,IF(J524&lt;=5,(J524-4.3)*$F$3+98,J524)))))))))))</f>
        <v>88.8333333333333</v>
      </c>
      <c r="M524" s="41">
        <f t="shared" si="11"/>
        <v>-0.0222189752066941</v>
      </c>
    </row>
    <row r="525" spans="8:13">
      <c r="H525" s="8">
        <v>647</v>
      </c>
      <c r="I525" s="8" t="s">
        <v>760</v>
      </c>
      <c r="J525">
        <v>81.3</v>
      </c>
      <c r="K525">
        <v>0</v>
      </c>
      <c r="L525" s="48">
        <f>IF(K525=1,"",IF(J525&lt;1.7,66,IF(J525&lt;2,(J525-1.7)*$F$11+66,IF(J525&lt;2.3,(J525-2)*$F$10+70,IF(J525&lt;2.7,(J525-2.3)*$F$9+73,IF(J525&lt;3,(J525-2.7)*$F$8+76,IF(J525&lt;3.3,(J525-3)*$F$7+80,IF(J525&lt;3.7,(J525-3.3)*$F$6+83,IF(J525&lt;4,(J525-3.7)*$F$5+87,IF(J525&lt;4.3,(J525-4)*$F$4+92,IF(J525&lt;=5,(J525-4.3)*$F$3+98,J525)))))))))))</f>
        <v>81.3</v>
      </c>
      <c r="M525" s="41">
        <f t="shared" si="11"/>
        <v>-1.95763471847143</v>
      </c>
    </row>
    <row r="526" spans="8:13">
      <c r="H526" s="8">
        <v>648</v>
      </c>
      <c r="I526" s="8" t="s">
        <v>761</v>
      </c>
      <c r="J526">
        <v>3.74</v>
      </c>
      <c r="K526">
        <v>0</v>
      </c>
      <c r="L526" s="48">
        <f>IF(K526=1,"",IF(J526&lt;1.7,66,IF(J526&lt;2,(J526-1.7)*$F$11+66,IF(J526&lt;2.3,(J526-2)*$F$10+70,IF(J526&lt;2.7,(J526-2.3)*$F$9+73,IF(J526&lt;3,(J526-2.7)*$F$8+76,IF(J526&lt;3.3,(J526-3)*$F$7+80,IF(J526&lt;3.7,(J526-3.3)*$F$6+83,IF(J526&lt;4,(J526-3.7)*$F$5+87,IF(J526&lt;4.3,(J526-4)*$F$4+92,IF(J526&lt;=5,(J526-4.3)*$F$3+98,J526)))))))))))</f>
        <v>87.6666666666667</v>
      </c>
      <c r="M526" s="41">
        <f t="shared" si="11"/>
        <v>-0.321951501818486</v>
      </c>
    </row>
    <row r="527" spans="8:13">
      <c r="H527" s="8">
        <v>649</v>
      </c>
      <c r="I527" s="8" t="s">
        <v>762</v>
      </c>
      <c r="J527">
        <v>3.52</v>
      </c>
      <c r="K527">
        <v>0</v>
      </c>
      <c r="L527" s="48">
        <f>IF(K527=1,"",IF(J527&lt;1.7,66,IF(J527&lt;2,(J527-1.7)*$F$11+66,IF(J527&lt;2.3,(J527-2)*$F$10+70,IF(J527&lt;2.7,(J527-2.3)*$F$9+73,IF(J527&lt;3,(J527-2.7)*$F$8+76,IF(J527&lt;3.3,(J527-3)*$F$7+80,IF(J527&lt;3.7,(J527-3.3)*$F$6+83,IF(J527&lt;4,(J527-3.7)*$F$5+87,IF(J527&lt;4.3,(J527-4)*$F$4+92,IF(J527&lt;=5,(J527-4.3)*$F$3+98,J527)))))))))))</f>
        <v>85.2</v>
      </c>
      <c r="M527" s="41">
        <f t="shared" si="11"/>
        <v>-0.955671700940567</v>
      </c>
    </row>
    <row r="528" spans="8:13">
      <c r="H528" s="8">
        <v>650</v>
      </c>
      <c r="I528" s="8" t="s">
        <v>764</v>
      </c>
      <c r="J528">
        <v>88.16</v>
      </c>
      <c r="K528">
        <v>0</v>
      </c>
      <c r="L528" s="48">
        <f>IF(K528=1,"",IF(J528&lt;1.7,66,IF(J528&lt;2,(J528-1.7)*$F$11+66,IF(J528&lt;2.3,(J528-2)*$F$10+70,IF(J528&lt;2.7,(J528-2.3)*$F$9+73,IF(J528&lt;3,(J528-2.7)*$F$8+76,IF(J528&lt;3.3,(J528-3)*$F$7+80,IF(J528&lt;3.7,(J528-3.3)*$F$6+83,IF(J528&lt;4,(J528-3.7)*$F$5+87,IF(J528&lt;4.3,(J528-4)*$F$4+92,IF(J528&lt;=5,(J528-4.3)*$F$3+98,J528)))))))))))</f>
        <v>88.16</v>
      </c>
      <c r="M528" s="41">
        <f t="shared" si="11"/>
        <v>-0.195207461994072</v>
      </c>
    </row>
    <row r="529" spans="8:13">
      <c r="H529" s="8">
        <v>651</v>
      </c>
      <c r="I529" s="8" t="s">
        <v>765</v>
      </c>
      <c r="J529">
        <v>3.81</v>
      </c>
      <c r="K529">
        <v>0</v>
      </c>
      <c r="L529" s="48">
        <f>IF(K529=1,"",IF(J529&lt;1.7,66,IF(J529&lt;2,(J529-1.7)*$F$11+66,IF(J529&lt;2.3,(J529-2)*$F$10+70,IF(J529&lt;2.7,(J529-2.3)*$F$9+73,IF(J529&lt;3,(J529-2.7)*$F$8+76,IF(J529&lt;3.3,(J529-3)*$F$7+80,IF(J529&lt;3.7,(J529-3.3)*$F$6+83,IF(J529&lt;4,(J529-3.7)*$F$5+87,IF(J529&lt;4.3,(J529-4)*$F$4+92,IF(J529&lt;=5,(J529-4.3)*$F$3+98,J529)))))))))))</f>
        <v>88.8333333333333</v>
      </c>
      <c r="M529" s="41">
        <f t="shared" si="11"/>
        <v>-0.0222189752066941</v>
      </c>
    </row>
    <row r="530" spans="8:13">
      <c r="H530" s="8">
        <v>652</v>
      </c>
      <c r="I530" s="8" t="s">
        <v>766</v>
      </c>
      <c r="J530">
        <v>3.63</v>
      </c>
      <c r="K530">
        <v>0</v>
      </c>
      <c r="L530" s="48">
        <f>IF(K530=1,"",IF(J530&lt;1.7,66,IF(J530&lt;2,(J530-1.7)*$F$11+66,IF(J530&lt;2.3,(J530-2)*$F$10+70,IF(J530&lt;2.7,(J530-2.3)*$F$9+73,IF(J530&lt;3,(J530-2.7)*$F$8+76,IF(J530&lt;3.3,(J530-3)*$F$7+80,IF(J530&lt;3.7,(J530-3.3)*$F$6+83,IF(J530&lt;4,(J530-3.7)*$F$5+87,IF(J530&lt;4.3,(J530-4)*$F$4+92,IF(J530&lt;=5,(J530-4.3)*$F$3+98,J530)))))))))))</f>
        <v>86.3</v>
      </c>
      <c r="M530" s="41">
        <f t="shared" si="11"/>
        <v>-0.673066747278019</v>
      </c>
    </row>
    <row r="531" spans="8:13">
      <c r="H531" s="8">
        <v>653</v>
      </c>
      <c r="I531" s="8" t="s">
        <v>767</v>
      </c>
      <c r="J531">
        <v>3.39</v>
      </c>
      <c r="K531">
        <v>0</v>
      </c>
      <c r="L531" s="48">
        <f>IF(K531=1,"",IF(J531&lt;1.7,66,IF(J531&lt;2,(J531-1.7)*$F$11+66,IF(J531&lt;2.3,(J531-2)*$F$10+70,IF(J531&lt;2.7,(J531-2.3)*$F$9+73,IF(J531&lt;3,(J531-2.7)*$F$8+76,IF(J531&lt;3.3,(J531-3)*$F$7+80,IF(J531&lt;3.7,(J531-3.3)*$F$6+83,IF(J531&lt;4,(J531-3.7)*$F$5+87,IF(J531&lt;4.3,(J531-4)*$F$4+92,IF(J531&lt;=5,(J531-4.3)*$F$3+98,J531)))))))))))</f>
        <v>83.9</v>
      </c>
      <c r="M531" s="41">
        <f t="shared" si="11"/>
        <v>-1.28965937345085</v>
      </c>
    </row>
    <row r="532" spans="8:13">
      <c r="H532" s="8">
        <v>655</v>
      </c>
      <c r="I532" s="8" t="s">
        <v>768</v>
      </c>
      <c r="J532">
        <v>4.09</v>
      </c>
      <c r="K532">
        <v>0</v>
      </c>
      <c r="L532" s="48">
        <f>IF(K532=1,"",IF(J532&lt;1.7,66,IF(J532&lt;2,(J532-1.7)*$F$11+66,IF(J532&lt;2.3,(J532-2)*$F$10+70,IF(J532&lt;2.7,(J532-2.3)*$F$9+73,IF(J532&lt;3,(J532-2.7)*$F$8+76,IF(J532&lt;3.3,(J532-3)*$F$7+80,IF(J532&lt;3.7,(J532-3.3)*$F$6+83,IF(J532&lt;4,(J532-3.7)*$F$5+87,IF(J532&lt;4.3,(J532-4)*$F$4+92,IF(J532&lt;=5,(J532-4.3)*$F$3+98,J532)))))))))))</f>
        <v>93.8</v>
      </c>
      <c r="M532" s="41">
        <f t="shared" si="11"/>
        <v>1.25378520951209</v>
      </c>
    </row>
    <row r="533" spans="8:13">
      <c r="H533" s="8">
        <v>656</v>
      </c>
      <c r="I533" s="8" t="s">
        <v>769</v>
      </c>
      <c r="J533">
        <v>4.05</v>
      </c>
      <c r="K533">
        <v>0</v>
      </c>
      <c r="L533" s="48">
        <f>IF(K533=1,"",IF(J533&lt;1.7,66,IF(J533&lt;2,(J533-1.7)*$F$11+66,IF(J533&lt;2.3,(J533-2)*$F$10+70,IF(J533&lt;2.7,(J533-2.3)*$F$9+73,IF(J533&lt;3,(J533-2.7)*$F$8+76,IF(J533&lt;3.3,(J533-3)*$F$7+80,IF(J533&lt;3.7,(J533-3.3)*$F$6+83,IF(J533&lt;4,(J533-3.7)*$F$5+87,IF(J533&lt;4.3,(J533-4)*$F$4+92,IF(J533&lt;=5,(J533-4.3)*$F$3+98,J533)))))))))))</f>
        <v>93</v>
      </c>
      <c r="M533" s="41">
        <f t="shared" si="11"/>
        <v>1.04825433412115</v>
      </c>
    </row>
    <row r="534" spans="8:13">
      <c r="H534" s="8">
        <v>658</v>
      </c>
      <c r="I534" s="8" t="s">
        <v>770</v>
      </c>
      <c r="J534">
        <v>2.92</v>
      </c>
      <c r="K534">
        <v>0</v>
      </c>
      <c r="L534" s="48">
        <f>IF(K534=1,"",IF(J534&lt;1.7,66,IF(J534&lt;2,(J534-1.7)*$F$11+66,IF(J534&lt;2.3,(J534-2)*$F$10+70,IF(J534&lt;2.7,(J534-2.3)*$F$9+73,IF(J534&lt;3,(J534-2.7)*$F$8+76,IF(J534&lt;3.3,(J534-3)*$F$7+80,IF(J534&lt;3.7,(J534-3.3)*$F$6+83,IF(J534&lt;4,(J534-3.7)*$F$5+87,IF(J534&lt;4.3,(J534-4)*$F$4+92,IF(J534&lt;=5,(J534-4.3)*$F$3+98,J534)))))))))))</f>
        <v>78.9333333333333</v>
      </c>
      <c r="M534" s="41">
        <f t="shared" si="11"/>
        <v>-2.56566355816964</v>
      </c>
    </row>
    <row r="535" spans="8:13">
      <c r="H535" s="8">
        <v>659</v>
      </c>
      <c r="I535" s="8" t="s">
        <v>772</v>
      </c>
      <c r="J535">
        <v>90.23</v>
      </c>
      <c r="K535">
        <v>0</v>
      </c>
      <c r="L535" s="48">
        <f>IF(K535=1,"",IF(J535&lt;1.7,66,IF(J535&lt;2,(J535-1.7)*$F$11+66,IF(J535&lt;2.3,(J535-2)*$F$10+70,IF(J535&lt;2.7,(J535-2.3)*$F$9+73,IF(J535&lt;3,(J535-2.7)*$F$8+76,IF(J535&lt;3.3,(J535-3)*$F$7+80,IF(J535&lt;3.7,(J535-3.3)*$F$6+83,IF(J535&lt;4,(J535-3.7)*$F$5+87,IF(J535&lt;4.3,(J535-4)*$F$4+92,IF(J535&lt;=5,(J535-4.3)*$F$3+98,J535)))))))))))</f>
        <v>90.23</v>
      </c>
      <c r="M535" s="41">
        <f t="shared" si="11"/>
        <v>0.33660367808</v>
      </c>
    </row>
    <row r="536" spans="8:13">
      <c r="H536" s="8">
        <v>660</v>
      </c>
      <c r="I536" s="8" t="s">
        <v>773</v>
      </c>
      <c r="J536">
        <v>90.27</v>
      </c>
      <c r="K536">
        <v>0</v>
      </c>
      <c r="L536" s="48">
        <f>IF(K536=1,"",IF(J536&lt;1.7,66,IF(J536&lt;2,(J536-1.7)*$F$11+66,IF(J536&lt;2.3,(J536-2)*$F$10+70,IF(J536&lt;2.7,(J536-2.3)*$F$9+73,IF(J536&lt;3,(J536-2.7)*$F$8+76,IF(J536&lt;3.3,(J536-3)*$F$7+80,IF(J536&lt;3.7,(J536-3.3)*$F$6+83,IF(J536&lt;4,(J536-3.7)*$F$5+87,IF(J536&lt;4.3,(J536-4)*$F$4+92,IF(J536&lt;=5,(J536-4.3)*$F$3+98,J536)))))))))))</f>
        <v>90.27</v>
      </c>
      <c r="M536" s="41">
        <f t="shared" si="11"/>
        <v>0.346880221849545</v>
      </c>
    </row>
    <row r="537" spans="8:13">
      <c r="H537" s="8">
        <v>662</v>
      </c>
      <c r="I537" s="8" t="s">
        <v>774</v>
      </c>
      <c r="J537">
        <v>4.68</v>
      </c>
      <c r="K537">
        <v>0</v>
      </c>
      <c r="L537" s="48">
        <f>IF(K537=1,"",IF(J537&lt;1.7,66,IF(J537&lt;2,(J537-1.7)*$F$11+66,IF(J537&lt;2.3,(J537-2)*$F$10+70,IF(J537&lt;2.7,(J537-2.3)*$F$9+73,IF(J537&lt;3,(J537-2.7)*$F$8+76,IF(J537&lt;3.3,(J537-3)*$F$7+80,IF(J537&lt;3.7,(J537-3.3)*$F$6+83,IF(J537&lt;4,(J537-3.7)*$F$5+87,IF(J537&lt;4.3,(J537-4)*$F$4+92,IF(J537&lt;=5,(J537-4.3)*$F$3+98,J537)))))))))))</f>
        <v>99.0857142857143</v>
      </c>
      <c r="M537" s="41">
        <f t="shared" si="11"/>
        <v>2.61175706477369</v>
      </c>
    </row>
    <row r="538" spans="8:13">
      <c r="H538" s="8">
        <v>663</v>
      </c>
      <c r="I538" s="8" t="s">
        <v>775</v>
      </c>
      <c r="J538">
        <v>92.68</v>
      </c>
      <c r="K538">
        <v>0</v>
      </c>
      <c r="L538" s="48">
        <f>IF(K538=1,"",IF(J538&lt;1.7,66,IF(J538&lt;2,(J538-1.7)*$F$11+66,IF(J538&lt;2.3,(J538-2)*$F$10+70,IF(J538&lt;2.7,(J538-2.3)*$F$9+73,IF(J538&lt;3,(J538-2.7)*$F$8+76,IF(J538&lt;3.3,(J538-3)*$F$7+80,IF(J538&lt;3.7,(J538-3.3)*$F$6+83,IF(J538&lt;4,(J538-3.7)*$F$5+87,IF(J538&lt;4.3,(J538-4)*$F$4+92,IF(J538&lt;=5,(J538-4.3)*$F$3+98,J538)))))))))))</f>
        <v>92.68</v>
      </c>
      <c r="M538" s="41">
        <f t="shared" si="11"/>
        <v>0.966041983964769</v>
      </c>
    </row>
    <row r="539" spans="8:13">
      <c r="H539" s="8">
        <v>664</v>
      </c>
      <c r="I539" s="8" t="s">
        <v>776</v>
      </c>
      <c r="J539">
        <v>3.7</v>
      </c>
      <c r="K539">
        <v>0</v>
      </c>
      <c r="L539" s="48">
        <f>IF(K539=1,"",IF(J539&lt;1.7,66,IF(J539&lt;2,(J539-1.7)*$F$11+66,IF(J539&lt;2.3,(J539-2)*$F$10+70,IF(J539&lt;2.7,(J539-2.3)*$F$9+73,IF(J539&lt;3,(J539-2.7)*$F$8+76,IF(J539&lt;3.3,(J539-3)*$F$7+80,IF(J539&lt;3.7,(J539-3.3)*$F$6+83,IF(J539&lt;4,(J539-3.7)*$F$5+87,IF(J539&lt;4.3,(J539-4)*$F$4+92,IF(J539&lt;=5,(J539-4.3)*$F$3+98,J539)))))))))))</f>
        <v>87</v>
      </c>
      <c r="M539" s="41">
        <f t="shared" si="11"/>
        <v>-0.493227231310942</v>
      </c>
    </row>
    <row r="540" spans="8:13">
      <c r="H540" s="8">
        <v>665</v>
      </c>
      <c r="I540" s="8" t="s">
        <v>777</v>
      </c>
      <c r="J540">
        <v>3.68</v>
      </c>
      <c r="K540">
        <v>0</v>
      </c>
      <c r="L540" s="48">
        <f>IF(K540=1,"",IF(J540&lt;1.7,66,IF(J540&lt;2,(J540-1.7)*$F$11+66,IF(J540&lt;2.3,(J540-2)*$F$10+70,IF(J540&lt;2.7,(J540-2.3)*$F$9+73,IF(J540&lt;3,(J540-2.7)*$F$8+76,IF(J540&lt;3.3,(J540-3)*$F$7+80,IF(J540&lt;3.7,(J540-3.3)*$F$6+83,IF(J540&lt;4,(J540-3.7)*$F$5+87,IF(J540&lt;4.3,(J540-4)*$F$4+92,IF(J540&lt;=5,(J540-4.3)*$F$3+98,J540)))))))))))</f>
        <v>86.8</v>
      </c>
      <c r="M540" s="41">
        <f t="shared" si="11"/>
        <v>-0.544609950158679</v>
      </c>
    </row>
    <row r="541" spans="8:13">
      <c r="H541" s="8">
        <v>666</v>
      </c>
      <c r="I541" s="8" t="s">
        <v>778</v>
      </c>
      <c r="J541">
        <v>4.12</v>
      </c>
      <c r="K541">
        <v>0</v>
      </c>
      <c r="L541" s="48">
        <f>IF(K541=1,"",IF(J541&lt;1.7,66,IF(J541&lt;2,(J541-1.7)*$F$11+66,IF(J541&lt;2.3,(J541-2)*$F$10+70,IF(J541&lt;2.7,(J541-2.3)*$F$9+73,IF(J541&lt;3,(J541-2.7)*$F$8+76,IF(J541&lt;3.3,(J541-3)*$F$7+80,IF(J541&lt;3.7,(J541-3.3)*$F$6+83,IF(J541&lt;4,(J541-3.7)*$F$5+87,IF(J541&lt;4.3,(J541-4)*$F$4+92,IF(J541&lt;=5,(J541-4.3)*$F$3+98,J541)))))))))))</f>
        <v>94.4</v>
      </c>
      <c r="M541" s="41">
        <f t="shared" si="11"/>
        <v>1.4079333660553</v>
      </c>
    </row>
    <row r="542" spans="8:13">
      <c r="H542" s="8">
        <v>668</v>
      </c>
      <c r="I542" s="8" t="s">
        <v>779</v>
      </c>
      <c r="J542">
        <v>3.36</v>
      </c>
      <c r="K542">
        <v>0</v>
      </c>
      <c r="L542" s="48">
        <f>IF(K542=1,"",IF(J542&lt;1.7,66,IF(J542&lt;2,(J542-1.7)*$F$11+66,IF(J542&lt;2.3,(J542-2)*$F$10+70,IF(J542&lt;2.7,(J542-2.3)*$F$9+73,IF(J542&lt;3,(J542-2.7)*$F$8+76,IF(J542&lt;3.3,(J542-3)*$F$7+80,IF(J542&lt;3.7,(J542-3.3)*$F$6+83,IF(J542&lt;4,(J542-3.7)*$F$5+87,IF(J542&lt;4.3,(J542-4)*$F$4+92,IF(J542&lt;=5,(J542-4.3)*$F$3+98,J542)))))))))))</f>
        <v>83.6</v>
      </c>
      <c r="M542" s="41">
        <f t="shared" si="11"/>
        <v>-1.36673345172246</v>
      </c>
    </row>
    <row r="543" spans="8:13">
      <c r="H543" s="8">
        <v>669</v>
      </c>
      <c r="I543" s="8" t="s">
        <v>780</v>
      </c>
      <c r="J543">
        <v>3.47</v>
      </c>
      <c r="K543">
        <v>0</v>
      </c>
      <c r="L543" s="48">
        <f>IF(K543=1,"",IF(J543&lt;1.7,66,IF(J543&lt;2,(J543-1.7)*$F$11+66,IF(J543&lt;2.3,(J543-2)*$F$10+70,IF(J543&lt;2.7,(J543-2.3)*$F$9+73,IF(J543&lt;3,(J543-2.7)*$F$8+76,IF(J543&lt;3.3,(J543-3)*$F$7+80,IF(J543&lt;3.7,(J543-3.3)*$F$6+83,IF(J543&lt;4,(J543-3.7)*$F$5+87,IF(J543&lt;4.3,(J543-4)*$F$4+92,IF(J543&lt;=5,(J543-4.3)*$F$3+98,J543)))))))))))</f>
        <v>84.7</v>
      </c>
      <c r="M543" s="41">
        <f t="shared" si="11"/>
        <v>-1.08412849805991</v>
      </c>
    </row>
    <row r="544" spans="8:13">
      <c r="H544" s="8">
        <v>670</v>
      </c>
      <c r="I544" s="8" t="s">
        <v>781</v>
      </c>
      <c r="J544">
        <v>3.96</v>
      </c>
      <c r="K544">
        <v>0</v>
      </c>
      <c r="L544" s="48">
        <f>IF(K544=1,"",IF(J544&lt;1.7,66,IF(J544&lt;2,(J544-1.7)*$F$11+66,IF(J544&lt;2.3,(J544-2)*$F$10+70,IF(J544&lt;2.7,(J544-2.3)*$F$9+73,IF(J544&lt;3,(J544-2.7)*$F$8+76,IF(J544&lt;3.3,(J544-3)*$F$7+80,IF(J544&lt;3.7,(J544-3.3)*$F$6+83,IF(J544&lt;4,(J544-3.7)*$F$5+87,IF(J544&lt;4.3,(J544-4)*$F$4+92,IF(J544&lt;=5,(J544-4.3)*$F$3+98,J544)))))))))))</f>
        <v>91.3333333333333</v>
      </c>
      <c r="M544" s="41">
        <f t="shared" si="11"/>
        <v>0.620065010390009</v>
      </c>
    </row>
    <row r="545" spans="8:13">
      <c r="H545" s="8">
        <v>671</v>
      </c>
      <c r="I545" s="8" t="s">
        <v>782</v>
      </c>
      <c r="J545">
        <v>3.75</v>
      </c>
      <c r="K545">
        <v>0</v>
      </c>
      <c r="L545" s="48">
        <f>IF(K545=1,"",IF(J545&lt;1.7,66,IF(J545&lt;2,(J545-1.7)*$F$11+66,IF(J545&lt;2.3,(J545-2)*$F$10+70,IF(J545&lt;2.7,(J545-2.3)*$F$9+73,IF(J545&lt;3,(J545-2.7)*$F$8+76,IF(J545&lt;3.3,(J545-3)*$F$7+80,IF(J545&lt;3.7,(J545-3.3)*$F$6+83,IF(J545&lt;4,(J545-3.7)*$F$5+87,IF(J545&lt;4.3,(J545-4)*$F$4+92,IF(J545&lt;=5,(J545-4.3)*$F$3+98,J545)))))))))))</f>
        <v>87.8333333333333</v>
      </c>
      <c r="M545" s="41">
        <f t="shared" si="11"/>
        <v>-0.279132569445375</v>
      </c>
    </row>
    <row r="546" spans="8:13">
      <c r="H546" s="8">
        <v>672</v>
      </c>
      <c r="I546" s="8" t="s">
        <v>783</v>
      </c>
      <c r="J546">
        <v>3.68</v>
      </c>
      <c r="K546">
        <v>0</v>
      </c>
      <c r="L546" s="48">
        <f>IF(K546=1,"",IF(J546&lt;1.7,66,IF(J546&lt;2,(J546-1.7)*$F$11+66,IF(J546&lt;2.3,(J546-2)*$F$10+70,IF(J546&lt;2.7,(J546-2.3)*$F$9+73,IF(J546&lt;3,(J546-2.7)*$F$8+76,IF(J546&lt;3.3,(J546-3)*$F$7+80,IF(J546&lt;3.7,(J546-3.3)*$F$6+83,IF(J546&lt;4,(J546-3.7)*$F$5+87,IF(J546&lt;4.3,(J546-4)*$F$4+92,IF(J546&lt;=5,(J546-4.3)*$F$3+98,J546)))))))))))</f>
        <v>86.8</v>
      </c>
      <c r="M546" s="41">
        <f t="shared" si="11"/>
        <v>-0.544609950158679</v>
      </c>
    </row>
    <row r="547" spans="8:13">
      <c r="H547" s="8">
        <v>673</v>
      </c>
      <c r="I547" s="8" t="s">
        <v>784</v>
      </c>
      <c r="J547">
        <v>3.9</v>
      </c>
      <c r="K547">
        <v>0</v>
      </c>
      <c r="L547" s="48">
        <f>IF(K547=1,"",IF(J547&lt;1.7,66,IF(J547&lt;2,(J547-1.7)*$F$11+66,IF(J547&lt;2.3,(J547-2)*$F$10+70,IF(J547&lt;2.7,(J547-2.3)*$F$9+73,IF(J547&lt;3,(J547-2.7)*$F$8+76,IF(J547&lt;3.3,(J547-3)*$F$7+80,IF(J547&lt;3.7,(J547-3.3)*$F$6+83,IF(J547&lt;4,(J547-3.7)*$F$5+87,IF(J547&lt;4.3,(J547-4)*$F$4+92,IF(J547&lt;=5,(J547-4.3)*$F$3+98,J547)))))))))))</f>
        <v>90.3333333333333</v>
      </c>
      <c r="M547" s="41">
        <f t="shared" si="11"/>
        <v>0.363151416151328</v>
      </c>
    </row>
    <row r="548" spans="8:13">
      <c r="H548" s="8">
        <v>675</v>
      </c>
      <c r="I548" s="8" t="s">
        <v>786</v>
      </c>
      <c r="J548">
        <v>89.64</v>
      </c>
      <c r="K548">
        <v>0</v>
      </c>
      <c r="L548" s="48">
        <f>IF(K548=1,"",IF(J548&lt;1.7,66,IF(J548&lt;2,(J548-1.7)*$F$11+66,IF(J548&lt;2.3,(J548-2)*$F$10+70,IF(J548&lt;2.7,(J548-2.3)*$F$9+73,IF(J548&lt;3,(J548-2.7)*$F$8+76,IF(J548&lt;3.3,(J548-3)*$F$7+80,IF(J548&lt;3.7,(J548-3.3)*$F$6+83,IF(J548&lt;4,(J548-3.7)*$F$5+87,IF(J548&lt;4.3,(J548-4)*$F$4+92,IF(J548&lt;=5,(J548-4.3)*$F$3+98,J548)))))))))))</f>
        <v>89.64</v>
      </c>
      <c r="M548" s="41">
        <f t="shared" si="11"/>
        <v>0.185024657479177</v>
      </c>
    </row>
    <row r="549" spans="8:13">
      <c r="H549" s="8">
        <v>676</v>
      </c>
      <c r="I549" s="8" t="s">
        <v>787</v>
      </c>
      <c r="J549">
        <v>3.43</v>
      </c>
      <c r="K549">
        <v>0</v>
      </c>
      <c r="L549" s="48">
        <f>IF(K549=1,"",IF(J549&lt;1.7,66,IF(J549&lt;2,(J549-1.7)*$F$11+66,IF(J549&lt;2.3,(J549-2)*$F$10+70,IF(J549&lt;2.7,(J549-2.3)*$F$9+73,IF(J549&lt;3,(J549-2.7)*$F$8+76,IF(J549&lt;3.3,(J549-3)*$F$7+80,IF(J549&lt;3.7,(J549-3.3)*$F$6+83,IF(J549&lt;4,(J549-3.7)*$F$5+87,IF(J549&lt;4.3,(J549-4)*$F$4+92,IF(J549&lt;=5,(J549-4.3)*$F$3+98,J549)))))))))))</f>
        <v>84.3</v>
      </c>
      <c r="M549" s="41">
        <f t="shared" si="11"/>
        <v>-1.18689393575538</v>
      </c>
    </row>
    <row r="550" spans="8:13">
      <c r="H550" s="8">
        <v>677</v>
      </c>
      <c r="I550" s="8" t="s">
        <v>788</v>
      </c>
      <c r="J550">
        <v>89.72</v>
      </c>
      <c r="K550">
        <v>0</v>
      </c>
      <c r="L550" s="48">
        <f>IF(K550=1,"",IF(J550&lt;1.7,66,IF(J550&lt;2,(J550-1.7)*$F$11+66,IF(J550&lt;2.3,(J550-2)*$F$10+70,IF(J550&lt;2.7,(J550-2.3)*$F$9+73,IF(J550&lt;3,(J550-2.7)*$F$8+76,IF(J550&lt;3.3,(J550-3)*$F$7+80,IF(J550&lt;3.7,(J550-3.3)*$F$6+83,IF(J550&lt;4,(J550-3.7)*$F$5+87,IF(J550&lt;4.3,(J550-4)*$F$4+92,IF(J550&lt;=5,(J550-4.3)*$F$3+98,J550)))))))))))</f>
        <v>89.72</v>
      </c>
      <c r="M550" s="41">
        <f t="shared" si="11"/>
        <v>0.205577745018271</v>
      </c>
    </row>
    <row r="551" spans="8:13">
      <c r="H551" s="8">
        <v>678</v>
      </c>
      <c r="I551" s="8" t="s">
        <v>789</v>
      </c>
      <c r="J551">
        <v>3.53</v>
      </c>
      <c r="K551">
        <v>0</v>
      </c>
      <c r="L551" s="48">
        <f>IF(K551=1,"",IF(J551&lt;1.7,66,IF(J551&lt;2,(J551-1.7)*$F$11+66,IF(J551&lt;2.3,(J551-2)*$F$10+70,IF(J551&lt;2.7,(J551-2.3)*$F$9+73,IF(J551&lt;3,(J551-2.7)*$F$8+76,IF(J551&lt;3.3,(J551-3)*$F$7+80,IF(J551&lt;3.7,(J551-3.3)*$F$6+83,IF(J551&lt;4,(J551-3.7)*$F$5+87,IF(J551&lt;4.3,(J551-4)*$F$4+92,IF(J551&lt;=5,(J551-4.3)*$F$3+98,J551)))))))))))</f>
        <v>85.3</v>
      </c>
      <c r="M551" s="41">
        <f t="shared" si="11"/>
        <v>-0.929980341516701</v>
      </c>
    </row>
    <row r="552" spans="8:13">
      <c r="H552" s="8">
        <v>680</v>
      </c>
      <c r="I552" s="8" t="s">
        <v>790</v>
      </c>
      <c r="J552">
        <v>3.59</v>
      </c>
      <c r="K552">
        <v>0</v>
      </c>
      <c r="L552" s="48">
        <f>IF(K552=1,"",IF(J552&lt;1.7,66,IF(J552&lt;2,(J552-1.7)*$F$11+66,IF(J552&lt;2.3,(J552-2)*$F$10+70,IF(J552&lt;2.7,(J552-2.3)*$F$9+73,IF(J552&lt;3,(J552-2.7)*$F$8+76,IF(J552&lt;3.3,(J552-3)*$F$7+80,IF(J552&lt;3.7,(J552-3.3)*$F$6+83,IF(J552&lt;4,(J552-3.7)*$F$5+87,IF(J552&lt;4.3,(J552-4)*$F$4+92,IF(J552&lt;=5,(J552-4.3)*$F$3+98,J552)))))))))))</f>
        <v>85.9</v>
      </c>
      <c r="M552" s="41">
        <f t="shared" si="11"/>
        <v>-0.775832184973493</v>
      </c>
    </row>
    <row r="553" spans="8:13">
      <c r="H553" s="8">
        <v>682</v>
      </c>
      <c r="I553" s="8" t="s">
        <v>791</v>
      </c>
      <c r="J553">
        <v>87.64</v>
      </c>
      <c r="K553">
        <v>0</v>
      </c>
      <c r="L553" s="48">
        <f>IF(K553=1,"",IF(J553&lt;1.7,66,IF(J553&lt;2,(J553-1.7)*$F$11+66,IF(J553&lt;2.3,(J553-2)*$F$10+70,IF(J553&lt;2.7,(J553-2.3)*$F$9+73,IF(J553&lt;3,(J553-2.7)*$F$8+76,IF(J553&lt;3.3,(J553-3)*$F$7+80,IF(J553&lt;3.7,(J553-3.3)*$F$6+83,IF(J553&lt;4,(J553-3.7)*$F$5+87,IF(J553&lt;4.3,(J553-4)*$F$4+92,IF(J553&lt;=5,(J553-4.3)*$F$3+98,J553)))))))))))</f>
        <v>87.64</v>
      </c>
      <c r="M553" s="41">
        <f t="shared" si="11"/>
        <v>-0.328802530998186</v>
      </c>
    </row>
    <row r="554" spans="8:13">
      <c r="H554" s="8">
        <v>684</v>
      </c>
      <c r="I554" s="8" t="s">
        <v>792</v>
      </c>
      <c r="J554">
        <v>91.48</v>
      </c>
      <c r="K554">
        <v>0</v>
      </c>
      <c r="L554" s="48">
        <f>IF(K554=1,"",IF(J554&lt;1.7,66,IF(J554&lt;2,(J554-1.7)*$F$11+66,IF(J554&lt;2.3,(J554-2)*$F$10+70,IF(J554&lt;2.7,(J554-2.3)*$F$9+73,IF(J554&lt;3,(J554-2.7)*$F$8+76,IF(J554&lt;3.3,(J554-3)*$F$7+80,IF(J554&lt;3.7,(J554-3.3)*$F$6+83,IF(J554&lt;4,(J554-3.7)*$F$5+87,IF(J554&lt;4.3,(J554-4)*$F$4+92,IF(J554&lt;=5,(J554-4.3)*$F$3+98,J554)))))))))))</f>
        <v>91.48</v>
      </c>
      <c r="M554" s="41">
        <f t="shared" si="11"/>
        <v>0.657745670878351</v>
      </c>
    </row>
    <row r="555" spans="8:13">
      <c r="H555" s="8">
        <v>685</v>
      </c>
      <c r="I555" s="8" t="s">
        <v>793</v>
      </c>
      <c r="J555">
        <v>87.31</v>
      </c>
      <c r="K555">
        <v>0</v>
      </c>
      <c r="L555" s="48">
        <f>IF(K555=1,"",IF(J555&lt;1.7,66,IF(J555&lt;2,(J555-1.7)*$F$11+66,IF(J555&lt;2.3,(J555-2)*$F$10+70,IF(J555&lt;2.7,(J555-2.3)*$F$9+73,IF(J555&lt;3,(J555-2.7)*$F$8+76,IF(J555&lt;3.3,(J555-3)*$F$7+80,IF(J555&lt;3.7,(J555-3.3)*$F$6+83,IF(J555&lt;4,(J555-3.7)*$F$5+87,IF(J555&lt;4.3,(J555-4)*$F$4+92,IF(J555&lt;=5,(J555-4.3)*$F$3+98,J555)))))))))))</f>
        <v>87.31</v>
      </c>
      <c r="M555" s="41">
        <f t="shared" si="11"/>
        <v>-0.41358401709695</v>
      </c>
    </row>
    <row r="556" spans="8:13">
      <c r="H556" s="8">
        <v>686</v>
      </c>
      <c r="I556" s="8" t="s">
        <v>795</v>
      </c>
      <c r="J556">
        <v>86.89</v>
      </c>
      <c r="K556">
        <v>0</v>
      </c>
      <c r="L556" s="48">
        <f>IF(K556=1,"",IF(J556&lt;1.7,66,IF(J556&lt;2,(J556-1.7)*$F$11+66,IF(J556&lt;2.3,(J556-2)*$F$10+70,IF(J556&lt;2.7,(J556-2.3)*$F$9+73,IF(J556&lt;3,(J556-2.7)*$F$8+76,IF(J556&lt;3.3,(J556-3)*$F$7+80,IF(J556&lt;3.7,(J556-3.3)*$F$6+83,IF(J556&lt;4,(J556-3.7)*$F$5+87,IF(J556&lt;4.3,(J556-4)*$F$4+92,IF(J556&lt;=5,(J556-4.3)*$F$3+98,J556)))))))))))</f>
        <v>86.89</v>
      </c>
      <c r="M556" s="41">
        <f t="shared" si="11"/>
        <v>-0.521487726677197</v>
      </c>
    </row>
    <row r="557" spans="8:13">
      <c r="H557" s="8">
        <v>687</v>
      </c>
      <c r="I557" s="8" t="s">
        <v>796</v>
      </c>
      <c r="J557">
        <v>85.71</v>
      </c>
      <c r="K557">
        <v>0</v>
      </c>
      <c r="L557" s="48">
        <f>IF(K557=1,"",IF(J557&lt;1.7,66,IF(J557&lt;2,(J557-1.7)*$F$11+66,IF(J557&lt;2.3,(J557-2)*$F$10+70,IF(J557&lt;2.7,(J557-2.3)*$F$9+73,IF(J557&lt;3,(J557-2.7)*$F$8+76,IF(J557&lt;3.3,(J557-3)*$F$7+80,IF(J557&lt;3.7,(J557-3.3)*$F$6+83,IF(J557&lt;4,(J557-3.7)*$F$5+87,IF(J557&lt;4.3,(J557-4)*$F$4+92,IF(J557&lt;=5,(J557-4.3)*$F$3+98,J557)))))))))))</f>
        <v>85.71</v>
      </c>
      <c r="M557" s="41">
        <f t="shared" si="11"/>
        <v>-0.824645767878842</v>
      </c>
    </row>
    <row r="558" spans="8:13">
      <c r="H558" s="8">
        <v>688</v>
      </c>
      <c r="I558" s="8" t="s">
        <v>797</v>
      </c>
      <c r="J558">
        <v>3.75</v>
      </c>
      <c r="K558">
        <v>0</v>
      </c>
      <c r="L558" s="48">
        <f>IF(K558=1,"",IF(J558&lt;1.7,66,IF(J558&lt;2,(J558-1.7)*$F$11+66,IF(J558&lt;2.3,(J558-2)*$F$10+70,IF(J558&lt;2.7,(J558-2.3)*$F$9+73,IF(J558&lt;3,(J558-2.7)*$F$8+76,IF(J558&lt;3.3,(J558-3)*$F$7+80,IF(J558&lt;3.7,(J558-3.3)*$F$6+83,IF(J558&lt;4,(J558-3.7)*$F$5+87,IF(J558&lt;4.3,(J558-4)*$F$4+92,IF(J558&lt;=5,(J558-4.3)*$F$3+98,J558)))))))))))</f>
        <v>87.8333333333333</v>
      </c>
      <c r="M558" s="41">
        <f t="shared" si="11"/>
        <v>-0.279132569445375</v>
      </c>
    </row>
    <row r="559" spans="8:13">
      <c r="H559" s="8">
        <v>689</v>
      </c>
      <c r="I559" s="8" t="s">
        <v>798</v>
      </c>
      <c r="J559">
        <v>3.73</v>
      </c>
      <c r="K559">
        <v>0</v>
      </c>
      <c r="L559" s="48">
        <f>IF(K559=1,"",IF(J559&lt;1.7,66,IF(J559&lt;2,(J559-1.7)*$F$11+66,IF(J559&lt;2.3,(J559-2)*$F$10+70,IF(J559&lt;2.7,(J559-2.3)*$F$9+73,IF(J559&lt;3,(J559-2.7)*$F$8+76,IF(J559&lt;3.3,(J559-3)*$F$7+80,IF(J559&lt;3.7,(J559-3.3)*$F$6+83,IF(J559&lt;4,(J559-3.7)*$F$5+87,IF(J559&lt;4.3,(J559-4)*$F$4+92,IF(J559&lt;=5,(J559-4.3)*$F$3+98,J559)))))))))))</f>
        <v>87.5</v>
      </c>
      <c r="M559" s="41">
        <f t="shared" si="11"/>
        <v>-0.364770434191601</v>
      </c>
    </row>
    <row r="560" spans="8:13">
      <c r="H560" s="8">
        <v>690</v>
      </c>
      <c r="I560" s="8" t="s">
        <v>799</v>
      </c>
      <c r="J560">
        <v>89.82</v>
      </c>
      <c r="K560">
        <v>0</v>
      </c>
      <c r="L560" s="48">
        <f>IF(K560=1,"",IF(J560&lt;1.7,66,IF(J560&lt;2,(J560-1.7)*$F$11+66,IF(J560&lt;2.3,(J560-2)*$F$10+70,IF(J560&lt;2.7,(J560-2.3)*$F$9+73,IF(J560&lt;3,(J560-2.7)*$F$8+76,IF(J560&lt;3.3,(J560-3)*$F$7+80,IF(J560&lt;3.7,(J560-3.3)*$F$6+83,IF(J560&lt;4,(J560-3.7)*$F$5+87,IF(J560&lt;4.3,(J560-4)*$F$4+92,IF(J560&lt;=5,(J560-4.3)*$F$3+98,J560)))))))))))</f>
        <v>89.82</v>
      </c>
      <c r="M560" s="41">
        <f t="shared" si="11"/>
        <v>0.231269104442137</v>
      </c>
    </row>
    <row r="561" spans="8:13">
      <c r="H561" s="8">
        <v>691</v>
      </c>
      <c r="I561" s="8" t="s">
        <v>800</v>
      </c>
      <c r="J561">
        <v>3.74</v>
      </c>
      <c r="K561">
        <v>0</v>
      </c>
      <c r="L561" s="48">
        <f>IF(K561=1,"",IF(J561&lt;1.7,66,IF(J561&lt;2,(J561-1.7)*$F$11+66,IF(J561&lt;2.3,(J561-2)*$F$10+70,IF(J561&lt;2.7,(J561-2.3)*$F$9+73,IF(J561&lt;3,(J561-2.7)*$F$8+76,IF(J561&lt;3.3,(J561-3)*$F$7+80,IF(J561&lt;3.7,(J561-3.3)*$F$6+83,IF(J561&lt;4,(J561-3.7)*$F$5+87,IF(J561&lt;4.3,(J561-4)*$F$4+92,IF(J561&lt;=5,(J561-4.3)*$F$3+98,J561)))))))))))</f>
        <v>87.6666666666667</v>
      </c>
      <c r="M561" s="41">
        <f t="shared" si="11"/>
        <v>-0.321951501818486</v>
      </c>
    </row>
    <row r="562" spans="8:13">
      <c r="H562" s="8">
        <v>692</v>
      </c>
      <c r="I562" s="8" t="s">
        <v>801</v>
      </c>
      <c r="J562">
        <v>89.6</v>
      </c>
      <c r="K562">
        <v>0</v>
      </c>
      <c r="L562" s="48">
        <f>IF(K562=1,"",IF(J562&lt;1.7,66,IF(J562&lt;2,(J562-1.7)*$F$11+66,IF(J562&lt;2.3,(J562-2)*$F$10+70,IF(J562&lt;2.7,(J562-2.3)*$F$9+73,IF(J562&lt;3,(J562-2.7)*$F$8+76,IF(J562&lt;3.3,(J562-3)*$F$7+80,IF(J562&lt;3.7,(J562-3.3)*$F$6+83,IF(J562&lt;4,(J562-3.7)*$F$5+87,IF(J562&lt;4.3,(J562-4)*$F$4+92,IF(J562&lt;=5,(J562-4.3)*$F$3+98,J562)))))))))))</f>
        <v>89.6</v>
      </c>
      <c r="M562" s="41">
        <f t="shared" si="11"/>
        <v>0.174748113709628</v>
      </c>
    </row>
    <row r="563" spans="8:13">
      <c r="H563" s="8">
        <v>693</v>
      </c>
      <c r="I563" s="8" t="s">
        <v>802</v>
      </c>
      <c r="J563">
        <v>87.1</v>
      </c>
      <c r="K563">
        <v>0</v>
      </c>
      <c r="L563" s="48">
        <f>IF(K563=1,"",IF(J563&lt;1.7,66,IF(J563&lt;2,(J563-1.7)*$F$11+66,IF(J563&lt;2.3,(J563-2)*$F$10+70,IF(J563&lt;2.7,(J563-2.3)*$F$9+73,IF(J563&lt;3,(J563-2.7)*$F$8+76,IF(J563&lt;3.3,(J563-3)*$F$7+80,IF(J563&lt;3.7,(J563-3.3)*$F$6+83,IF(J563&lt;4,(J563-3.7)*$F$5+87,IF(J563&lt;4.3,(J563-4)*$F$4+92,IF(J563&lt;=5,(J563-4.3)*$F$3+98,J563)))))))))))</f>
        <v>87.1</v>
      </c>
      <c r="M563" s="41">
        <f t="shared" si="11"/>
        <v>-0.467535871887075</v>
      </c>
    </row>
    <row r="564" spans="8:13">
      <c r="H564" s="8">
        <v>694</v>
      </c>
      <c r="I564" s="8" t="s">
        <v>803</v>
      </c>
      <c r="J564">
        <v>87.27</v>
      </c>
      <c r="K564">
        <v>0</v>
      </c>
      <c r="L564" s="48">
        <f>IF(K564=1,"",IF(J564&lt;1.7,66,IF(J564&lt;2,(J564-1.7)*$F$11+66,IF(J564&lt;2.3,(J564-2)*$F$10+70,IF(J564&lt;2.7,(J564-2.3)*$F$9+73,IF(J564&lt;3,(J564-2.7)*$F$8+76,IF(J564&lt;3.3,(J564-3)*$F$7+80,IF(J564&lt;3.7,(J564-3.3)*$F$6+83,IF(J564&lt;4,(J564-3.7)*$F$5+87,IF(J564&lt;4.3,(J564-4)*$F$4+92,IF(J564&lt;=5,(J564-4.3)*$F$3+98,J564)))))))))))</f>
        <v>87.27</v>
      </c>
      <c r="M564" s="41">
        <f t="shared" si="11"/>
        <v>-0.423860560866499</v>
      </c>
    </row>
    <row r="565" spans="8:13">
      <c r="H565" s="8">
        <v>695</v>
      </c>
      <c r="I565" s="8" t="s">
        <v>804</v>
      </c>
      <c r="J565">
        <v>89.31</v>
      </c>
      <c r="K565">
        <v>0</v>
      </c>
      <c r="L565" s="48">
        <f>IF(K565=1,"",IF(J565&lt;1.7,66,IF(J565&lt;2,(J565-1.7)*$F$11+66,IF(J565&lt;2.3,(J565-2)*$F$10+70,IF(J565&lt;2.7,(J565-2.3)*$F$9+73,IF(J565&lt;3,(J565-2.7)*$F$8+76,IF(J565&lt;3.3,(J565-3)*$F$7+80,IF(J565&lt;3.7,(J565-3.3)*$F$6+83,IF(J565&lt;4,(J565-3.7)*$F$5+87,IF(J565&lt;4.3,(J565-4)*$F$4+92,IF(J565&lt;=5,(J565-4.3)*$F$3+98,J565)))))))))))</f>
        <v>89.31</v>
      </c>
      <c r="M565" s="41">
        <f t="shared" si="11"/>
        <v>0.100243171380412</v>
      </c>
    </row>
    <row r="566" spans="8:13">
      <c r="H566" s="8">
        <v>696</v>
      </c>
      <c r="I566" s="8" t="s">
        <v>805</v>
      </c>
      <c r="J566">
        <v>3.7</v>
      </c>
      <c r="K566">
        <v>0</v>
      </c>
      <c r="L566" s="48">
        <f>IF(K566=1,"",IF(J566&lt;1.7,66,IF(J566&lt;2,(J566-1.7)*$F$11+66,IF(J566&lt;2.3,(J566-2)*$F$10+70,IF(J566&lt;2.7,(J566-2.3)*$F$9+73,IF(J566&lt;3,(J566-2.7)*$F$8+76,IF(J566&lt;3.3,(J566-3)*$F$7+80,IF(J566&lt;3.7,(J566-3.3)*$F$6+83,IF(J566&lt;4,(J566-3.7)*$F$5+87,IF(J566&lt;4.3,(J566-4)*$F$4+92,IF(J566&lt;=5,(J566-4.3)*$F$3+98,J566)))))))))))</f>
        <v>87</v>
      </c>
      <c r="M566" s="41">
        <f t="shared" si="11"/>
        <v>-0.493227231310942</v>
      </c>
    </row>
    <row r="567" spans="8:13">
      <c r="H567" s="8">
        <v>697</v>
      </c>
      <c r="I567" s="8" t="s">
        <v>807</v>
      </c>
      <c r="J567">
        <v>86.81</v>
      </c>
      <c r="K567">
        <v>0</v>
      </c>
      <c r="L567" s="48">
        <f>IF(K567=1,"",IF(J567&lt;1.7,66,IF(J567&lt;2,(J567-1.7)*$F$11+66,IF(J567&lt;2.3,(J567-2)*$F$10+70,IF(J567&lt;2.7,(J567-2.3)*$F$9+73,IF(J567&lt;3,(J567-2.7)*$F$8+76,IF(J567&lt;3.3,(J567-3)*$F$7+80,IF(J567&lt;3.7,(J567-3.3)*$F$6+83,IF(J567&lt;4,(J567-3.7)*$F$5+87,IF(J567&lt;4.3,(J567-4)*$F$4+92,IF(J567&lt;=5,(J567-4.3)*$F$3+98,J567)))))))))))</f>
        <v>86.81</v>
      </c>
      <c r="M567" s="41">
        <f t="shared" si="11"/>
        <v>-0.542040814216291</v>
      </c>
    </row>
    <row r="568" spans="8:13">
      <c r="H568" s="8">
        <v>698</v>
      </c>
      <c r="I568" s="8" t="s">
        <v>808</v>
      </c>
      <c r="J568">
        <v>87.88</v>
      </c>
      <c r="K568">
        <v>0</v>
      </c>
      <c r="L568" s="48">
        <f>IF(K568=1,"",IF(J568&lt;1.7,66,IF(J568&lt;2,(J568-1.7)*$F$11+66,IF(J568&lt;2.3,(J568-2)*$F$10+70,IF(J568&lt;2.7,(J568-2.3)*$F$9+73,IF(J568&lt;3,(J568-2.7)*$F$8+76,IF(J568&lt;3.3,(J568-3)*$F$7+80,IF(J568&lt;3.7,(J568-3.3)*$F$6+83,IF(J568&lt;4,(J568-3.7)*$F$5+87,IF(J568&lt;4.3,(J568-4)*$F$4+92,IF(J568&lt;=5,(J568-4.3)*$F$3+98,J568)))))))))))</f>
        <v>87.88</v>
      </c>
      <c r="M568" s="41">
        <f t="shared" si="11"/>
        <v>-0.267143268380903</v>
      </c>
    </row>
    <row r="569" spans="8:13">
      <c r="H569" s="8">
        <v>699</v>
      </c>
      <c r="I569" s="8" t="s">
        <v>809</v>
      </c>
      <c r="J569">
        <v>4.16</v>
      </c>
      <c r="K569">
        <v>0</v>
      </c>
      <c r="L569" s="48">
        <f>IF(K569=1,"",IF(J569&lt;1.7,66,IF(J569&lt;2,(J569-1.7)*$F$11+66,IF(J569&lt;2.3,(J569-2)*$F$10+70,IF(J569&lt;2.7,(J569-2.3)*$F$9+73,IF(J569&lt;3,(J569-2.7)*$F$8+76,IF(J569&lt;3.3,(J569-3)*$F$7+80,IF(J569&lt;3.7,(J569-3.3)*$F$6+83,IF(J569&lt;4,(J569-3.7)*$F$5+87,IF(J569&lt;4.3,(J569-4)*$F$4+92,IF(J569&lt;=5,(J569-4.3)*$F$3+98,J569)))))))))))</f>
        <v>95.2</v>
      </c>
      <c r="M569" s="41">
        <f t="shared" si="11"/>
        <v>1.61346424144624</v>
      </c>
    </row>
    <row r="570" spans="8:13">
      <c r="H570" s="8">
        <v>700</v>
      </c>
      <c r="I570" s="8" t="s">
        <v>810</v>
      </c>
      <c r="J570">
        <v>85.02</v>
      </c>
      <c r="K570">
        <v>0</v>
      </c>
      <c r="L570" s="48">
        <f>IF(K570=1,"",IF(J570&lt;1.7,66,IF(J570&lt;2,(J570-1.7)*$F$11+66,IF(J570&lt;2.3,(J570-2)*$F$10+70,IF(J570&lt;2.7,(J570-2.3)*$F$9+73,IF(J570&lt;3,(J570-2.7)*$F$8+76,IF(J570&lt;3.3,(J570-3)*$F$7+80,IF(J570&lt;3.7,(J570-3.3)*$F$6+83,IF(J570&lt;4,(J570-3.7)*$F$5+87,IF(J570&lt;4.3,(J570-4)*$F$4+92,IF(J570&lt;=5,(J570-4.3)*$F$3+98,J570)))))))))))</f>
        <v>85.02</v>
      </c>
      <c r="M570" s="41">
        <f t="shared" si="11"/>
        <v>-1.00191614790353</v>
      </c>
    </row>
    <row r="571" spans="8:13">
      <c r="H571" s="8">
        <v>701</v>
      </c>
      <c r="I571" s="8" t="s">
        <v>811</v>
      </c>
      <c r="J571">
        <v>3.5</v>
      </c>
      <c r="K571">
        <v>0</v>
      </c>
      <c r="L571" s="48">
        <f>IF(K571=1,"",IF(J571&lt;1.7,66,IF(J571&lt;2,(J571-1.7)*$F$11+66,IF(J571&lt;2.3,(J571-2)*$F$10+70,IF(J571&lt;2.7,(J571-2.3)*$F$9+73,IF(J571&lt;3,(J571-2.7)*$F$8+76,IF(J571&lt;3.3,(J571-3)*$F$7+80,IF(J571&lt;3.7,(J571-3.3)*$F$6+83,IF(J571&lt;4,(J571-3.7)*$F$5+87,IF(J571&lt;4.3,(J571-4)*$F$4+92,IF(J571&lt;=5,(J571-4.3)*$F$3+98,J571)))))))))))</f>
        <v>85</v>
      </c>
      <c r="M571" s="41">
        <f t="shared" si="11"/>
        <v>-1.0070544197883</v>
      </c>
    </row>
    <row r="572" spans="8:13">
      <c r="H572" s="8">
        <v>702</v>
      </c>
      <c r="I572" s="8" t="s">
        <v>812</v>
      </c>
      <c r="J572">
        <v>89.84</v>
      </c>
      <c r="K572">
        <v>0</v>
      </c>
      <c r="L572" s="48">
        <f>IF(K572=1,"",IF(J572&lt;1.7,66,IF(J572&lt;2,(J572-1.7)*$F$11+66,IF(J572&lt;2.3,(J572-2)*$F$10+70,IF(J572&lt;2.7,(J572-2.3)*$F$9+73,IF(J572&lt;3,(J572-2.7)*$F$8+76,IF(J572&lt;3.3,(J572-3)*$F$7+80,IF(J572&lt;3.7,(J572-3.3)*$F$6+83,IF(J572&lt;4,(J572-3.7)*$F$5+87,IF(J572&lt;4.3,(J572-4)*$F$4+92,IF(J572&lt;=5,(J572-4.3)*$F$3+98,J572)))))))))))</f>
        <v>89.84</v>
      </c>
      <c r="M572" s="41">
        <f t="shared" si="11"/>
        <v>0.236407376326914</v>
      </c>
    </row>
    <row r="573" spans="8:13">
      <c r="H573" s="8">
        <v>703</v>
      </c>
      <c r="I573" s="8" t="s">
        <v>813</v>
      </c>
      <c r="J573">
        <v>3.47</v>
      </c>
      <c r="K573">
        <v>0</v>
      </c>
      <c r="L573" s="48">
        <f>IF(K573=1,"",IF(J573&lt;1.7,66,IF(J573&lt;2,(J573-1.7)*$F$11+66,IF(J573&lt;2.3,(J573-2)*$F$10+70,IF(J573&lt;2.7,(J573-2.3)*$F$9+73,IF(J573&lt;3,(J573-2.7)*$F$8+76,IF(J573&lt;3.3,(J573-3)*$F$7+80,IF(J573&lt;3.7,(J573-3.3)*$F$6+83,IF(J573&lt;4,(J573-3.7)*$F$5+87,IF(J573&lt;4.3,(J573-4)*$F$4+92,IF(J573&lt;=5,(J573-4.3)*$F$3+98,J573)))))))))))</f>
        <v>84.7</v>
      </c>
      <c r="M573" s="41">
        <f t="shared" si="11"/>
        <v>-1.08412849805991</v>
      </c>
    </row>
    <row r="574" spans="8:13">
      <c r="H574" s="8">
        <v>704</v>
      </c>
      <c r="I574" s="8" t="s">
        <v>814</v>
      </c>
      <c r="J574">
        <v>84.8</v>
      </c>
      <c r="K574">
        <v>0</v>
      </c>
      <c r="L574" s="48">
        <f>IF(K574=1,"",IF(J574&lt;1.7,66,IF(J574&lt;2,(J574-1.7)*$F$11+66,IF(J574&lt;2.3,(J574-2)*$F$10+70,IF(J574&lt;2.7,(J574-2.3)*$F$9+73,IF(J574&lt;3,(J574-2.7)*$F$8+76,IF(J574&lt;3.3,(J574-3)*$F$7+80,IF(J574&lt;3.7,(J574-3.3)*$F$6+83,IF(J574&lt;4,(J574-3.7)*$F$5+87,IF(J574&lt;4.3,(J574-4)*$F$4+92,IF(J574&lt;=5,(J574-4.3)*$F$3+98,J574)))))))))))</f>
        <v>84.8</v>
      </c>
      <c r="M574" s="41">
        <f t="shared" si="11"/>
        <v>-1.05843713863604</v>
      </c>
    </row>
    <row r="575" spans="8:13">
      <c r="H575" s="8">
        <v>705</v>
      </c>
      <c r="I575" s="8" t="s">
        <v>815</v>
      </c>
      <c r="J575">
        <v>86.98</v>
      </c>
      <c r="K575">
        <v>0</v>
      </c>
      <c r="L575" s="48">
        <f>IF(K575=1,"",IF(J575&lt;1.7,66,IF(J575&lt;2,(J575-1.7)*$F$11+66,IF(J575&lt;2.3,(J575-2)*$F$10+70,IF(J575&lt;2.7,(J575-2.3)*$F$9+73,IF(J575&lt;3,(J575-2.7)*$F$8+76,IF(J575&lt;3.3,(J575-3)*$F$7+80,IF(J575&lt;3.7,(J575-3.3)*$F$6+83,IF(J575&lt;4,(J575-3.7)*$F$5+87,IF(J575&lt;4.3,(J575-4)*$F$4+92,IF(J575&lt;=5,(J575-4.3)*$F$3+98,J575)))))))))))</f>
        <v>86.98</v>
      </c>
      <c r="M575" s="41">
        <f t="shared" si="11"/>
        <v>-0.498365503195714</v>
      </c>
    </row>
    <row r="576" spans="8:13">
      <c r="H576" s="8">
        <v>706</v>
      </c>
      <c r="I576" s="8" t="s">
        <v>816</v>
      </c>
      <c r="J576">
        <v>3.63</v>
      </c>
      <c r="K576">
        <v>0</v>
      </c>
      <c r="L576" s="48">
        <f>IF(K576=1,"",IF(J576&lt;1.7,66,IF(J576&lt;2,(J576-1.7)*$F$11+66,IF(J576&lt;2.3,(J576-2)*$F$10+70,IF(J576&lt;2.7,(J576-2.3)*$F$9+73,IF(J576&lt;3,(J576-2.7)*$F$8+76,IF(J576&lt;3.3,(J576-3)*$F$7+80,IF(J576&lt;3.7,(J576-3.3)*$F$6+83,IF(J576&lt;4,(J576-3.7)*$F$5+87,IF(J576&lt;4.3,(J576-4)*$F$4+92,IF(J576&lt;=5,(J576-4.3)*$F$3+98,J576)))))))))))</f>
        <v>86.3</v>
      </c>
      <c r="M576" s="41">
        <f t="shared" si="11"/>
        <v>-0.673066747278019</v>
      </c>
    </row>
    <row r="577" spans="8:13">
      <c r="H577" s="8">
        <v>708</v>
      </c>
      <c r="I577" s="8" t="s">
        <v>817</v>
      </c>
      <c r="J577">
        <v>86.52</v>
      </c>
      <c r="K577">
        <v>0</v>
      </c>
      <c r="L577" s="48">
        <f>IF(K577=1,"",IF(J577&lt;1.7,66,IF(J577&lt;2,(J577-1.7)*$F$11+66,IF(J577&lt;2.3,(J577-2)*$F$10+70,IF(J577&lt;2.7,(J577-2.3)*$F$9+73,IF(J577&lt;3,(J577-2.7)*$F$8+76,IF(J577&lt;3.3,(J577-3)*$F$7+80,IF(J577&lt;3.7,(J577-3.3)*$F$6+83,IF(J577&lt;4,(J577-3.7)*$F$5+87,IF(J577&lt;4.3,(J577-4)*$F$4+92,IF(J577&lt;=5,(J577-4.3)*$F$3+98,J577)))))))))))</f>
        <v>86.52</v>
      </c>
      <c r="M577" s="41">
        <f t="shared" si="11"/>
        <v>-0.61654575654551</v>
      </c>
    </row>
    <row r="578" spans="8:13">
      <c r="H578" s="8">
        <v>709</v>
      </c>
      <c r="I578" s="8" t="s">
        <v>818</v>
      </c>
      <c r="J578">
        <v>87.45</v>
      </c>
      <c r="K578">
        <v>0</v>
      </c>
      <c r="L578" s="48">
        <f>IF(K578=1,"",IF(J578&lt;1.7,66,IF(J578&lt;2,(J578-1.7)*$F$11+66,IF(J578&lt;2.3,(J578-2)*$F$10+70,IF(J578&lt;2.7,(J578-2.3)*$F$9+73,IF(J578&lt;3,(J578-2.7)*$F$8+76,IF(J578&lt;3.3,(J578-3)*$F$7+80,IF(J578&lt;3.7,(J578-3.3)*$F$6+83,IF(J578&lt;4,(J578-3.7)*$F$5+87,IF(J578&lt;4.3,(J578-4)*$F$4+92,IF(J578&lt;=5,(J578-4.3)*$F$3+98,J578)))))))))))</f>
        <v>87.45</v>
      </c>
      <c r="M578" s="41">
        <f t="shared" si="11"/>
        <v>-0.377616113903534</v>
      </c>
    </row>
    <row r="579" spans="8:13">
      <c r="H579" s="8">
        <v>710</v>
      </c>
      <c r="I579" s="8" t="s">
        <v>819</v>
      </c>
      <c r="J579">
        <v>4.3</v>
      </c>
      <c r="K579">
        <v>0</v>
      </c>
      <c r="L579" s="48">
        <f>IF(K579=1,"",IF(J579&lt;1.7,66,IF(J579&lt;2,(J579-1.7)*$F$11+66,IF(J579&lt;2.3,(J579-2)*$F$10+70,IF(J579&lt;2.7,(J579-2.3)*$F$9+73,IF(J579&lt;3,(J579-2.7)*$F$8+76,IF(J579&lt;3.3,(J579-3)*$F$7+80,IF(J579&lt;3.7,(J579-3.3)*$F$6+83,IF(J579&lt;4,(J579-3.7)*$F$5+87,IF(J579&lt;4.3,(J579-4)*$F$4+92,IF(J579&lt;=5,(J579-4.3)*$F$3+98,J579)))))))))))</f>
        <v>98</v>
      </c>
      <c r="M579" s="41">
        <f t="shared" ref="M579:M642" si="12">IFERROR(((L579-AVERAGE($L$2:$L$978))/STDEV($L$2:$L$978)),(MEDIAN($L$2:$L$978)-AVERAGE($L$2:$L$978))/STDEV($L$2:$L$978))</f>
        <v>2.33282230531455</v>
      </c>
    </row>
    <row r="580" spans="8:13">
      <c r="H580" s="8">
        <v>711</v>
      </c>
      <c r="I580" s="8" t="s">
        <v>820</v>
      </c>
      <c r="J580">
        <v>86.09</v>
      </c>
      <c r="K580">
        <v>0</v>
      </c>
      <c r="L580" s="48">
        <f>IF(K580=1,"",IF(J580&lt;1.7,66,IF(J580&lt;2,(J580-1.7)*$F$11+66,IF(J580&lt;2.3,(J580-2)*$F$10+70,IF(J580&lt;2.7,(J580-2.3)*$F$9+73,IF(J580&lt;3,(J580-2.7)*$F$8+76,IF(J580&lt;3.3,(J580-3)*$F$7+80,IF(J580&lt;3.7,(J580-3.3)*$F$6+83,IF(J580&lt;4,(J580-3.7)*$F$5+87,IF(J580&lt;4.3,(J580-4)*$F$4+92,IF(J580&lt;=5,(J580-4.3)*$F$3+98,J580)))))))))))</f>
        <v>86.09</v>
      </c>
      <c r="M580" s="41">
        <f t="shared" si="12"/>
        <v>-0.727018602068141</v>
      </c>
    </row>
    <row r="581" spans="8:13">
      <c r="H581" s="8">
        <v>712</v>
      </c>
      <c r="I581" s="8" t="s">
        <v>821</v>
      </c>
      <c r="J581">
        <v>3.73</v>
      </c>
      <c r="K581">
        <v>0</v>
      </c>
      <c r="L581" s="48">
        <f>IF(K581=1,"",IF(J581&lt;1.7,66,IF(J581&lt;2,(J581-1.7)*$F$11+66,IF(J581&lt;2.3,(J581-2)*$F$10+70,IF(J581&lt;2.7,(J581-2.3)*$F$9+73,IF(J581&lt;3,(J581-2.7)*$F$8+76,IF(J581&lt;3.3,(J581-3)*$F$7+80,IF(J581&lt;3.7,(J581-3.3)*$F$6+83,IF(J581&lt;4,(J581-3.7)*$F$5+87,IF(J581&lt;4.3,(J581-4)*$F$4+92,IF(J581&lt;=5,(J581-4.3)*$F$3+98,J581)))))))))))</f>
        <v>87.5</v>
      </c>
      <c r="M581" s="41">
        <f t="shared" si="12"/>
        <v>-0.364770434191601</v>
      </c>
    </row>
    <row r="582" spans="8:13">
      <c r="H582" s="8">
        <v>713</v>
      </c>
      <c r="I582" s="8" t="s">
        <v>822</v>
      </c>
      <c r="J582">
        <v>86.85</v>
      </c>
      <c r="K582">
        <v>0</v>
      </c>
      <c r="L582" s="48">
        <f>IF(K582=1,"",IF(J582&lt;1.7,66,IF(J582&lt;2,(J582-1.7)*$F$11+66,IF(J582&lt;2.3,(J582-2)*$F$10+70,IF(J582&lt;2.7,(J582-2.3)*$F$9+73,IF(J582&lt;3,(J582-2.7)*$F$8+76,IF(J582&lt;3.3,(J582-3)*$F$7+80,IF(J582&lt;3.7,(J582-3.3)*$F$6+83,IF(J582&lt;4,(J582-3.7)*$F$5+87,IF(J582&lt;4.3,(J582-4)*$F$4+92,IF(J582&lt;=5,(J582-4.3)*$F$3+98,J582)))))))))))</f>
        <v>86.85</v>
      </c>
      <c r="M582" s="41">
        <f t="shared" si="12"/>
        <v>-0.531764270446745</v>
      </c>
    </row>
    <row r="583" spans="8:13">
      <c r="H583" s="8">
        <v>714</v>
      </c>
      <c r="I583" s="8" t="s">
        <v>823</v>
      </c>
      <c r="J583">
        <v>3.93</v>
      </c>
      <c r="K583">
        <v>0</v>
      </c>
      <c r="L583" s="48">
        <f>IF(K583=1,"",IF(J583&lt;1.7,66,IF(J583&lt;2,(J583-1.7)*$F$11+66,IF(J583&lt;2.3,(J583-2)*$F$10+70,IF(J583&lt;2.7,(J583-2.3)*$F$9+73,IF(J583&lt;3,(J583-2.7)*$F$8+76,IF(J583&lt;3.3,(J583-3)*$F$7+80,IF(J583&lt;3.7,(J583-3.3)*$F$6+83,IF(J583&lt;4,(J583-3.7)*$F$5+87,IF(J583&lt;4.3,(J583-4)*$F$4+92,IF(J583&lt;=5,(J583-4.3)*$F$3+98,J583)))))))))))</f>
        <v>90.8333333333333</v>
      </c>
      <c r="M583" s="41">
        <f t="shared" si="12"/>
        <v>0.491608213270668</v>
      </c>
    </row>
    <row r="584" spans="8:13">
      <c r="H584" s="8">
        <v>715</v>
      </c>
      <c r="I584" s="8" t="s">
        <v>824</v>
      </c>
      <c r="J584">
        <v>3</v>
      </c>
      <c r="K584">
        <v>0</v>
      </c>
      <c r="L584" s="48">
        <f>IF(K584=1,"",IF(J584&lt;1.7,66,IF(J584&lt;2,(J584-1.7)*$F$11+66,IF(J584&lt;2.3,(J584-2)*$F$10+70,IF(J584&lt;2.7,(J584-2.3)*$F$9+73,IF(J584&lt;3,(J584-2.7)*$F$8+76,IF(J584&lt;3.3,(J584-3)*$F$7+80,IF(J584&lt;3.7,(J584-3.3)*$F$6+83,IF(J584&lt;4,(J584-3.7)*$F$5+87,IF(J584&lt;4.3,(J584-4)*$F$4+92,IF(J584&lt;=5,(J584-4.3)*$F$3+98,J584)))))))))))</f>
        <v>80</v>
      </c>
      <c r="M584" s="41">
        <f t="shared" si="12"/>
        <v>-2.29162239098171</v>
      </c>
    </row>
    <row r="585" spans="8:13">
      <c r="H585" s="8">
        <v>716</v>
      </c>
      <c r="I585" s="8" t="s">
        <v>825</v>
      </c>
      <c r="J585">
        <v>90.26</v>
      </c>
      <c r="K585">
        <v>0</v>
      </c>
      <c r="L585" s="48">
        <f>IF(K585=1,"",IF(J585&lt;1.7,66,IF(J585&lt;2,(J585-1.7)*$F$11+66,IF(J585&lt;2.3,(J585-2)*$F$10+70,IF(J585&lt;2.7,(J585-2.3)*$F$9+73,IF(J585&lt;3,(J585-2.7)*$F$8+76,IF(J585&lt;3.3,(J585-3)*$F$7+80,IF(J585&lt;3.7,(J585-3.3)*$F$6+83,IF(J585&lt;4,(J585-3.7)*$F$5+87,IF(J585&lt;4.3,(J585-4)*$F$4+92,IF(J585&lt;=5,(J585-4.3)*$F$3+98,J585)))))))))))</f>
        <v>90.26</v>
      </c>
      <c r="M585" s="41">
        <f t="shared" si="12"/>
        <v>0.34431108590716</v>
      </c>
    </row>
    <row r="586" spans="8:13">
      <c r="H586" s="8">
        <v>717</v>
      </c>
      <c r="I586" s="8" t="s">
        <v>826</v>
      </c>
      <c r="J586">
        <v>456.55</v>
      </c>
      <c r="K586">
        <v>1</v>
      </c>
      <c r="L586" s="48" t="str">
        <f>IF(K586=1,"",IF(J586&lt;1.7,66,IF(J586&lt;2,(J586-1.7)*$F$11+66,IF(J586&lt;2.3,(J586-2)*$F$10+70,IF(J586&lt;2.7,(J586-2.3)*$F$9+73,IF(J586&lt;3,(J586-2.7)*$F$8+76,IF(J586&lt;3.3,(J586-3)*$F$7+80,IF(J586&lt;3.7,(J586-3.3)*$F$6+83,IF(J586&lt;4,(J586-3.7)*$F$5+87,IF(J586&lt;4.3,(J586-4)*$F$4+92,IF(J586&lt;=5,(J586-4.3)*$F$3+98,J586)))))))))))</f>
        <v/>
      </c>
      <c r="M586" s="41">
        <f t="shared" si="12"/>
        <v>-0.115564247780081</v>
      </c>
    </row>
    <row r="587" spans="8:13">
      <c r="H587" s="8">
        <v>718</v>
      </c>
      <c r="I587" s="8" t="s">
        <v>828</v>
      </c>
      <c r="J587">
        <v>83.02</v>
      </c>
      <c r="K587">
        <v>0</v>
      </c>
      <c r="L587" s="48">
        <f>IF(K587=1,"",IF(J587&lt;1.7,66,IF(J587&lt;2,(J587-1.7)*$F$11+66,IF(J587&lt;2.3,(J587-2)*$F$10+70,IF(J587&lt;2.7,(J587-2.3)*$F$9+73,IF(J587&lt;3,(J587-2.7)*$F$8+76,IF(J587&lt;3.3,(J587-3)*$F$7+80,IF(J587&lt;3.7,(J587-3.3)*$F$6+83,IF(J587&lt;4,(J587-3.7)*$F$5+87,IF(J587&lt;4.3,(J587-4)*$F$4+92,IF(J587&lt;=5,(J587-4.3)*$F$3+98,J587)))))))))))</f>
        <v>83.02</v>
      </c>
      <c r="M587" s="41">
        <f t="shared" si="12"/>
        <v>-1.51574333638089</v>
      </c>
    </row>
    <row r="588" spans="8:13">
      <c r="H588" s="8">
        <v>719</v>
      </c>
      <c r="I588" s="8" t="s">
        <v>829</v>
      </c>
      <c r="J588">
        <v>85.04</v>
      </c>
      <c r="K588">
        <v>0</v>
      </c>
      <c r="L588" s="48">
        <f>IF(K588=1,"",IF(J588&lt;1.7,66,IF(J588&lt;2,(J588-1.7)*$F$11+66,IF(J588&lt;2.3,(J588-2)*$F$10+70,IF(J588&lt;2.7,(J588-2.3)*$F$9+73,IF(J588&lt;3,(J588-2.7)*$F$8+76,IF(J588&lt;3.3,(J588-3)*$F$7+80,IF(J588&lt;3.7,(J588-3.3)*$F$6+83,IF(J588&lt;4,(J588-3.7)*$F$5+87,IF(J588&lt;4.3,(J588-4)*$F$4+92,IF(J588&lt;=5,(J588-4.3)*$F$3+98,J588)))))))))))</f>
        <v>85.04</v>
      </c>
      <c r="M588" s="41">
        <f t="shared" si="12"/>
        <v>-0.996777876018755</v>
      </c>
    </row>
    <row r="589" spans="8:13">
      <c r="H589" s="8">
        <v>720</v>
      </c>
      <c r="I589" s="8" t="s">
        <v>830</v>
      </c>
      <c r="J589">
        <v>3.24</v>
      </c>
      <c r="K589">
        <v>0</v>
      </c>
      <c r="L589" s="48">
        <f>IF(K589=1,"",IF(J589&lt;1.7,66,IF(J589&lt;2,(J589-1.7)*$F$11+66,IF(J589&lt;2.3,(J589-2)*$F$10+70,IF(J589&lt;2.7,(J589-2.3)*$F$9+73,IF(J589&lt;3,(J589-2.7)*$F$8+76,IF(J589&lt;3.3,(J589-3)*$F$7+80,IF(J589&lt;3.7,(J589-3.3)*$F$6+83,IF(J589&lt;4,(J589-3.7)*$F$5+87,IF(J589&lt;4.3,(J589-4)*$F$4+92,IF(J589&lt;=5,(J589-4.3)*$F$3+98,J589)))))))))))</f>
        <v>82.4</v>
      </c>
      <c r="M589" s="41">
        <f t="shared" si="12"/>
        <v>-1.67502976480887</v>
      </c>
    </row>
    <row r="590" spans="8:13">
      <c r="H590" s="8">
        <v>723</v>
      </c>
      <c r="I590" s="8" t="s">
        <v>832</v>
      </c>
      <c r="J590">
        <v>88.89</v>
      </c>
      <c r="K590">
        <v>0</v>
      </c>
      <c r="L590" s="48">
        <f>IF(K590=1,"",IF(J590&lt;1.7,66,IF(J590&lt;2,(J590-1.7)*$F$11+66,IF(J590&lt;2.3,(J590-2)*$F$10+70,IF(J590&lt;2.7,(J590-2.3)*$F$9+73,IF(J590&lt;3,(J590-2.7)*$F$8+76,IF(J590&lt;3.3,(J590-3)*$F$7+80,IF(J590&lt;3.7,(J590-3.3)*$F$6+83,IF(J590&lt;4,(J590-3.7)*$F$5+87,IF(J590&lt;4.3,(J590-4)*$F$4+92,IF(J590&lt;=5,(J590-4.3)*$F$3+98,J590)))))))))))</f>
        <v>88.89</v>
      </c>
      <c r="M590" s="41">
        <f t="shared" si="12"/>
        <v>-0.00766053819983412</v>
      </c>
    </row>
    <row r="591" spans="8:13">
      <c r="H591" s="8">
        <v>725</v>
      </c>
      <c r="I591" s="8" t="s">
        <v>833</v>
      </c>
      <c r="J591">
        <v>3.33</v>
      </c>
      <c r="K591">
        <v>0</v>
      </c>
      <c r="L591" s="48">
        <f>IF(K591=1,"",IF(J591&lt;1.7,66,IF(J591&lt;2,(J591-1.7)*$F$11+66,IF(J591&lt;2.3,(J591-2)*$F$10+70,IF(J591&lt;2.7,(J591-2.3)*$F$9+73,IF(J591&lt;3,(J591-2.7)*$F$8+76,IF(J591&lt;3.3,(J591-3)*$F$7+80,IF(J591&lt;3.7,(J591-3.3)*$F$6+83,IF(J591&lt;4,(J591-3.7)*$F$5+87,IF(J591&lt;4.3,(J591-4)*$F$4+92,IF(J591&lt;=5,(J591-4.3)*$F$3+98,J591)))))))))))</f>
        <v>83.3</v>
      </c>
      <c r="M591" s="41">
        <f t="shared" si="12"/>
        <v>-1.44380752999406</v>
      </c>
    </row>
    <row r="592" spans="8:13">
      <c r="H592" s="8">
        <v>726</v>
      </c>
      <c r="I592" s="8" t="s">
        <v>834</v>
      </c>
      <c r="J592">
        <v>89.07</v>
      </c>
      <c r="K592">
        <v>0</v>
      </c>
      <c r="L592" s="48">
        <f>IF(K592=1,"",IF(J592&lt;1.7,66,IF(J592&lt;2,(J592-1.7)*$F$11+66,IF(J592&lt;2.3,(J592-2)*$F$10+70,IF(J592&lt;2.7,(J592-2.3)*$F$9+73,IF(J592&lt;3,(J592-2.7)*$F$8+76,IF(J592&lt;3.3,(J592-3)*$F$7+80,IF(J592&lt;3.7,(J592-3.3)*$F$6+83,IF(J592&lt;4,(J592-3.7)*$F$5+87,IF(J592&lt;4.3,(J592-4)*$F$4+92,IF(J592&lt;=5,(J592-4.3)*$F$3+98,J592)))))))))))</f>
        <v>89.07</v>
      </c>
      <c r="M592" s="41">
        <f t="shared" si="12"/>
        <v>0.0385839087631266</v>
      </c>
    </row>
    <row r="593" spans="8:13">
      <c r="H593" s="8">
        <v>728</v>
      </c>
      <c r="I593" s="8" t="s">
        <v>835</v>
      </c>
      <c r="J593">
        <v>4.12</v>
      </c>
      <c r="K593">
        <v>0</v>
      </c>
      <c r="L593" s="48">
        <f>IF(K593=1,"",IF(J593&lt;1.7,66,IF(J593&lt;2,(J593-1.7)*$F$11+66,IF(J593&lt;2.3,(J593-2)*$F$10+70,IF(J593&lt;2.7,(J593-2.3)*$F$9+73,IF(J593&lt;3,(J593-2.7)*$F$8+76,IF(J593&lt;3.3,(J593-3)*$F$7+80,IF(J593&lt;3.7,(J593-3.3)*$F$6+83,IF(J593&lt;4,(J593-3.7)*$F$5+87,IF(J593&lt;4.3,(J593-4)*$F$4+92,IF(J593&lt;=5,(J593-4.3)*$F$3+98,J593)))))))))))</f>
        <v>94.4</v>
      </c>
      <c r="M593" s="41">
        <f t="shared" si="12"/>
        <v>1.4079333660553</v>
      </c>
    </row>
    <row r="594" spans="8:13">
      <c r="H594" s="8">
        <v>729</v>
      </c>
      <c r="I594" s="8" t="s">
        <v>836</v>
      </c>
      <c r="J594">
        <v>89.87</v>
      </c>
      <c r="K594">
        <v>0</v>
      </c>
      <c r="L594" s="48">
        <f>IF(K594=1,"",IF(J594&lt;1.7,66,IF(J594&lt;2,(J594-1.7)*$F$11+66,IF(J594&lt;2.3,(J594-2)*$F$10+70,IF(J594&lt;2.7,(J594-2.3)*$F$9+73,IF(J594&lt;3,(J594-2.7)*$F$8+76,IF(J594&lt;3.3,(J594-3)*$F$7+80,IF(J594&lt;3.7,(J594-3.3)*$F$6+83,IF(J594&lt;4,(J594-3.7)*$F$5+87,IF(J594&lt;4.3,(J594-4)*$F$4+92,IF(J594&lt;=5,(J594-4.3)*$F$3+98,J594)))))))))))</f>
        <v>89.87</v>
      </c>
      <c r="M594" s="41">
        <f t="shared" si="12"/>
        <v>0.244114784154074</v>
      </c>
    </row>
    <row r="595" spans="8:13">
      <c r="H595" s="8">
        <v>731</v>
      </c>
      <c r="I595" s="8" t="s">
        <v>837</v>
      </c>
      <c r="J595">
        <v>88.69</v>
      </c>
      <c r="K595">
        <v>0</v>
      </c>
      <c r="L595" s="48">
        <f>IF(K595=1,"",IF(J595&lt;1.7,66,IF(J595&lt;2,(J595-1.7)*$F$11+66,IF(J595&lt;2.3,(J595-2)*$F$10+70,IF(J595&lt;2.7,(J595-2.3)*$F$9+73,IF(J595&lt;3,(J595-2.7)*$F$8+76,IF(J595&lt;3.3,(J595-3)*$F$7+80,IF(J595&lt;3.7,(J595-3.3)*$F$6+83,IF(J595&lt;4,(J595-3.7)*$F$5+87,IF(J595&lt;4.3,(J595-4)*$F$4+92,IF(J595&lt;=5,(J595-4.3)*$F$3+98,J595)))))))))))</f>
        <v>88.69</v>
      </c>
      <c r="M595" s="41">
        <f t="shared" si="12"/>
        <v>-0.0590432570475711</v>
      </c>
    </row>
    <row r="596" spans="8:13">
      <c r="H596" s="8">
        <v>734</v>
      </c>
      <c r="I596" s="8" t="s">
        <v>839</v>
      </c>
      <c r="J596">
        <v>4.11</v>
      </c>
      <c r="K596">
        <v>0</v>
      </c>
      <c r="L596" s="48">
        <f>IF(K596=1,"",IF(J596&lt;1.7,66,IF(J596&lt;2,(J596-1.7)*$F$11+66,IF(J596&lt;2.3,(J596-2)*$F$10+70,IF(J596&lt;2.7,(J596-2.3)*$F$9+73,IF(J596&lt;3,(J596-2.7)*$F$8+76,IF(J596&lt;3.3,(J596-3)*$F$7+80,IF(J596&lt;3.7,(J596-3.3)*$F$6+83,IF(J596&lt;4,(J596-3.7)*$F$5+87,IF(J596&lt;4.3,(J596-4)*$F$4+92,IF(J596&lt;=5,(J596-4.3)*$F$3+98,J596)))))))))))</f>
        <v>94.2</v>
      </c>
      <c r="M596" s="41">
        <f t="shared" si="12"/>
        <v>1.35655064720756</v>
      </c>
    </row>
    <row r="597" spans="8:13">
      <c r="H597" s="8">
        <v>736</v>
      </c>
      <c r="I597" s="8" t="s">
        <v>840</v>
      </c>
      <c r="J597">
        <v>88.91</v>
      </c>
      <c r="K597">
        <v>0</v>
      </c>
      <c r="L597" s="48">
        <f>IF(K597=1,"",IF(J597&lt;1.7,66,IF(J597&lt;2,(J597-1.7)*$F$11+66,IF(J597&lt;2.3,(J597-2)*$F$10+70,IF(J597&lt;2.7,(J597-2.3)*$F$9+73,IF(J597&lt;3,(J597-2.7)*$F$8+76,IF(J597&lt;3.3,(J597-3)*$F$7+80,IF(J597&lt;3.7,(J597-3.3)*$F$6+83,IF(J597&lt;4,(J597-3.7)*$F$5+87,IF(J597&lt;4.3,(J597-4)*$F$4+92,IF(J597&lt;=5,(J597-4.3)*$F$3+98,J597)))))))))))</f>
        <v>88.91</v>
      </c>
      <c r="M597" s="41">
        <f t="shared" si="12"/>
        <v>-0.00252226631506152</v>
      </c>
    </row>
    <row r="598" spans="8:13">
      <c r="H598" s="8">
        <v>737</v>
      </c>
      <c r="I598" s="8" t="s">
        <v>841</v>
      </c>
      <c r="J598">
        <v>3.85</v>
      </c>
      <c r="K598">
        <v>0</v>
      </c>
      <c r="L598" s="48">
        <f>IF(K598=1,"",IF(J598&lt;1.7,66,IF(J598&lt;2,(J598-1.7)*$F$11+66,IF(J598&lt;2.3,(J598-2)*$F$10+70,IF(J598&lt;2.7,(J598-2.3)*$F$9+73,IF(J598&lt;3,(J598-2.7)*$F$8+76,IF(J598&lt;3.3,(J598-3)*$F$7+80,IF(J598&lt;3.7,(J598-3.3)*$F$6+83,IF(J598&lt;4,(J598-3.7)*$F$5+87,IF(J598&lt;4.3,(J598-4)*$F$4+92,IF(J598&lt;=5,(J598-4.3)*$F$3+98,J598)))))))))))</f>
        <v>89.5</v>
      </c>
      <c r="M598" s="41">
        <f t="shared" si="12"/>
        <v>0.149056754285761</v>
      </c>
    </row>
    <row r="599" spans="8:13">
      <c r="H599" s="8">
        <v>738</v>
      </c>
      <c r="I599" s="8" t="s">
        <v>842</v>
      </c>
      <c r="J599">
        <v>88.95</v>
      </c>
      <c r="K599">
        <v>0</v>
      </c>
      <c r="L599" s="48">
        <f>IF(K599=1,"",IF(J599&lt;1.7,66,IF(J599&lt;2,(J599-1.7)*$F$11+66,IF(J599&lt;2.3,(J599-2)*$F$10+70,IF(J599&lt;2.7,(J599-2.3)*$F$9+73,IF(J599&lt;3,(J599-2.7)*$F$8+76,IF(J599&lt;3.3,(J599-3)*$F$7+80,IF(J599&lt;3.7,(J599-3.3)*$F$6+83,IF(J599&lt;4,(J599-3.7)*$F$5+87,IF(J599&lt;4.3,(J599-4)*$F$4+92,IF(J599&lt;=5,(J599-4.3)*$F$3+98,J599)))))))))))</f>
        <v>88.95</v>
      </c>
      <c r="M599" s="41">
        <f t="shared" si="12"/>
        <v>0.00775427745448733</v>
      </c>
    </row>
    <row r="600" spans="8:13">
      <c r="H600" s="8">
        <v>739</v>
      </c>
      <c r="I600" s="8" t="s">
        <v>843</v>
      </c>
      <c r="J600">
        <v>84.37</v>
      </c>
      <c r="K600">
        <v>0</v>
      </c>
      <c r="L600" s="48">
        <f>IF(K600=1,"",IF(J600&lt;1.7,66,IF(J600&lt;2,(J600-1.7)*$F$11+66,IF(J600&lt;2.3,(J600-2)*$F$10+70,IF(J600&lt;2.7,(J600-2.3)*$F$9+73,IF(J600&lt;3,(J600-2.7)*$F$8+76,IF(J600&lt;3.3,(J600-3)*$F$7+80,IF(J600&lt;3.7,(J600-3.3)*$F$6+83,IF(J600&lt;4,(J600-3.7)*$F$5+87,IF(J600&lt;4.3,(J600-4)*$F$4+92,IF(J600&lt;=5,(J600-4.3)*$F$3+98,J600)))))))))))</f>
        <v>84.37</v>
      </c>
      <c r="M600" s="41">
        <f t="shared" si="12"/>
        <v>-1.16890998415867</v>
      </c>
    </row>
    <row r="601" spans="8:13">
      <c r="H601" s="8">
        <v>740</v>
      </c>
      <c r="I601" s="8" t="s">
        <v>844</v>
      </c>
      <c r="J601">
        <v>4.15</v>
      </c>
      <c r="K601">
        <v>0</v>
      </c>
      <c r="L601" s="48">
        <f>IF(K601=1,"",IF(J601&lt;1.7,66,IF(J601&lt;2,(J601-1.7)*$F$11+66,IF(J601&lt;2.3,(J601-2)*$F$10+70,IF(J601&lt;2.7,(J601-2.3)*$F$9+73,IF(J601&lt;3,(J601-2.7)*$F$8+76,IF(J601&lt;3.3,(J601-3)*$F$7+80,IF(J601&lt;3.7,(J601-3.3)*$F$6+83,IF(J601&lt;4,(J601-3.7)*$F$5+87,IF(J601&lt;4.3,(J601-4)*$F$4+92,IF(J601&lt;=5,(J601-4.3)*$F$3+98,J601)))))))))))</f>
        <v>95</v>
      </c>
      <c r="M601" s="41">
        <f t="shared" si="12"/>
        <v>1.56208152259851</v>
      </c>
    </row>
    <row r="602" spans="8:13">
      <c r="H602" s="8">
        <v>741</v>
      </c>
      <c r="I602" s="8" t="s">
        <v>845</v>
      </c>
      <c r="J602">
        <v>3.5</v>
      </c>
      <c r="K602">
        <v>0</v>
      </c>
      <c r="L602" s="48">
        <f>IF(K602=1,"",IF(J602&lt;1.7,66,IF(J602&lt;2,(J602-1.7)*$F$11+66,IF(J602&lt;2.3,(J602-2)*$F$10+70,IF(J602&lt;2.7,(J602-2.3)*$F$9+73,IF(J602&lt;3,(J602-2.7)*$F$8+76,IF(J602&lt;3.3,(J602-3)*$F$7+80,IF(J602&lt;3.7,(J602-3.3)*$F$6+83,IF(J602&lt;4,(J602-3.7)*$F$5+87,IF(J602&lt;4.3,(J602-4)*$F$4+92,IF(J602&lt;=5,(J602-4.3)*$F$3+98,J602)))))))))))</f>
        <v>85</v>
      </c>
      <c r="M602" s="41">
        <f t="shared" si="12"/>
        <v>-1.0070544197883</v>
      </c>
    </row>
    <row r="603" spans="8:13">
      <c r="H603" s="8">
        <v>743</v>
      </c>
      <c r="I603" s="8" t="s">
        <v>847</v>
      </c>
      <c r="J603">
        <v>87.1</v>
      </c>
      <c r="K603">
        <v>0</v>
      </c>
      <c r="L603" s="48">
        <f>IF(K603=1,"",IF(J603&lt;1.7,66,IF(J603&lt;2,(J603-1.7)*$F$11+66,IF(J603&lt;2.3,(J603-2)*$F$10+70,IF(J603&lt;2.7,(J603-2.3)*$F$9+73,IF(J603&lt;3,(J603-2.7)*$F$8+76,IF(J603&lt;3.3,(J603-3)*$F$7+80,IF(J603&lt;3.7,(J603-3.3)*$F$6+83,IF(J603&lt;4,(J603-3.7)*$F$5+87,IF(J603&lt;4.3,(J603-4)*$F$4+92,IF(J603&lt;=5,(J603-4.3)*$F$3+98,J603)))))))))))</f>
        <v>87.1</v>
      </c>
      <c r="M603" s="41">
        <f t="shared" si="12"/>
        <v>-0.467535871887075</v>
      </c>
    </row>
    <row r="604" spans="8:13">
      <c r="H604" s="8">
        <v>744</v>
      </c>
      <c r="I604" s="8" t="s">
        <v>848</v>
      </c>
      <c r="J604">
        <v>3.63</v>
      </c>
      <c r="K604">
        <v>0</v>
      </c>
      <c r="L604" s="48">
        <f>IF(K604=1,"",IF(J604&lt;1.7,66,IF(J604&lt;2,(J604-1.7)*$F$11+66,IF(J604&lt;2.3,(J604-2)*$F$10+70,IF(J604&lt;2.7,(J604-2.3)*$F$9+73,IF(J604&lt;3,(J604-2.7)*$F$8+76,IF(J604&lt;3.3,(J604-3)*$F$7+80,IF(J604&lt;3.7,(J604-3.3)*$F$6+83,IF(J604&lt;4,(J604-3.7)*$F$5+87,IF(J604&lt;4.3,(J604-4)*$F$4+92,IF(J604&lt;=5,(J604-4.3)*$F$3+98,J604)))))))))))</f>
        <v>86.3</v>
      </c>
      <c r="M604" s="41">
        <f t="shared" si="12"/>
        <v>-0.673066747278019</v>
      </c>
    </row>
    <row r="605" spans="8:13">
      <c r="H605" s="8">
        <v>745</v>
      </c>
      <c r="I605" s="8" t="s">
        <v>849</v>
      </c>
      <c r="J605">
        <v>3.68</v>
      </c>
      <c r="K605">
        <v>0</v>
      </c>
      <c r="L605" s="48">
        <f>IF(K605=1,"",IF(J605&lt;1.7,66,IF(J605&lt;2,(J605-1.7)*$F$11+66,IF(J605&lt;2.3,(J605-2)*$F$10+70,IF(J605&lt;2.7,(J605-2.3)*$F$9+73,IF(J605&lt;3,(J605-2.7)*$F$8+76,IF(J605&lt;3.3,(J605-3)*$F$7+80,IF(J605&lt;3.7,(J605-3.3)*$F$6+83,IF(J605&lt;4,(J605-3.7)*$F$5+87,IF(J605&lt;4.3,(J605-4)*$F$4+92,IF(J605&lt;=5,(J605-4.3)*$F$3+98,J605)))))))))))</f>
        <v>86.8</v>
      </c>
      <c r="M605" s="41">
        <f t="shared" si="12"/>
        <v>-0.544609950158679</v>
      </c>
    </row>
    <row r="606" spans="8:13">
      <c r="H606" s="8">
        <v>746</v>
      </c>
      <c r="I606" s="8" t="s">
        <v>851</v>
      </c>
      <c r="J606">
        <v>86.6</v>
      </c>
      <c r="K606">
        <v>0</v>
      </c>
      <c r="L606" s="48">
        <f>IF(K606=1,"",IF(J606&lt;1.7,66,IF(J606&lt;2,(J606-1.7)*$F$11+66,IF(J606&lt;2.3,(J606-2)*$F$10+70,IF(J606&lt;2.7,(J606-2.3)*$F$9+73,IF(J606&lt;3,(J606-2.7)*$F$8+76,IF(J606&lt;3.3,(J606-3)*$F$7+80,IF(J606&lt;3.7,(J606-3.3)*$F$6+83,IF(J606&lt;4,(J606-3.7)*$F$5+87,IF(J606&lt;4.3,(J606-4)*$F$4+92,IF(J606&lt;=5,(J606-4.3)*$F$3+98,J606)))))))))))</f>
        <v>86.6</v>
      </c>
      <c r="M606" s="41">
        <f t="shared" si="12"/>
        <v>-0.595992669006416</v>
      </c>
    </row>
    <row r="607" spans="8:13">
      <c r="H607" s="8">
        <v>747</v>
      </c>
      <c r="I607" s="8" t="s">
        <v>853</v>
      </c>
      <c r="J607">
        <v>4.06</v>
      </c>
      <c r="K607">
        <v>0</v>
      </c>
      <c r="L607" s="48">
        <f>IF(K607=1,"",IF(J607&lt;1.7,66,IF(J607&lt;2,(J607-1.7)*$F$11+66,IF(J607&lt;2.3,(J607-2)*$F$10+70,IF(J607&lt;2.7,(J607-2.3)*$F$9+73,IF(J607&lt;3,(J607-2.7)*$F$8+76,IF(J607&lt;3.3,(J607-3)*$F$7+80,IF(J607&lt;3.7,(J607-3.3)*$F$6+83,IF(J607&lt;4,(J607-3.7)*$F$5+87,IF(J607&lt;4.3,(J607-4)*$F$4+92,IF(J607&lt;=5,(J607-4.3)*$F$3+98,J607)))))))))))</f>
        <v>93.2</v>
      </c>
      <c r="M607" s="41">
        <f t="shared" si="12"/>
        <v>1.09963705296888</v>
      </c>
    </row>
    <row r="608" spans="8:13">
      <c r="H608" s="8">
        <v>748</v>
      </c>
      <c r="I608" s="8" t="s">
        <v>854</v>
      </c>
      <c r="J608">
        <v>3.22</v>
      </c>
      <c r="K608">
        <v>0</v>
      </c>
      <c r="L608" s="48">
        <f>IF(K608=1,"",IF(J608&lt;1.7,66,IF(J608&lt;2,(J608-1.7)*$F$11+66,IF(J608&lt;2.3,(J608-2)*$F$10+70,IF(J608&lt;2.7,(J608-2.3)*$F$9+73,IF(J608&lt;3,(J608-2.7)*$F$8+76,IF(J608&lt;3.3,(J608-3)*$F$7+80,IF(J608&lt;3.7,(J608-3.3)*$F$6+83,IF(J608&lt;4,(J608-3.7)*$F$5+87,IF(J608&lt;4.3,(J608-4)*$F$4+92,IF(J608&lt;=5,(J608-4.3)*$F$3+98,J608)))))))))))</f>
        <v>82.2</v>
      </c>
      <c r="M608" s="41">
        <f t="shared" si="12"/>
        <v>-1.72641248365661</v>
      </c>
    </row>
    <row r="609" spans="8:13">
      <c r="H609" s="8">
        <v>749</v>
      </c>
      <c r="I609" s="8" t="s">
        <v>855</v>
      </c>
      <c r="J609">
        <v>86.26</v>
      </c>
      <c r="K609">
        <v>0</v>
      </c>
      <c r="L609" s="48">
        <f>IF(K609=1,"",IF(J609&lt;1.7,66,IF(J609&lt;2,(J609-1.7)*$F$11+66,IF(J609&lt;2.3,(J609-2)*$F$10+70,IF(J609&lt;2.7,(J609-2.3)*$F$9+73,IF(J609&lt;3,(J609-2.7)*$F$8+76,IF(J609&lt;3.3,(J609-3)*$F$7+80,IF(J609&lt;3.7,(J609-3.3)*$F$6+83,IF(J609&lt;4,(J609-3.7)*$F$5+87,IF(J609&lt;4.3,(J609-4)*$F$4+92,IF(J609&lt;=5,(J609-4.3)*$F$3+98,J609)))))))))))</f>
        <v>86.26</v>
      </c>
      <c r="M609" s="41">
        <f t="shared" si="12"/>
        <v>-0.683343291047565</v>
      </c>
    </row>
    <row r="610" spans="8:13">
      <c r="H610" s="8">
        <v>750</v>
      </c>
      <c r="I610" s="8" t="s">
        <v>856</v>
      </c>
      <c r="J610">
        <v>90.44</v>
      </c>
      <c r="K610">
        <v>0</v>
      </c>
      <c r="L610" s="48">
        <f>IF(K610=1,"",IF(J610&lt;1.7,66,IF(J610&lt;2,(J610-1.7)*$F$11+66,IF(J610&lt;2.3,(J610-2)*$F$10+70,IF(J610&lt;2.7,(J610-2.3)*$F$9+73,IF(J610&lt;3,(J610-2.7)*$F$8+76,IF(J610&lt;3.3,(J610-3)*$F$7+80,IF(J610&lt;3.7,(J610-3.3)*$F$6+83,IF(J610&lt;4,(J610-3.7)*$F$5+87,IF(J610&lt;4.3,(J610-4)*$F$4+92,IF(J610&lt;=5,(J610-4.3)*$F$3+98,J610)))))))))))</f>
        <v>90.44</v>
      </c>
      <c r="M610" s="41">
        <f t="shared" si="12"/>
        <v>0.390555532870121</v>
      </c>
    </row>
    <row r="611" spans="8:13">
      <c r="H611" s="8">
        <v>751</v>
      </c>
      <c r="I611" s="8" t="s">
        <v>857</v>
      </c>
      <c r="J611">
        <v>89.13</v>
      </c>
      <c r="K611">
        <v>0</v>
      </c>
      <c r="L611" s="48">
        <f>IF(K611=1,"",IF(J611&lt;1.7,66,IF(J611&lt;2,(J611-1.7)*$F$11+66,IF(J611&lt;2.3,(J611-2)*$F$10+70,IF(J611&lt;2.7,(J611-2.3)*$F$9+73,IF(J611&lt;3,(J611-2.7)*$F$8+76,IF(J611&lt;3.3,(J611-3)*$F$7+80,IF(J611&lt;3.7,(J611-3.3)*$F$6+83,IF(J611&lt;4,(J611-3.7)*$F$5+87,IF(J611&lt;4.3,(J611-4)*$F$4+92,IF(J611&lt;=5,(J611-4.3)*$F$3+98,J611)))))))))))</f>
        <v>89.13</v>
      </c>
      <c r="M611" s="41">
        <f t="shared" si="12"/>
        <v>0.0539987244174481</v>
      </c>
    </row>
    <row r="612" spans="8:13">
      <c r="H612" s="8">
        <v>752</v>
      </c>
      <c r="I612" s="8" t="s">
        <v>858</v>
      </c>
      <c r="J612">
        <v>87.23</v>
      </c>
      <c r="K612">
        <v>0</v>
      </c>
      <c r="L612" s="48">
        <f>IF(K612=1,"",IF(J612&lt;1.7,66,IF(J612&lt;2,(J612-1.7)*$F$11+66,IF(J612&lt;2.3,(J612-2)*$F$10+70,IF(J612&lt;2.7,(J612-2.3)*$F$9+73,IF(J612&lt;3,(J612-2.7)*$F$8+76,IF(J612&lt;3.3,(J612-3)*$F$7+80,IF(J612&lt;3.7,(J612-3.3)*$F$6+83,IF(J612&lt;4,(J612-3.7)*$F$5+87,IF(J612&lt;4.3,(J612-4)*$F$4+92,IF(J612&lt;=5,(J612-4.3)*$F$3+98,J612)))))))))))</f>
        <v>87.23</v>
      </c>
      <c r="M612" s="41">
        <f t="shared" si="12"/>
        <v>-0.434137104636044</v>
      </c>
    </row>
    <row r="613" spans="8:13">
      <c r="H613" s="8">
        <v>753</v>
      </c>
      <c r="I613" s="8" t="s">
        <v>859</v>
      </c>
      <c r="J613">
        <v>3.66</v>
      </c>
      <c r="K613">
        <v>0</v>
      </c>
      <c r="L613" s="48">
        <f>IF(K613=1,"",IF(J613&lt;1.7,66,IF(J613&lt;2,(J613-1.7)*$F$11+66,IF(J613&lt;2.3,(J613-2)*$F$10+70,IF(J613&lt;2.7,(J613-2.3)*$F$9+73,IF(J613&lt;3,(J613-2.7)*$F$8+76,IF(J613&lt;3.3,(J613-3)*$F$7+80,IF(J613&lt;3.7,(J613-3.3)*$F$6+83,IF(J613&lt;4,(J613-3.7)*$F$5+87,IF(J613&lt;4.3,(J613-4)*$F$4+92,IF(J613&lt;=5,(J613-4.3)*$F$3+98,J613)))))))))))</f>
        <v>86.6</v>
      </c>
      <c r="M613" s="41">
        <f t="shared" si="12"/>
        <v>-0.595992669006416</v>
      </c>
    </row>
    <row r="614" spans="8:13">
      <c r="H614" s="8">
        <v>754</v>
      </c>
      <c r="I614" s="8" t="s">
        <v>860</v>
      </c>
      <c r="J614">
        <v>88.64</v>
      </c>
      <c r="K614">
        <v>0</v>
      </c>
      <c r="L614" s="48">
        <f>IF(K614=1,"",IF(J614&lt;1.7,66,IF(J614&lt;2,(J614-1.7)*$F$11+66,IF(J614&lt;2.3,(J614-2)*$F$10+70,IF(J614&lt;2.7,(J614-2.3)*$F$9+73,IF(J614&lt;3,(J614-2.7)*$F$8+76,IF(J614&lt;3.3,(J614-3)*$F$7+80,IF(J614&lt;3.7,(J614-3.3)*$F$6+83,IF(J614&lt;4,(J614-3.7)*$F$5+87,IF(J614&lt;4.3,(J614-4)*$F$4+92,IF(J614&lt;=5,(J614-4.3)*$F$3+98,J614)))))))))))</f>
        <v>88.64</v>
      </c>
      <c r="M614" s="41">
        <f t="shared" si="12"/>
        <v>-0.0718889367595044</v>
      </c>
    </row>
    <row r="615" spans="8:13">
      <c r="H615" s="8">
        <v>755</v>
      </c>
      <c r="I615" s="8" t="s">
        <v>861</v>
      </c>
      <c r="J615">
        <v>3.24</v>
      </c>
      <c r="K615">
        <v>0</v>
      </c>
      <c r="L615" s="48">
        <f>IF(K615=1,"",IF(J615&lt;1.7,66,IF(J615&lt;2,(J615-1.7)*$F$11+66,IF(J615&lt;2.3,(J615-2)*$F$10+70,IF(J615&lt;2.7,(J615-2.3)*$F$9+73,IF(J615&lt;3,(J615-2.7)*$F$8+76,IF(J615&lt;3.3,(J615-3)*$F$7+80,IF(J615&lt;3.7,(J615-3.3)*$F$6+83,IF(J615&lt;4,(J615-3.7)*$F$5+87,IF(J615&lt;4.3,(J615-4)*$F$4+92,IF(J615&lt;=5,(J615-4.3)*$F$3+98,J615)))))))))))</f>
        <v>82.4</v>
      </c>
      <c r="M615" s="41">
        <f t="shared" si="12"/>
        <v>-1.67502976480887</v>
      </c>
    </row>
    <row r="616" spans="8:13">
      <c r="H616" s="8">
        <v>758</v>
      </c>
      <c r="I616" s="8" t="s">
        <v>862</v>
      </c>
      <c r="J616">
        <v>3.41</v>
      </c>
      <c r="K616">
        <v>0</v>
      </c>
      <c r="L616" s="48">
        <f>IF(K616=1,"",IF(J616&lt;1.7,66,IF(J616&lt;2,(J616-1.7)*$F$11+66,IF(J616&lt;2.3,(J616-2)*$F$10+70,IF(J616&lt;2.7,(J616-2.3)*$F$9+73,IF(J616&lt;3,(J616-2.7)*$F$8+76,IF(J616&lt;3.3,(J616-3)*$F$7+80,IF(J616&lt;3.7,(J616-3.3)*$F$6+83,IF(J616&lt;4,(J616-3.7)*$F$5+87,IF(J616&lt;4.3,(J616-4)*$F$4+92,IF(J616&lt;=5,(J616-4.3)*$F$3+98,J616)))))))))))</f>
        <v>84.1</v>
      </c>
      <c r="M616" s="41">
        <f t="shared" si="12"/>
        <v>-1.23827665460311</v>
      </c>
    </row>
    <row r="617" spans="8:13">
      <c r="H617" s="8">
        <v>759</v>
      </c>
      <c r="I617" s="8" t="s">
        <v>863</v>
      </c>
      <c r="J617">
        <v>88.02</v>
      </c>
      <c r="K617">
        <v>0</v>
      </c>
      <c r="L617" s="48">
        <f>IF(K617=1,"",IF(J617&lt;1.7,66,IF(J617&lt;2,(J617-1.7)*$F$11+66,IF(J617&lt;2.3,(J617-2)*$F$10+70,IF(J617&lt;2.7,(J617-2.3)*$F$9+73,IF(J617&lt;3,(J617-2.7)*$F$8+76,IF(J617&lt;3.3,(J617-3)*$F$7+80,IF(J617&lt;3.7,(J617-3.3)*$F$6+83,IF(J617&lt;4,(J617-3.7)*$F$5+87,IF(J617&lt;4.3,(J617-4)*$F$4+92,IF(J617&lt;=5,(J617-4.3)*$F$3+98,J617)))))))))))</f>
        <v>88.02</v>
      </c>
      <c r="M617" s="41">
        <f t="shared" si="12"/>
        <v>-0.231175365187488</v>
      </c>
    </row>
    <row r="618" spans="8:13">
      <c r="H618" s="8">
        <v>760</v>
      </c>
      <c r="I618" s="8" t="s">
        <v>864</v>
      </c>
      <c r="J618">
        <v>85.84</v>
      </c>
      <c r="K618">
        <v>0</v>
      </c>
      <c r="L618" s="48">
        <f>IF(K618=1,"",IF(J618&lt;1.7,66,IF(J618&lt;2,(J618-1.7)*$F$11+66,IF(J618&lt;2.3,(J618-2)*$F$10+70,IF(J618&lt;2.7,(J618-2.3)*$F$9+73,IF(J618&lt;3,(J618-2.7)*$F$8+76,IF(J618&lt;3.3,(J618-3)*$F$7+80,IF(J618&lt;3.7,(J618-3.3)*$F$6+83,IF(J618&lt;4,(J618-3.7)*$F$5+87,IF(J618&lt;4.3,(J618-4)*$F$4+92,IF(J618&lt;=5,(J618-4.3)*$F$3+98,J618)))))))))))</f>
        <v>85.84</v>
      </c>
      <c r="M618" s="41">
        <f t="shared" si="12"/>
        <v>-0.791247000627811</v>
      </c>
    </row>
    <row r="619" spans="8:13">
      <c r="H619" s="8">
        <v>761</v>
      </c>
      <c r="I619" s="8" t="s">
        <v>865</v>
      </c>
      <c r="J619">
        <v>4.2</v>
      </c>
      <c r="K619">
        <v>0</v>
      </c>
      <c r="L619" s="48">
        <f>IF(K619=1,"",IF(J619&lt;1.7,66,IF(J619&lt;2,(J619-1.7)*$F$11+66,IF(J619&lt;2.3,(J619-2)*$F$10+70,IF(J619&lt;2.7,(J619-2.3)*$F$9+73,IF(J619&lt;3,(J619-2.7)*$F$8+76,IF(J619&lt;3.3,(J619-3)*$F$7+80,IF(J619&lt;3.7,(J619-3.3)*$F$6+83,IF(J619&lt;4,(J619-3.7)*$F$5+87,IF(J619&lt;4.3,(J619-4)*$F$4+92,IF(J619&lt;=5,(J619-4.3)*$F$3+98,J619)))))))))))</f>
        <v>96</v>
      </c>
      <c r="M619" s="41">
        <f t="shared" si="12"/>
        <v>1.81899511683719</v>
      </c>
    </row>
    <row r="620" spans="8:13">
      <c r="H620" s="8">
        <v>763</v>
      </c>
      <c r="I620" s="8" t="s">
        <v>866</v>
      </c>
      <c r="J620">
        <v>3.79</v>
      </c>
      <c r="K620">
        <v>0</v>
      </c>
      <c r="L620" s="48">
        <f>IF(K620=1,"",IF(J620&lt;1.7,66,IF(J620&lt;2,(J620-1.7)*$F$11+66,IF(J620&lt;2.3,(J620-2)*$F$10+70,IF(J620&lt;2.7,(J620-2.3)*$F$9+73,IF(J620&lt;3,(J620-2.7)*$F$8+76,IF(J620&lt;3.3,(J620-3)*$F$7+80,IF(J620&lt;3.7,(J620-3.3)*$F$6+83,IF(J620&lt;4,(J620-3.7)*$F$5+87,IF(J620&lt;4.3,(J620-4)*$F$4+92,IF(J620&lt;=5,(J620-4.3)*$F$3+98,J620)))))))))))</f>
        <v>88.5</v>
      </c>
      <c r="M620" s="41">
        <f t="shared" si="12"/>
        <v>-0.10785683995292</v>
      </c>
    </row>
    <row r="621" spans="8:13">
      <c r="H621" s="8">
        <v>764</v>
      </c>
      <c r="I621" s="8" t="s">
        <v>868</v>
      </c>
      <c r="J621">
        <v>4.09</v>
      </c>
      <c r="K621">
        <v>0</v>
      </c>
      <c r="L621" s="48">
        <f>IF(K621=1,"",IF(J621&lt;1.7,66,IF(J621&lt;2,(J621-1.7)*$F$11+66,IF(J621&lt;2.3,(J621-2)*$F$10+70,IF(J621&lt;2.7,(J621-2.3)*$F$9+73,IF(J621&lt;3,(J621-2.7)*$F$8+76,IF(J621&lt;3.3,(J621-3)*$F$7+80,IF(J621&lt;3.7,(J621-3.3)*$F$6+83,IF(J621&lt;4,(J621-3.7)*$F$5+87,IF(J621&lt;4.3,(J621-4)*$F$4+92,IF(J621&lt;=5,(J621-4.3)*$F$3+98,J621)))))))))))</f>
        <v>93.8</v>
      </c>
      <c r="M621" s="41">
        <f t="shared" si="12"/>
        <v>1.25378520951209</v>
      </c>
    </row>
    <row r="622" spans="8:13">
      <c r="H622" s="8">
        <v>765</v>
      </c>
      <c r="I622" s="8" t="s">
        <v>869</v>
      </c>
      <c r="J622">
        <v>3.38</v>
      </c>
      <c r="K622">
        <v>0</v>
      </c>
      <c r="L622" s="48">
        <f>IF(K622=1,"",IF(J622&lt;1.7,66,IF(J622&lt;2,(J622-1.7)*$F$11+66,IF(J622&lt;2.3,(J622-2)*$F$10+70,IF(J622&lt;2.7,(J622-2.3)*$F$9+73,IF(J622&lt;3,(J622-2.7)*$F$8+76,IF(J622&lt;3.3,(J622-3)*$F$7+80,IF(J622&lt;3.7,(J622-3.3)*$F$6+83,IF(J622&lt;4,(J622-3.7)*$F$5+87,IF(J622&lt;4.3,(J622-4)*$F$4+92,IF(J622&lt;=5,(J622-4.3)*$F$3+98,J622)))))))))))</f>
        <v>83.8</v>
      </c>
      <c r="M622" s="41">
        <f t="shared" si="12"/>
        <v>-1.31535073287472</v>
      </c>
    </row>
    <row r="623" spans="8:13">
      <c r="H623" s="8">
        <v>767</v>
      </c>
      <c r="I623" s="8" t="s">
        <v>870</v>
      </c>
      <c r="J623">
        <v>3.43</v>
      </c>
      <c r="K623">
        <v>0</v>
      </c>
      <c r="L623" s="48">
        <f>IF(K623=1,"",IF(J623&lt;1.7,66,IF(J623&lt;2,(J623-1.7)*$F$11+66,IF(J623&lt;2.3,(J623-2)*$F$10+70,IF(J623&lt;2.7,(J623-2.3)*$F$9+73,IF(J623&lt;3,(J623-2.7)*$F$8+76,IF(J623&lt;3.3,(J623-3)*$F$7+80,IF(J623&lt;3.7,(J623-3.3)*$F$6+83,IF(J623&lt;4,(J623-3.7)*$F$5+87,IF(J623&lt;4.3,(J623-4)*$F$4+92,IF(J623&lt;=5,(J623-4.3)*$F$3+98,J623)))))))))))</f>
        <v>84.3</v>
      </c>
      <c r="M623" s="41">
        <f t="shared" si="12"/>
        <v>-1.18689393575538</v>
      </c>
    </row>
    <row r="624" spans="8:13">
      <c r="H624" s="8">
        <v>768</v>
      </c>
      <c r="I624" s="8" t="s">
        <v>871</v>
      </c>
      <c r="J624">
        <v>86.14</v>
      </c>
      <c r="K624">
        <v>0</v>
      </c>
      <c r="L624" s="48">
        <f>IF(K624=1,"",IF(J624&lt;1.7,66,IF(J624&lt;2,(J624-1.7)*$F$11+66,IF(J624&lt;2.3,(J624-2)*$F$10+70,IF(J624&lt;2.7,(J624-2.3)*$F$9+73,IF(J624&lt;3,(J624-2.7)*$F$8+76,IF(J624&lt;3.3,(J624-3)*$F$7+80,IF(J624&lt;3.7,(J624-3.3)*$F$6+83,IF(J624&lt;4,(J624-3.7)*$F$5+87,IF(J624&lt;4.3,(J624-4)*$F$4+92,IF(J624&lt;=5,(J624-4.3)*$F$3+98,J624)))))))))))</f>
        <v>86.14</v>
      </c>
      <c r="M624" s="41">
        <f t="shared" si="12"/>
        <v>-0.714172922356207</v>
      </c>
    </row>
    <row r="625" spans="8:13">
      <c r="H625" s="8">
        <v>769</v>
      </c>
      <c r="I625" s="8" t="s">
        <v>872</v>
      </c>
      <c r="J625">
        <v>87.72</v>
      </c>
      <c r="K625">
        <v>0</v>
      </c>
      <c r="L625" s="48">
        <f>IF(K625=1,"",IF(J625&lt;1.7,66,IF(J625&lt;2,(J625-1.7)*$F$11+66,IF(J625&lt;2.3,(J625-2)*$F$10+70,IF(J625&lt;2.7,(J625-2.3)*$F$9+73,IF(J625&lt;3,(J625-2.7)*$F$8+76,IF(J625&lt;3.3,(J625-3)*$F$7+80,IF(J625&lt;3.7,(J625-3.3)*$F$6+83,IF(J625&lt;4,(J625-3.7)*$F$5+87,IF(J625&lt;4.3,(J625-4)*$F$4+92,IF(J625&lt;=5,(J625-4.3)*$F$3+98,J625)))))))))))</f>
        <v>87.72</v>
      </c>
      <c r="M625" s="41">
        <f t="shared" si="12"/>
        <v>-0.308249443459092</v>
      </c>
    </row>
    <row r="626" spans="8:13">
      <c r="H626" s="8">
        <v>770</v>
      </c>
      <c r="I626" s="8" t="s">
        <v>873</v>
      </c>
      <c r="J626">
        <v>3.99</v>
      </c>
      <c r="K626">
        <v>0</v>
      </c>
      <c r="L626" s="48">
        <f>IF(K626=1,"",IF(J626&lt;1.7,66,IF(J626&lt;2,(J626-1.7)*$F$11+66,IF(J626&lt;2.3,(J626-2)*$F$10+70,IF(J626&lt;2.7,(J626-2.3)*$F$9+73,IF(J626&lt;3,(J626-2.7)*$F$8+76,IF(J626&lt;3.3,(J626-3)*$F$7+80,IF(J626&lt;3.7,(J626-3.3)*$F$6+83,IF(J626&lt;4,(J626-3.7)*$F$5+87,IF(J626&lt;4.3,(J626-4)*$F$4+92,IF(J626&lt;=5,(J626-4.3)*$F$3+98,J626)))))))))))</f>
        <v>91.8333333333333</v>
      </c>
      <c r="M626" s="41">
        <f t="shared" si="12"/>
        <v>0.748521807509353</v>
      </c>
    </row>
    <row r="627" spans="8:13">
      <c r="H627" s="8">
        <v>771</v>
      </c>
      <c r="I627" s="8" t="s">
        <v>875</v>
      </c>
      <c r="J627">
        <v>3.58</v>
      </c>
      <c r="K627">
        <v>0</v>
      </c>
      <c r="L627" s="48">
        <f>IF(K627=1,"",IF(J627&lt;1.7,66,IF(J627&lt;2,(J627-1.7)*$F$11+66,IF(J627&lt;2.3,(J627-2)*$F$10+70,IF(J627&lt;2.7,(J627-2.3)*$F$9+73,IF(J627&lt;3,(J627-2.7)*$F$8+76,IF(J627&lt;3.3,(J627-3)*$F$7+80,IF(J627&lt;3.7,(J627-3.3)*$F$6+83,IF(J627&lt;4,(J627-3.7)*$F$5+87,IF(J627&lt;4.3,(J627-4)*$F$4+92,IF(J627&lt;=5,(J627-4.3)*$F$3+98,J627)))))))))))</f>
        <v>85.8</v>
      </c>
      <c r="M627" s="41">
        <f t="shared" si="12"/>
        <v>-0.80152354439736</v>
      </c>
    </row>
    <row r="628" spans="8:13">
      <c r="H628" s="8">
        <v>772</v>
      </c>
      <c r="I628" s="8" t="s">
        <v>876</v>
      </c>
      <c r="J628">
        <v>85.65</v>
      </c>
      <c r="K628">
        <v>0</v>
      </c>
      <c r="L628" s="48">
        <f>IF(K628=1,"",IF(J628&lt;1.7,66,IF(J628&lt;2,(J628-1.7)*$F$11+66,IF(J628&lt;2.3,(J628-2)*$F$10+70,IF(J628&lt;2.7,(J628-2.3)*$F$9+73,IF(J628&lt;3,(J628-2.7)*$F$8+76,IF(J628&lt;3.3,(J628-3)*$F$7+80,IF(J628&lt;3.7,(J628-3.3)*$F$6+83,IF(J628&lt;4,(J628-3.7)*$F$5+87,IF(J628&lt;4.3,(J628-4)*$F$4+92,IF(J628&lt;=5,(J628-4.3)*$F$3+98,J628)))))))))))</f>
        <v>85.65</v>
      </c>
      <c r="M628" s="41">
        <f t="shared" si="12"/>
        <v>-0.84006058353316</v>
      </c>
    </row>
    <row r="629" spans="8:13">
      <c r="H629" s="8">
        <v>774</v>
      </c>
      <c r="I629" s="8" t="s">
        <v>877</v>
      </c>
      <c r="J629">
        <v>3.97</v>
      </c>
      <c r="K629">
        <v>0</v>
      </c>
      <c r="L629" s="48">
        <f>IF(K629=1,"",IF(J629&lt;1.7,66,IF(J629&lt;2,(J629-1.7)*$F$11+66,IF(J629&lt;2.3,(J629-2)*$F$10+70,IF(J629&lt;2.7,(J629-2.3)*$F$9+73,IF(J629&lt;3,(J629-2.7)*$F$8+76,IF(J629&lt;3.3,(J629-3)*$F$7+80,IF(J629&lt;3.7,(J629-3.3)*$F$6+83,IF(J629&lt;4,(J629-3.7)*$F$5+87,IF(J629&lt;4.3,(J629-4)*$F$4+92,IF(J629&lt;=5,(J629-4.3)*$F$3+98,J629)))))))))))</f>
        <v>91.5</v>
      </c>
      <c r="M629" s="41">
        <f t="shared" si="12"/>
        <v>0.662883942763124</v>
      </c>
    </row>
    <row r="630" spans="8:13">
      <c r="H630" s="8">
        <v>775</v>
      </c>
      <c r="I630" s="8" t="s">
        <v>878</v>
      </c>
      <c r="J630">
        <v>3.26</v>
      </c>
      <c r="K630">
        <v>0</v>
      </c>
      <c r="L630" s="48">
        <f>IF(K630=1,"",IF(J630&lt;1.7,66,IF(J630&lt;2,(J630-1.7)*$F$11+66,IF(J630&lt;2.3,(J630-2)*$F$10+70,IF(J630&lt;2.7,(J630-2.3)*$F$9+73,IF(J630&lt;3,(J630-2.7)*$F$8+76,IF(J630&lt;3.3,(J630-3)*$F$7+80,IF(J630&lt;3.7,(J630-3.3)*$F$6+83,IF(J630&lt;4,(J630-3.7)*$F$5+87,IF(J630&lt;4.3,(J630-4)*$F$4+92,IF(J630&lt;=5,(J630-4.3)*$F$3+98,J630)))))))))))</f>
        <v>82.6</v>
      </c>
      <c r="M630" s="41">
        <f t="shared" si="12"/>
        <v>-1.62364704596114</v>
      </c>
    </row>
    <row r="631" spans="8:13">
      <c r="H631" s="8">
        <v>777</v>
      </c>
      <c r="I631" s="8" t="s">
        <v>879</v>
      </c>
      <c r="J631">
        <v>4.03</v>
      </c>
      <c r="K631">
        <v>0</v>
      </c>
      <c r="L631" s="48">
        <f>IF(K631=1,"",IF(J631&lt;1.7,66,IF(J631&lt;2,(J631-1.7)*$F$11+66,IF(J631&lt;2.3,(J631-2)*$F$10+70,IF(J631&lt;2.7,(J631-2.3)*$F$9+73,IF(J631&lt;3,(J631-2.7)*$F$8+76,IF(J631&lt;3.3,(J631-3)*$F$7+80,IF(J631&lt;3.7,(J631-3.3)*$F$6+83,IF(J631&lt;4,(J631-3.7)*$F$5+87,IF(J631&lt;4.3,(J631-4)*$F$4+92,IF(J631&lt;=5,(J631-4.3)*$F$3+98,J631)))))))))))</f>
        <v>92.6</v>
      </c>
      <c r="M631" s="41">
        <f t="shared" si="12"/>
        <v>0.945488896425675</v>
      </c>
    </row>
    <row r="632" spans="8:13">
      <c r="H632" s="8">
        <v>778</v>
      </c>
      <c r="I632" s="8" t="s">
        <v>880</v>
      </c>
      <c r="J632">
        <v>3.53</v>
      </c>
      <c r="K632">
        <v>0</v>
      </c>
      <c r="L632" s="48">
        <f>IF(K632=1,"",IF(J632&lt;1.7,66,IF(J632&lt;2,(J632-1.7)*$F$11+66,IF(J632&lt;2.3,(J632-2)*$F$10+70,IF(J632&lt;2.7,(J632-2.3)*$F$9+73,IF(J632&lt;3,(J632-2.7)*$F$8+76,IF(J632&lt;3.3,(J632-3)*$F$7+80,IF(J632&lt;3.7,(J632-3.3)*$F$6+83,IF(J632&lt;4,(J632-3.7)*$F$5+87,IF(J632&lt;4.3,(J632-4)*$F$4+92,IF(J632&lt;=5,(J632-4.3)*$F$3+98,J632)))))))))))</f>
        <v>85.3</v>
      </c>
      <c r="M632" s="41">
        <f t="shared" si="12"/>
        <v>-0.929980341516701</v>
      </c>
    </row>
    <row r="633" spans="8:13">
      <c r="H633" s="8">
        <v>779</v>
      </c>
      <c r="I633" s="8" t="s">
        <v>882</v>
      </c>
      <c r="J633">
        <v>86.43</v>
      </c>
      <c r="K633">
        <v>0</v>
      </c>
      <c r="L633" s="48">
        <f>IF(K633=1,"",IF(J633&lt;1.7,66,IF(J633&lt;2,(J633-1.7)*$F$11+66,IF(J633&lt;2.3,(J633-2)*$F$10+70,IF(J633&lt;2.7,(J633-2.3)*$F$9+73,IF(J633&lt;3,(J633-2.7)*$F$8+76,IF(J633&lt;3.3,(J633-3)*$F$7+80,IF(J633&lt;3.7,(J633-3.3)*$F$6+83,IF(J633&lt;4,(J633-3.7)*$F$5+87,IF(J633&lt;4.3,(J633-4)*$F$4+92,IF(J633&lt;=5,(J633-4.3)*$F$3+98,J633)))))))))))</f>
        <v>86.43</v>
      </c>
      <c r="M633" s="41">
        <f t="shared" si="12"/>
        <v>-0.639667980026988</v>
      </c>
    </row>
    <row r="634" spans="8:13">
      <c r="H634" s="8">
        <v>780</v>
      </c>
      <c r="I634" s="8" t="s">
        <v>883</v>
      </c>
      <c r="J634">
        <v>86.17</v>
      </c>
      <c r="K634">
        <v>0</v>
      </c>
      <c r="L634" s="48">
        <f>IF(K634=1,"",IF(J634&lt;1.7,66,IF(J634&lt;2,(J634-1.7)*$F$11+66,IF(J634&lt;2.3,(J634-2)*$F$10+70,IF(J634&lt;2.7,(J634-2.3)*$F$9+73,IF(J634&lt;3,(J634-2.7)*$F$8+76,IF(J634&lt;3.3,(J634-3)*$F$7+80,IF(J634&lt;3.7,(J634-3.3)*$F$6+83,IF(J634&lt;4,(J634-3.7)*$F$5+87,IF(J634&lt;4.3,(J634-4)*$F$4+92,IF(J634&lt;=5,(J634-4.3)*$F$3+98,J634)))))))))))</f>
        <v>86.17</v>
      </c>
      <c r="M634" s="41">
        <f t="shared" si="12"/>
        <v>-0.706465514529047</v>
      </c>
    </row>
    <row r="635" spans="8:13">
      <c r="H635" s="8">
        <v>781</v>
      </c>
      <c r="I635" s="8" t="s">
        <v>885</v>
      </c>
      <c r="J635">
        <v>3.94</v>
      </c>
      <c r="K635">
        <v>0</v>
      </c>
      <c r="L635" s="48">
        <f>IF(K635=1,"",IF(J635&lt;1.7,66,IF(J635&lt;2,(J635-1.7)*$F$11+66,IF(J635&lt;2.3,(J635-2)*$F$10+70,IF(J635&lt;2.7,(J635-2.3)*$F$9+73,IF(J635&lt;3,(J635-2.7)*$F$8+76,IF(J635&lt;3.3,(J635-3)*$F$7+80,IF(J635&lt;3.7,(J635-3.3)*$F$6+83,IF(J635&lt;4,(J635-3.7)*$F$5+87,IF(J635&lt;4.3,(J635-4)*$F$4+92,IF(J635&lt;=5,(J635-4.3)*$F$3+98,J635)))))))))))</f>
        <v>91</v>
      </c>
      <c r="M635" s="41">
        <f t="shared" si="12"/>
        <v>0.534427145643783</v>
      </c>
    </row>
    <row r="636" spans="8:13">
      <c r="H636" s="8">
        <v>782</v>
      </c>
      <c r="I636" s="8" t="s">
        <v>886</v>
      </c>
      <c r="J636">
        <v>88.28</v>
      </c>
      <c r="K636">
        <v>0</v>
      </c>
      <c r="L636" s="48">
        <f>IF(K636=1,"",IF(J636&lt;1.7,66,IF(J636&lt;2,(J636-1.7)*$F$11+66,IF(J636&lt;2.3,(J636-2)*$F$10+70,IF(J636&lt;2.7,(J636-2.3)*$F$9+73,IF(J636&lt;3,(J636-2.7)*$F$8+76,IF(J636&lt;3.3,(J636-3)*$F$7+80,IF(J636&lt;3.7,(J636-3.3)*$F$6+83,IF(J636&lt;4,(J636-3.7)*$F$5+87,IF(J636&lt;4.3,(J636-4)*$F$4+92,IF(J636&lt;=5,(J636-4.3)*$F$3+98,J636)))))))))))</f>
        <v>88.28</v>
      </c>
      <c r="M636" s="41">
        <f t="shared" si="12"/>
        <v>-0.164377830685429</v>
      </c>
    </row>
    <row r="637" spans="8:13">
      <c r="H637" s="8">
        <v>783</v>
      </c>
      <c r="I637" s="8" t="s">
        <v>887</v>
      </c>
      <c r="J637">
        <v>4.35</v>
      </c>
      <c r="K637">
        <v>0</v>
      </c>
      <c r="L637" s="48">
        <f>IF(K637=1,"",IF(J637&lt;1.7,66,IF(J637&lt;2,(J637-1.7)*$F$11+66,IF(J637&lt;2.3,(J637-2)*$F$10+70,IF(J637&lt;2.7,(J637-2.3)*$F$9+73,IF(J637&lt;3,(J637-2.7)*$F$8+76,IF(J637&lt;3.3,(J637-3)*$F$7+80,IF(J637&lt;3.7,(J637-3.3)*$F$6+83,IF(J637&lt;4,(J637-3.7)*$F$5+87,IF(J637&lt;4.3,(J637-4)*$F$4+92,IF(J637&lt;=5,(J637-4.3)*$F$3+98,J637)))))))))))</f>
        <v>98.1428571428571</v>
      </c>
      <c r="M637" s="41">
        <f t="shared" si="12"/>
        <v>2.36952424734865</v>
      </c>
    </row>
    <row r="638" spans="8:13">
      <c r="H638" s="8">
        <v>784</v>
      </c>
      <c r="I638" s="8" t="s">
        <v>888</v>
      </c>
      <c r="J638">
        <v>90.17</v>
      </c>
      <c r="K638">
        <v>0</v>
      </c>
      <c r="L638" s="48">
        <f>IF(K638=1,"",IF(J638&lt;1.7,66,IF(J638&lt;2,(J638-1.7)*$F$11+66,IF(J638&lt;2.3,(J638-2)*$F$10+70,IF(J638&lt;2.7,(J638-2.3)*$F$9+73,IF(J638&lt;3,(J638-2.7)*$F$8+76,IF(J638&lt;3.3,(J638-3)*$F$7+80,IF(J638&lt;3.7,(J638-3.3)*$F$6+83,IF(J638&lt;4,(J638-3.7)*$F$5+87,IF(J638&lt;4.3,(J638-4)*$F$4+92,IF(J638&lt;=5,(J638-4.3)*$F$3+98,J638)))))))))))</f>
        <v>90.17</v>
      </c>
      <c r="M638" s="41">
        <f t="shared" si="12"/>
        <v>0.321188862425678</v>
      </c>
    </row>
    <row r="639" spans="8:13">
      <c r="H639" s="8">
        <v>785</v>
      </c>
      <c r="I639" s="8" t="s">
        <v>890</v>
      </c>
      <c r="J639">
        <v>4.14</v>
      </c>
      <c r="K639">
        <v>0</v>
      </c>
      <c r="L639" s="48">
        <f>IF(K639=1,"",IF(J639&lt;1.7,66,IF(J639&lt;2,(J639-1.7)*$F$11+66,IF(J639&lt;2.3,(J639-2)*$F$10+70,IF(J639&lt;2.7,(J639-2.3)*$F$9+73,IF(J639&lt;3,(J639-2.7)*$F$8+76,IF(J639&lt;3.3,(J639-3)*$F$7+80,IF(J639&lt;3.7,(J639-3.3)*$F$6+83,IF(J639&lt;4,(J639-3.7)*$F$5+87,IF(J639&lt;4.3,(J639-4)*$F$4+92,IF(J639&lt;=5,(J639-4.3)*$F$3+98,J639)))))))))))</f>
        <v>94.8</v>
      </c>
      <c r="M639" s="41">
        <f t="shared" si="12"/>
        <v>1.51069880375077</v>
      </c>
    </row>
    <row r="640" spans="8:13">
      <c r="H640" s="8">
        <v>786</v>
      </c>
      <c r="I640" s="8" t="s">
        <v>891</v>
      </c>
      <c r="J640">
        <v>3.85</v>
      </c>
      <c r="K640">
        <v>0</v>
      </c>
      <c r="L640" s="48">
        <f>IF(K640=1,"",IF(J640&lt;1.7,66,IF(J640&lt;2,(J640-1.7)*$F$11+66,IF(J640&lt;2.3,(J640-2)*$F$10+70,IF(J640&lt;2.7,(J640-2.3)*$F$9+73,IF(J640&lt;3,(J640-2.7)*$F$8+76,IF(J640&lt;3.3,(J640-3)*$F$7+80,IF(J640&lt;3.7,(J640-3.3)*$F$6+83,IF(J640&lt;4,(J640-3.7)*$F$5+87,IF(J640&lt;4.3,(J640-4)*$F$4+92,IF(J640&lt;=5,(J640-4.3)*$F$3+98,J640)))))))))))</f>
        <v>89.5</v>
      </c>
      <c r="M640" s="41">
        <f t="shared" si="12"/>
        <v>0.149056754285761</v>
      </c>
    </row>
    <row r="641" spans="8:13">
      <c r="H641" s="8">
        <v>787</v>
      </c>
      <c r="I641" s="8" t="s">
        <v>892</v>
      </c>
      <c r="J641">
        <v>3.53</v>
      </c>
      <c r="K641">
        <v>0</v>
      </c>
      <c r="L641" s="48">
        <f>IF(K641=1,"",IF(J641&lt;1.7,66,IF(J641&lt;2,(J641-1.7)*$F$11+66,IF(J641&lt;2.3,(J641-2)*$F$10+70,IF(J641&lt;2.7,(J641-2.3)*$F$9+73,IF(J641&lt;3,(J641-2.7)*$F$8+76,IF(J641&lt;3.3,(J641-3)*$F$7+80,IF(J641&lt;3.7,(J641-3.3)*$F$6+83,IF(J641&lt;4,(J641-3.7)*$F$5+87,IF(J641&lt;4.3,(J641-4)*$F$4+92,IF(J641&lt;=5,(J641-4.3)*$F$3+98,J641)))))))))))</f>
        <v>85.3</v>
      </c>
      <c r="M641" s="41">
        <f t="shared" si="12"/>
        <v>-0.929980341516701</v>
      </c>
    </row>
    <row r="642" spans="8:13">
      <c r="H642" s="8">
        <v>788</v>
      </c>
      <c r="I642" s="8" t="s">
        <v>894</v>
      </c>
      <c r="J642">
        <v>3.1</v>
      </c>
      <c r="K642">
        <v>0</v>
      </c>
      <c r="L642" s="48">
        <f>IF(K642=1,"",IF(J642&lt;1.7,66,IF(J642&lt;2,(J642-1.7)*$F$11+66,IF(J642&lt;2.3,(J642-2)*$F$10+70,IF(J642&lt;2.7,(J642-2.3)*$F$9+73,IF(J642&lt;3,(J642-2.7)*$F$8+76,IF(J642&lt;3.3,(J642-3)*$F$7+80,IF(J642&lt;3.7,(J642-3.3)*$F$6+83,IF(J642&lt;4,(J642-3.7)*$F$5+87,IF(J642&lt;4.3,(J642-4)*$F$4+92,IF(J642&lt;=5,(J642-4.3)*$F$3+98,J642)))))))))))</f>
        <v>81</v>
      </c>
      <c r="M642" s="41">
        <f t="shared" si="12"/>
        <v>-2.03470879674303</v>
      </c>
    </row>
    <row r="643" spans="8:13">
      <c r="H643" s="8">
        <v>790</v>
      </c>
      <c r="I643" s="8" t="s">
        <v>895</v>
      </c>
      <c r="J643">
        <v>87.61</v>
      </c>
      <c r="K643">
        <v>0</v>
      </c>
      <c r="L643" s="48">
        <f>IF(K643=1,"",IF(J643&lt;1.7,66,IF(J643&lt;2,(J643-1.7)*$F$11+66,IF(J643&lt;2.3,(J643-2)*$F$10+70,IF(J643&lt;2.7,(J643-2.3)*$F$9+73,IF(J643&lt;3,(J643-2.7)*$F$8+76,IF(J643&lt;3.3,(J643-3)*$F$7+80,IF(J643&lt;3.7,(J643-3.3)*$F$6+83,IF(J643&lt;4,(J643-3.7)*$F$5+87,IF(J643&lt;4.3,(J643-4)*$F$4+92,IF(J643&lt;=5,(J643-4.3)*$F$3+98,J643)))))))))))</f>
        <v>87.61</v>
      </c>
      <c r="M643" s="41">
        <f t="shared" ref="M643:M706" si="13">IFERROR(((L643-AVERAGE($L$2:$L$978))/STDEV($L$2:$L$978)),(MEDIAN($L$2:$L$978)-AVERAGE($L$2:$L$978))/STDEV($L$2:$L$978))</f>
        <v>-0.336509938825346</v>
      </c>
    </row>
    <row r="644" spans="8:13">
      <c r="H644" s="8">
        <v>791</v>
      </c>
      <c r="I644" s="8" t="s">
        <v>896</v>
      </c>
      <c r="J644">
        <v>3.99</v>
      </c>
      <c r="K644">
        <v>0</v>
      </c>
      <c r="L644" s="48">
        <f>IF(K644=1,"",IF(J644&lt;1.7,66,IF(J644&lt;2,(J644-1.7)*$F$11+66,IF(J644&lt;2.3,(J644-2)*$F$10+70,IF(J644&lt;2.7,(J644-2.3)*$F$9+73,IF(J644&lt;3,(J644-2.7)*$F$8+76,IF(J644&lt;3.3,(J644-3)*$F$7+80,IF(J644&lt;3.7,(J644-3.3)*$F$6+83,IF(J644&lt;4,(J644-3.7)*$F$5+87,IF(J644&lt;4.3,(J644-4)*$F$4+92,IF(J644&lt;=5,(J644-4.3)*$F$3+98,J644)))))))))))</f>
        <v>91.8333333333333</v>
      </c>
      <c r="M644" s="41">
        <f t="shared" si="13"/>
        <v>0.748521807509353</v>
      </c>
    </row>
    <row r="645" spans="8:13">
      <c r="H645" s="8">
        <v>793</v>
      </c>
      <c r="I645" s="8" t="s">
        <v>897</v>
      </c>
      <c r="J645">
        <v>3.75</v>
      </c>
      <c r="K645">
        <v>0</v>
      </c>
      <c r="L645" s="48">
        <f>IF(K645=1,"",IF(J645&lt;1.7,66,IF(J645&lt;2,(J645-1.7)*$F$11+66,IF(J645&lt;2.3,(J645-2)*$F$10+70,IF(J645&lt;2.7,(J645-2.3)*$F$9+73,IF(J645&lt;3,(J645-2.7)*$F$8+76,IF(J645&lt;3.3,(J645-3)*$F$7+80,IF(J645&lt;3.7,(J645-3.3)*$F$6+83,IF(J645&lt;4,(J645-3.7)*$F$5+87,IF(J645&lt;4.3,(J645-4)*$F$4+92,IF(J645&lt;=5,(J645-4.3)*$F$3+98,J645)))))))))))</f>
        <v>87.8333333333333</v>
      </c>
      <c r="M645" s="41">
        <f t="shared" si="13"/>
        <v>-0.279132569445375</v>
      </c>
    </row>
    <row r="646" spans="8:13">
      <c r="H646" s="8">
        <v>794</v>
      </c>
      <c r="I646" s="8" t="s">
        <v>898</v>
      </c>
      <c r="J646">
        <v>3.41</v>
      </c>
      <c r="K646">
        <v>0</v>
      </c>
      <c r="L646" s="48">
        <f>IF(K646=1,"",IF(J646&lt;1.7,66,IF(J646&lt;2,(J646-1.7)*$F$11+66,IF(J646&lt;2.3,(J646-2)*$F$10+70,IF(J646&lt;2.7,(J646-2.3)*$F$9+73,IF(J646&lt;3,(J646-2.7)*$F$8+76,IF(J646&lt;3.3,(J646-3)*$F$7+80,IF(J646&lt;3.7,(J646-3.3)*$F$6+83,IF(J646&lt;4,(J646-3.7)*$F$5+87,IF(J646&lt;4.3,(J646-4)*$F$4+92,IF(J646&lt;=5,(J646-4.3)*$F$3+98,J646)))))))))))</f>
        <v>84.1</v>
      </c>
      <c r="M646" s="41">
        <f t="shared" si="13"/>
        <v>-1.23827665460311</v>
      </c>
    </row>
    <row r="647" spans="8:13">
      <c r="H647" s="8">
        <v>795</v>
      </c>
      <c r="I647" s="8" t="s">
        <v>899</v>
      </c>
      <c r="J647">
        <v>3.69</v>
      </c>
      <c r="K647">
        <v>0</v>
      </c>
      <c r="L647" s="48">
        <f>IF(K647=1,"",IF(J647&lt;1.7,66,IF(J647&lt;2,(J647-1.7)*$F$11+66,IF(J647&lt;2.3,(J647-2)*$F$10+70,IF(J647&lt;2.7,(J647-2.3)*$F$9+73,IF(J647&lt;3,(J647-2.7)*$F$8+76,IF(J647&lt;3.3,(J647-3)*$F$7+80,IF(J647&lt;3.7,(J647-3.3)*$F$6+83,IF(J647&lt;4,(J647-3.7)*$F$5+87,IF(J647&lt;4.3,(J647-4)*$F$4+92,IF(J647&lt;=5,(J647-4.3)*$F$3+98,J647)))))))))))</f>
        <v>86.9</v>
      </c>
      <c r="M647" s="41">
        <f t="shared" si="13"/>
        <v>-0.518918590734812</v>
      </c>
    </row>
    <row r="648" spans="8:13">
      <c r="H648" s="8">
        <v>797</v>
      </c>
      <c r="I648" s="8" t="s">
        <v>900</v>
      </c>
      <c r="J648">
        <v>87.75</v>
      </c>
      <c r="K648">
        <v>0</v>
      </c>
      <c r="L648" s="48">
        <f>IF(K648=1,"",IF(J648&lt;1.7,66,IF(J648&lt;2,(J648-1.7)*$F$11+66,IF(J648&lt;2.3,(J648-2)*$F$10+70,IF(J648&lt;2.7,(J648-2.3)*$F$9+73,IF(J648&lt;3,(J648-2.7)*$F$8+76,IF(J648&lt;3.3,(J648-3)*$F$7+80,IF(J648&lt;3.7,(J648-3.3)*$F$6+83,IF(J648&lt;4,(J648-3.7)*$F$5+87,IF(J648&lt;4.3,(J648-4)*$F$4+92,IF(J648&lt;=5,(J648-4.3)*$F$3+98,J648)))))))))))</f>
        <v>87.75</v>
      </c>
      <c r="M648" s="41">
        <f t="shared" si="13"/>
        <v>-0.300542035631931</v>
      </c>
    </row>
    <row r="649" spans="8:13">
      <c r="H649" s="8">
        <v>799</v>
      </c>
      <c r="I649" s="8" t="s">
        <v>901</v>
      </c>
      <c r="J649">
        <v>4.01</v>
      </c>
      <c r="K649">
        <v>0</v>
      </c>
      <c r="L649" s="48">
        <f>IF(K649=1,"",IF(J649&lt;1.7,66,IF(J649&lt;2,(J649-1.7)*$F$11+66,IF(J649&lt;2.3,(J649-2)*$F$10+70,IF(J649&lt;2.7,(J649-2.3)*$F$9+73,IF(J649&lt;3,(J649-2.7)*$F$8+76,IF(J649&lt;3.3,(J649-3)*$F$7+80,IF(J649&lt;3.7,(J649-3.3)*$F$6+83,IF(J649&lt;4,(J649-3.7)*$F$5+87,IF(J649&lt;4.3,(J649-4)*$F$4+92,IF(J649&lt;=5,(J649-4.3)*$F$3+98,J649)))))))))))</f>
        <v>92.2</v>
      </c>
      <c r="M649" s="41">
        <f t="shared" si="13"/>
        <v>0.842723458730201</v>
      </c>
    </row>
    <row r="650" spans="8:13">
      <c r="H650" s="8">
        <v>801</v>
      </c>
      <c r="I650" s="8" t="s">
        <v>902</v>
      </c>
      <c r="J650">
        <v>4.07</v>
      </c>
      <c r="K650">
        <v>0</v>
      </c>
      <c r="L650" s="48">
        <f>IF(K650=1,"",IF(J650&lt;1.7,66,IF(J650&lt;2,(J650-1.7)*$F$11+66,IF(J650&lt;2.3,(J650-2)*$F$10+70,IF(J650&lt;2.7,(J650-2.3)*$F$9+73,IF(J650&lt;3,(J650-2.7)*$F$8+76,IF(J650&lt;3.3,(J650-3)*$F$7+80,IF(J650&lt;3.7,(J650-3.3)*$F$6+83,IF(J650&lt;4,(J650-3.7)*$F$5+87,IF(J650&lt;4.3,(J650-4)*$F$4+92,IF(J650&lt;=5,(J650-4.3)*$F$3+98,J650)))))))))))</f>
        <v>93.4</v>
      </c>
      <c r="M650" s="41">
        <f t="shared" si="13"/>
        <v>1.15101977181662</v>
      </c>
    </row>
    <row r="651" spans="8:13">
      <c r="H651" s="8">
        <v>802</v>
      </c>
      <c r="I651" s="8" t="s">
        <v>903</v>
      </c>
      <c r="J651">
        <v>89.42</v>
      </c>
      <c r="K651">
        <v>0</v>
      </c>
      <c r="L651" s="48">
        <f>IF(K651=1,"",IF(J651&lt;1.7,66,IF(J651&lt;2,(J651-1.7)*$F$11+66,IF(J651&lt;2.3,(J651-2)*$F$10+70,IF(J651&lt;2.7,(J651-2.3)*$F$9+73,IF(J651&lt;3,(J651-2.7)*$F$8+76,IF(J651&lt;3.3,(J651-3)*$F$7+80,IF(J651&lt;3.7,(J651-3.3)*$F$6+83,IF(J651&lt;4,(J651-3.7)*$F$5+87,IF(J651&lt;4.3,(J651-4)*$F$4+92,IF(J651&lt;=5,(J651-4.3)*$F$3+98,J651)))))))))))</f>
        <v>89.42</v>
      </c>
      <c r="M651" s="41">
        <f t="shared" si="13"/>
        <v>0.128503666746667</v>
      </c>
    </row>
    <row r="652" spans="8:13">
      <c r="H652" s="8">
        <v>803</v>
      </c>
      <c r="I652" s="8" t="s">
        <v>904</v>
      </c>
      <c r="J652">
        <v>3.75</v>
      </c>
      <c r="K652">
        <v>0</v>
      </c>
      <c r="L652" s="48">
        <f>IF(K652=1,"",IF(J652&lt;1.7,66,IF(J652&lt;2,(J652-1.7)*$F$11+66,IF(J652&lt;2.3,(J652-2)*$F$10+70,IF(J652&lt;2.7,(J652-2.3)*$F$9+73,IF(J652&lt;3,(J652-2.7)*$F$8+76,IF(J652&lt;3.3,(J652-3)*$F$7+80,IF(J652&lt;3.7,(J652-3.3)*$F$6+83,IF(J652&lt;4,(J652-3.7)*$F$5+87,IF(J652&lt;4.3,(J652-4)*$F$4+92,IF(J652&lt;=5,(J652-4.3)*$F$3+98,J652)))))))))))</f>
        <v>87.8333333333333</v>
      </c>
      <c r="M652" s="41">
        <f t="shared" si="13"/>
        <v>-0.279132569445375</v>
      </c>
    </row>
    <row r="653" spans="8:13">
      <c r="H653" s="8">
        <v>804</v>
      </c>
      <c r="I653" s="8" t="s">
        <v>906</v>
      </c>
      <c r="J653">
        <v>85.83</v>
      </c>
      <c r="K653">
        <v>0</v>
      </c>
      <c r="L653" s="48">
        <f>IF(K653=1,"",IF(J653&lt;1.7,66,IF(J653&lt;2,(J653-1.7)*$F$11+66,IF(J653&lt;2.3,(J653-2)*$F$10+70,IF(J653&lt;2.7,(J653-2.3)*$F$9+73,IF(J653&lt;3,(J653-2.7)*$F$8+76,IF(J653&lt;3.3,(J653-3)*$F$7+80,IF(J653&lt;3.7,(J653-3.3)*$F$6+83,IF(J653&lt;4,(J653-3.7)*$F$5+87,IF(J653&lt;4.3,(J653-4)*$F$4+92,IF(J653&lt;=5,(J653-4.3)*$F$3+98,J653)))))))))))</f>
        <v>85.83</v>
      </c>
      <c r="M653" s="41">
        <f t="shared" si="13"/>
        <v>-0.793816136570199</v>
      </c>
    </row>
    <row r="654" spans="8:13">
      <c r="H654" s="8">
        <v>805</v>
      </c>
      <c r="I654" s="8" t="s">
        <v>908</v>
      </c>
      <c r="J654">
        <v>4.18</v>
      </c>
      <c r="K654">
        <v>0</v>
      </c>
      <c r="L654" s="48">
        <f>IF(K654=1,"",IF(J654&lt;1.7,66,IF(J654&lt;2,(J654-1.7)*$F$11+66,IF(J654&lt;2.3,(J654-2)*$F$10+70,IF(J654&lt;2.7,(J654-2.3)*$F$9+73,IF(J654&lt;3,(J654-2.7)*$F$8+76,IF(J654&lt;3.3,(J654-3)*$F$7+80,IF(J654&lt;3.7,(J654-3.3)*$F$6+83,IF(J654&lt;4,(J654-3.7)*$F$5+87,IF(J654&lt;4.3,(J654-4)*$F$4+92,IF(J654&lt;=5,(J654-4.3)*$F$3+98,J654)))))))))))</f>
        <v>95.6</v>
      </c>
      <c r="M654" s="41">
        <f t="shared" si="13"/>
        <v>1.71622967914172</v>
      </c>
    </row>
    <row r="655" spans="8:13">
      <c r="H655" s="8">
        <v>806</v>
      </c>
      <c r="I655" s="8" t="s">
        <v>909</v>
      </c>
      <c r="J655">
        <v>4.07</v>
      </c>
      <c r="K655">
        <v>0</v>
      </c>
      <c r="L655" s="48">
        <f>IF(K655=1,"",IF(J655&lt;1.7,66,IF(J655&lt;2,(J655-1.7)*$F$11+66,IF(J655&lt;2.3,(J655-2)*$F$10+70,IF(J655&lt;2.7,(J655-2.3)*$F$9+73,IF(J655&lt;3,(J655-2.7)*$F$8+76,IF(J655&lt;3.3,(J655-3)*$F$7+80,IF(J655&lt;3.7,(J655-3.3)*$F$6+83,IF(J655&lt;4,(J655-3.7)*$F$5+87,IF(J655&lt;4.3,(J655-4)*$F$4+92,IF(J655&lt;=5,(J655-4.3)*$F$3+98,J655)))))))))))</f>
        <v>93.4</v>
      </c>
      <c r="M655" s="41">
        <f t="shared" si="13"/>
        <v>1.15101977181662</v>
      </c>
    </row>
    <row r="656" spans="8:13">
      <c r="H656" s="8">
        <v>808</v>
      </c>
      <c r="I656" s="8" t="s">
        <v>910</v>
      </c>
      <c r="J656">
        <v>88.63</v>
      </c>
      <c r="K656">
        <v>0</v>
      </c>
      <c r="L656" s="48">
        <f>IF(K656=1,"",IF(J656&lt;1.7,66,IF(J656&lt;2,(J656-1.7)*$F$11+66,IF(J656&lt;2.3,(J656-2)*$F$10+70,IF(J656&lt;2.7,(J656-2.3)*$F$9+73,IF(J656&lt;3,(J656-2.7)*$F$8+76,IF(J656&lt;3.3,(J656-3)*$F$7+80,IF(J656&lt;3.7,(J656-3.3)*$F$6+83,IF(J656&lt;4,(J656-3.7)*$F$5+87,IF(J656&lt;4.3,(J656-4)*$F$4+92,IF(J656&lt;=5,(J656-4.3)*$F$3+98,J656)))))))))))</f>
        <v>88.63</v>
      </c>
      <c r="M656" s="41">
        <f t="shared" si="13"/>
        <v>-0.0744580727018925</v>
      </c>
    </row>
    <row r="657" spans="8:13">
      <c r="H657" s="8">
        <v>809</v>
      </c>
      <c r="I657" s="8" t="s">
        <v>911</v>
      </c>
      <c r="J657">
        <v>4.25</v>
      </c>
      <c r="K657">
        <v>0</v>
      </c>
      <c r="L657" s="48">
        <f>IF(K657=1,"",IF(J657&lt;1.7,66,IF(J657&lt;2,(J657-1.7)*$F$11+66,IF(J657&lt;2.3,(J657-2)*$F$10+70,IF(J657&lt;2.7,(J657-2.3)*$F$9+73,IF(J657&lt;3,(J657-2.7)*$F$8+76,IF(J657&lt;3.3,(J657-3)*$F$7+80,IF(J657&lt;3.7,(J657-3.3)*$F$6+83,IF(J657&lt;4,(J657-3.7)*$F$5+87,IF(J657&lt;4.3,(J657-4)*$F$4+92,IF(J657&lt;=5,(J657-4.3)*$F$3+98,J657)))))))))))</f>
        <v>97</v>
      </c>
      <c r="M657" s="41">
        <f t="shared" si="13"/>
        <v>2.07590871107587</v>
      </c>
    </row>
    <row r="658" spans="8:13">
      <c r="H658" s="8">
        <v>810</v>
      </c>
      <c r="I658" s="8" t="s">
        <v>912</v>
      </c>
      <c r="J658">
        <v>3.65</v>
      </c>
      <c r="K658">
        <v>0</v>
      </c>
      <c r="L658" s="48">
        <f>IF(K658=1,"",IF(J658&lt;1.7,66,IF(J658&lt;2,(J658-1.7)*$F$11+66,IF(J658&lt;2.3,(J658-2)*$F$10+70,IF(J658&lt;2.7,(J658-2.3)*$F$9+73,IF(J658&lt;3,(J658-2.7)*$F$8+76,IF(J658&lt;3.3,(J658-3)*$F$7+80,IF(J658&lt;3.7,(J658-3.3)*$F$6+83,IF(J658&lt;4,(J658-3.7)*$F$5+87,IF(J658&lt;4.3,(J658-4)*$F$4+92,IF(J658&lt;=5,(J658-4.3)*$F$3+98,J658)))))))))))</f>
        <v>86.5</v>
      </c>
      <c r="M658" s="41">
        <f t="shared" si="13"/>
        <v>-0.621684028430282</v>
      </c>
    </row>
    <row r="659" spans="8:13">
      <c r="H659" s="8">
        <v>811</v>
      </c>
      <c r="I659" s="8" t="s">
        <v>342</v>
      </c>
      <c r="J659">
        <v>3.91</v>
      </c>
      <c r="K659">
        <v>0</v>
      </c>
      <c r="L659" s="48">
        <f>IF(K659=1,"",IF(J659&lt;1.7,66,IF(J659&lt;2,(J659-1.7)*$F$11+66,IF(J659&lt;2.3,(J659-2)*$F$10+70,IF(J659&lt;2.7,(J659-2.3)*$F$9+73,IF(J659&lt;3,(J659-2.7)*$F$8+76,IF(J659&lt;3.3,(J659-3)*$F$7+80,IF(J659&lt;3.7,(J659-3.3)*$F$6+83,IF(J659&lt;4,(J659-3.7)*$F$5+87,IF(J659&lt;4.3,(J659-4)*$F$4+92,IF(J659&lt;=5,(J659-4.3)*$F$3+98,J659)))))))))))</f>
        <v>90.5</v>
      </c>
      <c r="M659" s="41">
        <f t="shared" si="13"/>
        <v>0.405970348524442</v>
      </c>
    </row>
    <row r="660" spans="8:13">
      <c r="H660" s="8">
        <v>812</v>
      </c>
      <c r="I660" s="8" t="s">
        <v>913</v>
      </c>
      <c r="J660">
        <v>3.64</v>
      </c>
      <c r="K660">
        <v>0</v>
      </c>
      <c r="L660" s="48">
        <f>IF(K660=1,"",IF(J660&lt;1.7,66,IF(J660&lt;2,(J660-1.7)*$F$11+66,IF(J660&lt;2.3,(J660-2)*$F$10+70,IF(J660&lt;2.7,(J660-2.3)*$F$9+73,IF(J660&lt;3,(J660-2.7)*$F$8+76,IF(J660&lt;3.3,(J660-3)*$F$7+80,IF(J660&lt;3.7,(J660-3.3)*$F$6+83,IF(J660&lt;4,(J660-3.7)*$F$5+87,IF(J660&lt;4.3,(J660-4)*$F$4+92,IF(J660&lt;=5,(J660-4.3)*$F$3+98,J660)))))))))))</f>
        <v>86.4</v>
      </c>
      <c r="M660" s="41">
        <f t="shared" si="13"/>
        <v>-0.647375387854149</v>
      </c>
    </row>
    <row r="661" spans="8:13">
      <c r="H661" s="8">
        <v>813</v>
      </c>
      <c r="I661" s="8" t="s">
        <v>914</v>
      </c>
      <c r="J661">
        <v>3.92</v>
      </c>
      <c r="K661">
        <v>0</v>
      </c>
      <c r="L661" s="48">
        <f>IF(K661=1,"",IF(J661&lt;1.7,66,IF(J661&lt;2,(J661-1.7)*$F$11+66,IF(J661&lt;2.3,(J661-2)*$F$10+70,IF(J661&lt;2.7,(J661-2.3)*$F$9+73,IF(J661&lt;3,(J661-2.7)*$F$8+76,IF(J661&lt;3.3,(J661-3)*$F$7+80,IF(J661&lt;3.7,(J661-3.3)*$F$6+83,IF(J661&lt;4,(J661-3.7)*$F$5+87,IF(J661&lt;4.3,(J661-4)*$F$4+92,IF(J661&lt;=5,(J661-4.3)*$F$3+98,J661)))))))))))</f>
        <v>90.6666666666667</v>
      </c>
      <c r="M661" s="41">
        <f t="shared" si="13"/>
        <v>0.448789280897554</v>
      </c>
    </row>
    <row r="662" spans="8:13">
      <c r="H662" s="8">
        <v>814</v>
      </c>
      <c r="I662" s="8" t="s">
        <v>915</v>
      </c>
      <c r="J662">
        <v>3.56</v>
      </c>
      <c r="K662">
        <v>0</v>
      </c>
      <c r="L662" s="48">
        <f>IF(K662=1,"",IF(J662&lt;1.7,66,IF(J662&lt;2,(J662-1.7)*$F$11+66,IF(J662&lt;2.3,(J662-2)*$F$10+70,IF(J662&lt;2.7,(J662-2.3)*$F$9+73,IF(J662&lt;3,(J662-2.7)*$F$8+76,IF(J662&lt;3.3,(J662-3)*$F$7+80,IF(J662&lt;3.7,(J662-3.3)*$F$6+83,IF(J662&lt;4,(J662-3.7)*$F$5+87,IF(J662&lt;4.3,(J662-4)*$F$4+92,IF(J662&lt;=5,(J662-4.3)*$F$3+98,J662)))))))))))</f>
        <v>85.6</v>
      </c>
      <c r="M662" s="41">
        <f t="shared" si="13"/>
        <v>-0.852906263245097</v>
      </c>
    </row>
    <row r="663" spans="8:13">
      <c r="H663" s="8">
        <v>815</v>
      </c>
      <c r="I663" s="8" t="s">
        <v>916</v>
      </c>
      <c r="J663">
        <v>82.73</v>
      </c>
      <c r="K663">
        <v>0</v>
      </c>
      <c r="L663" s="48">
        <f>IF(K663=1,"",IF(J663&lt;1.7,66,IF(J663&lt;2,(J663-1.7)*$F$11+66,IF(J663&lt;2.3,(J663-2)*$F$10+70,IF(J663&lt;2.7,(J663-2.3)*$F$9+73,IF(J663&lt;3,(J663-2.7)*$F$8+76,IF(J663&lt;3.3,(J663-3)*$F$7+80,IF(J663&lt;3.7,(J663-3.3)*$F$6+83,IF(J663&lt;4,(J663-3.7)*$F$5+87,IF(J663&lt;4.3,(J663-4)*$F$4+92,IF(J663&lt;=5,(J663-4.3)*$F$3+98,J663)))))))))))</f>
        <v>82.73</v>
      </c>
      <c r="M663" s="41">
        <f t="shared" si="13"/>
        <v>-1.59024827871011</v>
      </c>
    </row>
    <row r="664" spans="8:13">
      <c r="H664" s="8">
        <v>816</v>
      </c>
      <c r="I664" s="8" t="s">
        <v>917</v>
      </c>
      <c r="J664">
        <v>4.71</v>
      </c>
      <c r="K664">
        <v>0</v>
      </c>
      <c r="L664" s="48">
        <f>IF(K664=1,"",IF(J664&lt;1.7,66,IF(J664&lt;2,(J664-1.7)*$F$11+66,IF(J664&lt;2.3,(J664-2)*$F$10+70,IF(J664&lt;2.7,(J664-2.3)*$F$9+73,IF(J664&lt;3,(J664-2.7)*$F$8+76,IF(J664&lt;3.3,(J664-3)*$F$7+80,IF(J664&lt;3.7,(J664-3.3)*$F$6+83,IF(J664&lt;4,(J664-3.7)*$F$5+87,IF(J664&lt;4.3,(J664-4)*$F$4+92,IF(J664&lt;=5,(J664-4.3)*$F$3+98,J664)))))))))))</f>
        <v>99.1714285714286</v>
      </c>
      <c r="M664" s="41">
        <f t="shared" si="13"/>
        <v>2.63377822999415</v>
      </c>
    </row>
    <row r="665" spans="8:13">
      <c r="H665" s="8">
        <v>817</v>
      </c>
      <c r="I665" s="8" t="s">
        <v>918</v>
      </c>
      <c r="J665">
        <v>3.83</v>
      </c>
      <c r="K665">
        <v>0</v>
      </c>
      <c r="L665" s="48">
        <f>IF(K665=1,"",IF(J665&lt;1.7,66,IF(J665&lt;2,(J665-1.7)*$F$11+66,IF(J665&lt;2.3,(J665-2)*$F$10+70,IF(J665&lt;2.7,(J665-2.3)*$F$9+73,IF(J665&lt;3,(J665-2.7)*$F$8+76,IF(J665&lt;3.3,(J665-3)*$F$7+80,IF(J665&lt;3.7,(J665-3.3)*$F$6+83,IF(J665&lt;4,(J665-3.7)*$F$5+87,IF(J665&lt;4.3,(J665-4)*$F$4+92,IF(J665&lt;=5,(J665-4.3)*$F$3+98,J665)))))))))))</f>
        <v>89.1666666666667</v>
      </c>
      <c r="M665" s="41">
        <f t="shared" si="13"/>
        <v>0.0634188895395354</v>
      </c>
    </row>
    <row r="666" spans="8:13">
      <c r="H666" s="8">
        <v>818</v>
      </c>
      <c r="I666" s="8" t="s">
        <v>919</v>
      </c>
      <c r="J666">
        <v>3.87</v>
      </c>
      <c r="K666">
        <v>0</v>
      </c>
      <c r="L666" s="48">
        <f>IF(K666=1,"",IF(J666&lt;1.7,66,IF(J666&lt;2,(J666-1.7)*$F$11+66,IF(J666&lt;2.3,(J666-2)*$F$10+70,IF(J666&lt;2.7,(J666-2.3)*$F$9+73,IF(J666&lt;3,(J666-2.7)*$F$8+76,IF(J666&lt;3.3,(J666-3)*$F$7+80,IF(J666&lt;3.7,(J666-3.3)*$F$6+83,IF(J666&lt;4,(J666-3.7)*$F$5+87,IF(J666&lt;4.3,(J666-4)*$F$4+92,IF(J666&lt;=5,(J666-4.3)*$F$3+98,J666)))))))))))</f>
        <v>89.8333333333333</v>
      </c>
      <c r="M666" s="41">
        <f t="shared" si="13"/>
        <v>0.234694619031987</v>
      </c>
    </row>
    <row r="667" spans="8:13">
      <c r="H667" s="8">
        <v>820</v>
      </c>
      <c r="I667" s="8" t="s">
        <v>921</v>
      </c>
      <c r="J667">
        <v>4.06</v>
      </c>
      <c r="K667">
        <v>0</v>
      </c>
      <c r="L667" s="48">
        <f>IF(K667=1,"",IF(J667&lt;1.7,66,IF(J667&lt;2,(J667-1.7)*$F$11+66,IF(J667&lt;2.3,(J667-2)*$F$10+70,IF(J667&lt;2.7,(J667-2.3)*$F$9+73,IF(J667&lt;3,(J667-2.7)*$F$8+76,IF(J667&lt;3.3,(J667-3)*$F$7+80,IF(J667&lt;3.7,(J667-3.3)*$F$6+83,IF(J667&lt;4,(J667-3.7)*$F$5+87,IF(J667&lt;4.3,(J667-4)*$F$4+92,IF(J667&lt;=5,(J667-4.3)*$F$3+98,J667)))))))))))</f>
        <v>93.2</v>
      </c>
      <c r="M667" s="41">
        <f t="shared" si="13"/>
        <v>1.09963705296888</v>
      </c>
    </row>
    <row r="668" spans="8:13">
      <c r="H668" s="8">
        <v>821</v>
      </c>
      <c r="I668" s="8" t="s">
        <v>922</v>
      </c>
      <c r="J668">
        <v>3.64</v>
      </c>
      <c r="K668">
        <v>0</v>
      </c>
      <c r="L668" s="48">
        <f>IF(K668=1,"",IF(J668&lt;1.7,66,IF(J668&lt;2,(J668-1.7)*$F$11+66,IF(J668&lt;2.3,(J668-2)*$F$10+70,IF(J668&lt;2.7,(J668-2.3)*$F$9+73,IF(J668&lt;3,(J668-2.7)*$F$8+76,IF(J668&lt;3.3,(J668-3)*$F$7+80,IF(J668&lt;3.7,(J668-3.3)*$F$6+83,IF(J668&lt;4,(J668-3.7)*$F$5+87,IF(J668&lt;4.3,(J668-4)*$F$4+92,IF(J668&lt;=5,(J668-4.3)*$F$3+98,J668)))))))))))</f>
        <v>86.4</v>
      </c>
      <c r="M668" s="41">
        <f t="shared" si="13"/>
        <v>-0.647375387854149</v>
      </c>
    </row>
    <row r="669" spans="8:13">
      <c r="H669" s="8">
        <v>822</v>
      </c>
      <c r="I669" s="8" t="s">
        <v>923</v>
      </c>
      <c r="J669">
        <v>3.96</v>
      </c>
      <c r="K669">
        <v>0</v>
      </c>
      <c r="L669" s="48">
        <f>IF(K669=1,"",IF(J669&lt;1.7,66,IF(J669&lt;2,(J669-1.7)*$F$11+66,IF(J669&lt;2.3,(J669-2)*$F$10+70,IF(J669&lt;2.7,(J669-2.3)*$F$9+73,IF(J669&lt;3,(J669-2.7)*$F$8+76,IF(J669&lt;3.3,(J669-3)*$F$7+80,IF(J669&lt;3.7,(J669-3.3)*$F$6+83,IF(J669&lt;4,(J669-3.7)*$F$5+87,IF(J669&lt;4.3,(J669-4)*$F$4+92,IF(J669&lt;=5,(J669-4.3)*$F$3+98,J669)))))))))))</f>
        <v>91.3333333333333</v>
      </c>
      <c r="M669" s="41">
        <f t="shared" si="13"/>
        <v>0.620065010390009</v>
      </c>
    </row>
    <row r="670" spans="8:13">
      <c r="H670" s="8">
        <v>823</v>
      </c>
      <c r="I670" s="8" t="s">
        <v>924</v>
      </c>
      <c r="J670">
        <v>3.58</v>
      </c>
      <c r="K670">
        <v>0</v>
      </c>
      <c r="L670" s="48">
        <f>IF(K670=1,"",IF(J670&lt;1.7,66,IF(J670&lt;2,(J670-1.7)*$F$11+66,IF(J670&lt;2.3,(J670-2)*$F$10+70,IF(J670&lt;2.7,(J670-2.3)*$F$9+73,IF(J670&lt;3,(J670-2.7)*$F$8+76,IF(J670&lt;3.3,(J670-3)*$F$7+80,IF(J670&lt;3.7,(J670-3.3)*$F$6+83,IF(J670&lt;4,(J670-3.7)*$F$5+87,IF(J670&lt;4.3,(J670-4)*$F$4+92,IF(J670&lt;=5,(J670-4.3)*$F$3+98,J670)))))))))))</f>
        <v>85.8</v>
      </c>
      <c r="M670" s="41">
        <f t="shared" si="13"/>
        <v>-0.80152354439736</v>
      </c>
    </row>
    <row r="671" spans="8:13">
      <c r="H671" s="8">
        <v>824</v>
      </c>
      <c r="I671" s="8" t="s">
        <v>926</v>
      </c>
      <c r="J671">
        <v>147</v>
      </c>
      <c r="K671">
        <v>1</v>
      </c>
      <c r="L671" s="48" t="str">
        <f>IF(K671=1,"",IF(J671&lt;1.7,66,IF(J671&lt;2,(J671-1.7)*$F$11+66,IF(J671&lt;2.3,(J671-2)*$F$10+70,IF(J671&lt;2.7,(J671-2.3)*$F$9+73,IF(J671&lt;3,(J671-2.7)*$F$8+76,IF(J671&lt;3.3,(J671-3)*$F$7+80,IF(J671&lt;3.7,(J671-3.3)*$F$6+83,IF(J671&lt;4,(J671-3.7)*$F$5+87,IF(J671&lt;4.3,(J671-4)*$F$4+92,IF(J671&lt;=5,(J671-4.3)*$F$3+98,J671)))))))))))</f>
        <v/>
      </c>
      <c r="M671" s="41">
        <f t="shared" si="13"/>
        <v>-0.115564247780081</v>
      </c>
    </row>
    <row r="672" spans="8:13">
      <c r="H672" s="8">
        <v>825</v>
      </c>
      <c r="I672" s="8" t="s">
        <v>927</v>
      </c>
      <c r="J672">
        <v>90.89</v>
      </c>
      <c r="K672">
        <v>0</v>
      </c>
      <c r="L672" s="48">
        <f>IF(K672=1,"",IF(J672&lt;1.7,66,IF(J672&lt;2,(J672-1.7)*$F$11+66,IF(J672&lt;2.3,(J672-2)*$F$10+70,IF(J672&lt;2.7,(J672-2.3)*$F$9+73,IF(J672&lt;3,(J672-2.7)*$F$8+76,IF(J672&lt;3.3,(J672-3)*$F$7+80,IF(J672&lt;3.7,(J672-3.3)*$F$6+83,IF(J672&lt;4,(J672-3.7)*$F$5+87,IF(J672&lt;4.3,(J672-4)*$F$4+92,IF(J672&lt;=5,(J672-4.3)*$F$3+98,J672)))))))))))</f>
        <v>90.89</v>
      </c>
      <c r="M672" s="41">
        <f t="shared" si="13"/>
        <v>0.506166650277528</v>
      </c>
    </row>
    <row r="673" spans="8:13">
      <c r="H673" s="8">
        <v>826</v>
      </c>
      <c r="I673" s="8" t="s">
        <v>928</v>
      </c>
      <c r="J673">
        <v>3.99</v>
      </c>
      <c r="K673">
        <v>0</v>
      </c>
      <c r="L673" s="48">
        <f>IF(K673=1,"",IF(J673&lt;1.7,66,IF(J673&lt;2,(J673-1.7)*$F$11+66,IF(J673&lt;2.3,(J673-2)*$F$10+70,IF(J673&lt;2.7,(J673-2.3)*$F$9+73,IF(J673&lt;3,(J673-2.7)*$F$8+76,IF(J673&lt;3.3,(J673-3)*$F$7+80,IF(J673&lt;3.7,(J673-3.3)*$F$6+83,IF(J673&lt;4,(J673-3.7)*$F$5+87,IF(J673&lt;4.3,(J673-4)*$F$4+92,IF(J673&lt;=5,(J673-4.3)*$F$3+98,J673)))))))))))</f>
        <v>91.8333333333333</v>
      </c>
      <c r="M673" s="41">
        <f t="shared" si="13"/>
        <v>0.748521807509353</v>
      </c>
    </row>
    <row r="674" spans="8:13">
      <c r="H674" s="8">
        <v>827</v>
      </c>
      <c r="I674" s="8" t="s">
        <v>929</v>
      </c>
      <c r="J674">
        <v>86.72</v>
      </c>
      <c r="K674">
        <v>0</v>
      </c>
      <c r="L674" s="48">
        <f>IF(K674=1,"",IF(J674&lt;1.7,66,IF(J674&lt;2,(J674-1.7)*$F$11+66,IF(J674&lt;2.3,(J674-2)*$F$10+70,IF(J674&lt;2.7,(J674-2.3)*$F$9+73,IF(J674&lt;3,(J674-2.7)*$F$8+76,IF(J674&lt;3.3,(J674-3)*$F$7+80,IF(J674&lt;3.7,(J674-3.3)*$F$6+83,IF(J674&lt;4,(J674-3.7)*$F$5+87,IF(J674&lt;4.3,(J674-4)*$F$4+92,IF(J674&lt;=5,(J674-4.3)*$F$3+98,J674)))))))))))</f>
        <v>86.72</v>
      </c>
      <c r="M674" s="41">
        <f t="shared" si="13"/>
        <v>-0.565163037697773</v>
      </c>
    </row>
    <row r="675" spans="8:13">
      <c r="H675" s="8">
        <v>828</v>
      </c>
      <c r="I675" s="8" t="s">
        <v>930</v>
      </c>
      <c r="J675">
        <v>85.22</v>
      </c>
      <c r="K675">
        <v>0</v>
      </c>
      <c r="L675" s="48">
        <f>IF(K675=1,"",IF(J675&lt;1.7,66,IF(J675&lt;2,(J675-1.7)*$F$11+66,IF(J675&lt;2.3,(J675-2)*$F$10+70,IF(J675&lt;2.7,(J675-2.3)*$F$9+73,IF(J675&lt;3,(J675-2.7)*$F$8+76,IF(J675&lt;3.3,(J675-3)*$F$7+80,IF(J675&lt;3.7,(J675-3.3)*$F$6+83,IF(J675&lt;4,(J675-3.7)*$F$5+87,IF(J675&lt;4.3,(J675-4)*$F$4+92,IF(J675&lt;=5,(J675-4.3)*$F$3+98,J675)))))))))))</f>
        <v>85.22</v>
      </c>
      <c r="M675" s="41">
        <f t="shared" si="13"/>
        <v>-0.950533429055795</v>
      </c>
    </row>
    <row r="676" spans="8:13">
      <c r="H676" s="8">
        <v>830</v>
      </c>
      <c r="I676" s="8" t="s">
        <v>931</v>
      </c>
      <c r="J676">
        <v>3.68</v>
      </c>
      <c r="K676">
        <v>0</v>
      </c>
      <c r="L676" s="48">
        <f>IF(K676=1,"",IF(J676&lt;1.7,66,IF(J676&lt;2,(J676-1.7)*$F$11+66,IF(J676&lt;2.3,(J676-2)*$F$10+70,IF(J676&lt;2.7,(J676-2.3)*$F$9+73,IF(J676&lt;3,(J676-2.7)*$F$8+76,IF(J676&lt;3.3,(J676-3)*$F$7+80,IF(J676&lt;3.7,(J676-3.3)*$F$6+83,IF(J676&lt;4,(J676-3.7)*$F$5+87,IF(J676&lt;4.3,(J676-4)*$F$4+92,IF(J676&lt;=5,(J676-4.3)*$F$3+98,J676)))))))))))</f>
        <v>86.8</v>
      </c>
      <c r="M676" s="41">
        <f t="shared" si="13"/>
        <v>-0.544609950158679</v>
      </c>
    </row>
    <row r="677" spans="8:13">
      <c r="H677" s="8">
        <v>832</v>
      </c>
      <c r="I677" s="8" t="s">
        <v>932</v>
      </c>
      <c r="J677">
        <v>3.8</v>
      </c>
      <c r="K677">
        <v>0</v>
      </c>
      <c r="L677" s="48">
        <f>IF(K677=1,"",IF(J677&lt;1.7,66,IF(J677&lt;2,(J677-1.7)*$F$11+66,IF(J677&lt;2.3,(J677-2)*$F$10+70,IF(J677&lt;2.7,(J677-2.3)*$F$9+73,IF(J677&lt;3,(J677-2.7)*$F$8+76,IF(J677&lt;3.3,(J677-3)*$F$7+80,IF(J677&lt;3.7,(J677-3.3)*$F$6+83,IF(J677&lt;4,(J677-3.7)*$F$5+87,IF(J677&lt;4.3,(J677-4)*$F$4+92,IF(J677&lt;=5,(J677-4.3)*$F$3+98,J677)))))))))))</f>
        <v>88.6666666666667</v>
      </c>
      <c r="M677" s="41">
        <f t="shared" si="13"/>
        <v>-0.0650379075798088</v>
      </c>
    </row>
    <row r="678" spans="8:13">
      <c r="H678" s="8">
        <v>833</v>
      </c>
      <c r="I678" s="8" t="s">
        <v>933</v>
      </c>
      <c r="J678">
        <v>4.09</v>
      </c>
      <c r="K678">
        <v>0</v>
      </c>
      <c r="L678" s="48">
        <f>IF(K678=1,"",IF(J678&lt;1.7,66,IF(J678&lt;2,(J678-1.7)*$F$11+66,IF(J678&lt;2.3,(J678-2)*$F$10+70,IF(J678&lt;2.7,(J678-2.3)*$F$9+73,IF(J678&lt;3,(J678-2.7)*$F$8+76,IF(J678&lt;3.3,(J678-3)*$F$7+80,IF(J678&lt;3.7,(J678-3.3)*$F$6+83,IF(J678&lt;4,(J678-3.7)*$F$5+87,IF(J678&lt;4.3,(J678-4)*$F$4+92,IF(J678&lt;=5,(J678-4.3)*$F$3+98,J678)))))))))))</f>
        <v>93.8</v>
      </c>
      <c r="M678" s="41">
        <f t="shared" si="13"/>
        <v>1.25378520951209</v>
      </c>
    </row>
    <row r="679" spans="8:13">
      <c r="H679" s="8">
        <v>835</v>
      </c>
      <c r="I679" s="8" t="s">
        <v>934</v>
      </c>
      <c r="J679">
        <v>3.74</v>
      </c>
      <c r="K679">
        <v>0</v>
      </c>
      <c r="L679" s="48">
        <f>IF(K679=1,"",IF(J679&lt;1.7,66,IF(J679&lt;2,(J679-1.7)*$F$11+66,IF(J679&lt;2.3,(J679-2)*$F$10+70,IF(J679&lt;2.7,(J679-2.3)*$F$9+73,IF(J679&lt;3,(J679-2.7)*$F$8+76,IF(J679&lt;3.3,(J679-3)*$F$7+80,IF(J679&lt;3.7,(J679-3.3)*$F$6+83,IF(J679&lt;4,(J679-3.7)*$F$5+87,IF(J679&lt;4.3,(J679-4)*$F$4+92,IF(J679&lt;=5,(J679-4.3)*$F$3+98,J679)))))))))))</f>
        <v>87.6666666666667</v>
      </c>
      <c r="M679" s="41">
        <f t="shared" si="13"/>
        <v>-0.321951501818486</v>
      </c>
    </row>
    <row r="680" spans="8:13">
      <c r="H680" s="8">
        <v>837</v>
      </c>
      <c r="I680" s="8" t="s">
        <v>935</v>
      </c>
      <c r="J680">
        <v>87</v>
      </c>
      <c r="K680">
        <v>0</v>
      </c>
      <c r="L680" s="48">
        <f>IF(K680=1,"",IF(J680&lt;1.7,66,IF(J680&lt;2,(J680-1.7)*$F$11+66,IF(J680&lt;2.3,(J680-2)*$F$10+70,IF(J680&lt;2.7,(J680-2.3)*$F$9+73,IF(J680&lt;3,(J680-2.7)*$F$8+76,IF(J680&lt;3.3,(J680-3)*$F$7+80,IF(J680&lt;3.7,(J680-3.3)*$F$6+83,IF(J680&lt;4,(J680-3.7)*$F$5+87,IF(J680&lt;4.3,(J680-4)*$F$4+92,IF(J680&lt;=5,(J680-4.3)*$F$3+98,J680)))))))))))</f>
        <v>87</v>
      </c>
      <c r="M680" s="41">
        <f t="shared" si="13"/>
        <v>-0.493227231310942</v>
      </c>
    </row>
    <row r="681" spans="8:13">
      <c r="H681" s="8">
        <v>838</v>
      </c>
      <c r="I681" s="8" t="s">
        <v>936</v>
      </c>
      <c r="J681">
        <v>88.44</v>
      </c>
      <c r="K681">
        <v>0</v>
      </c>
      <c r="L681" s="48">
        <f>IF(K681=1,"",IF(J681&lt;1.7,66,IF(J681&lt;2,(J681-1.7)*$F$11+66,IF(J681&lt;2.3,(J681-2)*$F$10+70,IF(J681&lt;2.7,(J681-2.3)*$F$9+73,IF(J681&lt;3,(J681-2.7)*$F$8+76,IF(J681&lt;3.3,(J681-3)*$F$7+80,IF(J681&lt;3.7,(J681-3.3)*$F$6+83,IF(J681&lt;4,(J681-3.7)*$F$5+87,IF(J681&lt;4.3,(J681-4)*$F$4+92,IF(J681&lt;=5,(J681-4.3)*$F$3+98,J681)))))))))))</f>
        <v>88.44</v>
      </c>
      <c r="M681" s="41">
        <f t="shared" si="13"/>
        <v>-0.123271655607241</v>
      </c>
    </row>
    <row r="682" spans="8:13">
      <c r="H682" s="8">
        <v>840</v>
      </c>
      <c r="I682" s="8" t="s">
        <v>937</v>
      </c>
      <c r="J682">
        <v>3.87</v>
      </c>
      <c r="K682">
        <v>0</v>
      </c>
      <c r="L682" s="48">
        <f>IF(K682=1,"",IF(J682&lt;1.7,66,IF(J682&lt;2,(J682-1.7)*$F$11+66,IF(J682&lt;2.3,(J682-2)*$F$10+70,IF(J682&lt;2.7,(J682-2.3)*$F$9+73,IF(J682&lt;3,(J682-2.7)*$F$8+76,IF(J682&lt;3.3,(J682-3)*$F$7+80,IF(J682&lt;3.7,(J682-3.3)*$F$6+83,IF(J682&lt;4,(J682-3.7)*$F$5+87,IF(J682&lt;4.3,(J682-4)*$F$4+92,IF(J682&lt;=5,(J682-4.3)*$F$3+98,J682)))))))))))</f>
        <v>89.8333333333333</v>
      </c>
      <c r="M682" s="41">
        <f t="shared" si="13"/>
        <v>0.234694619031987</v>
      </c>
    </row>
    <row r="683" spans="8:13">
      <c r="H683" s="8">
        <v>841</v>
      </c>
      <c r="I683" s="8" t="s">
        <v>938</v>
      </c>
      <c r="J683">
        <v>3.91</v>
      </c>
      <c r="K683">
        <v>0</v>
      </c>
      <c r="L683" s="48">
        <f>IF(K683=1,"",IF(J683&lt;1.7,66,IF(J683&lt;2,(J683-1.7)*$F$11+66,IF(J683&lt;2.3,(J683-2)*$F$10+70,IF(J683&lt;2.7,(J683-2.3)*$F$9+73,IF(J683&lt;3,(J683-2.7)*$F$8+76,IF(J683&lt;3.3,(J683-3)*$F$7+80,IF(J683&lt;3.7,(J683-3.3)*$F$6+83,IF(J683&lt;4,(J683-3.7)*$F$5+87,IF(J683&lt;4.3,(J683-4)*$F$4+92,IF(J683&lt;=5,(J683-4.3)*$F$3+98,J683)))))))))))</f>
        <v>90.5</v>
      </c>
      <c r="M683" s="41">
        <f t="shared" si="13"/>
        <v>0.405970348524442</v>
      </c>
    </row>
    <row r="684" spans="8:13">
      <c r="H684" s="8">
        <v>843</v>
      </c>
      <c r="I684" s="8" t="s">
        <v>939</v>
      </c>
      <c r="J684">
        <v>3.69</v>
      </c>
      <c r="K684">
        <v>0</v>
      </c>
      <c r="L684" s="48">
        <f>IF(K684=1,"",IF(J684&lt;1.7,66,IF(J684&lt;2,(J684-1.7)*$F$11+66,IF(J684&lt;2.3,(J684-2)*$F$10+70,IF(J684&lt;2.7,(J684-2.3)*$F$9+73,IF(J684&lt;3,(J684-2.7)*$F$8+76,IF(J684&lt;3.3,(J684-3)*$F$7+80,IF(J684&lt;3.7,(J684-3.3)*$F$6+83,IF(J684&lt;4,(J684-3.7)*$F$5+87,IF(J684&lt;4.3,(J684-4)*$F$4+92,IF(J684&lt;=5,(J684-4.3)*$F$3+98,J684)))))))))))</f>
        <v>86.9</v>
      </c>
      <c r="M684" s="41">
        <f t="shared" si="13"/>
        <v>-0.518918590734812</v>
      </c>
    </row>
    <row r="685" spans="8:13">
      <c r="H685" s="8">
        <v>844</v>
      </c>
      <c r="I685" s="8" t="s">
        <v>940</v>
      </c>
      <c r="J685">
        <v>4.55</v>
      </c>
      <c r="K685">
        <v>0</v>
      </c>
      <c r="L685" s="48">
        <f>IF(K685=1,"",IF(J685&lt;1.7,66,IF(J685&lt;2,(J685-1.7)*$F$11+66,IF(J685&lt;2.3,(J685-2)*$F$10+70,IF(J685&lt;2.7,(J685-2.3)*$F$9+73,IF(J685&lt;3,(J685-2.7)*$F$8+76,IF(J685&lt;3.3,(J685-3)*$F$7+80,IF(J685&lt;3.7,(J685-3.3)*$F$6+83,IF(J685&lt;4,(J685-3.7)*$F$5+87,IF(J685&lt;4.3,(J685-4)*$F$4+92,IF(J685&lt;=5,(J685-4.3)*$F$3+98,J685)))))))))))</f>
        <v>98.7142857142857</v>
      </c>
      <c r="M685" s="41">
        <f t="shared" si="13"/>
        <v>2.51633201548504</v>
      </c>
    </row>
    <row r="686" spans="8:13">
      <c r="H686" s="8">
        <v>845</v>
      </c>
      <c r="I686" s="8" t="s">
        <v>942</v>
      </c>
      <c r="J686">
        <v>90.37</v>
      </c>
      <c r="K686">
        <v>0</v>
      </c>
      <c r="L686" s="48">
        <f>IF(K686=1,"",IF(J686&lt;1.7,66,IF(J686&lt;2,(J686-1.7)*$F$11+66,IF(J686&lt;2.3,(J686-2)*$F$10+70,IF(J686&lt;2.7,(J686-2.3)*$F$9+73,IF(J686&lt;3,(J686-2.7)*$F$8+76,IF(J686&lt;3.3,(J686-3)*$F$7+80,IF(J686&lt;3.7,(J686-3.3)*$F$6+83,IF(J686&lt;4,(J686-3.7)*$F$5+87,IF(J686&lt;4.3,(J686-4)*$F$4+92,IF(J686&lt;=5,(J686-4.3)*$F$3+98,J686)))))))))))</f>
        <v>90.37</v>
      </c>
      <c r="M686" s="41">
        <f t="shared" si="13"/>
        <v>0.372571581273415</v>
      </c>
    </row>
    <row r="687" spans="8:13">
      <c r="H687" s="8">
        <v>846</v>
      </c>
      <c r="I687" s="8" t="s">
        <v>943</v>
      </c>
      <c r="J687">
        <v>3.7</v>
      </c>
      <c r="K687">
        <v>0</v>
      </c>
      <c r="L687" s="48">
        <f>IF(K687=1,"",IF(J687&lt;1.7,66,IF(J687&lt;2,(J687-1.7)*$F$11+66,IF(J687&lt;2.3,(J687-2)*$F$10+70,IF(J687&lt;2.7,(J687-2.3)*$F$9+73,IF(J687&lt;3,(J687-2.7)*$F$8+76,IF(J687&lt;3.3,(J687-3)*$F$7+80,IF(J687&lt;3.7,(J687-3.3)*$F$6+83,IF(J687&lt;4,(J687-3.7)*$F$5+87,IF(J687&lt;4.3,(J687-4)*$F$4+92,IF(J687&lt;=5,(J687-4.3)*$F$3+98,J687)))))))))))</f>
        <v>87</v>
      </c>
      <c r="M687" s="41">
        <f t="shared" si="13"/>
        <v>-0.493227231310942</v>
      </c>
    </row>
    <row r="688" spans="8:13">
      <c r="H688" s="8">
        <v>847</v>
      </c>
      <c r="I688" s="8" t="s">
        <v>944</v>
      </c>
      <c r="J688">
        <v>3.79</v>
      </c>
      <c r="K688">
        <v>0</v>
      </c>
      <c r="L688" s="48">
        <f>IF(K688=1,"",IF(J688&lt;1.7,66,IF(J688&lt;2,(J688-1.7)*$F$11+66,IF(J688&lt;2.3,(J688-2)*$F$10+70,IF(J688&lt;2.7,(J688-2.3)*$F$9+73,IF(J688&lt;3,(J688-2.7)*$F$8+76,IF(J688&lt;3.3,(J688-3)*$F$7+80,IF(J688&lt;3.7,(J688-3.3)*$F$6+83,IF(J688&lt;4,(J688-3.7)*$F$5+87,IF(J688&lt;4.3,(J688-4)*$F$4+92,IF(J688&lt;=5,(J688-4.3)*$F$3+98,J688)))))))))))</f>
        <v>88.5</v>
      </c>
      <c r="M688" s="41">
        <f t="shared" si="13"/>
        <v>-0.10785683995292</v>
      </c>
    </row>
    <row r="689" spans="8:13">
      <c r="H689" s="8">
        <v>848</v>
      </c>
      <c r="I689" s="8" t="s">
        <v>945</v>
      </c>
      <c r="J689">
        <v>87.3</v>
      </c>
      <c r="K689">
        <v>0</v>
      </c>
      <c r="L689" s="48">
        <f>IF(K689=1,"",IF(J689&lt;1.7,66,IF(J689&lt;2,(J689-1.7)*$F$11+66,IF(J689&lt;2.3,(J689-2)*$F$10+70,IF(J689&lt;2.7,(J689-2.3)*$F$9+73,IF(J689&lt;3,(J689-2.7)*$F$8+76,IF(J689&lt;3.3,(J689-3)*$F$7+80,IF(J689&lt;3.7,(J689-3.3)*$F$6+83,IF(J689&lt;4,(J689-3.7)*$F$5+87,IF(J689&lt;4.3,(J689-4)*$F$4+92,IF(J689&lt;=5,(J689-4.3)*$F$3+98,J689)))))))))))</f>
        <v>87.3</v>
      </c>
      <c r="M689" s="41">
        <f t="shared" si="13"/>
        <v>-0.416153153039338</v>
      </c>
    </row>
    <row r="690" spans="8:13">
      <c r="H690" s="8">
        <v>849</v>
      </c>
      <c r="I690" s="8" t="s">
        <v>947</v>
      </c>
      <c r="J690">
        <v>87.3</v>
      </c>
      <c r="K690">
        <v>0</v>
      </c>
      <c r="L690" s="48">
        <f>IF(K690=1,"",IF(J690&lt;1.7,66,IF(J690&lt;2,(J690-1.7)*$F$11+66,IF(J690&lt;2.3,(J690-2)*$F$10+70,IF(J690&lt;2.7,(J690-2.3)*$F$9+73,IF(J690&lt;3,(J690-2.7)*$F$8+76,IF(J690&lt;3.3,(J690-3)*$F$7+80,IF(J690&lt;3.7,(J690-3.3)*$F$6+83,IF(J690&lt;4,(J690-3.7)*$F$5+87,IF(J690&lt;4.3,(J690-4)*$F$4+92,IF(J690&lt;=5,(J690-4.3)*$F$3+98,J690)))))))))))</f>
        <v>87.3</v>
      </c>
      <c r="M690" s="41">
        <f t="shared" si="13"/>
        <v>-0.416153153039338</v>
      </c>
    </row>
    <row r="691" spans="8:13">
      <c r="H691" s="8">
        <v>850</v>
      </c>
      <c r="I691" s="8" t="s">
        <v>948</v>
      </c>
      <c r="J691">
        <v>3.82</v>
      </c>
      <c r="K691">
        <v>0</v>
      </c>
      <c r="L691" s="48">
        <f>IF(K691=1,"",IF(J691&lt;1.7,66,IF(J691&lt;2,(J691-1.7)*$F$11+66,IF(J691&lt;2.3,(J691-2)*$F$10+70,IF(J691&lt;2.7,(J691-2.3)*$F$9+73,IF(J691&lt;3,(J691-2.7)*$F$8+76,IF(J691&lt;3.3,(J691-3)*$F$7+80,IF(J691&lt;3.7,(J691-3.3)*$F$6+83,IF(J691&lt;4,(J691-3.7)*$F$5+87,IF(J691&lt;4.3,(J691-4)*$F$4+92,IF(J691&lt;=5,(J691-4.3)*$F$3+98,J691)))))))))))</f>
        <v>89</v>
      </c>
      <c r="M691" s="41">
        <f t="shared" si="13"/>
        <v>0.0205999571664207</v>
      </c>
    </row>
    <row r="692" spans="8:13">
      <c r="H692" s="8">
        <v>851</v>
      </c>
      <c r="I692" s="8" t="s">
        <v>949</v>
      </c>
      <c r="J692">
        <v>3.46</v>
      </c>
      <c r="K692">
        <v>0</v>
      </c>
      <c r="L692" s="48">
        <f>IF(K692=1,"",IF(J692&lt;1.7,66,IF(J692&lt;2,(J692-1.7)*$F$11+66,IF(J692&lt;2.3,(J692-2)*$F$10+70,IF(J692&lt;2.7,(J692-2.3)*$F$9+73,IF(J692&lt;3,(J692-2.7)*$F$8+76,IF(J692&lt;3.3,(J692-3)*$F$7+80,IF(J692&lt;3.7,(J692-3.3)*$F$6+83,IF(J692&lt;4,(J692-3.7)*$F$5+87,IF(J692&lt;4.3,(J692-4)*$F$4+92,IF(J692&lt;=5,(J692-4.3)*$F$3+98,J692)))))))))))</f>
        <v>84.6</v>
      </c>
      <c r="M692" s="41">
        <f t="shared" si="13"/>
        <v>-1.10981985748378</v>
      </c>
    </row>
    <row r="693" spans="8:13">
      <c r="H693" s="8">
        <v>852</v>
      </c>
      <c r="I693" s="8" t="s">
        <v>950</v>
      </c>
      <c r="J693">
        <v>3.47</v>
      </c>
      <c r="K693">
        <v>0</v>
      </c>
      <c r="L693" s="48">
        <f>IF(K693=1,"",IF(J693&lt;1.7,66,IF(J693&lt;2,(J693-1.7)*$F$11+66,IF(J693&lt;2.3,(J693-2)*$F$10+70,IF(J693&lt;2.7,(J693-2.3)*$F$9+73,IF(J693&lt;3,(J693-2.7)*$F$8+76,IF(J693&lt;3.3,(J693-3)*$F$7+80,IF(J693&lt;3.7,(J693-3.3)*$F$6+83,IF(J693&lt;4,(J693-3.7)*$F$5+87,IF(J693&lt;4.3,(J693-4)*$F$4+92,IF(J693&lt;=5,(J693-4.3)*$F$3+98,J693)))))))))))</f>
        <v>84.7</v>
      </c>
      <c r="M693" s="41">
        <f t="shared" si="13"/>
        <v>-1.08412849805991</v>
      </c>
    </row>
    <row r="694" spans="8:13">
      <c r="H694" s="8">
        <v>853</v>
      </c>
      <c r="I694" s="8" t="s">
        <v>951</v>
      </c>
      <c r="J694">
        <v>3.72</v>
      </c>
      <c r="K694">
        <v>0</v>
      </c>
      <c r="L694" s="48">
        <f>IF(K694=1,"",IF(J694&lt;1.7,66,IF(J694&lt;2,(J694-1.7)*$F$11+66,IF(J694&lt;2.3,(J694-2)*$F$10+70,IF(J694&lt;2.7,(J694-2.3)*$F$9+73,IF(J694&lt;3,(J694-2.7)*$F$8+76,IF(J694&lt;3.3,(J694-3)*$F$7+80,IF(J694&lt;3.7,(J694-3.3)*$F$6+83,IF(J694&lt;4,(J694-3.7)*$F$5+87,IF(J694&lt;4.3,(J694-4)*$F$4+92,IF(J694&lt;=5,(J694-4.3)*$F$3+98,J694)))))))))))</f>
        <v>87.3333333333333</v>
      </c>
      <c r="M694" s="41">
        <f t="shared" si="13"/>
        <v>-0.407589366564716</v>
      </c>
    </row>
    <row r="695" spans="8:13">
      <c r="H695" s="8">
        <v>855</v>
      </c>
      <c r="I695" s="8" t="s">
        <v>952</v>
      </c>
      <c r="J695">
        <v>84.87</v>
      </c>
      <c r="K695">
        <v>0</v>
      </c>
      <c r="L695" s="48">
        <f>IF(K695=1,"",IF(J695&lt;1.7,66,IF(J695&lt;2,(J695-1.7)*$F$11+66,IF(J695&lt;2.3,(J695-2)*$F$10+70,IF(J695&lt;2.7,(J695-2.3)*$F$9+73,IF(J695&lt;3,(J695-2.7)*$F$8+76,IF(J695&lt;3.3,(J695-3)*$F$7+80,IF(J695&lt;3.7,(J695-3.3)*$F$6+83,IF(J695&lt;4,(J695-3.7)*$F$5+87,IF(J695&lt;4.3,(J695-4)*$F$4+92,IF(J695&lt;=5,(J695-4.3)*$F$3+98,J695)))))))))))</f>
        <v>84.87</v>
      </c>
      <c r="M695" s="41">
        <f t="shared" si="13"/>
        <v>-1.04045318703933</v>
      </c>
    </row>
    <row r="696" spans="8:13">
      <c r="H696" s="8">
        <v>856</v>
      </c>
      <c r="I696" s="8" t="s">
        <v>953</v>
      </c>
      <c r="J696">
        <v>91.39</v>
      </c>
      <c r="K696">
        <v>0</v>
      </c>
      <c r="L696" s="48">
        <f>IF(K696=1,"",IF(J696&lt;1.7,66,IF(J696&lt;2,(J696-1.7)*$F$11+66,IF(J696&lt;2.3,(J696-2)*$F$10+70,IF(J696&lt;2.7,(J696-2.3)*$F$9+73,IF(J696&lt;3,(J696-2.7)*$F$8+76,IF(J696&lt;3.3,(J696-3)*$F$7+80,IF(J696&lt;3.7,(J696-3.3)*$F$6+83,IF(J696&lt;4,(J696-3.7)*$F$5+87,IF(J696&lt;4.3,(J696-4)*$F$4+92,IF(J696&lt;=5,(J696-4.3)*$F$3+98,J696)))))))))))</f>
        <v>91.39</v>
      </c>
      <c r="M696" s="41">
        <f t="shared" si="13"/>
        <v>0.634623447396869</v>
      </c>
    </row>
    <row r="697" spans="8:13">
      <c r="H697" s="8">
        <v>858</v>
      </c>
      <c r="I697" s="8" t="s">
        <v>954</v>
      </c>
      <c r="J697">
        <v>4.21</v>
      </c>
      <c r="K697">
        <v>0</v>
      </c>
      <c r="L697" s="48">
        <f>IF(K697=1,"",IF(J697&lt;1.7,66,IF(J697&lt;2,(J697-1.7)*$F$11+66,IF(J697&lt;2.3,(J697-2)*$F$10+70,IF(J697&lt;2.7,(J697-2.3)*$F$9+73,IF(J697&lt;3,(J697-2.7)*$F$8+76,IF(J697&lt;3.3,(J697-3)*$F$7+80,IF(J697&lt;3.7,(J697-3.3)*$F$6+83,IF(J697&lt;4,(J697-3.7)*$F$5+87,IF(J697&lt;4.3,(J697-4)*$F$4+92,IF(J697&lt;=5,(J697-4.3)*$F$3+98,J697)))))))))))</f>
        <v>96.2</v>
      </c>
      <c r="M697" s="41">
        <f t="shared" si="13"/>
        <v>1.87037783568493</v>
      </c>
    </row>
    <row r="698" spans="8:13">
      <c r="H698" s="8">
        <v>859</v>
      </c>
      <c r="I698" s="8" t="s">
        <v>955</v>
      </c>
      <c r="J698">
        <v>3.63</v>
      </c>
      <c r="K698">
        <v>0</v>
      </c>
      <c r="L698" s="48">
        <f>IF(K698=1,"",IF(J698&lt;1.7,66,IF(J698&lt;2,(J698-1.7)*$F$11+66,IF(J698&lt;2.3,(J698-2)*$F$10+70,IF(J698&lt;2.7,(J698-2.3)*$F$9+73,IF(J698&lt;3,(J698-2.7)*$F$8+76,IF(J698&lt;3.3,(J698-3)*$F$7+80,IF(J698&lt;3.7,(J698-3.3)*$F$6+83,IF(J698&lt;4,(J698-3.7)*$F$5+87,IF(J698&lt;4.3,(J698-4)*$F$4+92,IF(J698&lt;=5,(J698-4.3)*$F$3+98,J698)))))))))))</f>
        <v>86.3</v>
      </c>
      <c r="M698" s="41">
        <f t="shared" si="13"/>
        <v>-0.673066747278019</v>
      </c>
    </row>
    <row r="699" spans="8:13">
      <c r="H699" s="8">
        <v>861</v>
      </c>
      <c r="I699" s="8" t="s">
        <v>956</v>
      </c>
      <c r="J699">
        <v>3.74</v>
      </c>
      <c r="K699">
        <v>0</v>
      </c>
      <c r="L699" s="48">
        <f>IF(K699=1,"",IF(J699&lt;1.7,66,IF(J699&lt;2,(J699-1.7)*$F$11+66,IF(J699&lt;2.3,(J699-2)*$F$10+70,IF(J699&lt;2.7,(J699-2.3)*$F$9+73,IF(J699&lt;3,(J699-2.7)*$F$8+76,IF(J699&lt;3.3,(J699-3)*$F$7+80,IF(J699&lt;3.7,(J699-3.3)*$F$6+83,IF(J699&lt;4,(J699-3.7)*$F$5+87,IF(J699&lt;4.3,(J699-4)*$F$4+92,IF(J699&lt;=5,(J699-4.3)*$F$3+98,J699)))))))))))</f>
        <v>87.6666666666667</v>
      </c>
      <c r="M699" s="41">
        <f t="shared" si="13"/>
        <v>-0.321951501818486</v>
      </c>
    </row>
    <row r="700" spans="8:13">
      <c r="H700" s="8">
        <v>862</v>
      </c>
      <c r="I700" s="8" t="s">
        <v>957</v>
      </c>
      <c r="J700">
        <v>3.75</v>
      </c>
      <c r="K700">
        <v>0</v>
      </c>
      <c r="L700" s="48">
        <f>IF(K700=1,"",IF(J700&lt;1.7,66,IF(J700&lt;2,(J700-1.7)*$F$11+66,IF(J700&lt;2.3,(J700-2)*$F$10+70,IF(J700&lt;2.7,(J700-2.3)*$F$9+73,IF(J700&lt;3,(J700-2.7)*$F$8+76,IF(J700&lt;3.3,(J700-3)*$F$7+80,IF(J700&lt;3.7,(J700-3.3)*$F$6+83,IF(J700&lt;4,(J700-3.7)*$F$5+87,IF(J700&lt;4.3,(J700-4)*$F$4+92,IF(J700&lt;=5,(J700-4.3)*$F$3+98,J700)))))))))))</f>
        <v>87.8333333333333</v>
      </c>
      <c r="M700" s="41">
        <f t="shared" si="13"/>
        <v>-0.279132569445375</v>
      </c>
    </row>
    <row r="701" spans="8:13">
      <c r="H701" s="8">
        <v>865</v>
      </c>
      <c r="I701" s="8" t="s">
        <v>958</v>
      </c>
      <c r="J701">
        <v>3.99</v>
      </c>
      <c r="K701">
        <v>0</v>
      </c>
      <c r="L701" s="48">
        <f>IF(K701=1,"",IF(J701&lt;1.7,66,IF(J701&lt;2,(J701-1.7)*$F$11+66,IF(J701&lt;2.3,(J701-2)*$F$10+70,IF(J701&lt;2.7,(J701-2.3)*$F$9+73,IF(J701&lt;3,(J701-2.7)*$F$8+76,IF(J701&lt;3.3,(J701-3)*$F$7+80,IF(J701&lt;3.7,(J701-3.3)*$F$6+83,IF(J701&lt;4,(J701-3.7)*$F$5+87,IF(J701&lt;4.3,(J701-4)*$F$4+92,IF(J701&lt;=5,(J701-4.3)*$F$3+98,J701)))))))))))</f>
        <v>91.8333333333333</v>
      </c>
      <c r="M701" s="41">
        <f t="shared" si="13"/>
        <v>0.748521807509353</v>
      </c>
    </row>
    <row r="702" spans="8:13">
      <c r="H702" s="8">
        <v>866</v>
      </c>
      <c r="I702" s="8" t="s">
        <v>959</v>
      </c>
      <c r="J702">
        <v>3.76</v>
      </c>
      <c r="K702">
        <v>0</v>
      </c>
      <c r="L702" s="48">
        <f>IF(K702=1,"",IF(J702&lt;1.7,66,IF(J702&lt;2,(J702-1.7)*$F$11+66,IF(J702&lt;2.3,(J702-2)*$F$10+70,IF(J702&lt;2.7,(J702-2.3)*$F$9+73,IF(J702&lt;3,(J702-2.7)*$F$8+76,IF(J702&lt;3.3,(J702-3)*$F$7+80,IF(J702&lt;3.7,(J702-3.3)*$F$6+83,IF(J702&lt;4,(J702-3.7)*$F$5+87,IF(J702&lt;4.3,(J702-4)*$F$4+92,IF(J702&lt;=5,(J702-4.3)*$F$3+98,J702)))))))))))</f>
        <v>88</v>
      </c>
      <c r="M702" s="41">
        <f t="shared" si="13"/>
        <v>-0.236313637072261</v>
      </c>
    </row>
    <row r="703" spans="8:13">
      <c r="H703" s="8">
        <v>868</v>
      </c>
      <c r="I703" s="8" t="s">
        <v>960</v>
      </c>
      <c r="J703">
        <v>85.91</v>
      </c>
      <c r="K703">
        <v>0</v>
      </c>
      <c r="L703" s="48">
        <f>IF(K703=1,"",IF(J703&lt;1.7,66,IF(J703&lt;2,(J703-1.7)*$F$11+66,IF(J703&lt;2.3,(J703-2)*$F$10+70,IF(J703&lt;2.7,(J703-2.3)*$F$9+73,IF(J703&lt;3,(J703-2.7)*$F$8+76,IF(J703&lt;3.3,(J703-3)*$F$7+80,IF(J703&lt;3.7,(J703-3.3)*$F$6+83,IF(J703&lt;4,(J703-3.7)*$F$5+87,IF(J703&lt;4.3,(J703-4)*$F$4+92,IF(J703&lt;=5,(J703-4.3)*$F$3+98,J703)))))))))))</f>
        <v>85.91</v>
      </c>
      <c r="M703" s="41">
        <f t="shared" si="13"/>
        <v>-0.773263049031105</v>
      </c>
    </row>
    <row r="704" spans="8:13">
      <c r="H704" s="8">
        <v>869</v>
      </c>
      <c r="I704" s="8" t="s">
        <v>961</v>
      </c>
      <c r="J704">
        <v>91.17</v>
      </c>
      <c r="K704">
        <v>0</v>
      </c>
      <c r="L704" s="48">
        <f>IF(K704=1,"",IF(J704&lt;1.7,66,IF(J704&lt;2,(J704-1.7)*$F$11+66,IF(J704&lt;2.3,(J704-2)*$F$10+70,IF(J704&lt;2.7,(J704-2.3)*$F$9+73,IF(J704&lt;3,(J704-2.7)*$F$8+76,IF(J704&lt;3.3,(J704-3)*$F$7+80,IF(J704&lt;3.7,(J704-3.3)*$F$6+83,IF(J704&lt;4,(J704-3.7)*$F$5+87,IF(J704&lt;4.3,(J704-4)*$F$4+92,IF(J704&lt;=5,(J704-4.3)*$F$3+98,J704)))))))))))</f>
        <v>91.17</v>
      </c>
      <c r="M704" s="41">
        <f t="shared" si="13"/>
        <v>0.578102456664359</v>
      </c>
    </row>
    <row r="705" spans="8:13">
      <c r="H705" s="8">
        <v>870</v>
      </c>
      <c r="I705" s="8" t="s">
        <v>962</v>
      </c>
      <c r="J705">
        <v>3.52</v>
      </c>
      <c r="K705">
        <v>0</v>
      </c>
      <c r="L705" s="48">
        <f>IF(K705=1,"",IF(J705&lt;1.7,66,IF(J705&lt;2,(J705-1.7)*$F$11+66,IF(J705&lt;2.3,(J705-2)*$F$10+70,IF(J705&lt;2.7,(J705-2.3)*$F$9+73,IF(J705&lt;3,(J705-2.7)*$F$8+76,IF(J705&lt;3.3,(J705-3)*$F$7+80,IF(J705&lt;3.7,(J705-3.3)*$F$6+83,IF(J705&lt;4,(J705-3.7)*$F$5+87,IF(J705&lt;4.3,(J705-4)*$F$4+92,IF(J705&lt;=5,(J705-4.3)*$F$3+98,J705)))))))))))</f>
        <v>85.2</v>
      </c>
      <c r="M705" s="41">
        <f t="shared" si="13"/>
        <v>-0.955671700940567</v>
      </c>
    </row>
    <row r="706" spans="8:13">
      <c r="H706" s="8">
        <v>871</v>
      </c>
      <c r="I706" s="8" t="s">
        <v>964</v>
      </c>
      <c r="J706">
        <v>3.45</v>
      </c>
      <c r="K706">
        <v>0</v>
      </c>
      <c r="L706" s="48">
        <f>IF(K706=1,"",IF(J706&lt;1.7,66,IF(J706&lt;2,(J706-1.7)*$F$11+66,IF(J706&lt;2.3,(J706-2)*$F$10+70,IF(J706&lt;2.7,(J706-2.3)*$F$9+73,IF(J706&lt;3,(J706-2.7)*$F$8+76,IF(J706&lt;3.3,(J706-3)*$F$7+80,IF(J706&lt;3.7,(J706-3.3)*$F$6+83,IF(J706&lt;4,(J706-3.7)*$F$5+87,IF(J706&lt;4.3,(J706-4)*$F$4+92,IF(J706&lt;=5,(J706-4.3)*$F$3+98,J706)))))))))))</f>
        <v>84.5</v>
      </c>
      <c r="M706" s="41">
        <f t="shared" si="13"/>
        <v>-1.13551121690764</v>
      </c>
    </row>
    <row r="707" spans="8:13">
      <c r="H707" s="8">
        <v>872</v>
      </c>
      <c r="I707" s="8" t="s">
        <v>965</v>
      </c>
      <c r="J707">
        <v>84.06</v>
      </c>
      <c r="K707">
        <v>0</v>
      </c>
      <c r="L707" s="48">
        <f>IF(K707=1,"",IF(J707&lt;1.7,66,IF(J707&lt;2,(J707-1.7)*$F$11+66,IF(J707&lt;2.3,(J707-2)*$F$10+70,IF(J707&lt;2.7,(J707-2.3)*$F$9+73,IF(J707&lt;3,(J707-2.7)*$F$8+76,IF(J707&lt;3.3,(J707-3)*$F$7+80,IF(J707&lt;3.7,(J707-3.3)*$F$6+83,IF(J707&lt;4,(J707-3.7)*$F$5+87,IF(J707&lt;4.3,(J707-4)*$F$4+92,IF(J707&lt;=5,(J707-4.3)*$F$3+98,J707)))))))))))</f>
        <v>84.06</v>
      </c>
      <c r="M707" s="41">
        <f t="shared" ref="M707:M770" si="14">IFERROR(((L707-AVERAGE($L$2:$L$978))/STDEV($L$2:$L$978)),(MEDIAN($L$2:$L$978)-AVERAGE($L$2:$L$978))/STDEV($L$2:$L$978))</f>
        <v>-1.24855319837266</v>
      </c>
    </row>
    <row r="708" spans="8:13">
      <c r="H708" s="8">
        <v>873</v>
      </c>
      <c r="I708" s="8" t="s">
        <v>966</v>
      </c>
      <c r="J708">
        <v>88.08</v>
      </c>
      <c r="K708">
        <v>0</v>
      </c>
      <c r="L708" s="48">
        <f>IF(K708=1,"",IF(J708&lt;1.7,66,IF(J708&lt;2,(J708-1.7)*$F$11+66,IF(J708&lt;2.3,(J708-2)*$F$10+70,IF(J708&lt;2.7,(J708-2.3)*$F$9+73,IF(J708&lt;3,(J708-2.7)*$F$8+76,IF(J708&lt;3.3,(J708-3)*$F$7+80,IF(J708&lt;3.7,(J708-3.3)*$F$6+83,IF(J708&lt;4,(J708-3.7)*$F$5+87,IF(J708&lt;4.3,(J708-4)*$F$4+92,IF(J708&lt;=5,(J708-4.3)*$F$3+98,J708)))))))))))</f>
        <v>88.08</v>
      </c>
      <c r="M708" s="41">
        <f t="shared" si="14"/>
        <v>-0.215760549533166</v>
      </c>
    </row>
    <row r="709" spans="8:13">
      <c r="H709" s="8">
        <v>875</v>
      </c>
      <c r="I709" s="8" t="s">
        <v>967</v>
      </c>
      <c r="J709">
        <v>3.51</v>
      </c>
      <c r="K709">
        <v>0</v>
      </c>
      <c r="L709" s="48">
        <f>IF(K709=1,"",IF(J709&lt;1.7,66,IF(J709&lt;2,(J709-1.7)*$F$11+66,IF(J709&lt;2.3,(J709-2)*$F$10+70,IF(J709&lt;2.7,(J709-2.3)*$F$9+73,IF(J709&lt;3,(J709-2.7)*$F$8+76,IF(J709&lt;3.3,(J709-3)*$F$7+80,IF(J709&lt;3.7,(J709-3.3)*$F$6+83,IF(J709&lt;4,(J709-3.7)*$F$5+87,IF(J709&lt;4.3,(J709-4)*$F$4+92,IF(J709&lt;=5,(J709-4.3)*$F$3+98,J709)))))))))))</f>
        <v>85.1</v>
      </c>
      <c r="M709" s="41">
        <f t="shared" si="14"/>
        <v>-0.981363060364437</v>
      </c>
    </row>
    <row r="710" spans="8:13">
      <c r="H710" s="8">
        <v>876</v>
      </c>
      <c r="I710" s="8" t="s">
        <v>968</v>
      </c>
      <c r="J710">
        <v>3.71</v>
      </c>
      <c r="K710">
        <v>0</v>
      </c>
      <c r="L710" s="48">
        <f>IF(K710=1,"",IF(J710&lt;1.7,66,IF(J710&lt;2,(J710-1.7)*$F$11+66,IF(J710&lt;2.3,(J710-2)*$F$10+70,IF(J710&lt;2.7,(J710-2.3)*$F$9+73,IF(J710&lt;3,(J710-2.7)*$F$8+76,IF(J710&lt;3.3,(J710-3)*$F$7+80,IF(J710&lt;3.7,(J710-3.3)*$F$6+83,IF(J710&lt;4,(J710-3.7)*$F$5+87,IF(J710&lt;4.3,(J710-4)*$F$4+92,IF(J710&lt;=5,(J710-4.3)*$F$3+98,J710)))))))))))</f>
        <v>87.1666666666667</v>
      </c>
      <c r="M710" s="41">
        <f t="shared" si="14"/>
        <v>-0.450408298937831</v>
      </c>
    </row>
    <row r="711" spans="8:13">
      <c r="H711" s="8">
        <v>877</v>
      </c>
      <c r="I711" s="8" t="s">
        <v>969</v>
      </c>
      <c r="J711">
        <v>87.68</v>
      </c>
      <c r="K711">
        <v>0</v>
      </c>
      <c r="L711" s="48">
        <f>IF(K711=1,"",IF(J711&lt;1.7,66,IF(J711&lt;2,(J711-1.7)*$F$11+66,IF(J711&lt;2.3,(J711-2)*$F$10+70,IF(J711&lt;2.7,(J711-2.3)*$F$9+73,IF(J711&lt;3,(J711-2.7)*$F$8+76,IF(J711&lt;3.3,(J711-3)*$F$7+80,IF(J711&lt;3.7,(J711-3.3)*$F$6+83,IF(J711&lt;4,(J711-3.7)*$F$5+87,IF(J711&lt;4.3,(J711-4)*$F$4+92,IF(J711&lt;=5,(J711-4.3)*$F$3+98,J711)))))))))))</f>
        <v>87.68</v>
      </c>
      <c r="M711" s="41">
        <f t="shared" si="14"/>
        <v>-0.318525987228637</v>
      </c>
    </row>
    <row r="712" spans="8:13">
      <c r="H712" s="8">
        <v>879</v>
      </c>
      <c r="I712" s="8" t="s">
        <v>970</v>
      </c>
      <c r="J712">
        <v>84.66</v>
      </c>
      <c r="K712">
        <v>0</v>
      </c>
      <c r="L712" s="48">
        <f>IF(K712=1,"",IF(J712&lt;1.7,66,IF(J712&lt;2,(J712-1.7)*$F$11+66,IF(J712&lt;2.3,(J712-2)*$F$10+70,IF(J712&lt;2.7,(J712-2.3)*$F$9+73,IF(J712&lt;3,(J712-2.7)*$F$8+76,IF(J712&lt;3.3,(J712-3)*$F$7+80,IF(J712&lt;3.7,(J712-3.3)*$F$6+83,IF(J712&lt;4,(J712-3.7)*$F$5+87,IF(J712&lt;4.3,(J712-4)*$F$4+92,IF(J712&lt;=5,(J712-4.3)*$F$3+98,J712)))))))))))</f>
        <v>84.66</v>
      </c>
      <c r="M712" s="41">
        <f t="shared" si="14"/>
        <v>-1.09440504182946</v>
      </c>
    </row>
    <row r="713" spans="8:13">
      <c r="H713" s="8">
        <v>880</v>
      </c>
      <c r="I713" s="8" t="s">
        <v>971</v>
      </c>
      <c r="J713">
        <v>3.82</v>
      </c>
      <c r="K713">
        <v>0</v>
      </c>
      <c r="L713" s="48">
        <f>IF(K713=1,"",IF(J713&lt;1.7,66,IF(J713&lt;2,(J713-1.7)*$F$11+66,IF(J713&lt;2.3,(J713-2)*$F$10+70,IF(J713&lt;2.7,(J713-2.3)*$F$9+73,IF(J713&lt;3,(J713-2.7)*$F$8+76,IF(J713&lt;3.3,(J713-3)*$F$7+80,IF(J713&lt;3.7,(J713-3.3)*$F$6+83,IF(J713&lt;4,(J713-3.7)*$F$5+87,IF(J713&lt;4.3,(J713-4)*$F$4+92,IF(J713&lt;=5,(J713-4.3)*$F$3+98,J713)))))))))))</f>
        <v>89</v>
      </c>
      <c r="M713" s="41">
        <f t="shared" si="14"/>
        <v>0.0205999571664207</v>
      </c>
    </row>
    <row r="714" spans="8:13">
      <c r="H714" s="8">
        <v>881</v>
      </c>
      <c r="I714" s="8" t="s">
        <v>972</v>
      </c>
      <c r="J714">
        <v>3.27</v>
      </c>
      <c r="K714">
        <v>0</v>
      </c>
      <c r="L714" s="48">
        <f>IF(K714=1,"",IF(J714&lt;1.7,66,IF(J714&lt;2,(J714-1.7)*$F$11+66,IF(J714&lt;2.3,(J714-2)*$F$10+70,IF(J714&lt;2.7,(J714-2.3)*$F$9+73,IF(J714&lt;3,(J714-2.7)*$F$8+76,IF(J714&lt;3.3,(J714-3)*$F$7+80,IF(J714&lt;3.7,(J714-3.3)*$F$6+83,IF(J714&lt;4,(J714-3.7)*$F$5+87,IF(J714&lt;4.3,(J714-4)*$F$4+92,IF(J714&lt;=5,(J714-4.3)*$F$3+98,J714)))))))))))</f>
        <v>82.7</v>
      </c>
      <c r="M714" s="41">
        <f t="shared" si="14"/>
        <v>-1.59795568653727</v>
      </c>
    </row>
    <row r="715" spans="8:13">
      <c r="H715" s="8">
        <v>882</v>
      </c>
      <c r="I715" s="8" t="s">
        <v>973</v>
      </c>
      <c r="J715">
        <v>3.61</v>
      </c>
      <c r="K715">
        <v>0</v>
      </c>
      <c r="L715" s="48">
        <f>IF(K715=1,"",IF(J715&lt;1.7,66,IF(J715&lt;2,(J715-1.7)*$F$11+66,IF(J715&lt;2.3,(J715-2)*$F$10+70,IF(J715&lt;2.7,(J715-2.3)*$F$9+73,IF(J715&lt;3,(J715-2.7)*$F$8+76,IF(J715&lt;3.3,(J715-3)*$F$7+80,IF(J715&lt;3.7,(J715-3.3)*$F$6+83,IF(J715&lt;4,(J715-3.7)*$F$5+87,IF(J715&lt;4.3,(J715-4)*$F$4+92,IF(J715&lt;=5,(J715-4.3)*$F$3+98,J715)))))))))))</f>
        <v>86.1</v>
      </c>
      <c r="M715" s="41">
        <f t="shared" si="14"/>
        <v>-0.724449466125756</v>
      </c>
    </row>
    <row r="716" spans="8:13">
      <c r="H716" s="8">
        <v>883</v>
      </c>
      <c r="I716" s="8" t="s">
        <v>974</v>
      </c>
      <c r="J716">
        <v>88.68</v>
      </c>
      <c r="K716">
        <v>0</v>
      </c>
      <c r="L716" s="48">
        <f>IF(K716=1,"",IF(J716&lt;1.7,66,IF(J716&lt;2,(J716-1.7)*$F$11+66,IF(J716&lt;2.3,(J716-2)*$F$10+70,IF(J716&lt;2.7,(J716-2.3)*$F$9+73,IF(J716&lt;3,(J716-2.7)*$F$8+76,IF(J716&lt;3.3,(J716-3)*$F$7+80,IF(J716&lt;3.7,(J716-3.3)*$F$6+83,IF(J716&lt;4,(J716-3.7)*$F$5+87,IF(J716&lt;4.3,(J716-4)*$F$4+92,IF(J716&lt;=5,(J716-4.3)*$F$3+98,J716)))))))))))</f>
        <v>88.68</v>
      </c>
      <c r="M716" s="41">
        <f t="shared" si="14"/>
        <v>-0.0616123929899556</v>
      </c>
    </row>
    <row r="717" spans="8:13">
      <c r="H717" s="8">
        <v>884</v>
      </c>
      <c r="I717" s="8" t="s">
        <v>975</v>
      </c>
      <c r="J717">
        <v>4.53</v>
      </c>
      <c r="K717">
        <v>0</v>
      </c>
      <c r="L717" s="48">
        <f>IF(K717=1,"",IF(J717&lt;1.7,66,IF(J717&lt;2,(J717-1.7)*$F$11+66,IF(J717&lt;2.3,(J717-2)*$F$10+70,IF(J717&lt;2.7,(J717-2.3)*$F$9+73,IF(J717&lt;3,(J717-2.7)*$F$8+76,IF(J717&lt;3.3,(J717-3)*$F$7+80,IF(J717&lt;3.7,(J717-3.3)*$F$6+83,IF(J717&lt;4,(J717-3.7)*$F$5+87,IF(J717&lt;4.3,(J717-4)*$F$4+92,IF(J717&lt;=5,(J717-4.3)*$F$3+98,J717)))))))))))</f>
        <v>98.6571428571429</v>
      </c>
      <c r="M717" s="41">
        <f t="shared" si="14"/>
        <v>2.5016512386714</v>
      </c>
    </row>
    <row r="718" spans="8:13">
      <c r="H718" s="8">
        <v>885</v>
      </c>
      <c r="I718" s="8" t="s">
        <v>976</v>
      </c>
      <c r="J718">
        <v>87.69</v>
      </c>
      <c r="K718">
        <v>0</v>
      </c>
      <c r="L718" s="48">
        <f>IF(K718=1,"",IF(J718&lt;1.7,66,IF(J718&lt;2,(J718-1.7)*$F$11+66,IF(J718&lt;2.3,(J718-2)*$F$10+70,IF(J718&lt;2.7,(J718-2.3)*$F$9+73,IF(J718&lt;3,(J718-2.7)*$F$8+76,IF(J718&lt;3.3,(J718-3)*$F$7+80,IF(J718&lt;3.7,(J718-3.3)*$F$6+83,IF(J718&lt;4,(J718-3.7)*$F$5+87,IF(J718&lt;4.3,(J718-4)*$F$4+92,IF(J718&lt;=5,(J718-4.3)*$F$3+98,J718)))))))))))</f>
        <v>87.69</v>
      </c>
      <c r="M718" s="41">
        <f t="shared" si="14"/>
        <v>-0.315956851286252</v>
      </c>
    </row>
    <row r="719" spans="8:13">
      <c r="H719" s="8">
        <v>886</v>
      </c>
      <c r="I719" s="8" t="s">
        <v>977</v>
      </c>
      <c r="J719">
        <v>3.63</v>
      </c>
      <c r="K719">
        <v>0</v>
      </c>
      <c r="L719" s="48">
        <f>IF(K719=1,"",IF(J719&lt;1.7,66,IF(J719&lt;2,(J719-1.7)*$F$11+66,IF(J719&lt;2.3,(J719-2)*$F$10+70,IF(J719&lt;2.7,(J719-2.3)*$F$9+73,IF(J719&lt;3,(J719-2.7)*$F$8+76,IF(J719&lt;3.3,(J719-3)*$F$7+80,IF(J719&lt;3.7,(J719-3.3)*$F$6+83,IF(J719&lt;4,(J719-3.7)*$F$5+87,IF(J719&lt;4.3,(J719-4)*$F$4+92,IF(J719&lt;=5,(J719-4.3)*$F$3+98,J719)))))))))))</f>
        <v>86.3</v>
      </c>
      <c r="M719" s="41">
        <f t="shared" si="14"/>
        <v>-0.673066747278019</v>
      </c>
    </row>
    <row r="720" spans="8:13">
      <c r="H720" s="8">
        <v>887</v>
      </c>
      <c r="I720" s="8" t="s">
        <v>979</v>
      </c>
      <c r="J720">
        <v>4.22</v>
      </c>
      <c r="K720">
        <v>0</v>
      </c>
      <c r="L720" s="48">
        <f>IF(K720=1,"",IF(J720&lt;1.7,66,IF(J720&lt;2,(J720-1.7)*$F$11+66,IF(J720&lt;2.3,(J720-2)*$F$10+70,IF(J720&lt;2.7,(J720-2.3)*$F$9+73,IF(J720&lt;3,(J720-2.7)*$F$8+76,IF(J720&lt;3.3,(J720-3)*$F$7+80,IF(J720&lt;3.7,(J720-3.3)*$F$6+83,IF(J720&lt;4,(J720-3.7)*$F$5+87,IF(J720&lt;4.3,(J720-4)*$F$4+92,IF(J720&lt;=5,(J720-4.3)*$F$3+98,J720)))))))))))</f>
        <v>96.4</v>
      </c>
      <c r="M720" s="41">
        <f t="shared" si="14"/>
        <v>1.92176055453266</v>
      </c>
    </row>
    <row r="721" spans="8:13">
      <c r="H721" s="8">
        <v>889</v>
      </c>
      <c r="I721" s="8" t="s">
        <v>980</v>
      </c>
      <c r="J721">
        <v>91.43</v>
      </c>
      <c r="K721">
        <v>0</v>
      </c>
      <c r="L721" s="48">
        <f>IF(K721=1,"",IF(J721&lt;1.7,66,IF(J721&lt;2,(J721-1.7)*$F$11+66,IF(J721&lt;2.3,(J721-2)*$F$10+70,IF(J721&lt;2.7,(J721-2.3)*$F$9+73,IF(J721&lt;3,(J721-2.7)*$F$8+76,IF(J721&lt;3.3,(J721-3)*$F$7+80,IF(J721&lt;3.7,(J721-3.3)*$F$6+83,IF(J721&lt;4,(J721-3.7)*$F$5+87,IF(J721&lt;4.3,(J721-4)*$F$4+92,IF(J721&lt;=5,(J721-4.3)*$F$3+98,J721)))))))))))</f>
        <v>91.43</v>
      </c>
      <c r="M721" s="41">
        <f t="shared" si="14"/>
        <v>0.644899991166418</v>
      </c>
    </row>
    <row r="722" spans="8:13">
      <c r="H722" s="8">
        <v>890</v>
      </c>
      <c r="I722" s="8" t="s">
        <v>981</v>
      </c>
      <c r="J722">
        <v>86.58</v>
      </c>
      <c r="K722">
        <v>0</v>
      </c>
      <c r="L722" s="48">
        <f>IF(K722=1,"",IF(J722&lt;1.7,66,IF(J722&lt;2,(J722-1.7)*$F$11+66,IF(J722&lt;2.3,(J722-2)*$F$10+70,IF(J722&lt;2.7,(J722-2.3)*$F$9+73,IF(J722&lt;3,(J722-2.7)*$F$8+76,IF(J722&lt;3.3,(J722-3)*$F$7+80,IF(J722&lt;3.7,(J722-3.3)*$F$6+83,IF(J722&lt;4,(J722-3.7)*$F$5+87,IF(J722&lt;4.3,(J722-4)*$F$4+92,IF(J722&lt;=5,(J722-4.3)*$F$3+98,J722)))))))))))</f>
        <v>86.58</v>
      </c>
      <c r="M722" s="41">
        <f t="shared" si="14"/>
        <v>-0.601130940891188</v>
      </c>
    </row>
    <row r="723" spans="8:13">
      <c r="H723" s="8">
        <v>891</v>
      </c>
      <c r="I723" s="8" t="s">
        <v>982</v>
      </c>
      <c r="J723">
        <v>88.26</v>
      </c>
      <c r="K723">
        <v>0</v>
      </c>
      <c r="L723" s="48">
        <f>IF(K723=1,"",IF(J723&lt;1.7,66,IF(J723&lt;2,(J723-1.7)*$F$11+66,IF(J723&lt;2.3,(J723-2)*$F$10+70,IF(J723&lt;2.7,(J723-2.3)*$F$9+73,IF(J723&lt;3,(J723-2.7)*$F$8+76,IF(J723&lt;3.3,(J723-3)*$F$7+80,IF(J723&lt;3.7,(J723-3.3)*$F$6+83,IF(J723&lt;4,(J723-3.7)*$F$5+87,IF(J723&lt;4.3,(J723-4)*$F$4+92,IF(J723&lt;=5,(J723-4.3)*$F$3+98,J723)))))))))))</f>
        <v>88.26</v>
      </c>
      <c r="M723" s="41">
        <f t="shared" si="14"/>
        <v>-0.169516102570202</v>
      </c>
    </row>
    <row r="724" spans="8:13">
      <c r="H724" s="8">
        <v>892</v>
      </c>
      <c r="I724" s="8" t="s">
        <v>983</v>
      </c>
      <c r="J724">
        <v>4.13</v>
      </c>
      <c r="K724">
        <v>0</v>
      </c>
      <c r="L724" s="48">
        <f>IF(K724=1,"",IF(J724&lt;1.7,66,IF(J724&lt;2,(J724-1.7)*$F$11+66,IF(J724&lt;2.3,(J724-2)*$F$10+70,IF(J724&lt;2.7,(J724-2.3)*$F$9+73,IF(J724&lt;3,(J724-2.7)*$F$8+76,IF(J724&lt;3.3,(J724-3)*$F$7+80,IF(J724&lt;3.7,(J724-3.3)*$F$6+83,IF(J724&lt;4,(J724-3.7)*$F$5+87,IF(J724&lt;4.3,(J724-4)*$F$4+92,IF(J724&lt;=5,(J724-4.3)*$F$3+98,J724)))))))))))</f>
        <v>94.6</v>
      </c>
      <c r="M724" s="41">
        <f t="shared" si="14"/>
        <v>1.45931608490303</v>
      </c>
    </row>
    <row r="725" spans="8:13">
      <c r="H725" s="8">
        <v>893</v>
      </c>
      <c r="I725" s="8" t="s">
        <v>984</v>
      </c>
      <c r="J725">
        <v>4.07</v>
      </c>
      <c r="K725">
        <v>0</v>
      </c>
      <c r="L725" s="48">
        <f>IF(K725=1,"",IF(J725&lt;1.7,66,IF(J725&lt;2,(J725-1.7)*$F$11+66,IF(J725&lt;2.3,(J725-2)*$F$10+70,IF(J725&lt;2.7,(J725-2.3)*$F$9+73,IF(J725&lt;3,(J725-2.7)*$F$8+76,IF(J725&lt;3.3,(J725-3)*$F$7+80,IF(J725&lt;3.7,(J725-3.3)*$F$6+83,IF(J725&lt;4,(J725-3.7)*$F$5+87,IF(J725&lt;4.3,(J725-4)*$F$4+92,IF(J725&lt;=5,(J725-4.3)*$F$3+98,J725)))))))))))</f>
        <v>93.4</v>
      </c>
      <c r="M725" s="41">
        <f t="shared" si="14"/>
        <v>1.15101977181662</v>
      </c>
    </row>
    <row r="726" spans="8:13">
      <c r="H726" s="8">
        <v>895</v>
      </c>
      <c r="I726" s="8" t="s">
        <v>985</v>
      </c>
      <c r="J726">
        <v>3.71</v>
      </c>
      <c r="K726">
        <v>0</v>
      </c>
      <c r="L726" s="48">
        <f>IF(K726=1,"",IF(J726&lt;1.7,66,IF(J726&lt;2,(J726-1.7)*$F$11+66,IF(J726&lt;2.3,(J726-2)*$F$10+70,IF(J726&lt;2.7,(J726-2.3)*$F$9+73,IF(J726&lt;3,(J726-2.7)*$F$8+76,IF(J726&lt;3.3,(J726-3)*$F$7+80,IF(J726&lt;3.7,(J726-3.3)*$F$6+83,IF(J726&lt;4,(J726-3.7)*$F$5+87,IF(J726&lt;4.3,(J726-4)*$F$4+92,IF(J726&lt;=5,(J726-4.3)*$F$3+98,J726)))))))))))</f>
        <v>87.1666666666667</v>
      </c>
      <c r="M726" s="41">
        <f t="shared" si="14"/>
        <v>-0.450408298937831</v>
      </c>
    </row>
    <row r="727" spans="8:13">
      <c r="H727" s="8">
        <v>896</v>
      </c>
      <c r="I727" s="8" t="s">
        <v>986</v>
      </c>
      <c r="J727">
        <v>86.48</v>
      </c>
      <c r="K727">
        <v>0</v>
      </c>
      <c r="L727" s="48">
        <f>IF(K727=1,"",IF(J727&lt;1.7,66,IF(J727&lt;2,(J727-1.7)*$F$11+66,IF(J727&lt;2.3,(J727-2)*$F$10+70,IF(J727&lt;2.7,(J727-2.3)*$F$9+73,IF(J727&lt;3,(J727-2.7)*$F$8+76,IF(J727&lt;3.3,(J727-3)*$F$7+80,IF(J727&lt;3.7,(J727-3.3)*$F$6+83,IF(J727&lt;4,(J727-3.7)*$F$5+87,IF(J727&lt;4.3,(J727-4)*$F$4+92,IF(J727&lt;=5,(J727-4.3)*$F$3+98,J727)))))))))))</f>
        <v>86.48</v>
      </c>
      <c r="M727" s="41">
        <f t="shared" si="14"/>
        <v>-0.626822300315055</v>
      </c>
    </row>
    <row r="728" spans="8:13">
      <c r="H728" s="8">
        <v>897</v>
      </c>
      <c r="I728" s="8" t="s">
        <v>987</v>
      </c>
      <c r="J728">
        <v>83.15</v>
      </c>
      <c r="K728">
        <v>0</v>
      </c>
      <c r="L728" s="48">
        <f>IF(K728=1,"",IF(J728&lt;1.7,66,IF(J728&lt;2,(J728-1.7)*$F$11+66,IF(J728&lt;2.3,(J728-2)*$F$10+70,IF(J728&lt;2.7,(J728-2.3)*$F$9+73,IF(J728&lt;3,(J728-2.7)*$F$8+76,IF(J728&lt;3.3,(J728-3)*$F$7+80,IF(J728&lt;3.7,(J728-3.3)*$F$6+83,IF(J728&lt;4,(J728-3.7)*$F$5+87,IF(J728&lt;4.3,(J728-4)*$F$4+92,IF(J728&lt;=5,(J728-4.3)*$F$3+98,J728)))))))))))</f>
        <v>83.15</v>
      </c>
      <c r="M728" s="41">
        <f t="shared" si="14"/>
        <v>-1.48234456912986</v>
      </c>
    </row>
    <row r="729" spans="8:13">
      <c r="H729" s="8">
        <v>898</v>
      </c>
      <c r="I729" s="8" t="s">
        <v>988</v>
      </c>
      <c r="J729">
        <v>3.75</v>
      </c>
      <c r="K729">
        <v>0</v>
      </c>
      <c r="L729" s="48">
        <f>IF(K729=1,"",IF(J729&lt;1.7,66,IF(J729&lt;2,(J729-1.7)*$F$11+66,IF(J729&lt;2.3,(J729-2)*$F$10+70,IF(J729&lt;2.7,(J729-2.3)*$F$9+73,IF(J729&lt;3,(J729-2.7)*$F$8+76,IF(J729&lt;3.3,(J729-3)*$F$7+80,IF(J729&lt;3.7,(J729-3.3)*$F$6+83,IF(J729&lt;4,(J729-3.7)*$F$5+87,IF(J729&lt;4.3,(J729-4)*$F$4+92,IF(J729&lt;=5,(J729-4.3)*$F$3+98,J729)))))))))))</f>
        <v>87.8333333333333</v>
      </c>
      <c r="M729" s="41">
        <f t="shared" si="14"/>
        <v>-0.279132569445375</v>
      </c>
    </row>
    <row r="730" spans="8:13">
      <c r="H730" s="8">
        <v>899</v>
      </c>
      <c r="I730" s="8" t="s">
        <v>989</v>
      </c>
      <c r="J730">
        <v>84.75</v>
      </c>
      <c r="K730">
        <v>0</v>
      </c>
      <c r="L730" s="48">
        <f>IF(K730=1,"",IF(J730&lt;1.7,66,IF(J730&lt;2,(J730-1.7)*$F$11+66,IF(J730&lt;2.3,(J730-2)*$F$10+70,IF(J730&lt;2.7,(J730-2.3)*$F$9+73,IF(J730&lt;3,(J730-2.7)*$F$8+76,IF(J730&lt;3.3,(J730-3)*$F$7+80,IF(J730&lt;3.7,(J730-3.3)*$F$6+83,IF(J730&lt;4,(J730-3.7)*$F$5+87,IF(J730&lt;4.3,(J730-4)*$F$4+92,IF(J730&lt;=5,(J730-4.3)*$F$3+98,J730)))))))))))</f>
        <v>84.75</v>
      </c>
      <c r="M730" s="41">
        <f t="shared" si="14"/>
        <v>-1.07128281834797</v>
      </c>
    </row>
    <row r="731" spans="8:13">
      <c r="H731" s="8">
        <v>900</v>
      </c>
      <c r="I731" s="8" t="s">
        <v>990</v>
      </c>
      <c r="J731">
        <v>89.07</v>
      </c>
      <c r="K731">
        <v>0</v>
      </c>
      <c r="L731" s="48">
        <f>IF(K731=1,"",IF(J731&lt;1.7,66,IF(J731&lt;2,(J731-1.7)*$F$11+66,IF(J731&lt;2.3,(J731-2)*$F$10+70,IF(J731&lt;2.7,(J731-2.3)*$F$9+73,IF(J731&lt;3,(J731-2.7)*$F$8+76,IF(J731&lt;3.3,(J731-3)*$F$7+80,IF(J731&lt;3.7,(J731-3.3)*$F$6+83,IF(J731&lt;4,(J731-3.7)*$F$5+87,IF(J731&lt;4.3,(J731-4)*$F$4+92,IF(J731&lt;=5,(J731-4.3)*$F$3+98,J731)))))))))))</f>
        <v>89.07</v>
      </c>
      <c r="M731" s="41">
        <f t="shared" si="14"/>
        <v>0.0385839087631266</v>
      </c>
    </row>
    <row r="732" spans="8:13">
      <c r="H732" s="8">
        <v>901</v>
      </c>
      <c r="I732" s="8" t="s">
        <v>991</v>
      </c>
      <c r="J732">
        <v>3.64</v>
      </c>
      <c r="K732">
        <v>0</v>
      </c>
      <c r="L732" s="48">
        <f>IF(K732=1,"",IF(J732&lt;1.7,66,IF(J732&lt;2,(J732-1.7)*$F$11+66,IF(J732&lt;2.3,(J732-2)*$F$10+70,IF(J732&lt;2.7,(J732-2.3)*$F$9+73,IF(J732&lt;3,(J732-2.7)*$F$8+76,IF(J732&lt;3.3,(J732-3)*$F$7+80,IF(J732&lt;3.7,(J732-3.3)*$F$6+83,IF(J732&lt;4,(J732-3.7)*$F$5+87,IF(J732&lt;4.3,(J732-4)*$F$4+92,IF(J732&lt;=5,(J732-4.3)*$F$3+98,J732)))))))))))</f>
        <v>86.4</v>
      </c>
      <c r="M732" s="41">
        <f t="shared" si="14"/>
        <v>-0.647375387854149</v>
      </c>
    </row>
    <row r="733" spans="8:13">
      <c r="H733" s="8">
        <v>902</v>
      </c>
      <c r="I733" s="8" t="s">
        <v>993</v>
      </c>
      <c r="J733">
        <v>3.93</v>
      </c>
      <c r="K733">
        <v>0</v>
      </c>
      <c r="L733" s="48">
        <f>IF(K733=1,"",IF(J733&lt;1.7,66,IF(J733&lt;2,(J733-1.7)*$F$11+66,IF(J733&lt;2.3,(J733-2)*$F$10+70,IF(J733&lt;2.7,(J733-2.3)*$F$9+73,IF(J733&lt;3,(J733-2.7)*$F$8+76,IF(J733&lt;3.3,(J733-3)*$F$7+80,IF(J733&lt;3.7,(J733-3.3)*$F$6+83,IF(J733&lt;4,(J733-3.7)*$F$5+87,IF(J733&lt;4.3,(J733-4)*$F$4+92,IF(J733&lt;=5,(J733-4.3)*$F$3+98,J733)))))))))))</f>
        <v>90.8333333333333</v>
      </c>
      <c r="M733" s="41">
        <f t="shared" si="14"/>
        <v>0.491608213270668</v>
      </c>
    </row>
    <row r="734" spans="8:13">
      <c r="H734" s="8">
        <v>903</v>
      </c>
      <c r="I734" s="8" t="s">
        <v>994</v>
      </c>
      <c r="J734">
        <v>87.56</v>
      </c>
      <c r="K734">
        <v>0</v>
      </c>
      <c r="L734" s="48">
        <f>IF(K734=1,"",IF(J734&lt;1.7,66,IF(J734&lt;2,(J734-1.7)*$F$11+66,IF(J734&lt;2.3,(J734-2)*$F$10+70,IF(J734&lt;2.7,(J734-2.3)*$F$9+73,IF(J734&lt;3,(J734-2.7)*$F$8+76,IF(J734&lt;3.3,(J734-3)*$F$7+80,IF(J734&lt;3.7,(J734-3.3)*$F$6+83,IF(J734&lt;4,(J734-3.7)*$F$5+87,IF(J734&lt;4.3,(J734-4)*$F$4+92,IF(J734&lt;=5,(J734-4.3)*$F$3+98,J734)))))))))))</f>
        <v>87.56</v>
      </c>
      <c r="M734" s="41">
        <f t="shared" si="14"/>
        <v>-0.34935561853728</v>
      </c>
    </row>
    <row r="735" spans="8:13">
      <c r="H735" s="8">
        <v>904</v>
      </c>
      <c r="I735" s="8" t="s">
        <v>995</v>
      </c>
      <c r="J735">
        <v>85.54</v>
      </c>
      <c r="K735">
        <v>0</v>
      </c>
      <c r="L735" s="48">
        <f>IF(K735=1,"",IF(J735&lt;1.7,66,IF(J735&lt;2,(J735-1.7)*$F$11+66,IF(J735&lt;2.3,(J735-2)*$F$10+70,IF(J735&lt;2.7,(J735-2.3)*$F$9+73,IF(J735&lt;3,(J735-2.7)*$F$8+76,IF(J735&lt;3.3,(J735-3)*$F$7+80,IF(J735&lt;3.7,(J735-3.3)*$F$6+83,IF(J735&lt;4,(J735-3.7)*$F$5+87,IF(J735&lt;4.3,(J735-4)*$F$4+92,IF(J735&lt;=5,(J735-4.3)*$F$3+98,J735)))))))))))</f>
        <v>85.54</v>
      </c>
      <c r="M735" s="41">
        <f t="shared" si="14"/>
        <v>-0.868321078899415</v>
      </c>
    </row>
    <row r="736" spans="8:13">
      <c r="H736" s="8">
        <v>905</v>
      </c>
      <c r="I736" s="8" t="s">
        <v>996</v>
      </c>
      <c r="J736">
        <v>4.32</v>
      </c>
      <c r="K736">
        <v>0</v>
      </c>
      <c r="L736" s="48">
        <f>IF(K736=1,"",IF(J736&lt;1.7,66,IF(J736&lt;2,(J736-1.7)*$F$11+66,IF(J736&lt;2.3,(J736-2)*$F$10+70,IF(J736&lt;2.7,(J736-2.3)*$F$9+73,IF(J736&lt;3,(J736-2.7)*$F$8+76,IF(J736&lt;3.3,(J736-3)*$F$7+80,IF(J736&lt;3.7,(J736-3.3)*$F$6+83,IF(J736&lt;4,(J736-3.7)*$F$5+87,IF(J736&lt;4.3,(J736-4)*$F$4+92,IF(J736&lt;=5,(J736-4.3)*$F$3+98,J736)))))))))))</f>
        <v>98.0571428571429</v>
      </c>
      <c r="M736" s="41">
        <f t="shared" si="14"/>
        <v>2.34750308212819</v>
      </c>
    </row>
    <row r="737" spans="8:13">
      <c r="H737" s="8">
        <v>906</v>
      </c>
      <c r="I737" s="8" t="s">
        <v>997</v>
      </c>
      <c r="J737">
        <v>3.3</v>
      </c>
      <c r="K737">
        <v>0</v>
      </c>
      <c r="L737" s="48">
        <f>IF(K737=1,"",IF(J737&lt;1.7,66,IF(J737&lt;2,(J737-1.7)*$F$11+66,IF(J737&lt;2.3,(J737-2)*$F$10+70,IF(J737&lt;2.7,(J737-2.3)*$F$9+73,IF(J737&lt;3,(J737-2.7)*$F$8+76,IF(J737&lt;3.3,(J737-3)*$F$7+80,IF(J737&lt;3.7,(J737-3.3)*$F$6+83,IF(J737&lt;4,(J737-3.7)*$F$5+87,IF(J737&lt;4.3,(J737-4)*$F$4+92,IF(J737&lt;=5,(J737-4.3)*$F$3+98,J737)))))))))))</f>
        <v>83</v>
      </c>
      <c r="M737" s="41">
        <f t="shared" si="14"/>
        <v>-1.52088160826567</v>
      </c>
    </row>
    <row r="738" spans="8:13">
      <c r="H738" s="8">
        <v>907</v>
      </c>
      <c r="I738" s="8" t="s">
        <v>998</v>
      </c>
      <c r="J738">
        <v>87.52</v>
      </c>
      <c r="K738">
        <v>0</v>
      </c>
      <c r="L738" s="48">
        <f>IF(K738=1,"",IF(J738&lt;1.7,66,IF(J738&lt;2,(J738-1.7)*$F$11+66,IF(J738&lt;2.3,(J738-2)*$F$10+70,IF(J738&lt;2.7,(J738-2.3)*$F$9+73,IF(J738&lt;3,(J738-2.7)*$F$8+76,IF(J738&lt;3.3,(J738-3)*$F$7+80,IF(J738&lt;3.7,(J738-3.3)*$F$6+83,IF(J738&lt;4,(J738-3.7)*$F$5+87,IF(J738&lt;4.3,(J738-4)*$F$4+92,IF(J738&lt;=5,(J738-4.3)*$F$3+98,J738)))))))))))</f>
        <v>87.52</v>
      </c>
      <c r="M738" s="41">
        <f t="shared" si="14"/>
        <v>-0.359632162306829</v>
      </c>
    </row>
    <row r="739" spans="8:13">
      <c r="H739" s="8">
        <v>909</v>
      </c>
      <c r="I739" s="8" t="s">
        <v>533</v>
      </c>
      <c r="J739">
        <v>87.65</v>
      </c>
      <c r="K739">
        <v>0</v>
      </c>
      <c r="L739" s="48">
        <f>IF(K739=1,"",IF(J739&lt;1.7,66,IF(J739&lt;2,(J739-1.7)*$F$11+66,IF(J739&lt;2.3,(J739-2)*$F$10+70,IF(J739&lt;2.7,(J739-2.3)*$F$9+73,IF(J739&lt;3,(J739-2.7)*$F$8+76,IF(J739&lt;3.3,(J739-3)*$F$7+80,IF(J739&lt;3.7,(J739-3.3)*$F$6+83,IF(J739&lt;4,(J739-3.7)*$F$5+87,IF(J739&lt;4.3,(J739-4)*$F$4+92,IF(J739&lt;=5,(J739-4.3)*$F$3+98,J739)))))))))))</f>
        <v>87.65</v>
      </c>
      <c r="M739" s="41">
        <f t="shared" si="14"/>
        <v>-0.326233395055798</v>
      </c>
    </row>
    <row r="740" spans="8:13">
      <c r="H740" s="8">
        <v>914</v>
      </c>
      <c r="I740" s="8" t="s">
        <v>999</v>
      </c>
      <c r="J740">
        <v>4.07</v>
      </c>
      <c r="K740">
        <v>0</v>
      </c>
      <c r="L740" s="48">
        <f>IF(K740=1,"",IF(J740&lt;1.7,66,IF(J740&lt;2,(J740-1.7)*$F$11+66,IF(J740&lt;2.3,(J740-2)*$F$10+70,IF(J740&lt;2.7,(J740-2.3)*$F$9+73,IF(J740&lt;3,(J740-2.7)*$F$8+76,IF(J740&lt;3.3,(J740-3)*$F$7+80,IF(J740&lt;3.7,(J740-3.3)*$F$6+83,IF(J740&lt;4,(J740-3.7)*$F$5+87,IF(J740&lt;4.3,(J740-4)*$F$4+92,IF(J740&lt;=5,(J740-4.3)*$F$3+98,J740)))))))))))</f>
        <v>93.4</v>
      </c>
      <c r="M740" s="41">
        <f t="shared" si="14"/>
        <v>1.15101977181662</v>
      </c>
    </row>
    <row r="741" spans="8:13">
      <c r="H741" s="8">
        <v>915</v>
      </c>
      <c r="I741" s="8" t="s">
        <v>1000</v>
      </c>
      <c r="J741">
        <v>4.24</v>
      </c>
      <c r="K741">
        <v>0</v>
      </c>
      <c r="L741" s="48">
        <f>IF(K741=1,"",IF(J741&lt;1.7,66,IF(J741&lt;2,(J741-1.7)*$F$11+66,IF(J741&lt;2.3,(J741-2)*$F$10+70,IF(J741&lt;2.7,(J741-2.3)*$F$9+73,IF(J741&lt;3,(J741-2.7)*$F$8+76,IF(J741&lt;3.3,(J741-3)*$F$7+80,IF(J741&lt;3.7,(J741-3.3)*$F$6+83,IF(J741&lt;4,(J741-3.7)*$F$5+87,IF(J741&lt;4.3,(J741-4)*$F$4+92,IF(J741&lt;=5,(J741-4.3)*$F$3+98,J741)))))))))))</f>
        <v>96.8</v>
      </c>
      <c r="M741" s="41">
        <f t="shared" si="14"/>
        <v>2.02452599222814</v>
      </c>
    </row>
    <row r="742" spans="8:13">
      <c r="H742" s="8">
        <v>916</v>
      </c>
      <c r="I742" s="8" t="s">
        <v>1001</v>
      </c>
      <c r="J742">
        <v>3.82</v>
      </c>
      <c r="K742">
        <v>0</v>
      </c>
      <c r="L742" s="48">
        <f>IF(K742=1,"",IF(J742&lt;1.7,66,IF(J742&lt;2,(J742-1.7)*$F$11+66,IF(J742&lt;2.3,(J742-2)*$F$10+70,IF(J742&lt;2.7,(J742-2.3)*$F$9+73,IF(J742&lt;3,(J742-2.7)*$F$8+76,IF(J742&lt;3.3,(J742-3)*$F$7+80,IF(J742&lt;3.7,(J742-3.3)*$F$6+83,IF(J742&lt;4,(J742-3.7)*$F$5+87,IF(J742&lt;4.3,(J742-4)*$F$4+92,IF(J742&lt;=5,(J742-4.3)*$F$3+98,J742)))))))))))</f>
        <v>89</v>
      </c>
      <c r="M742" s="41">
        <f t="shared" si="14"/>
        <v>0.0205999571664207</v>
      </c>
    </row>
    <row r="743" spans="8:13">
      <c r="H743" s="8">
        <v>917</v>
      </c>
      <c r="I743" s="8" t="s">
        <v>1002</v>
      </c>
      <c r="J743">
        <v>3.47</v>
      </c>
      <c r="K743">
        <v>0</v>
      </c>
      <c r="L743" s="48">
        <f>IF(K743=1,"",IF(J743&lt;1.7,66,IF(J743&lt;2,(J743-1.7)*$F$11+66,IF(J743&lt;2.3,(J743-2)*$F$10+70,IF(J743&lt;2.7,(J743-2.3)*$F$9+73,IF(J743&lt;3,(J743-2.7)*$F$8+76,IF(J743&lt;3.3,(J743-3)*$F$7+80,IF(J743&lt;3.7,(J743-3.3)*$F$6+83,IF(J743&lt;4,(J743-3.7)*$F$5+87,IF(J743&lt;4.3,(J743-4)*$F$4+92,IF(J743&lt;=5,(J743-4.3)*$F$3+98,J743)))))))))))</f>
        <v>84.7</v>
      </c>
      <c r="M743" s="41">
        <f t="shared" si="14"/>
        <v>-1.08412849805991</v>
      </c>
    </row>
    <row r="744" spans="8:13">
      <c r="H744" s="8">
        <v>918</v>
      </c>
      <c r="I744" s="8" t="s">
        <v>1003</v>
      </c>
      <c r="J744">
        <v>3.86</v>
      </c>
      <c r="K744">
        <v>0</v>
      </c>
      <c r="L744" s="48">
        <f>IF(K744=1,"",IF(J744&lt;1.7,66,IF(J744&lt;2,(J744-1.7)*$F$11+66,IF(J744&lt;2.3,(J744-2)*$F$10+70,IF(J744&lt;2.7,(J744-2.3)*$F$9+73,IF(J744&lt;3,(J744-2.7)*$F$8+76,IF(J744&lt;3.3,(J744-3)*$F$7+80,IF(J744&lt;3.7,(J744-3.3)*$F$6+83,IF(J744&lt;4,(J744-3.7)*$F$5+87,IF(J744&lt;4.3,(J744-4)*$F$4+92,IF(J744&lt;=5,(J744-4.3)*$F$3+98,J744)))))))))))</f>
        <v>89.6666666666667</v>
      </c>
      <c r="M744" s="41">
        <f t="shared" si="14"/>
        <v>0.191875686658872</v>
      </c>
    </row>
    <row r="745" spans="8:13">
      <c r="H745" s="8">
        <v>919</v>
      </c>
      <c r="I745" s="8" t="s">
        <v>1004</v>
      </c>
      <c r="J745">
        <v>89.27</v>
      </c>
      <c r="K745">
        <v>0</v>
      </c>
      <c r="L745" s="48">
        <f>IF(K745=1,"",IF(J745&lt;1.7,66,IF(J745&lt;2,(J745-1.7)*$F$11+66,IF(J745&lt;2.3,(J745-2)*$F$10+70,IF(J745&lt;2.7,(J745-2.3)*$F$9+73,IF(J745&lt;3,(J745-2.7)*$F$8+76,IF(J745&lt;3.3,(J745-3)*$F$7+80,IF(J745&lt;3.7,(J745-3.3)*$F$6+83,IF(J745&lt;4,(J745-3.7)*$F$5+87,IF(J745&lt;4.3,(J745-4)*$F$4+92,IF(J745&lt;=5,(J745-4.3)*$F$3+98,J745)))))))))))</f>
        <v>89.27</v>
      </c>
      <c r="M745" s="41">
        <f t="shared" si="14"/>
        <v>0.0899666276108636</v>
      </c>
    </row>
    <row r="746" spans="8:13">
      <c r="H746" s="8">
        <v>920</v>
      </c>
      <c r="I746" s="8" t="s">
        <v>1005</v>
      </c>
      <c r="J746">
        <v>86.48</v>
      </c>
      <c r="K746">
        <v>0</v>
      </c>
      <c r="L746" s="48">
        <f>IF(K746=1,"",IF(J746&lt;1.7,66,IF(J746&lt;2,(J746-1.7)*$F$11+66,IF(J746&lt;2.3,(J746-2)*$F$10+70,IF(J746&lt;2.7,(J746-2.3)*$F$9+73,IF(J746&lt;3,(J746-2.7)*$F$8+76,IF(J746&lt;3.3,(J746-3)*$F$7+80,IF(J746&lt;3.7,(J746-3.3)*$F$6+83,IF(J746&lt;4,(J746-3.7)*$F$5+87,IF(J746&lt;4.3,(J746-4)*$F$4+92,IF(J746&lt;=5,(J746-4.3)*$F$3+98,J746)))))))))))</f>
        <v>86.48</v>
      </c>
      <c r="M746" s="41">
        <f t="shared" si="14"/>
        <v>-0.626822300315055</v>
      </c>
    </row>
    <row r="747" spans="8:13">
      <c r="H747" s="8">
        <v>921</v>
      </c>
      <c r="I747" s="8" t="s">
        <v>1006</v>
      </c>
      <c r="J747">
        <v>3.73</v>
      </c>
      <c r="K747">
        <v>0</v>
      </c>
      <c r="L747" s="48">
        <f>IF(K747=1,"",IF(J747&lt;1.7,66,IF(J747&lt;2,(J747-1.7)*$F$11+66,IF(J747&lt;2.3,(J747-2)*$F$10+70,IF(J747&lt;2.7,(J747-2.3)*$F$9+73,IF(J747&lt;3,(J747-2.7)*$F$8+76,IF(J747&lt;3.3,(J747-3)*$F$7+80,IF(J747&lt;3.7,(J747-3.3)*$F$6+83,IF(J747&lt;4,(J747-3.7)*$F$5+87,IF(J747&lt;4.3,(J747-4)*$F$4+92,IF(J747&lt;=5,(J747-4.3)*$F$3+98,J747)))))))))))</f>
        <v>87.5</v>
      </c>
      <c r="M747" s="41">
        <f t="shared" si="14"/>
        <v>-0.364770434191601</v>
      </c>
    </row>
    <row r="748" spans="8:13">
      <c r="H748" s="8">
        <v>922</v>
      </c>
      <c r="I748" s="8" t="s">
        <v>1007</v>
      </c>
      <c r="J748">
        <v>3.97</v>
      </c>
      <c r="K748">
        <v>0</v>
      </c>
      <c r="L748" s="48">
        <f>IF(K748=1,"",IF(J748&lt;1.7,66,IF(J748&lt;2,(J748-1.7)*$F$11+66,IF(J748&lt;2.3,(J748-2)*$F$10+70,IF(J748&lt;2.7,(J748-2.3)*$F$9+73,IF(J748&lt;3,(J748-2.7)*$F$8+76,IF(J748&lt;3.3,(J748-3)*$F$7+80,IF(J748&lt;3.7,(J748-3.3)*$F$6+83,IF(J748&lt;4,(J748-3.7)*$F$5+87,IF(J748&lt;4.3,(J748-4)*$F$4+92,IF(J748&lt;=5,(J748-4.3)*$F$3+98,J748)))))))))))</f>
        <v>91.5</v>
      </c>
      <c r="M748" s="41">
        <f t="shared" si="14"/>
        <v>0.662883942763124</v>
      </c>
    </row>
    <row r="749" spans="8:13">
      <c r="H749" s="8">
        <v>923</v>
      </c>
      <c r="I749" s="8" t="s">
        <v>1008</v>
      </c>
      <c r="J749">
        <v>4.19</v>
      </c>
      <c r="K749">
        <v>0</v>
      </c>
      <c r="L749" s="48">
        <f>IF(K749=1,"",IF(J749&lt;1.7,66,IF(J749&lt;2,(J749-1.7)*$F$11+66,IF(J749&lt;2.3,(J749-2)*$F$10+70,IF(J749&lt;2.7,(J749-2.3)*$F$9+73,IF(J749&lt;3,(J749-2.7)*$F$8+76,IF(J749&lt;3.3,(J749-3)*$F$7+80,IF(J749&lt;3.7,(J749-3.3)*$F$6+83,IF(J749&lt;4,(J749-3.7)*$F$5+87,IF(J749&lt;4.3,(J749-4)*$F$4+92,IF(J749&lt;=5,(J749-4.3)*$F$3+98,J749)))))))))))</f>
        <v>95.8</v>
      </c>
      <c r="M749" s="41">
        <f t="shared" si="14"/>
        <v>1.76761239798946</v>
      </c>
    </row>
    <row r="750" spans="8:13">
      <c r="H750" s="8">
        <v>924</v>
      </c>
      <c r="I750" s="8" t="s">
        <v>1009</v>
      </c>
      <c r="J750">
        <v>84.21</v>
      </c>
      <c r="K750">
        <v>0</v>
      </c>
      <c r="L750" s="48">
        <f>IF(K750=1,"",IF(J750&lt;1.7,66,IF(J750&lt;2,(J750-1.7)*$F$11+66,IF(J750&lt;2.3,(J750-2)*$F$10+70,IF(J750&lt;2.7,(J750-2.3)*$F$9+73,IF(J750&lt;3,(J750-2.7)*$F$8+76,IF(J750&lt;3.3,(J750-3)*$F$7+80,IF(J750&lt;3.7,(J750-3.3)*$F$6+83,IF(J750&lt;4,(J750-3.7)*$F$5+87,IF(J750&lt;4.3,(J750-4)*$F$4+92,IF(J750&lt;=5,(J750-4.3)*$F$3+98,J750)))))))))))</f>
        <v>84.21</v>
      </c>
      <c r="M750" s="41">
        <f t="shared" si="14"/>
        <v>-1.21001615923686</v>
      </c>
    </row>
    <row r="751" spans="8:13">
      <c r="H751" s="8">
        <v>925</v>
      </c>
      <c r="I751" s="8" t="s">
        <v>1010</v>
      </c>
      <c r="J751">
        <v>86.03</v>
      </c>
      <c r="K751">
        <v>0</v>
      </c>
      <c r="L751" s="48">
        <f>IF(K751=1,"",IF(J751&lt;1.7,66,IF(J751&lt;2,(J751-1.7)*$F$11+66,IF(J751&lt;2.3,(J751-2)*$F$10+70,IF(J751&lt;2.7,(J751-2.3)*$F$9+73,IF(J751&lt;3,(J751-2.7)*$F$8+76,IF(J751&lt;3.3,(J751-3)*$F$7+80,IF(J751&lt;3.7,(J751-3.3)*$F$6+83,IF(J751&lt;4,(J751-3.7)*$F$5+87,IF(J751&lt;4.3,(J751-4)*$F$4+92,IF(J751&lt;=5,(J751-4.3)*$F$3+98,J751)))))))))))</f>
        <v>86.03</v>
      </c>
      <c r="M751" s="41">
        <f t="shared" si="14"/>
        <v>-0.742433417722462</v>
      </c>
    </row>
    <row r="752" spans="8:13">
      <c r="H752" s="8">
        <v>926</v>
      </c>
      <c r="I752" s="8" t="s">
        <v>1011</v>
      </c>
      <c r="J752">
        <v>85.92</v>
      </c>
      <c r="K752">
        <v>0</v>
      </c>
      <c r="L752" s="48">
        <f>IF(K752=1,"",IF(J752&lt;1.7,66,IF(J752&lt;2,(J752-1.7)*$F$11+66,IF(J752&lt;2.3,(J752-2)*$F$10+70,IF(J752&lt;2.7,(J752-2.3)*$F$9+73,IF(J752&lt;3,(J752-2.7)*$F$8+76,IF(J752&lt;3.3,(J752-3)*$F$7+80,IF(J752&lt;3.7,(J752-3.3)*$F$6+83,IF(J752&lt;4,(J752-3.7)*$F$5+87,IF(J752&lt;4.3,(J752-4)*$F$4+92,IF(J752&lt;=5,(J752-4.3)*$F$3+98,J752)))))))))))</f>
        <v>85.92</v>
      </c>
      <c r="M752" s="41">
        <f t="shared" si="14"/>
        <v>-0.770693913088717</v>
      </c>
    </row>
    <row r="753" spans="8:13">
      <c r="H753" s="8">
        <v>928</v>
      </c>
      <c r="I753" s="8" t="s">
        <v>1012</v>
      </c>
      <c r="J753">
        <v>87</v>
      </c>
      <c r="K753">
        <v>0</v>
      </c>
      <c r="L753" s="48">
        <f>IF(K753=1,"",IF(J753&lt;1.7,66,IF(J753&lt;2,(J753-1.7)*$F$11+66,IF(J753&lt;2.3,(J753-2)*$F$10+70,IF(J753&lt;2.7,(J753-2.3)*$F$9+73,IF(J753&lt;3,(J753-2.7)*$F$8+76,IF(J753&lt;3.3,(J753-3)*$F$7+80,IF(J753&lt;3.7,(J753-3.3)*$F$6+83,IF(J753&lt;4,(J753-3.7)*$F$5+87,IF(J753&lt;4.3,(J753-4)*$F$4+92,IF(J753&lt;=5,(J753-4.3)*$F$3+98,J753)))))))))))</f>
        <v>87</v>
      </c>
      <c r="M753" s="41">
        <f t="shared" si="14"/>
        <v>-0.493227231310942</v>
      </c>
    </row>
    <row r="754" spans="8:13">
      <c r="H754" s="8">
        <v>929</v>
      </c>
      <c r="I754" s="8" t="s">
        <v>1013</v>
      </c>
      <c r="J754">
        <v>3.82</v>
      </c>
      <c r="K754">
        <v>0</v>
      </c>
      <c r="L754" s="48">
        <f>IF(K754=1,"",IF(J754&lt;1.7,66,IF(J754&lt;2,(J754-1.7)*$F$11+66,IF(J754&lt;2.3,(J754-2)*$F$10+70,IF(J754&lt;2.7,(J754-2.3)*$F$9+73,IF(J754&lt;3,(J754-2.7)*$F$8+76,IF(J754&lt;3.3,(J754-3)*$F$7+80,IF(J754&lt;3.7,(J754-3.3)*$F$6+83,IF(J754&lt;4,(J754-3.7)*$F$5+87,IF(J754&lt;4.3,(J754-4)*$F$4+92,IF(J754&lt;=5,(J754-4.3)*$F$3+98,J754)))))))))))</f>
        <v>89</v>
      </c>
      <c r="M754" s="41">
        <f t="shared" si="14"/>
        <v>0.0205999571664207</v>
      </c>
    </row>
    <row r="755" spans="8:13">
      <c r="H755" s="8">
        <v>930</v>
      </c>
      <c r="I755" s="8" t="s">
        <v>1014</v>
      </c>
      <c r="J755">
        <v>3.63</v>
      </c>
      <c r="K755">
        <v>0</v>
      </c>
      <c r="L755" s="48">
        <f>IF(K755=1,"",IF(J755&lt;1.7,66,IF(J755&lt;2,(J755-1.7)*$F$11+66,IF(J755&lt;2.3,(J755-2)*$F$10+70,IF(J755&lt;2.7,(J755-2.3)*$F$9+73,IF(J755&lt;3,(J755-2.7)*$F$8+76,IF(J755&lt;3.3,(J755-3)*$F$7+80,IF(J755&lt;3.7,(J755-3.3)*$F$6+83,IF(J755&lt;4,(J755-3.7)*$F$5+87,IF(J755&lt;4.3,(J755-4)*$F$4+92,IF(J755&lt;=5,(J755-4.3)*$F$3+98,J755)))))))))))</f>
        <v>86.3</v>
      </c>
      <c r="M755" s="41">
        <f t="shared" si="14"/>
        <v>-0.673066747278019</v>
      </c>
    </row>
    <row r="756" spans="8:13">
      <c r="H756" s="8">
        <v>931</v>
      </c>
      <c r="I756" s="8" t="s">
        <v>1015</v>
      </c>
      <c r="J756">
        <v>89.97</v>
      </c>
      <c r="K756">
        <v>0</v>
      </c>
      <c r="L756" s="48">
        <f>IF(K756=1,"",IF(J756&lt;1.7,66,IF(J756&lt;2,(J756-1.7)*$F$11+66,IF(J756&lt;2.3,(J756-2)*$F$10+70,IF(J756&lt;2.7,(J756-2.3)*$F$9+73,IF(J756&lt;3,(J756-2.7)*$F$8+76,IF(J756&lt;3.3,(J756-3)*$F$7+80,IF(J756&lt;3.7,(J756-3.3)*$F$6+83,IF(J756&lt;4,(J756-3.7)*$F$5+87,IF(J756&lt;4.3,(J756-4)*$F$4+92,IF(J756&lt;=5,(J756-4.3)*$F$3+98,J756)))))))))))</f>
        <v>89.97</v>
      </c>
      <c r="M756" s="41">
        <f t="shared" si="14"/>
        <v>0.269806143577941</v>
      </c>
    </row>
    <row r="757" spans="8:13">
      <c r="H757" s="8">
        <v>932</v>
      </c>
      <c r="I757" s="8" t="s">
        <v>1016</v>
      </c>
      <c r="J757">
        <v>3.71</v>
      </c>
      <c r="K757">
        <v>0</v>
      </c>
      <c r="L757" s="48">
        <f>IF(K757=1,"",IF(J757&lt;1.7,66,IF(J757&lt;2,(J757-1.7)*$F$11+66,IF(J757&lt;2.3,(J757-2)*$F$10+70,IF(J757&lt;2.7,(J757-2.3)*$F$9+73,IF(J757&lt;3,(J757-2.7)*$F$8+76,IF(J757&lt;3.3,(J757-3)*$F$7+80,IF(J757&lt;3.7,(J757-3.3)*$F$6+83,IF(J757&lt;4,(J757-3.7)*$F$5+87,IF(J757&lt;4.3,(J757-4)*$F$4+92,IF(J757&lt;=5,(J757-4.3)*$F$3+98,J757)))))))))))</f>
        <v>87.1666666666667</v>
      </c>
      <c r="M757" s="41">
        <f t="shared" si="14"/>
        <v>-0.450408298937831</v>
      </c>
    </row>
    <row r="758" spans="8:13">
      <c r="H758" s="8">
        <v>933</v>
      </c>
      <c r="I758" s="8" t="s">
        <v>1017</v>
      </c>
      <c r="J758">
        <v>86.43</v>
      </c>
      <c r="K758">
        <v>0</v>
      </c>
      <c r="L758" s="48">
        <f>IF(K758=1,"",IF(J758&lt;1.7,66,IF(J758&lt;2,(J758-1.7)*$F$11+66,IF(J758&lt;2.3,(J758-2)*$F$10+70,IF(J758&lt;2.7,(J758-2.3)*$F$9+73,IF(J758&lt;3,(J758-2.7)*$F$8+76,IF(J758&lt;3.3,(J758-3)*$F$7+80,IF(J758&lt;3.7,(J758-3.3)*$F$6+83,IF(J758&lt;4,(J758-3.7)*$F$5+87,IF(J758&lt;4.3,(J758-4)*$F$4+92,IF(J758&lt;=5,(J758-4.3)*$F$3+98,J758)))))))))))</f>
        <v>86.43</v>
      </c>
      <c r="M758" s="41">
        <f t="shared" si="14"/>
        <v>-0.639667980026988</v>
      </c>
    </row>
    <row r="759" spans="8:13">
      <c r="H759" s="8">
        <v>935</v>
      </c>
      <c r="I759" s="8" t="s">
        <v>1019</v>
      </c>
      <c r="J759">
        <v>88.1</v>
      </c>
      <c r="K759">
        <v>0</v>
      </c>
      <c r="L759" s="48">
        <f>IF(K759=1,"",IF(J759&lt;1.7,66,IF(J759&lt;2,(J759-1.7)*$F$11+66,IF(J759&lt;2.3,(J759-2)*$F$10+70,IF(J759&lt;2.7,(J759-2.3)*$F$9+73,IF(J759&lt;3,(J759-2.7)*$F$8+76,IF(J759&lt;3.3,(J759-3)*$F$7+80,IF(J759&lt;3.7,(J759-3.3)*$F$6+83,IF(J759&lt;4,(J759-3.7)*$F$5+87,IF(J759&lt;4.3,(J759-4)*$F$4+92,IF(J759&lt;=5,(J759-4.3)*$F$3+98,J759)))))))))))</f>
        <v>88.1</v>
      </c>
      <c r="M759" s="41">
        <f t="shared" si="14"/>
        <v>-0.210622277648394</v>
      </c>
    </row>
    <row r="760" spans="8:13">
      <c r="H760" s="8">
        <v>936</v>
      </c>
      <c r="I760" s="8" t="s">
        <v>1020</v>
      </c>
      <c r="J760">
        <v>86.77</v>
      </c>
      <c r="K760">
        <v>0</v>
      </c>
      <c r="L760" s="48">
        <f>IF(K760=1,"",IF(J760&lt;1.7,66,IF(J760&lt;2,(J760-1.7)*$F$11+66,IF(J760&lt;2.3,(J760-2)*$F$10+70,IF(J760&lt;2.7,(J760-2.3)*$F$9+73,IF(J760&lt;3,(J760-2.7)*$F$8+76,IF(J760&lt;3.3,(J760-3)*$F$7+80,IF(J760&lt;3.7,(J760-3.3)*$F$6+83,IF(J760&lt;4,(J760-3.7)*$F$5+87,IF(J760&lt;4.3,(J760-4)*$F$4+92,IF(J760&lt;=5,(J760-4.3)*$F$3+98,J760)))))))))))</f>
        <v>86.77</v>
      </c>
      <c r="M760" s="41">
        <f t="shared" si="14"/>
        <v>-0.552317357985839</v>
      </c>
    </row>
    <row r="761" spans="8:13">
      <c r="H761" s="8">
        <v>937</v>
      </c>
      <c r="I761" s="8" t="s">
        <v>1021</v>
      </c>
      <c r="J761">
        <v>85.15</v>
      </c>
      <c r="K761">
        <v>0</v>
      </c>
      <c r="L761" s="48">
        <f>IF(K761=1,"",IF(J761&lt;1.7,66,IF(J761&lt;2,(J761-1.7)*$F$11+66,IF(J761&lt;2.3,(J761-2)*$F$10+70,IF(J761&lt;2.7,(J761-2.3)*$F$9+73,IF(J761&lt;3,(J761-2.7)*$F$8+76,IF(J761&lt;3.3,(J761-3)*$F$7+80,IF(J761&lt;3.7,(J761-3.3)*$F$6+83,IF(J761&lt;4,(J761-3.7)*$F$5+87,IF(J761&lt;4.3,(J761-4)*$F$4+92,IF(J761&lt;=5,(J761-4.3)*$F$3+98,J761)))))))))))</f>
        <v>85.15</v>
      </c>
      <c r="M761" s="41">
        <f t="shared" si="14"/>
        <v>-0.9685173806525</v>
      </c>
    </row>
    <row r="762" spans="8:13">
      <c r="H762" s="8">
        <v>939</v>
      </c>
      <c r="I762" s="8" t="s">
        <v>1022</v>
      </c>
      <c r="J762">
        <v>3.53</v>
      </c>
      <c r="K762">
        <v>0</v>
      </c>
      <c r="L762" s="48">
        <f>IF(K762=1,"",IF(J762&lt;1.7,66,IF(J762&lt;2,(J762-1.7)*$F$11+66,IF(J762&lt;2.3,(J762-2)*$F$10+70,IF(J762&lt;2.7,(J762-2.3)*$F$9+73,IF(J762&lt;3,(J762-2.7)*$F$8+76,IF(J762&lt;3.3,(J762-3)*$F$7+80,IF(J762&lt;3.7,(J762-3.3)*$F$6+83,IF(J762&lt;4,(J762-3.7)*$F$5+87,IF(J762&lt;4.3,(J762-4)*$F$4+92,IF(J762&lt;=5,(J762-4.3)*$F$3+98,J762)))))))))))</f>
        <v>85.3</v>
      </c>
      <c r="M762" s="41">
        <f t="shared" si="14"/>
        <v>-0.929980341516701</v>
      </c>
    </row>
    <row r="763" spans="8:13">
      <c r="H763" s="8">
        <v>940</v>
      </c>
      <c r="I763" s="8" t="s">
        <v>1023</v>
      </c>
      <c r="J763">
        <v>92.43</v>
      </c>
      <c r="K763">
        <v>0</v>
      </c>
      <c r="L763" s="48">
        <f>IF(K763=1,"",IF(J763&lt;1.7,66,IF(J763&lt;2,(J763-1.7)*$F$11+66,IF(J763&lt;2.3,(J763-2)*$F$10+70,IF(J763&lt;2.7,(J763-2.3)*$F$9+73,IF(J763&lt;3,(J763-2.7)*$F$8+76,IF(J763&lt;3.3,(J763-3)*$F$7+80,IF(J763&lt;3.7,(J763-3.3)*$F$6+83,IF(J763&lt;4,(J763-3.7)*$F$5+87,IF(J763&lt;4.3,(J763-4)*$F$4+92,IF(J763&lt;=5,(J763-4.3)*$F$3+98,J763)))))))))))</f>
        <v>92.43</v>
      </c>
      <c r="M763" s="41">
        <f t="shared" si="14"/>
        <v>0.901813585405099</v>
      </c>
    </row>
    <row r="764" spans="8:13">
      <c r="H764" s="8">
        <v>941</v>
      </c>
      <c r="I764" s="8" t="s">
        <v>1024</v>
      </c>
      <c r="J764">
        <v>3.58</v>
      </c>
      <c r="K764">
        <v>0</v>
      </c>
      <c r="L764" s="48">
        <f>IF(K764=1,"",IF(J764&lt;1.7,66,IF(J764&lt;2,(J764-1.7)*$F$11+66,IF(J764&lt;2.3,(J764-2)*$F$10+70,IF(J764&lt;2.7,(J764-2.3)*$F$9+73,IF(J764&lt;3,(J764-2.7)*$F$8+76,IF(J764&lt;3.3,(J764-3)*$F$7+80,IF(J764&lt;3.7,(J764-3.3)*$F$6+83,IF(J764&lt;4,(J764-3.7)*$F$5+87,IF(J764&lt;4.3,(J764-4)*$F$4+92,IF(J764&lt;=5,(J764-4.3)*$F$3+98,J764)))))))))))</f>
        <v>85.8</v>
      </c>
      <c r="M764" s="41">
        <f t="shared" si="14"/>
        <v>-0.80152354439736</v>
      </c>
    </row>
    <row r="765" spans="8:13">
      <c r="H765" s="8">
        <v>942</v>
      </c>
      <c r="I765" s="8" t="s">
        <v>1025</v>
      </c>
      <c r="J765">
        <v>89.19</v>
      </c>
      <c r="K765">
        <v>0</v>
      </c>
      <c r="L765" s="48">
        <f>IF(K765=1,"",IF(J765&lt;1.7,66,IF(J765&lt;2,(J765-1.7)*$F$11+66,IF(J765&lt;2.3,(J765-2)*$F$10+70,IF(J765&lt;2.7,(J765-2.3)*$F$9+73,IF(J765&lt;3,(J765-2.7)*$F$8+76,IF(J765&lt;3.3,(J765-3)*$F$7+80,IF(J765&lt;3.7,(J765-3.3)*$F$6+83,IF(J765&lt;4,(J765-3.7)*$F$5+87,IF(J765&lt;4.3,(J765-4)*$F$4+92,IF(J765&lt;=5,(J765-4.3)*$F$3+98,J765)))))))))))</f>
        <v>89.19</v>
      </c>
      <c r="M765" s="41">
        <f t="shared" si="14"/>
        <v>0.0694135400717695</v>
      </c>
    </row>
    <row r="766" spans="8:13">
      <c r="H766" s="8">
        <v>943</v>
      </c>
      <c r="I766" s="8" t="s">
        <v>1026</v>
      </c>
      <c r="J766">
        <v>89.22</v>
      </c>
      <c r="K766">
        <v>0</v>
      </c>
      <c r="L766" s="48">
        <f>IF(K766=1,"",IF(J766&lt;1.7,66,IF(J766&lt;2,(J766-1.7)*$F$11+66,IF(J766&lt;2.3,(J766-2)*$F$10+70,IF(J766&lt;2.7,(J766-2.3)*$F$9+73,IF(J766&lt;3,(J766-2.7)*$F$8+76,IF(J766&lt;3.3,(J766-3)*$F$7+80,IF(J766&lt;3.7,(J766-3.3)*$F$6+83,IF(J766&lt;4,(J766-3.7)*$F$5+87,IF(J766&lt;4.3,(J766-4)*$F$4+92,IF(J766&lt;=5,(J766-4.3)*$F$3+98,J766)))))))))))</f>
        <v>89.22</v>
      </c>
      <c r="M766" s="41">
        <f t="shared" si="14"/>
        <v>0.0771209478989302</v>
      </c>
    </row>
    <row r="767" spans="8:13">
      <c r="H767" s="8">
        <v>944</v>
      </c>
      <c r="I767" s="8" t="s">
        <v>1027</v>
      </c>
      <c r="J767">
        <v>4.43</v>
      </c>
      <c r="K767">
        <v>0</v>
      </c>
      <c r="L767" s="48">
        <f>IF(K767=1,"",IF(J767&lt;1.7,66,IF(J767&lt;2,(J767-1.7)*$F$11+66,IF(J767&lt;2.3,(J767-2)*$F$10+70,IF(J767&lt;2.7,(J767-2.3)*$F$9+73,IF(J767&lt;3,(J767-2.7)*$F$8+76,IF(J767&lt;3.3,(J767-3)*$F$7+80,IF(J767&lt;3.7,(J767-3.3)*$F$6+83,IF(J767&lt;4,(J767-3.7)*$F$5+87,IF(J767&lt;4.3,(J767-4)*$F$4+92,IF(J767&lt;=5,(J767-4.3)*$F$3+98,J767)))))))))))</f>
        <v>98.3714285714286</v>
      </c>
      <c r="M767" s="41">
        <f t="shared" si="14"/>
        <v>2.4282473546032</v>
      </c>
    </row>
    <row r="768" spans="8:13">
      <c r="H768" s="8">
        <v>945</v>
      </c>
      <c r="I768" s="8" t="s">
        <v>1028</v>
      </c>
      <c r="J768">
        <v>3.83</v>
      </c>
      <c r="K768">
        <v>0</v>
      </c>
      <c r="L768" s="48">
        <f>IF(K768=1,"",IF(J768&lt;1.7,66,IF(J768&lt;2,(J768-1.7)*$F$11+66,IF(J768&lt;2.3,(J768-2)*$F$10+70,IF(J768&lt;2.7,(J768-2.3)*$F$9+73,IF(J768&lt;3,(J768-2.7)*$F$8+76,IF(J768&lt;3.3,(J768-3)*$F$7+80,IF(J768&lt;3.7,(J768-3.3)*$F$6+83,IF(J768&lt;4,(J768-3.7)*$F$5+87,IF(J768&lt;4.3,(J768-4)*$F$4+92,IF(J768&lt;=5,(J768-4.3)*$F$3+98,J768)))))))))))</f>
        <v>89.1666666666667</v>
      </c>
      <c r="M768" s="41">
        <f t="shared" si="14"/>
        <v>0.0634188895395354</v>
      </c>
    </row>
    <row r="769" spans="8:13">
      <c r="H769" s="8">
        <v>946</v>
      </c>
      <c r="I769" s="8" t="s">
        <v>1030</v>
      </c>
      <c r="J769">
        <v>90.62</v>
      </c>
      <c r="K769">
        <v>0</v>
      </c>
      <c r="L769" s="48">
        <f>IF(K769=1,"",IF(J769&lt;1.7,66,IF(J769&lt;2,(J769-1.7)*$F$11+66,IF(J769&lt;2.3,(J769-2)*$F$10+70,IF(J769&lt;2.7,(J769-2.3)*$F$9+73,IF(J769&lt;3,(J769-2.7)*$F$8+76,IF(J769&lt;3.3,(J769-3)*$F$7+80,IF(J769&lt;3.7,(J769-3.3)*$F$6+83,IF(J769&lt;4,(J769-3.7)*$F$5+87,IF(J769&lt;4.3,(J769-4)*$F$4+92,IF(J769&lt;=5,(J769-4.3)*$F$3+98,J769)))))))))))</f>
        <v>90.62</v>
      </c>
      <c r="M769" s="41">
        <f t="shared" si="14"/>
        <v>0.436799979833085</v>
      </c>
    </row>
    <row r="770" spans="8:13">
      <c r="H770" s="8">
        <v>947</v>
      </c>
      <c r="I770" s="8" t="s">
        <v>1031</v>
      </c>
      <c r="J770">
        <v>87.9</v>
      </c>
      <c r="K770">
        <v>0</v>
      </c>
      <c r="L770" s="48">
        <f>IF(K770=1,"",IF(J770&lt;1.7,66,IF(J770&lt;2,(J770-1.7)*$F$11+66,IF(J770&lt;2.3,(J770-2)*$F$10+70,IF(J770&lt;2.7,(J770-2.3)*$F$9+73,IF(J770&lt;3,(J770-2.7)*$F$8+76,IF(J770&lt;3.3,(J770-3)*$F$7+80,IF(J770&lt;3.7,(J770-3.3)*$F$6+83,IF(J770&lt;4,(J770-3.7)*$F$5+87,IF(J770&lt;4.3,(J770-4)*$F$4+92,IF(J770&lt;=5,(J770-4.3)*$F$3+98,J770)))))))))))</f>
        <v>87.9</v>
      </c>
      <c r="M770" s="41">
        <f t="shared" si="14"/>
        <v>-0.262004996496127</v>
      </c>
    </row>
    <row r="771" spans="8:13">
      <c r="H771" s="8">
        <v>948</v>
      </c>
      <c r="I771" s="8" t="s">
        <v>1032</v>
      </c>
      <c r="J771">
        <v>4.21</v>
      </c>
      <c r="K771">
        <v>0</v>
      </c>
      <c r="L771" s="48">
        <f>IF(K771=1,"",IF(J771&lt;1.7,66,IF(J771&lt;2,(J771-1.7)*$F$11+66,IF(J771&lt;2.3,(J771-2)*$F$10+70,IF(J771&lt;2.7,(J771-2.3)*$F$9+73,IF(J771&lt;3,(J771-2.7)*$F$8+76,IF(J771&lt;3.3,(J771-3)*$F$7+80,IF(J771&lt;3.7,(J771-3.3)*$F$6+83,IF(J771&lt;4,(J771-3.7)*$F$5+87,IF(J771&lt;4.3,(J771-4)*$F$4+92,IF(J771&lt;=5,(J771-4.3)*$F$3+98,J771)))))))))))</f>
        <v>96.2</v>
      </c>
      <c r="M771" s="41">
        <f t="shared" ref="M771:M834" si="15">IFERROR(((L771-AVERAGE($L$2:$L$978))/STDEV($L$2:$L$978)),(MEDIAN($L$2:$L$978)-AVERAGE($L$2:$L$978))/STDEV($L$2:$L$978))</f>
        <v>1.87037783568493</v>
      </c>
    </row>
    <row r="772" spans="8:13">
      <c r="H772" s="8">
        <v>949</v>
      </c>
      <c r="I772" s="8" t="s">
        <v>1033</v>
      </c>
      <c r="J772">
        <v>3.74</v>
      </c>
      <c r="K772">
        <v>0</v>
      </c>
      <c r="L772" s="48">
        <f>IF(K772=1,"",IF(J772&lt;1.7,66,IF(J772&lt;2,(J772-1.7)*$F$11+66,IF(J772&lt;2.3,(J772-2)*$F$10+70,IF(J772&lt;2.7,(J772-2.3)*$F$9+73,IF(J772&lt;3,(J772-2.7)*$F$8+76,IF(J772&lt;3.3,(J772-3)*$F$7+80,IF(J772&lt;3.7,(J772-3.3)*$F$6+83,IF(J772&lt;4,(J772-3.7)*$F$5+87,IF(J772&lt;4.3,(J772-4)*$F$4+92,IF(J772&lt;=5,(J772-4.3)*$F$3+98,J772)))))))))))</f>
        <v>87.6666666666667</v>
      </c>
      <c r="M772" s="41">
        <f t="shared" si="15"/>
        <v>-0.321951501818486</v>
      </c>
    </row>
    <row r="773" spans="8:13">
      <c r="H773" s="8">
        <v>950</v>
      </c>
      <c r="I773" s="8" t="s">
        <v>1034</v>
      </c>
      <c r="J773">
        <v>88.38</v>
      </c>
      <c r="K773">
        <v>0</v>
      </c>
      <c r="L773" s="48">
        <f>IF(K773=1,"",IF(J773&lt;1.7,66,IF(J773&lt;2,(J773-1.7)*$F$11+66,IF(J773&lt;2.3,(J773-2)*$F$10+70,IF(J773&lt;2.7,(J773-2.3)*$F$9+73,IF(J773&lt;3,(J773-2.7)*$F$8+76,IF(J773&lt;3.3,(J773-3)*$F$7+80,IF(J773&lt;3.7,(J773-3.3)*$F$6+83,IF(J773&lt;4,(J773-3.7)*$F$5+87,IF(J773&lt;4.3,(J773-4)*$F$4+92,IF(J773&lt;=5,(J773-4.3)*$F$3+98,J773)))))))))))</f>
        <v>88.38</v>
      </c>
      <c r="M773" s="41">
        <f t="shared" si="15"/>
        <v>-0.138686471261563</v>
      </c>
    </row>
    <row r="774" spans="8:13">
      <c r="H774" s="8">
        <v>951</v>
      </c>
      <c r="I774" s="8" t="s">
        <v>1035</v>
      </c>
      <c r="J774">
        <v>3.23</v>
      </c>
      <c r="K774">
        <v>0</v>
      </c>
      <c r="L774" s="48">
        <f>IF(K774=1,"",IF(J774&lt;1.7,66,IF(J774&lt;2,(J774-1.7)*$F$11+66,IF(J774&lt;2.3,(J774-2)*$F$10+70,IF(J774&lt;2.7,(J774-2.3)*$F$9+73,IF(J774&lt;3,(J774-2.7)*$F$8+76,IF(J774&lt;3.3,(J774-3)*$F$7+80,IF(J774&lt;3.7,(J774-3.3)*$F$6+83,IF(J774&lt;4,(J774-3.7)*$F$5+87,IF(J774&lt;4.3,(J774-4)*$F$4+92,IF(J774&lt;=5,(J774-4.3)*$F$3+98,J774)))))))))))</f>
        <v>82.3</v>
      </c>
      <c r="M774" s="41">
        <f t="shared" si="15"/>
        <v>-1.70072112423274</v>
      </c>
    </row>
    <row r="775" spans="8:13">
      <c r="H775" s="8">
        <v>952</v>
      </c>
      <c r="I775" s="8" t="s">
        <v>1036</v>
      </c>
      <c r="J775">
        <v>87.01</v>
      </c>
      <c r="K775">
        <v>0</v>
      </c>
      <c r="L775" s="48">
        <f>IF(K775=1,"",IF(J775&lt;1.7,66,IF(J775&lt;2,(J775-1.7)*$F$11+66,IF(J775&lt;2.3,(J775-2)*$F$10+70,IF(J775&lt;2.7,(J775-2.3)*$F$9+73,IF(J775&lt;3,(J775-2.7)*$F$8+76,IF(J775&lt;3.3,(J775-3)*$F$7+80,IF(J775&lt;3.7,(J775-3.3)*$F$6+83,IF(J775&lt;4,(J775-3.7)*$F$5+87,IF(J775&lt;4.3,(J775-4)*$F$4+92,IF(J775&lt;=5,(J775-4.3)*$F$3+98,J775)))))))))))</f>
        <v>87.01</v>
      </c>
      <c r="M775" s="41">
        <f t="shared" si="15"/>
        <v>-0.490658095368554</v>
      </c>
    </row>
    <row r="776" spans="8:13">
      <c r="H776" s="8">
        <v>953</v>
      </c>
      <c r="I776" s="8" t="s">
        <v>1037</v>
      </c>
      <c r="J776">
        <v>3.54</v>
      </c>
      <c r="K776">
        <v>0</v>
      </c>
      <c r="L776" s="48">
        <f>IF(K776=1,"",IF(J776&lt;1.7,66,IF(J776&lt;2,(J776-1.7)*$F$11+66,IF(J776&lt;2.3,(J776-2)*$F$10+70,IF(J776&lt;2.7,(J776-2.3)*$F$9+73,IF(J776&lt;3,(J776-2.7)*$F$8+76,IF(J776&lt;3.3,(J776-3)*$F$7+80,IF(J776&lt;3.7,(J776-3.3)*$F$6+83,IF(J776&lt;4,(J776-3.7)*$F$5+87,IF(J776&lt;4.3,(J776-4)*$F$4+92,IF(J776&lt;=5,(J776-4.3)*$F$3+98,J776)))))))))))</f>
        <v>85.4</v>
      </c>
      <c r="M776" s="41">
        <f t="shared" si="15"/>
        <v>-0.90428898209283</v>
      </c>
    </row>
    <row r="777" spans="8:13">
      <c r="H777" s="8">
        <v>954</v>
      </c>
      <c r="I777" s="8" t="s">
        <v>1038</v>
      </c>
      <c r="J777">
        <v>89</v>
      </c>
      <c r="K777">
        <v>0</v>
      </c>
      <c r="L777" s="48">
        <f>IF(K777=1,"",IF(J777&lt;1.7,66,IF(J777&lt;2,(J777-1.7)*$F$11+66,IF(J777&lt;2.3,(J777-2)*$F$10+70,IF(J777&lt;2.7,(J777-2.3)*$F$9+73,IF(J777&lt;3,(J777-2.7)*$F$8+76,IF(J777&lt;3.3,(J777-3)*$F$7+80,IF(J777&lt;3.7,(J777-3.3)*$F$6+83,IF(J777&lt;4,(J777-3.7)*$F$5+87,IF(J777&lt;4.3,(J777-4)*$F$4+92,IF(J777&lt;=5,(J777-4.3)*$F$3+98,J777)))))))))))</f>
        <v>89</v>
      </c>
      <c r="M777" s="41">
        <f t="shared" si="15"/>
        <v>0.0205999571664207</v>
      </c>
    </row>
    <row r="778" spans="8:13">
      <c r="H778" s="8">
        <v>955</v>
      </c>
      <c r="I778" s="8" t="s">
        <v>1039</v>
      </c>
      <c r="J778">
        <v>88.86</v>
      </c>
      <c r="K778">
        <v>0</v>
      </c>
      <c r="L778" s="48">
        <f>IF(K778=1,"",IF(J778&lt;1.7,66,IF(J778&lt;2,(J778-1.7)*$F$11+66,IF(J778&lt;2.3,(J778-2)*$F$10+70,IF(J778&lt;2.7,(J778-2.3)*$F$9+73,IF(J778&lt;3,(J778-2.7)*$F$8+76,IF(J778&lt;3.3,(J778-3)*$F$7+80,IF(J778&lt;3.7,(J778-3.3)*$F$6+83,IF(J778&lt;4,(J778-3.7)*$F$5+87,IF(J778&lt;4.3,(J778-4)*$F$4+92,IF(J778&lt;=5,(J778-4.3)*$F$3+98,J778)))))))))))</f>
        <v>88.86</v>
      </c>
      <c r="M778" s="41">
        <f t="shared" si="15"/>
        <v>-0.0153679460269948</v>
      </c>
    </row>
    <row r="779" spans="8:13">
      <c r="H779" s="8">
        <v>956</v>
      </c>
      <c r="I779" s="8" t="s">
        <v>1040</v>
      </c>
      <c r="J779">
        <v>85.97</v>
      </c>
      <c r="K779">
        <v>0</v>
      </c>
      <c r="L779" s="48">
        <f>IF(K779=1,"",IF(J779&lt;1.7,66,IF(J779&lt;2,(J779-1.7)*$F$11+66,IF(J779&lt;2.3,(J779-2)*$F$10+70,IF(J779&lt;2.7,(J779-2.3)*$F$9+73,IF(J779&lt;3,(J779-2.7)*$F$8+76,IF(J779&lt;3.3,(J779-3)*$F$7+80,IF(J779&lt;3.7,(J779-3.3)*$F$6+83,IF(J779&lt;4,(J779-3.7)*$F$5+87,IF(J779&lt;4.3,(J779-4)*$F$4+92,IF(J779&lt;=5,(J779-4.3)*$F$3+98,J779)))))))))))</f>
        <v>85.97</v>
      </c>
      <c r="M779" s="41">
        <f t="shared" si="15"/>
        <v>-0.757848233376784</v>
      </c>
    </row>
    <row r="780" spans="8:13">
      <c r="H780" s="8">
        <v>957</v>
      </c>
      <c r="I780" s="8" t="s">
        <v>1041</v>
      </c>
      <c r="J780">
        <v>3.86</v>
      </c>
      <c r="K780">
        <v>0</v>
      </c>
      <c r="L780" s="48">
        <f>IF(K780=1,"",IF(J780&lt;1.7,66,IF(J780&lt;2,(J780-1.7)*$F$11+66,IF(J780&lt;2.3,(J780-2)*$F$10+70,IF(J780&lt;2.7,(J780-2.3)*$F$9+73,IF(J780&lt;3,(J780-2.7)*$F$8+76,IF(J780&lt;3.3,(J780-3)*$F$7+80,IF(J780&lt;3.7,(J780-3.3)*$F$6+83,IF(J780&lt;4,(J780-3.7)*$F$5+87,IF(J780&lt;4.3,(J780-4)*$F$4+92,IF(J780&lt;=5,(J780-4.3)*$F$3+98,J780)))))))))))</f>
        <v>89.6666666666667</v>
      </c>
      <c r="M780" s="41">
        <f t="shared" si="15"/>
        <v>0.191875686658872</v>
      </c>
    </row>
    <row r="781" spans="8:13">
      <c r="H781" s="8">
        <v>958</v>
      </c>
      <c r="I781" s="8" t="s">
        <v>1043</v>
      </c>
      <c r="J781">
        <v>88.12</v>
      </c>
      <c r="K781">
        <v>0</v>
      </c>
      <c r="L781" s="48">
        <f>IF(K781=1,"",IF(J781&lt;1.7,66,IF(J781&lt;2,(J781-1.7)*$F$11+66,IF(J781&lt;2.3,(J781-2)*$F$10+70,IF(J781&lt;2.7,(J781-2.3)*$F$9+73,IF(J781&lt;3,(J781-2.7)*$F$8+76,IF(J781&lt;3.3,(J781-3)*$F$7+80,IF(J781&lt;3.7,(J781-3.3)*$F$6+83,IF(J781&lt;4,(J781-3.7)*$F$5+87,IF(J781&lt;4.3,(J781-4)*$F$4+92,IF(J781&lt;=5,(J781-4.3)*$F$3+98,J781)))))))))))</f>
        <v>88.12</v>
      </c>
      <c r="M781" s="41">
        <f t="shared" si="15"/>
        <v>-0.205484005763618</v>
      </c>
    </row>
    <row r="782" spans="8:13">
      <c r="H782" s="8">
        <v>959</v>
      </c>
      <c r="I782" s="8" t="s">
        <v>1044</v>
      </c>
      <c r="J782">
        <v>87.47</v>
      </c>
      <c r="K782">
        <v>0</v>
      </c>
      <c r="L782" s="48">
        <f>IF(K782=1,"",IF(J782&lt;1.7,66,IF(J782&lt;2,(J782-1.7)*$F$11+66,IF(J782&lt;2.3,(J782-2)*$F$10+70,IF(J782&lt;2.7,(J782-2.3)*$F$9+73,IF(J782&lt;3,(J782-2.7)*$F$8+76,IF(J782&lt;3.3,(J782-3)*$F$7+80,IF(J782&lt;3.7,(J782-3.3)*$F$6+83,IF(J782&lt;4,(J782-3.7)*$F$5+87,IF(J782&lt;4.3,(J782-4)*$F$4+92,IF(J782&lt;=5,(J782-4.3)*$F$3+98,J782)))))))))))</f>
        <v>87.47</v>
      </c>
      <c r="M782" s="41">
        <f t="shared" si="15"/>
        <v>-0.372477842018762</v>
      </c>
    </row>
    <row r="783" spans="8:13">
      <c r="H783" s="8">
        <v>960</v>
      </c>
      <c r="I783" s="8" t="s">
        <v>1045</v>
      </c>
      <c r="J783">
        <v>88.6</v>
      </c>
      <c r="K783">
        <v>0</v>
      </c>
      <c r="L783" s="48">
        <f>IF(K783=1,"",IF(J783&lt;1.7,66,IF(J783&lt;2,(J783-1.7)*$F$11+66,IF(J783&lt;2.3,(J783-2)*$F$10+70,IF(J783&lt;2.7,(J783-2.3)*$F$9+73,IF(J783&lt;3,(J783-2.7)*$F$8+76,IF(J783&lt;3.3,(J783-3)*$F$7+80,IF(J783&lt;3.7,(J783-3.3)*$F$6+83,IF(J783&lt;4,(J783-3.7)*$F$5+87,IF(J783&lt;4.3,(J783-4)*$F$4+92,IF(J783&lt;=5,(J783-4.3)*$F$3+98,J783)))))))))))</f>
        <v>88.6</v>
      </c>
      <c r="M783" s="41">
        <f t="shared" si="15"/>
        <v>-0.0821654805290533</v>
      </c>
    </row>
    <row r="784" spans="8:13">
      <c r="H784" s="8">
        <v>961</v>
      </c>
      <c r="I784" s="8" t="s">
        <v>1046</v>
      </c>
      <c r="J784">
        <v>88.53</v>
      </c>
      <c r="K784">
        <v>0</v>
      </c>
      <c r="L784" s="48">
        <f>IF(K784=1,"",IF(J784&lt;1.7,66,IF(J784&lt;2,(J784-1.7)*$F$11+66,IF(J784&lt;2.3,(J784-2)*$F$10+70,IF(J784&lt;2.7,(J784-2.3)*$F$9+73,IF(J784&lt;3,(J784-2.7)*$F$8+76,IF(J784&lt;3.3,(J784-3)*$F$7+80,IF(J784&lt;3.7,(J784-3.3)*$F$6+83,IF(J784&lt;4,(J784-3.7)*$F$5+87,IF(J784&lt;4.3,(J784-4)*$F$4+92,IF(J784&lt;=5,(J784-4.3)*$F$3+98,J784)))))))))))</f>
        <v>88.53</v>
      </c>
      <c r="M784" s="41">
        <f t="shared" si="15"/>
        <v>-0.100149432125759</v>
      </c>
    </row>
    <row r="785" spans="8:13">
      <c r="H785" s="8">
        <v>962</v>
      </c>
      <c r="I785" s="8" t="s">
        <v>1047</v>
      </c>
      <c r="J785">
        <v>88.92</v>
      </c>
      <c r="K785">
        <v>0</v>
      </c>
      <c r="L785" s="48">
        <f>IF(K785=1,"",IF(J785&lt;1.7,66,IF(J785&lt;2,(J785-1.7)*$F$11+66,IF(J785&lt;2.3,(J785-2)*$F$10+70,IF(J785&lt;2.7,(J785-2.3)*$F$9+73,IF(J785&lt;3,(J785-2.7)*$F$8+76,IF(J785&lt;3.3,(J785-3)*$F$7+80,IF(J785&lt;3.7,(J785-3.3)*$F$6+83,IF(J785&lt;4,(J785-3.7)*$F$5+87,IF(J785&lt;4.3,(J785-4)*$F$4+92,IF(J785&lt;=5,(J785-4.3)*$F$3+98,J785)))))))))))</f>
        <v>88.92</v>
      </c>
      <c r="M785" s="41">
        <f t="shared" si="15"/>
        <v>4.68696273266062e-5</v>
      </c>
    </row>
    <row r="786" spans="8:13">
      <c r="H786" s="8">
        <v>963</v>
      </c>
      <c r="I786" s="8" t="s">
        <v>1048</v>
      </c>
      <c r="J786">
        <v>89</v>
      </c>
      <c r="K786">
        <v>0</v>
      </c>
      <c r="L786" s="48">
        <f>IF(K786=1,"",IF(J786&lt;1.7,66,IF(J786&lt;2,(J786-1.7)*$F$11+66,IF(J786&lt;2.3,(J786-2)*$F$10+70,IF(J786&lt;2.7,(J786-2.3)*$F$9+73,IF(J786&lt;3,(J786-2.7)*$F$8+76,IF(J786&lt;3.3,(J786-3)*$F$7+80,IF(J786&lt;3.7,(J786-3.3)*$F$6+83,IF(J786&lt;4,(J786-3.7)*$F$5+87,IF(J786&lt;4.3,(J786-4)*$F$4+92,IF(J786&lt;=5,(J786-4.3)*$F$3+98,J786)))))))))))</f>
        <v>89</v>
      </c>
      <c r="M786" s="41">
        <f t="shared" si="15"/>
        <v>0.0205999571664207</v>
      </c>
    </row>
    <row r="787" spans="8:13">
      <c r="H787" s="8">
        <v>964</v>
      </c>
      <c r="I787" s="8" t="s">
        <v>1049</v>
      </c>
      <c r="J787">
        <v>91.85</v>
      </c>
      <c r="K787">
        <v>0</v>
      </c>
      <c r="L787" s="48">
        <f>IF(K787=1,"",IF(J787&lt;1.7,66,IF(J787&lt;2,(J787-1.7)*$F$11+66,IF(J787&lt;2.3,(J787-2)*$F$10+70,IF(J787&lt;2.7,(J787-2.3)*$F$9+73,IF(J787&lt;3,(J787-2.7)*$F$8+76,IF(J787&lt;3.3,(J787-3)*$F$7+80,IF(J787&lt;3.7,(J787-3.3)*$F$6+83,IF(J787&lt;4,(J787-3.7)*$F$5+87,IF(J787&lt;4.3,(J787-4)*$F$4+92,IF(J787&lt;=5,(J787-4.3)*$F$3+98,J787)))))))))))</f>
        <v>91.85</v>
      </c>
      <c r="M787" s="41">
        <f t="shared" si="15"/>
        <v>0.752803700746661</v>
      </c>
    </row>
    <row r="788" spans="8:13">
      <c r="H788" s="8">
        <v>965</v>
      </c>
      <c r="I788" s="8" t="s">
        <v>1050</v>
      </c>
      <c r="J788">
        <v>87.02</v>
      </c>
      <c r="K788">
        <v>0</v>
      </c>
      <c r="L788" s="48">
        <f>IF(K788=1,"",IF(J788&lt;1.7,66,IF(J788&lt;2,(J788-1.7)*$F$11+66,IF(J788&lt;2.3,(J788-2)*$F$10+70,IF(J788&lt;2.7,(J788-2.3)*$F$9+73,IF(J788&lt;3,(J788-2.7)*$F$8+76,IF(J788&lt;3.3,(J788-3)*$F$7+80,IF(J788&lt;3.7,(J788-3.3)*$F$6+83,IF(J788&lt;4,(J788-3.7)*$F$5+87,IF(J788&lt;4.3,(J788-4)*$F$4+92,IF(J788&lt;=5,(J788-4.3)*$F$3+98,J788)))))))))))</f>
        <v>87.02</v>
      </c>
      <c r="M788" s="41">
        <f t="shared" si="15"/>
        <v>-0.488088959426169</v>
      </c>
    </row>
    <row r="789" spans="8:13">
      <c r="H789" s="8">
        <v>966</v>
      </c>
      <c r="I789" s="8" t="s">
        <v>1051</v>
      </c>
      <c r="J789">
        <v>90.66</v>
      </c>
      <c r="K789">
        <v>0</v>
      </c>
      <c r="L789" s="48">
        <f>IF(K789=1,"",IF(J789&lt;1.7,66,IF(J789&lt;2,(J789-1.7)*$F$11+66,IF(J789&lt;2.3,(J789-2)*$F$10+70,IF(J789&lt;2.7,(J789-2.3)*$F$9+73,IF(J789&lt;3,(J789-2.7)*$F$8+76,IF(J789&lt;3.3,(J789-3)*$F$7+80,IF(J789&lt;3.7,(J789-3.3)*$F$6+83,IF(J789&lt;4,(J789-3.7)*$F$5+87,IF(J789&lt;4.3,(J789-4)*$F$4+92,IF(J789&lt;=5,(J789-4.3)*$F$3+98,J789)))))))))))</f>
        <v>90.66</v>
      </c>
      <c r="M789" s="41">
        <f t="shared" si="15"/>
        <v>0.447076523602631</v>
      </c>
    </row>
    <row r="790" spans="8:13">
      <c r="H790" s="8">
        <v>967</v>
      </c>
      <c r="I790" s="8" t="s">
        <v>1052</v>
      </c>
      <c r="J790">
        <v>86.38</v>
      </c>
      <c r="K790">
        <v>0</v>
      </c>
      <c r="L790" s="48">
        <f>IF(K790=1,"",IF(J790&lt;1.7,66,IF(J790&lt;2,(J790-1.7)*$F$11+66,IF(J790&lt;2.3,(J790-2)*$F$10+70,IF(J790&lt;2.7,(J790-2.3)*$F$9+73,IF(J790&lt;3,(J790-2.7)*$F$8+76,IF(J790&lt;3.3,(J790-3)*$F$7+80,IF(J790&lt;3.7,(J790-3.3)*$F$6+83,IF(J790&lt;4,(J790-3.7)*$F$5+87,IF(J790&lt;4.3,(J790-4)*$F$4+92,IF(J790&lt;=5,(J790-4.3)*$F$3+98,J790)))))))))))</f>
        <v>86.38</v>
      </c>
      <c r="M790" s="41">
        <f t="shared" si="15"/>
        <v>-0.652513659738925</v>
      </c>
    </row>
    <row r="791" spans="8:13">
      <c r="H791" s="8">
        <v>968</v>
      </c>
      <c r="I791" s="8" t="s">
        <v>1053</v>
      </c>
      <c r="J791">
        <v>86.36</v>
      </c>
      <c r="K791">
        <v>0</v>
      </c>
      <c r="L791" s="48">
        <f>IF(K791=1,"",IF(J791&lt;1.7,66,IF(J791&lt;2,(J791-1.7)*$F$11+66,IF(J791&lt;2.3,(J791-2)*$F$10+70,IF(J791&lt;2.7,(J791-2.3)*$F$9+73,IF(J791&lt;3,(J791-2.7)*$F$8+76,IF(J791&lt;3.3,(J791-3)*$F$7+80,IF(J791&lt;3.7,(J791-3.3)*$F$6+83,IF(J791&lt;4,(J791-3.7)*$F$5+87,IF(J791&lt;4.3,(J791-4)*$F$4+92,IF(J791&lt;=5,(J791-4.3)*$F$3+98,J791)))))))))))</f>
        <v>86.36</v>
      </c>
      <c r="M791" s="41">
        <f t="shared" si="15"/>
        <v>-0.657651931623698</v>
      </c>
    </row>
    <row r="792" spans="8:13">
      <c r="H792" s="8">
        <v>971</v>
      </c>
      <c r="I792" s="8" t="s">
        <v>1054</v>
      </c>
      <c r="J792">
        <v>86.61</v>
      </c>
      <c r="K792">
        <v>0</v>
      </c>
      <c r="L792" s="48">
        <f>IF(K792=1,"",IF(J792&lt;1.7,66,IF(J792&lt;2,(J792-1.7)*$F$11+66,IF(J792&lt;2.3,(J792-2)*$F$10+70,IF(J792&lt;2.7,(J792-2.3)*$F$9+73,IF(J792&lt;3,(J792-2.7)*$F$8+76,IF(J792&lt;3.3,(J792-3)*$F$7+80,IF(J792&lt;3.7,(J792-3.3)*$F$6+83,IF(J792&lt;4,(J792-3.7)*$F$5+87,IF(J792&lt;4.3,(J792-4)*$F$4+92,IF(J792&lt;=5,(J792-4.3)*$F$3+98,J792)))))))))))</f>
        <v>86.61</v>
      </c>
      <c r="M792" s="41">
        <f t="shared" si="15"/>
        <v>-0.593423533064028</v>
      </c>
    </row>
    <row r="793" spans="8:13">
      <c r="H793" s="8">
        <v>972</v>
      </c>
      <c r="I793" s="8" t="s">
        <v>1055</v>
      </c>
      <c r="J793">
        <v>85.57</v>
      </c>
      <c r="K793">
        <v>0</v>
      </c>
      <c r="L793" s="48">
        <f>IF(K793=1,"",IF(J793&lt;1.7,66,IF(J793&lt;2,(J793-1.7)*$F$11+66,IF(J793&lt;2.3,(J793-2)*$F$10+70,IF(J793&lt;2.7,(J793-2.3)*$F$9+73,IF(J793&lt;3,(J793-2.7)*$F$8+76,IF(J793&lt;3.3,(J793-3)*$F$7+80,IF(J793&lt;3.7,(J793-3.3)*$F$6+83,IF(J793&lt;4,(J793-3.7)*$F$5+87,IF(J793&lt;4.3,(J793-4)*$F$4+92,IF(J793&lt;=5,(J793-4.3)*$F$3+98,J793)))))))))))</f>
        <v>85.57</v>
      </c>
      <c r="M793" s="41">
        <f t="shared" si="15"/>
        <v>-0.860613671072258</v>
      </c>
    </row>
    <row r="794" spans="8:13">
      <c r="H794" s="8">
        <v>973</v>
      </c>
      <c r="I794" s="8" t="s">
        <v>1056</v>
      </c>
      <c r="J794">
        <v>88.12</v>
      </c>
      <c r="K794">
        <v>0</v>
      </c>
      <c r="L794" s="48">
        <f>IF(K794=1,"",IF(J794&lt;1.7,66,IF(J794&lt;2,(J794-1.7)*$F$11+66,IF(J794&lt;2.3,(J794-2)*$F$10+70,IF(J794&lt;2.7,(J794-2.3)*$F$9+73,IF(J794&lt;3,(J794-2.7)*$F$8+76,IF(J794&lt;3.3,(J794-3)*$F$7+80,IF(J794&lt;3.7,(J794-3.3)*$F$6+83,IF(J794&lt;4,(J794-3.7)*$F$5+87,IF(J794&lt;4.3,(J794-4)*$F$4+92,IF(J794&lt;=5,(J794-4.3)*$F$3+98,J794)))))))))))</f>
        <v>88.12</v>
      </c>
      <c r="M794" s="41">
        <f t="shared" si="15"/>
        <v>-0.205484005763618</v>
      </c>
    </row>
    <row r="795" spans="8:13">
      <c r="H795" s="8">
        <v>974</v>
      </c>
      <c r="I795" s="8" t="s">
        <v>1057</v>
      </c>
      <c r="J795">
        <v>88.93</v>
      </c>
      <c r="K795">
        <v>0</v>
      </c>
      <c r="L795" s="48">
        <f>IF(K795=1,"",IF(J795&lt;1.7,66,IF(J795&lt;2,(J795-1.7)*$F$11+66,IF(J795&lt;2.3,(J795-2)*$F$10+70,IF(J795&lt;2.7,(J795-2.3)*$F$9+73,IF(J795&lt;3,(J795-2.7)*$F$8+76,IF(J795&lt;3.3,(J795-3)*$F$7+80,IF(J795&lt;3.7,(J795-3.3)*$F$6+83,IF(J795&lt;4,(J795-3.7)*$F$5+87,IF(J795&lt;4.3,(J795-4)*$F$4+92,IF(J795&lt;=5,(J795-4.3)*$F$3+98,J795)))))))))))</f>
        <v>88.93</v>
      </c>
      <c r="M795" s="41">
        <f t="shared" si="15"/>
        <v>0.00261600556971473</v>
      </c>
    </row>
    <row r="796" spans="8:13">
      <c r="H796" s="8">
        <v>975</v>
      </c>
      <c r="I796" s="8" t="s">
        <v>1058</v>
      </c>
      <c r="J796">
        <v>91.2</v>
      </c>
      <c r="K796">
        <v>0</v>
      </c>
      <c r="L796" s="48">
        <f>IF(K796=1,"",IF(J796&lt;1.7,66,IF(J796&lt;2,(J796-1.7)*$F$11+66,IF(J796&lt;2.3,(J796-2)*$F$10+70,IF(J796&lt;2.7,(J796-2.3)*$F$9+73,IF(J796&lt;3,(J796-2.7)*$F$8+76,IF(J796&lt;3.3,(J796-3)*$F$7+80,IF(J796&lt;3.7,(J796-3.3)*$F$6+83,IF(J796&lt;4,(J796-3.7)*$F$5+87,IF(J796&lt;4.3,(J796-4)*$F$4+92,IF(J796&lt;=5,(J796-4.3)*$F$3+98,J796)))))))))))</f>
        <v>91.2</v>
      </c>
      <c r="M796" s="41">
        <f t="shared" si="15"/>
        <v>0.58580986449152</v>
      </c>
    </row>
    <row r="797" spans="8:13">
      <c r="H797" s="8">
        <v>976</v>
      </c>
      <c r="I797" s="8" t="s">
        <v>1059</v>
      </c>
      <c r="J797">
        <v>89.31</v>
      </c>
      <c r="K797">
        <v>0</v>
      </c>
      <c r="L797" s="48">
        <f>IF(K797=1,"",IF(J797&lt;1.7,66,IF(J797&lt;2,(J797-1.7)*$F$11+66,IF(J797&lt;2.3,(J797-2)*$F$10+70,IF(J797&lt;2.7,(J797-2.3)*$F$9+73,IF(J797&lt;3,(J797-2.7)*$F$8+76,IF(J797&lt;3.3,(J797-3)*$F$7+80,IF(J797&lt;3.7,(J797-3.3)*$F$6+83,IF(J797&lt;4,(J797-3.7)*$F$5+87,IF(J797&lt;4.3,(J797-4)*$F$4+92,IF(J797&lt;=5,(J797-4.3)*$F$3+98,J797)))))))))))</f>
        <v>89.31</v>
      </c>
      <c r="M797" s="41">
        <f t="shared" si="15"/>
        <v>0.100243171380412</v>
      </c>
    </row>
    <row r="798" spans="8:13">
      <c r="H798" s="8">
        <v>977</v>
      </c>
      <c r="I798" s="8" t="s">
        <v>1060</v>
      </c>
      <c r="J798">
        <v>87.63</v>
      </c>
      <c r="K798">
        <v>0</v>
      </c>
      <c r="L798" s="48">
        <f>IF(K798=1,"",IF(J798&lt;1.7,66,IF(J798&lt;2,(J798-1.7)*$F$11+66,IF(J798&lt;2.3,(J798-2)*$F$10+70,IF(J798&lt;2.7,(J798-2.3)*$F$9+73,IF(J798&lt;3,(J798-2.7)*$F$8+76,IF(J798&lt;3.3,(J798-3)*$F$7+80,IF(J798&lt;3.7,(J798-3.3)*$F$6+83,IF(J798&lt;4,(J798-3.7)*$F$5+87,IF(J798&lt;4.3,(J798-4)*$F$4+92,IF(J798&lt;=5,(J798-4.3)*$F$3+98,J798)))))))))))</f>
        <v>87.63</v>
      </c>
      <c r="M798" s="41">
        <f t="shared" si="15"/>
        <v>-0.331371666940574</v>
      </c>
    </row>
    <row r="799" spans="8:13">
      <c r="H799" s="8">
        <v>978</v>
      </c>
      <c r="I799" s="8" t="s">
        <v>1061</v>
      </c>
      <c r="J799">
        <v>90.11</v>
      </c>
      <c r="K799">
        <v>0</v>
      </c>
      <c r="L799" s="48">
        <f>IF(K799=1,"",IF(J799&lt;1.7,66,IF(J799&lt;2,(J799-1.7)*$F$11+66,IF(J799&lt;2.3,(J799-2)*$F$10+70,IF(J799&lt;2.7,(J799-2.3)*$F$9+73,IF(J799&lt;3,(J799-2.7)*$F$8+76,IF(J799&lt;3.3,(J799-3)*$F$7+80,IF(J799&lt;3.7,(J799-3.3)*$F$6+83,IF(J799&lt;4,(J799-3.7)*$F$5+87,IF(J799&lt;4.3,(J799-4)*$F$4+92,IF(J799&lt;=5,(J799-4.3)*$F$3+98,J799)))))))))))</f>
        <v>90.11</v>
      </c>
      <c r="M799" s="41">
        <f t="shared" si="15"/>
        <v>0.305774046771357</v>
      </c>
    </row>
    <row r="800" spans="8:13">
      <c r="H800" s="8">
        <v>979</v>
      </c>
      <c r="I800" s="8" t="s">
        <v>1062</v>
      </c>
      <c r="J800">
        <v>87.15</v>
      </c>
      <c r="K800">
        <v>0</v>
      </c>
      <c r="L800" s="48">
        <f>IF(K800=1,"",IF(J800&lt;1.7,66,IF(J800&lt;2,(J800-1.7)*$F$11+66,IF(J800&lt;2.3,(J800-2)*$F$10+70,IF(J800&lt;2.7,(J800-2.3)*$F$9+73,IF(J800&lt;3,(J800-2.7)*$F$8+76,IF(J800&lt;3.3,(J800-3)*$F$7+80,IF(J800&lt;3.7,(J800-3.3)*$F$6+83,IF(J800&lt;4,(J800-3.7)*$F$5+87,IF(J800&lt;4.3,(J800-4)*$F$4+92,IF(J800&lt;=5,(J800-4.3)*$F$3+98,J800)))))))))))</f>
        <v>87.15</v>
      </c>
      <c r="M800" s="41">
        <f t="shared" si="15"/>
        <v>-0.454690192175138</v>
      </c>
    </row>
    <row r="801" spans="8:13">
      <c r="H801" s="8">
        <v>980</v>
      </c>
      <c r="I801" s="8" t="s">
        <v>1063</v>
      </c>
      <c r="J801">
        <v>88.28</v>
      </c>
      <c r="K801">
        <v>0</v>
      </c>
      <c r="L801" s="48">
        <f>IF(K801=1,"",IF(J801&lt;1.7,66,IF(J801&lt;2,(J801-1.7)*$F$11+66,IF(J801&lt;2.3,(J801-2)*$F$10+70,IF(J801&lt;2.7,(J801-2.3)*$F$9+73,IF(J801&lt;3,(J801-2.7)*$F$8+76,IF(J801&lt;3.3,(J801-3)*$F$7+80,IF(J801&lt;3.7,(J801-3.3)*$F$6+83,IF(J801&lt;4,(J801-3.7)*$F$5+87,IF(J801&lt;4.3,(J801-4)*$F$4+92,IF(J801&lt;=5,(J801-4.3)*$F$3+98,J801)))))))))))</f>
        <v>88.28</v>
      </c>
      <c r="M801" s="41">
        <f t="shared" si="15"/>
        <v>-0.164377830685429</v>
      </c>
    </row>
    <row r="802" spans="8:13">
      <c r="H802" s="8">
        <v>981</v>
      </c>
      <c r="I802" s="8" t="s">
        <v>1064</v>
      </c>
      <c r="J802">
        <v>89.19</v>
      </c>
      <c r="K802">
        <v>0</v>
      </c>
      <c r="L802" s="48">
        <f>IF(K802=1,"",IF(J802&lt;1.7,66,IF(J802&lt;2,(J802-1.7)*$F$11+66,IF(J802&lt;2.3,(J802-2)*$F$10+70,IF(J802&lt;2.7,(J802-2.3)*$F$9+73,IF(J802&lt;3,(J802-2.7)*$F$8+76,IF(J802&lt;3.3,(J802-3)*$F$7+80,IF(J802&lt;3.7,(J802-3.3)*$F$6+83,IF(J802&lt;4,(J802-3.7)*$F$5+87,IF(J802&lt;4.3,(J802-4)*$F$4+92,IF(J802&lt;=5,(J802-4.3)*$F$3+98,J802)))))))))))</f>
        <v>89.19</v>
      </c>
      <c r="M802" s="41">
        <f t="shared" si="15"/>
        <v>0.0694135400717695</v>
      </c>
    </row>
    <row r="803" spans="8:13">
      <c r="H803" s="8">
        <v>982</v>
      </c>
      <c r="I803" s="8" t="s">
        <v>1065</v>
      </c>
      <c r="J803">
        <v>88.65</v>
      </c>
      <c r="K803">
        <v>0</v>
      </c>
      <c r="L803" s="48">
        <f>IF(K803=1,"",IF(J803&lt;1.7,66,IF(J803&lt;2,(J803-1.7)*$F$11+66,IF(J803&lt;2.3,(J803-2)*$F$10+70,IF(J803&lt;2.7,(J803-2.3)*$F$9+73,IF(J803&lt;3,(J803-2.7)*$F$8+76,IF(J803&lt;3.3,(J803-3)*$F$7+80,IF(J803&lt;3.7,(J803-3.3)*$F$6+83,IF(J803&lt;4,(J803-3.7)*$F$5+87,IF(J803&lt;4.3,(J803-4)*$F$4+92,IF(J803&lt;=5,(J803-4.3)*$F$3+98,J803)))))))))))</f>
        <v>88.65</v>
      </c>
      <c r="M803" s="41">
        <f t="shared" si="15"/>
        <v>-0.0693198008171163</v>
      </c>
    </row>
    <row r="804" spans="8:13">
      <c r="H804" s="8">
        <v>983</v>
      </c>
      <c r="I804" s="8" t="s">
        <v>1066</v>
      </c>
      <c r="J804">
        <v>88.29</v>
      </c>
      <c r="K804">
        <v>0</v>
      </c>
      <c r="L804" s="48">
        <f>IF(K804=1,"",IF(J804&lt;1.7,66,IF(J804&lt;2,(J804-1.7)*$F$11+66,IF(J804&lt;2.3,(J804-2)*$F$10+70,IF(J804&lt;2.7,(J804-2.3)*$F$9+73,IF(J804&lt;3,(J804-2.7)*$F$8+76,IF(J804&lt;3.3,(J804-3)*$F$7+80,IF(J804&lt;3.7,(J804-3.3)*$F$6+83,IF(J804&lt;4,(J804-3.7)*$F$5+87,IF(J804&lt;4.3,(J804-4)*$F$4+92,IF(J804&lt;=5,(J804-4.3)*$F$3+98,J804)))))))))))</f>
        <v>88.29</v>
      </c>
      <c r="M804" s="41">
        <f t="shared" si="15"/>
        <v>-0.161808694743041</v>
      </c>
    </row>
    <row r="805" spans="8:13">
      <c r="H805" s="8">
        <v>984</v>
      </c>
      <c r="I805" s="8" t="s">
        <v>1067</v>
      </c>
      <c r="J805">
        <v>87.92</v>
      </c>
      <c r="K805">
        <v>0</v>
      </c>
      <c r="L805" s="48">
        <f>IF(K805=1,"",IF(J805&lt;1.7,66,IF(J805&lt;2,(J805-1.7)*$F$11+66,IF(J805&lt;2.3,(J805-2)*$F$10+70,IF(J805&lt;2.7,(J805-2.3)*$F$9+73,IF(J805&lt;3,(J805-2.7)*$F$8+76,IF(J805&lt;3.3,(J805-3)*$F$7+80,IF(J805&lt;3.7,(J805-3.3)*$F$6+83,IF(J805&lt;4,(J805-3.7)*$F$5+87,IF(J805&lt;4.3,(J805-4)*$F$4+92,IF(J805&lt;=5,(J805-4.3)*$F$3+98,J805)))))))))))</f>
        <v>87.92</v>
      </c>
      <c r="M805" s="41">
        <f t="shared" si="15"/>
        <v>-0.256866724611355</v>
      </c>
    </row>
    <row r="806" spans="8:13">
      <c r="H806" s="8">
        <v>985</v>
      </c>
      <c r="I806" s="8" t="s">
        <v>1068</v>
      </c>
      <c r="J806">
        <v>89.51</v>
      </c>
      <c r="K806">
        <v>0</v>
      </c>
      <c r="L806" s="48">
        <f>IF(K806=1,"",IF(J806&lt;1.7,66,IF(J806&lt;2,(J806-1.7)*$F$11+66,IF(J806&lt;2.3,(J806-2)*$F$10+70,IF(J806&lt;2.7,(J806-2.3)*$F$9+73,IF(J806&lt;3,(J806-2.7)*$F$8+76,IF(J806&lt;3.3,(J806-3)*$F$7+80,IF(J806&lt;3.7,(J806-3.3)*$F$6+83,IF(J806&lt;4,(J806-3.7)*$F$5+87,IF(J806&lt;4.3,(J806-4)*$F$4+92,IF(J806&lt;=5,(J806-4.3)*$F$3+98,J806)))))))))))</f>
        <v>89.51</v>
      </c>
      <c r="M806" s="41">
        <f t="shared" si="15"/>
        <v>0.151625890228149</v>
      </c>
    </row>
    <row r="807" spans="8:13">
      <c r="H807" s="8">
        <v>986</v>
      </c>
      <c r="I807" s="8" t="s">
        <v>1069</v>
      </c>
      <c r="J807">
        <v>87.69</v>
      </c>
      <c r="K807">
        <v>0</v>
      </c>
      <c r="L807" s="48">
        <f>IF(K807=1,"",IF(J807&lt;1.7,66,IF(J807&lt;2,(J807-1.7)*$F$11+66,IF(J807&lt;2.3,(J807-2)*$F$10+70,IF(J807&lt;2.7,(J807-2.3)*$F$9+73,IF(J807&lt;3,(J807-2.7)*$F$8+76,IF(J807&lt;3.3,(J807-3)*$F$7+80,IF(J807&lt;3.7,(J807-3.3)*$F$6+83,IF(J807&lt;4,(J807-3.7)*$F$5+87,IF(J807&lt;4.3,(J807-4)*$F$4+92,IF(J807&lt;=5,(J807-4.3)*$F$3+98,J807)))))))))))</f>
        <v>87.69</v>
      </c>
      <c r="M807" s="41">
        <f t="shared" si="15"/>
        <v>-0.315956851286252</v>
      </c>
    </row>
    <row r="808" spans="8:13">
      <c r="H808" s="8">
        <v>987</v>
      </c>
      <c r="I808" s="8" t="s">
        <v>1070</v>
      </c>
      <c r="J808">
        <v>85.83</v>
      </c>
      <c r="K808">
        <v>0</v>
      </c>
      <c r="L808" s="48">
        <f>IF(K808=1,"",IF(J808&lt;1.7,66,IF(J808&lt;2,(J808-1.7)*$F$11+66,IF(J808&lt;2.3,(J808-2)*$F$10+70,IF(J808&lt;2.7,(J808-2.3)*$F$9+73,IF(J808&lt;3,(J808-2.7)*$F$8+76,IF(J808&lt;3.3,(J808-3)*$F$7+80,IF(J808&lt;3.7,(J808-3.3)*$F$6+83,IF(J808&lt;4,(J808-3.7)*$F$5+87,IF(J808&lt;4.3,(J808-4)*$F$4+92,IF(J808&lt;=5,(J808-4.3)*$F$3+98,J808)))))))))))</f>
        <v>85.83</v>
      </c>
      <c r="M808" s="41">
        <f t="shared" si="15"/>
        <v>-0.793816136570199</v>
      </c>
    </row>
    <row r="809" spans="8:13">
      <c r="H809" s="8">
        <v>988</v>
      </c>
      <c r="I809" s="8" t="s">
        <v>1071</v>
      </c>
      <c r="J809">
        <v>88.86</v>
      </c>
      <c r="K809">
        <v>0</v>
      </c>
      <c r="L809" s="48">
        <f>IF(K809=1,"",IF(J809&lt;1.7,66,IF(J809&lt;2,(J809-1.7)*$F$11+66,IF(J809&lt;2.3,(J809-2)*$F$10+70,IF(J809&lt;2.7,(J809-2.3)*$F$9+73,IF(J809&lt;3,(J809-2.7)*$F$8+76,IF(J809&lt;3.3,(J809-3)*$F$7+80,IF(J809&lt;3.7,(J809-3.3)*$F$6+83,IF(J809&lt;4,(J809-3.7)*$F$5+87,IF(J809&lt;4.3,(J809-4)*$F$4+92,IF(J809&lt;=5,(J809-4.3)*$F$3+98,J809)))))))))))</f>
        <v>88.86</v>
      </c>
      <c r="M809" s="41">
        <f t="shared" si="15"/>
        <v>-0.0153679460269948</v>
      </c>
    </row>
    <row r="810" spans="8:13">
      <c r="H810" s="8">
        <v>989</v>
      </c>
      <c r="I810" s="8" t="s">
        <v>1072</v>
      </c>
      <c r="J810">
        <v>87.75</v>
      </c>
      <c r="K810">
        <v>0</v>
      </c>
      <c r="L810" s="48">
        <f>IF(K810=1,"",IF(J810&lt;1.7,66,IF(J810&lt;2,(J810-1.7)*$F$11+66,IF(J810&lt;2.3,(J810-2)*$F$10+70,IF(J810&lt;2.7,(J810-2.3)*$F$9+73,IF(J810&lt;3,(J810-2.7)*$F$8+76,IF(J810&lt;3.3,(J810-3)*$F$7+80,IF(J810&lt;3.7,(J810-3.3)*$F$6+83,IF(J810&lt;4,(J810-3.7)*$F$5+87,IF(J810&lt;4.3,(J810-4)*$F$4+92,IF(J810&lt;=5,(J810-4.3)*$F$3+98,J810)))))))))))</f>
        <v>87.75</v>
      </c>
      <c r="M810" s="41">
        <f t="shared" si="15"/>
        <v>-0.300542035631931</v>
      </c>
    </row>
    <row r="811" spans="8:13">
      <c r="H811" s="8">
        <v>990</v>
      </c>
      <c r="I811" s="8" t="s">
        <v>1073</v>
      </c>
      <c r="J811">
        <v>86.51</v>
      </c>
      <c r="K811">
        <v>0</v>
      </c>
      <c r="L811" s="48">
        <f>IF(K811=1,"",IF(J811&lt;1.7,66,IF(J811&lt;2,(J811-1.7)*$F$11+66,IF(J811&lt;2.3,(J811-2)*$F$10+70,IF(J811&lt;2.7,(J811-2.3)*$F$9+73,IF(J811&lt;3,(J811-2.7)*$F$8+76,IF(J811&lt;3.3,(J811-3)*$F$7+80,IF(J811&lt;3.7,(J811-3.3)*$F$6+83,IF(J811&lt;4,(J811-3.7)*$F$5+87,IF(J811&lt;4.3,(J811-4)*$F$4+92,IF(J811&lt;=5,(J811-4.3)*$F$3+98,J811)))))))))))</f>
        <v>86.51</v>
      </c>
      <c r="M811" s="41">
        <f t="shared" si="15"/>
        <v>-0.619114892487894</v>
      </c>
    </row>
    <row r="812" spans="8:13">
      <c r="H812" s="8">
        <v>991</v>
      </c>
      <c r="I812" s="8" t="s">
        <v>1074</v>
      </c>
      <c r="J812">
        <v>4.29</v>
      </c>
      <c r="K812">
        <v>0</v>
      </c>
      <c r="L812" s="48">
        <f>IF(K812=1,"",IF(J812&lt;1.7,66,IF(J812&lt;2,(J812-1.7)*$F$11+66,IF(J812&lt;2.3,(J812-2)*$F$10+70,IF(J812&lt;2.7,(J812-2.3)*$F$9+73,IF(J812&lt;3,(J812-2.7)*$F$8+76,IF(J812&lt;3.3,(J812-3)*$F$7+80,IF(J812&lt;3.7,(J812-3.3)*$F$6+83,IF(J812&lt;4,(J812-3.7)*$F$5+87,IF(J812&lt;4.3,(J812-4)*$F$4+92,IF(J812&lt;=5,(J812-4.3)*$F$3+98,J812)))))))))))</f>
        <v>97.8</v>
      </c>
      <c r="M812" s="41">
        <f t="shared" si="15"/>
        <v>2.28143958646681</v>
      </c>
    </row>
    <row r="813" spans="8:13">
      <c r="H813" s="8">
        <v>992</v>
      </c>
      <c r="I813" s="8" t="s">
        <v>1075</v>
      </c>
      <c r="J813">
        <v>90.41</v>
      </c>
      <c r="K813">
        <v>0</v>
      </c>
      <c r="L813" s="48">
        <f>IF(K813=1,"",IF(J813&lt;1.7,66,IF(J813&lt;2,(J813-1.7)*$F$11+66,IF(J813&lt;2.3,(J813-2)*$F$10+70,IF(J813&lt;2.7,(J813-2.3)*$F$9+73,IF(J813&lt;3,(J813-2.7)*$F$8+76,IF(J813&lt;3.3,(J813-3)*$F$7+80,IF(J813&lt;3.7,(J813-3.3)*$F$6+83,IF(J813&lt;4,(J813-3.7)*$F$5+87,IF(J813&lt;4.3,(J813-4)*$F$4+92,IF(J813&lt;=5,(J813-4.3)*$F$3+98,J813)))))))))))</f>
        <v>90.41</v>
      </c>
      <c r="M813" s="41">
        <f t="shared" si="15"/>
        <v>0.38284812504296</v>
      </c>
    </row>
    <row r="814" spans="8:13">
      <c r="H814" s="8">
        <v>993</v>
      </c>
      <c r="I814" s="8" t="s">
        <v>1076</v>
      </c>
      <c r="J814">
        <v>86.6</v>
      </c>
      <c r="K814">
        <v>0</v>
      </c>
      <c r="L814" s="48">
        <f>IF(K814=1,"",IF(J814&lt;1.7,66,IF(J814&lt;2,(J814-1.7)*$F$11+66,IF(J814&lt;2.3,(J814-2)*$F$10+70,IF(J814&lt;2.7,(J814-2.3)*$F$9+73,IF(J814&lt;3,(J814-2.7)*$F$8+76,IF(J814&lt;3.3,(J814-3)*$F$7+80,IF(J814&lt;3.7,(J814-3.3)*$F$6+83,IF(J814&lt;4,(J814-3.7)*$F$5+87,IF(J814&lt;4.3,(J814-4)*$F$4+92,IF(J814&lt;=5,(J814-4.3)*$F$3+98,J814)))))))))))</f>
        <v>86.6</v>
      </c>
      <c r="M814" s="41">
        <f t="shared" si="15"/>
        <v>-0.595992669006416</v>
      </c>
    </row>
    <row r="815" spans="8:13">
      <c r="H815" s="8">
        <v>994</v>
      </c>
      <c r="I815" s="8" t="s">
        <v>1077</v>
      </c>
      <c r="J815">
        <v>4.61</v>
      </c>
      <c r="K815">
        <v>0</v>
      </c>
      <c r="L815" s="48">
        <f>IF(K815=1,"",IF(J815&lt;1.7,66,IF(J815&lt;2,(J815-1.7)*$F$11+66,IF(J815&lt;2.3,(J815-2)*$F$10+70,IF(J815&lt;2.7,(J815-2.3)*$F$9+73,IF(J815&lt;3,(J815-2.7)*$F$8+76,IF(J815&lt;3.3,(J815-3)*$F$7+80,IF(J815&lt;3.7,(J815-3.3)*$F$6+83,IF(J815&lt;4,(J815-3.7)*$F$5+87,IF(J815&lt;4.3,(J815-4)*$F$4+92,IF(J815&lt;=5,(J815-4.3)*$F$3+98,J815)))))))))))</f>
        <v>98.8857142857143</v>
      </c>
      <c r="M815" s="41">
        <f t="shared" si="15"/>
        <v>2.56037434592595</v>
      </c>
    </row>
    <row r="816" spans="8:13">
      <c r="H816" s="8">
        <v>995</v>
      </c>
      <c r="I816" s="8" t="s">
        <v>1078</v>
      </c>
      <c r="J816">
        <v>87.82</v>
      </c>
      <c r="K816">
        <v>0</v>
      </c>
      <c r="L816" s="48">
        <f>IF(K816=1,"",IF(J816&lt;1.7,66,IF(J816&lt;2,(J816-1.7)*$F$11+66,IF(J816&lt;2.3,(J816-2)*$F$10+70,IF(J816&lt;2.7,(J816-2.3)*$F$9+73,IF(J816&lt;3,(J816-2.7)*$F$8+76,IF(J816&lt;3.3,(J816-3)*$F$7+80,IF(J816&lt;3.7,(J816-3.3)*$F$6+83,IF(J816&lt;4,(J816-3.7)*$F$5+87,IF(J816&lt;4.3,(J816-4)*$F$4+92,IF(J816&lt;=5,(J816-4.3)*$F$3+98,J816)))))))))))</f>
        <v>87.82</v>
      </c>
      <c r="M816" s="41">
        <f t="shared" si="15"/>
        <v>-0.282558084035225</v>
      </c>
    </row>
    <row r="817" spans="8:13">
      <c r="H817" s="8">
        <v>996</v>
      </c>
      <c r="I817" s="8" t="s">
        <v>1079</v>
      </c>
      <c r="J817">
        <v>88.62</v>
      </c>
      <c r="K817">
        <v>0</v>
      </c>
      <c r="L817" s="48">
        <f>IF(K817=1,"",IF(J817&lt;1.7,66,IF(J817&lt;2,(J817-1.7)*$F$11+66,IF(J817&lt;2.3,(J817-2)*$F$10+70,IF(J817&lt;2.7,(J817-2.3)*$F$9+73,IF(J817&lt;3,(J817-2.7)*$F$8+76,IF(J817&lt;3.3,(J817-3)*$F$7+80,IF(J817&lt;3.7,(J817-3.3)*$F$6+83,IF(J817&lt;4,(J817-3.7)*$F$5+87,IF(J817&lt;4.3,(J817-4)*$F$4+92,IF(J817&lt;=5,(J817-4.3)*$F$3+98,J817)))))))))))</f>
        <v>88.62</v>
      </c>
      <c r="M817" s="41">
        <f t="shared" si="15"/>
        <v>-0.077027208644277</v>
      </c>
    </row>
    <row r="818" spans="8:13">
      <c r="H818" s="8">
        <v>997</v>
      </c>
      <c r="I818" s="8" t="s">
        <v>1080</v>
      </c>
      <c r="J818">
        <v>85.78</v>
      </c>
      <c r="K818">
        <v>0</v>
      </c>
      <c r="L818" s="48">
        <f>IF(K818=1,"",IF(J818&lt;1.7,66,IF(J818&lt;2,(J818-1.7)*$F$11+66,IF(J818&lt;2.3,(J818-2)*$F$10+70,IF(J818&lt;2.7,(J818-2.3)*$F$9+73,IF(J818&lt;3,(J818-2.7)*$F$8+76,IF(J818&lt;3.3,(J818-3)*$F$7+80,IF(J818&lt;3.7,(J818-3.3)*$F$6+83,IF(J818&lt;4,(J818-3.7)*$F$5+87,IF(J818&lt;4.3,(J818-4)*$F$4+92,IF(J818&lt;=5,(J818-4.3)*$F$3+98,J818)))))))))))</f>
        <v>85.78</v>
      </c>
      <c r="M818" s="41">
        <f t="shared" si="15"/>
        <v>-0.806661816282133</v>
      </c>
    </row>
    <row r="819" spans="8:13">
      <c r="H819" s="8">
        <v>999</v>
      </c>
      <c r="I819" s="8" t="s">
        <v>1081</v>
      </c>
      <c r="J819">
        <v>85.32</v>
      </c>
      <c r="K819">
        <v>0</v>
      </c>
      <c r="L819" s="48">
        <f>IF(K819=1,"",IF(J819&lt;1.7,66,IF(J819&lt;2,(J819-1.7)*$F$11+66,IF(J819&lt;2.3,(J819-2)*$F$10+70,IF(J819&lt;2.7,(J819-2.3)*$F$9+73,IF(J819&lt;3,(J819-2.7)*$F$8+76,IF(J819&lt;3.3,(J819-3)*$F$7+80,IF(J819&lt;3.7,(J819-3.3)*$F$6+83,IF(J819&lt;4,(J819-3.7)*$F$5+87,IF(J819&lt;4.3,(J819-4)*$F$4+92,IF(J819&lt;=5,(J819-4.3)*$F$3+98,J819)))))))))))</f>
        <v>85.32</v>
      </c>
      <c r="M819" s="41">
        <f t="shared" si="15"/>
        <v>-0.924842069631928</v>
      </c>
    </row>
    <row r="820" spans="8:13">
      <c r="H820" s="8">
        <v>1000</v>
      </c>
      <c r="I820" s="8" t="s">
        <v>1082</v>
      </c>
      <c r="J820">
        <v>88.15</v>
      </c>
      <c r="K820">
        <v>0</v>
      </c>
      <c r="L820" s="48">
        <f>IF(K820=1,"",IF(J820&lt;1.7,66,IF(J820&lt;2,(J820-1.7)*$F$11+66,IF(J820&lt;2.3,(J820-2)*$F$10+70,IF(J820&lt;2.7,(J820-2.3)*$F$9+73,IF(J820&lt;3,(J820-2.7)*$F$8+76,IF(J820&lt;3.3,(J820-3)*$F$7+80,IF(J820&lt;3.7,(J820-3.3)*$F$6+83,IF(J820&lt;4,(J820-3.7)*$F$5+87,IF(J820&lt;4.3,(J820-4)*$F$4+92,IF(J820&lt;=5,(J820-4.3)*$F$3+98,J820)))))))))))</f>
        <v>88.15</v>
      </c>
      <c r="M820" s="41">
        <f t="shared" si="15"/>
        <v>-0.197776597936457</v>
      </c>
    </row>
    <row r="821" spans="8:13">
      <c r="H821" s="8">
        <v>1001</v>
      </c>
      <c r="I821" s="8" t="s">
        <v>1083</v>
      </c>
      <c r="J821">
        <v>4.05</v>
      </c>
      <c r="K821">
        <v>0</v>
      </c>
      <c r="L821" s="48">
        <f>IF(K821=1,"",IF(J821&lt;1.7,66,IF(J821&lt;2,(J821-1.7)*$F$11+66,IF(J821&lt;2.3,(J821-2)*$F$10+70,IF(J821&lt;2.7,(J821-2.3)*$F$9+73,IF(J821&lt;3,(J821-2.7)*$F$8+76,IF(J821&lt;3.3,(J821-3)*$F$7+80,IF(J821&lt;3.7,(J821-3.3)*$F$6+83,IF(J821&lt;4,(J821-3.7)*$F$5+87,IF(J821&lt;4.3,(J821-4)*$F$4+92,IF(J821&lt;=5,(J821-4.3)*$F$3+98,J821)))))))))))</f>
        <v>93</v>
      </c>
      <c r="M821" s="41">
        <f t="shared" si="15"/>
        <v>1.04825433412115</v>
      </c>
    </row>
    <row r="822" spans="8:13">
      <c r="H822" s="8">
        <v>1002</v>
      </c>
      <c r="I822" s="8" t="s">
        <v>1084</v>
      </c>
      <c r="J822">
        <v>88.31</v>
      </c>
      <c r="K822">
        <v>0</v>
      </c>
      <c r="L822" s="48">
        <f>IF(K822=1,"",IF(J822&lt;1.7,66,IF(J822&lt;2,(J822-1.7)*$F$11+66,IF(J822&lt;2.3,(J822-2)*$F$10+70,IF(J822&lt;2.7,(J822-2.3)*$F$9+73,IF(J822&lt;3,(J822-2.7)*$F$8+76,IF(J822&lt;3.3,(J822-3)*$F$7+80,IF(J822&lt;3.7,(J822-3.3)*$F$6+83,IF(J822&lt;4,(J822-3.7)*$F$5+87,IF(J822&lt;4.3,(J822-4)*$F$4+92,IF(J822&lt;=5,(J822-4.3)*$F$3+98,J822)))))))))))</f>
        <v>88.31</v>
      </c>
      <c r="M822" s="41">
        <f t="shared" si="15"/>
        <v>-0.156670422858269</v>
      </c>
    </row>
    <row r="823" spans="8:13">
      <c r="H823" s="8">
        <v>1003</v>
      </c>
      <c r="I823" s="8" t="s">
        <v>1085</v>
      </c>
      <c r="J823">
        <v>86.03</v>
      </c>
      <c r="K823">
        <v>0</v>
      </c>
      <c r="L823" s="48">
        <f>IF(K823=1,"",IF(J823&lt;1.7,66,IF(J823&lt;2,(J823-1.7)*$F$11+66,IF(J823&lt;2.3,(J823-2)*$F$10+70,IF(J823&lt;2.7,(J823-2.3)*$F$9+73,IF(J823&lt;3,(J823-2.7)*$F$8+76,IF(J823&lt;3.3,(J823-3)*$F$7+80,IF(J823&lt;3.7,(J823-3.3)*$F$6+83,IF(J823&lt;4,(J823-3.7)*$F$5+87,IF(J823&lt;4.3,(J823-4)*$F$4+92,IF(J823&lt;=5,(J823-4.3)*$F$3+98,J823)))))))))))</f>
        <v>86.03</v>
      </c>
      <c r="M823" s="41">
        <f t="shared" si="15"/>
        <v>-0.742433417722462</v>
      </c>
    </row>
    <row r="824" spans="8:13">
      <c r="H824" s="8">
        <v>1004</v>
      </c>
      <c r="I824" s="8" t="s">
        <v>1086</v>
      </c>
      <c r="J824">
        <v>88.96</v>
      </c>
      <c r="K824">
        <v>0</v>
      </c>
      <c r="L824" s="48">
        <f>IF(K824=1,"",IF(J824&lt;1.7,66,IF(J824&lt;2,(J824-1.7)*$F$11+66,IF(J824&lt;2.3,(J824-2)*$F$10+70,IF(J824&lt;2.7,(J824-2.3)*$F$9+73,IF(J824&lt;3,(J824-2.7)*$F$8+76,IF(J824&lt;3.3,(J824-3)*$F$7+80,IF(J824&lt;3.7,(J824-3.3)*$F$6+83,IF(J824&lt;4,(J824-3.7)*$F$5+87,IF(J824&lt;4.3,(J824-4)*$F$4+92,IF(J824&lt;=5,(J824-4.3)*$F$3+98,J824)))))))))))</f>
        <v>88.96</v>
      </c>
      <c r="M824" s="41">
        <f t="shared" si="15"/>
        <v>0.0103234133968718</v>
      </c>
    </row>
    <row r="825" spans="8:13">
      <c r="H825" s="8">
        <v>1005</v>
      </c>
      <c r="I825" s="8" t="s">
        <v>1087</v>
      </c>
      <c r="J825">
        <v>90.1</v>
      </c>
      <c r="K825">
        <v>0</v>
      </c>
      <c r="L825" s="48">
        <f>IF(K825=1,"",IF(J825&lt;1.7,66,IF(J825&lt;2,(J825-1.7)*$F$11+66,IF(J825&lt;2.3,(J825-2)*$F$10+70,IF(J825&lt;2.7,(J825-2.3)*$F$9+73,IF(J825&lt;3,(J825-2.7)*$F$8+76,IF(J825&lt;3.3,(J825-3)*$F$7+80,IF(J825&lt;3.7,(J825-3.3)*$F$6+83,IF(J825&lt;4,(J825-3.7)*$F$5+87,IF(J825&lt;4.3,(J825-4)*$F$4+92,IF(J825&lt;=5,(J825-4.3)*$F$3+98,J825)))))))))))</f>
        <v>90.1</v>
      </c>
      <c r="M825" s="41">
        <f t="shared" si="15"/>
        <v>0.303204910828968</v>
      </c>
    </row>
    <row r="826" spans="8:13">
      <c r="H826" s="8">
        <v>1006</v>
      </c>
      <c r="I826" s="8" t="s">
        <v>1088</v>
      </c>
      <c r="J826">
        <v>4.67</v>
      </c>
      <c r="K826">
        <v>0</v>
      </c>
      <c r="L826" s="48">
        <f>IF(K826=1,"",IF(J826&lt;1.7,66,IF(J826&lt;2,(J826-1.7)*$F$11+66,IF(J826&lt;2.3,(J826-2)*$F$10+70,IF(J826&lt;2.7,(J826-2.3)*$F$9+73,IF(J826&lt;3,(J826-2.7)*$F$8+76,IF(J826&lt;3.3,(J826-3)*$F$7+80,IF(J826&lt;3.7,(J826-3.3)*$F$6+83,IF(J826&lt;4,(J826-3.7)*$F$5+87,IF(J826&lt;4.3,(J826-4)*$F$4+92,IF(J826&lt;=5,(J826-4.3)*$F$3+98,J826)))))))))))</f>
        <v>99.0571428571429</v>
      </c>
      <c r="M826" s="41">
        <f t="shared" si="15"/>
        <v>2.60441667636687</v>
      </c>
    </row>
    <row r="827" spans="8:13">
      <c r="H827" s="8">
        <v>1007</v>
      </c>
      <c r="I827" s="8" t="s">
        <v>1089</v>
      </c>
      <c r="J827">
        <v>87.11</v>
      </c>
      <c r="K827">
        <v>0</v>
      </c>
      <c r="L827" s="48">
        <f>IF(K827=1,"",IF(J827&lt;1.7,66,IF(J827&lt;2,(J827-1.7)*$F$11+66,IF(J827&lt;2.3,(J827-2)*$F$10+70,IF(J827&lt;2.7,(J827-2.3)*$F$9+73,IF(J827&lt;3,(J827-2.7)*$F$8+76,IF(J827&lt;3.3,(J827-3)*$F$7+80,IF(J827&lt;3.7,(J827-3.3)*$F$6+83,IF(J827&lt;4,(J827-3.7)*$F$5+87,IF(J827&lt;4.3,(J827-4)*$F$4+92,IF(J827&lt;=5,(J827-4.3)*$F$3+98,J827)))))))))))</f>
        <v>87.11</v>
      </c>
      <c r="M827" s="41">
        <f t="shared" si="15"/>
        <v>-0.464966735944687</v>
      </c>
    </row>
    <row r="828" spans="8:13">
      <c r="H828" s="8">
        <v>1008</v>
      </c>
      <c r="I828" s="8" t="s">
        <v>1090</v>
      </c>
      <c r="J828">
        <v>84.42</v>
      </c>
      <c r="K828">
        <v>0</v>
      </c>
      <c r="L828" s="48">
        <f>IF(K828=1,"",IF(J828&lt;1.7,66,IF(J828&lt;2,(J828-1.7)*$F$11+66,IF(J828&lt;2.3,(J828-2)*$F$10+70,IF(J828&lt;2.7,(J828-2.3)*$F$9+73,IF(J828&lt;3,(J828-2.7)*$F$8+76,IF(J828&lt;3.3,(J828-3)*$F$7+80,IF(J828&lt;3.7,(J828-3.3)*$F$6+83,IF(J828&lt;4,(J828-3.7)*$F$5+87,IF(J828&lt;4.3,(J828-4)*$F$4+92,IF(J828&lt;=5,(J828-4.3)*$F$3+98,J828)))))))))))</f>
        <v>84.42</v>
      </c>
      <c r="M828" s="41">
        <f t="shared" si="15"/>
        <v>-1.15606430444674</v>
      </c>
    </row>
    <row r="829" spans="8:13">
      <c r="H829" s="8">
        <v>1009</v>
      </c>
      <c r="I829" s="8" t="s">
        <v>1091</v>
      </c>
      <c r="J829">
        <v>86.49</v>
      </c>
      <c r="K829">
        <v>0</v>
      </c>
      <c r="L829" s="48">
        <f>IF(K829=1,"",IF(J829&lt;1.7,66,IF(J829&lt;2,(J829-1.7)*$F$11+66,IF(J829&lt;2.3,(J829-2)*$F$10+70,IF(J829&lt;2.7,(J829-2.3)*$F$9+73,IF(J829&lt;3,(J829-2.7)*$F$8+76,IF(J829&lt;3.3,(J829-3)*$F$7+80,IF(J829&lt;3.7,(J829-3.3)*$F$6+83,IF(J829&lt;4,(J829-3.7)*$F$5+87,IF(J829&lt;4.3,(J829-4)*$F$4+92,IF(J829&lt;=5,(J829-4.3)*$F$3+98,J829)))))))))))</f>
        <v>86.49</v>
      </c>
      <c r="M829" s="41">
        <f t="shared" si="15"/>
        <v>-0.62425316437267</v>
      </c>
    </row>
    <row r="830" spans="8:13">
      <c r="H830" s="8">
        <v>1010</v>
      </c>
      <c r="I830" s="8" t="s">
        <v>1092</v>
      </c>
      <c r="J830">
        <v>89.25</v>
      </c>
      <c r="K830">
        <v>0</v>
      </c>
      <c r="L830" s="48">
        <f>IF(K830=1,"",IF(J830&lt;1.7,66,IF(J830&lt;2,(J830-1.7)*$F$11+66,IF(J830&lt;2.3,(J830-2)*$F$10+70,IF(J830&lt;2.7,(J830-2.3)*$F$9+73,IF(J830&lt;3,(J830-2.7)*$F$8+76,IF(J830&lt;3.3,(J830-3)*$F$7+80,IF(J830&lt;3.7,(J830-3.3)*$F$6+83,IF(J830&lt;4,(J830-3.7)*$F$5+87,IF(J830&lt;4.3,(J830-4)*$F$4+92,IF(J830&lt;=5,(J830-4.3)*$F$3+98,J830)))))))))))</f>
        <v>89.25</v>
      </c>
      <c r="M830" s="41">
        <f t="shared" si="15"/>
        <v>0.084828355726091</v>
      </c>
    </row>
    <row r="831" spans="8:13">
      <c r="H831" s="8">
        <v>1011</v>
      </c>
      <c r="I831" s="8" t="s">
        <v>1093</v>
      </c>
      <c r="J831">
        <v>88.56</v>
      </c>
      <c r="K831">
        <v>0</v>
      </c>
      <c r="L831" s="48">
        <f>IF(K831=1,"",IF(J831&lt;1.7,66,IF(J831&lt;2,(J831-1.7)*$F$11+66,IF(J831&lt;2.3,(J831-2)*$F$10+70,IF(J831&lt;2.7,(J831-2.3)*$F$9+73,IF(J831&lt;3,(J831-2.7)*$F$8+76,IF(J831&lt;3.3,(J831-3)*$F$7+80,IF(J831&lt;3.7,(J831-3.3)*$F$6+83,IF(J831&lt;4,(J831-3.7)*$F$5+87,IF(J831&lt;4.3,(J831-4)*$F$4+92,IF(J831&lt;=5,(J831-4.3)*$F$3+98,J831)))))))))))</f>
        <v>88.56</v>
      </c>
      <c r="M831" s="41">
        <f t="shared" si="15"/>
        <v>-0.0924420242985985</v>
      </c>
    </row>
    <row r="832" spans="8:13">
      <c r="H832" s="8">
        <v>1012</v>
      </c>
      <c r="I832" s="8" t="s">
        <v>1094</v>
      </c>
      <c r="J832">
        <v>88.44</v>
      </c>
      <c r="K832">
        <v>0</v>
      </c>
      <c r="L832" s="48">
        <f>IF(K832=1,"",IF(J832&lt;1.7,66,IF(J832&lt;2,(J832-1.7)*$F$11+66,IF(J832&lt;2.3,(J832-2)*$F$10+70,IF(J832&lt;2.7,(J832-2.3)*$F$9+73,IF(J832&lt;3,(J832-2.7)*$F$8+76,IF(J832&lt;3.3,(J832-3)*$F$7+80,IF(J832&lt;3.7,(J832-3.3)*$F$6+83,IF(J832&lt;4,(J832-3.7)*$F$5+87,IF(J832&lt;4.3,(J832-4)*$F$4+92,IF(J832&lt;=5,(J832-4.3)*$F$3+98,J832)))))))))))</f>
        <v>88.44</v>
      </c>
      <c r="M832" s="41">
        <f t="shared" si="15"/>
        <v>-0.123271655607241</v>
      </c>
    </row>
    <row r="833" spans="8:13">
      <c r="H833" s="8">
        <v>1014</v>
      </c>
      <c r="I833" s="8" t="s">
        <v>1095</v>
      </c>
      <c r="J833">
        <v>88.51</v>
      </c>
      <c r="K833">
        <v>0</v>
      </c>
      <c r="L833" s="48">
        <f>IF(K833=1,"",IF(J833&lt;1.7,66,IF(J833&lt;2,(J833-1.7)*$F$11+66,IF(J833&lt;2.3,(J833-2)*$F$10+70,IF(J833&lt;2.7,(J833-2.3)*$F$9+73,IF(J833&lt;3,(J833-2.7)*$F$8+76,IF(J833&lt;3.3,(J833-3)*$F$7+80,IF(J833&lt;3.7,(J833-3.3)*$F$6+83,IF(J833&lt;4,(J833-3.7)*$F$5+87,IF(J833&lt;4.3,(J833-4)*$F$4+92,IF(J833&lt;=5,(J833-4.3)*$F$3+98,J833)))))))))))</f>
        <v>88.51</v>
      </c>
      <c r="M833" s="41">
        <f t="shared" si="15"/>
        <v>-0.105287704010532</v>
      </c>
    </row>
    <row r="834" spans="8:13">
      <c r="H834" s="8">
        <v>1015</v>
      </c>
      <c r="I834" s="8" t="s">
        <v>1096</v>
      </c>
      <c r="J834">
        <v>89.37</v>
      </c>
      <c r="K834">
        <v>0</v>
      </c>
      <c r="L834" s="48">
        <f>IF(K834=1,"",IF(J834&lt;1.7,66,IF(J834&lt;2,(J834-1.7)*$F$11+66,IF(J834&lt;2.3,(J834-2)*$F$10+70,IF(J834&lt;2.7,(J834-2.3)*$F$9+73,IF(J834&lt;3,(J834-2.7)*$F$8+76,IF(J834&lt;3.3,(J834-3)*$F$7+80,IF(J834&lt;3.7,(J834-3.3)*$F$6+83,IF(J834&lt;4,(J834-3.7)*$F$5+87,IF(J834&lt;4.3,(J834-4)*$F$4+92,IF(J834&lt;=5,(J834-4.3)*$F$3+98,J834)))))))))))</f>
        <v>89.37</v>
      </c>
      <c r="M834" s="41">
        <f t="shared" si="15"/>
        <v>0.115657987034734</v>
      </c>
    </row>
    <row r="835" spans="8:13">
      <c r="H835" s="8">
        <v>1016</v>
      </c>
      <c r="I835" s="8" t="s">
        <v>1097</v>
      </c>
      <c r="J835">
        <v>88.87</v>
      </c>
      <c r="K835">
        <v>0</v>
      </c>
      <c r="L835" s="48">
        <f>IF(K835=1,"",IF(J835&lt;1.7,66,IF(J835&lt;2,(J835-1.7)*$F$11+66,IF(J835&lt;2.3,(J835-2)*$F$10+70,IF(J835&lt;2.7,(J835-2.3)*$F$9+73,IF(J835&lt;3,(J835-2.7)*$F$8+76,IF(J835&lt;3.3,(J835-3)*$F$7+80,IF(J835&lt;3.7,(J835-3.3)*$F$6+83,IF(J835&lt;4,(J835-3.7)*$F$5+87,IF(J835&lt;4.3,(J835-4)*$F$4+92,IF(J835&lt;=5,(J835-4.3)*$F$3+98,J835)))))))))))</f>
        <v>88.87</v>
      </c>
      <c r="M835" s="41">
        <f t="shared" ref="M835:M898" si="16">IFERROR(((L835-AVERAGE($L$2:$L$978))/STDEV($L$2:$L$978)),(MEDIAN($L$2:$L$978)-AVERAGE($L$2:$L$978))/STDEV($L$2:$L$978))</f>
        <v>-0.0127988100846067</v>
      </c>
    </row>
    <row r="836" spans="8:13">
      <c r="H836" s="8">
        <v>1017</v>
      </c>
      <c r="I836" s="8" t="s">
        <v>1098</v>
      </c>
      <c r="J836">
        <v>3.58</v>
      </c>
      <c r="K836">
        <v>0</v>
      </c>
      <c r="L836" s="48">
        <f>IF(K836=1,"",IF(J836&lt;1.7,66,IF(J836&lt;2,(J836-1.7)*$F$11+66,IF(J836&lt;2.3,(J836-2)*$F$10+70,IF(J836&lt;2.7,(J836-2.3)*$F$9+73,IF(J836&lt;3,(J836-2.7)*$F$8+76,IF(J836&lt;3.3,(J836-3)*$F$7+80,IF(J836&lt;3.7,(J836-3.3)*$F$6+83,IF(J836&lt;4,(J836-3.7)*$F$5+87,IF(J836&lt;4.3,(J836-4)*$F$4+92,IF(J836&lt;=5,(J836-4.3)*$F$3+98,J836)))))))))))</f>
        <v>85.8</v>
      </c>
      <c r="M836" s="41">
        <f t="shared" si="16"/>
        <v>-0.80152354439736</v>
      </c>
    </row>
    <row r="837" spans="8:13">
      <c r="H837" s="8">
        <v>1018</v>
      </c>
      <c r="I837" s="8" t="s">
        <v>1100</v>
      </c>
      <c r="J837">
        <v>4.42</v>
      </c>
      <c r="K837">
        <v>0</v>
      </c>
      <c r="L837" s="48">
        <f>IF(K837=1,"",IF(J837&lt;1.7,66,IF(J837&lt;2,(J837-1.7)*$F$11+66,IF(J837&lt;2.3,(J837-2)*$F$10+70,IF(J837&lt;2.7,(J837-2.3)*$F$9+73,IF(J837&lt;3,(J837-2.7)*$F$8+76,IF(J837&lt;3.3,(J837-3)*$F$7+80,IF(J837&lt;3.7,(J837-3.3)*$F$6+83,IF(J837&lt;4,(J837-3.7)*$F$5+87,IF(J837&lt;4.3,(J837-4)*$F$4+92,IF(J837&lt;=5,(J837-4.3)*$F$3+98,J837)))))))))))</f>
        <v>98.3428571428571</v>
      </c>
      <c r="M837" s="41">
        <f t="shared" si="16"/>
        <v>2.42090696619638</v>
      </c>
    </row>
    <row r="838" spans="8:13">
      <c r="H838" s="8">
        <v>1019</v>
      </c>
      <c r="I838" s="8" t="s">
        <v>1101</v>
      </c>
      <c r="J838">
        <v>89.79</v>
      </c>
      <c r="K838">
        <v>0</v>
      </c>
      <c r="L838" s="48">
        <f>IF(K838=1,"",IF(J838&lt;1.7,66,IF(J838&lt;2,(J838-1.7)*$F$11+66,IF(J838&lt;2.3,(J838-2)*$F$10+70,IF(J838&lt;2.7,(J838-2.3)*$F$9+73,IF(J838&lt;3,(J838-2.7)*$F$8+76,IF(J838&lt;3.3,(J838-3)*$F$7+80,IF(J838&lt;3.7,(J838-3.3)*$F$6+83,IF(J838&lt;4,(J838-3.7)*$F$5+87,IF(J838&lt;4.3,(J838-4)*$F$4+92,IF(J838&lt;=5,(J838-4.3)*$F$3+98,J838)))))))))))</f>
        <v>89.79</v>
      </c>
      <c r="M838" s="41">
        <f t="shared" si="16"/>
        <v>0.22356169661498</v>
      </c>
    </row>
    <row r="839" spans="8:13">
      <c r="H839" s="8">
        <v>1020</v>
      </c>
      <c r="I839" s="8" t="s">
        <v>1102</v>
      </c>
      <c r="J839">
        <v>90.36</v>
      </c>
      <c r="K839">
        <v>0</v>
      </c>
      <c r="L839" s="48">
        <f>IF(K839=1,"",IF(J839&lt;1.7,66,IF(J839&lt;2,(J839-1.7)*$F$11+66,IF(J839&lt;2.3,(J839-2)*$F$10+70,IF(J839&lt;2.7,(J839-2.3)*$F$9+73,IF(J839&lt;3,(J839-2.7)*$F$8+76,IF(J839&lt;3.3,(J839-3)*$F$7+80,IF(J839&lt;3.7,(J839-3.3)*$F$6+83,IF(J839&lt;4,(J839-3.7)*$F$5+87,IF(J839&lt;4.3,(J839-4)*$F$4+92,IF(J839&lt;=5,(J839-4.3)*$F$3+98,J839)))))))))))</f>
        <v>90.36</v>
      </c>
      <c r="M839" s="41">
        <f t="shared" si="16"/>
        <v>0.370002445331027</v>
      </c>
    </row>
    <row r="840" spans="8:13">
      <c r="H840" s="8">
        <v>1021</v>
      </c>
      <c r="I840" s="8" t="s">
        <v>1103</v>
      </c>
      <c r="J840">
        <v>89.15</v>
      </c>
      <c r="K840">
        <v>0</v>
      </c>
      <c r="L840" s="48">
        <f>IF(K840=1,"",IF(J840&lt;1.7,66,IF(J840&lt;2,(J840-1.7)*$F$11+66,IF(J840&lt;2.3,(J840-2)*$F$10+70,IF(J840&lt;2.7,(J840-2.3)*$F$9+73,IF(J840&lt;3,(J840-2.7)*$F$8+76,IF(J840&lt;3.3,(J840-3)*$F$7+80,IF(J840&lt;3.7,(J840-3.3)*$F$6+83,IF(J840&lt;4,(J840-3.7)*$F$5+87,IF(J840&lt;4.3,(J840-4)*$F$4+92,IF(J840&lt;=5,(J840-4.3)*$F$3+98,J840)))))))))))</f>
        <v>89.15</v>
      </c>
      <c r="M840" s="41">
        <f t="shared" si="16"/>
        <v>0.0591369963022243</v>
      </c>
    </row>
    <row r="841" spans="8:13">
      <c r="H841" s="8">
        <v>1022</v>
      </c>
      <c r="I841" s="8" t="s">
        <v>1104</v>
      </c>
      <c r="J841">
        <v>90.78</v>
      </c>
      <c r="K841">
        <v>0</v>
      </c>
      <c r="L841" s="48">
        <f>IF(K841=1,"",IF(J841&lt;1.7,66,IF(J841&lt;2,(J841-1.7)*$F$11+66,IF(J841&lt;2.3,(J841-2)*$F$10+70,IF(J841&lt;2.7,(J841-2.3)*$F$9+73,IF(J841&lt;3,(J841-2.7)*$F$8+76,IF(J841&lt;3.3,(J841-3)*$F$7+80,IF(J841&lt;3.7,(J841-3.3)*$F$6+83,IF(J841&lt;4,(J841-3.7)*$F$5+87,IF(J841&lt;4.3,(J841-4)*$F$4+92,IF(J841&lt;=5,(J841-4.3)*$F$3+98,J841)))))))))))</f>
        <v>90.78</v>
      </c>
      <c r="M841" s="41">
        <f t="shared" si="16"/>
        <v>0.477906154911273</v>
      </c>
    </row>
    <row r="842" spans="8:13">
      <c r="H842" s="8">
        <v>1023</v>
      </c>
      <c r="I842" s="8" t="s">
        <v>1105</v>
      </c>
      <c r="J842">
        <v>87.52</v>
      </c>
      <c r="K842">
        <v>0</v>
      </c>
      <c r="L842" s="48">
        <f>IF(K842=1,"",IF(J842&lt;1.7,66,IF(J842&lt;2,(J842-1.7)*$F$11+66,IF(J842&lt;2.3,(J842-2)*$F$10+70,IF(J842&lt;2.7,(J842-2.3)*$F$9+73,IF(J842&lt;3,(J842-2.7)*$F$8+76,IF(J842&lt;3.3,(J842-3)*$F$7+80,IF(J842&lt;3.7,(J842-3.3)*$F$6+83,IF(J842&lt;4,(J842-3.7)*$F$5+87,IF(J842&lt;4.3,(J842-4)*$F$4+92,IF(J842&lt;=5,(J842-4.3)*$F$3+98,J842)))))))))))</f>
        <v>87.52</v>
      </c>
      <c r="M842" s="41">
        <f t="shared" si="16"/>
        <v>-0.359632162306829</v>
      </c>
    </row>
    <row r="843" spans="8:13">
      <c r="H843" s="8">
        <v>1024</v>
      </c>
      <c r="I843" s="8" t="s">
        <v>1106</v>
      </c>
      <c r="J843">
        <v>87.86</v>
      </c>
      <c r="K843">
        <v>0</v>
      </c>
      <c r="L843" s="48">
        <f>IF(K843=1,"",IF(J843&lt;1.7,66,IF(J843&lt;2,(J843-1.7)*$F$11+66,IF(J843&lt;2.3,(J843-2)*$F$10+70,IF(J843&lt;2.7,(J843-2.3)*$F$9+73,IF(J843&lt;3,(J843-2.7)*$F$8+76,IF(J843&lt;3.3,(J843-3)*$F$7+80,IF(J843&lt;3.7,(J843-3.3)*$F$6+83,IF(J843&lt;4,(J843-3.7)*$F$5+87,IF(J843&lt;4.3,(J843-4)*$F$4+92,IF(J843&lt;=5,(J843-4.3)*$F$3+98,J843)))))))))))</f>
        <v>87.86</v>
      </c>
      <c r="M843" s="41">
        <f t="shared" si="16"/>
        <v>-0.272281540265676</v>
      </c>
    </row>
    <row r="844" spans="8:13">
      <c r="H844" s="8">
        <v>1025</v>
      </c>
      <c r="I844" s="8" t="s">
        <v>1107</v>
      </c>
      <c r="J844">
        <v>4.32</v>
      </c>
      <c r="K844">
        <v>0</v>
      </c>
      <c r="L844" s="48">
        <f>IF(K844=1,"",IF(J844&lt;1.7,66,IF(J844&lt;2,(J844-1.7)*$F$11+66,IF(J844&lt;2.3,(J844-2)*$F$10+70,IF(J844&lt;2.7,(J844-2.3)*$F$9+73,IF(J844&lt;3,(J844-2.7)*$F$8+76,IF(J844&lt;3.3,(J844-3)*$F$7+80,IF(J844&lt;3.7,(J844-3.3)*$F$6+83,IF(J844&lt;4,(J844-3.7)*$F$5+87,IF(J844&lt;4.3,(J844-4)*$F$4+92,IF(J844&lt;=5,(J844-4.3)*$F$3+98,J844)))))))))))</f>
        <v>98.0571428571429</v>
      </c>
      <c r="M844" s="41">
        <f t="shared" si="16"/>
        <v>2.34750308212819</v>
      </c>
    </row>
    <row r="845" spans="8:13">
      <c r="H845" s="8">
        <v>1026</v>
      </c>
      <c r="I845" s="8" t="s">
        <v>1108</v>
      </c>
      <c r="J845">
        <v>89.73</v>
      </c>
      <c r="K845">
        <v>0</v>
      </c>
      <c r="L845" s="48">
        <f>IF(K845=1,"",IF(J845&lt;1.7,66,IF(J845&lt;2,(J845-1.7)*$F$11+66,IF(J845&lt;2.3,(J845-2)*$F$10+70,IF(J845&lt;2.7,(J845-2.3)*$F$9+73,IF(J845&lt;3,(J845-2.7)*$F$8+76,IF(J845&lt;3.3,(J845-3)*$F$7+80,IF(J845&lt;3.7,(J845-3.3)*$F$6+83,IF(J845&lt;4,(J845-3.7)*$F$5+87,IF(J845&lt;4.3,(J845-4)*$F$4+92,IF(J845&lt;=5,(J845-4.3)*$F$3+98,J845)))))))))))</f>
        <v>89.73</v>
      </c>
      <c r="M845" s="41">
        <f t="shared" si="16"/>
        <v>0.208146880960659</v>
      </c>
    </row>
    <row r="846" spans="8:13">
      <c r="H846" s="8">
        <v>1027</v>
      </c>
      <c r="I846" s="8" t="s">
        <v>1109</v>
      </c>
      <c r="J846">
        <v>86.57</v>
      </c>
      <c r="K846">
        <v>0</v>
      </c>
      <c r="L846" s="48">
        <f>IF(K846=1,"",IF(J846&lt;1.7,66,IF(J846&lt;2,(J846-1.7)*$F$11+66,IF(J846&lt;2.3,(J846-2)*$F$10+70,IF(J846&lt;2.7,(J846-2.3)*$F$9+73,IF(J846&lt;3,(J846-2.7)*$F$8+76,IF(J846&lt;3.3,(J846-3)*$F$7+80,IF(J846&lt;3.7,(J846-3.3)*$F$6+83,IF(J846&lt;4,(J846-3.7)*$F$5+87,IF(J846&lt;4.3,(J846-4)*$F$4+92,IF(J846&lt;=5,(J846-4.3)*$F$3+98,J846)))))))))))</f>
        <v>86.57</v>
      </c>
      <c r="M846" s="41">
        <f t="shared" si="16"/>
        <v>-0.603700076833576</v>
      </c>
    </row>
    <row r="847" spans="8:13">
      <c r="H847" s="8">
        <v>1028</v>
      </c>
      <c r="I847" s="8" t="s">
        <v>1110</v>
      </c>
      <c r="J847">
        <v>4.41</v>
      </c>
      <c r="K847">
        <v>0</v>
      </c>
      <c r="L847" s="48">
        <f>IF(K847=1,"",IF(J847&lt;1.7,66,IF(J847&lt;2,(J847-1.7)*$F$11+66,IF(J847&lt;2.3,(J847-2)*$F$10+70,IF(J847&lt;2.7,(J847-2.3)*$F$9+73,IF(J847&lt;3,(J847-2.7)*$F$8+76,IF(J847&lt;3.3,(J847-3)*$F$7+80,IF(J847&lt;3.7,(J847-3.3)*$F$6+83,IF(J847&lt;4,(J847-3.7)*$F$5+87,IF(J847&lt;4.3,(J847-4)*$F$4+92,IF(J847&lt;=5,(J847-4.3)*$F$3+98,J847)))))))))))</f>
        <v>98.3142857142857</v>
      </c>
      <c r="M847" s="41">
        <f t="shared" si="16"/>
        <v>2.41356657778957</v>
      </c>
    </row>
    <row r="848" spans="8:13">
      <c r="H848" s="8">
        <v>1029</v>
      </c>
      <c r="I848" s="8" t="s">
        <v>1111</v>
      </c>
      <c r="J848">
        <v>3.23</v>
      </c>
      <c r="K848">
        <v>0</v>
      </c>
      <c r="L848" s="48">
        <f>IF(K848=1,"",IF(J848&lt;1.7,66,IF(J848&lt;2,(J848-1.7)*$F$11+66,IF(J848&lt;2.3,(J848-2)*$F$10+70,IF(J848&lt;2.7,(J848-2.3)*$F$9+73,IF(J848&lt;3,(J848-2.7)*$F$8+76,IF(J848&lt;3.3,(J848-3)*$F$7+80,IF(J848&lt;3.7,(J848-3.3)*$F$6+83,IF(J848&lt;4,(J848-3.7)*$F$5+87,IF(J848&lt;4.3,(J848-4)*$F$4+92,IF(J848&lt;=5,(J848-4.3)*$F$3+98,J848)))))))))))</f>
        <v>82.3</v>
      </c>
      <c r="M848" s="41">
        <f t="shared" si="16"/>
        <v>-1.70072112423274</v>
      </c>
    </row>
    <row r="849" spans="8:13">
      <c r="H849" s="8">
        <v>1031</v>
      </c>
      <c r="I849" s="8" t="s">
        <v>1112</v>
      </c>
      <c r="J849">
        <v>90.98</v>
      </c>
      <c r="K849">
        <v>0</v>
      </c>
      <c r="L849" s="48">
        <f>IF(K849=1,"",IF(J849&lt;1.7,66,IF(J849&lt;2,(J849-1.7)*$F$11+66,IF(J849&lt;2.3,(J849-2)*$F$10+70,IF(J849&lt;2.7,(J849-2.3)*$F$9+73,IF(J849&lt;3,(J849-2.7)*$F$8+76,IF(J849&lt;3.3,(J849-3)*$F$7+80,IF(J849&lt;3.7,(J849-3.3)*$F$6+83,IF(J849&lt;4,(J849-3.7)*$F$5+87,IF(J849&lt;4.3,(J849-4)*$F$4+92,IF(J849&lt;=5,(J849-4.3)*$F$3+98,J849)))))))))))</f>
        <v>90.98</v>
      </c>
      <c r="M849" s="41">
        <f t="shared" si="16"/>
        <v>0.52928887375901</v>
      </c>
    </row>
    <row r="850" spans="8:13">
      <c r="H850" s="8">
        <v>1033</v>
      </c>
      <c r="I850" s="8" t="s">
        <v>1113</v>
      </c>
      <c r="J850">
        <v>86.86</v>
      </c>
      <c r="K850">
        <v>0</v>
      </c>
      <c r="L850" s="48">
        <f>IF(K850=1,"",IF(J850&lt;1.7,66,IF(J850&lt;2,(J850-1.7)*$F$11+66,IF(J850&lt;2.3,(J850-2)*$F$10+70,IF(J850&lt;2.7,(J850-2.3)*$F$9+73,IF(J850&lt;3,(J850-2.7)*$F$8+76,IF(J850&lt;3.3,(J850-3)*$F$7+80,IF(J850&lt;3.7,(J850-3.3)*$F$6+83,IF(J850&lt;4,(J850-3.7)*$F$5+87,IF(J850&lt;4.3,(J850-4)*$F$4+92,IF(J850&lt;=5,(J850-4.3)*$F$3+98,J850)))))))))))</f>
        <v>86.86</v>
      </c>
      <c r="M850" s="41">
        <f t="shared" si="16"/>
        <v>-0.529195134504357</v>
      </c>
    </row>
    <row r="851" spans="8:13">
      <c r="H851" s="8">
        <v>1034</v>
      </c>
      <c r="I851" s="8" t="s">
        <v>1114</v>
      </c>
      <c r="J851">
        <v>89.28</v>
      </c>
      <c r="K851">
        <v>0</v>
      </c>
      <c r="L851" s="48">
        <f>IF(K851=1,"",IF(J851&lt;1.7,66,IF(J851&lt;2,(J851-1.7)*$F$11+66,IF(J851&lt;2.3,(J851-2)*$F$10+70,IF(J851&lt;2.7,(J851-2.3)*$F$9+73,IF(J851&lt;3,(J851-2.7)*$F$8+76,IF(J851&lt;3.3,(J851-3)*$F$7+80,IF(J851&lt;3.7,(J851-3.3)*$F$6+83,IF(J851&lt;4,(J851-3.7)*$F$5+87,IF(J851&lt;4.3,(J851-4)*$F$4+92,IF(J851&lt;=5,(J851-4.3)*$F$3+98,J851)))))))))))</f>
        <v>89.28</v>
      </c>
      <c r="M851" s="41">
        <f t="shared" si="16"/>
        <v>0.0925357635532517</v>
      </c>
    </row>
    <row r="852" spans="8:13">
      <c r="H852" s="8">
        <v>1035</v>
      </c>
      <c r="I852" s="8" t="s">
        <v>1115</v>
      </c>
      <c r="J852">
        <v>86.13</v>
      </c>
      <c r="K852">
        <v>0</v>
      </c>
      <c r="L852" s="48">
        <f>IF(K852=1,"",IF(J852&lt;1.7,66,IF(J852&lt;2,(J852-1.7)*$F$11+66,IF(J852&lt;2.3,(J852-2)*$F$10+70,IF(J852&lt;2.7,(J852-2.3)*$F$9+73,IF(J852&lt;3,(J852-2.7)*$F$8+76,IF(J852&lt;3.3,(J852-3)*$F$7+80,IF(J852&lt;3.7,(J852-3.3)*$F$6+83,IF(J852&lt;4,(J852-3.7)*$F$5+87,IF(J852&lt;4.3,(J852-4)*$F$4+92,IF(J852&lt;=5,(J852-4.3)*$F$3+98,J852)))))))))))</f>
        <v>86.13</v>
      </c>
      <c r="M852" s="41">
        <f t="shared" si="16"/>
        <v>-0.716742058298595</v>
      </c>
    </row>
    <row r="853" spans="8:13">
      <c r="H853" s="8">
        <v>1036</v>
      </c>
      <c r="I853" s="8" t="s">
        <v>1116</v>
      </c>
      <c r="J853">
        <v>88.49</v>
      </c>
      <c r="K853">
        <v>0</v>
      </c>
      <c r="L853" s="48">
        <f>IF(K853=1,"",IF(J853&lt;1.7,66,IF(J853&lt;2,(J853-1.7)*$F$11+66,IF(J853&lt;2.3,(J853-2)*$F$10+70,IF(J853&lt;2.7,(J853-2.3)*$F$9+73,IF(J853&lt;3,(J853-2.7)*$F$8+76,IF(J853&lt;3.3,(J853-3)*$F$7+80,IF(J853&lt;3.7,(J853-3.3)*$F$6+83,IF(J853&lt;4,(J853-3.7)*$F$5+87,IF(J853&lt;4.3,(J853-4)*$F$4+92,IF(J853&lt;=5,(J853-4.3)*$F$3+98,J853)))))))))))</f>
        <v>88.49</v>
      </c>
      <c r="M853" s="41">
        <f t="shared" si="16"/>
        <v>-0.110425975895308</v>
      </c>
    </row>
    <row r="854" spans="8:13">
      <c r="H854" s="8">
        <v>1037</v>
      </c>
      <c r="I854" s="8" t="s">
        <v>1117</v>
      </c>
      <c r="J854">
        <v>4.17</v>
      </c>
      <c r="K854">
        <v>0</v>
      </c>
      <c r="L854" s="48">
        <f>IF(K854=1,"",IF(J854&lt;1.7,66,IF(J854&lt;2,(J854-1.7)*$F$11+66,IF(J854&lt;2.3,(J854-2)*$F$10+70,IF(J854&lt;2.7,(J854-2.3)*$F$9+73,IF(J854&lt;3,(J854-2.7)*$F$8+76,IF(J854&lt;3.3,(J854-3)*$F$7+80,IF(J854&lt;3.7,(J854-3.3)*$F$6+83,IF(J854&lt;4,(J854-3.7)*$F$5+87,IF(J854&lt;4.3,(J854-4)*$F$4+92,IF(J854&lt;=5,(J854-4.3)*$F$3+98,J854)))))))))))</f>
        <v>95.4</v>
      </c>
      <c r="M854" s="41">
        <f t="shared" si="16"/>
        <v>1.66484696029398</v>
      </c>
    </row>
    <row r="855" spans="8:13">
      <c r="H855" s="8">
        <v>1038</v>
      </c>
      <c r="I855" s="8" t="s">
        <v>1119</v>
      </c>
      <c r="J855">
        <v>86.83</v>
      </c>
      <c r="K855">
        <v>0</v>
      </c>
      <c r="L855" s="48">
        <f>IF(K855=1,"",IF(J855&lt;1.7,66,IF(J855&lt;2,(J855-1.7)*$F$11+66,IF(J855&lt;2.3,(J855-2)*$F$10+70,IF(J855&lt;2.7,(J855-2.3)*$F$9+73,IF(J855&lt;3,(J855-2.7)*$F$8+76,IF(J855&lt;3.3,(J855-3)*$F$7+80,IF(J855&lt;3.7,(J855-3.3)*$F$6+83,IF(J855&lt;4,(J855-3.7)*$F$5+87,IF(J855&lt;4.3,(J855-4)*$F$4+92,IF(J855&lt;=5,(J855-4.3)*$F$3+98,J855)))))))))))</f>
        <v>86.83</v>
      </c>
      <c r="M855" s="41">
        <f t="shared" si="16"/>
        <v>-0.536902542331518</v>
      </c>
    </row>
    <row r="856" spans="8:13">
      <c r="H856" s="8">
        <v>1039</v>
      </c>
      <c r="I856" s="8" t="s">
        <v>1120</v>
      </c>
      <c r="J856">
        <v>86.24</v>
      </c>
      <c r="K856">
        <v>0</v>
      </c>
      <c r="L856" s="48">
        <f>IF(K856=1,"",IF(J856&lt;1.7,66,IF(J856&lt;2,(J856-1.7)*$F$11+66,IF(J856&lt;2.3,(J856-2)*$F$10+70,IF(J856&lt;2.7,(J856-2.3)*$F$9+73,IF(J856&lt;3,(J856-2.7)*$F$8+76,IF(J856&lt;3.3,(J856-3)*$F$7+80,IF(J856&lt;3.7,(J856-3.3)*$F$6+83,IF(J856&lt;4,(J856-3.7)*$F$5+87,IF(J856&lt;4.3,(J856-4)*$F$4+92,IF(J856&lt;=5,(J856-4.3)*$F$3+98,J856)))))))))))</f>
        <v>86.24</v>
      </c>
      <c r="M856" s="41">
        <f t="shared" si="16"/>
        <v>-0.688481562932341</v>
      </c>
    </row>
    <row r="857" spans="8:13">
      <c r="H857" s="8">
        <v>1040</v>
      </c>
      <c r="I857" s="8" t="s">
        <v>1121</v>
      </c>
      <c r="J857">
        <v>3.3</v>
      </c>
      <c r="K857">
        <v>0</v>
      </c>
      <c r="L857" s="48">
        <f>IF(K857=1,"",IF(J857&lt;1.7,66,IF(J857&lt;2,(J857-1.7)*$F$11+66,IF(J857&lt;2.3,(J857-2)*$F$10+70,IF(J857&lt;2.7,(J857-2.3)*$F$9+73,IF(J857&lt;3,(J857-2.7)*$F$8+76,IF(J857&lt;3.3,(J857-3)*$F$7+80,IF(J857&lt;3.7,(J857-3.3)*$F$6+83,IF(J857&lt;4,(J857-3.7)*$F$5+87,IF(J857&lt;4.3,(J857-4)*$F$4+92,IF(J857&lt;=5,(J857-4.3)*$F$3+98,J857)))))))))))</f>
        <v>83</v>
      </c>
      <c r="M857" s="41">
        <f t="shared" si="16"/>
        <v>-1.52088160826567</v>
      </c>
    </row>
    <row r="858" spans="8:13">
      <c r="H858" s="8">
        <v>1042</v>
      </c>
      <c r="I858" s="8" t="s">
        <v>1122</v>
      </c>
      <c r="J858">
        <v>88.61</v>
      </c>
      <c r="K858">
        <v>0</v>
      </c>
      <c r="L858" s="48">
        <f>IF(K858=1,"",IF(J858&lt;1.7,66,IF(J858&lt;2,(J858-1.7)*$F$11+66,IF(J858&lt;2.3,(J858-2)*$F$10+70,IF(J858&lt;2.7,(J858-2.3)*$F$9+73,IF(J858&lt;3,(J858-2.7)*$F$8+76,IF(J858&lt;3.3,(J858-3)*$F$7+80,IF(J858&lt;3.7,(J858-3.3)*$F$6+83,IF(J858&lt;4,(J858-3.7)*$F$5+87,IF(J858&lt;4.3,(J858-4)*$F$4+92,IF(J858&lt;=5,(J858-4.3)*$F$3+98,J858)))))))))))</f>
        <v>88.61</v>
      </c>
      <c r="M858" s="41">
        <f t="shared" si="16"/>
        <v>-0.0795963445866651</v>
      </c>
    </row>
    <row r="859" spans="8:13">
      <c r="H859" s="8">
        <v>1043</v>
      </c>
      <c r="I859" s="8" t="s">
        <v>1123</v>
      </c>
      <c r="J859">
        <v>87.66</v>
      </c>
      <c r="K859">
        <v>0</v>
      </c>
      <c r="L859" s="48">
        <f>IF(K859=1,"",IF(J859&lt;1.7,66,IF(J859&lt;2,(J859-1.7)*$F$11+66,IF(J859&lt;2.3,(J859-2)*$F$10+70,IF(J859&lt;2.7,(J859-2.3)*$F$9+73,IF(J859&lt;3,(J859-2.7)*$F$8+76,IF(J859&lt;3.3,(J859-3)*$F$7+80,IF(J859&lt;3.7,(J859-3.3)*$F$6+83,IF(J859&lt;4,(J859-3.7)*$F$5+87,IF(J859&lt;4.3,(J859-4)*$F$4+92,IF(J859&lt;=5,(J859-4.3)*$F$3+98,J859)))))))))))</f>
        <v>87.66</v>
      </c>
      <c r="M859" s="41">
        <f t="shared" si="16"/>
        <v>-0.323664259113413</v>
      </c>
    </row>
    <row r="860" spans="8:13">
      <c r="H860" s="8">
        <v>1044</v>
      </c>
      <c r="I860" s="8" t="s">
        <v>1124</v>
      </c>
      <c r="J860">
        <v>84.04</v>
      </c>
      <c r="K860">
        <v>0</v>
      </c>
      <c r="L860" s="48">
        <f>IF(K860=1,"",IF(J860&lt;1.7,66,IF(J860&lt;2,(J860-1.7)*$F$11+66,IF(J860&lt;2.3,(J860-2)*$F$10+70,IF(J860&lt;2.7,(J860-2.3)*$F$9+73,IF(J860&lt;3,(J860-2.7)*$F$8+76,IF(J860&lt;3.3,(J860-3)*$F$7+80,IF(J860&lt;3.7,(J860-3.3)*$F$6+83,IF(J860&lt;4,(J860-3.7)*$F$5+87,IF(J860&lt;4.3,(J860-4)*$F$4+92,IF(J860&lt;=5,(J860-4.3)*$F$3+98,J860)))))))))))</f>
        <v>84.04</v>
      </c>
      <c r="M860" s="41">
        <f t="shared" si="16"/>
        <v>-1.25369147025744</v>
      </c>
    </row>
    <row r="861" spans="8:13">
      <c r="H861" s="8">
        <v>1045</v>
      </c>
      <c r="I861" s="8" t="s">
        <v>1125</v>
      </c>
      <c r="J861">
        <v>87.92</v>
      </c>
      <c r="K861">
        <v>0</v>
      </c>
      <c r="L861" s="48">
        <f>IF(K861=1,"",IF(J861&lt;1.7,66,IF(J861&lt;2,(J861-1.7)*$F$11+66,IF(J861&lt;2.3,(J861-2)*$F$10+70,IF(J861&lt;2.7,(J861-2.3)*$F$9+73,IF(J861&lt;3,(J861-2.7)*$F$8+76,IF(J861&lt;3.3,(J861-3)*$F$7+80,IF(J861&lt;3.7,(J861-3.3)*$F$6+83,IF(J861&lt;4,(J861-3.7)*$F$5+87,IF(J861&lt;4.3,(J861-4)*$F$4+92,IF(J861&lt;=5,(J861-4.3)*$F$3+98,J861)))))))))))</f>
        <v>87.92</v>
      </c>
      <c r="M861" s="41">
        <f t="shared" si="16"/>
        <v>-0.256866724611355</v>
      </c>
    </row>
    <row r="862" spans="8:13">
      <c r="H862" s="8">
        <v>1046</v>
      </c>
      <c r="I862" s="8" t="s">
        <v>1126</v>
      </c>
      <c r="J862">
        <v>91.27</v>
      </c>
      <c r="K862">
        <v>0</v>
      </c>
      <c r="L862" s="48">
        <f>IF(K862=1,"",IF(J862&lt;1.7,66,IF(J862&lt;2,(J862-1.7)*$F$11+66,IF(J862&lt;2.3,(J862-2)*$F$10+70,IF(J862&lt;2.7,(J862-2.3)*$F$9+73,IF(J862&lt;3,(J862-2.7)*$F$8+76,IF(J862&lt;3.3,(J862-3)*$F$7+80,IF(J862&lt;3.7,(J862-3.3)*$F$6+83,IF(J862&lt;4,(J862-3.7)*$F$5+87,IF(J862&lt;4.3,(J862-4)*$F$4+92,IF(J862&lt;=5,(J862-4.3)*$F$3+98,J862)))))))))))</f>
        <v>91.27</v>
      </c>
      <c r="M862" s="41">
        <f t="shared" si="16"/>
        <v>0.603793816088226</v>
      </c>
    </row>
    <row r="863" spans="8:13">
      <c r="H863" s="8">
        <v>1047</v>
      </c>
      <c r="I863" s="8" t="s">
        <v>1127</v>
      </c>
      <c r="J863">
        <v>87.3</v>
      </c>
      <c r="K863">
        <v>0</v>
      </c>
      <c r="L863" s="48">
        <f>IF(K863=1,"",IF(J863&lt;1.7,66,IF(J863&lt;2,(J863-1.7)*$F$11+66,IF(J863&lt;2.3,(J863-2)*$F$10+70,IF(J863&lt;2.7,(J863-2.3)*$F$9+73,IF(J863&lt;3,(J863-2.7)*$F$8+76,IF(J863&lt;3.3,(J863-3)*$F$7+80,IF(J863&lt;3.7,(J863-3.3)*$F$6+83,IF(J863&lt;4,(J863-3.7)*$F$5+87,IF(J863&lt;4.3,(J863-4)*$F$4+92,IF(J863&lt;=5,(J863-4.3)*$F$3+98,J863)))))))))))</f>
        <v>87.3</v>
      </c>
      <c r="M863" s="41">
        <f t="shared" si="16"/>
        <v>-0.416153153039338</v>
      </c>
    </row>
    <row r="864" spans="8:13">
      <c r="H864" s="8">
        <v>1048</v>
      </c>
      <c r="I864" s="8" t="s">
        <v>1128</v>
      </c>
      <c r="J864">
        <v>88.47</v>
      </c>
      <c r="K864">
        <v>0</v>
      </c>
      <c r="L864" s="48">
        <f>IF(K864=1,"",IF(J864&lt;1.7,66,IF(J864&lt;2,(J864-1.7)*$F$11+66,IF(J864&lt;2.3,(J864-2)*$F$10+70,IF(J864&lt;2.7,(J864-2.3)*$F$9+73,IF(J864&lt;3,(J864-2.7)*$F$8+76,IF(J864&lt;3.3,(J864-3)*$F$7+80,IF(J864&lt;3.7,(J864-3.3)*$F$6+83,IF(J864&lt;4,(J864-3.7)*$F$5+87,IF(J864&lt;4.3,(J864-4)*$F$4+92,IF(J864&lt;=5,(J864-4.3)*$F$3+98,J864)))))))))))</f>
        <v>88.47</v>
      </c>
      <c r="M864" s="41">
        <f t="shared" si="16"/>
        <v>-0.115564247780081</v>
      </c>
    </row>
    <row r="865" spans="8:13">
      <c r="H865" s="8">
        <v>1049</v>
      </c>
      <c r="I865" s="8" t="s">
        <v>1129</v>
      </c>
      <c r="J865">
        <v>86.9</v>
      </c>
      <c r="K865">
        <v>0</v>
      </c>
      <c r="L865" s="48">
        <f>IF(K865=1,"",IF(J865&lt;1.7,66,IF(J865&lt;2,(J865-1.7)*$F$11+66,IF(J865&lt;2.3,(J865-2)*$F$10+70,IF(J865&lt;2.7,(J865-2.3)*$F$9+73,IF(J865&lt;3,(J865-2.7)*$F$8+76,IF(J865&lt;3.3,(J865-3)*$F$7+80,IF(J865&lt;3.7,(J865-3.3)*$F$6+83,IF(J865&lt;4,(J865-3.7)*$F$5+87,IF(J865&lt;4.3,(J865-4)*$F$4+92,IF(J865&lt;=5,(J865-4.3)*$F$3+98,J865)))))))))))</f>
        <v>86.9</v>
      </c>
      <c r="M865" s="41">
        <f t="shared" si="16"/>
        <v>-0.518918590734808</v>
      </c>
    </row>
    <row r="866" spans="8:13">
      <c r="H866" s="8">
        <v>1050</v>
      </c>
      <c r="I866" s="8" t="s">
        <v>1130</v>
      </c>
      <c r="J866">
        <v>87.11</v>
      </c>
      <c r="K866">
        <v>0</v>
      </c>
      <c r="L866" s="48">
        <f>IF(K866=1,"",IF(J866&lt;1.7,66,IF(J866&lt;2,(J866-1.7)*$F$11+66,IF(J866&lt;2.3,(J866-2)*$F$10+70,IF(J866&lt;2.7,(J866-2.3)*$F$9+73,IF(J866&lt;3,(J866-2.7)*$F$8+76,IF(J866&lt;3.3,(J866-3)*$F$7+80,IF(J866&lt;3.7,(J866-3.3)*$F$6+83,IF(J866&lt;4,(J866-3.7)*$F$5+87,IF(J866&lt;4.3,(J866-4)*$F$4+92,IF(J866&lt;=5,(J866-4.3)*$F$3+98,J866)))))))))))</f>
        <v>87.11</v>
      </c>
      <c r="M866" s="41">
        <f t="shared" si="16"/>
        <v>-0.464966735944687</v>
      </c>
    </row>
    <row r="867" spans="8:13">
      <c r="H867" s="8">
        <v>1051</v>
      </c>
      <c r="I867" s="8" t="s">
        <v>1131</v>
      </c>
      <c r="J867">
        <v>88.26</v>
      </c>
      <c r="K867">
        <v>0</v>
      </c>
      <c r="L867" s="48">
        <f>IF(K867=1,"",IF(J867&lt;1.7,66,IF(J867&lt;2,(J867-1.7)*$F$11+66,IF(J867&lt;2.3,(J867-2)*$F$10+70,IF(J867&lt;2.7,(J867-2.3)*$F$9+73,IF(J867&lt;3,(J867-2.7)*$F$8+76,IF(J867&lt;3.3,(J867-3)*$F$7+80,IF(J867&lt;3.7,(J867-3.3)*$F$6+83,IF(J867&lt;4,(J867-3.7)*$F$5+87,IF(J867&lt;4.3,(J867-4)*$F$4+92,IF(J867&lt;=5,(J867-4.3)*$F$3+98,J867)))))))))))</f>
        <v>88.26</v>
      </c>
      <c r="M867" s="41">
        <f t="shared" si="16"/>
        <v>-0.169516102570202</v>
      </c>
    </row>
    <row r="868" spans="8:13">
      <c r="H868" s="8">
        <v>1052</v>
      </c>
      <c r="I868" s="8" t="s">
        <v>1132</v>
      </c>
      <c r="J868">
        <v>87.9</v>
      </c>
      <c r="K868">
        <v>0</v>
      </c>
      <c r="L868" s="48">
        <f>IF(K868=1,"",IF(J868&lt;1.7,66,IF(J868&lt;2,(J868-1.7)*$F$11+66,IF(J868&lt;2.3,(J868-2)*$F$10+70,IF(J868&lt;2.7,(J868-2.3)*$F$9+73,IF(J868&lt;3,(J868-2.7)*$F$8+76,IF(J868&lt;3.3,(J868-3)*$F$7+80,IF(J868&lt;3.7,(J868-3.3)*$F$6+83,IF(J868&lt;4,(J868-3.7)*$F$5+87,IF(J868&lt;4.3,(J868-4)*$F$4+92,IF(J868&lt;=5,(J868-4.3)*$F$3+98,J868)))))))))))</f>
        <v>87.9</v>
      </c>
      <c r="M868" s="41">
        <f t="shared" si="16"/>
        <v>-0.262004996496127</v>
      </c>
    </row>
    <row r="869" spans="8:13">
      <c r="H869" s="8">
        <v>1053</v>
      </c>
      <c r="I869" s="8" t="s">
        <v>1133</v>
      </c>
      <c r="J869">
        <v>90.09</v>
      </c>
      <c r="K869">
        <v>0</v>
      </c>
      <c r="L869" s="48">
        <f>IF(K869=1,"",IF(J869&lt;1.7,66,IF(J869&lt;2,(J869-1.7)*$F$11+66,IF(J869&lt;2.3,(J869-2)*$F$10+70,IF(J869&lt;2.7,(J869-2.3)*$F$9+73,IF(J869&lt;3,(J869-2.7)*$F$8+76,IF(J869&lt;3.3,(J869-3)*$F$7+80,IF(J869&lt;3.7,(J869-3.3)*$F$6+83,IF(J869&lt;4,(J869-3.7)*$F$5+87,IF(J869&lt;4.3,(J869-4)*$F$4+92,IF(J869&lt;=5,(J869-4.3)*$F$3+98,J869)))))))))))</f>
        <v>90.09</v>
      </c>
      <c r="M869" s="41">
        <f t="shared" si="16"/>
        <v>0.300635774886584</v>
      </c>
    </row>
    <row r="870" spans="8:13">
      <c r="H870" s="8">
        <v>1054</v>
      </c>
      <c r="I870" s="8" t="s">
        <v>1134</v>
      </c>
      <c r="J870">
        <v>87.76</v>
      </c>
      <c r="K870">
        <v>0</v>
      </c>
      <c r="L870" s="48">
        <f>IF(K870=1,"",IF(J870&lt;1.7,66,IF(J870&lt;2,(J870-1.7)*$F$11+66,IF(J870&lt;2.3,(J870-2)*$F$10+70,IF(J870&lt;2.7,(J870-2.3)*$F$9+73,IF(J870&lt;3,(J870-2.7)*$F$8+76,IF(J870&lt;3.3,(J870-3)*$F$7+80,IF(J870&lt;3.7,(J870-3.3)*$F$6+83,IF(J870&lt;4,(J870-3.7)*$F$5+87,IF(J870&lt;4.3,(J870-4)*$F$4+92,IF(J870&lt;=5,(J870-4.3)*$F$3+98,J870)))))))))))</f>
        <v>87.76</v>
      </c>
      <c r="M870" s="41">
        <f t="shared" si="16"/>
        <v>-0.297972899689543</v>
      </c>
    </row>
    <row r="871" spans="8:13">
      <c r="H871" s="8">
        <v>1055</v>
      </c>
      <c r="I871" s="8" t="s">
        <v>1135</v>
      </c>
      <c r="J871">
        <v>87.8</v>
      </c>
      <c r="K871">
        <v>0</v>
      </c>
      <c r="L871" s="48">
        <f>IF(K871=1,"",IF(J871&lt;1.7,66,IF(J871&lt;2,(J871-1.7)*$F$11+66,IF(J871&lt;2.3,(J871-2)*$F$10+70,IF(J871&lt;2.7,(J871-2.3)*$F$9+73,IF(J871&lt;3,(J871-2.7)*$F$8+76,IF(J871&lt;3.3,(J871-3)*$F$7+80,IF(J871&lt;3.7,(J871-3.3)*$F$6+83,IF(J871&lt;4,(J871-3.7)*$F$5+87,IF(J871&lt;4.3,(J871-4)*$F$4+92,IF(J871&lt;=5,(J871-4.3)*$F$3+98,J871)))))))))))</f>
        <v>87.8</v>
      </c>
      <c r="M871" s="41">
        <f t="shared" si="16"/>
        <v>-0.287696355919997</v>
      </c>
    </row>
    <row r="872" spans="8:13">
      <c r="H872" s="8">
        <v>1057</v>
      </c>
      <c r="I872" s="8" t="s">
        <v>1136</v>
      </c>
      <c r="J872">
        <v>3.57</v>
      </c>
      <c r="K872">
        <v>0</v>
      </c>
      <c r="L872" s="48">
        <f>IF(K872=1,"",IF(J872&lt;1.7,66,IF(J872&lt;2,(J872-1.7)*$F$11+66,IF(J872&lt;2.3,(J872-2)*$F$10+70,IF(J872&lt;2.7,(J872-2.3)*$F$9+73,IF(J872&lt;3,(J872-2.7)*$F$8+76,IF(J872&lt;3.3,(J872-3)*$F$7+80,IF(J872&lt;3.7,(J872-3.3)*$F$6+83,IF(J872&lt;4,(J872-3.7)*$F$5+87,IF(J872&lt;4.3,(J872-4)*$F$4+92,IF(J872&lt;=5,(J872-4.3)*$F$3+98,J872)))))))))))</f>
        <v>85.7</v>
      </c>
      <c r="M872" s="41">
        <f t="shared" si="16"/>
        <v>-0.827214903821227</v>
      </c>
    </row>
    <row r="873" spans="8:13">
      <c r="H873" s="8">
        <v>1058</v>
      </c>
      <c r="I873" s="8" t="s">
        <v>1137</v>
      </c>
      <c r="J873">
        <v>91.46</v>
      </c>
      <c r="K873">
        <v>0</v>
      </c>
      <c r="L873" s="48">
        <f>IF(K873=1,"",IF(J873&lt;1.7,66,IF(J873&lt;2,(J873-1.7)*$F$11+66,IF(J873&lt;2.3,(J873-2)*$F$10+70,IF(J873&lt;2.7,(J873-2.3)*$F$9+73,IF(J873&lt;3,(J873-2.7)*$F$8+76,IF(J873&lt;3.3,(J873-3)*$F$7+80,IF(J873&lt;3.7,(J873-3.3)*$F$6+83,IF(J873&lt;4,(J873-3.7)*$F$5+87,IF(J873&lt;4.3,(J873-4)*$F$4+92,IF(J873&lt;=5,(J873-4.3)*$F$3+98,J873)))))))))))</f>
        <v>91.46</v>
      </c>
      <c r="M873" s="41">
        <f t="shared" si="16"/>
        <v>0.652607398993575</v>
      </c>
    </row>
    <row r="874" spans="8:13">
      <c r="H874" s="8">
        <v>1059</v>
      </c>
      <c r="I874" s="8" t="s">
        <v>1138</v>
      </c>
      <c r="J874">
        <v>89.47</v>
      </c>
      <c r="K874">
        <v>0</v>
      </c>
      <c r="L874" s="48">
        <f>IF(K874=1,"",IF(J874&lt;1.7,66,IF(J874&lt;2,(J874-1.7)*$F$11+66,IF(J874&lt;2.3,(J874-2)*$F$10+70,IF(J874&lt;2.7,(J874-2.3)*$F$9+73,IF(J874&lt;3,(J874-2.7)*$F$8+76,IF(J874&lt;3.3,(J874-3)*$F$7+80,IF(J874&lt;3.7,(J874-3.3)*$F$6+83,IF(J874&lt;4,(J874-3.7)*$F$5+87,IF(J874&lt;4.3,(J874-4)*$F$4+92,IF(J874&lt;=5,(J874-4.3)*$F$3+98,J874)))))))))))</f>
        <v>89.47</v>
      </c>
      <c r="M874" s="41">
        <f t="shared" si="16"/>
        <v>0.141349346458601</v>
      </c>
    </row>
    <row r="875" spans="8:13">
      <c r="H875" s="8">
        <v>1060</v>
      </c>
      <c r="I875" s="8" t="s">
        <v>1139</v>
      </c>
      <c r="J875">
        <v>85.66</v>
      </c>
      <c r="K875">
        <v>0</v>
      </c>
      <c r="L875" s="48">
        <f>IF(K875=1,"",IF(J875&lt;1.7,66,IF(J875&lt;2,(J875-1.7)*$F$11+66,IF(J875&lt;2.3,(J875-2)*$F$10+70,IF(J875&lt;2.7,(J875-2.3)*$F$9+73,IF(J875&lt;3,(J875-2.7)*$F$8+76,IF(J875&lt;3.3,(J875-3)*$F$7+80,IF(J875&lt;3.7,(J875-3.3)*$F$6+83,IF(J875&lt;4,(J875-3.7)*$F$5+87,IF(J875&lt;4.3,(J875-4)*$F$4+92,IF(J875&lt;=5,(J875-4.3)*$F$3+98,J875)))))))))))</f>
        <v>85.66</v>
      </c>
      <c r="M875" s="41">
        <f t="shared" si="16"/>
        <v>-0.837491447590775</v>
      </c>
    </row>
    <row r="876" spans="8:13">
      <c r="H876" s="8">
        <v>1061</v>
      </c>
      <c r="I876" s="8" t="s">
        <v>1140</v>
      </c>
      <c r="J876">
        <v>86.61</v>
      </c>
      <c r="K876">
        <v>0</v>
      </c>
      <c r="L876" s="48">
        <f>IF(K876=1,"",IF(J876&lt;1.7,66,IF(J876&lt;2,(J876-1.7)*$F$11+66,IF(J876&lt;2.3,(J876-2)*$F$10+70,IF(J876&lt;2.7,(J876-2.3)*$F$9+73,IF(J876&lt;3,(J876-2.7)*$F$8+76,IF(J876&lt;3.3,(J876-3)*$F$7+80,IF(J876&lt;3.7,(J876-3.3)*$F$6+83,IF(J876&lt;4,(J876-3.7)*$F$5+87,IF(J876&lt;4.3,(J876-4)*$F$4+92,IF(J876&lt;=5,(J876-4.3)*$F$3+98,J876)))))))))))</f>
        <v>86.61</v>
      </c>
      <c r="M876" s="41">
        <f t="shared" si="16"/>
        <v>-0.593423533064028</v>
      </c>
    </row>
    <row r="877" spans="8:13">
      <c r="H877" s="9">
        <v>1062</v>
      </c>
      <c r="I877" s="9" t="s">
        <v>1142</v>
      </c>
      <c r="J877">
        <v>92</v>
      </c>
      <c r="K877">
        <v>0</v>
      </c>
      <c r="L877" s="48">
        <f>IF(K877=1,"",IF(J877&lt;1.7,66,IF(J877&lt;2,(J877-1.7)*$F$11+66,IF(J877&lt;2.3,(J877-2)*$F$10+70,IF(J877&lt;2.7,(J877-2.3)*$F$9+73,IF(J877&lt;3,(J877-2.7)*$F$8+76,IF(J877&lt;3.3,(J877-3)*$F$7+80,IF(J877&lt;3.7,(J877-3.3)*$F$6+83,IF(J877&lt;4,(J877-3.7)*$F$5+87,IF(J877&lt;4.3,(J877-4)*$F$4+92,IF(J877&lt;=5,(J877-4.3)*$F$3+98,J877)))))))))))</f>
        <v>92</v>
      </c>
      <c r="M877" s="41">
        <f t="shared" si="16"/>
        <v>0.791340739882464</v>
      </c>
    </row>
    <row r="878" spans="8:13">
      <c r="H878" s="8">
        <v>1063</v>
      </c>
      <c r="I878" s="8" t="s">
        <v>1143</v>
      </c>
      <c r="J878">
        <v>4.52</v>
      </c>
      <c r="K878">
        <v>0</v>
      </c>
      <c r="L878" s="48">
        <f>IF(K878=1,"",IF(J878&lt;1.7,66,IF(J878&lt;2,(J878-1.7)*$F$11+66,IF(J878&lt;2.3,(J878-2)*$F$10+70,IF(J878&lt;2.7,(J878-2.3)*$F$9+73,IF(J878&lt;3,(J878-2.7)*$F$8+76,IF(J878&lt;3.3,(J878-3)*$F$7+80,IF(J878&lt;3.7,(J878-3.3)*$F$6+83,IF(J878&lt;4,(J878-3.7)*$F$5+87,IF(J878&lt;4.3,(J878-4)*$F$4+92,IF(J878&lt;=5,(J878-4.3)*$F$3+98,J878)))))))))))</f>
        <v>98.6285714285714</v>
      </c>
      <c r="M878" s="41">
        <f t="shared" si="16"/>
        <v>2.49431085026458</v>
      </c>
    </row>
    <row r="879" spans="8:13">
      <c r="H879" s="8">
        <v>1064</v>
      </c>
      <c r="I879" s="8" t="s">
        <v>1144</v>
      </c>
      <c r="J879">
        <v>83.89</v>
      </c>
      <c r="K879">
        <v>0</v>
      </c>
      <c r="L879" s="48">
        <f>IF(K879=1,"",IF(J879&lt;1.7,66,IF(J879&lt;2,(J879-1.7)*$F$11+66,IF(J879&lt;2.3,(J879-2)*$F$10+70,IF(J879&lt;2.7,(J879-2.3)*$F$9+73,IF(J879&lt;3,(J879-2.7)*$F$8+76,IF(J879&lt;3.3,(J879-3)*$F$7+80,IF(J879&lt;3.7,(J879-3.3)*$F$6+83,IF(J879&lt;4,(J879-3.7)*$F$5+87,IF(J879&lt;4.3,(J879-4)*$F$4+92,IF(J879&lt;=5,(J879-4.3)*$F$3+98,J879)))))))))))</f>
        <v>83.89</v>
      </c>
      <c r="M879" s="41">
        <f t="shared" si="16"/>
        <v>-1.29222850939324</v>
      </c>
    </row>
    <row r="880" spans="8:13">
      <c r="H880" s="8">
        <v>1065</v>
      </c>
      <c r="I880" s="8" t="s">
        <v>1145</v>
      </c>
      <c r="J880">
        <v>3.45</v>
      </c>
      <c r="K880">
        <v>0</v>
      </c>
      <c r="L880" s="48">
        <f>IF(K880=1,"",IF(J880&lt;1.7,66,IF(J880&lt;2,(J880-1.7)*$F$11+66,IF(J880&lt;2.3,(J880-2)*$F$10+70,IF(J880&lt;2.7,(J880-2.3)*$F$9+73,IF(J880&lt;3,(J880-2.7)*$F$8+76,IF(J880&lt;3.3,(J880-3)*$F$7+80,IF(J880&lt;3.7,(J880-3.3)*$F$6+83,IF(J880&lt;4,(J880-3.7)*$F$5+87,IF(J880&lt;4.3,(J880-4)*$F$4+92,IF(J880&lt;=5,(J880-4.3)*$F$3+98,J880)))))))))))</f>
        <v>84.5</v>
      </c>
      <c r="M880" s="41">
        <f t="shared" si="16"/>
        <v>-1.13551121690764</v>
      </c>
    </row>
    <row r="881" spans="8:13">
      <c r="H881" s="8">
        <v>1066</v>
      </c>
      <c r="I881" s="8" t="s">
        <v>1146</v>
      </c>
      <c r="J881">
        <v>3.8</v>
      </c>
      <c r="K881">
        <v>0</v>
      </c>
      <c r="L881" s="48">
        <f>IF(K881=1,"",IF(J881&lt;1.7,66,IF(J881&lt;2,(J881-1.7)*$F$11+66,IF(J881&lt;2.3,(J881-2)*$F$10+70,IF(J881&lt;2.7,(J881-2.3)*$F$9+73,IF(J881&lt;3,(J881-2.7)*$F$8+76,IF(J881&lt;3.3,(J881-3)*$F$7+80,IF(J881&lt;3.7,(J881-3.3)*$F$6+83,IF(J881&lt;4,(J881-3.7)*$F$5+87,IF(J881&lt;4.3,(J881-4)*$F$4+92,IF(J881&lt;=5,(J881-4.3)*$F$3+98,J881)))))))))))</f>
        <v>88.6666666666667</v>
      </c>
      <c r="M881" s="41">
        <f t="shared" si="16"/>
        <v>-0.0650379075798088</v>
      </c>
    </row>
    <row r="882" spans="8:13">
      <c r="H882" s="8">
        <v>1068</v>
      </c>
      <c r="I882" s="8" t="s">
        <v>1147</v>
      </c>
      <c r="J882">
        <v>89.67</v>
      </c>
      <c r="K882">
        <v>0</v>
      </c>
      <c r="L882" s="48">
        <f>IF(K882=1,"",IF(J882&lt;1.7,66,IF(J882&lt;2,(J882-1.7)*$F$11+66,IF(J882&lt;2.3,(J882-2)*$F$10+70,IF(J882&lt;2.7,(J882-2.3)*$F$9+73,IF(J882&lt;3,(J882-2.7)*$F$8+76,IF(J882&lt;3.3,(J882-3)*$F$7+80,IF(J882&lt;3.7,(J882-3.3)*$F$6+83,IF(J882&lt;4,(J882-3.7)*$F$5+87,IF(J882&lt;4.3,(J882-4)*$F$4+92,IF(J882&lt;=5,(J882-4.3)*$F$3+98,J882)))))))))))</f>
        <v>89.67</v>
      </c>
      <c r="M882" s="41">
        <f t="shared" si="16"/>
        <v>0.192732065306337</v>
      </c>
    </row>
    <row r="883" spans="8:13">
      <c r="H883" s="8">
        <v>1070</v>
      </c>
      <c r="I883" s="8" t="s">
        <v>1148</v>
      </c>
      <c r="J883">
        <v>89.75</v>
      </c>
      <c r="K883">
        <v>0</v>
      </c>
      <c r="L883" s="48">
        <f>IF(K883=1,"",IF(J883&lt;1.7,66,IF(J883&lt;2,(J883-1.7)*$F$11+66,IF(J883&lt;2.3,(J883-2)*$F$10+70,IF(J883&lt;2.7,(J883-2.3)*$F$9+73,IF(J883&lt;3,(J883-2.7)*$F$8+76,IF(J883&lt;3.3,(J883-3)*$F$7+80,IF(J883&lt;3.7,(J883-3.3)*$F$6+83,IF(J883&lt;4,(J883-3.7)*$F$5+87,IF(J883&lt;4.3,(J883-4)*$F$4+92,IF(J883&lt;=5,(J883-4.3)*$F$3+98,J883)))))))))))</f>
        <v>89.75</v>
      </c>
      <c r="M883" s="41">
        <f t="shared" si="16"/>
        <v>0.213285152845432</v>
      </c>
    </row>
    <row r="884" spans="8:13">
      <c r="H884" s="8">
        <v>1072</v>
      </c>
      <c r="I884" s="8" t="s">
        <v>1149</v>
      </c>
      <c r="J884">
        <v>4.02</v>
      </c>
      <c r="K884">
        <v>0</v>
      </c>
      <c r="L884" s="48">
        <f>IF(K884=1,"",IF(J884&lt;1.7,66,IF(J884&lt;2,(J884-1.7)*$F$11+66,IF(J884&lt;2.3,(J884-2)*$F$10+70,IF(J884&lt;2.7,(J884-2.3)*$F$9+73,IF(J884&lt;3,(J884-2.7)*$F$8+76,IF(J884&lt;3.3,(J884-3)*$F$7+80,IF(J884&lt;3.7,(J884-3.3)*$F$6+83,IF(J884&lt;4,(J884-3.7)*$F$5+87,IF(J884&lt;4.3,(J884-4)*$F$4+92,IF(J884&lt;=5,(J884-4.3)*$F$3+98,J884)))))))))))</f>
        <v>92.4</v>
      </c>
      <c r="M884" s="41">
        <f t="shared" si="16"/>
        <v>0.894106177577935</v>
      </c>
    </row>
    <row r="885" spans="8:13">
      <c r="H885" s="8">
        <v>1073</v>
      </c>
      <c r="I885" s="8" t="s">
        <v>1150</v>
      </c>
      <c r="J885">
        <v>3.59</v>
      </c>
      <c r="K885">
        <v>0</v>
      </c>
      <c r="L885" s="48">
        <f>IF(K885=1,"",IF(J885&lt;1.7,66,IF(J885&lt;2,(J885-1.7)*$F$11+66,IF(J885&lt;2.3,(J885-2)*$F$10+70,IF(J885&lt;2.7,(J885-2.3)*$F$9+73,IF(J885&lt;3,(J885-2.7)*$F$8+76,IF(J885&lt;3.3,(J885-3)*$F$7+80,IF(J885&lt;3.7,(J885-3.3)*$F$6+83,IF(J885&lt;4,(J885-3.7)*$F$5+87,IF(J885&lt;4.3,(J885-4)*$F$4+92,IF(J885&lt;=5,(J885-4.3)*$F$3+98,J885)))))))))))</f>
        <v>85.9</v>
      </c>
      <c r="M885" s="41">
        <f t="shared" si="16"/>
        <v>-0.775832184973493</v>
      </c>
    </row>
    <row r="886" spans="8:13">
      <c r="H886" s="8">
        <v>1074</v>
      </c>
      <c r="I886" s="8" t="s">
        <v>1151</v>
      </c>
      <c r="J886">
        <v>4</v>
      </c>
      <c r="K886">
        <v>0</v>
      </c>
      <c r="L886" s="48">
        <f>IF(K886=1,"",IF(J886&lt;1.7,66,IF(J886&lt;2,(J886-1.7)*$F$11+66,IF(J886&lt;2.3,(J886-2)*$F$10+70,IF(J886&lt;2.7,(J886-2.3)*$F$9+73,IF(J886&lt;3,(J886-2.7)*$F$8+76,IF(J886&lt;3.3,(J886-3)*$F$7+80,IF(J886&lt;3.7,(J886-3.3)*$F$6+83,IF(J886&lt;4,(J886-3.7)*$F$5+87,IF(J886&lt;4.3,(J886-4)*$F$4+92,IF(J886&lt;=5,(J886-4.3)*$F$3+98,J886)))))))))))</f>
        <v>92</v>
      </c>
      <c r="M886" s="41">
        <f t="shared" si="16"/>
        <v>0.791340739882464</v>
      </c>
    </row>
    <row r="887" spans="8:13">
      <c r="H887" s="8">
        <v>1075</v>
      </c>
      <c r="I887" s="8" t="s">
        <v>1152</v>
      </c>
      <c r="J887">
        <v>3.55</v>
      </c>
      <c r="K887">
        <v>0</v>
      </c>
      <c r="L887" s="48">
        <f>IF(K887=1,"",IF(J887&lt;1.7,66,IF(J887&lt;2,(J887-1.7)*$F$11+66,IF(J887&lt;2.3,(J887-2)*$F$10+70,IF(J887&lt;2.7,(J887-2.3)*$F$9+73,IF(J887&lt;3,(J887-2.7)*$F$8+76,IF(J887&lt;3.3,(J887-3)*$F$7+80,IF(J887&lt;3.7,(J887-3.3)*$F$6+83,IF(J887&lt;4,(J887-3.7)*$F$5+87,IF(J887&lt;4.3,(J887-4)*$F$4+92,IF(J887&lt;=5,(J887-4.3)*$F$3+98,J887)))))))))))</f>
        <v>85.5</v>
      </c>
      <c r="M887" s="41">
        <f t="shared" si="16"/>
        <v>-0.878597622668964</v>
      </c>
    </row>
    <row r="888" spans="8:13">
      <c r="H888" s="8">
        <v>1076</v>
      </c>
      <c r="I888" s="8" t="s">
        <v>1153</v>
      </c>
      <c r="J888">
        <v>88.54</v>
      </c>
      <c r="K888">
        <v>0</v>
      </c>
      <c r="L888" s="48">
        <f>IF(K888=1,"",IF(J888&lt;1.7,66,IF(J888&lt;2,(J888-1.7)*$F$11+66,IF(J888&lt;2.3,(J888-2)*$F$10+70,IF(J888&lt;2.7,(J888-2.3)*$F$9+73,IF(J888&lt;3,(J888-2.7)*$F$8+76,IF(J888&lt;3.3,(J888-3)*$F$7+80,IF(J888&lt;3.7,(J888-3.3)*$F$6+83,IF(J888&lt;4,(J888-3.7)*$F$5+87,IF(J888&lt;4.3,(J888-4)*$F$4+92,IF(J888&lt;=5,(J888-4.3)*$F$3+98,J888)))))))))))</f>
        <v>88.54</v>
      </c>
      <c r="M888" s="41">
        <f t="shared" si="16"/>
        <v>-0.0975802961833711</v>
      </c>
    </row>
    <row r="889" spans="8:13">
      <c r="H889" s="8">
        <v>1077</v>
      </c>
      <c r="I889" s="8" t="s">
        <v>1154</v>
      </c>
      <c r="J889">
        <v>3.89</v>
      </c>
      <c r="K889">
        <v>0</v>
      </c>
      <c r="L889" s="48">
        <f>IF(K889=1,"",IF(J889&lt;1.7,66,IF(J889&lt;2,(J889-1.7)*$F$11+66,IF(J889&lt;2.3,(J889-2)*$F$10+70,IF(J889&lt;2.7,(J889-2.3)*$F$9+73,IF(J889&lt;3,(J889-2.7)*$F$8+76,IF(J889&lt;3.3,(J889-3)*$F$7+80,IF(J889&lt;3.7,(J889-3.3)*$F$6+83,IF(J889&lt;4,(J889-3.7)*$F$5+87,IF(J889&lt;4.3,(J889-4)*$F$4+92,IF(J889&lt;=5,(J889-4.3)*$F$3+98,J889)))))))))))</f>
        <v>90.1666666666667</v>
      </c>
      <c r="M889" s="41">
        <f t="shared" si="16"/>
        <v>0.320332483778217</v>
      </c>
    </row>
    <row r="890" spans="8:13">
      <c r="H890" s="8">
        <v>1078</v>
      </c>
      <c r="I890" s="8" t="s">
        <v>1155</v>
      </c>
      <c r="J890">
        <v>80.57</v>
      </c>
      <c r="K890">
        <v>0</v>
      </c>
      <c r="L890" s="48">
        <f>IF(K890=1,"",IF(J890&lt;1.7,66,IF(J890&lt;2,(J890-1.7)*$F$11+66,IF(J890&lt;2.3,(J890-2)*$F$10+70,IF(J890&lt;2.7,(J890-2.3)*$F$9+73,IF(J890&lt;3,(J890-2.7)*$F$8+76,IF(J890&lt;3.3,(J890-3)*$F$7+80,IF(J890&lt;3.7,(J890-3.3)*$F$6+83,IF(J890&lt;4,(J890-3.7)*$F$5+87,IF(J890&lt;4.3,(J890-4)*$F$4+92,IF(J890&lt;=5,(J890-4.3)*$F$3+98,J890)))))))))))</f>
        <v>80.57</v>
      </c>
      <c r="M890" s="41">
        <f t="shared" si="16"/>
        <v>-2.14518164226566</v>
      </c>
    </row>
    <row r="891" spans="8:13">
      <c r="H891" s="8">
        <v>1080</v>
      </c>
      <c r="I891" s="8" t="s">
        <v>1156</v>
      </c>
      <c r="J891">
        <v>88.51</v>
      </c>
      <c r="K891">
        <v>0</v>
      </c>
      <c r="L891" s="48">
        <f>IF(K891=1,"",IF(J891&lt;1.7,66,IF(J891&lt;2,(J891-1.7)*$F$11+66,IF(J891&lt;2.3,(J891-2)*$F$10+70,IF(J891&lt;2.7,(J891-2.3)*$F$9+73,IF(J891&lt;3,(J891-2.7)*$F$8+76,IF(J891&lt;3.3,(J891-3)*$F$7+80,IF(J891&lt;3.7,(J891-3.3)*$F$6+83,IF(J891&lt;4,(J891-3.7)*$F$5+87,IF(J891&lt;4.3,(J891-4)*$F$4+92,IF(J891&lt;=5,(J891-4.3)*$F$3+98,J891)))))))))))</f>
        <v>88.51</v>
      </c>
      <c r="M891" s="41">
        <f t="shared" si="16"/>
        <v>-0.105287704010532</v>
      </c>
    </row>
    <row r="892" spans="8:13">
      <c r="H892" s="8">
        <v>1082</v>
      </c>
      <c r="I892" s="8" t="s">
        <v>1157</v>
      </c>
      <c r="J892">
        <v>3.55</v>
      </c>
      <c r="K892">
        <v>0</v>
      </c>
      <c r="L892" s="48">
        <f>IF(K892=1,"",IF(J892&lt;1.7,66,IF(J892&lt;2,(J892-1.7)*$F$11+66,IF(J892&lt;2.3,(J892-2)*$F$10+70,IF(J892&lt;2.7,(J892-2.3)*$F$9+73,IF(J892&lt;3,(J892-2.7)*$F$8+76,IF(J892&lt;3.3,(J892-3)*$F$7+80,IF(J892&lt;3.7,(J892-3.3)*$F$6+83,IF(J892&lt;4,(J892-3.7)*$F$5+87,IF(J892&lt;4.3,(J892-4)*$F$4+92,IF(J892&lt;=5,(J892-4.3)*$F$3+98,J892)))))))))))</f>
        <v>85.5</v>
      </c>
      <c r="M892" s="41">
        <f t="shared" si="16"/>
        <v>-0.878597622668964</v>
      </c>
    </row>
    <row r="893" spans="8:13">
      <c r="H893" s="8">
        <v>1083</v>
      </c>
      <c r="I893" s="8" t="s">
        <v>1159</v>
      </c>
      <c r="J893">
        <v>3.5</v>
      </c>
      <c r="K893">
        <v>0</v>
      </c>
      <c r="L893" s="48">
        <f>IF(K893=1,"",IF(J893&lt;1.7,66,IF(J893&lt;2,(J893-1.7)*$F$11+66,IF(J893&lt;2.3,(J893-2)*$F$10+70,IF(J893&lt;2.7,(J893-2.3)*$F$9+73,IF(J893&lt;3,(J893-2.7)*$F$8+76,IF(J893&lt;3.3,(J893-3)*$F$7+80,IF(J893&lt;3.7,(J893-3.3)*$F$6+83,IF(J893&lt;4,(J893-3.7)*$F$5+87,IF(J893&lt;4.3,(J893-4)*$F$4+92,IF(J893&lt;=5,(J893-4.3)*$F$3+98,J893)))))))))))</f>
        <v>85</v>
      </c>
      <c r="M893" s="41">
        <f t="shared" si="16"/>
        <v>-1.0070544197883</v>
      </c>
    </row>
    <row r="894" spans="8:13">
      <c r="H894" s="8">
        <v>1084</v>
      </c>
      <c r="I894" s="8" t="s">
        <v>1160</v>
      </c>
      <c r="J894">
        <v>4.13</v>
      </c>
      <c r="K894">
        <v>0</v>
      </c>
      <c r="L894" s="48">
        <f>IF(K894=1,"",IF(J894&lt;1.7,66,IF(J894&lt;2,(J894-1.7)*$F$11+66,IF(J894&lt;2.3,(J894-2)*$F$10+70,IF(J894&lt;2.7,(J894-2.3)*$F$9+73,IF(J894&lt;3,(J894-2.7)*$F$8+76,IF(J894&lt;3.3,(J894-3)*$F$7+80,IF(J894&lt;3.7,(J894-3.3)*$F$6+83,IF(J894&lt;4,(J894-3.7)*$F$5+87,IF(J894&lt;4.3,(J894-4)*$F$4+92,IF(J894&lt;=5,(J894-4.3)*$F$3+98,J894)))))))))))</f>
        <v>94.6</v>
      </c>
      <c r="M894" s="41">
        <f t="shared" si="16"/>
        <v>1.45931608490303</v>
      </c>
    </row>
    <row r="895" spans="8:13">
      <c r="H895" s="8">
        <v>1086</v>
      </c>
      <c r="I895" s="8" t="s">
        <v>1161</v>
      </c>
      <c r="J895">
        <v>87.23</v>
      </c>
      <c r="K895">
        <v>0</v>
      </c>
      <c r="L895" s="48">
        <f>IF(K895=1,"",IF(J895&lt;1.7,66,IF(J895&lt;2,(J895-1.7)*$F$11+66,IF(J895&lt;2.3,(J895-2)*$F$10+70,IF(J895&lt;2.7,(J895-2.3)*$F$9+73,IF(J895&lt;3,(J895-2.7)*$F$8+76,IF(J895&lt;3.3,(J895-3)*$F$7+80,IF(J895&lt;3.7,(J895-3.3)*$F$6+83,IF(J895&lt;4,(J895-3.7)*$F$5+87,IF(J895&lt;4.3,(J895-4)*$F$4+92,IF(J895&lt;=5,(J895-4.3)*$F$3+98,J895)))))))))))</f>
        <v>87.23</v>
      </c>
      <c r="M895" s="41">
        <f t="shared" si="16"/>
        <v>-0.434137104636044</v>
      </c>
    </row>
    <row r="896" spans="8:13">
      <c r="H896" s="8">
        <v>1087</v>
      </c>
      <c r="I896" s="8" t="s">
        <v>1162</v>
      </c>
      <c r="J896">
        <v>88.77</v>
      </c>
      <c r="K896">
        <v>0</v>
      </c>
      <c r="L896" s="48">
        <f>IF(K896=1,"",IF(J896&lt;1.7,66,IF(J896&lt;2,(J896-1.7)*$F$11+66,IF(J896&lt;2.3,(J896-2)*$F$10+70,IF(J896&lt;2.7,(J896-2.3)*$F$9+73,IF(J896&lt;3,(J896-2.7)*$F$8+76,IF(J896&lt;3.3,(J896-3)*$F$7+80,IF(J896&lt;3.7,(J896-3.3)*$F$6+83,IF(J896&lt;4,(J896-3.7)*$F$5+87,IF(J896&lt;4.3,(J896-4)*$F$4+92,IF(J896&lt;=5,(J896-4.3)*$F$3+98,J896)))))))))))</f>
        <v>88.77</v>
      </c>
      <c r="M896" s="41">
        <f t="shared" si="16"/>
        <v>-0.038490169508477</v>
      </c>
    </row>
    <row r="897" spans="8:13">
      <c r="H897" s="8">
        <v>1088</v>
      </c>
      <c r="I897" s="8" t="s">
        <v>1163</v>
      </c>
      <c r="J897">
        <v>3.84</v>
      </c>
      <c r="K897">
        <v>0</v>
      </c>
      <c r="L897" s="48">
        <f>IF(K897=1,"",IF(J897&lt;1.7,66,IF(J897&lt;2,(J897-1.7)*$F$11+66,IF(J897&lt;2.3,(J897-2)*$F$10+70,IF(J897&lt;2.7,(J897-2.3)*$F$9+73,IF(J897&lt;3,(J897-2.7)*$F$8+76,IF(J897&lt;3.3,(J897-3)*$F$7+80,IF(J897&lt;3.7,(J897-3.3)*$F$6+83,IF(J897&lt;4,(J897-3.7)*$F$5+87,IF(J897&lt;4.3,(J897-4)*$F$4+92,IF(J897&lt;=5,(J897-4.3)*$F$3+98,J897)))))))))))</f>
        <v>89.3333333333333</v>
      </c>
      <c r="M897" s="41">
        <f t="shared" si="16"/>
        <v>0.106237821912647</v>
      </c>
    </row>
    <row r="898" spans="8:13">
      <c r="H898" s="8">
        <v>1089</v>
      </c>
      <c r="I898" s="8" t="s">
        <v>1164</v>
      </c>
      <c r="J898">
        <v>84.46</v>
      </c>
      <c r="K898">
        <v>0</v>
      </c>
      <c r="L898" s="48">
        <f>IF(K898=1,"",IF(J898&lt;1.7,66,IF(J898&lt;2,(J898-1.7)*$F$11+66,IF(J898&lt;2.3,(J898-2)*$F$10+70,IF(J898&lt;2.7,(J898-2.3)*$F$9+73,IF(J898&lt;3,(J898-2.7)*$F$8+76,IF(J898&lt;3.3,(J898-3)*$F$7+80,IF(J898&lt;3.7,(J898-3.3)*$F$6+83,IF(J898&lt;4,(J898-3.7)*$F$5+87,IF(J898&lt;4.3,(J898-4)*$F$4+92,IF(J898&lt;=5,(J898-4.3)*$F$3+98,J898)))))))))))</f>
        <v>84.46</v>
      </c>
      <c r="M898" s="41">
        <f t="shared" si="16"/>
        <v>-1.14578776067719</v>
      </c>
    </row>
    <row r="899" spans="8:13">
      <c r="H899" s="8">
        <v>1090</v>
      </c>
      <c r="I899" s="8" t="s">
        <v>1165</v>
      </c>
      <c r="J899">
        <v>3.79</v>
      </c>
      <c r="K899">
        <v>0</v>
      </c>
      <c r="L899" s="48">
        <f>IF(K899=1,"",IF(J899&lt;1.7,66,IF(J899&lt;2,(J899-1.7)*$F$11+66,IF(J899&lt;2.3,(J899-2)*$F$10+70,IF(J899&lt;2.7,(J899-2.3)*$F$9+73,IF(J899&lt;3,(J899-2.7)*$F$8+76,IF(J899&lt;3.3,(J899-3)*$F$7+80,IF(J899&lt;3.7,(J899-3.3)*$F$6+83,IF(J899&lt;4,(J899-3.7)*$F$5+87,IF(J899&lt;4.3,(J899-4)*$F$4+92,IF(J899&lt;=5,(J899-4.3)*$F$3+98,J899)))))))))))</f>
        <v>88.5</v>
      </c>
      <c r="M899" s="41">
        <f t="shared" ref="M899:M962" si="17">IFERROR(((L899-AVERAGE($L$2:$L$978))/STDEV($L$2:$L$978)),(MEDIAN($L$2:$L$978)-AVERAGE($L$2:$L$978))/STDEV($L$2:$L$978))</f>
        <v>-0.10785683995292</v>
      </c>
    </row>
    <row r="900" spans="8:13">
      <c r="H900" s="8">
        <v>1091</v>
      </c>
      <c r="I900" s="8" t="s">
        <v>1167</v>
      </c>
      <c r="J900">
        <v>4.11</v>
      </c>
      <c r="K900">
        <v>0</v>
      </c>
      <c r="L900" s="48">
        <f>IF(K900=1,"",IF(J900&lt;1.7,66,IF(J900&lt;2,(J900-1.7)*$F$11+66,IF(J900&lt;2.3,(J900-2)*$F$10+70,IF(J900&lt;2.7,(J900-2.3)*$F$9+73,IF(J900&lt;3,(J900-2.7)*$F$8+76,IF(J900&lt;3.3,(J900-3)*$F$7+80,IF(J900&lt;3.7,(J900-3.3)*$F$6+83,IF(J900&lt;4,(J900-3.7)*$F$5+87,IF(J900&lt;4.3,(J900-4)*$F$4+92,IF(J900&lt;=5,(J900-4.3)*$F$3+98,J900)))))))))))</f>
        <v>94.2</v>
      </c>
      <c r="M900" s="41">
        <f t="shared" si="17"/>
        <v>1.35655064720756</v>
      </c>
    </row>
    <row r="901" spans="8:13">
      <c r="H901" s="8">
        <v>1092</v>
      </c>
      <c r="I901" s="8" t="s">
        <v>1168</v>
      </c>
      <c r="J901">
        <v>88.62</v>
      </c>
      <c r="K901">
        <v>0</v>
      </c>
      <c r="L901" s="48">
        <f>IF(K901=1,"",IF(J901&lt;1.7,66,IF(J901&lt;2,(J901-1.7)*$F$11+66,IF(J901&lt;2.3,(J901-2)*$F$10+70,IF(J901&lt;2.7,(J901-2.3)*$F$9+73,IF(J901&lt;3,(J901-2.7)*$F$8+76,IF(J901&lt;3.3,(J901-3)*$F$7+80,IF(J901&lt;3.7,(J901-3.3)*$F$6+83,IF(J901&lt;4,(J901-3.7)*$F$5+87,IF(J901&lt;4.3,(J901-4)*$F$4+92,IF(J901&lt;=5,(J901-4.3)*$F$3+98,J901)))))))))))</f>
        <v>88.62</v>
      </c>
      <c r="M901" s="41">
        <f t="shared" si="17"/>
        <v>-0.077027208644277</v>
      </c>
    </row>
    <row r="902" spans="8:13">
      <c r="H902" s="8">
        <v>1093</v>
      </c>
      <c r="I902" s="8" t="s">
        <v>1169</v>
      </c>
      <c r="J902">
        <v>88.81</v>
      </c>
      <c r="K902">
        <v>0</v>
      </c>
      <c r="L902" s="48">
        <f>IF(K902=1,"",IF(J902&lt;1.7,66,IF(J902&lt;2,(J902-1.7)*$F$11+66,IF(J902&lt;2.3,(J902-2)*$F$10+70,IF(J902&lt;2.7,(J902-2.3)*$F$9+73,IF(J902&lt;3,(J902-2.7)*$F$8+76,IF(J902&lt;3.3,(J902-3)*$F$7+80,IF(J902&lt;3.7,(J902-3.3)*$F$6+83,IF(J902&lt;4,(J902-3.7)*$F$5+87,IF(J902&lt;4.3,(J902-4)*$F$4+92,IF(J902&lt;=5,(J902-4.3)*$F$3+98,J902)))))))))))</f>
        <v>88.81</v>
      </c>
      <c r="M902" s="41">
        <f t="shared" si="17"/>
        <v>-0.0282136257389282</v>
      </c>
    </row>
    <row r="903" spans="8:13">
      <c r="H903" s="8">
        <v>1094</v>
      </c>
      <c r="I903" s="8" t="s">
        <v>730</v>
      </c>
      <c r="J903">
        <v>85.75</v>
      </c>
      <c r="K903">
        <v>0</v>
      </c>
      <c r="L903" s="48">
        <f>IF(K903=1,"",IF(J903&lt;1.7,66,IF(J903&lt;2,(J903-1.7)*$F$11+66,IF(J903&lt;2.3,(J903-2)*$F$10+70,IF(J903&lt;2.7,(J903-2.3)*$F$9+73,IF(J903&lt;3,(J903-2.7)*$F$8+76,IF(J903&lt;3.3,(J903-3)*$F$7+80,IF(J903&lt;3.7,(J903-3.3)*$F$6+83,IF(J903&lt;4,(J903-3.7)*$F$5+87,IF(J903&lt;4.3,(J903-4)*$F$4+92,IF(J903&lt;=5,(J903-4.3)*$F$3+98,J903)))))))))))</f>
        <v>85.75</v>
      </c>
      <c r="M903" s="41">
        <f t="shared" si="17"/>
        <v>-0.814369224109293</v>
      </c>
    </row>
    <row r="904" spans="8:13">
      <c r="H904" s="8">
        <v>1095</v>
      </c>
      <c r="I904" s="8" t="s">
        <v>1170</v>
      </c>
      <c r="J904">
        <v>86.97</v>
      </c>
      <c r="K904">
        <v>0</v>
      </c>
      <c r="L904" s="48">
        <f>IF(K904=1,"",IF(J904&lt;1.7,66,IF(J904&lt;2,(J904-1.7)*$F$11+66,IF(J904&lt;2.3,(J904-2)*$F$10+70,IF(J904&lt;2.7,(J904-2.3)*$F$9+73,IF(J904&lt;3,(J904-2.7)*$F$8+76,IF(J904&lt;3.3,(J904-3)*$F$7+80,IF(J904&lt;3.7,(J904-3.3)*$F$6+83,IF(J904&lt;4,(J904-3.7)*$F$5+87,IF(J904&lt;4.3,(J904-4)*$F$4+92,IF(J904&lt;=5,(J904-4.3)*$F$3+98,J904)))))))))))</f>
        <v>86.97</v>
      </c>
      <c r="M904" s="41">
        <f t="shared" si="17"/>
        <v>-0.500934639138102</v>
      </c>
    </row>
    <row r="905" spans="8:13">
      <c r="H905" s="8">
        <v>1096</v>
      </c>
      <c r="I905" s="8" t="s">
        <v>1171</v>
      </c>
      <c r="J905">
        <v>91.59</v>
      </c>
      <c r="K905">
        <v>0</v>
      </c>
      <c r="L905" s="48">
        <f>IF(K905=1,"",IF(J905&lt;1.7,66,IF(J905&lt;2,(J905-1.7)*$F$11+66,IF(J905&lt;2.3,(J905-2)*$F$10+70,IF(J905&lt;2.7,(J905-2.3)*$F$9+73,IF(J905&lt;3,(J905-2.7)*$F$8+76,IF(J905&lt;3.3,(J905-3)*$F$7+80,IF(J905&lt;3.7,(J905-3.3)*$F$6+83,IF(J905&lt;4,(J905-3.7)*$F$5+87,IF(J905&lt;4.3,(J905-4)*$F$4+92,IF(J905&lt;=5,(J905-4.3)*$F$3+98,J905)))))))))))</f>
        <v>91.59</v>
      </c>
      <c r="M905" s="41">
        <f t="shared" si="17"/>
        <v>0.686006166244606</v>
      </c>
    </row>
    <row r="906" spans="8:13">
      <c r="H906" s="8">
        <v>1097</v>
      </c>
      <c r="I906" s="8" t="s">
        <v>1172</v>
      </c>
      <c r="J906">
        <v>3.85</v>
      </c>
      <c r="K906">
        <v>0</v>
      </c>
      <c r="L906" s="48">
        <f>IF(K906=1,"",IF(J906&lt;1.7,66,IF(J906&lt;2,(J906-1.7)*$F$11+66,IF(J906&lt;2.3,(J906-2)*$F$10+70,IF(J906&lt;2.7,(J906-2.3)*$F$9+73,IF(J906&lt;3,(J906-2.7)*$F$8+76,IF(J906&lt;3.3,(J906-3)*$F$7+80,IF(J906&lt;3.7,(J906-3.3)*$F$6+83,IF(J906&lt;4,(J906-3.7)*$F$5+87,IF(J906&lt;4.3,(J906-4)*$F$4+92,IF(J906&lt;=5,(J906-4.3)*$F$3+98,J906)))))))))))</f>
        <v>89.5</v>
      </c>
      <c r="M906" s="41">
        <f t="shared" si="17"/>
        <v>0.149056754285761</v>
      </c>
    </row>
    <row r="907" spans="8:13">
      <c r="H907" s="8">
        <v>1098</v>
      </c>
      <c r="I907" s="8" t="s">
        <v>1173</v>
      </c>
      <c r="J907">
        <v>89.06</v>
      </c>
      <c r="K907">
        <v>0</v>
      </c>
      <c r="L907" s="48">
        <f>IF(K907=1,"",IF(J907&lt;1.7,66,IF(J907&lt;2,(J907-1.7)*$F$11+66,IF(J907&lt;2.3,(J907-2)*$F$10+70,IF(J907&lt;2.7,(J907-2.3)*$F$9+73,IF(J907&lt;3,(J907-2.7)*$F$8+76,IF(J907&lt;3.3,(J907-3)*$F$7+80,IF(J907&lt;3.7,(J907-3.3)*$F$6+83,IF(J907&lt;4,(J907-3.7)*$F$5+87,IF(J907&lt;4.3,(J907-4)*$F$4+92,IF(J907&lt;=5,(J907-4.3)*$F$3+98,J907)))))))))))</f>
        <v>89.06</v>
      </c>
      <c r="M907" s="41">
        <f t="shared" si="17"/>
        <v>0.0360147728207421</v>
      </c>
    </row>
    <row r="908" spans="8:13">
      <c r="H908" s="8">
        <v>1099</v>
      </c>
      <c r="I908" s="8" t="s">
        <v>1174</v>
      </c>
      <c r="J908">
        <v>3.68</v>
      </c>
      <c r="K908">
        <v>0</v>
      </c>
      <c r="L908" s="48">
        <f>IF(K908=1,"",IF(J908&lt;1.7,66,IF(J908&lt;2,(J908-1.7)*$F$11+66,IF(J908&lt;2.3,(J908-2)*$F$10+70,IF(J908&lt;2.7,(J908-2.3)*$F$9+73,IF(J908&lt;3,(J908-2.7)*$F$8+76,IF(J908&lt;3.3,(J908-3)*$F$7+80,IF(J908&lt;3.7,(J908-3.3)*$F$6+83,IF(J908&lt;4,(J908-3.7)*$F$5+87,IF(J908&lt;4.3,(J908-4)*$F$4+92,IF(J908&lt;=5,(J908-4.3)*$F$3+98,J908)))))))))))</f>
        <v>86.8</v>
      </c>
      <c r="M908" s="41">
        <f t="shared" si="17"/>
        <v>-0.544609950158679</v>
      </c>
    </row>
    <row r="909" spans="8:13">
      <c r="H909" s="8">
        <v>1100</v>
      </c>
      <c r="I909" s="8" t="s">
        <v>1176</v>
      </c>
      <c r="J909">
        <v>88.41</v>
      </c>
      <c r="K909">
        <v>0</v>
      </c>
      <c r="L909" s="48">
        <f>IF(K909=1,"",IF(J909&lt;1.7,66,IF(J909&lt;2,(J909-1.7)*$F$11+66,IF(J909&lt;2.3,(J909-2)*$F$10+70,IF(J909&lt;2.7,(J909-2.3)*$F$9+73,IF(J909&lt;3,(J909-2.7)*$F$8+76,IF(J909&lt;3.3,(J909-3)*$F$7+80,IF(J909&lt;3.7,(J909-3.3)*$F$6+83,IF(J909&lt;4,(J909-3.7)*$F$5+87,IF(J909&lt;4.3,(J909-4)*$F$4+92,IF(J909&lt;=5,(J909-4.3)*$F$3+98,J909)))))))))))</f>
        <v>88.41</v>
      </c>
      <c r="M909" s="41">
        <f t="shared" si="17"/>
        <v>-0.130979063434402</v>
      </c>
    </row>
    <row r="910" spans="8:13">
      <c r="H910" s="8">
        <v>1101</v>
      </c>
      <c r="I910" s="8" t="s">
        <v>1177</v>
      </c>
      <c r="J910">
        <v>86.25</v>
      </c>
      <c r="K910">
        <v>0</v>
      </c>
      <c r="L910" s="48">
        <f>IF(K910=1,"",IF(J910&lt;1.7,66,IF(J910&lt;2,(J910-1.7)*$F$11+66,IF(J910&lt;2.3,(J910-2)*$F$10+70,IF(J910&lt;2.7,(J910-2.3)*$F$9+73,IF(J910&lt;3,(J910-2.7)*$F$8+76,IF(J910&lt;3.3,(J910-3)*$F$7+80,IF(J910&lt;3.7,(J910-3.3)*$F$6+83,IF(J910&lt;4,(J910-3.7)*$F$5+87,IF(J910&lt;4.3,(J910-4)*$F$4+92,IF(J910&lt;=5,(J910-4.3)*$F$3+98,J910)))))))))))</f>
        <v>86.25</v>
      </c>
      <c r="M910" s="41">
        <f t="shared" si="17"/>
        <v>-0.685912426989953</v>
      </c>
    </row>
    <row r="911" spans="8:13">
      <c r="H911" s="8">
        <v>1102</v>
      </c>
      <c r="I911" s="8" t="s">
        <v>1178</v>
      </c>
      <c r="J911">
        <v>88.29</v>
      </c>
      <c r="K911">
        <v>0</v>
      </c>
      <c r="L911" s="48">
        <f>IF(K911=1,"",IF(J911&lt;1.7,66,IF(J911&lt;2,(J911-1.7)*$F$11+66,IF(J911&lt;2.3,(J911-2)*$F$10+70,IF(J911&lt;2.7,(J911-2.3)*$F$9+73,IF(J911&lt;3,(J911-2.7)*$F$8+76,IF(J911&lt;3.3,(J911-3)*$F$7+80,IF(J911&lt;3.7,(J911-3.3)*$F$6+83,IF(J911&lt;4,(J911-3.7)*$F$5+87,IF(J911&lt;4.3,(J911-4)*$F$4+92,IF(J911&lt;=5,(J911-4.3)*$F$3+98,J911)))))))))))</f>
        <v>88.29</v>
      </c>
      <c r="M911" s="41">
        <f t="shared" si="17"/>
        <v>-0.161808694743041</v>
      </c>
    </row>
    <row r="912" spans="8:13">
      <c r="H912" s="8">
        <v>1103</v>
      </c>
      <c r="I912" s="8" t="s">
        <v>1179</v>
      </c>
      <c r="J912">
        <v>92.93</v>
      </c>
      <c r="K912">
        <v>0</v>
      </c>
      <c r="L912" s="48">
        <f>IF(K912=1,"",IF(J912&lt;1.7,66,IF(J912&lt;2,(J912-1.7)*$F$11+66,IF(J912&lt;2.3,(J912-2)*$F$10+70,IF(J912&lt;2.7,(J912-2.3)*$F$9+73,IF(J912&lt;3,(J912-2.7)*$F$8+76,IF(J912&lt;3.3,(J912-3)*$F$7+80,IF(J912&lt;3.7,(J912-3.3)*$F$6+83,IF(J912&lt;4,(J912-3.7)*$F$5+87,IF(J912&lt;4.3,(J912-4)*$F$4+92,IF(J912&lt;=5,(J912-4.3)*$F$3+98,J912)))))))))))</f>
        <v>92.93</v>
      </c>
      <c r="M912" s="41">
        <f t="shared" si="17"/>
        <v>1.03027038252444</v>
      </c>
    </row>
    <row r="913" spans="8:13">
      <c r="H913" s="8">
        <v>1104</v>
      </c>
      <c r="I913" s="8" t="s">
        <v>1180</v>
      </c>
      <c r="J913">
        <v>89.09</v>
      </c>
      <c r="K913">
        <v>0</v>
      </c>
      <c r="L913" s="48">
        <f>IF(K913=1,"",IF(J913&lt;1.7,66,IF(J913&lt;2,(J913-1.7)*$F$11+66,IF(J913&lt;2.3,(J913-2)*$F$10+70,IF(J913&lt;2.7,(J913-2.3)*$F$9+73,IF(J913&lt;3,(J913-2.7)*$F$8+76,IF(J913&lt;3.3,(J913-3)*$F$7+80,IF(J913&lt;3.7,(J913-3.3)*$F$6+83,IF(J913&lt;4,(J913-3.7)*$F$5+87,IF(J913&lt;4.3,(J913-4)*$F$4+92,IF(J913&lt;=5,(J913-4.3)*$F$3+98,J913)))))))))))</f>
        <v>89.09</v>
      </c>
      <c r="M913" s="41">
        <f t="shared" si="17"/>
        <v>0.0437221806479028</v>
      </c>
    </row>
    <row r="914" spans="8:13">
      <c r="H914" s="8">
        <v>1105</v>
      </c>
      <c r="I914" s="8" t="s">
        <v>1181</v>
      </c>
      <c r="J914">
        <v>90.21</v>
      </c>
      <c r="K914">
        <v>0</v>
      </c>
      <c r="L914" s="48">
        <f>IF(K914=1,"",IF(J914&lt;1.7,66,IF(J914&lt;2,(J914-1.7)*$F$11+66,IF(J914&lt;2.3,(J914-2)*$F$10+70,IF(J914&lt;2.7,(J914-2.3)*$F$9+73,IF(J914&lt;3,(J914-2.7)*$F$8+76,IF(J914&lt;3.3,(J914-3)*$F$7+80,IF(J914&lt;3.7,(J914-3.3)*$F$6+83,IF(J914&lt;4,(J914-3.7)*$F$5+87,IF(J914&lt;4.3,(J914-4)*$F$4+92,IF(J914&lt;=5,(J914-4.3)*$F$3+98,J914)))))))))))</f>
        <v>90.21</v>
      </c>
      <c r="M914" s="41">
        <f t="shared" si="17"/>
        <v>0.331465406195223</v>
      </c>
    </row>
    <row r="915" spans="8:13">
      <c r="H915" s="8">
        <v>1107</v>
      </c>
      <c r="I915" s="8" t="s">
        <v>1182</v>
      </c>
      <c r="J915">
        <v>3.93</v>
      </c>
      <c r="K915">
        <v>0</v>
      </c>
      <c r="L915" s="48">
        <f>IF(K915=1,"",IF(J915&lt;1.7,66,IF(J915&lt;2,(J915-1.7)*$F$11+66,IF(J915&lt;2.3,(J915-2)*$F$10+70,IF(J915&lt;2.7,(J915-2.3)*$F$9+73,IF(J915&lt;3,(J915-2.7)*$F$8+76,IF(J915&lt;3.3,(J915-3)*$F$7+80,IF(J915&lt;3.7,(J915-3.3)*$F$6+83,IF(J915&lt;4,(J915-3.7)*$F$5+87,IF(J915&lt;4.3,(J915-4)*$F$4+92,IF(J915&lt;=5,(J915-4.3)*$F$3+98,J915)))))))))))</f>
        <v>90.8333333333333</v>
      </c>
      <c r="M915" s="41">
        <f t="shared" si="17"/>
        <v>0.491608213270668</v>
      </c>
    </row>
    <row r="916" spans="8:13">
      <c r="H916" s="8">
        <v>1108</v>
      </c>
      <c r="I916" s="8" t="s">
        <v>212</v>
      </c>
      <c r="J916">
        <v>3.69</v>
      </c>
      <c r="K916">
        <v>0</v>
      </c>
      <c r="L916" s="48">
        <f>IF(K916=1,"",IF(J916&lt;1.7,66,IF(J916&lt;2,(J916-1.7)*$F$11+66,IF(J916&lt;2.3,(J916-2)*$F$10+70,IF(J916&lt;2.7,(J916-2.3)*$F$9+73,IF(J916&lt;3,(J916-2.7)*$F$8+76,IF(J916&lt;3.3,(J916-3)*$F$7+80,IF(J916&lt;3.7,(J916-3.3)*$F$6+83,IF(J916&lt;4,(J916-3.7)*$F$5+87,IF(J916&lt;4.3,(J916-4)*$F$4+92,IF(J916&lt;=5,(J916-4.3)*$F$3+98,J916)))))))))))</f>
        <v>86.9</v>
      </c>
      <c r="M916" s="41">
        <f t="shared" si="17"/>
        <v>-0.518918590734812</v>
      </c>
    </row>
    <row r="917" spans="8:13">
      <c r="H917" s="8">
        <v>1109</v>
      </c>
      <c r="I917" s="8" t="s">
        <v>1183</v>
      </c>
      <c r="J917">
        <v>92.39</v>
      </c>
      <c r="K917">
        <v>0</v>
      </c>
      <c r="L917" s="48">
        <f>IF(K917=1,"",IF(J917&lt;1.7,66,IF(J917&lt;2,(J917-1.7)*$F$11+66,IF(J917&lt;2.3,(J917-2)*$F$10+70,IF(J917&lt;2.7,(J917-2.3)*$F$9+73,IF(J917&lt;3,(J917-2.7)*$F$8+76,IF(J917&lt;3.3,(J917-3)*$F$7+80,IF(J917&lt;3.7,(J917-3.3)*$F$6+83,IF(J917&lt;4,(J917-3.7)*$F$5+87,IF(J917&lt;4.3,(J917-4)*$F$4+92,IF(J917&lt;=5,(J917-4.3)*$F$3+98,J917)))))))))))</f>
        <v>92.39</v>
      </c>
      <c r="M917" s="41">
        <f t="shared" si="17"/>
        <v>0.89153704163555</v>
      </c>
    </row>
    <row r="918" spans="8:13">
      <c r="H918" s="8">
        <v>1110</v>
      </c>
      <c r="I918" s="8" t="s">
        <v>1184</v>
      </c>
      <c r="J918">
        <v>3.85</v>
      </c>
      <c r="K918">
        <v>0</v>
      </c>
      <c r="L918" s="48">
        <f>IF(K918=1,"",IF(J918&lt;1.7,66,IF(J918&lt;2,(J918-1.7)*$F$11+66,IF(J918&lt;2.3,(J918-2)*$F$10+70,IF(J918&lt;2.7,(J918-2.3)*$F$9+73,IF(J918&lt;3,(J918-2.7)*$F$8+76,IF(J918&lt;3.3,(J918-3)*$F$7+80,IF(J918&lt;3.7,(J918-3.3)*$F$6+83,IF(J918&lt;4,(J918-3.7)*$F$5+87,IF(J918&lt;4.3,(J918-4)*$F$4+92,IF(J918&lt;=5,(J918-4.3)*$F$3+98,J918)))))))))))</f>
        <v>89.5</v>
      </c>
      <c r="M918" s="41">
        <f t="shared" si="17"/>
        <v>0.149056754285761</v>
      </c>
    </row>
    <row r="919" spans="8:13">
      <c r="H919" s="8">
        <v>1111</v>
      </c>
      <c r="I919" s="8" t="s">
        <v>1185</v>
      </c>
      <c r="J919">
        <v>89.5</v>
      </c>
      <c r="K919">
        <v>0</v>
      </c>
      <c r="L919" s="48">
        <f>IF(K919=1,"",IF(J919&lt;1.7,66,IF(J919&lt;2,(J919-1.7)*$F$11+66,IF(J919&lt;2.3,(J919-2)*$F$10+70,IF(J919&lt;2.7,(J919-2.3)*$F$9+73,IF(J919&lt;3,(J919-2.7)*$F$8+76,IF(J919&lt;3.3,(J919-3)*$F$7+80,IF(J919&lt;3.7,(J919-3.3)*$F$6+83,IF(J919&lt;4,(J919-3.7)*$F$5+87,IF(J919&lt;4.3,(J919-4)*$F$4+92,IF(J919&lt;=5,(J919-4.3)*$F$3+98,J919)))))))))))</f>
        <v>89.5</v>
      </c>
      <c r="M919" s="41">
        <f t="shared" si="17"/>
        <v>0.149056754285761</v>
      </c>
    </row>
    <row r="920" spans="8:13">
      <c r="H920" s="8">
        <v>1112</v>
      </c>
      <c r="I920" s="8" t="s">
        <v>1186</v>
      </c>
      <c r="J920">
        <v>89.5</v>
      </c>
      <c r="K920">
        <v>0</v>
      </c>
      <c r="L920" s="48">
        <f>IF(K920=1,"",IF(J920&lt;1.7,66,IF(J920&lt;2,(J920-1.7)*$F$11+66,IF(J920&lt;2.3,(J920-2)*$F$10+70,IF(J920&lt;2.7,(J920-2.3)*$F$9+73,IF(J920&lt;3,(J920-2.7)*$F$8+76,IF(J920&lt;3.3,(J920-3)*$F$7+80,IF(J920&lt;3.7,(J920-3.3)*$F$6+83,IF(J920&lt;4,(J920-3.7)*$F$5+87,IF(J920&lt;4.3,(J920-4)*$F$4+92,IF(J920&lt;=5,(J920-4.3)*$F$3+98,J920)))))))))))</f>
        <v>89.5</v>
      </c>
      <c r="M920" s="41">
        <f t="shared" si="17"/>
        <v>0.149056754285761</v>
      </c>
    </row>
    <row r="921" spans="8:13">
      <c r="H921" s="8">
        <v>1113</v>
      </c>
      <c r="I921" s="8" t="s">
        <v>1187</v>
      </c>
      <c r="J921">
        <v>88.92</v>
      </c>
      <c r="K921">
        <v>0</v>
      </c>
      <c r="L921" s="48">
        <f>IF(K921=1,"",IF(J921&lt;1.7,66,IF(J921&lt;2,(J921-1.7)*$F$11+66,IF(J921&lt;2.3,(J921-2)*$F$10+70,IF(J921&lt;2.7,(J921-2.3)*$F$9+73,IF(J921&lt;3,(J921-2.7)*$F$8+76,IF(J921&lt;3.3,(J921-3)*$F$7+80,IF(J921&lt;3.7,(J921-3.3)*$F$6+83,IF(J921&lt;4,(J921-3.7)*$F$5+87,IF(J921&lt;4.3,(J921-4)*$F$4+92,IF(J921&lt;=5,(J921-4.3)*$F$3+98,J921)))))))))))</f>
        <v>88.92</v>
      </c>
      <c r="M921" s="41">
        <f t="shared" si="17"/>
        <v>4.68696273266062e-5</v>
      </c>
    </row>
    <row r="922" spans="8:13">
      <c r="H922" s="8">
        <v>1114</v>
      </c>
      <c r="I922" s="8" t="s">
        <v>1189</v>
      </c>
      <c r="J922">
        <v>89.43</v>
      </c>
      <c r="K922">
        <v>0</v>
      </c>
      <c r="L922" s="48">
        <f>IF(K922=1,"",IF(J922&lt;1.7,66,IF(J922&lt;2,(J922-1.7)*$F$11+66,IF(J922&lt;2.3,(J922-2)*$F$10+70,IF(J922&lt;2.7,(J922-2.3)*$F$9+73,IF(J922&lt;3,(J922-2.7)*$F$8+76,IF(J922&lt;3.3,(J922-3)*$F$7+80,IF(J922&lt;3.7,(J922-3.3)*$F$6+83,IF(J922&lt;4,(J922-3.7)*$F$5+87,IF(J922&lt;4.3,(J922-4)*$F$4+92,IF(J922&lt;=5,(J922-4.3)*$F$3+98,J922)))))))))))</f>
        <v>89.43</v>
      </c>
      <c r="M922" s="41">
        <f t="shared" si="17"/>
        <v>0.131072802689055</v>
      </c>
    </row>
    <row r="923" spans="8:13">
      <c r="H923" s="8">
        <v>1115</v>
      </c>
      <c r="I923" s="8" t="s">
        <v>1190</v>
      </c>
      <c r="J923">
        <v>4.02</v>
      </c>
      <c r="K923">
        <v>0</v>
      </c>
      <c r="L923" s="48">
        <f>IF(K923=1,"",IF(J923&lt;1.7,66,IF(J923&lt;2,(J923-1.7)*$F$11+66,IF(J923&lt;2.3,(J923-2)*$F$10+70,IF(J923&lt;2.7,(J923-2.3)*$F$9+73,IF(J923&lt;3,(J923-2.7)*$F$8+76,IF(J923&lt;3.3,(J923-3)*$F$7+80,IF(J923&lt;3.7,(J923-3.3)*$F$6+83,IF(J923&lt;4,(J923-3.7)*$F$5+87,IF(J923&lt;4.3,(J923-4)*$F$4+92,IF(J923&lt;=5,(J923-4.3)*$F$3+98,J923)))))))))))</f>
        <v>92.4</v>
      </c>
      <c r="M923" s="41">
        <f t="shared" si="17"/>
        <v>0.894106177577935</v>
      </c>
    </row>
    <row r="924" spans="8:13">
      <c r="H924" s="8">
        <v>1116</v>
      </c>
      <c r="I924" s="8" t="s">
        <v>1191</v>
      </c>
      <c r="J924">
        <v>84.69</v>
      </c>
      <c r="K924">
        <v>0</v>
      </c>
      <c r="L924" s="48">
        <f>IF(K924=1,"",IF(J924&lt;1.7,66,IF(J924&lt;2,(J924-1.7)*$F$11+66,IF(J924&lt;2.3,(J924-2)*$F$10+70,IF(J924&lt;2.7,(J924-2.3)*$F$9+73,IF(J924&lt;3,(J924-2.7)*$F$8+76,IF(J924&lt;3.3,(J924-3)*$F$7+80,IF(J924&lt;3.7,(J924-3.3)*$F$6+83,IF(J924&lt;4,(J924-3.7)*$F$5+87,IF(J924&lt;4.3,(J924-4)*$F$4+92,IF(J924&lt;=5,(J924-4.3)*$F$3+98,J924)))))))))))</f>
        <v>84.69</v>
      </c>
      <c r="M924" s="41">
        <f t="shared" si="17"/>
        <v>-1.0866976340023</v>
      </c>
    </row>
    <row r="925" spans="8:13">
      <c r="H925" s="8">
        <v>1117</v>
      </c>
      <c r="I925" s="8" t="s">
        <v>1192</v>
      </c>
      <c r="J925">
        <v>88.81</v>
      </c>
      <c r="K925">
        <v>0</v>
      </c>
      <c r="L925" s="48">
        <f>IF(K925=1,"",IF(J925&lt;1.7,66,IF(J925&lt;2,(J925-1.7)*$F$11+66,IF(J925&lt;2.3,(J925-2)*$F$10+70,IF(J925&lt;2.7,(J925-2.3)*$F$9+73,IF(J925&lt;3,(J925-2.7)*$F$8+76,IF(J925&lt;3.3,(J925-3)*$F$7+80,IF(J925&lt;3.7,(J925-3.3)*$F$6+83,IF(J925&lt;4,(J925-3.7)*$F$5+87,IF(J925&lt;4.3,(J925-4)*$F$4+92,IF(J925&lt;=5,(J925-4.3)*$F$3+98,J925)))))))))))</f>
        <v>88.81</v>
      </c>
      <c r="M925" s="41">
        <f t="shared" si="17"/>
        <v>-0.0282136257389282</v>
      </c>
    </row>
    <row r="926" spans="8:13">
      <c r="H926" s="8">
        <v>1119</v>
      </c>
      <c r="I926" s="8" t="s">
        <v>1193</v>
      </c>
      <c r="J926">
        <v>86.13</v>
      </c>
      <c r="K926">
        <v>0</v>
      </c>
      <c r="L926" s="48">
        <f>IF(K926=1,"",IF(J926&lt;1.7,66,IF(J926&lt;2,(J926-1.7)*$F$11+66,IF(J926&lt;2.3,(J926-2)*$F$10+70,IF(J926&lt;2.7,(J926-2.3)*$F$9+73,IF(J926&lt;3,(J926-2.7)*$F$8+76,IF(J926&lt;3.3,(J926-3)*$F$7+80,IF(J926&lt;3.7,(J926-3.3)*$F$6+83,IF(J926&lt;4,(J926-3.7)*$F$5+87,IF(J926&lt;4.3,(J926-4)*$F$4+92,IF(J926&lt;=5,(J926-4.3)*$F$3+98,J926)))))))))))</f>
        <v>86.13</v>
      </c>
      <c r="M926" s="41">
        <f t="shared" si="17"/>
        <v>-0.716742058298595</v>
      </c>
    </row>
    <row r="927" spans="8:13">
      <c r="H927" s="8">
        <v>1120</v>
      </c>
      <c r="I927" s="8" t="s">
        <v>1194</v>
      </c>
      <c r="J927">
        <v>4.03</v>
      </c>
      <c r="K927">
        <v>0</v>
      </c>
      <c r="L927" s="48">
        <f>IF(K927=1,"",IF(J927&lt;1.7,66,IF(J927&lt;2,(J927-1.7)*$F$11+66,IF(J927&lt;2.3,(J927-2)*$F$10+70,IF(J927&lt;2.7,(J927-2.3)*$F$9+73,IF(J927&lt;3,(J927-2.7)*$F$8+76,IF(J927&lt;3.3,(J927-3)*$F$7+80,IF(J927&lt;3.7,(J927-3.3)*$F$6+83,IF(J927&lt;4,(J927-3.7)*$F$5+87,IF(J927&lt;4.3,(J927-4)*$F$4+92,IF(J927&lt;=5,(J927-4.3)*$F$3+98,J927)))))))))))</f>
        <v>92.6</v>
      </c>
      <c r="M927" s="41">
        <f t="shared" si="17"/>
        <v>0.945488896425675</v>
      </c>
    </row>
    <row r="928" spans="8:13">
      <c r="H928" s="8">
        <v>1121</v>
      </c>
      <c r="I928" s="8" t="s">
        <v>1195</v>
      </c>
      <c r="J928">
        <v>4.19</v>
      </c>
      <c r="K928">
        <v>0</v>
      </c>
      <c r="L928" s="48">
        <f>IF(K928=1,"",IF(J928&lt;1.7,66,IF(J928&lt;2,(J928-1.7)*$F$11+66,IF(J928&lt;2.3,(J928-2)*$F$10+70,IF(J928&lt;2.7,(J928-2.3)*$F$9+73,IF(J928&lt;3,(J928-2.7)*$F$8+76,IF(J928&lt;3.3,(J928-3)*$F$7+80,IF(J928&lt;3.7,(J928-3.3)*$F$6+83,IF(J928&lt;4,(J928-3.7)*$F$5+87,IF(J928&lt;4.3,(J928-4)*$F$4+92,IF(J928&lt;=5,(J928-4.3)*$F$3+98,J928)))))))))))</f>
        <v>95.8</v>
      </c>
      <c r="M928" s="41">
        <f t="shared" si="17"/>
        <v>1.76761239798946</v>
      </c>
    </row>
    <row r="929" spans="8:13">
      <c r="H929" s="8">
        <v>1123</v>
      </c>
      <c r="I929" s="8" t="s">
        <v>1196</v>
      </c>
      <c r="J929">
        <v>87.37</v>
      </c>
      <c r="K929">
        <v>0</v>
      </c>
      <c r="L929" s="48">
        <f>IF(K929=1,"",IF(J929&lt;1.7,66,IF(J929&lt;2,(J929-1.7)*$F$11+66,IF(J929&lt;2.3,(J929-2)*$F$10+70,IF(J929&lt;2.7,(J929-2.3)*$F$9+73,IF(J929&lt;3,(J929-2.7)*$F$8+76,IF(J929&lt;3.3,(J929-3)*$F$7+80,IF(J929&lt;3.7,(J929-3.3)*$F$6+83,IF(J929&lt;4,(J929-3.7)*$F$5+87,IF(J929&lt;4.3,(J929-4)*$F$4+92,IF(J929&lt;=5,(J929-4.3)*$F$3+98,J929)))))))))))</f>
        <v>87.37</v>
      </c>
      <c r="M929" s="41">
        <f t="shared" si="17"/>
        <v>-0.398169201442629</v>
      </c>
    </row>
    <row r="930" spans="8:13">
      <c r="H930" s="8">
        <v>1124</v>
      </c>
      <c r="I930" s="8" t="s">
        <v>1197</v>
      </c>
      <c r="J930">
        <v>4.38</v>
      </c>
      <c r="K930">
        <v>0</v>
      </c>
      <c r="L930" s="48">
        <f>IF(K930=1,"",IF(J930&lt;1.7,66,IF(J930&lt;2,(J930-1.7)*$F$11+66,IF(J930&lt;2.3,(J930-2)*$F$10+70,IF(J930&lt;2.7,(J930-2.3)*$F$9+73,IF(J930&lt;3,(J930-2.7)*$F$8+76,IF(J930&lt;3.3,(J930-3)*$F$7+80,IF(J930&lt;3.7,(J930-3.3)*$F$6+83,IF(J930&lt;4,(J930-3.7)*$F$5+87,IF(J930&lt;4.3,(J930-4)*$F$4+92,IF(J930&lt;=5,(J930-4.3)*$F$3+98,J930)))))))))))</f>
        <v>98.2285714285714</v>
      </c>
      <c r="M930" s="41">
        <f t="shared" si="17"/>
        <v>2.39154541256911</v>
      </c>
    </row>
    <row r="931" spans="8:13">
      <c r="H931" s="8">
        <v>1125</v>
      </c>
      <c r="I931" s="8" t="s">
        <v>1198</v>
      </c>
      <c r="J931">
        <v>3.49</v>
      </c>
      <c r="K931">
        <v>0</v>
      </c>
      <c r="L931" s="48">
        <f>IF(K931=1,"",IF(J931&lt;1.7,66,IF(J931&lt;2,(J931-1.7)*$F$11+66,IF(J931&lt;2.3,(J931-2)*$F$10+70,IF(J931&lt;2.7,(J931-2.3)*$F$9+73,IF(J931&lt;3,(J931-2.7)*$F$8+76,IF(J931&lt;3.3,(J931-3)*$F$7+80,IF(J931&lt;3.7,(J931-3.3)*$F$6+83,IF(J931&lt;4,(J931-3.7)*$F$5+87,IF(J931&lt;4.3,(J931-4)*$F$4+92,IF(J931&lt;=5,(J931-4.3)*$F$3+98,J931)))))))))))</f>
        <v>84.9</v>
      </c>
      <c r="M931" s="41">
        <f t="shared" si="17"/>
        <v>-1.03274577921217</v>
      </c>
    </row>
    <row r="932" spans="8:13">
      <c r="H932" s="8">
        <v>1128</v>
      </c>
      <c r="I932" s="8" t="s">
        <v>1199</v>
      </c>
      <c r="J932">
        <v>91.18</v>
      </c>
      <c r="K932">
        <v>0</v>
      </c>
      <c r="L932" s="48">
        <f>IF(K932=1,"",IF(J932&lt;1.7,66,IF(J932&lt;2,(J932-1.7)*$F$11+66,IF(J932&lt;2.3,(J932-2)*$F$10+70,IF(J932&lt;2.7,(J932-2.3)*$F$9+73,IF(J932&lt;3,(J932-2.7)*$F$8+76,IF(J932&lt;3.3,(J932-3)*$F$7+80,IF(J932&lt;3.7,(J932-3.3)*$F$6+83,IF(J932&lt;4,(J932-3.7)*$F$5+87,IF(J932&lt;4.3,(J932-4)*$F$4+92,IF(J932&lt;=5,(J932-4.3)*$F$3+98,J932)))))))))))</f>
        <v>91.18</v>
      </c>
      <c r="M932" s="41">
        <f t="shared" si="17"/>
        <v>0.580671592606747</v>
      </c>
    </row>
    <row r="933" spans="8:13">
      <c r="H933" s="8">
        <v>1129</v>
      </c>
      <c r="I933" s="8" t="s">
        <v>1200</v>
      </c>
      <c r="J933">
        <v>3.89</v>
      </c>
      <c r="K933">
        <v>0</v>
      </c>
      <c r="L933" s="48">
        <f>IF(K933=1,"",IF(J933&lt;1.7,66,IF(J933&lt;2,(J933-1.7)*$F$11+66,IF(J933&lt;2.3,(J933-2)*$F$10+70,IF(J933&lt;2.7,(J933-2.3)*$F$9+73,IF(J933&lt;3,(J933-2.7)*$F$8+76,IF(J933&lt;3.3,(J933-3)*$F$7+80,IF(J933&lt;3.7,(J933-3.3)*$F$6+83,IF(J933&lt;4,(J933-3.7)*$F$5+87,IF(J933&lt;4.3,(J933-4)*$F$4+92,IF(J933&lt;=5,(J933-4.3)*$F$3+98,J933)))))))))))</f>
        <v>90.1666666666667</v>
      </c>
      <c r="M933" s="41">
        <f t="shared" si="17"/>
        <v>0.320332483778217</v>
      </c>
    </row>
    <row r="934" spans="8:13">
      <c r="H934" s="8">
        <v>1130</v>
      </c>
      <c r="I934" s="8" t="s">
        <v>1201</v>
      </c>
      <c r="J934">
        <v>83.35</v>
      </c>
      <c r="K934">
        <v>0</v>
      </c>
      <c r="L934" s="48">
        <f>IF(K934=1,"",IF(J934&lt;1.7,66,IF(J934&lt;2,(J934-1.7)*$F$11+66,IF(J934&lt;2.3,(J934-2)*$F$10+70,IF(J934&lt;2.7,(J934-2.3)*$F$9+73,IF(J934&lt;3,(J934-2.7)*$F$8+76,IF(J934&lt;3.3,(J934-3)*$F$7+80,IF(J934&lt;3.7,(J934-3.3)*$F$6+83,IF(J934&lt;4,(J934-3.7)*$F$5+87,IF(J934&lt;4.3,(J934-4)*$F$4+92,IF(J934&lt;=5,(J934-4.3)*$F$3+98,J934)))))))))))</f>
        <v>83.35</v>
      </c>
      <c r="M934" s="41">
        <f t="shared" si="17"/>
        <v>-1.43096185028213</v>
      </c>
    </row>
    <row r="935" spans="8:13">
      <c r="H935" s="8">
        <v>1132</v>
      </c>
      <c r="I935" s="8" t="s">
        <v>1202</v>
      </c>
      <c r="J935">
        <v>88.81</v>
      </c>
      <c r="K935">
        <v>0</v>
      </c>
      <c r="L935" s="48">
        <f>IF(K935=1,"",IF(J935&lt;1.7,66,IF(J935&lt;2,(J935-1.7)*$F$11+66,IF(J935&lt;2.3,(J935-2)*$F$10+70,IF(J935&lt;2.7,(J935-2.3)*$F$9+73,IF(J935&lt;3,(J935-2.7)*$F$8+76,IF(J935&lt;3.3,(J935-3)*$F$7+80,IF(J935&lt;3.7,(J935-3.3)*$F$6+83,IF(J935&lt;4,(J935-3.7)*$F$5+87,IF(J935&lt;4.3,(J935-4)*$F$4+92,IF(J935&lt;=5,(J935-4.3)*$F$3+98,J935)))))))))))</f>
        <v>88.81</v>
      </c>
      <c r="M935" s="41">
        <f t="shared" si="17"/>
        <v>-0.0282136257389282</v>
      </c>
    </row>
    <row r="936" spans="8:13">
      <c r="H936" s="8">
        <v>1134</v>
      </c>
      <c r="I936" s="8" t="s">
        <v>1203</v>
      </c>
      <c r="J936">
        <v>4.01</v>
      </c>
      <c r="K936">
        <v>0</v>
      </c>
      <c r="L936" s="48">
        <f>IF(K936=1,"",IF(J936&lt;1.7,66,IF(J936&lt;2,(J936-1.7)*$F$11+66,IF(J936&lt;2.3,(J936-2)*$F$10+70,IF(J936&lt;2.7,(J936-2.3)*$F$9+73,IF(J936&lt;3,(J936-2.7)*$F$8+76,IF(J936&lt;3.3,(J936-3)*$F$7+80,IF(J936&lt;3.7,(J936-3.3)*$F$6+83,IF(J936&lt;4,(J936-3.7)*$F$5+87,IF(J936&lt;4.3,(J936-4)*$F$4+92,IF(J936&lt;=5,(J936-4.3)*$F$3+98,J936)))))))))))</f>
        <v>92.2</v>
      </c>
      <c r="M936" s="41">
        <f t="shared" si="17"/>
        <v>0.842723458730201</v>
      </c>
    </row>
    <row r="937" spans="8:13">
      <c r="H937" s="8">
        <v>1135</v>
      </c>
      <c r="I937" s="8" t="s">
        <v>1204</v>
      </c>
      <c r="J937">
        <v>3.71</v>
      </c>
      <c r="K937">
        <v>0</v>
      </c>
      <c r="L937" s="48">
        <f>IF(K937=1,"",IF(J937&lt;1.7,66,IF(J937&lt;2,(J937-1.7)*$F$11+66,IF(J937&lt;2.3,(J937-2)*$F$10+70,IF(J937&lt;2.7,(J937-2.3)*$F$9+73,IF(J937&lt;3,(J937-2.7)*$F$8+76,IF(J937&lt;3.3,(J937-3)*$F$7+80,IF(J937&lt;3.7,(J937-3.3)*$F$6+83,IF(J937&lt;4,(J937-3.7)*$F$5+87,IF(J937&lt;4.3,(J937-4)*$F$4+92,IF(J937&lt;=5,(J937-4.3)*$F$3+98,J937)))))))))))</f>
        <v>87.1666666666667</v>
      </c>
      <c r="M937" s="41">
        <f t="shared" si="17"/>
        <v>-0.450408298937831</v>
      </c>
    </row>
    <row r="938" spans="8:13">
      <c r="H938" s="8">
        <v>1136</v>
      </c>
      <c r="I938" s="8" t="s">
        <v>1205</v>
      </c>
      <c r="J938">
        <v>90.22</v>
      </c>
      <c r="K938">
        <v>0</v>
      </c>
      <c r="L938" s="48">
        <f>IF(K938=1,"",IF(J938&lt;1.7,66,IF(J938&lt;2,(J938-1.7)*$F$11+66,IF(J938&lt;2.3,(J938-2)*$F$10+70,IF(J938&lt;2.7,(J938-2.3)*$F$9+73,IF(J938&lt;3,(J938-2.7)*$F$8+76,IF(J938&lt;3.3,(J938-3)*$F$7+80,IF(J938&lt;3.7,(J938-3.3)*$F$6+83,IF(J938&lt;4,(J938-3.7)*$F$5+87,IF(J938&lt;4.3,(J938-4)*$F$4+92,IF(J938&lt;=5,(J938-4.3)*$F$3+98,J938)))))))))))</f>
        <v>90.22</v>
      </c>
      <c r="M938" s="41">
        <f t="shared" si="17"/>
        <v>0.334034542137611</v>
      </c>
    </row>
    <row r="939" spans="8:13">
      <c r="H939" s="8">
        <v>1137</v>
      </c>
      <c r="I939" s="8" t="s">
        <v>1206</v>
      </c>
      <c r="J939">
        <v>3.71</v>
      </c>
      <c r="K939">
        <v>0</v>
      </c>
      <c r="L939" s="48">
        <f>IF(K939=1,"",IF(J939&lt;1.7,66,IF(J939&lt;2,(J939-1.7)*$F$11+66,IF(J939&lt;2.3,(J939-2)*$F$10+70,IF(J939&lt;2.7,(J939-2.3)*$F$9+73,IF(J939&lt;3,(J939-2.7)*$F$8+76,IF(J939&lt;3.3,(J939-3)*$F$7+80,IF(J939&lt;3.7,(J939-3.3)*$F$6+83,IF(J939&lt;4,(J939-3.7)*$F$5+87,IF(J939&lt;4.3,(J939-4)*$F$4+92,IF(J939&lt;=5,(J939-4.3)*$F$3+98,J939)))))))))))</f>
        <v>87.1666666666667</v>
      </c>
      <c r="M939" s="41">
        <f t="shared" si="17"/>
        <v>-0.450408298937831</v>
      </c>
    </row>
    <row r="940" spans="8:13">
      <c r="H940" s="8">
        <v>1138</v>
      </c>
      <c r="I940" s="8" t="s">
        <v>1207</v>
      </c>
      <c r="J940">
        <v>3.82</v>
      </c>
      <c r="K940">
        <v>0</v>
      </c>
      <c r="L940" s="48">
        <f>IF(K940=1,"",IF(J940&lt;1.7,66,IF(J940&lt;2,(J940-1.7)*$F$11+66,IF(J940&lt;2.3,(J940-2)*$F$10+70,IF(J940&lt;2.7,(J940-2.3)*$F$9+73,IF(J940&lt;3,(J940-2.7)*$F$8+76,IF(J940&lt;3.3,(J940-3)*$F$7+80,IF(J940&lt;3.7,(J940-3.3)*$F$6+83,IF(J940&lt;4,(J940-3.7)*$F$5+87,IF(J940&lt;4.3,(J940-4)*$F$4+92,IF(J940&lt;=5,(J940-4.3)*$F$3+98,J940)))))))))))</f>
        <v>89</v>
      </c>
      <c r="M940" s="41">
        <f t="shared" si="17"/>
        <v>0.0205999571664207</v>
      </c>
    </row>
    <row r="941" spans="8:13">
      <c r="H941" s="8">
        <v>1139</v>
      </c>
      <c r="I941" s="8" t="s">
        <v>1209</v>
      </c>
      <c r="J941">
        <v>4.6</v>
      </c>
      <c r="K941">
        <v>0</v>
      </c>
      <c r="L941" s="48">
        <f>IF(K941=1,"",IF(J941&lt;1.7,66,IF(J941&lt;2,(J941-1.7)*$F$11+66,IF(J941&lt;2.3,(J941-2)*$F$10+70,IF(J941&lt;2.7,(J941-2.3)*$F$9+73,IF(J941&lt;3,(J941-2.7)*$F$8+76,IF(J941&lt;3.3,(J941-3)*$F$7+80,IF(J941&lt;3.7,(J941-3.3)*$F$6+83,IF(J941&lt;4,(J941-3.7)*$F$5+87,IF(J941&lt;4.3,(J941-4)*$F$4+92,IF(J941&lt;=5,(J941-4.3)*$F$3+98,J941)))))))))))</f>
        <v>98.8571428571429</v>
      </c>
      <c r="M941" s="41">
        <f t="shared" si="17"/>
        <v>2.55303395751914</v>
      </c>
    </row>
    <row r="942" spans="8:13">
      <c r="H942" s="8">
        <v>1140</v>
      </c>
      <c r="I942" s="8" t="s">
        <v>1210</v>
      </c>
      <c r="J942">
        <v>3.71</v>
      </c>
      <c r="K942">
        <v>0</v>
      </c>
      <c r="L942" s="48">
        <f>IF(K942=1,"",IF(J942&lt;1.7,66,IF(J942&lt;2,(J942-1.7)*$F$11+66,IF(J942&lt;2.3,(J942-2)*$F$10+70,IF(J942&lt;2.7,(J942-2.3)*$F$9+73,IF(J942&lt;3,(J942-2.7)*$F$8+76,IF(J942&lt;3.3,(J942-3)*$F$7+80,IF(J942&lt;3.7,(J942-3.3)*$F$6+83,IF(J942&lt;4,(J942-3.7)*$F$5+87,IF(J942&lt;4.3,(J942-4)*$F$4+92,IF(J942&lt;=5,(J942-4.3)*$F$3+98,J942)))))))))))</f>
        <v>87.1666666666667</v>
      </c>
      <c r="M942" s="41">
        <f t="shared" si="17"/>
        <v>-0.450408298937831</v>
      </c>
    </row>
    <row r="943" spans="8:13">
      <c r="H943" s="8">
        <v>1141</v>
      </c>
      <c r="I943" s="8" t="s">
        <v>1211</v>
      </c>
      <c r="J943">
        <v>90.85</v>
      </c>
      <c r="K943">
        <v>0</v>
      </c>
      <c r="L943" s="48">
        <f>IF(K943=1,"",IF(J943&lt;1.7,66,IF(J943&lt;2,(J943-1.7)*$F$11+66,IF(J943&lt;2.3,(J943-2)*$F$10+70,IF(J943&lt;2.7,(J943-2.3)*$F$9+73,IF(J943&lt;3,(J943-2.7)*$F$8+76,IF(J943&lt;3.3,(J943-3)*$F$7+80,IF(J943&lt;3.7,(J943-3.3)*$F$6+83,IF(J943&lt;4,(J943-3.7)*$F$5+87,IF(J943&lt;4.3,(J943-4)*$F$4+92,IF(J943&lt;=5,(J943-4.3)*$F$3+98,J943)))))))))))</f>
        <v>90.85</v>
      </c>
      <c r="M943" s="41">
        <f t="shared" si="17"/>
        <v>0.495890106507979</v>
      </c>
    </row>
    <row r="944" spans="8:13">
      <c r="H944" s="8">
        <v>1142</v>
      </c>
      <c r="I944" s="8" t="s">
        <v>1212</v>
      </c>
      <c r="J944">
        <v>3.64</v>
      </c>
      <c r="K944">
        <v>0</v>
      </c>
      <c r="L944" s="48">
        <f>IF(K944=1,"",IF(J944&lt;1.7,66,IF(J944&lt;2,(J944-1.7)*$F$11+66,IF(J944&lt;2.3,(J944-2)*$F$10+70,IF(J944&lt;2.7,(J944-2.3)*$F$9+73,IF(J944&lt;3,(J944-2.7)*$F$8+76,IF(J944&lt;3.3,(J944-3)*$F$7+80,IF(J944&lt;3.7,(J944-3.3)*$F$6+83,IF(J944&lt;4,(J944-3.7)*$F$5+87,IF(J944&lt;4.3,(J944-4)*$F$4+92,IF(J944&lt;=5,(J944-4.3)*$F$3+98,J944)))))))))))</f>
        <v>86.4</v>
      </c>
      <c r="M944" s="41">
        <f t="shared" si="17"/>
        <v>-0.647375387854149</v>
      </c>
    </row>
    <row r="945" spans="8:13">
      <c r="H945" s="8">
        <v>1145</v>
      </c>
      <c r="I945" s="8" t="s">
        <v>1213</v>
      </c>
      <c r="J945">
        <v>88.16</v>
      </c>
      <c r="K945">
        <v>0</v>
      </c>
      <c r="L945" s="48">
        <f>IF(K945=1,"",IF(J945&lt;1.7,66,IF(J945&lt;2,(J945-1.7)*$F$11+66,IF(J945&lt;2.3,(J945-2)*$F$10+70,IF(J945&lt;2.7,(J945-2.3)*$F$9+73,IF(J945&lt;3,(J945-2.7)*$F$8+76,IF(J945&lt;3.3,(J945-3)*$F$7+80,IF(J945&lt;3.7,(J945-3.3)*$F$6+83,IF(J945&lt;4,(J945-3.7)*$F$5+87,IF(J945&lt;4.3,(J945-4)*$F$4+92,IF(J945&lt;=5,(J945-4.3)*$F$3+98,J945)))))))))))</f>
        <v>88.16</v>
      </c>
      <c r="M945" s="41">
        <f t="shared" si="17"/>
        <v>-0.195207461994072</v>
      </c>
    </row>
    <row r="946" spans="8:13">
      <c r="H946" s="8">
        <v>1147</v>
      </c>
      <c r="I946" s="8" t="s">
        <v>1214</v>
      </c>
      <c r="J946">
        <v>88.95</v>
      </c>
      <c r="K946">
        <v>0</v>
      </c>
      <c r="L946" s="48">
        <f>IF(K946=1,"",IF(J946&lt;1.7,66,IF(J946&lt;2,(J946-1.7)*$F$11+66,IF(J946&lt;2.3,(J946-2)*$F$10+70,IF(J946&lt;2.7,(J946-2.3)*$F$9+73,IF(J946&lt;3,(J946-2.7)*$F$8+76,IF(J946&lt;3.3,(J946-3)*$F$7+80,IF(J946&lt;3.7,(J946-3.3)*$F$6+83,IF(J946&lt;4,(J946-3.7)*$F$5+87,IF(J946&lt;4.3,(J946-4)*$F$4+92,IF(J946&lt;=5,(J946-4.3)*$F$3+98,J946)))))))))))</f>
        <v>88.95</v>
      </c>
      <c r="M946" s="41">
        <f t="shared" si="17"/>
        <v>0.00775427745448733</v>
      </c>
    </row>
    <row r="947" spans="8:13">
      <c r="H947" s="8">
        <v>1149</v>
      </c>
      <c r="I947" s="8" t="s">
        <v>1215</v>
      </c>
      <c r="J947">
        <v>87.96</v>
      </c>
      <c r="K947">
        <v>0</v>
      </c>
      <c r="L947" s="48">
        <f>IF(K947=1,"",IF(J947&lt;1.7,66,IF(J947&lt;2,(J947-1.7)*$F$11+66,IF(J947&lt;2.3,(J947-2)*$F$10+70,IF(J947&lt;2.7,(J947-2.3)*$F$9+73,IF(J947&lt;3,(J947-2.7)*$F$8+76,IF(J947&lt;3.3,(J947-3)*$F$7+80,IF(J947&lt;3.7,(J947-3.3)*$F$6+83,IF(J947&lt;4,(J947-3.7)*$F$5+87,IF(J947&lt;4.3,(J947-4)*$F$4+92,IF(J947&lt;=5,(J947-4.3)*$F$3+98,J947)))))))))))</f>
        <v>87.96</v>
      </c>
      <c r="M947" s="41">
        <f t="shared" si="17"/>
        <v>-0.246590180841809</v>
      </c>
    </row>
    <row r="948" spans="8:13">
      <c r="H948" s="8">
        <v>1150</v>
      </c>
      <c r="I948" s="8" t="s">
        <v>294</v>
      </c>
      <c r="J948">
        <v>86.49</v>
      </c>
      <c r="K948">
        <v>0</v>
      </c>
      <c r="L948" s="48">
        <f>IF(K948=1,"",IF(J948&lt;1.7,66,IF(J948&lt;2,(J948-1.7)*$F$11+66,IF(J948&lt;2.3,(J948-2)*$F$10+70,IF(J948&lt;2.7,(J948-2.3)*$F$9+73,IF(J948&lt;3,(J948-2.7)*$F$8+76,IF(J948&lt;3.3,(J948-3)*$F$7+80,IF(J948&lt;3.7,(J948-3.3)*$F$6+83,IF(J948&lt;4,(J948-3.7)*$F$5+87,IF(J948&lt;4.3,(J948-4)*$F$4+92,IF(J948&lt;=5,(J948-4.3)*$F$3+98,J948)))))))))))</f>
        <v>86.49</v>
      </c>
      <c r="M948" s="41">
        <f t="shared" si="17"/>
        <v>-0.62425316437267</v>
      </c>
    </row>
    <row r="949" spans="8:13">
      <c r="H949" s="8">
        <v>1151</v>
      </c>
      <c r="I949" s="8" t="s">
        <v>1216</v>
      </c>
      <c r="J949">
        <v>4.11</v>
      </c>
      <c r="K949">
        <v>0</v>
      </c>
      <c r="L949" s="48">
        <f>IF(K949=1,"",IF(J949&lt;1.7,66,IF(J949&lt;2,(J949-1.7)*$F$11+66,IF(J949&lt;2.3,(J949-2)*$F$10+70,IF(J949&lt;2.7,(J949-2.3)*$F$9+73,IF(J949&lt;3,(J949-2.7)*$F$8+76,IF(J949&lt;3.3,(J949-3)*$F$7+80,IF(J949&lt;3.7,(J949-3.3)*$F$6+83,IF(J949&lt;4,(J949-3.7)*$F$5+87,IF(J949&lt;4.3,(J949-4)*$F$4+92,IF(J949&lt;=5,(J949-4.3)*$F$3+98,J949)))))))))))</f>
        <v>94.2</v>
      </c>
      <c r="M949" s="41">
        <f t="shared" si="17"/>
        <v>1.35655064720756</v>
      </c>
    </row>
    <row r="950" spans="8:13">
      <c r="H950" s="8">
        <v>1152</v>
      </c>
      <c r="I950" s="8" t="s">
        <v>1217</v>
      </c>
      <c r="J950">
        <v>3.8</v>
      </c>
      <c r="K950">
        <v>0</v>
      </c>
      <c r="L950" s="48">
        <f>IF(K950=1,"",IF(J950&lt;1.7,66,IF(J950&lt;2,(J950-1.7)*$F$11+66,IF(J950&lt;2.3,(J950-2)*$F$10+70,IF(J950&lt;2.7,(J950-2.3)*$F$9+73,IF(J950&lt;3,(J950-2.7)*$F$8+76,IF(J950&lt;3.3,(J950-3)*$F$7+80,IF(J950&lt;3.7,(J950-3.3)*$F$6+83,IF(J950&lt;4,(J950-3.7)*$F$5+87,IF(J950&lt;4.3,(J950-4)*$F$4+92,IF(J950&lt;=5,(J950-4.3)*$F$3+98,J950)))))))))))</f>
        <v>88.6666666666667</v>
      </c>
      <c r="M950" s="41">
        <f t="shared" si="17"/>
        <v>-0.0650379075798088</v>
      </c>
    </row>
    <row r="951" spans="8:13">
      <c r="H951" s="8">
        <v>1153</v>
      </c>
      <c r="I951" s="8" t="s">
        <v>1218</v>
      </c>
      <c r="J951">
        <v>89.18</v>
      </c>
      <c r="K951">
        <v>0</v>
      </c>
      <c r="L951" s="48">
        <f>IF(K951=1,"",IF(J951&lt;1.7,66,IF(J951&lt;2,(J951-1.7)*$F$11+66,IF(J951&lt;2.3,(J951-2)*$F$10+70,IF(J951&lt;2.7,(J951-2.3)*$F$9+73,IF(J951&lt;3,(J951-2.7)*$F$8+76,IF(J951&lt;3.3,(J951-3)*$F$7+80,IF(J951&lt;3.7,(J951-3.3)*$F$6+83,IF(J951&lt;4,(J951-3.7)*$F$5+87,IF(J951&lt;4.3,(J951-4)*$F$4+92,IF(J951&lt;=5,(J951-4.3)*$F$3+98,J951)))))))))))</f>
        <v>89.18</v>
      </c>
      <c r="M951" s="41">
        <f t="shared" si="17"/>
        <v>0.066844404129385</v>
      </c>
    </row>
    <row r="952" spans="8:13">
      <c r="H952" s="8">
        <v>1154</v>
      </c>
      <c r="I952" s="8" t="s">
        <v>1219</v>
      </c>
      <c r="J952">
        <v>3.82</v>
      </c>
      <c r="K952">
        <v>0</v>
      </c>
      <c r="L952" s="48">
        <f>IF(K952=1,"",IF(J952&lt;1.7,66,IF(J952&lt;2,(J952-1.7)*$F$11+66,IF(J952&lt;2.3,(J952-2)*$F$10+70,IF(J952&lt;2.7,(J952-2.3)*$F$9+73,IF(J952&lt;3,(J952-2.7)*$F$8+76,IF(J952&lt;3.3,(J952-3)*$F$7+80,IF(J952&lt;3.7,(J952-3.3)*$F$6+83,IF(J952&lt;4,(J952-3.7)*$F$5+87,IF(J952&lt;4.3,(J952-4)*$F$4+92,IF(J952&lt;=5,(J952-4.3)*$F$3+98,J952)))))))))))</f>
        <v>89</v>
      </c>
      <c r="M952" s="41">
        <f t="shared" si="17"/>
        <v>0.0205999571664207</v>
      </c>
    </row>
    <row r="953" spans="8:13">
      <c r="H953" s="8">
        <v>1155</v>
      </c>
      <c r="I953" s="8" t="s">
        <v>1220</v>
      </c>
      <c r="J953">
        <v>91.04</v>
      </c>
      <c r="K953">
        <v>0</v>
      </c>
      <c r="L953" s="48">
        <f>IF(K953=1,"",IF(J953&lt;1.7,66,IF(J953&lt;2,(J953-1.7)*$F$11+66,IF(J953&lt;2.3,(J953-2)*$F$10+70,IF(J953&lt;2.7,(J953-2.3)*$F$9+73,IF(J953&lt;3,(J953-2.7)*$F$8+76,IF(J953&lt;3.3,(J953-3)*$F$7+80,IF(J953&lt;3.7,(J953-3.3)*$F$6+83,IF(J953&lt;4,(J953-3.7)*$F$5+87,IF(J953&lt;4.3,(J953-4)*$F$4+92,IF(J953&lt;=5,(J953-4.3)*$F$3+98,J953)))))))))))</f>
        <v>91.04</v>
      </c>
      <c r="M953" s="41">
        <f t="shared" si="17"/>
        <v>0.544703689413332</v>
      </c>
    </row>
    <row r="954" spans="8:13">
      <c r="H954" s="8">
        <v>1156</v>
      </c>
      <c r="I954" s="8" t="s">
        <v>1221</v>
      </c>
      <c r="J954">
        <v>86.97</v>
      </c>
      <c r="K954">
        <v>0</v>
      </c>
      <c r="L954" s="48">
        <f>IF(K954=1,"",IF(J954&lt;1.7,66,IF(J954&lt;2,(J954-1.7)*$F$11+66,IF(J954&lt;2.3,(J954-2)*$F$10+70,IF(J954&lt;2.7,(J954-2.3)*$F$9+73,IF(J954&lt;3,(J954-2.7)*$F$8+76,IF(J954&lt;3.3,(J954-3)*$F$7+80,IF(J954&lt;3.7,(J954-3.3)*$F$6+83,IF(J954&lt;4,(J954-3.7)*$F$5+87,IF(J954&lt;4.3,(J954-4)*$F$4+92,IF(J954&lt;=5,(J954-4.3)*$F$3+98,J954)))))))))))</f>
        <v>86.97</v>
      </c>
      <c r="M954" s="41">
        <f t="shared" si="17"/>
        <v>-0.500934639138102</v>
      </c>
    </row>
    <row r="955" spans="8:13">
      <c r="H955" s="8">
        <v>1157</v>
      </c>
      <c r="I955" s="8" t="s">
        <v>1222</v>
      </c>
      <c r="J955">
        <v>3.64</v>
      </c>
      <c r="K955">
        <v>0</v>
      </c>
      <c r="L955" s="48">
        <f>IF(K955=1,"",IF(J955&lt;1.7,66,IF(J955&lt;2,(J955-1.7)*$F$11+66,IF(J955&lt;2.3,(J955-2)*$F$10+70,IF(J955&lt;2.7,(J955-2.3)*$F$9+73,IF(J955&lt;3,(J955-2.7)*$F$8+76,IF(J955&lt;3.3,(J955-3)*$F$7+80,IF(J955&lt;3.7,(J955-3.3)*$F$6+83,IF(J955&lt;4,(J955-3.7)*$F$5+87,IF(J955&lt;4.3,(J955-4)*$F$4+92,IF(J955&lt;=5,(J955-4.3)*$F$3+98,J955)))))))))))</f>
        <v>86.4</v>
      </c>
      <c r="M955" s="41">
        <f t="shared" si="17"/>
        <v>-0.647375387854149</v>
      </c>
    </row>
    <row r="956" spans="8:13">
      <c r="H956" s="8">
        <v>1158</v>
      </c>
      <c r="I956" s="8" t="s">
        <v>1223</v>
      </c>
      <c r="J956">
        <v>89.28</v>
      </c>
      <c r="K956">
        <v>0</v>
      </c>
      <c r="L956" s="48">
        <f>IF(K956=1,"",IF(J956&lt;1.7,66,IF(J956&lt;2,(J956-1.7)*$F$11+66,IF(J956&lt;2.3,(J956-2)*$F$10+70,IF(J956&lt;2.7,(J956-2.3)*$F$9+73,IF(J956&lt;3,(J956-2.7)*$F$8+76,IF(J956&lt;3.3,(J956-3)*$F$7+80,IF(J956&lt;3.7,(J956-3.3)*$F$6+83,IF(J956&lt;4,(J956-3.7)*$F$5+87,IF(J956&lt;4.3,(J956-4)*$F$4+92,IF(J956&lt;=5,(J956-4.3)*$F$3+98,J956)))))))))))</f>
        <v>89.28</v>
      </c>
      <c r="M956" s="41">
        <f t="shared" si="17"/>
        <v>0.0925357635532517</v>
      </c>
    </row>
    <row r="957" spans="8:13">
      <c r="H957" s="8">
        <v>1159</v>
      </c>
      <c r="I957" s="8" t="s">
        <v>1224</v>
      </c>
      <c r="J957">
        <v>4.17</v>
      </c>
      <c r="K957">
        <v>0</v>
      </c>
      <c r="L957" s="48">
        <f>IF(K957=1,"",IF(J957&lt;1.7,66,IF(J957&lt;2,(J957-1.7)*$F$11+66,IF(J957&lt;2.3,(J957-2)*$F$10+70,IF(J957&lt;2.7,(J957-2.3)*$F$9+73,IF(J957&lt;3,(J957-2.7)*$F$8+76,IF(J957&lt;3.3,(J957-3)*$F$7+80,IF(J957&lt;3.7,(J957-3.3)*$F$6+83,IF(J957&lt;4,(J957-3.7)*$F$5+87,IF(J957&lt;4.3,(J957-4)*$F$4+92,IF(J957&lt;=5,(J957-4.3)*$F$3+98,J957)))))))))))</f>
        <v>95.4</v>
      </c>
      <c r="M957" s="41">
        <f t="shared" si="17"/>
        <v>1.66484696029398</v>
      </c>
    </row>
    <row r="958" spans="8:13">
      <c r="H958" s="8">
        <v>1160</v>
      </c>
      <c r="I958" s="8" t="s">
        <v>1225</v>
      </c>
      <c r="J958">
        <v>89.89</v>
      </c>
      <c r="K958">
        <v>0</v>
      </c>
      <c r="L958" s="48">
        <f>IF(K958=1,"",IF(J958&lt;1.7,66,IF(J958&lt;2,(J958-1.7)*$F$11+66,IF(J958&lt;2.3,(J958-2)*$F$10+70,IF(J958&lt;2.7,(J958-2.3)*$F$9+73,IF(J958&lt;3,(J958-2.7)*$F$8+76,IF(J958&lt;3.3,(J958-3)*$F$7+80,IF(J958&lt;3.7,(J958-3.3)*$F$6+83,IF(J958&lt;4,(J958-3.7)*$F$5+87,IF(J958&lt;4.3,(J958-4)*$F$4+92,IF(J958&lt;=5,(J958-4.3)*$F$3+98,J958)))))))))))</f>
        <v>89.89</v>
      </c>
      <c r="M958" s="41">
        <f t="shared" si="17"/>
        <v>0.249253056038847</v>
      </c>
    </row>
    <row r="959" spans="8:13">
      <c r="H959" s="8">
        <v>1161</v>
      </c>
      <c r="I959" s="8" t="s">
        <v>1226</v>
      </c>
      <c r="J959">
        <v>3.87</v>
      </c>
      <c r="K959">
        <v>0</v>
      </c>
      <c r="L959" s="48">
        <f>IF(K959=1,"",IF(J959&lt;1.7,66,IF(J959&lt;2,(J959-1.7)*$F$11+66,IF(J959&lt;2.3,(J959-2)*$F$10+70,IF(J959&lt;2.7,(J959-2.3)*$F$9+73,IF(J959&lt;3,(J959-2.7)*$F$8+76,IF(J959&lt;3.3,(J959-3)*$F$7+80,IF(J959&lt;3.7,(J959-3.3)*$F$6+83,IF(J959&lt;4,(J959-3.7)*$F$5+87,IF(J959&lt;4.3,(J959-4)*$F$4+92,IF(J959&lt;=5,(J959-4.3)*$F$3+98,J959)))))))))))</f>
        <v>89.8333333333333</v>
      </c>
      <c r="M959" s="41">
        <f t="shared" si="17"/>
        <v>0.234694619031987</v>
      </c>
    </row>
    <row r="960" spans="8:13">
      <c r="H960" s="8">
        <v>1162</v>
      </c>
      <c r="I960" s="8" t="s">
        <v>1227</v>
      </c>
      <c r="J960">
        <v>3.67</v>
      </c>
      <c r="K960">
        <v>0</v>
      </c>
      <c r="L960" s="48">
        <f>IF(K960=1,"",IF(J960&lt;1.7,66,IF(J960&lt;2,(J960-1.7)*$F$11+66,IF(J960&lt;2.3,(J960-2)*$F$10+70,IF(J960&lt;2.7,(J960-2.3)*$F$9+73,IF(J960&lt;3,(J960-2.7)*$F$8+76,IF(J960&lt;3.3,(J960-3)*$F$7+80,IF(J960&lt;3.7,(J960-3.3)*$F$6+83,IF(J960&lt;4,(J960-3.7)*$F$5+87,IF(J960&lt;4.3,(J960-4)*$F$4+92,IF(J960&lt;=5,(J960-4.3)*$F$3+98,J960)))))))))))</f>
        <v>86.7</v>
      </c>
      <c r="M960" s="41">
        <f t="shared" si="17"/>
        <v>-0.570301309582545</v>
      </c>
    </row>
    <row r="961" spans="8:13">
      <c r="H961" s="8">
        <v>1163</v>
      </c>
      <c r="I961" s="8" t="s">
        <v>1228</v>
      </c>
      <c r="J961">
        <v>3.64</v>
      </c>
      <c r="K961">
        <v>0</v>
      </c>
      <c r="L961" s="48">
        <f>IF(K961=1,"",IF(J961&lt;1.7,66,IF(J961&lt;2,(J961-1.7)*$F$11+66,IF(J961&lt;2.3,(J961-2)*$F$10+70,IF(J961&lt;2.7,(J961-2.3)*$F$9+73,IF(J961&lt;3,(J961-2.7)*$F$8+76,IF(J961&lt;3.3,(J961-3)*$F$7+80,IF(J961&lt;3.7,(J961-3.3)*$F$6+83,IF(J961&lt;4,(J961-3.7)*$F$5+87,IF(J961&lt;4.3,(J961-4)*$F$4+92,IF(J961&lt;=5,(J961-4.3)*$F$3+98,J961)))))))))))</f>
        <v>86.4</v>
      </c>
      <c r="M961" s="41">
        <f t="shared" si="17"/>
        <v>-0.647375387854149</v>
      </c>
    </row>
    <row r="962" spans="8:13">
      <c r="H962" s="8">
        <v>1164</v>
      </c>
      <c r="I962" s="8" t="s">
        <v>1229</v>
      </c>
      <c r="J962">
        <v>3.38</v>
      </c>
      <c r="K962">
        <v>0</v>
      </c>
      <c r="L962" s="48">
        <f>IF(K962=1,"",IF(J962&lt;1.7,66,IF(J962&lt;2,(J962-1.7)*$F$11+66,IF(J962&lt;2.3,(J962-2)*$F$10+70,IF(J962&lt;2.7,(J962-2.3)*$F$9+73,IF(J962&lt;3,(J962-2.7)*$F$8+76,IF(J962&lt;3.3,(J962-3)*$F$7+80,IF(J962&lt;3.7,(J962-3.3)*$F$6+83,IF(J962&lt;4,(J962-3.7)*$F$5+87,IF(J962&lt;4.3,(J962-4)*$F$4+92,IF(J962&lt;=5,(J962-4.3)*$F$3+98,J962)))))))))))</f>
        <v>83.8</v>
      </c>
      <c r="M962" s="41">
        <f t="shared" si="17"/>
        <v>-1.31535073287472</v>
      </c>
    </row>
    <row r="963" spans="8:13">
      <c r="H963" s="8">
        <v>1165</v>
      </c>
      <c r="I963" s="8" t="s">
        <v>1230</v>
      </c>
      <c r="J963">
        <v>3.8</v>
      </c>
      <c r="K963">
        <v>0</v>
      </c>
      <c r="L963" s="48">
        <f>IF(K963=1,"",IF(J963&lt;1.7,66,IF(J963&lt;2,(J963-1.7)*$F$11+66,IF(J963&lt;2.3,(J963-2)*$F$10+70,IF(J963&lt;2.7,(J963-2.3)*$F$9+73,IF(J963&lt;3,(J963-2.7)*$F$8+76,IF(J963&lt;3.3,(J963-3)*$F$7+80,IF(J963&lt;3.7,(J963-3.3)*$F$6+83,IF(J963&lt;4,(J963-3.7)*$F$5+87,IF(J963&lt;4.3,(J963-4)*$F$4+92,IF(J963&lt;=5,(J963-4.3)*$F$3+98,J963)))))))))))</f>
        <v>88.6666666666667</v>
      </c>
      <c r="M963" s="41">
        <f t="shared" ref="M963:M978" si="18">IFERROR(((L963-AVERAGE($L$2:$L$978))/STDEV($L$2:$L$978)),(MEDIAN($L$2:$L$978)-AVERAGE($L$2:$L$978))/STDEV($L$2:$L$978))</f>
        <v>-0.0650379075798088</v>
      </c>
    </row>
    <row r="964" spans="8:13">
      <c r="H964" s="8">
        <v>1166</v>
      </c>
      <c r="I964" s="8" t="s">
        <v>1231</v>
      </c>
      <c r="J964">
        <v>3.73</v>
      </c>
      <c r="K964">
        <v>0</v>
      </c>
      <c r="L964" s="48">
        <f>IF(K964=1,"",IF(J964&lt;1.7,66,IF(J964&lt;2,(J964-1.7)*$F$11+66,IF(J964&lt;2.3,(J964-2)*$F$10+70,IF(J964&lt;2.7,(J964-2.3)*$F$9+73,IF(J964&lt;3,(J964-2.7)*$F$8+76,IF(J964&lt;3.3,(J964-3)*$F$7+80,IF(J964&lt;3.7,(J964-3.3)*$F$6+83,IF(J964&lt;4,(J964-3.7)*$F$5+87,IF(J964&lt;4.3,(J964-4)*$F$4+92,IF(J964&lt;=5,(J964-4.3)*$F$3+98,J964)))))))))))</f>
        <v>87.5</v>
      </c>
      <c r="M964" s="41">
        <f t="shared" si="18"/>
        <v>-0.364770434191601</v>
      </c>
    </row>
    <row r="965" spans="8:13">
      <c r="H965" s="8">
        <v>1167</v>
      </c>
      <c r="I965" s="8" t="s">
        <v>1232</v>
      </c>
      <c r="J965">
        <v>4.02</v>
      </c>
      <c r="K965">
        <v>0</v>
      </c>
      <c r="L965" s="48">
        <f>IF(K965=1,"",IF(J965&lt;1.7,66,IF(J965&lt;2,(J965-1.7)*$F$11+66,IF(J965&lt;2.3,(J965-2)*$F$10+70,IF(J965&lt;2.7,(J965-2.3)*$F$9+73,IF(J965&lt;3,(J965-2.7)*$F$8+76,IF(J965&lt;3.3,(J965-3)*$F$7+80,IF(J965&lt;3.7,(J965-3.3)*$F$6+83,IF(J965&lt;4,(J965-3.7)*$F$5+87,IF(J965&lt;4.3,(J965-4)*$F$4+92,IF(J965&lt;=5,(J965-4.3)*$F$3+98,J965)))))))))))</f>
        <v>92.4</v>
      </c>
      <c r="M965" s="41">
        <f t="shared" si="18"/>
        <v>0.894106177577935</v>
      </c>
    </row>
    <row r="966" spans="8:13">
      <c r="H966" s="8">
        <v>1169</v>
      </c>
      <c r="I966" s="8" t="s">
        <v>1233</v>
      </c>
      <c r="J966">
        <v>88.55</v>
      </c>
      <c r="K966">
        <v>0</v>
      </c>
      <c r="L966" s="48">
        <f>IF(K966=1,"",IF(J966&lt;1.7,66,IF(J966&lt;2,(J966-1.7)*$F$11+66,IF(J966&lt;2.3,(J966-2)*$F$10+70,IF(J966&lt;2.7,(J966-2.3)*$F$9+73,IF(J966&lt;3,(J966-2.7)*$F$8+76,IF(J966&lt;3.3,(J966-3)*$F$7+80,IF(J966&lt;3.7,(J966-3.3)*$F$6+83,IF(J966&lt;4,(J966-3.7)*$F$5+87,IF(J966&lt;4.3,(J966-4)*$F$4+92,IF(J966&lt;=5,(J966-4.3)*$F$3+98,J966)))))))))))</f>
        <v>88.55</v>
      </c>
      <c r="M966" s="41">
        <f t="shared" si="18"/>
        <v>-0.0950111602409866</v>
      </c>
    </row>
    <row r="967" spans="8:13">
      <c r="H967" s="8">
        <v>1170</v>
      </c>
      <c r="I967" s="8" t="s">
        <v>1234</v>
      </c>
      <c r="J967">
        <v>3.96</v>
      </c>
      <c r="K967">
        <v>0</v>
      </c>
      <c r="L967" s="48">
        <f>IF(K967=1,"",IF(J967&lt;1.7,66,IF(J967&lt;2,(J967-1.7)*$F$11+66,IF(J967&lt;2.3,(J967-2)*$F$10+70,IF(J967&lt;2.7,(J967-2.3)*$F$9+73,IF(J967&lt;3,(J967-2.7)*$F$8+76,IF(J967&lt;3.3,(J967-3)*$F$7+80,IF(J967&lt;3.7,(J967-3.3)*$F$6+83,IF(J967&lt;4,(J967-3.7)*$F$5+87,IF(J967&lt;4.3,(J967-4)*$F$4+92,IF(J967&lt;=5,(J967-4.3)*$F$3+98,J967)))))))))))</f>
        <v>91.3333333333333</v>
      </c>
      <c r="M967" s="41">
        <f t="shared" si="18"/>
        <v>0.620065010390009</v>
      </c>
    </row>
    <row r="968" spans="8:13">
      <c r="H968" s="8">
        <v>1171</v>
      </c>
      <c r="I968" s="8" t="s">
        <v>1235</v>
      </c>
      <c r="J968">
        <v>4.27</v>
      </c>
      <c r="K968">
        <v>0</v>
      </c>
      <c r="L968" s="48">
        <f>IF(K968=1,"",IF(J968&lt;1.7,66,IF(J968&lt;2,(J968-1.7)*$F$11+66,IF(J968&lt;2.3,(J968-2)*$F$10+70,IF(J968&lt;2.7,(J968-2.3)*$F$9+73,IF(J968&lt;3,(J968-2.7)*$F$8+76,IF(J968&lt;3.3,(J968-3)*$F$7+80,IF(J968&lt;3.7,(J968-3.3)*$F$6+83,IF(J968&lt;4,(J968-3.7)*$F$5+87,IF(J968&lt;4.3,(J968-4)*$F$4+92,IF(J968&lt;=5,(J968-4.3)*$F$3+98,J968)))))))))))</f>
        <v>97.4</v>
      </c>
      <c r="M968" s="41">
        <f t="shared" si="18"/>
        <v>2.17867414877134</v>
      </c>
    </row>
    <row r="969" spans="8:13">
      <c r="H969" s="8">
        <v>1172</v>
      </c>
      <c r="I969" s="8" t="s">
        <v>1236</v>
      </c>
      <c r="J969">
        <v>4.09</v>
      </c>
      <c r="K969">
        <v>0</v>
      </c>
      <c r="L969" s="48">
        <f>IF(K969=1,"",IF(J969&lt;1.7,66,IF(J969&lt;2,(J969-1.7)*$F$11+66,IF(J969&lt;2.3,(J969-2)*$F$10+70,IF(J969&lt;2.7,(J969-2.3)*$F$9+73,IF(J969&lt;3,(J969-2.7)*$F$8+76,IF(J969&lt;3.3,(J969-3)*$F$7+80,IF(J969&lt;3.7,(J969-3.3)*$F$6+83,IF(J969&lt;4,(J969-3.7)*$F$5+87,IF(J969&lt;4.3,(J969-4)*$F$4+92,IF(J969&lt;=5,(J969-4.3)*$F$3+98,J969)))))))))))</f>
        <v>93.8</v>
      </c>
      <c r="M969" s="41">
        <f t="shared" si="18"/>
        <v>1.25378520951209</v>
      </c>
    </row>
    <row r="970" spans="8:13">
      <c r="H970" s="8">
        <v>1173</v>
      </c>
      <c r="I970" s="8" t="s">
        <v>1237</v>
      </c>
      <c r="J970">
        <v>3.6</v>
      </c>
      <c r="K970">
        <v>0</v>
      </c>
      <c r="L970" s="48">
        <f>IF(K970=1,"",IF(J970&lt;1.7,66,IF(J970&lt;2,(J970-1.7)*$F$11+66,IF(J970&lt;2.3,(J970-2)*$F$10+70,IF(J970&lt;2.7,(J970-2.3)*$F$9+73,IF(J970&lt;3,(J970-2.7)*$F$8+76,IF(J970&lt;3.3,(J970-3)*$F$7+80,IF(J970&lt;3.7,(J970-3.3)*$F$6+83,IF(J970&lt;4,(J970-3.7)*$F$5+87,IF(J970&lt;4.3,(J970-4)*$F$4+92,IF(J970&lt;=5,(J970-4.3)*$F$3+98,J970)))))))))))</f>
        <v>86</v>
      </c>
      <c r="M970" s="41">
        <f t="shared" si="18"/>
        <v>-0.750140825549623</v>
      </c>
    </row>
    <row r="971" spans="8:13">
      <c r="H971" s="8">
        <v>1174</v>
      </c>
      <c r="I971" s="8" t="s">
        <v>1238</v>
      </c>
      <c r="J971">
        <v>4.01</v>
      </c>
      <c r="K971">
        <v>0</v>
      </c>
      <c r="L971" s="48">
        <f>IF(K971=1,"",IF(J971&lt;1.7,66,IF(J971&lt;2,(J971-1.7)*$F$11+66,IF(J971&lt;2.3,(J971-2)*$F$10+70,IF(J971&lt;2.7,(J971-2.3)*$F$9+73,IF(J971&lt;3,(J971-2.7)*$F$8+76,IF(J971&lt;3.3,(J971-3)*$F$7+80,IF(J971&lt;3.7,(J971-3.3)*$F$6+83,IF(J971&lt;4,(J971-3.7)*$F$5+87,IF(J971&lt;4.3,(J971-4)*$F$4+92,IF(J971&lt;=5,(J971-4.3)*$F$3+98,J971)))))))))))</f>
        <v>92.2</v>
      </c>
      <c r="M971" s="41">
        <f t="shared" si="18"/>
        <v>0.842723458730201</v>
      </c>
    </row>
    <row r="972" spans="8:13">
      <c r="H972" s="8">
        <v>1175</v>
      </c>
      <c r="I972" s="8" t="s">
        <v>1239</v>
      </c>
      <c r="J972">
        <v>4.17</v>
      </c>
      <c r="K972">
        <v>0</v>
      </c>
      <c r="L972" s="48">
        <f>IF(K972=1,"",IF(J972&lt;1.7,66,IF(J972&lt;2,(J972-1.7)*$F$11+66,IF(J972&lt;2.3,(J972-2)*$F$10+70,IF(J972&lt;2.7,(J972-2.3)*$F$9+73,IF(J972&lt;3,(J972-2.7)*$F$8+76,IF(J972&lt;3.3,(J972-3)*$F$7+80,IF(J972&lt;3.7,(J972-3.3)*$F$6+83,IF(J972&lt;4,(J972-3.7)*$F$5+87,IF(J972&lt;4.3,(J972-4)*$F$4+92,IF(J972&lt;=5,(J972-4.3)*$F$3+98,J972)))))))))))</f>
        <v>95.4</v>
      </c>
      <c r="M972" s="41">
        <f t="shared" si="18"/>
        <v>1.66484696029398</v>
      </c>
    </row>
    <row r="973" spans="8:13">
      <c r="H973" s="8">
        <v>1176</v>
      </c>
      <c r="I973" s="8" t="s">
        <v>1240</v>
      </c>
      <c r="J973">
        <v>3.56</v>
      </c>
      <c r="K973">
        <v>0</v>
      </c>
      <c r="L973" s="48">
        <f>IF(K973=1,"",IF(J973&lt;1.7,66,IF(J973&lt;2,(J973-1.7)*$F$11+66,IF(J973&lt;2.3,(J973-2)*$F$10+70,IF(J973&lt;2.7,(J973-2.3)*$F$9+73,IF(J973&lt;3,(J973-2.7)*$F$8+76,IF(J973&lt;3.3,(J973-3)*$F$7+80,IF(J973&lt;3.7,(J973-3.3)*$F$6+83,IF(J973&lt;4,(J973-3.7)*$F$5+87,IF(J973&lt;4.3,(J973-4)*$F$4+92,IF(J973&lt;=5,(J973-4.3)*$F$3+98,J973)))))))))))</f>
        <v>85.6</v>
      </c>
      <c r="M973" s="41">
        <f t="shared" si="18"/>
        <v>-0.852906263245097</v>
      </c>
    </row>
    <row r="974" spans="8:13">
      <c r="H974" s="8">
        <v>1177</v>
      </c>
      <c r="I974" s="8" t="s">
        <v>1241</v>
      </c>
      <c r="J974">
        <v>92.78</v>
      </c>
      <c r="K974">
        <v>0</v>
      </c>
      <c r="L974" s="48">
        <f>IF(K974=1,"",IF(J974&lt;1.7,66,IF(J974&lt;2,(J974-1.7)*$F$11+66,IF(J974&lt;2.3,(J974-2)*$F$10+70,IF(J974&lt;2.7,(J974-2.3)*$F$9+73,IF(J974&lt;3,(J974-2.7)*$F$8+76,IF(J974&lt;3.3,(J974-3)*$F$7+80,IF(J974&lt;3.7,(J974-3.3)*$F$6+83,IF(J974&lt;4,(J974-3.7)*$F$5+87,IF(J974&lt;4.3,(J974-4)*$F$4+92,IF(J974&lt;=5,(J974-4.3)*$F$3+98,J974)))))))))))</f>
        <v>92.78</v>
      </c>
      <c r="M974" s="41">
        <f t="shared" si="18"/>
        <v>0.991733343388636</v>
      </c>
    </row>
    <row r="975" spans="8:13">
      <c r="H975" s="8">
        <v>1179</v>
      </c>
      <c r="I975" s="8" t="s">
        <v>1242</v>
      </c>
      <c r="J975">
        <v>3.8</v>
      </c>
      <c r="K975">
        <v>0</v>
      </c>
      <c r="L975" s="48">
        <f>IF(K975=1,"",IF(J975&lt;1.7,66,IF(J975&lt;2,(J975-1.7)*$F$11+66,IF(J975&lt;2.3,(J975-2)*$F$10+70,IF(J975&lt;2.7,(J975-2.3)*$F$9+73,IF(J975&lt;3,(J975-2.7)*$F$8+76,IF(J975&lt;3.3,(J975-3)*$F$7+80,IF(J975&lt;3.7,(J975-3.3)*$F$6+83,IF(J975&lt;4,(J975-3.7)*$F$5+87,IF(J975&lt;4.3,(J975-4)*$F$4+92,IF(J975&lt;=5,(J975-4.3)*$F$3+98,J975)))))))))))</f>
        <v>88.6666666666667</v>
      </c>
      <c r="M975" s="41">
        <f t="shared" si="18"/>
        <v>-0.0650379075798088</v>
      </c>
    </row>
    <row r="976" spans="8:13">
      <c r="H976" s="8">
        <v>1180</v>
      </c>
      <c r="I976" s="8" t="s">
        <v>1244</v>
      </c>
      <c r="J976">
        <v>88.98</v>
      </c>
      <c r="K976">
        <v>0</v>
      </c>
      <c r="L976" s="48">
        <f>IF(K976=1,"",IF(J976&lt;1.7,66,IF(J976&lt;2,(J976-1.7)*$F$11+66,IF(J976&lt;2.3,(J976-2)*$F$10+70,IF(J976&lt;2.7,(J976-2.3)*$F$9+73,IF(J976&lt;3,(J976-2.7)*$F$8+76,IF(J976&lt;3.3,(J976-3)*$F$7+80,IF(J976&lt;3.7,(J976-3.3)*$F$6+83,IF(J976&lt;4,(J976-3.7)*$F$5+87,IF(J976&lt;4.3,(J976-4)*$F$4+92,IF(J976&lt;=5,(J976-4.3)*$F$3+98,J976)))))))))))</f>
        <v>88.98</v>
      </c>
      <c r="M976" s="41">
        <f t="shared" si="18"/>
        <v>0.0154616852816481</v>
      </c>
    </row>
    <row r="977" spans="8:13">
      <c r="H977" s="8">
        <v>10000</v>
      </c>
      <c r="I977" s="8" t="s">
        <v>1245</v>
      </c>
      <c r="J977">
        <v>3.39</v>
      </c>
      <c r="K977">
        <v>0</v>
      </c>
      <c r="L977" s="48">
        <f>IF(K977=1,"",IF(J977&lt;1.7,66,IF(J977&lt;2,(J977-1.7)*$F$11+66,IF(J977&lt;2.3,(J977-2)*$F$10+70,IF(J977&lt;2.7,(J977-2.3)*$F$9+73,IF(J977&lt;3,(J977-2.7)*$F$8+76,IF(J977&lt;3.3,(J977-3)*$F$7+80,IF(J977&lt;3.7,(J977-3.3)*$F$6+83,IF(J977&lt;4,(J977-3.7)*$F$5+87,IF(J977&lt;4.3,(J977-4)*$F$4+92,IF(J977&lt;=5,(J977-4.3)*$F$3+98,J977)))))))))))</f>
        <v>83.9</v>
      </c>
      <c r="M977" s="41">
        <f t="shared" si="18"/>
        <v>-1.28965937345085</v>
      </c>
    </row>
    <row r="978" spans="8:13">
      <c r="H978" s="8">
        <v>10001</v>
      </c>
      <c r="I978" s="8" t="s">
        <v>1247</v>
      </c>
      <c r="J978">
        <v>89.28</v>
      </c>
      <c r="K978">
        <v>0</v>
      </c>
      <c r="L978" s="48">
        <f>IF(K978=1,"",IF(J978&lt;1.7,66,IF(J978&lt;2,(J978-1.7)*$F$11+66,IF(J978&lt;2.3,(J978-2)*$F$10+70,IF(J978&lt;2.7,(J978-2.3)*$F$9+73,IF(J978&lt;3,(J978-2.7)*$F$8+76,IF(J978&lt;3.3,(J978-3)*$F$7+80,IF(J978&lt;3.7,(J978-3.3)*$F$6+83,IF(J978&lt;4,(J978-3.7)*$F$5+87,IF(J978&lt;4.3,(J978-4)*$F$4+92,IF(J978&lt;=5,(J978-4.3)*$F$3+98,J978)))))))))))</f>
        <v>89.28</v>
      </c>
      <c r="M978" s="41">
        <f t="shared" si="18"/>
        <v>0.0925357635532517</v>
      </c>
    </row>
  </sheetData>
  <sortState ref="H2:M989">
    <sortCondition ref="H1"/>
  </sortState>
  <conditionalFormatting sqref="H1:H978">
    <cfRule type="duplicateValues" dxfId="7" priority="1"/>
  </conditionalFormatting>
  <pageMargins left="0.7" right="0.7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986"/>
  <sheetViews>
    <sheetView topLeftCell="D1" workbookViewId="0">
      <pane ySplit="1" topLeftCell="A2" activePane="bottomLeft" state="frozen"/>
      <selection/>
      <selection pane="bottomLeft" activeCell="L4" sqref="L4"/>
    </sheetView>
  </sheetViews>
  <sheetFormatPr defaultColWidth="9" defaultRowHeight="13.8"/>
  <cols>
    <col min="2" max="3" width="9.37962962962963" customWidth="1"/>
    <col min="4" max="11" width="10.6296296296296" style="30" customWidth="1"/>
    <col min="12" max="12" width="12.25" style="30" customWidth="1"/>
    <col min="13" max="13" width="14.25" style="30" customWidth="1"/>
    <col min="14" max="14" width="10.6296296296296" style="30" customWidth="1"/>
    <col min="16" max="16" width="9.87962962962963" customWidth="1"/>
    <col min="17" max="17" width="9.37962962962963" customWidth="1"/>
    <col min="18" max="18" width="11.75" customWidth="1"/>
    <col min="19" max="19" width="12.1296296296296" customWidth="1"/>
    <col min="20" max="20" width="14.3796296296296" customWidth="1"/>
  </cols>
  <sheetData>
    <row r="1" ht="47.25" customHeight="1" spans="1:20">
      <c r="A1" s="5" t="s">
        <v>0</v>
      </c>
      <c r="B1" s="31" t="s">
        <v>14</v>
      </c>
      <c r="C1" s="31" t="s">
        <v>15</v>
      </c>
      <c r="D1" s="32" t="s">
        <v>16</v>
      </c>
      <c r="E1" s="31" t="s">
        <v>17</v>
      </c>
      <c r="F1" s="31" t="s">
        <v>18</v>
      </c>
      <c r="G1" s="19" t="s">
        <v>2825</v>
      </c>
      <c r="H1" s="19" t="s">
        <v>2826</v>
      </c>
      <c r="I1" s="31" t="s">
        <v>2827</v>
      </c>
      <c r="J1"/>
      <c r="K1" s="11" t="s">
        <v>2828</v>
      </c>
      <c r="L1" s="11" t="s">
        <v>2829</v>
      </c>
      <c r="M1" s="11" t="s">
        <v>1296</v>
      </c>
      <c r="N1"/>
      <c r="O1" s="5" t="s">
        <v>0</v>
      </c>
      <c r="P1" s="31" t="s">
        <v>14</v>
      </c>
      <c r="Q1" s="31" t="s">
        <v>15</v>
      </c>
      <c r="R1" s="39" t="s">
        <v>2830</v>
      </c>
      <c r="S1" s="39" t="s">
        <v>2831</v>
      </c>
      <c r="T1" s="19" t="s">
        <v>2832</v>
      </c>
    </row>
    <row r="2" spans="1:20">
      <c r="A2">
        <v>2</v>
      </c>
      <c r="B2">
        <v>556</v>
      </c>
      <c r="C2">
        <v>513</v>
      </c>
      <c r="D2" s="14" t="str">
        <f>IF(VLOOKUP(A2,原始数据!$A:$Q,17,0)=0,"",VLOOKUP(A2,原始数据!$A:$Q,17,0))</f>
        <v/>
      </c>
      <c r="E2" s="14" t="str">
        <f>IF(D2&gt;60,D2,"")</f>
        <v/>
      </c>
      <c r="F2" s="14" t="str">
        <f>IF(AND(D2&gt;0,D2&lt;=10),D2,"")</f>
        <v/>
      </c>
      <c r="G2" s="14" t="str">
        <f>IF(E2="","",ROUND(IF(E2&lt;60,E2*$M$2,IF(E2&lt;80,425+(E2-60)*$M$3,IF(E2&lt;90,540+(E2-80)*$M$4,IF(E2&lt;110,600+(E2-90)*$M$5)))),0))</f>
        <v/>
      </c>
      <c r="H2" s="14" t="str">
        <f>IF(F2=7,650,"")</f>
        <v/>
      </c>
      <c r="I2" s="14">
        <f>MAX(C2,G2,H2)</f>
        <v>513</v>
      </c>
      <c r="J2" s="14"/>
      <c r="K2" s="33" t="s">
        <v>2833</v>
      </c>
      <c r="M2" s="24">
        <f>L3/K3</f>
        <v>7.08333333333333</v>
      </c>
      <c r="N2" s="14"/>
      <c r="O2">
        <v>2</v>
      </c>
      <c r="P2">
        <f>IF(B2&lt;&gt;"",B2,"")</f>
        <v>556</v>
      </c>
      <c r="Q2">
        <f>IF(C2&lt;&gt;"",C2,"")</f>
        <v>513</v>
      </c>
      <c r="R2" s="40">
        <f>IF(Q2="",P2,MAX(P2,Q2*$M$17))</f>
        <v>593.260396660378</v>
      </c>
      <c r="S2" s="41">
        <f>IF(R2="","",(R2-$R$980)/$R$981)</f>
        <v>0.781091853468587</v>
      </c>
      <c r="T2" s="41">
        <f>IF(S2&lt;&gt;"",S2,$S$980)</f>
        <v>0.781091853468587</v>
      </c>
    </row>
    <row r="3" spans="1:20">
      <c r="A3">
        <v>3</v>
      </c>
      <c r="B3">
        <v>478</v>
      </c>
      <c r="C3">
        <v>442</v>
      </c>
      <c r="D3" s="14" t="str">
        <f>IF(VLOOKUP(A3,原始数据!$A:$Q,17,0)=0,"",VLOOKUP(A3,原始数据!$A:$Q,17,0))</f>
        <v/>
      </c>
      <c r="E3" s="14" t="str">
        <f t="shared" ref="E3:E66" si="0">IF(D3&gt;60,D3,"")</f>
        <v/>
      </c>
      <c r="F3" s="14" t="str">
        <f t="shared" ref="F3:F66" si="1">IF(AND(D3&gt;0,D3&lt;=10),D3,"")</f>
        <v/>
      </c>
      <c r="G3" s="14" t="str">
        <f>IF(E3="","",ROUND(IF(E3&lt;60,E3*$M$2,IF(E3&lt;80,425+(E3-60)*$M$3,IF(E3&lt;90,540+(E3-80)*$M$4,IF(E3&lt;110,600+(E3-90)*$M$5)))),0))</f>
        <v/>
      </c>
      <c r="H3" s="14" t="str">
        <f t="shared" ref="H3:H66" si="2">IF(F3=7,650,"")</f>
        <v/>
      </c>
      <c r="I3" s="14">
        <f t="shared" ref="I3:I66" si="3">IF(MAX(C3,G3,H3)&lt;&gt;0,MAX(C3,G3,H3),"")</f>
        <v>442</v>
      </c>
      <c r="J3" s="14"/>
      <c r="K3" s="34">
        <v>60</v>
      </c>
      <c r="L3" s="34">
        <v>425</v>
      </c>
      <c r="M3" s="24">
        <f>(L4-L3)/(K4-K3)</f>
        <v>5.75</v>
      </c>
      <c r="N3" s="14"/>
      <c r="O3">
        <v>3</v>
      </c>
      <c r="P3">
        <f t="shared" ref="P3:P66" si="4">IF(B3&lt;&gt;"",B3,"")</f>
        <v>478</v>
      </c>
      <c r="Q3">
        <f t="shared" ref="Q3:Q66" si="5">IF(C3&lt;&gt;"",C3,"")</f>
        <v>442</v>
      </c>
      <c r="R3" s="40">
        <f t="shared" ref="R3:R66" si="6">IF(Q3="",P3,MAX(P3,Q3*$M$17))</f>
        <v>511.152232600169</v>
      </c>
      <c r="S3" s="41">
        <f t="shared" ref="S3:S66" si="7">IF(R3="","",(R3-$R$980)/$R$981)</f>
        <v>-0.518181878591349</v>
      </c>
      <c r="T3" s="41">
        <f t="shared" ref="T3:T66" si="8">IF(S3&lt;&gt;"",S3,$S$980)</f>
        <v>-0.518181878591349</v>
      </c>
    </row>
    <row r="4" spans="1:20">
      <c r="A4">
        <v>5</v>
      </c>
      <c r="B4">
        <v>515</v>
      </c>
      <c r="C4">
        <v>492</v>
      </c>
      <c r="D4" s="14" t="str">
        <f>IF(VLOOKUP(A4,原始数据!$A:$Q,17,0)=0,"",VLOOKUP(A4,原始数据!$A:$Q,17,0))</f>
        <v/>
      </c>
      <c r="E4" s="14" t="str">
        <f t="shared" si="0"/>
        <v/>
      </c>
      <c r="F4" s="14" t="str">
        <f t="shared" si="1"/>
        <v/>
      </c>
      <c r="G4" s="14" t="str">
        <f>IF(E4="","",ROUND(IF(E4&lt;60,E4*$M$2,IF(E4&lt;80,425+(E4-60)*$M$3,IF(E4&lt;90,540+(E4-80)*$M$4,IF(E4&lt;110,600+(E4-90)*$M$5)))),0))</f>
        <v/>
      </c>
      <c r="H4" s="14" t="str">
        <f t="shared" si="2"/>
        <v/>
      </c>
      <c r="I4" s="14">
        <f t="shared" si="3"/>
        <v>492</v>
      </c>
      <c r="J4" s="14"/>
      <c r="K4" s="34">
        <v>80</v>
      </c>
      <c r="L4" s="34">
        <v>540</v>
      </c>
      <c r="M4" s="24">
        <f>(L5-L4)/(K5-K4)</f>
        <v>6</v>
      </c>
      <c r="N4" s="14"/>
      <c r="O4">
        <v>5</v>
      </c>
      <c r="P4">
        <f t="shared" si="4"/>
        <v>515</v>
      </c>
      <c r="Q4">
        <f t="shared" si="5"/>
        <v>492</v>
      </c>
      <c r="R4" s="40">
        <f t="shared" si="6"/>
        <v>568.974883346795</v>
      </c>
      <c r="S4" s="41">
        <f t="shared" si="7"/>
        <v>0.396799622859311</v>
      </c>
      <c r="T4" s="41">
        <f t="shared" si="8"/>
        <v>0.396799622859311</v>
      </c>
    </row>
    <row r="5" spans="1:20">
      <c r="A5">
        <v>6</v>
      </c>
      <c r="B5">
        <v>496</v>
      </c>
      <c r="C5">
        <v>469</v>
      </c>
      <c r="D5" s="14" t="str">
        <f>IF(VLOOKUP(A5,原始数据!$A:$Q,17,0)=0,"",VLOOKUP(A5,原始数据!$A:$Q,17,0))</f>
        <v/>
      </c>
      <c r="E5" s="14" t="str">
        <f t="shared" si="0"/>
        <v/>
      </c>
      <c r="F5" s="14" t="str">
        <f t="shared" si="1"/>
        <v/>
      </c>
      <c r="G5" s="14" t="str">
        <f>IF(E5="","",ROUND(IF(E5&lt;60,E5*$M$2,IF(E5&lt;80,425+(E5-60)*$M$3,IF(E5&lt;90,540+(E5-80)*$M$4,IF(E5&lt;110,600+(E5-90)*$M$5)))),0))</f>
        <v/>
      </c>
      <c r="H5" s="14" t="str">
        <f t="shared" si="2"/>
        <v/>
      </c>
      <c r="I5" s="14">
        <f t="shared" si="3"/>
        <v>469</v>
      </c>
      <c r="J5" s="14"/>
      <c r="K5" s="34">
        <v>90</v>
      </c>
      <c r="L5" s="34">
        <v>600</v>
      </c>
      <c r="M5" s="24">
        <f>(L6-L5)/(K6-K5)</f>
        <v>3.33333333333333</v>
      </c>
      <c r="N5" s="14"/>
      <c r="O5">
        <v>6</v>
      </c>
      <c r="P5">
        <f t="shared" si="4"/>
        <v>496</v>
      </c>
      <c r="Q5">
        <f t="shared" si="5"/>
        <v>469</v>
      </c>
      <c r="R5" s="40">
        <f t="shared" si="6"/>
        <v>542.376464003347</v>
      </c>
      <c r="S5" s="41">
        <f t="shared" si="7"/>
        <v>-0.0240918678079927</v>
      </c>
      <c r="T5" s="41">
        <f t="shared" si="8"/>
        <v>-0.0240918678079927</v>
      </c>
    </row>
    <row r="6" spans="1:20">
      <c r="A6">
        <v>9</v>
      </c>
      <c r="B6">
        <v>507</v>
      </c>
      <c r="C6">
        <v>455</v>
      </c>
      <c r="D6" s="14" t="str">
        <f>IF(VLOOKUP(A6,原始数据!$A:$Q,17,0)=0,"",VLOOKUP(A6,原始数据!$A:$Q,17,0))</f>
        <v/>
      </c>
      <c r="E6" s="14" t="str">
        <f t="shared" si="0"/>
        <v/>
      </c>
      <c r="F6" s="14" t="str">
        <f t="shared" si="1"/>
        <v/>
      </c>
      <c r="G6" s="14" t="str">
        <f>IF(E6="","",ROUND(IF(E6&lt;60,E6*$M$2,IF(E6&lt;80,425+(E6-60)*$M$3,IF(E6&lt;90,540+(E6-80)*$M$4,IF(E6&lt;110,600+(E6-90)*$M$5)))),0))</f>
        <v/>
      </c>
      <c r="H6" s="14" t="str">
        <f t="shared" si="2"/>
        <v/>
      </c>
      <c r="I6" s="14">
        <f t="shared" si="3"/>
        <v>455</v>
      </c>
      <c r="J6" s="14"/>
      <c r="K6" s="35">
        <v>105</v>
      </c>
      <c r="L6" s="35">
        <v>650</v>
      </c>
      <c r="M6" s="36"/>
      <c r="N6" s="14"/>
      <c r="O6">
        <v>9</v>
      </c>
      <c r="P6">
        <f t="shared" si="4"/>
        <v>507</v>
      </c>
      <c r="Q6">
        <f t="shared" si="5"/>
        <v>455</v>
      </c>
      <c r="R6" s="40">
        <f t="shared" si="6"/>
        <v>526.186121794292</v>
      </c>
      <c r="S6" s="41">
        <f t="shared" si="7"/>
        <v>-0.280286688214178</v>
      </c>
      <c r="T6" s="41">
        <f t="shared" si="8"/>
        <v>-0.280286688214178</v>
      </c>
    </row>
    <row r="7" spans="1:20">
      <c r="A7">
        <v>11</v>
      </c>
      <c r="B7">
        <v>442</v>
      </c>
      <c r="C7">
        <v>478</v>
      </c>
      <c r="D7" s="14" t="str">
        <f>IF(VLOOKUP(A7,原始数据!$A:$Q,17,0)=0,"",VLOOKUP(A7,原始数据!$A:$Q,17,0))</f>
        <v/>
      </c>
      <c r="E7" s="14" t="str">
        <f t="shared" si="0"/>
        <v/>
      </c>
      <c r="F7" s="14" t="str">
        <f t="shared" si="1"/>
        <v/>
      </c>
      <c r="G7" s="14" t="str">
        <f>IF(E7="","",ROUND(IF(E7&lt;60,E7*$M$2,IF(E7&lt;80,425+(E7-60)*$M$3,IF(E7&lt;90,540+(E7-80)*$M$4,IF(E7&lt;110,600+(E7-90)*$M$5)))),0))</f>
        <v/>
      </c>
      <c r="H7" s="14" t="str">
        <f t="shared" si="2"/>
        <v/>
      </c>
      <c r="I7" s="14">
        <f t="shared" si="3"/>
        <v>478</v>
      </c>
      <c r="J7" s="14"/>
      <c r="K7" s="14" t="s">
        <v>2834</v>
      </c>
      <c r="L7" t="s">
        <v>2835</v>
      </c>
      <c r="M7" s="14"/>
      <c r="N7" s="14"/>
      <c r="O7">
        <v>11</v>
      </c>
      <c r="P7">
        <f t="shared" si="4"/>
        <v>442</v>
      </c>
      <c r="Q7">
        <f t="shared" si="5"/>
        <v>478</v>
      </c>
      <c r="R7" s="40">
        <f t="shared" si="6"/>
        <v>552.78454113774</v>
      </c>
      <c r="S7" s="41">
        <f t="shared" si="7"/>
        <v>0.140604802453125</v>
      </c>
      <c r="T7" s="41">
        <f t="shared" si="8"/>
        <v>0.140604802453125</v>
      </c>
    </row>
    <row r="8" spans="1:20">
      <c r="A8">
        <v>12</v>
      </c>
      <c r="B8">
        <v>587</v>
      </c>
      <c r="C8">
        <v>463</v>
      </c>
      <c r="D8" s="14" t="str">
        <f>IF(VLOOKUP(A8,原始数据!$A:$Q,17,0)=0,"",VLOOKUP(A8,原始数据!$A:$Q,17,0))</f>
        <v/>
      </c>
      <c r="E8" s="14" t="str">
        <f t="shared" si="0"/>
        <v/>
      </c>
      <c r="F8" s="14" t="str">
        <f t="shared" si="1"/>
        <v/>
      </c>
      <c r="G8" s="14" t="str">
        <f>IF(E8="","",ROUND(IF(E8&lt;60,E8*$M$2,IF(E8&lt;80,425+(E8-60)*$M$3,IF(E8&lt;90,540+(E8-80)*$M$4,IF(E8&lt;110,600+(E8-90)*$M$5)))),0))</f>
        <v/>
      </c>
      <c r="H8" s="14" t="str">
        <f t="shared" si="2"/>
        <v/>
      </c>
      <c r="I8" s="14">
        <f t="shared" si="3"/>
        <v>463</v>
      </c>
      <c r="J8" s="14"/>
      <c r="K8" s="14">
        <v>7</v>
      </c>
      <c r="L8" s="14">
        <v>650</v>
      </c>
      <c r="M8" s="14"/>
      <c r="N8" s="14"/>
      <c r="O8">
        <v>12</v>
      </c>
      <c r="P8">
        <f t="shared" si="4"/>
        <v>587</v>
      </c>
      <c r="Q8">
        <f t="shared" si="5"/>
        <v>463</v>
      </c>
      <c r="R8" s="40">
        <f t="shared" si="6"/>
        <v>587</v>
      </c>
      <c r="S8" s="41">
        <f t="shared" si="7"/>
        <v>0.682027783211945</v>
      </c>
      <c r="T8" s="41">
        <f t="shared" si="8"/>
        <v>0.682027783211945</v>
      </c>
    </row>
    <row r="9" spans="1:20">
      <c r="A9">
        <v>13</v>
      </c>
      <c r="B9">
        <v>564</v>
      </c>
      <c r="C9">
        <v>533</v>
      </c>
      <c r="D9" s="14" t="str">
        <f>IF(VLOOKUP(A9,原始数据!$A:$Q,17,0)=0,"",VLOOKUP(A9,原始数据!$A:$Q,17,0))</f>
        <v/>
      </c>
      <c r="E9" s="14" t="str">
        <f t="shared" si="0"/>
        <v/>
      </c>
      <c r="F9" s="14" t="str">
        <f t="shared" si="1"/>
        <v/>
      </c>
      <c r="G9" s="14" t="str">
        <f>IF(E9="","",ROUND(IF(E9&lt;60,E9*$M$2,IF(E9&lt;80,425+(E9-60)*$M$3,IF(E9&lt;90,540+(E9-80)*$M$4,IF(E9&lt;110,600+(E9-90)*$M$5)))),0))</f>
        <v/>
      </c>
      <c r="H9" s="14" t="str">
        <f t="shared" si="2"/>
        <v/>
      </c>
      <c r="I9" s="14">
        <f t="shared" si="3"/>
        <v>533</v>
      </c>
      <c r="J9" s="14"/>
      <c r="K9" s="14">
        <v>5</v>
      </c>
      <c r="L9" s="37" t="s">
        <v>2836</v>
      </c>
      <c r="M9" s="14"/>
      <c r="N9" s="14"/>
      <c r="O9">
        <v>13</v>
      </c>
      <c r="P9">
        <f t="shared" si="4"/>
        <v>564</v>
      </c>
      <c r="Q9">
        <f t="shared" si="5"/>
        <v>533</v>
      </c>
      <c r="R9" s="40">
        <f t="shared" si="6"/>
        <v>616.389456959028</v>
      </c>
      <c r="S9" s="41">
        <f t="shared" si="7"/>
        <v>1.14708445404885</v>
      </c>
      <c r="T9" s="41">
        <f t="shared" si="8"/>
        <v>1.14708445404885</v>
      </c>
    </row>
    <row r="10" spans="1:20">
      <c r="A10">
        <v>14</v>
      </c>
      <c r="B10">
        <v>481</v>
      </c>
      <c r="D10" s="14" t="str">
        <f>IF(VLOOKUP(A10,原始数据!$A:$Q,17,0)=0,"",VLOOKUP(A10,原始数据!$A:$Q,17,0))</f>
        <v/>
      </c>
      <c r="E10" s="14" t="str">
        <f t="shared" si="0"/>
        <v/>
      </c>
      <c r="F10" s="14" t="str">
        <f t="shared" si="1"/>
        <v/>
      </c>
      <c r="G10" s="14" t="str">
        <f>IF(E10="","",ROUND(IF(E10&lt;60,E10*$M$2,IF(E10&lt;80,425+(E10-60)*$M$3,IF(E10&lt;90,540+(E10-80)*$M$4,IF(E10&lt;110,600+(E10-90)*$M$5)))),0))</f>
        <v/>
      </c>
      <c r="H10" s="14" t="str">
        <f t="shared" si="2"/>
        <v/>
      </c>
      <c r="I10" s="14" t="str">
        <f t="shared" si="3"/>
        <v/>
      </c>
      <c r="J10" s="14"/>
      <c r="K10" s="14"/>
      <c r="L10" s="14"/>
      <c r="M10" s="14"/>
      <c r="N10" s="14"/>
      <c r="O10">
        <v>14</v>
      </c>
      <c r="P10">
        <f t="shared" si="4"/>
        <v>481</v>
      </c>
      <c r="Q10" t="str">
        <f t="shared" si="5"/>
        <v/>
      </c>
      <c r="R10" s="40">
        <f t="shared" si="6"/>
        <v>481</v>
      </c>
      <c r="S10" s="41">
        <f t="shared" si="7"/>
        <v>-0.995308656771829</v>
      </c>
      <c r="T10" s="41">
        <f t="shared" si="8"/>
        <v>-0.995308656771829</v>
      </c>
    </row>
    <row r="11" spans="1:20">
      <c r="A11">
        <v>15</v>
      </c>
      <c r="B11">
        <v>513</v>
      </c>
      <c r="C11">
        <v>533</v>
      </c>
      <c r="D11" s="14" t="str">
        <f>IF(VLOOKUP(A11,原始数据!$A:$Q,17,0)=0,"",VLOOKUP(A11,原始数据!$A:$Q,17,0))</f>
        <v/>
      </c>
      <c r="E11" s="14" t="str">
        <f t="shared" si="0"/>
        <v/>
      </c>
      <c r="F11" s="14" t="str">
        <f t="shared" si="1"/>
        <v/>
      </c>
      <c r="G11" s="14" t="str">
        <f>IF(E11="","",ROUND(IF(E11&lt;60,E11*$M$2,IF(E11&lt;80,425+(E11-60)*$M$3,IF(E11&lt;90,540+(E11-80)*$M$4,IF(E11&lt;110,600+(E11-90)*$M$5)))),0))</f>
        <v/>
      </c>
      <c r="H11" s="14" t="str">
        <f t="shared" si="2"/>
        <v/>
      </c>
      <c r="I11" s="14">
        <f t="shared" si="3"/>
        <v>533</v>
      </c>
      <c r="J11" s="14"/>
      <c r="L11" s="14" t="s">
        <v>2837</v>
      </c>
      <c r="M11" s="14" t="s">
        <v>2835</v>
      </c>
      <c r="N11" s="14"/>
      <c r="O11">
        <v>15</v>
      </c>
      <c r="P11">
        <f t="shared" si="4"/>
        <v>513</v>
      </c>
      <c r="Q11">
        <f t="shared" si="5"/>
        <v>533</v>
      </c>
      <c r="R11" s="40">
        <f t="shared" si="6"/>
        <v>616.389456959028</v>
      </c>
      <c r="S11" s="41">
        <f t="shared" si="7"/>
        <v>1.14708445404885</v>
      </c>
      <c r="T11" s="41">
        <f t="shared" si="8"/>
        <v>1.14708445404885</v>
      </c>
    </row>
    <row r="12" spans="1:20">
      <c r="A12">
        <v>16</v>
      </c>
      <c r="B12">
        <v>519</v>
      </c>
      <c r="C12">
        <v>479</v>
      </c>
      <c r="D12" s="14" t="str">
        <f>IF(VLOOKUP(A12,原始数据!$A:$Q,17,0)=0,"",VLOOKUP(A12,原始数据!$A:$Q,17,0))</f>
        <v/>
      </c>
      <c r="E12" s="14" t="str">
        <f t="shared" si="0"/>
        <v/>
      </c>
      <c r="F12" s="14" t="str">
        <f t="shared" si="1"/>
        <v/>
      </c>
      <c r="G12" s="14" t="str">
        <f>IF(E12="","",ROUND(IF(E12&lt;60,E12*$M$2,IF(E12&lt;80,425+(E12-60)*$M$3,IF(E12&lt;90,540+(E12-80)*$M$4,IF(E12&lt;110,600+(E12-90)*$M$5)))),0))</f>
        <v/>
      </c>
      <c r="H12" s="14" t="str">
        <f t="shared" si="2"/>
        <v/>
      </c>
      <c r="I12" s="14">
        <f t="shared" si="3"/>
        <v>479</v>
      </c>
      <c r="J12" s="14"/>
      <c r="K12" s="30" t="s">
        <v>2838</v>
      </c>
      <c r="L12" s="38">
        <f>AVERAGE(P2:P978)</f>
        <v>505.334719334719</v>
      </c>
      <c r="M12" s="38">
        <f>AVERAGE(Q2:Q978)</f>
        <v>484.804582210243</v>
      </c>
      <c r="N12" s="14"/>
      <c r="O12">
        <v>16</v>
      </c>
      <c r="P12">
        <f t="shared" si="4"/>
        <v>519</v>
      </c>
      <c r="Q12">
        <f t="shared" si="5"/>
        <v>479</v>
      </c>
      <c r="R12" s="40">
        <f t="shared" si="6"/>
        <v>553.940994152672</v>
      </c>
      <c r="S12" s="41">
        <f t="shared" si="7"/>
        <v>0.15890443248214</v>
      </c>
      <c r="T12" s="41">
        <f t="shared" si="8"/>
        <v>0.15890443248214</v>
      </c>
    </row>
    <row r="13" spans="1:20">
      <c r="A13">
        <v>18</v>
      </c>
      <c r="B13">
        <v>563</v>
      </c>
      <c r="C13">
        <v>442</v>
      </c>
      <c r="D13" s="14" t="str">
        <f>IF(VLOOKUP(A13,原始数据!$A:$Q,17,0)=0,"",VLOOKUP(A13,原始数据!$A:$Q,17,0))</f>
        <v/>
      </c>
      <c r="E13" s="14" t="str">
        <f t="shared" si="0"/>
        <v/>
      </c>
      <c r="F13" s="14" t="str">
        <f t="shared" si="1"/>
        <v/>
      </c>
      <c r="G13" s="14" t="str">
        <f>IF(E13="","",ROUND(IF(E13&lt;60,E13*$M$2,IF(E13&lt;80,425+(E13-60)*$M$3,IF(E13&lt;90,540+(E13-80)*$M$4,IF(E13&lt;110,600+(E13-90)*$M$5)))),0))</f>
        <v/>
      </c>
      <c r="H13" s="14" t="str">
        <f t="shared" si="2"/>
        <v/>
      </c>
      <c r="I13" s="14">
        <f t="shared" si="3"/>
        <v>442</v>
      </c>
      <c r="J13" s="14"/>
      <c r="K13" s="14" t="s">
        <v>2839</v>
      </c>
      <c r="L13" s="38">
        <f>STDEV(P2:P978)</f>
        <v>49.519735293436</v>
      </c>
      <c r="M13" s="38">
        <f>STDEV(Q2:Q978)</f>
        <v>49.0061642604298</v>
      </c>
      <c r="N13" s="14"/>
      <c r="O13">
        <v>18</v>
      </c>
      <c r="P13">
        <f t="shared" si="4"/>
        <v>563</v>
      </c>
      <c r="Q13">
        <f t="shared" si="5"/>
        <v>442</v>
      </c>
      <c r="R13" s="40">
        <f t="shared" si="6"/>
        <v>563</v>
      </c>
      <c r="S13" s="41">
        <f t="shared" si="7"/>
        <v>0.302253494913732</v>
      </c>
      <c r="T13" s="41">
        <f t="shared" si="8"/>
        <v>0.302253494913732</v>
      </c>
    </row>
    <row r="14" spans="1:20">
      <c r="A14">
        <v>19</v>
      </c>
      <c r="B14">
        <v>427</v>
      </c>
      <c r="C14">
        <v>372</v>
      </c>
      <c r="D14" s="14" t="str">
        <f>IF(VLOOKUP(A14,原始数据!$A:$Q,17,0)=0,"",VLOOKUP(A14,原始数据!$A:$Q,17,0))</f>
        <v/>
      </c>
      <c r="E14" s="14" t="str">
        <f t="shared" si="0"/>
        <v/>
      </c>
      <c r="F14" s="14" t="str">
        <f t="shared" si="1"/>
        <v/>
      </c>
      <c r="G14" s="14" t="str">
        <f>IF(E14="","",ROUND(IF(E14&lt;60,E14*$M$2,IF(E14&lt;80,425+(E14-60)*$M$3,IF(E14&lt;90,540+(E14-80)*$M$4,IF(E14&lt;110,600+(E14-90)*$M$5)))),0))</f>
        <v/>
      </c>
      <c r="H14" s="14" t="str">
        <f t="shared" si="2"/>
        <v/>
      </c>
      <c r="I14" s="14">
        <f t="shared" si="3"/>
        <v>372</v>
      </c>
      <c r="J14" s="14"/>
      <c r="K14" s="14" t="s">
        <v>2840</v>
      </c>
      <c r="L14" s="38">
        <f>L13/L12</f>
        <v>0.0979939303569512</v>
      </c>
      <c r="M14" s="38">
        <f>M13/M12</f>
        <v>0.101084366894819</v>
      </c>
      <c r="N14" s="14"/>
      <c r="O14">
        <v>19</v>
      </c>
      <c r="P14">
        <f t="shared" si="4"/>
        <v>427</v>
      </c>
      <c r="Q14">
        <f t="shared" si="5"/>
        <v>372</v>
      </c>
      <c r="R14" s="40">
        <f t="shared" si="6"/>
        <v>430.200521554894</v>
      </c>
      <c r="S14" s="41">
        <f t="shared" si="7"/>
        <v>-1.79915598062227</v>
      </c>
      <c r="T14" s="41">
        <f t="shared" si="8"/>
        <v>-1.79915598062227</v>
      </c>
    </row>
    <row r="15" spans="1:20">
      <c r="A15">
        <v>20</v>
      </c>
      <c r="B15">
        <v>552</v>
      </c>
      <c r="C15">
        <v>473</v>
      </c>
      <c r="D15" s="14" t="str">
        <f>IF(VLOOKUP(A15,原始数据!$A:$Q,17,0)=0,"",VLOOKUP(A15,原始数据!$A:$Q,17,0))</f>
        <v/>
      </c>
      <c r="E15" s="14" t="str">
        <f t="shared" si="0"/>
        <v/>
      </c>
      <c r="F15" s="14" t="str">
        <f t="shared" si="1"/>
        <v/>
      </c>
      <c r="G15" s="14" t="str">
        <f>IF(E15="","",ROUND(IF(E15&lt;60,E15*$M$2,IF(E15&lt;80,425+(E15-60)*$M$3,IF(E15&lt;90,540+(E15-80)*$M$4,IF(E15&lt;110,600+(E15-90)*$M$5)))),0))</f>
        <v/>
      </c>
      <c r="H15" s="14" t="str">
        <f t="shared" si="2"/>
        <v/>
      </c>
      <c r="I15" s="14">
        <f t="shared" si="3"/>
        <v>473</v>
      </c>
      <c r="J15" s="14"/>
      <c r="K15" s="14"/>
      <c r="L15" s="14">
        <f>L14/COUNT(P2:P978)*978</f>
        <v>0.0996237670364847</v>
      </c>
      <c r="M15" s="14">
        <f>M14/COUNT(Q2:Q978)*978</f>
        <v>0.133235189788589</v>
      </c>
      <c r="N15" s="14"/>
      <c r="O15">
        <v>20</v>
      </c>
      <c r="P15">
        <f t="shared" si="4"/>
        <v>552</v>
      </c>
      <c r="Q15">
        <f t="shared" si="5"/>
        <v>473</v>
      </c>
      <c r="R15" s="40">
        <f t="shared" si="6"/>
        <v>552</v>
      </c>
      <c r="S15" s="41">
        <f t="shared" si="7"/>
        <v>0.128190279443717</v>
      </c>
      <c r="T15" s="41">
        <f t="shared" si="8"/>
        <v>0.128190279443717</v>
      </c>
    </row>
    <row r="16" spans="1:20">
      <c r="A16">
        <v>21</v>
      </c>
      <c r="B16">
        <v>451</v>
      </c>
      <c r="D16" s="14" t="str">
        <f>IF(VLOOKUP(A16,原始数据!$A:$Q,17,0)=0,"",VLOOKUP(A16,原始数据!$A:$Q,17,0))</f>
        <v/>
      </c>
      <c r="E16" s="14" t="str">
        <f t="shared" si="0"/>
        <v/>
      </c>
      <c r="F16" s="14" t="str">
        <f t="shared" si="1"/>
        <v/>
      </c>
      <c r="G16" s="14" t="str">
        <f>IF(E16="","",ROUND(IF(E16&lt;60,E16*$M$2,IF(E16&lt;80,425+(E16-60)*$M$3,IF(E16&lt;90,540+(E16-80)*$M$4,IF(E16&lt;110,600+(E16-90)*$M$5)))),0))</f>
        <v/>
      </c>
      <c r="H16" s="14" t="str">
        <f t="shared" si="2"/>
        <v/>
      </c>
      <c r="I16" s="14" t="str">
        <f t="shared" si="3"/>
        <v/>
      </c>
      <c r="J16" s="14"/>
      <c r="K16" s="14"/>
      <c r="L16" s="14"/>
      <c r="M16" s="14">
        <f>M14/L14</f>
        <v>1.03153701996247</v>
      </c>
      <c r="N16" s="14"/>
      <c r="O16">
        <v>21</v>
      </c>
      <c r="P16">
        <f t="shared" si="4"/>
        <v>451</v>
      </c>
      <c r="Q16" t="str">
        <f t="shared" si="5"/>
        <v/>
      </c>
      <c r="R16" s="40">
        <f t="shared" si="6"/>
        <v>451</v>
      </c>
      <c r="S16" s="41">
        <f t="shared" si="7"/>
        <v>-1.4700265171446</v>
      </c>
      <c r="T16" s="41">
        <f t="shared" si="8"/>
        <v>-1.4700265171446</v>
      </c>
    </row>
    <row r="17" spans="1:20">
      <c r="A17">
        <v>23</v>
      </c>
      <c r="B17">
        <v>510</v>
      </c>
      <c r="C17">
        <v>458</v>
      </c>
      <c r="D17" s="14" t="str">
        <f>IF(VLOOKUP(A17,原始数据!$A:$Q,17,0)=0,"",VLOOKUP(A17,原始数据!$A:$Q,17,0))</f>
        <v/>
      </c>
      <c r="E17" s="14" t="str">
        <f t="shared" si="0"/>
        <v/>
      </c>
      <c r="F17" s="14" t="str">
        <f t="shared" si="1"/>
        <v/>
      </c>
      <c r="G17" s="14" t="str">
        <f>IF(E17="","",ROUND(IF(E17&lt;60,E17*$M$2,IF(E17&lt;80,425+(E17-60)*$M$3,IF(E17&lt;90,540+(E17-80)*$M$4,IF(E17&lt;110,600+(E17-90)*$M$5)))),0))</f>
        <v/>
      </c>
      <c r="H17" s="14" t="str">
        <f t="shared" si="2"/>
        <v/>
      </c>
      <c r="I17" s="14">
        <f t="shared" si="3"/>
        <v>458</v>
      </c>
      <c r="J17" s="14"/>
      <c r="K17" s="14"/>
      <c r="L17" s="14"/>
      <c r="M17" s="14">
        <f>(M15/L15)^0.5</f>
        <v>1.15645301493251</v>
      </c>
      <c r="N17" s="14"/>
      <c r="O17">
        <v>23</v>
      </c>
      <c r="P17">
        <f t="shared" si="4"/>
        <v>510</v>
      </c>
      <c r="Q17">
        <f t="shared" si="5"/>
        <v>458</v>
      </c>
      <c r="R17" s="40">
        <f t="shared" si="6"/>
        <v>529.65548083909</v>
      </c>
      <c r="S17" s="41">
        <f t="shared" si="7"/>
        <v>-0.225387798127138</v>
      </c>
      <c r="T17" s="41">
        <f t="shared" si="8"/>
        <v>-0.225387798127138</v>
      </c>
    </row>
    <row r="18" spans="1:20">
      <c r="A18">
        <v>24</v>
      </c>
      <c r="B18">
        <v>564</v>
      </c>
      <c r="C18">
        <v>581</v>
      </c>
      <c r="D18" s="14" t="str">
        <f>IF(VLOOKUP(A18,原始数据!$A:$Q,17,0)=0,"",VLOOKUP(A18,原始数据!$A:$Q,17,0))</f>
        <v/>
      </c>
      <c r="E18" s="14" t="str">
        <f t="shared" si="0"/>
        <v/>
      </c>
      <c r="F18" s="14" t="str">
        <f t="shared" si="1"/>
        <v/>
      </c>
      <c r="G18" s="14" t="str">
        <f>IF(E18="","",ROUND(IF(E18&lt;60,E18*$M$2,IF(E18&lt;80,425+(E18-60)*$M$3,IF(E18&lt;90,540+(E18-80)*$M$4,IF(E18&lt;110,600+(E18-90)*$M$5)))),0))</f>
        <v/>
      </c>
      <c r="H18" s="14" t="str">
        <f t="shared" si="2"/>
        <v/>
      </c>
      <c r="I18" s="14">
        <f t="shared" si="3"/>
        <v>581</v>
      </c>
      <c r="J18" s="14"/>
      <c r="K18" s="14"/>
      <c r="L18" s="14"/>
      <c r="M18" s="14"/>
      <c r="N18" s="14"/>
      <c r="O18">
        <v>24</v>
      </c>
      <c r="P18">
        <f t="shared" si="4"/>
        <v>564</v>
      </c>
      <c r="Q18">
        <f t="shared" si="5"/>
        <v>581</v>
      </c>
      <c r="R18" s="40">
        <f t="shared" si="6"/>
        <v>671.899201675788</v>
      </c>
      <c r="S18" s="41">
        <f t="shared" si="7"/>
        <v>2.02546669544149</v>
      </c>
      <c r="T18" s="41">
        <f t="shared" si="8"/>
        <v>2.02546669544149</v>
      </c>
    </row>
    <row r="19" spans="1:20">
      <c r="A19">
        <v>25</v>
      </c>
      <c r="B19">
        <v>566</v>
      </c>
      <c r="C19">
        <v>473</v>
      </c>
      <c r="D19" s="14" t="str">
        <f>IF(VLOOKUP(A19,原始数据!$A:$Q,17,0)=0,"",VLOOKUP(A19,原始数据!$A:$Q,17,0))</f>
        <v/>
      </c>
      <c r="E19" s="14" t="str">
        <f t="shared" si="0"/>
        <v/>
      </c>
      <c r="F19" s="14" t="str">
        <f t="shared" si="1"/>
        <v/>
      </c>
      <c r="G19" s="14" t="str">
        <f>IF(E19="","",ROUND(IF(E19&lt;60,E19*$M$2,IF(E19&lt;80,425+(E19-60)*$M$3,IF(E19&lt;90,540+(E19-80)*$M$4,IF(E19&lt;110,600+(E19-90)*$M$5)))),0))</f>
        <v/>
      </c>
      <c r="H19" s="14" t="str">
        <f t="shared" si="2"/>
        <v/>
      </c>
      <c r="I19" s="14">
        <f t="shared" si="3"/>
        <v>473</v>
      </c>
      <c r="J19" s="14"/>
      <c r="K19" s="14"/>
      <c r="L19" s="14"/>
      <c r="M19" s="14"/>
      <c r="N19" s="14"/>
      <c r="O19">
        <v>25</v>
      </c>
      <c r="P19">
        <f t="shared" si="4"/>
        <v>566</v>
      </c>
      <c r="Q19">
        <f t="shared" si="5"/>
        <v>473</v>
      </c>
      <c r="R19" s="40">
        <f t="shared" si="6"/>
        <v>566</v>
      </c>
      <c r="S19" s="41">
        <f t="shared" si="7"/>
        <v>0.349725280951008</v>
      </c>
      <c r="T19" s="41">
        <f t="shared" si="8"/>
        <v>0.349725280951008</v>
      </c>
    </row>
    <row r="20" spans="1:20">
      <c r="A20">
        <v>26</v>
      </c>
      <c r="B20">
        <v>486</v>
      </c>
      <c r="D20" s="14" t="str">
        <f>IF(VLOOKUP(A20,原始数据!$A:$Q,17,0)=0,"",VLOOKUP(A20,原始数据!$A:$Q,17,0))</f>
        <v/>
      </c>
      <c r="E20" s="14" t="str">
        <f t="shared" si="0"/>
        <v/>
      </c>
      <c r="F20" s="14" t="str">
        <f t="shared" si="1"/>
        <v/>
      </c>
      <c r="G20" s="14" t="str">
        <f>IF(E20="","",ROUND(IF(E20&lt;60,E20*$M$2,IF(E20&lt;80,425+(E20-60)*$M$3,IF(E20&lt;90,540+(E20-80)*$M$4,IF(E20&lt;110,600+(E20-90)*$M$5)))),0))</f>
        <v/>
      </c>
      <c r="H20" s="14" t="str">
        <f t="shared" si="2"/>
        <v/>
      </c>
      <c r="I20" s="14" t="str">
        <f t="shared" si="3"/>
        <v/>
      </c>
      <c r="J20" s="14"/>
      <c r="K20" s="14"/>
      <c r="L20" s="14"/>
      <c r="M20" s="14"/>
      <c r="N20" s="14"/>
      <c r="O20">
        <v>26</v>
      </c>
      <c r="P20">
        <f t="shared" si="4"/>
        <v>486</v>
      </c>
      <c r="Q20" t="str">
        <f t="shared" si="5"/>
        <v/>
      </c>
      <c r="R20" s="40">
        <f t="shared" si="6"/>
        <v>486</v>
      </c>
      <c r="S20" s="41">
        <f t="shared" si="7"/>
        <v>-0.916189013376368</v>
      </c>
      <c r="T20" s="41">
        <f t="shared" si="8"/>
        <v>-0.916189013376368</v>
      </c>
    </row>
    <row r="21" spans="1:20">
      <c r="A21">
        <v>27</v>
      </c>
      <c r="B21">
        <v>477</v>
      </c>
      <c r="D21" s="14" t="str">
        <f>IF(VLOOKUP(A21,原始数据!$A:$Q,17,0)=0,"",VLOOKUP(A21,原始数据!$A:$Q,17,0))</f>
        <v/>
      </c>
      <c r="E21" s="14" t="str">
        <f t="shared" si="0"/>
        <v/>
      </c>
      <c r="F21" s="14" t="str">
        <f t="shared" si="1"/>
        <v/>
      </c>
      <c r="G21" s="14" t="str">
        <f>IF(E21="","",ROUND(IF(E21&lt;60,E21*$M$2,IF(E21&lt;80,425+(E21-60)*$M$3,IF(E21&lt;90,540+(E21-80)*$M$4,IF(E21&lt;110,600+(E21-90)*$M$5)))),0))</f>
        <v/>
      </c>
      <c r="H21" s="14" t="str">
        <f t="shared" si="2"/>
        <v/>
      </c>
      <c r="I21" s="14" t="str">
        <f t="shared" si="3"/>
        <v/>
      </c>
      <c r="J21" s="14"/>
      <c r="K21" s="14"/>
      <c r="L21" s="14"/>
      <c r="M21" s="14"/>
      <c r="N21" s="14"/>
      <c r="O21">
        <v>27</v>
      </c>
      <c r="P21">
        <f t="shared" si="4"/>
        <v>477</v>
      </c>
      <c r="Q21" t="str">
        <f t="shared" si="5"/>
        <v/>
      </c>
      <c r="R21" s="40">
        <f t="shared" si="6"/>
        <v>477</v>
      </c>
      <c r="S21" s="41">
        <f t="shared" si="7"/>
        <v>-1.0586043714882</v>
      </c>
      <c r="T21" s="41">
        <f t="shared" si="8"/>
        <v>-1.0586043714882</v>
      </c>
    </row>
    <row r="22" spans="1:20">
      <c r="A22">
        <v>28</v>
      </c>
      <c r="B22">
        <v>532</v>
      </c>
      <c r="C22">
        <v>470</v>
      </c>
      <c r="D22" s="14" t="str">
        <f>IF(VLOOKUP(A22,原始数据!$A:$Q,17,0)=0,"",VLOOKUP(A22,原始数据!$A:$Q,17,0))</f>
        <v/>
      </c>
      <c r="E22" s="14" t="str">
        <f t="shared" si="0"/>
        <v/>
      </c>
      <c r="F22" s="14" t="str">
        <f t="shared" si="1"/>
        <v/>
      </c>
      <c r="G22" s="14" t="str">
        <f>IF(E22="","",ROUND(IF(E22&lt;60,E22*$M$2,IF(E22&lt;80,425+(E22-60)*$M$3,IF(E22&lt;90,540+(E22-80)*$M$4,IF(E22&lt;110,600+(E22-90)*$M$5)))),0))</f>
        <v/>
      </c>
      <c r="H22" s="14" t="str">
        <f t="shared" si="2"/>
        <v/>
      </c>
      <c r="I22" s="14">
        <f t="shared" si="3"/>
        <v>470</v>
      </c>
      <c r="J22" s="14"/>
      <c r="K22" s="14"/>
      <c r="L22" s="14"/>
      <c r="M22" s="14"/>
      <c r="N22" s="14"/>
      <c r="O22">
        <v>28</v>
      </c>
      <c r="P22">
        <f t="shared" si="4"/>
        <v>532</v>
      </c>
      <c r="Q22">
        <f t="shared" si="5"/>
        <v>470</v>
      </c>
      <c r="R22" s="40">
        <f t="shared" si="6"/>
        <v>543.53291701828</v>
      </c>
      <c r="S22" s="41">
        <f t="shared" si="7"/>
        <v>-0.00579223777897996</v>
      </c>
      <c r="T22" s="41">
        <f t="shared" si="8"/>
        <v>-0.00579223777897996</v>
      </c>
    </row>
    <row r="23" spans="1:20">
      <c r="A23">
        <v>29</v>
      </c>
      <c r="B23">
        <v>495</v>
      </c>
      <c r="C23">
        <v>481</v>
      </c>
      <c r="D23" s="14" t="str">
        <f>IF(VLOOKUP(A23,原始数据!$A:$Q,17,0)=0,"",VLOOKUP(A23,原始数据!$A:$Q,17,0))</f>
        <v/>
      </c>
      <c r="E23" s="14" t="str">
        <f t="shared" si="0"/>
        <v/>
      </c>
      <c r="F23" s="14" t="str">
        <f t="shared" si="1"/>
        <v/>
      </c>
      <c r="G23" s="14" t="str">
        <f>IF(E23="","",ROUND(IF(E23&lt;60,E23*$M$2,IF(E23&lt;80,425+(E23-60)*$M$3,IF(E23&lt;90,540+(E23-80)*$M$4,IF(E23&lt;110,600+(E23-90)*$M$5)))),0))</f>
        <v/>
      </c>
      <c r="H23" s="14" t="str">
        <f t="shared" si="2"/>
        <v/>
      </c>
      <c r="I23" s="14">
        <f t="shared" si="3"/>
        <v>481</v>
      </c>
      <c r="J23" s="14"/>
      <c r="K23" s="14"/>
      <c r="L23" s="14"/>
      <c r="M23" s="14"/>
      <c r="N23" s="14"/>
      <c r="O23">
        <v>29</v>
      </c>
      <c r="P23">
        <f t="shared" si="4"/>
        <v>495</v>
      </c>
      <c r="Q23">
        <f t="shared" si="5"/>
        <v>481</v>
      </c>
      <c r="R23" s="40">
        <f t="shared" si="6"/>
        <v>556.253900182537</v>
      </c>
      <c r="S23" s="41">
        <f t="shared" si="7"/>
        <v>0.195503692540165</v>
      </c>
      <c r="T23" s="41">
        <f t="shared" si="8"/>
        <v>0.195503692540165</v>
      </c>
    </row>
    <row r="24" spans="1:20">
      <c r="A24">
        <v>30</v>
      </c>
      <c r="B24">
        <v>524</v>
      </c>
      <c r="C24">
        <v>492</v>
      </c>
      <c r="D24" s="14" t="str">
        <f>IF(VLOOKUP(A24,原始数据!$A:$Q,17,0)=0,"",VLOOKUP(A24,原始数据!$A:$Q,17,0))</f>
        <v/>
      </c>
      <c r="E24" s="14" t="str">
        <f t="shared" si="0"/>
        <v/>
      </c>
      <c r="F24" s="14" t="str">
        <f t="shared" si="1"/>
        <v/>
      </c>
      <c r="G24" s="14" t="str">
        <f>IF(E24="","",ROUND(IF(E24&lt;60,E24*$M$2,IF(E24&lt;80,425+(E24-60)*$M$3,IF(E24&lt;90,540+(E24-80)*$M$4,IF(E24&lt;110,600+(E24-90)*$M$5)))),0))</f>
        <v/>
      </c>
      <c r="H24" s="14" t="str">
        <f t="shared" si="2"/>
        <v/>
      </c>
      <c r="I24" s="14">
        <f t="shared" si="3"/>
        <v>492</v>
      </c>
      <c r="J24" s="14"/>
      <c r="K24" s="14"/>
      <c r="L24" s="14"/>
      <c r="M24" s="14"/>
      <c r="N24" s="14"/>
      <c r="O24">
        <v>30</v>
      </c>
      <c r="P24">
        <f t="shared" si="4"/>
        <v>524</v>
      </c>
      <c r="Q24">
        <f t="shared" si="5"/>
        <v>492</v>
      </c>
      <c r="R24" s="40">
        <f t="shared" si="6"/>
        <v>568.974883346795</v>
      </c>
      <c r="S24" s="41">
        <f t="shared" si="7"/>
        <v>0.396799622859311</v>
      </c>
      <c r="T24" s="41">
        <f t="shared" si="8"/>
        <v>0.396799622859311</v>
      </c>
    </row>
    <row r="25" spans="1:20">
      <c r="A25">
        <v>31</v>
      </c>
      <c r="B25">
        <v>562</v>
      </c>
      <c r="C25">
        <v>511</v>
      </c>
      <c r="D25" s="14" t="str">
        <f>IF(VLOOKUP(A25,原始数据!$A:$Q,17,0)=0,"",VLOOKUP(A25,原始数据!$A:$Q,17,0))</f>
        <v/>
      </c>
      <c r="E25" s="14" t="str">
        <f t="shared" si="0"/>
        <v/>
      </c>
      <c r="F25" s="14" t="str">
        <f t="shared" si="1"/>
        <v/>
      </c>
      <c r="G25" s="14" t="str">
        <f>IF(E25="","",ROUND(IF(E25&lt;60,E25*$M$2,IF(E25&lt;80,425+(E25-60)*$M$3,IF(E25&lt;90,540+(E25-80)*$M$4,IF(E25&lt;110,600+(E25-90)*$M$5)))),0))</f>
        <v/>
      </c>
      <c r="H25" s="14" t="str">
        <f t="shared" si="2"/>
        <v/>
      </c>
      <c r="I25" s="14">
        <f t="shared" si="3"/>
        <v>511</v>
      </c>
      <c r="J25" s="14"/>
      <c r="K25" s="14"/>
      <c r="L25" s="14"/>
      <c r="M25" s="14"/>
      <c r="N25" s="14"/>
      <c r="O25">
        <v>31</v>
      </c>
      <c r="P25">
        <f t="shared" si="4"/>
        <v>562</v>
      </c>
      <c r="Q25">
        <f t="shared" si="5"/>
        <v>511</v>
      </c>
      <c r="R25" s="40">
        <f t="shared" si="6"/>
        <v>590.947490630513</v>
      </c>
      <c r="S25" s="41">
        <f t="shared" si="7"/>
        <v>0.744492593410562</v>
      </c>
      <c r="T25" s="41">
        <f t="shared" si="8"/>
        <v>0.744492593410562</v>
      </c>
    </row>
    <row r="26" spans="1:20">
      <c r="A26">
        <v>32</v>
      </c>
      <c r="B26">
        <v>432</v>
      </c>
      <c r="D26" s="14" t="str">
        <f>IF(VLOOKUP(A26,原始数据!$A:$Q,17,0)=0,"",VLOOKUP(A26,原始数据!$A:$Q,17,0))</f>
        <v/>
      </c>
      <c r="E26" s="14" t="str">
        <f t="shared" si="0"/>
        <v/>
      </c>
      <c r="F26" s="14" t="str">
        <f t="shared" si="1"/>
        <v/>
      </c>
      <c r="G26" s="14" t="str">
        <f>IF(E26="","",ROUND(IF(E26&lt;60,E26*$M$2,IF(E26&lt;80,425+(E26-60)*$M$3,IF(E26&lt;90,540+(E26-80)*$M$4,IF(E26&lt;110,600+(E26-90)*$M$5)))),0))</f>
        <v/>
      </c>
      <c r="H26" s="14" t="str">
        <f t="shared" si="2"/>
        <v/>
      </c>
      <c r="I26" s="14" t="str">
        <f t="shared" si="3"/>
        <v/>
      </c>
      <c r="J26" s="14"/>
      <c r="K26" s="14"/>
      <c r="L26" s="14"/>
      <c r="M26" s="14"/>
      <c r="N26" s="14"/>
      <c r="O26">
        <v>32</v>
      </c>
      <c r="P26">
        <f t="shared" si="4"/>
        <v>432</v>
      </c>
      <c r="Q26" t="str">
        <f t="shared" si="5"/>
        <v/>
      </c>
      <c r="R26" s="40">
        <f t="shared" si="6"/>
        <v>432</v>
      </c>
      <c r="S26" s="41">
        <f t="shared" si="7"/>
        <v>-1.77068116204735</v>
      </c>
      <c r="T26" s="41">
        <f t="shared" si="8"/>
        <v>-1.77068116204735</v>
      </c>
    </row>
    <row r="27" spans="1:20">
      <c r="A27">
        <v>33</v>
      </c>
      <c r="B27">
        <v>560</v>
      </c>
      <c r="C27">
        <v>520</v>
      </c>
      <c r="D27" s="14" t="str">
        <f>IF(VLOOKUP(A27,原始数据!$A:$Q,17,0)=0,"",VLOOKUP(A27,原始数据!$A:$Q,17,0))</f>
        <v/>
      </c>
      <c r="E27" s="14" t="str">
        <f t="shared" si="0"/>
        <v/>
      </c>
      <c r="F27" s="14" t="str">
        <f t="shared" si="1"/>
        <v/>
      </c>
      <c r="G27" s="14" t="str">
        <f>IF(E27="","",ROUND(IF(E27&lt;60,E27*$M$2,IF(E27&lt;80,425+(E27-60)*$M$3,IF(E27&lt;90,540+(E27-80)*$M$4,IF(E27&lt;110,600+(E27-90)*$M$5)))),0))</f>
        <v/>
      </c>
      <c r="H27" s="14" t="str">
        <f t="shared" si="2"/>
        <v/>
      </c>
      <c r="I27" s="14">
        <f t="shared" si="3"/>
        <v>520</v>
      </c>
      <c r="J27" s="14"/>
      <c r="K27" s="14"/>
      <c r="L27" s="14"/>
      <c r="M27" s="14"/>
      <c r="N27" s="14"/>
      <c r="O27">
        <v>33</v>
      </c>
      <c r="P27">
        <f t="shared" si="4"/>
        <v>560</v>
      </c>
      <c r="Q27">
        <f t="shared" si="5"/>
        <v>520</v>
      </c>
      <c r="R27" s="40">
        <f t="shared" si="6"/>
        <v>601.355567764905</v>
      </c>
      <c r="S27" s="41">
        <f t="shared" si="7"/>
        <v>0.90918926367168</v>
      </c>
      <c r="T27" s="41">
        <f t="shared" si="8"/>
        <v>0.90918926367168</v>
      </c>
    </row>
    <row r="28" spans="1:20">
      <c r="A28">
        <v>35</v>
      </c>
      <c r="B28">
        <v>580</v>
      </c>
      <c r="C28">
        <v>447</v>
      </c>
      <c r="D28" s="14" t="str">
        <f>IF(VLOOKUP(A28,原始数据!$A:$Q,17,0)=0,"",VLOOKUP(A28,原始数据!$A:$Q,17,0))</f>
        <v/>
      </c>
      <c r="E28" s="14" t="str">
        <f t="shared" si="0"/>
        <v/>
      </c>
      <c r="F28" s="14" t="str">
        <f t="shared" si="1"/>
        <v/>
      </c>
      <c r="G28" s="14" t="str">
        <f>IF(E28="","",ROUND(IF(E28&lt;60,E28*$M$2,IF(E28&lt;80,425+(E28-60)*$M$3,IF(E28&lt;90,540+(E28-80)*$M$4,IF(E28&lt;110,600+(E28-90)*$M$5)))),0))</f>
        <v/>
      </c>
      <c r="H28" s="14" t="str">
        <f t="shared" si="2"/>
        <v/>
      </c>
      <c r="I28" s="14">
        <f t="shared" si="3"/>
        <v>447</v>
      </c>
      <c r="J28" s="14"/>
      <c r="K28" s="14"/>
      <c r="L28" s="14"/>
      <c r="M28" s="14"/>
      <c r="N28" s="14"/>
      <c r="O28">
        <v>35</v>
      </c>
      <c r="P28">
        <f t="shared" si="4"/>
        <v>580</v>
      </c>
      <c r="Q28">
        <f t="shared" si="5"/>
        <v>447</v>
      </c>
      <c r="R28" s="40">
        <f t="shared" si="6"/>
        <v>580</v>
      </c>
      <c r="S28" s="41">
        <f t="shared" si="7"/>
        <v>0.571260282458299</v>
      </c>
      <c r="T28" s="41">
        <f t="shared" si="8"/>
        <v>0.571260282458299</v>
      </c>
    </row>
    <row r="29" spans="1:20">
      <c r="A29">
        <v>36</v>
      </c>
      <c r="B29">
        <v>507</v>
      </c>
      <c r="C29">
        <v>578</v>
      </c>
      <c r="D29" s="14" t="str">
        <f>IF(VLOOKUP(A29,原始数据!$A:$Q,17,0)=0,"",VLOOKUP(A29,原始数据!$A:$Q,17,0))</f>
        <v/>
      </c>
      <c r="E29" s="14" t="str">
        <f t="shared" si="0"/>
        <v/>
      </c>
      <c r="F29" s="14" t="str">
        <f t="shared" si="1"/>
        <v/>
      </c>
      <c r="G29" s="14" t="str">
        <f>IF(E29="","",ROUND(IF(E29&lt;60,E29*$M$2,IF(E29&lt;80,425+(E29-60)*$M$3,IF(E29&lt;90,540+(E29-80)*$M$4,IF(E29&lt;110,600+(E29-90)*$M$5)))),0))</f>
        <v/>
      </c>
      <c r="H29" s="14" t="str">
        <f t="shared" si="2"/>
        <v/>
      </c>
      <c r="I29" s="14">
        <f t="shared" si="3"/>
        <v>578</v>
      </c>
      <c r="J29" s="14"/>
      <c r="K29" s="14"/>
      <c r="L29" s="14"/>
      <c r="M29" s="14"/>
      <c r="N29" s="14"/>
      <c r="O29">
        <v>36</v>
      </c>
      <c r="P29">
        <f t="shared" si="4"/>
        <v>507</v>
      </c>
      <c r="Q29">
        <f t="shared" si="5"/>
        <v>578</v>
      </c>
      <c r="R29" s="40">
        <f t="shared" si="6"/>
        <v>668.429842630991</v>
      </c>
      <c r="S29" s="41">
        <f t="shared" si="7"/>
        <v>1.97056780535445</v>
      </c>
      <c r="T29" s="41">
        <f t="shared" si="8"/>
        <v>1.97056780535445</v>
      </c>
    </row>
    <row r="30" spans="1:20">
      <c r="A30">
        <v>37</v>
      </c>
      <c r="B30">
        <v>450</v>
      </c>
      <c r="D30" s="14" t="str">
        <f>IF(VLOOKUP(A30,原始数据!$A:$Q,17,0)=0,"",VLOOKUP(A30,原始数据!$A:$Q,17,0))</f>
        <v/>
      </c>
      <c r="E30" s="14" t="str">
        <f t="shared" si="0"/>
        <v/>
      </c>
      <c r="F30" s="14" t="str">
        <f t="shared" si="1"/>
        <v/>
      </c>
      <c r="G30" s="14" t="str">
        <f>IF(E30="","",ROUND(IF(E30&lt;60,E30*$M$2,IF(E30&lt;80,425+(E30-60)*$M$3,IF(E30&lt;90,540+(E30-80)*$M$4,IF(E30&lt;110,600+(E30-90)*$M$5)))),0))</f>
        <v/>
      </c>
      <c r="H30" s="14" t="str">
        <f t="shared" si="2"/>
        <v/>
      </c>
      <c r="I30" s="14" t="str">
        <f t="shared" si="3"/>
        <v/>
      </c>
      <c r="J30" s="14"/>
      <c r="K30" s="14"/>
      <c r="L30" s="14"/>
      <c r="M30" s="14"/>
      <c r="N30" s="14"/>
      <c r="O30">
        <v>37</v>
      </c>
      <c r="P30">
        <f t="shared" si="4"/>
        <v>450</v>
      </c>
      <c r="Q30" t="str">
        <f t="shared" si="5"/>
        <v/>
      </c>
      <c r="R30" s="40">
        <f t="shared" si="6"/>
        <v>450</v>
      </c>
      <c r="S30" s="41">
        <f t="shared" si="7"/>
        <v>-1.48585044582369</v>
      </c>
      <c r="T30" s="41">
        <f t="shared" si="8"/>
        <v>-1.48585044582369</v>
      </c>
    </row>
    <row r="31" spans="1:20">
      <c r="A31">
        <v>38</v>
      </c>
      <c r="B31">
        <v>579</v>
      </c>
      <c r="C31">
        <v>553</v>
      </c>
      <c r="D31" s="14" t="str">
        <f>IF(VLOOKUP(A31,原始数据!$A:$Q,17,0)=0,"",VLOOKUP(A31,原始数据!$A:$Q,17,0))</f>
        <v/>
      </c>
      <c r="E31" s="14" t="str">
        <f t="shared" si="0"/>
        <v/>
      </c>
      <c r="F31" s="14" t="str">
        <f t="shared" si="1"/>
        <v/>
      </c>
      <c r="G31" s="14" t="str">
        <f>IF(E31="","",ROUND(IF(E31&lt;60,E31*$M$2,IF(E31&lt;80,425+(E31-60)*$M$3,IF(E31&lt;90,540+(E31-80)*$M$4,IF(E31&lt;110,600+(E31-90)*$M$5)))),0))</f>
        <v/>
      </c>
      <c r="H31" s="14" t="str">
        <f t="shared" si="2"/>
        <v/>
      </c>
      <c r="I31" s="14">
        <f t="shared" si="3"/>
        <v>553</v>
      </c>
      <c r="J31" s="14"/>
      <c r="K31" s="14"/>
      <c r="L31" s="14"/>
      <c r="M31" s="14"/>
      <c r="N31" s="14"/>
      <c r="O31">
        <v>38</v>
      </c>
      <c r="P31">
        <f t="shared" si="4"/>
        <v>579</v>
      </c>
      <c r="Q31">
        <f t="shared" si="5"/>
        <v>553</v>
      </c>
      <c r="R31" s="40">
        <f t="shared" si="6"/>
        <v>639.518517257678</v>
      </c>
      <c r="S31" s="41">
        <f t="shared" si="7"/>
        <v>1.51307705462911</v>
      </c>
      <c r="T31" s="41">
        <f t="shared" si="8"/>
        <v>1.51307705462911</v>
      </c>
    </row>
    <row r="32" spans="1:20">
      <c r="A32">
        <v>39</v>
      </c>
      <c r="B32">
        <v>527</v>
      </c>
      <c r="C32">
        <v>481</v>
      </c>
      <c r="D32" s="14" t="str">
        <f>IF(VLOOKUP(A32,原始数据!$A:$Q,17,0)=0,"",VLOOKUP(A32,原始数据!$A:$Q,17,0))</f>
        <v/>
      </c>
      <c r="E32" s="14" t="str">
        <f t="shared" si="0"/>
        <v/>
      </c>
      <c r="F32" s="14" t="str">
        <f t="shared" si="1"/>
        <v/>
      </c>
      <c r="G32" s="14" t="str">
        <f>IF(E32="","",ROUND(IF(E32&lt;60,E32*$M$2,IF(E32&lt;80,425+(E32-60)*$M$3,IF(E32&lt;90,540+(E32-80)*$M$4,IF(E32&lt;110,600+(E32-90)*$M$5)))),0))</f>
        <v/>
      </c>
      <c r="H32" s="14" t="str">
        <f t="shared" si="2"/>
        <v/>
      </c>
      <c r="I32" s="14">
        <f t="shared" si="3"/>
        <v>481</v>
      </c>
      <c r="J32" s="14"/>
      <c r="K32" s="14"/>
      <c r="L32" s="14"/>
      <c r="M32" s="14"/>
      <c r="N32" s="14"/>
      <c r="O32">
        <v>39</v>
      </c>
      <c r="P32">
        <f t="shared" si="4"/>
        <v>527</v>
      </c>
      <c r="Q32">
        <f t="shared" si="5"/>
        <v>481</v>
      </c>
      <c r="R32" s="40">
        <f t="shared" si="6"/>
        <v>556.253900182537</v>
      </c>
      <c r="S32" s="41">
        <f t="shared" si="7"/>
        <v>0.195503692540165</v>
      </c>
      <c r="T32" s="41">
        <f t="shared" si="8"/>
        <v>0.195503692540165</v>
      </c>
    </row>
    <row r="33" spans="1:20">
      <c r="A33">
        <v>40</v>
      </c>
      <c r="B33">
        <v>516</v>
      </c>
      <c r="C33">
        <v>491</v>
      </c>
      <c r="D33" s="14" t="str">
        <f>IF(VLOOKUP(A33,原始数据!$A:$Q,17,0)=0,"",VLOOKUP(A33,原始数据!$A:$Q,17,0))</f>
        <v/>
      </c>
      <c r="E33" s="14" t="str">
        <f t="shared" si="0"/>
        <v/>
      </c>
      <c r="F33" s="14" t="str">
        <f t="shared" si="1"/>
        <v/>
      </c>
      <c r="G33" s="14" t="str">
        <f>IF(E33="","",ROUND(IF(E33&lt;60,E33*$M$2,IF(E33&lt;80,425+(E33-60)*$M$3,IF(E33&lt;90,540+(E33-80)*$M$4,IF(E33&lt;110,600+(E33-90)*$M$5)))),0))</f>
        <v/>
      </c>
      <c r="H33" s="14" t="str">
        <f t="shared" si="2"/>
        <v/>
      </c>
      <c r="I33" s="14">
        <f t="shared" si="3"/>
        <v>491</v>
      </c>
      <c r="J33" s="14"/>
      <c r="K33" s="14"/>
      <c r="L33" s="14"/>
      <c r="M33" s="14"/>
      <c r="N33" s="14"/>
      <c r="O33">
        <v>40</v>
      </c>
      <c r="P33">
        <f t="shared" si="4"/>
        <v>516</v>
      </c>
      <c r="Q33">
        <f t="shared" si="5"/>
        <v>491</v>
      </c>
      <c r="R33" s="40">
        <f t="shared" si="6"/>
        <v>567.818430331862</v>
      </c>
      <c r="S33" s="41">
        <f t="shared" si="7"/>
        <v>0.378499992830298</v>
      </c>
      <c r="T33" s="41">
        <f t="shared" si="8"/>
        <v>0.378499992830298</v>
      </c>
    </row>
    <row r="34" spans="1:20">
      <c r="A34">
        <v>41</v>
      </c>
      <c r="B34">
        <v>429</v>
      </c>
      <c r="D34" s="14" t="str">
        <f>IF(VLOOKUP(A34,原始数据!$A:$Q,17,0)=0,"",VLOOKUP(A34,原始数据!$A:$Q,17,0))</f>
        <v/>
      </c>
      <c r="E34" s="14" t="str">
        <f t="shared" si="0"/>
        <v/>
      </c>
      <c r="F34" s="14" t="str">
        <f t="shared" si="1"/>
        <v/>
      </c>
      <c r="G34" s="14" t="str">
        <f>IF(E34="","",ROUND(IF(E34&lt;60,E34*$M$2,IF(E34&lt;80,425+(E34-60)*$M$3,IF(E34&lt;90,540+(E34-80)*$M$4,IF(E34&lt;110,600+(E34-90)*$M$5)))),0))</f>
        <v/>
      </c>
      <c r="H34" s="14" t="str">
        <f t="shared" si="2"/>
        <v/>
      </c>
      <c r="I34" s="14" t="str">
        <f t="shared" si="3"/>
        <v/>
      </c>
      <c r="J34" s="14"/>
      <c r="K34" s="14"/>
      <c r="L34" s="14"/>
      <c r="M34" s="14"/>
      <c r="N34" s="14"/>
      <c r="O34">
        <v>41</v>
      </c>
      <c r="P34">
        <f t="shared" si="4"/>
        <v>429</v>
      </c>
      <c r="Q34" t="str">
        <f t="shared" si="5"/>
        <v/>
      </c>
      <c r="R34" s="40">
        <f t="shared" si="6"/>
        <v>429</v>
      </c>
      <c r="S34" s="41">
        <f t="shared" si="7"/>
        <v>-1.81815294808462</v>
      </c>
      <c r="T34" s="41">
        <f t="shared" si="8"/>
        <v>-1.81815294808462</v>
      </c>
    </row>
    <row r="35" spans="1:20">
      <c r="A35">
        <v>42</v>
      </c>
      <c r="B35">
        <v>538</v>
      </c>
      <c r="D35" s="14" t="str">
        <f>IF(VLOOKUP(A35,原始数据!$A:$Q,17,0)=0,"",VLOOKUP(A35,原始数据!$A:$Q,17,0))</f>
        <v/>
      </c>
      <c r="E35" s="14" t="str">
        <f t="shared" si="0"/>
        <v/>
      </c>
      <c r="F35" s="14" t="str">
        <f t="shared" si="1"/>
        <v/>
      </c>
      <c r="G35" s="14" t="str">
        <f>IF(E35="","",ROUND(IF(E35&lt;60,E35*$M$2,IF(E35&lt;80,425+(E35-60)*$M$3,IF(E35&lt;90,540+(E35-80)*$M$4,IF(E35&lt;110,600+(E35-90)*$M$5)))),0))</f>
        <v/>
      </c>
      <c r="H35" s="14" t="str">
        <f t="shared" si="2"/>
        <v/>
      </c>
      <c r="I35" s="14" t="str">
        <f t="shared" si="3"/>
        <v/>
      </c>
      <c r="J35" s="14"/>
      <c r="K35" s="14"/>
      <c r="L35" s="14"/>
      <c r="M35" s="14"/>
      <c r="N35" s="14"/>
      <c r="O35">
        <v>42</v>
      </c>
      <c r="P35">
        <f t="shared" si="4"/>
        <v>538</v>
      </c>
      <c r="Q35" t="str">
        <f t="shared" si="5"/>
        <v/>
      </c>
      <c r="R35" s="40">
        <f t="shared" si="6"/>
        <v>538</v>
      </c>
      <c r="S35" s="41">
        <f t="shared" si="7"/>
        <v>-0.0933447220635735</v>
      </c>
      <c r="T35" s="41">
        <f t="shared" si="8"/>
        <v>-0.0933447220635735</v>
      </c>
    </row>
    <row r="36" spans="1:20">
      <c r="A36">
        <v>43</v>
      </c>
      <c r="B36">
        <v>521</v>
      </c>
      <c r="D36" s="14" t="str">
        <f>IF(VLOOKUP(A36,原始数据!$A:$Q,17,0)=0,"",VLOOKUP(A36,原始数据!$A:$Q,17,0))</f>
        <v/>
      </c>
      <c r="E36" s="14" t="str">
        <f t="shared" si="0"/>
        <v/>
      </c>
      <c r="F36" s="14" t="str">
        <f t="shared" si="1"/>
        <v/>
      </c>
      <c r="G36" s="14" t="str">
        <f>IF(E36="","",ROUND(IF(E36&lt;60,E36*$M$2,IF(E36&lt;80,425+(E36-60)*$M$3,IF(E36&lt;90,540+(E36-80)*$M$4,IF(E36&lt;110,600+(E36-90)*$M$5)))),0))</f>
        <v/>
      </c>
      <c r="H36" s="14" t="str">
        <f t="shared" si="2"/>
        <v/>
      </c>
      <c r="I36" s="14" t="str">
        <f t="shared" si="3"/>
        <v/>
      </c>
      <c r="J36" s="14"/>
      <c r="K36" s="14"/>
      <c r="L36" s="14"/>
      <c r="M36" s="14"/>
      <c r="N36" s="14"/>
      <c r="O36">
        <v>43</v>
      </c>
      <c r="P36">
        <f t="shared" si="4"/>
        <v>521</v>
      </c>
      <c r="Q36" t="str">
        <f t="shared" si="5"/>
        <v/>
      </c>
      <c r="R36" s="40">
        <f t="shared" si="6"/>
        <v>521</v>
      </c>
      <c r="S36" s="41">
        <f t="shared" si="7"/>
        <v>-0.362351509608141</v>
      </c>
      <c r="T36" s="41">
        <f t="shared" si="8"/>
        <v>-0.362351509608141</v>
      </c>
    </row>
    <row r="37" spans="1:20">
      <c r="A37">
        <v>44</v>
      </c>
      <c r="B37">
        <v>531</v>
      </c>
      <c r="C37">
        <v>513</v>
      </c>
      <c r="D37" s="14" t="str">
        <f>IF(VLOOKUP(A37,原始数据!$A:$Q,17,0)=0,"",VLOOKUP(A37,原始数据!$A:$Q,17,0))</f>
        <v/>
      </c>
      <c r="E37" s="14" t="str">
        <f t="shared" si="0"/>
        <v/>
      </c>
      <c r="F37" s="14" t="str">
        <f t="shared" si="1"/>
        <v/>
      </c>
      <c r="G37" s="14" t="str">
        <f>IF(E37="","",ROUND(IF(E37&lt;60,E37*$M$2,IF(E37&lt;80,425+(E37-60)*$M$3,IF(E37&lt;90,540+(E37-80)*$M$4,IF(E37&lt;110,600+(E37-90)*$M$5)))),0))</f>
        <v/>
      </c>
      <c r="H37" s="14" t="str">
        <f t="shared" si="2"/>
        <v/>
      </c>
      <c r="I37" s="14">
        <f t="shared" si="3"/>
        <v>513</v>
      </c>
      <c r="J37" s="14"/>
      <c r="K37" s="14"/>
      <c r="L37" s="14"/>
      <c r="M37" s="14"/>
      <c r="N37" s="14"/>
      <c r="O37">
        <v>44</v>
      </c>
      <c r="P37">
        <f t="shared" si="4"/>
        <v>531</v>
      </c>
      <c r="Q37">
        <f t="shared" si="5"/>
        <v>513</v>
      </c>
      <c r="R37" s="40">
        <f t="shared" si="6"/>
        <v>593.260396660378</v>
      </c>
      <c r="S37" s="41">
        <f t="shared" si="7"/>
        <v>0.781091853468587</v>
      </c>
      <c r="T37" s="41">
        <f t="shared" si="8"/>
        <v>0.781091853468587</v>
      </c>
    </row>
    <row r="38" spans="1:20">
      <c r="A38">
        <v>46</v>
      </c>
      <c r="B38">
        <v>498</v>
      </c>
      <c r="C38">
        <v>442</v>
      </c>
      <c r="D38" s="14" t="str">
        <f>IF(VLOOKUP(A38,原始数据!$A:$Q,17,0)=0,"",VLOOKUP(A38,原始数据!$A:$Q,17,0))</f>
        <v/>
      </c>
      <c r="E38" s="14" t="str">
        <f t="shared" si="0"/>
        <v/>
      </c>
      <c r="F38" s="14" t="str">
        <f t="shared" si="1"/>
        <v/>
      </c>
      <c r="G38" s="14" t="str">
        <f>IF(E38="","",ROUND(IF(E38&lt;60,E38*$M$2,IF(E38&lt;80,425+(E38-60)*$M$3,IF(E38&lt;90,540+(E38-80)*$M$4,IF(E38&lt;110,600+(E38-90)*$M$5)))),0))</f>
        <v/>
      </c>
      <c r="H38" s="14" t="str">
        <f t="shared" si="2"/>
        <v/>
      </c>
      <c r="I38" s="14">
        <f t="shared" si="3"/>
        <v>442</v>
      </c>
      <c r="J38" s="14"/>
      <c r="K38" s="14"/>
      <c r="L38" s="14"/>
      <c r="M38" s="14"/>
      <c r="N38" s="14"/>
      <c r="O38">
        <v>46</v>
      </c>
      <c r="P38">
        <f t="shared" si="4"/>
        <v>498</v>
      </c>
      <c r="Q38">
        <f t="shared" si="5"/>
        <v>442</v>
      </c>
      <c r="R38" s="40">
        <f t="shared" si="6"/>
        <v>511.152232600169</v>
      </c>
      <c r="S38" s="41">
        <f t="shared" si="7"/>
        <v>-0.518181878591349</v>
      </c>
      <c r="T38" s="41">
        <f t="shared" si="8"/>
        <v>-0.518181878591349</v>
      </c>
    </row>
    <row r="39" spans="1:20">
      <c r="A39">
        <v>47</v>
      </c>
      <c r="B39">
        <v>459</v>
      </c>
      <c r="C39">
        <v>503</v>
      </c>
      <c r="D39" s="14" t="str">
        <f>IF(VLOOKUP(A39,原始数据!$A:$Q,17,0)=0,"",VLOOKUP(A39,原始数据!$A:$Q,17,0))</f>
        <v/>
      </c>
      <c r="E39" s="14" t="str">
        <f t="shared" si="0"/>
        <v/>
      </c>
      <c r="F39" s="14" t="str">
        <f t="shared" si="1"/>
        <v/>
      </c>
      <c r="G39" s="14" t="str">
        <f>IF(E39="","",ROUND(IF(E39&lt;60,E39*$M$2,IF(E39&lt;80,425+(E39-60)*$M$3,IF(E39&lt;90,540+(E39-80)*$M$4,IF(E39&lt;110,600+(E39-90)*$M$5)))),0))</f>
        <v/>
      </c>
      <c r="H39" s="14" t="str">
        <f t="shared" si="2"/>
        <v/>
      </c>
      <c r="I39" s="14">
        <f t="shared" si="3"/>
        <v>503</v>
      </c>
      <c r="J39" s="14"/>
      <c r="K39" s="14"/>
      <c r="L39" s="14"/>
      <c r="M39" s="14"/>
      <c r="N39" s="14"/>
      <c r="O39">
        <v>47</v>
      </c>
      <c r="P39">
        <f t="shared" si="4"/>
        <v>459</v>
      </c>
      <c r="Q39">
        <f t="shared" si="5"/>
        <v>503</v>
      </c>
      <c r="R39" s="40">
        <f t="shared" si="6"/>
        <v>581.695866511053</v>
      </c>
      <c r="S39" s="41">
        <f t="shared" si="7"/>
        <v>0.598095553178456</v>
      </c>
      <c r="T39" s="41">
        <f t="shared" si="8"/>
        <v>0.598095553178456</v>
      </c>
    </row>
    <row r="40" spans="1:20">
      <c r="A40">
        <v>48</v>
      </c>
      <c r="B40">
        <v>573</v>
      </c>
      <c r="C40">
        <v>522</v>
      </c>
      <c r="D40" s="14" t="str">
        <f>IF(VLOOKUP(A40,原始数据!$A:$Q,17,0)=0,"",VLOOKUP(A40,原始数据!$A:$Q,17,0))</f>
        <v/>
      </c>
      <c r="E40" s="14" t="str">
        <f t="shared" si="0"/>
        <v/>
      </c>
      <c r="F40" s="14" t="str">
        <f t="shared" si="1"/>
        <v/>
      </c>
      <c r="G40" s="14" t="str">
        <f>IF(E40="","",ROUND(IF(E40&lt;60,E40*$M$2,IF(E40&lt;80,425+(E40-60)*$M$3,IF(E40&lt;90,540+(E40-80)*$M$4,IF(E40&lt;110,600+(E40-90)*$M$5)))),0))</f>
        <v/>
      </c>
      <c r="H40" s="14" t="str">
        <f t="shared" si="2"/>
        <v/>
      </c>
      <c r="I40" s="14">
        <f t="shared" si="3"/>
        <v>522</v>
      </c>
      <c r="J40" s="14"/>
      <c r="K40" s="14"/>
      <c r="L40" s="14"/>
      <c r="M40" s="14"/>
      <c r="N40" s="14"/>
      <c r="O40">
        <v>48</v>
      </c>
      <c r="P40">
        <f t="shared" si="4"/>
        <v>573</v>
      </c>
      <c r="Q40">
        <f t="shared" si="5"/>
        <v>522</v>
      </c>
      <c r="R40" s="40">
        <f t="shared" si="6"/>
        <v>603.66847379477</v>
      </c>
      <c r="S40" s="41">
        <f t="shared" si="7"/>
        <v>0.945788523729707</v>
      </c>
      <c r="T40" s="41">
        <f t="shared" si="8"/>
        <v>0.945788523729707</v>
      </c>
    </row>
    <row r="41" spans="1:20">
      <c r="A41">
        <v>49</v>
      </c>
      <c r="B41">
        <v>513</v>
      </c>
      <c r="C41">
        <v>513</v>
      </c>
      <c r="D41" s="14" t="str">
        <f>IF(VLOOKUP(A41,原始数据!$A:$Q,17,0)=0,"",VLOOKUP(A41,原始数据!$A:$Q,17,0))</f>
        <v/>
      </c>
      <c r="E41" s="14" t="str">
        <f t="shared" si="0"/>
        <v/>
      </c>
      <c r="F41" s="14" t="str">
        <f t="shared" si="1"/>
        <v/>
      </c>
      <c r="G41" s="14" t="str">
        <f>IF(E41="","",ROUND(IF(E41&lt;60,E41*$M$2,IF(E41&lt;80,425+(E41-60)*$M$3,IF(E41&lt;90,540+(E41-80)*$M$4,IF(E41&lt;110,600+(E41-90)*$M$5)))),0))</f>
        <v/>
      </c>
      <c r="H41" s="14" t="str">
        <f t="shared" si="2"/>
        <v/>
      </c>
      <c r="I41" s="14">
        <f t="shared" si="3"/>
        <v>513</v>
      </c>
      <c r="J41" s="14"/>
      <c r="K41" s="14"/>
      <c r="L41" s="14"/>
      <c r="M41" s="14"/>
      <c r="N41" s="14"/>
      <c r="O41">
        <v>49</v>
      </c>
      <c r="P41">
        <f t="shared" si="4"/>
        <v>513</v>
      </c>
      <c r="Q41">
        <f t="shared" si="5"/>
        <v>513</v>
      </c>
      <c r="R41" s="40">
        <f t="shared" si="6"/>
        <v>593.260396660378</v>
      </c>
      <c r="S41" s="41">
        <f t="shared" si="7"/>
        <v>0.781091853468587</v>
      </c>
      <c r="T41" s="41">
        <f t="shared" si="8"/>
        <v>0.781091853468587</v>
      </c>
    </row>
    <row r="42" spans="1:20">
      <c r="A42">
        <v>50</v>
      </c>
      <c r="B42">
        <v>501</v>
      </c>
      <c r="C42">
        <v>465</v>
      </c>
      <c r="D42" s="14" t="str">
        <f>IF(VLOOKUP(A42,原始数据!$A:$Q,17,0)=0,"",VLOOKUP(A42,原始数据!$A:$Q,17,0))</f>
        <v/>
      </c>
      <c r="E42" s="14" t="str">
        <f t="shared" si="0"/>
        <v/>
      </c>
      <c r="F42" s="14" t="str">
        <f t="shared" si="1"/>
        <v/>
      </c>
      <c r="G42" s="14" t="str">
        <f>IF(E42="","",ROUND(IF(E42&lt;60,E42*$M$2,IF(E42&lt;80,425+(E42-60)*$M$3,IF(E42&lt;90,540+(E42-80)*$M$4,IF(E42&lt;110,600+(E42-90)*$M$5)))),0))</f>
        <v/>
      </c>
      <c r="H42" s="14" t="str">
        <f t="shared" si="2"/>
        <v/>
      </c>
      <c r="I42" s="14">
        <f t="shared" si="3"/>
        <v>465</v>
      </c>
      <c r="J42" s="14"/>
      <c r="K42" s="14"/>
      <c r="L42" s="14"/>
      <c r="M42" s="14"/>
      <c r="N42" s="14"/>
      <c r="O42">
        <v>50</v>
      </c>
      <c r="P42">
        <f t="shared" si="4"/>
        <v>501</v>
      </c>
      <c r="Q42">
        <f t="shared" si="5"/>
        <v>465</v>
      </c>
      <c r="R42" s="40">
        <f t="shared" si="6"/>
        <v>537.750651943617</v>
      </c>
      <c r="S42" s="41">
        <f t="shared" si="7"/>
        <v>-0.0972903879240454</v>
      </c>
      <c r="T42" s="41">
        <f t="shared" si="8"/>
        <v>-0.0972903879240454</v>
      </c>
    </row>
    <row r="43" spans="1:20">
      <c r="A43">
        <v>51</v>
      </c>
      <c r="B43">
        <v>485</v>
      </c>
      <c r="C43">
        <v>448</v>
      </c>
      <c r="D43" s="14" t="str">
        <f>IF(VLOOKUP(A43,原始数据!$A:$Q,17,0)=0,"",VLOOKUP(A43,原始数据!$A:$Q,17,0))</f>
        <v/>
      </c>
      <c r="E43" s="14" t="str">
        <f t="shared" si="0"/>
        <v/>
      </c>
      <c r="F43" s="14" t="str">
        <f t="shared" si="1"/>
        <v/>
      </c>
      <c r="G43" s="14" t="str">
        <f>IF(E43="","",ROUND(IF(E43&lt;60,E43*$M$2,IF(E43&lt;80,425+(E43-60)*$M$3,IF(E43&lt;90,540+(E43-80)*$M$4,IF(E43&lt;110,600+(E43-90)*$M$5)))),0))</f>
        <v/>
      </c>
      <c r="H43" s="14" t="str">
        <f t="shared" si="2"/>
        <v/>
      </c>
      <c r="I43" s="14">
        <f t="shared" si="3"/>
        <v>448</v>
      </c>
      <c r="J43" s="14"/>
      <c r="K43" s="14"/>
      <c r="L43" s="14"/>
      <c r="M43" s="14"/>
      <c r="N43" s="14"/>
      <c r="O43">
        <v>51</v>
      </c>
      <c r="P43">
        <f t="shared" si="4"/>
        <v>485</v>
      </c>
      <c r="Q43">
        <f t="shared" si="5"/>
        <v>448</v>
      </c>
      <c r="R43" s="40">
        <f t="shared" si="6"/>
        <v>518.090950689765</v>
      </c>
      <c r="S43" s="41">
        <f t="shared" si="7"/>
        <v>-0.408384098417269</v>
      </c>
      <c r="T43" s="41">
        <f t="shared" si="8"/>
        <v>-0.408384098417269</v>
      </c>
    </row>
    <row r="44" spans="1:20">
      <c r="A44">
        <v>52</v>
      </c>
      <c r="B44">
        <v>516</v>
      </c>
      <c r="C44">
        <v>568</v>
      </c>
      <c r="D44" s="14" t="str">
        <f>IF(VLOOKUP(A44,原始数据!$A:$Q,17,0)=0,"",VLOOKUP(A44,原始数据!$A:$Q,17,0))</f>
        <v/>
      </c>
      <c r="E44" s="14" t="str">
        <f t="shared" si="0"/>
        <v/>
      </c>
      <c r="F44" s="14" t="str">
        <f t="shared" si="1"/>
        <v/>
      </c>
      <c r="G44" s="14" t="str">
        <f>IF(E44="","",ROUND(IF(E44&lt;60,E44*$M$2,IF(E44&lt;80,425+(E44-60)*$M$3,IF(E44&lt;90,540+(E44-80)*$M$4,IF(E44&lt;110,600+(E44-90)*$M$5)))),0))</f>
        <v/>
      </c>
      <c r="H44" s="14" t="str">
        <f t="shared" si="2"/>
        <v/>
      </c>
      <c r="I44" s="14">
        <f t="shared" si="3"/>
        <v>568</v>
      </c>
      <c r="J44" s="14"/>
      <c r="K44" s="14"/>
      <c r="L44" s="14"/>
      <c r="M44" s="14"/>
      <c r="N44" s="14"/>
      <c r="O44">
        <v>52</v>
      </c>
      <c r="P44">
        <f t="shared" si="4"/>
        <v>516</v>
      </c>
      <c r="Q44">
        <f t="shared" si="5"/>
        <v>568</v>
      </c>
      <c r="R44" s="40">
        <f t="shared" si="6"/>
        <v>656.865312481666</v>
      </c>
      <c r="S44" s="41">
        <f t="shared" si="7"/>
        <v>1.78757150506431</v>
      </c>
      <c r="T44" s="41">
        <f t="shared" si="8"/>
        <v>1.78757150506431</v>
      </c>
    </row>
    <row r="45" spans="1:20">
      <c r="A45">
        <v>53</v>
      </c>
      <c r="B45">
        <v>489</v>
      </c>
      <c r="C45">
        <v>516</v>
      </c>
      <c r="D45" s="14" t="str">
        <f>IF(VLOOKUP(A45,原始数据!$A:$Q,17,0)=0,"",VLOOKUP(A45,原始数据!$A:$Q,17,0))</f>
        <v/>
      </c>
      <c r="E45" s="14" t="str">
        <f t="shared" si="0"/>
        <v/>
      </c>
      <c r="F45" s="14" t="str">
        <f t="shared" si="1"/>
        <v/>
      </c>
      <c r="G45" s="14" t="str">
        <f>IF(E45="","",ROUND(IF(E45&lt;60,E45*$M$2,IF(E45&lt;80,425+(E45-60)*$M$3,IF(E45&lt;90,540+(E45-80)*$M$4,IF(E45&lt;110,600+(E45-90)*$M$5)))),0))</f>
        <v/>
      </c>
      <c r="H45" s="14" t="str">
        <f t="shared" si="2"/>
        <v/>
      </c>
      <c r="I45" s="14">
        <f t="shared" si="3"/>
        <v>516</v>
      </c>
      <c r="J45" s="14"/>
      <c r="K45" s="14"/>
      <c r="L45" s="14"/>
      <c r="M45" s="14"/>
      <c r="N45" s="14"/>
      <c r="O45">
        <v>53</v>
      </c>
      <c r="P45">
        <f t="shared" si="4"/>
        <v>489</v>
      </c>
      <c r="Q45">
        <f t="shared" si="5"/>
        <v>516</v>
      </c>
      <c r="R45" s="40">
        <f t="shared" si="6"/>
        <v>596.729755705175</v>
      </c>
      <c r="S45" s="41">
        <f t="shared" si="7"/>
        <v>0.835990743555627</v>
      </c>
      <c r="T45" s="41">
        <f t="shared" si="8"/>
        <v>0.835990743555627</v>
      </c>
    </row>
    <row r="46" spans="1:20">
      <c r="A46">
        <v>54</v>
      </c>
      <c r="B46">
        <v>464</v>
      </c>
      <c r="C46">
        <v>428</v>
      </c>
      <c r="D46" s="14" t="str">
        <f>IF(VLOOKUP(A46,原始数据!$A:$Q,17,0)=0,"",VLOOKUP(A46,原始数据!$A:$Q,17,0))</f>
        <v/>
      </c>
      <c r="E46" s="14" t="str">
        <f t="shared" si="0"/>
        <v/>
      </c>
      <c r="F46" s="14" t="str">
        <f t="shared" si="1"/>
        <v/>
      </c>
      <c r="G46" s="14" t="str">
        <f>IF(E46="","",ROUND(IF(E46&lt;60,E46*$M$2,IF(E46&lt;80,425+(E46-60)*$M$3,IF(E46&lt;90,540+(E46-80)*$M$4,IF(E46&lt;110,600+(E46-90)*$M$5)))),0))</f>
        <v/>
      </c>
      <c r="H46" s="14" t="str">
        <f t="shared" si="2"/>
        <v/>
      </c>
      <c r="I46" s="14">
        <f t="shared" si="3"/>
        <v>428</v>
      </c>
      <c r="J46" s="14"/>
      <c r="K46" s="14"/>
      <c r="L46" s="14"/>
      <c r="M46" s="14"/>
      <c r="N46" s="14"/>
      <c r="O46">
        <v>54</v>
      </c>
      <c r="P46">
        <f t="shared" si="4"/>
        <v>464</v>
      </c>
      <c r="Q46">
        <f t="shared" si="5"/>
        <v>428</v>
      </c>
      <c r="R46" s="40">
        <f t="shared" si="6"/>
        <v>494.961890391114</v>
      </c>
      <c r="S46" s="41">
        <f t="shared" si="7"/>
        <v>-0.774376698997534</v>
      </c>
      <c r="T46" s="41">
        <f t="shared" si="8"/>
        <v>-0.774376698997534</v>
      </c>
    </row>
    <row r="47" spans="1:20">
      <c r="A47">
        <v>55</v>
      </c>
      <c r="B47">
        <v>520</v>
      </c>
      <c r="D47" s="14" t="str">
        <f>IF(VLOOKUP(A47,原始数据!$A:$Q,17,0)=0,"",VLOOKUP(A47,原始数据!$A:$Q,17,0))</f>
        <v/>
      </c>
      <c r="E47" s="14" t="str">
        <f t="shared" si="0"/>
        <v/>
      </c>
      <c r="F47" s="14" t="str">
        <f t="shared" si="1"/>
        <v/>
      </c>
      <c r="G47" s="14" t="str">
        <f>IF(E47="","",ROUND(IF(E47&lt;60,E47*$M$2,IF(E47&lt;80,425+(E47-60)*$M$3,IF(E47&lt;90,540+(E47-80)*$M$4,IF(E47&lt;110,600+(E47-90)*$M$5)))),0))</f>
        <v/>
      </c>
      <c r="H47" s="14" t="str">
        <f t="shared" si="2"/>
        <v/>
      </c>
      <c r="I47" s="14" t="str">
        <f t="shared" si="3"/>
        <v/>
      </c>
      <c r="J47" s="14"/>
      <c r="K47" s="14"/>
      <c r="L47" s="14"/>
      <c r="M47" s="14"/>
      <c r="N47" s="14"/>
      <c r="O47">
        <v>55</v>
      </c>
      <c r="P47">
        <f t="shared" si="4"/>
        <v>520</v>
      </c>
      <c r="Q47" t="str">
        <f t="shared" si="5"/>
        <v/>
      </c>
      <c r="R47" s="40">
        <f t="shared" si="6"/>
        <v>520</v>
      </c>
      <c r="S47" s="41">
        <f t="shared" si="7"/>
        <v>-0.378175438287233</v>
      </c>
      <c r="T47" s="41">
        <f t="shared" si="8"/>
        <v>-0.378175438287233</v>
      </c>
    </row>
    <row r="48" spans="1:20">
      <c r="A48">
        <v>57</v>
      </c>
      <c r="B48">
        <v>488</v>
      </c>
      <c r="C48">
        <v>459</v>
      </c>
      <c r="D48" s="14" t="str">
        <f>IF(VLOOKUP(A48,原始数据!$A:$Q,17,0)=0,"",VLOOKUP(A48,原始数据!$A:$Q,17,0))</f>
        <v/>
      </c>
      <c r="E48" s="14" t="str">
        <f t="shared" si="0"/>
        <v/>
      </c>
      <c r="F48" s="14" t="str">
        <f t="shared" si="1"/>
        <v/>
      </c>
      <c r="G48" s="14" t="str">
        <f>IF(E48="","",ROUND(IF(E48&lt;60,E48*$M$2,IF(E48&lt;80,425+(E48-60)*$M$3,IF(E48&lt;90,540+(E48-80)*$M$4,IF(E48&lt;110,600+(E48-90)*$M$5)))),0))</f>
        <v/>
      </c>
      <c r="H48" s="14" t="str">
        <f t="shared" si="2"/>
        <v/>
      </c>
      <c r="I48" s="14">
        <f t="shared" si="3"/>
        <v>459</v>
      </c>
      <c r="J48" s="14"/>
      <c r="K48" s="14"/>
      <c r="L48" s="14"/>
      <c r="M48" s="14"/>
      <c r="N48" s="14"/>
      <c r="O48">
        <v>57</v>
      </c>
      <c r="P48">
        <f t="shared" si="4"/>
        <v>488</v>
      </c>
      <c r="Q48">
        <f t="shared" si="5"/>
        <v>459</v>
      </c>
      <c r="R48" s="40">
        <f t="shared" si="6"/>
        <v>530.811933854022</v>
      </c>
      <c r="S48" s="41">
        <f t="shared" si="7"/>
        <v>-0.207088168098125</v>
      </c>
      <c r="T48" s="41">
        <f t="shared" si="8"/>
        <v>-0.207088168098125</v>
      </c>
    </row>
    <row r="49" spans="1:20">
      <c r="A49">
        <v>58</v>
      </c>
      <c r="B49">
        <v>522</v>
      </c>
      <c r="C49">
        <v>490</v>
      </c>
      <c r="D49" s="14" t="str">
        <f>IF(VLOOKUP(A49,原始数据!$A:$Q,17,0)=0,"",VLOOKUP(A49,原始数据!$A:$Q,17,0))</f>
        <v/>
      </c>
      <c r="E49" s="14" t="str">
        <f t="shared" si="0"/>
        <v/>
      </c>
      <c r="F49" s="14" t="str">
        <f t="shared" si="1"/>
        <v/>
      </c>
      <c r="G49" s="14" t="str">
        <f>IF(E49="","",ROUND(IF(E49&lt;60,E49*$M$2,IF(E49&lt;80,425+(E49-60)*$M$3,IF(E49&lt;90,540+(E49-80)*$M$4,IF(E49&lt;110,600+(E49-90)*$M$5)))),0))</f>
        <v/>
      </c>
      <c r="H49" s="14" t="str">
        <f t="shared" si="2"/>
        <v/>
      </c>
      <c r="I49" s="14">
        <f t="shared" si="3"/>
        <v>490</v>
      </c>
      <c r="J49" s="14"/>
      <c r="K49" s="14"/>
      <c r="L49" s="14"/>
      <c r="M49" s="14"/>
      <c r="N49" s="14"/>
      <c r="O49">
        <v>58</v>
      </c>
      <c r="P49">
        <f t="shared" si="4"/>
        <v>522</v>
      </c>
      <c r="Q49">
        <f t="shared" si="5"/>
        <v>490</v>
      </c>
      <c r="R49" s="40">
        <f t="shared" si="6"/>
        <v>566.66197731693</v>
      </c>
      <c r="S49" s="41">
        <f t="shared" si="7"/>
        <v>0.360200362801284</v>
      </c>
      <c r="T49" s="41">
        <f t="shared" si="8"/>
        <v>0.360200362801284</v>
      </c>
    </row>
    <row r="50" spans="1:20">
      <c r="A50">
        <v>60</v>
      </c>
      <c r="B50">
        <v>580</v>
      </c>
      <c r="C50">
        <v>538</v>
      </c>
      <c r="D50" s="14" t="str">
        <f>IF(VLOOKUP(A50,原始数据!$A:$Q,17,0)=0,"",VLOOKUP(A50,原始数据!$A:$Q,17,0))</f>
        <v/>
      </c>
      <c r="E50" s="14" t="str">
        <f t="shared" si="0"/>
        <v/>
      </c>
      <c r="F50" s="14" t="str">
        <f t="shared" si="1"/>
        <v/>
      </c>
      <c r="G50" s="14" t="str">
        <f>IF(E50="","",ROUND(IF(E50&lt;60,E50*$M$2,IF(E50&lt;80,425+(E50-60)*$M$3,IF(E50&lt;90,540+(E50-80)*$M$4,IF(E50&lt;110,600+(E50-90)*$M$5)))),0))</f>
        <v/>
      </c>
      <c r="H50" s="14" t="str">
        <f t="shared" si="2"/>
        <v/>
      </c>
      <c r="I50" s="14">
        <f t="shared" si="3"/>
        <v>538</v>
      </c>
      <c r="J50" s="14"/>
      <c r="K50" s="14"/>
      <c r="L50" s="14"/>
      <c r="M50" s="14"/>
      <c r="N50" s="14"/>
      <c r="O50">
        <v>60</v>
      </c>
      <c r="P50">
        <f t="shared" si="4"/>
        <v>580</v>
      </c>
      <c r="Q50">
        <f t="shared" si="5"/>
        <v>538</v>
      </c>
      <c r="R50" s="40">
        <f t="shared" si="6"/>
        <v>622.17172203369</v>
      </c>
      <c r="S50" s="41">
        <f t="shared" si="7"/>
        <v>1.23858260419392</v>
      </c>
      <c r="T50" s="41">
        <f t="shared" si="8"/>
        <v>1.23858260419392</v>
      </c>
    </row>
    <row r="51" spans="1:20">
      <c r="A51">
        <v>62</v>
      </c>
      <c r="B51">
        <v>496</v>
      </c>
      <c r="C51">
        <v>480</v>
      </c>
      <c r="D51" s="14" t="str">
        <f>IF(VLOOKUP(A51,原始数据!$A:$Q,17,0)=0,"",VLOOKUP(A51,原始数据!$A:$Q,17,0))</f>
        <v/>
      </c>
      <c r="E51" s="14" t="str">
        <f t="shared" si="0"/>
        <v/>
      </c>
      <c r="F51" s="14" t="str">
        <f t="shared" si="1"/>
        <v/>
      </c>
      <c r="G51" s="14" t="str">
        <f>IF(E51="","",ROUND(IF(E51&lt;60,E51*$M$2,IF(E51&lt;80,425+(E51-60)*$M$3,IF(E51&lt;90,540+(E51-80)*$M$4,IF(E51&lt;110,600+(E51-90)*$M$5)))),0))</f>
        <v/>
      </c>
      <c r="H51" s="14" t="str">
        <f t="shared" si="2"/>
        <v/>
      </c>
      <c r="I51" s="14">
        <f t="shared" si="3"/>
        <v>480</v>
      </c>
      <c r="J51" s="14"/>
      <c r="K51" s="14"/>
      <c r="L51" s="14"/>
      <c r="M51" s="14"/>
      <c r="N51" s="14"/>
      <c r="O51">
        <v>62</v>
      </c>
      <c r="P51">
        <f t="shared" si="4"/>
        <v>496</v>
      </c>
      <c r="Q51">
        <f t="shared" si="5"/>
        <v>480</v>
      </c>
      <c r="R51" s="40">
        <f t="shared" si="6"/>
        <v>555.097447167605</v>
      </c>
      <c r="S51" s="41">
        <f t="shared" si="7"/>
        <v>0.177204062511153</v>
      </c>
      <c r="T51" s="41">
        <f t="shared" si="8"/>
        <v>0.177204062511153</v>
      </c>
    </row>
    <row r="52" spans="1:20">
      <c r="A52">
        <v>63</v>
      </c>
      <c r="B52">
        <v>541</v>
      </c>
      <c r="C52">
        <v>570</v>
      </c>
      <c r="D52" s="14" t="str">
        <f>IF(VLOOKUP(A52,原始数据!$A:$Q,17,0)=0,"",VLOOKUP(A52,原始数据!$A:$Q,17,0))</f>
        <v/>
      </c>
      <c r="E52" s="14" t="str">
        <f t="shared" si="0"/>
        <v/>
      </c>
      <c r="F52" s="14" t="str">
        <f t="shared" si="1"/>
        <v/>
      </c>
      <c r="G52" s="14" t="str">
        <f>IF(E52="","",ROUND(IF(E52&lt;60,E52*$M$2,IF(E52&lt;80,425+(E52-60)*$M$3,IF(E52&lt;90,540+(E52-80)*$M$4,IF(E52&lt;110,600+(E52-90)*$M$5)))),0))</f>
        <v/>
      </c>
      <c r="H52" s="14" t="str">
        <f t="shared" si="2"/>
        <v/>
      </c>
      <c r="I52" s="14">
        <f t="shared" si="3"/>
        <v>570</v>
      </c>
      <c r="J52" s="14"/>
      <c r="K52" s="14"/>
      <c r="L52" s="14"/>
      <c r="M52" s="14"/>
      <c r="N52" s="14"/>
      <c r="O52">
        <v>63</v>
      </c>
      <c r="P52">
        <f t="shared" si="4"/>
        <v>541</v>
      </c>
      <c r="Q52">
        <f t="shared" si="5"/>
        <v>570</v>
      </c>
      <c r="R52" s="40">
        <f t="shared" si="6"/>
        <v>659.178218511531</v>
      </c>
      <c r="S52" s="41">
        <f t="shared" si="7"/>
        <v>1.82417076512234</v>
      </c>
      <c r="T52" s="41">
        <f t="shared" si="8"/>
        <v>1.82417076512234</v>
      </c>
    </row>
    <row r="53" spans="1:20">
      <c r="A53">
        <v>64</v>
      </c>
      <c r="B53">
        <v>445</v>
      </c>
      <c r="D53" s="14" t="str">
        <f>IF(VLOOKUP(A53,原始数据!$A:$Q,17,0)=0,"",VLOOKUP(A53,原始数据!$A:$Q,17,0))</f>
        <v/>
      </c>
      <c r="E53" s="14" t="str">
        <f t="shared" si="0"/>
        <v/>
      </c>
      <c r="F53" s="14" t="str">
        <f t="shared" si="1"/>
        <v/>
      </c>
      <c r="G53" s="14" t="str">
        <f>IF(E53="","",ROUND(IF(E53&lt;60,E53*$M$2,IF(E53&lt;80,425+(E53-60)*$M$3,IF(E53&lt;90,540+(E53-80)*$M$4,IF(E53&lt;110,600+(E53-90)*$M$5)))),0))</f>
        <v/>
      </c>
      <c r="H53" s="14" t="str">
        <f t="shared" si="2"/>
        <v/>
      </c>
      <c r="I53" s="14" t="str">
        <f t="shared" si="3"/>
        <v/>
      </c>
      <c r="J53" s="14"/>
      <c r="K53" s="14"/>
      <c r="L53" s="14"/>
      <c r="M53" s="14"/>
      <c r="N53" s="14"/>
      <c r="O53">
        <v>64</v>
      </c>
      <c r="P53">
        <f t="shared" si="4"/>
        <v>445</v>
      </c>
      <c r="Q53" t="str">
        <f t="shared" si="5"/>
        <v/>
      </c>
      <c r="R53" s="40">
        <f t="shared" si="6"/>
        <v>445</v>
      </c>
      <c r="S53" s="41">
        <f t="shared" si="7"/>
        <v>-1.56497008921915</v>
      </c>
      <c r="T53" s="41">
        <f t="shared" si="8"/>
        <v>-1.56497008921915</v>
      </c>
    </row>
    <row r="54" spans="1:20">
      <c r="A54">
        <v>65</v>
      </c>
      <c r="B54">
        <v>524</v>
      </c>
      <c r="C54">
        <v>445</v>
      </c>
      <c r="D54" s="14" t="str">
        <f>IF(VLOOKUP(A54,原始数据!$A:$Q,17,0)=0,"",VLOOKUP(A54,原始数据!$A:$Q,17,0))</f>
        <v/>
      </c>
      <c r="E54" s="14" t="str">
        <f t="shared" si="0"/>
        <v/>
      </c>
      <c r="F54" s="14" t="str">
        <f t="shared" si="1"/>
        <v/>
      </c>
      <c r="G54" s="14" t="str">
        <f>IF(E54="","",ROUND(IF(E54&lt;60,E54*$M$2,IF(E54&lt;80,425+(E54-60)*$M$3,IF(E54&lt;90,540+(E54-80)*$M$4,IF(E54&lt;110,600+(E54-90)*$M$5)))),0))</f>
        <v/>
      </c>
      <c r="H54" s="14" t="str">
        <f t="shared" si="2"/>
        <v/>
      </c>
      <c r="I54" s="14">
        <f t="shared" si="3"/>
        <v>445</v>
      </c>
      <c r="J54" s="14"/>
      <c r="K54" s="14"/>
      <c r="L54" s="14"/>
      <c r="M54" s="14"/>
      <c r="N54" s="14"/>
      <c r="O54">
        <v>65</v>
      </c>
      <c r="P54">
        <f t="shared" si="4"/>
        <v>524</v>
      </c>
      <c r="Q54">
        <f t="shared" si="5"/>
        <v>445</v>
      </c>
      <c r="R54" s="40">
        <f t="shared" si="6"/>
        <v>524</v>
      </c>
      <c r="S54" s="41">
        <f t="shared" si="7"/>
        <v>-0.314879723570864</v>
      </c>
      <c r="T54" s="41">
        <f t="shared" si="8"/>
        <v>-0.314879723570864</v>
      </c>
    </row>
    <row r="55" spans="1:20">
      <c r="A55">
        <v>66</v>
      </c>
      <c r="B55">
        <v>559</v>
      </c>
      <c r="C55">
        <v>554</v>
      </c>
      <c r="D55" s="14" t="str">
        <f>IF(VLOOKUP(A55,原始数据!$A:$Q,17,0)=0,"",VLOOKUP(A55,原始数据!$A:$Q,17,0))</f>
        <v/>
      </c>
      <c r="E55" s="14" t="str">
        <f t="shared" si="0"/>
        <v/>
      </c>
      <c r="F55" s="14" t="str">
        <f t="shared" si="1"/>
        <v/>
      </c>
      <c r="G55" s="14" t="str">
        <f>IF(E55="","",ROUND(IF(E55&lt;60,E55*$M$2,IF(E55&lt;80,425+(E55-60)*$M$3,IF(E55&lt;90,540+(E55-80)*$M$4,IF(E55&lt;110,600+(E55-90)*$M$5)))),0))</f>
        <v/>
      </c>
      <c r="H55" s="14" t="str">
        <f t="shared" si="2"/>
        <v/>
      </c>
      <c r="I55" s="14">
        <f t="shared" si="3"/>
        <v>554</v>
      </c>
      <c r="J55" s="14"/>
      <c r="K55" s="14"/>
      <c r="L55" s="14"/>
      <c r="M55" s="14"/>
      <c r="N55" s="14"/>
      <c r="O55">
        <v>66</v>
      </c>
      <c r="P55">
        <f t="shared" si="4"/>
        <v>559</v>
      </c>
      <c r="Q55">
        <f t="shared" si="5"/>
        <v>554</v>
      </c>
      <c r="R55" s="40">
        <f t="shared" si="6"/>
        <v>640.674970272611</v>
      </c>
      <c r="S55" s="41">
        <f t="shared" si="7"/>
        <v>1.53137668465813</v>
      </c>
      <c r="T55" s="41">
        <f t="shared" si="8"/>
        <v>1.53137668465813</v>
      </c>
    </row>
    <row r="56" spans="1:20">
      <c r="A56">
        <v>68</v>
      </c>
      <c r="B56">
        <v>540</v>
      </c>
      <c r="D56" s="14" t="str">
        <f>IF(VLOOKUP(A56,原始数据!$A:$Q,17,0)=0,"",VLOOKUP(A56,原始数据!$A:$Q,17,0))</f>
        <v/>
      </c>
      <c r="E56" s="14" t="str">
        <f t="shared" si="0"/>
        <v/>
      </c>
      <c r="F56" s="14" t="str">
        <f t="shared" si="1"/>
        <v/>
      </c>
      <c r="G56" s="14" t="str">
        <f>IF(E56="","",ROUND(IF(E56&lt;60,E56*$M$2,IF(E56&lt;80,425+(E56-60)*$M$3,IF(E56&lt;90,540+(E56-80)*$M$4,IF(E56&lt;110,600+(E56-90)*$M$5)))),0))</f>
        <v/>
      </c>
      <c r="H56" s="14" t="str">
        <f t="shared" si="2"/>
        <v/>
      </c>
      <c r="I56" s="14" t="str">
        <f t="shared" si="3"/>
        <v/>
      </c>
      <c r="J56" s="14"/>
      <c r="K56" s="14"/>
      <c r="L56" s="14"/>
      <c r="M56" s="14"/>
      <c r="N56" s="14"/>
      <c r="O56">
        <v>68</v>
      </c>
      <c r="P56">
        <f t="shared" si="4"/>
        <v>540</v>
      </c>
      <c r="Q56" t="str">
        <f t="shared" si="5"/>
        <v/>
      </c>
      <c r="R56" s="40">
        <f t="shared" si="6"/>
        <v>540</v>
      </c>
      <c r="S56" s="41">
        <f t="shared" si="7"/>
        <v>-0.0616968647053891</v>
      </c>
      <c r="T56" s="41">
        <f t="shared" si="8"/>
        <v>-0.0616968647053891</v>
      </c>
    </row>
    <row r="57" spans="1:20">
      <c r="A57">
        <v>70</v>
      </c>
      <c r="B57">
        <v>545</v>
      </c>
      <c r="C57">
        <v>466</v>
      </c>
      <c r="D57" s="14" t="str">
        <f>IF(VLOOKUP(A57,原始数据!$A:$Q,17,0)=0,"",VLOOKUP(A57,原始数据!$A:$Q,17,0))</f>
        <v/>
      </c>
      <c r="E57" s="14" t="str">
        <f t="shared" si="0"/>
        <v/>
      </c>
      <c r="F57" s="14" t="str">
        <f t="shared" si="1"/>
        <v/>
      </c>
      <c r="G57" s="14" t="str">
        <f>IF(E57="","",ROUND(IF(E57&lt;60,E57*$M$2,IF(E57&lt;80,425+(E57-60)*$M$3,IF(E57&lt;90,540+(E57-80)*$M$4,IF(E57&lt;110,600+(E57-90)*$M$5)))),0))</f>
        <v/>
      </c>
      <c r="H57" s="14" t="str">
        <f t="shared" si="2"/>
        <v/>
      </c>
      <c r="I57" s="14">
        <f t="shared" si="3"/>
        <v>466</v>
      </c>
      <c r="J57" s="14"/>
      <c r="K57" s="14"/>
      <c r="L57" s="14"/>
      <c r="M57" s="14"/>
      <c r="N57" s="14"/>
      <c r="O57">
        <v>70</v>
      </c>
      <c r="P57">
        <f t="shared" si="4"/>
        <v>545</v>
      </c>
      <c r="Q57">
        <f t="shared" si="5"/>
        <v>466</v>
      </c>
      <c r="R57" s="40">
        <f t="shared" si="6"/>
        <v>545</v>
      </c>
      <c r="S57" s="41">
        <f t="shared" si="7"/>
        <v>0.0174227786900719</v>
      </c>
      <c r="T57" s="41">
        <f t="shared" si="8"/>
        <v>0.0174227786900719</v>
      </c>
    </row>
    <row r="58" spans="1:20">
      <c r="A58">
        <v>71</v>
      </c>
      <c r="B58">
        <v>454</v>
      </c>
      <c r="C58">
        <v>439</v>
      </c>
      <c r="D58" s="14" t="str">
        <f>IF(VLOOKUP(A58,原始数据!$A:$Q,17,0)=0,"",VLOOKUP(A58,原始数据!$A:$Q,17,0))</f>
        <v/>
      </c>
      <c r="E58" s="14" t="str">
        <f t="shared" si="0"/>
        <v/>
      </c>
      <c r="F58" s="14" t="str">
        <f t="shared" si="1"/>
        <v/>
      </c>
      <c r="G58" s="14" t="str">
        <f>IF(E58="","",ROUND(IF(E58&lt;60,E58*$M$2,IF(E58&lt;80,425+(E58-60)*$M$3,IF(E58&lt;90,540+(E58-80)*$M$4,IF(E58&lt;110,600+(E58-90)*$M$5)))),0))</f>
        <v/>
      </c>
      <c r="H58" s="14" t="str">
        <f t="shared" si="2"/>
        <v/>
      </c>
      <c r="I58" s="14">
        <f t="shared" si="3"/>
        <v>439</v>
      </c>
      <c r="J58" s="14"/>
      <c r="K58" s="14"/>
      <c r="L58" s="14"/>
      <c r="M58" s="14"/>
      <c r="N58" s="14"/>
      <c r="O58">
        <v>71</v>
      </c>
      <c r="P58">
        <f t="shared" si="4"/>
        <v>454</v>
      </c>
      <c r="Q58">
        <f t="shared" si="5"/>
        <v>439</v>
      </c>
      <c r="R58" s="40">
        <f t="shared" si="6"/>
        <v>507.682873555372</v>
      </c>
      <c r="S58" s="41">
        <f t="shared" si="7"/>
        <v>-0.573080768678388</v>
      </c>
      <c r="T58" s="41">
        <f t="shared" si="8"/>
        <v>-0.573080768678388</v>
      </c>
    </row>
    <row r="59" spans="1:20">
      <c r="A59">
        <v>74</v>
      </c>
      <c r="B59">
        <v>552</v>
      </c>
      <c r="C59">
        <v>608</v>
      </c>
      <c r="D59" s="14" t="str">
        <f>IF(VLOOKUP(A59,原始数据!$A:$Q,17,0)=0,"",VLOOKUP(A59,原始数据!$A:$Q,17,0))</f>
        <v/>
      </c>
      <c r="E59" s="14" t="str">
        <f t="shared" si="0"/>
        <v/>
      </c>
      <c r="F59" s="14" t="str">
        <f t="shared" si="1"/>
        <v/>
      </c>
      <c r="G59" s="14" t="str">
        <f>IF(E59="","",ROUND(IF(E59&lt;60,E59*$M$2,IF(E59&lt;80,425+(E59-60)*$M$3,IF(E59&lt;90,540+(E59-80)*$M$4,IF(E59&lt;110,600+(E59-90)*$M$5)))),0))</f>
        <v/>
      </c>
      <c r="H59" s="14" t="str">
        <f t="shared" si="2"/>
        <v/>
      </c>
      <c r="I59" s="14">
        <f t="shared" si="3"/>
        <v>608</v>
      </c>
      <c r="J59" s="14"/>
      <c r="K59" s="14"/>
      <c r="L59" s="14"/>
      <c r="M59" s="14"/>
      <c r="N59" s="14"/>
      <c r="O59">
        <v>74</v>
      </c>
      <c r="P59">
        <f t="shared" si="4"/>
        <v>552</v>
      </c>
      <c r="Q59">
        <f t="shared" si="5"/>
        <v>608</v>
      </c>
      <c r="R59" s="40">
        <f t="shared" si="6"/>
        <v>703.123433078966</v>
      </c>
      <c r="S59" s="41">
        <f t="shared" si="7"/>
        <v>2.51955670622484</v>
      </c>
      <c r="T59" s="41">
        <f t="shared" si="8"/>
        <v>2.51955670622484</v>
      </c>
    </row>
    <row r="60" spans="1:20">
      <c r="A60">
        <v>76</v>
      </c>
      <c r="B60">
        <v>442</v>
      </c>
      <c r="D60" s="14" t="str">
        <f>IF(VLOOKUP(A60,原始数据!$A:$Q,17,0)=0,"",VLOOKUP(A60,原始数据!$A:$Q,17,0))</f>
        <v/>
      </c>
      <c r="E60" s="14" t="str">
        <f t="shared" si="0"/>
        <v/>
      </c>
      <c r="F60" s="14" t="str">
        <f t="shared" si="1"/>
        <v/>
      </c>
      <c r="G60" s="14" t="str">
        <f>IF(E60="","",ROUND(IF(E60&lt;60,E60*$M$2,IF(E60&lt;80,425+(E60-60)*$M$3,IF(E60&lt;90,540+(E60-80)*$M$4,IF(E60&lt;110,600+(E60-90)*$M$5)))),0))</f>
        <v/>
      </c>
      <c r="H60" s="14" t="str">
        <f t="shared" si="2"/>
        <v/>
      </c>
      <c r="I60" s="14" t="str">
        <f t="shared" si="3"/>
        <v/>
      </c>
      <c r="J60" s="14"/>
      <c r="K60" s="14"/>
      <c r="L60" s="14"/>
      <c r="M60" s="14"/>
      <c r="N60" s="14"/>
      <c r="O60">
        <v>76</v>
      </c>
      <c r="P60">
        <f t="shared" si="4"/>
        <v>442</v>
      </c>
      <c r="Q60" t="str">
        <f t="shared" si="5"/>
        <v/>
      </c>
      <c r="R60" s="40">
        <f t="shared" si="6"/>
        <v>442</v>
      </c>
      <c r="S60" s="41">
        <f t="shared" si="7"/>
        <v>-1.61244187525643</v>
      </c>
      <c r="T60" s="41">
        <f t="shared" si="8"/>
        <v>-1.61244187525643</v>
      </c>
    </row>
    <row r="61" spans="1:20">
      <c r="A61">
        <v>78</v>
      </c>
      <c r="B61">
        <v>565</v>
      </c>
      <c r="C61">
        <v>433</v>
      </c>
      <c r="D61" s="14" t="str">
        <f>IF(VLOOKUP(A61,原始数据!$A:$Q,17,0)=0,"",VLOOKUP(A61,原始数据!$A:$Q,17,0))</f>
        <v/>
      </c>
      <c r="E61" s="14" t="str">
        <f t="shared" si="0"/>
        <v/>
      </c>
      <c r="F61" s="14" t="str">
        <f t="shared" si="1"/>
        <v/>
      </c>
      <c r="G61" s="14" t="str">
        <f>IF(E61="","",ROUND(IF(E61&lt;60,E61*$M$2,IF(E61&lt;80,425+(E61-60)*$M$3,IF(E61&lt;90,540+(E61-80)*$M$4,IF(E61&lt;110,600+(E61-90)*$M$5)))),0))</f>
        <v/>
      </c>
      <c r="H61" s="14" t="str">
        <f t="shared" si="2"/>
        <v/>
      </c>
      <c r="I61" s="14">
        <f t="shared" si="3"/>
        <v>433</v>
      </c>
      <c r="J61" s="14"/>
      <c r="K61" s="14"/>
      <c r="L61" s="14"/>
      <c r="M61" s="14"/>
      <c r="N61" s="14"/>
      <c r="O61">
        <v>78</v>
      </c>
      <c r="P61">
        <f t="shared" si="4"/>
        <v>565</v>
      </c>
      <c r="Q61">
        <f t="shared" si="5"/>
        <v>433</v>
      </c>
      <c r="R61" s="40">
        <f t="shared" si="6"/>
        <v>565</v>
      </c>
      <c r="S61" s="41">
        <f t="shared" si="7"/>
        <v>0.333901352271916</v>
      </c>
      <c r="T61" s="41">
        <f t="shared" si="8"/>
        <v>0.333901352271916</v>
      </c>
    </row>
    <row r="62" spans="1:20">
      <c r="A62">
        <v>79</v>
      </c>
      <c r="B62">
        <v>555</v>
      </c>
      <c r="C62">
        <v>535</v>
      </c>
      <c r="D62" s="14" t="str">
        <f>IF(VLOOKUP(A62,原始数据!$A:$Q,17,0)=0,"",VLOOKUP(A62,原始数据!$A:$Q,17,0))</f>
        <v/>
      </c>
      <c r="E62" s="14" t="str">
        <f t="shared" si="0"/>
        <v/>
      </c>
      <c r="F62" s="14" t="str">
        <f t="shared" si="1"/>
        <v/>
      </c>
      <c r="G62" s="14" t="str">
        <f>IF(E62="","",ROUND(IF(E62&lt;60,E62*$M$2,IF(E62&lt;80,425+(E62-60)*$M$3,IF(E62&lt;90,540+(E62-80)*$M$4,IF(E62&lt;110,600+(E62-90)*$M$5)))),0))</f>
        <v/>
      </c>
      <c r="H62" s="14" t="str">
        <f t="shared" si="2"/>
        <v/>
      </c>
      <c r="I62" s="14">
        <f t="shared" si="3"/>
        <v>535</v>
      </c>
      <c r="J62" s="14"/>
      <c r="K62" s="14"/>
      <c r="L62" s="14"/>
      <c r="M62" s="14"/>
      <c r="N62" s="14"/>
      <c r="O62">
        <v>79</v>
      </c>
      <c r="P62">
        <f t="shared" si="4"/>
        <v>555</v>
      </c>
      <c r="Q62">
        <f t="shared" si="5"/>
        <v>535</v>
      </c>
      <c r="R62" s="40">
        <f t="shared" si="6"/>
        <v>618.702362988893</v>
      </c>
      <c r="S62" s="41">
        <f t="shared" si="7"/>
        <v>1.18368371410688</v>
      </c>
      <c r="T62" s="41">
        <f t="shared" si="8"/>
        <v>1.18368371410688</v>
      </c>
    </row>
    <row r="63" spans="1:20">
      <c r="A63">
        <v>80</v>
      </c>
      <c r="B63">
        <v>558</v>
      </c>
      <c r="C63">
        <v>482</v>
      </c>
      <c r="D63" s="14" t="str">
        <f>IF(VLOOKUP(A63,原始数据!$A:$Q,17,0)=0,"",VLOOKUP(A63,原始数据!$A:$Q,17,0))</f>
        <v/>
      </c>
      <c r="E63" s="14" t="str">
        <f t="shared" si="0"/>
        <v/>
      </c>
      <c r="F63" s="14" t="str">
        <f t="shared" si="1"/>
        <v/>
      </c>
      <c r="G63" s="14" t="str">
        <f>IF(E63="","",ROUND(IF(E63&lt;60,E63*$M$2,IF(E63&lt;80,425+(E63-60)*$M$3,IF(E63&lt;90,540+(E63-80)*$M$4,IF(E63&lt;110,600+(E63-90)*$M$5)))),0))</f>
        <v/>
      </c>
      <c r="H63" s="14" t="str">
        <f t="shared" si="2"/>
        <v/>
      </c>
      <c r="I63" s="14">
        <f t="shared" si="3"/>
        <v>482</v>
      </c>
      <c r="J63" s="14"/>
      <c r="K63" s="14"/>
      <c r="L63" s="14"/>
      <c r="M63" s="14"/>
      <c r="N63" s="14"/>
      <c r="O63">
        <v>80</v>
      </c>
      <c r="P63">
        <f t="shared" si="4"/>
        <v>558</v>
      </c>
      <c r="Q63">
        <f t="shared" si="5"/>
        <v>482</v>
      </c>
      <c r="R63" s="40">
        <f t="shared" si="6"/>
        <v>558</v>
      </c>
      <c r="S63" s="41">
        <f t="shared" si="7"/>
        <v>0.223133851518271</v>
      </c>
      <c r="T63" s="41">
        <f t="shared" si="8"/>
        <v>0.223133851518271</v>
      </c>
    </row>
    <row r="64" spans="1:20">
      <c r="A64">
        <v>81</v>
      </c>
      <c r="B64">
        <v>524</v>
      </c>
      <c r="C64">
        <v>523</v>
      </c>
      <c r="D64" s="14" t="str">
        <f>IF(VLOOKUP(A64,原始数据!$A:$Q,17,0)=0,"",VLOOKUP(A64,原始数据!$A:$Q,17,0))</f>
        <v/>
      </c>
      <c r="E64" s="14" t="str">
        <f t="shared" si="0"/>
        <v/>
      </c>
      <c r="F64" s="14" t="str">
        <f t="shared" si="1"/>
        <v/>
      </c>
      <c r="G64" s="14" t="str">
        <f>IF(E64="","",ROUND(IF(E64&lt;60,E64*$M$2,IF(E64&lt;80,425+(E64-60)*$M$3,IF(E64&lt;90,540+(E64-80)*$M$4,IF(E64&lt;110,600+(E64-90)*$M$5)))),0))</f>
        <v/>
      </c>
      <c r="H64" s="14" t="str">
        <f t="shared" si="2"/>
        <v/>
      </c>
      <c r="I64" s="14">
        <f t="shared" si="3"/>
        <v>523</v>
      </c>
      <c r="J64" s="14"/>
      <c r="K64" s="14"/>
      <c r="L64" s="14"/>
      <c r="M64" s="14"/>
      <c r="N64" s="14"/>
      <c r="O64">
        <v>81</v>
      </c>
      <c r="P64">
        <f t="shared" si="4"/>
        <v>524</v>
      </c>
      <c r="Q64">
        <f t="shared" si="5"/>
        <v>523</v>
      </c>
      <c r="R64" s="40">
        <f t="shared" si="6"/>
        <v>604.824926809703</v>
      </c>
      <c r="S64" s="41">
        <f t="shared" si="7"/>
        <v>0.96408815375872</v>
      </c>
      <c r="T64" s="41">
        <f t="shared" si="8"/>
        <v>0.96408815375872</v>
      </c>
    </row>
    <row r="65" spans="1:20">
      <c r="A65">
        <v>83</v>
      </c>
      <c r="B65">
        <v>550</v>
      </c>
      <c r="C65">
        <v>435</v>
      </c>
      <c r="D65" s="14" t="str">
        <f>IF(VLOOKUP(A65,原始数据!$A:$Q,17,0)=0,"",VLOOKUP(A65,原始数据!$A:$Q,17,0))</f>
        <v/>
      </c>
      <c r="E65" s="14" t="str">
        <f t="shared" si="0"/>
        <v/>
      </c>
      <c r="F65" s="14" t="str">
        <f t="shared" si="1"/>
        <v/>
      </c>
      <c r="G65" s="14" t="str">
        <f>IF(E65="","",ROUND(IF(E65&lt;60,E65*$M$2,IF(E65&lt;80,425+(E65-60)*$M$3,IF(E65&lt;90,540+(E65-80)*$M$4,IF(E65&lt;110,600+(E65-90)*$M$5)))),0))</f>
        <v/>
      </c>
      <c r="H65" s="14" t="str">
        <f t="shared" si="2"/>
        <v/>
      </c>
      <c r="I65" s="14">
        <f t="shared" si="3"/>
        <v>435</v>
      </c>
      <c r="J65" s="14"/>
      <c r="K65" s="14"/>
      <c r="L65" s="14"/>
      <c r="M65" s="14"/>
      <c r="N65" s="14"/>
      <c r="O65">
        <v>83</v>
      </c>
      <c r="P65">
        <f t="shared" si="4"/>
        <v>550</v>
      </c>
      <c r="Q65">
        <f t="shared" si="5"/>
        <v>435</v>
      </c>
      <c r="R65" s="40">
        <f t="shared" si="6"/>
        <v>550</v>
      </c>
      <c r="S65" s="41">
        <f t="shared" si="7"/>
        <v>0.0965424220855329</v>
      </c>
      <c r="T65" s="41">
        <f t="shared" si="8"/>
        <v>0.0965424220855329</v>
      </c>
    </row>
    <row r="66" spans="1:20">
      <c r="A66">
        <v>84</v>
      </c>
      <c r="B66">
        <v>505</v>
      </c>
      <c r="C66">
        <v>469</v>
      </c>
      <c r="D66" s="14" t="str">
        <f>IF(VLOOKUP(A66,原始数据!$A:$Q,17,0)=0,"",VLOOKUP(A66,原始数据!$A:$Q,17,0))</f>
        <v/>
      </c>
      <c r="E66" s="14" t="str">
        <f t="shared" si="0"/>
        <v/>
      </c>
      <c r="F66" s="14" t="str">
        <f t="shared" si="1"/>
        <v/>
      </c>
      <c r="G66" s="14" t="str">
        <f>IF(E66="","",ROUND(IF(E66&lt;60,E66*$M$2,IF(E66&lt;80,425+(E66-60)*$M$3,IF(E66&lt;90,540+(E66-80)*$M$4,IF(E66&lt;110,600+(E66-90)*$M$5)))),0))</f>
        <v/>
      </c>
      <c r="H66" s="14" t="str">
        <f t="shared" si="2"/>
        <v/>
      </c>
      <c r="I66" s="14">
        <f t="shared" si="3"/>
        <v>469</v>
      </c>
      <c r="J66" s="14"/>
      <c r="K66" s="14"/>
      <c r="L66" s="14"/>
      <c r="M66" s="14"/>
      <c r="N66" s="14"/>
      <c r="O66">
        <v>84</v>
      </c>
      <c r="P66">
        <f t="shared" si="4"/>
        <v>505</v>
      </c>
      <c r="Q66">
        <f t="shared" si="5"/>
        <v>469</v>
      </c>
      <c r="R66" s="40">
        <f t="shared" si="6"/>
        <v>542.376464003347</v>
      </c>
      <c r="S66" s="41">
        <f t="shared" si="7"/>
        <v>-0.0240918678079927</v>
      </c>
      <c r="T66" s="41">
        <f t="shared" si="8"/>
        <v>-0.0240918678079927</v>
      </c>
    </row>
    <row r="67" spans="1:20">
      <c r="A67">
        <v>85</v>
      </c>
      <c r="B67">
        <v>519</v>
      </c>
      <c r="C67">
        <v>556</v>
      </c>
      <c r="D67" s="14" t="str">
        <f>IF(VLOOKUP(A67,原始数据!$A:$Q,17,0)=0,"",VLOOKUP(A67,原始数据!$A:$Q,17,0))</f>
        <v/>
      </c>
      <c r="E67" s="14" t="str">
        <f t="shared" ref="E67:E130" si="9">IF(D67&gt;60,D67,"")</f>
        <v/>
      </c>
      <c r="F67" s="14" t="str">
        <f t="shared" ref="F67:F130" si="10">IF(AND(D67&gt;0,D67&lt;=10),D67,"")</f>
        <v/>
      </c>
      <c r="G67" s="14" t="str">
        <f>IF(E67="","",ROUND(IF(E67&lt;60,E67*$M$2,IF(E67&lt;80,425+(E67-60)*$M$3,IF(E67&lt;90,540+(E67-80)*$M$4,IF(E67&lt;110,600+(E67-90)*$M$5)))),0))</f>
        <v/>
      </c>
      <c r="H67" s="14" t="str">
        <f t="shared" ref="H67:H130" si="11">IF(F67=7,650,"")</f>
        <v/>
      </c>
      <c r="I67" s="14">
        <f t="shared" ref="I67:I130" si="12">IF(MAX(C67,G67,H67)&lt;&gt;0,MAX(C67,G67,H67),"")</f>
        <v>556</v>
      </c>
      <c r="J67" s="14"/>
      <c r="K67" s="14"/>
      <c r="L67" s="14"/>
      <c r="M67" s="14"/>
      <c r="N67" s="14"/>
      <c r="O67">
        <v>85</v>
      </c>
      <c r="P67">
        <f t="shared" ref="P67:P130" si="13">IF(B67&lt;&gt;"",B67,"")</f>
        <v>519</v>
      </c>
      <c r="Q67">
        <f t="shared" ref="Q67:Q130" si="14">IF(C67&lt;&gt;"",C67,"")</f>
        <v>556</v>
      </c>
      <c r="R67" s="40">
        <f t="shared" ref="R67:R130" si="15">IF(Q67="",P67,MAX(P67,Q67*$M$17))</f>
        <v>642.987876302476</v>
      </c>
      <c r="S67" s="41">
        <f t="shared" ref="S67:S130" si="16">IF(R67="","",(R67-$R$980)/$R$981)</f>
        <v>1.56797594471615</v>
      </c>
      <c r="T67" s="41">
        <f t="shared" ref="T67:T130" si="17">IF(S67&lt;&gt;"",S67,$S$980)</f>
        <v>1.56797594471615</v>
      </c>
    </row>
    <row r="68" spans="1:20">
      <c r="A68">
        <v>86</v>
      </c>
      <c r="B68">
        <v>427</v>
      </c>
      <c r="C68">
        <v>416</v>
      </c>
      <c r="D68" s="14" t="str">
        <f>IF(VLOOKUP(A68,原始数据!$A:$Q,17,0)=0,"",VLOOKUP(A68,原始数据!$A:$Q,17,0))</f>
        <v/>
      </c>
      <c r="E68" s="14" t="str">
        <f t="shared" si="9"/>
        <v/>
      </c>
      <c r="F68" s="14" t="str">
        <f t="shared" si="10"/>
        <v/>
      </c>
      <c r="G68" s="14" t="str">
        <f>IF(E68="","",ROUND(IF(E68&lt;60,E68*$M$2,IF(E68&lt;80,425+(E68-60)*$M$3,IF(E68&lt;90,540+(E68-80)*$M$4,IF(E68&lt;110,600+(E68-90)*$M$5)))),0))</f>
        <v/>
      </c>
      <c r="H68" s="14" t="str">
        <f t="shared" si="11"/>
        <v/>
      </c>
      <c r="I68" s="14">
        <f t="shared" si="12"/>
        <v>416</v>
      </c>
      <c r="J68" s="14"/>
      <c r="K68" s="14"/>
      <c r="L68" s="14"/>
      <c r="M68" s="14"/>
      <c r="N68" s="14"/>
      <c r="O68">
        <v>86</v>
      </c>
      <c r="P68">
        <f t="shared" si="13"/>
        <v>427</v>
      </c>
      <c r="Q68">
        <f t="shared" si="14"/>
        <v>416</v>
      </c>
      <c r="R68" s="40">
        <f t="shared" si="15"/>
        <v>481.084454211924</v>
      </c>
      <c r="S68" s="41">
        <f t="shared" si="16"/>
        <v>-0.993972259345692</v>
      </c>
      <c r="T68" s="41">
        <f t="shared" si="17"/>
        <v>-0.993972259345692</v>
      </c>
    </row>
    <row r="69" spans="1:20">
      <c r="A69">
        <v>87</v>
      </c>
      <c r="B69">
        <v>475</v>
      </c>
      <c r="D69" s="14" t="str">
        <f>IF(VLOOKUP(A69,原始数据!$A:$Q,17,0)=0,"",VLOOKUP(A69,原始数据!$A:$Q,17,0))</f>
        <v/>
      </c>
      <c r="E69" s="14" t="str">
        <f t="shared" si="9"/>
        <v/>
      </c>
      <c r="F69" s="14" t="str">
        <f t="shared" si="10"/>
        <v/>
      </c>
      <c r="G69" s="14" t="str">
        <f>IF(E69="","",ROUND(IF(E69&lt;60,E69*$M$2,IF(E69&lt;80,425+(E69-60)*$M$3,IF(E69&lt;90,540+(E69-80)*$M$4,IF(E69&lt;110,600+(E69-90)*$M$5)))),0))</f>
        <v/>
      </c>
      <c r="H69" s="14" t="str">
        <f t="shared" si="11"/>
        <v/>
      </c>
      <c r="I69" s="14" t="str">
        <f t="shared" si="12"/>
        <v/>
      </c>
      <c r="J69" s="14"/>
      <c r="K69" s="14"/>
      <c r="L69" s="14"/>
      <c r="M69" s="14"/>
      <c r="N69" s="14"/>
      <c r="O69">
        <v>87</v>
      </c>
      <c r="P69">
        <f t="shared" si="13"/>
        <v>475</v>
      </c>
      <c r="Q69" t="str">
        <f t="shared" si="14"/>
        <v/>
      </c>
      <c r="R69" s="40">
        <f t="shared" si="15"/>
        <v>475</v>
      </c>
      <c r="S69" s="41">
        <f t="shared" si="16"/>
        <v>-1.09025222884638</v>
      </c>
      <c r="T69" s="41">
        <f t="shared" si="17"/>
        <v>-1.09025222884638</v>
      </c>
    </row>
    <row r="70" spans="1:20">
      <c r="A70">
        <v>88</v>
      </c>
      <c r="B70">
        <v>480</v>
      </c>
      <c r="C70">
        <v>468</v>
      </c>
      <c r="D70" s="14" t="str">
        <f>IF(VLOOKUP(A70,原始数据!$A:$Q,17,0)=0,"",VLOOKUP(A70,原始数据!$A:$Q,17,0))</f>
        <v/>
      </c>
      <c r="E70" s="14" t="str">
        <f t="shared" si="9"/>
        <v/>
      </c>
      <c r="F70" s="14" t="str">
        <f t="shared" si="10"/>
        <v/>
      </c>
      <c r="G70" s="14" t="str">
        <f>IF(E70="","",ROUND(IF(E70&lt;60,E70*$M$2,IF(E70&lt;80,425+(E70-60)*$M$3,IF(E70&lt;90,540+(E70-80)*$M$4,IF(E70&lt;110,600+(E70-90)*$M$5)))),0))</f>
        <v/>
      </c>
      <c r="H70" s="14" t="str">
        <f t="shared" si="11"/>
        <v/>
      </c>
      <c r="I70" s="14">
        <f t="shared" si="12"/>
        <v>468</v>
      </c>
      <c r="J70" s="14"/>
      <c r="K70" s="14"/>
      <c r="L70" s="14"/>
      <c r="M70" s="14"/>
      <c r="N70" s="14"/>
      <c r="O70">
        <v>88</v>
      </c>
      <c r="P70">
        <f t="shared" si="13"/>
        <v>480</v>
      </c>
      <c r="Q70">
        <f t="shared" si="14"/>
        <v>468</v>
      </c>
      <c r="R70" s="40">
        <f t="shared" si="15"/>
        <v>541.220010988415</v>
      </c>
      <c r="S70" s="41">
        <f t="shared" si="16"/>
        <v>-0.0423914978370054</v>
      </c>
      <c r="T70" s="41">
        <f t="shared" si="17"/>
        <v>-0.0423914978370054</v>
      </c>
    </row>
    <row r="71" spans="1:20">
      <c r="A71">
        <v>89</v>
      </c>
      <c r="B71">
        <v>492</v>
      </c>
      <c r="C71">
        <v>516</v>
      </c>
      <c r="D71" s="14" t="str">
        <f>IF(VLOOKUP(A71,原始数据!$A:$Q,17,0)=0,"",VLOOKUP(A71,原始数据!$A:$Q,17,0))</f>
        <v/>
      </c>
      <c r="E71" s="14" t="str">
        <f t="shared" si="9"/>
        <v/>
      </c>
      <c r="F71" s="14" t="str">
        <f t="shared" si="10"/>
        <v/>
      </c>
      <c r="G71" s="14" t="str">
        <f>IF(E71="","",ROUND(IF(E71&lt;60,E71*$M$2,IF(E71&lt;80,425+(E71-60)*$M$3,IF(E71&lt;90,540+(E71-80)*$M$4,IF(E71&lt;110,600+(E71-90)*$M$5)))),0))</f>
        <v/>
      </c>
      <c r="H71" s="14" t="str">
        <f t="shared" si="11"/>
        <v/>
      </c>
      <c r="I71" s="14">
        <f t="shared" si="12"/>
        <v>516</v>
      </c>
      <c r="J71" s="14"/>
      <c r="K71" s="14"/>
      <c r="L71" s="14"/>
      <c r="M71" s="14"/>
      <c r="N71" s="14"/>
      <c r="O71">
        <v>89</v>
      </c>
      <c r="P71">
        <f t="shared" si="13"/>
        <v>492</v>
      </c>
      <c r="Q71">
        <f t="shared" si="14"/>
        <v>516</v>
      </c>
      <c r="R71" s="40">
        <f t="shared" si="15"/>
        <v>596.729755705175</v>
      </c>
      <c r="S71" s="41">
        <f t="shared" si="16"/>
        <v>0.835990743555627</v>
      </c>
      <c r="T71" s="41">
        <f t="shared" si="17"/>
        <v>0.835990743555627</v>
      </c>
    </row>
    <row r="72" spans="1:20">
      <c r="A72">
        <v>90</v>
      </c>
      <c r="B72">
        <v>479</v>
      </c>
      <c r="C72">
        <v>514</v>
      </c>
      <c r="D72" s="14" t="str">
        <f>IF(VLOOKUP(A72,原始数据!$A:$Q,17,0)=0,"",VLOOKUP(A72,原始数据!$A:$Q,17,0))</f>
        <v/>
      </c>
      <c r="E72" s="14" t="str">
        <f t="shared" si="9"/>
        <v/>
      </c>
      <c r="F72" s="14" t="str">
        <f t="shared" si="10"/>
        <v/>
      </c>
      <c r="G72" s="14" t="str">
        <f>IF(E72="","",ROUND(IF(E72&lt;60,E72*$M$2,IF(E72&lt;80,425+(E72-60)*$M$3,IF(E72&lt;90,540+(E72-80)*$M$4,IF(E72&lt;110,600+(E72-90)*$M$5)))),0))</f>
        <v/>
      </c>
      <c r="H72" s="14" t="str">
        <f t="shared" si="11"/>
        <v/>
      </c>
      <c r="I72" s="14">
        <f t="shared" si="12"/>
        <v>514</v>
      </c>
      <c r="J72" s="14"/>
      <c r="K72" s="14"/>
      <c r="L72" s="14"/>
      <c r="M72" s="14"/>
      <c r="N72" s="14"/>
      <c r="O72">
        <v>90</v>
      </c>
      <c r="P72">
        <f t="shared" si="13"/>
        <v>479</v>
      </c>
      <c r="Q72">
        <f t="shared" si="14"/>
        <v>514</v>
      </c>
      <c r="R72" s="40">
        <f t="shared" si="15"/>
        <v>594.41684967531</v>
      </c>
      <c r="S72" s="41">
        <f t="shared" si="16"/>
        <v>0.799391483497602</v>
      </c>
      <c r="T72" s="41">
        <f t="shared" si="17"/>
        <v>0.799391483497602</v>
      </c>
    </row>
    <row r="73" spans="1:20">
      <c r="A73">
        <v>91</v>
      </c>
      <c r="B73">
        <v>482</v>
      </c>
      <c r="C73">
        <v>473</v>
      </c>
      <c r="D73" s="14" t="str">
        <f>IF(VLOOKUP(A73,原始数据!$A:$Q,17,0)=0,"",VLOOKUP(A73,原始数据!$A:$Q,17,0))</f>
        <v/>
      </c>
      <c r="E73" s="14" t="str">
        <f t="shared" si="9"/>
        <v/>
      </c>
      <c r="F73" s="14" t="str">
        <f t="shared" si="10"/>
        <v/>
      </c>
      <c r="G73" s="14" t="str">
        <f>IF(E73="","",ROUND(IF(E73&lt;60,E73*$M$2,IF(E73&lt;80,425+(E73-60)*$M$3,IF(E73&lt;90,540+(E73-80)*$M$4,IF(E73&lt;110,600+(E73-90)*$M$5)))),0))</f>
        <v/>
      </c>
      <c r="H73" s="14" t="str">
        <f t="shared" si="11"/>
        <v/>
      </c>
      <c r="I73" s="14">
        <f t="shared" si="12"/>
        <v>473</v>
      </c>
      <c r="J73" s="14"/>
      <c r="K73" s="14"/>
      <c r="L73" s="14"/>
      <c r="M73" s="14"/>
      <c r="N73" s="14"/>
      <c r="O73">
        <v>91</v>
      </c>
      <c r="P73">
        <f t="shared" si="13"/>
        <v>482</v>
      </c>
      <c r="Q73">
        <f t="shared" si="14"/>
        <v>473</v>
      </c>
      <c r="R73" s="40">
        <f t="shared" si="15"/>
        <v>547.002276063077</v>
      </c>
      <c r="S73" s="41">
        <f t="shared" si="16"/>
        <v>0.04910665230806</v>
      </c>
      <c r="T73" s="41">
        <f t="shared" si="17"/>
        <v>0.04910665230806</v>
      </c>
    </row>
    <row r="74" spans="1:20">
      <c r="A74">
        <v>92</v>
      </c>
      <c r="B74">
        <v>506</v>
      </c>
      <c r="C74">
        <v>534</v>
      </c>
      <c r="D74" s="14" t="str">
        <f>IF(VLOOKUP(A74,原始数据!$A:$Q,17,0)=0,"",VLOOKUP(A74,原始数据!$A:$Q,17,0))</f>
        <v/>
      </c>
      <c r="E74" s="14" t="str">
        <f t="shared" si="9"/>
        <v/>
      </c>
      <c r="F74" s="14" t="str">
        <f t="shared" si="10"/>
        <v/>
      </c>
      <c r="G74" s="14" t="str">
        <f>IF(E74="","",ROUND(IF(E74&lt;60,E74*$M$2,IF(E74&lt;80,425+(E74-60)*$M$3,IF(E74&lt;90,540+(E74-80)*$M$4,IF(E74&lt;110,600+(E74-90)*$M$5)))),0))</f>
        <v/>
      </c>
      <c r="H74" s="14" t="str">
        <f t="shared" si="11"/>
        <v/>
      </c>
      <c r="I74" s="14">
        <f t="shared" si="12"/>
        <v>534</v>
      </c>
      <c r="J74" s="14"/>
      <c r="K74" s="14"/>
      <c r="L74" s="14"/>
      <c r="M74" s="14"/>
      <c r="N74" s="14"/>
      <c r="O74">
        <v>92</v>
      </c>
      <c r="P74">
        <f t="shared" si="13"/>
        <v>506</v>
      </c>
      <c r="Q74">
        <f t="shared" si="14"/>
        <v>534</v>
      </c>
      <c r="R74" s="40">
        <f t="shared" si="15"/>
        <v>617.54590997396</v>
      </c>
      <c r="S74" s="41">
        <f t="shared" si="16"/>
        <v>1.16538408407787</v>
      </c>
      <c r="T74" s="41">
        <f t="shared" si="17"/>
        <v>1.16538408407787</v>
      </c>
    </row>
    <row r="75" spans="1:20">
      <c r="A75">
        <v>93</v>
      </c>
      <c r="B75">
        <v>487</v>
      </c>
      <c r="C75">
        <v>442</v>
      </c>
      <c r="D75" s="14" t="str">
        <f>IF(VLOOKUP(A75,原始数据!$A:$Q,17,0)=0,"",VLOOKUP(A75,原始数据!$A:$Q,17,0))</f>
        <v/>
      </c>
      <c r="E75" s="14" t="str">
        <f t="shared" si="9"/>
        <v/>
      </c>
      <c r="F75" s="14" t="str">
        <f t="shared" si="10"/>
        <v/>
      </c>
      <c r="G75" s="14" t="str">
        <f>IF(E75="","",ROUND(IF(E75&lt;60,E75*$M$2,IF(E75&lt;80,425+(E75-60)*$M$3,IF(E75&lt;90,540+(E75-80)*$M$4,IF(E75&lt;110,600+(E75-90)*$M$5)))),0))</f>
        <v/>
      </c>
      <c r="H75" s="14" t="str">
        <f t="shared" si="11"/>
        <v/>
      </c>
      <c r="I75" s="14">
        <f t="shared" si="12"/>
        <v>442</v>
      </c>
      <c r="J75" s="14"/>
      <c r="K75" s="14"/>
      <c r="L75" s="14"/>
      <c r="M75" s="14"/>
      <c r="N75" s="14"/>
      <c r="O75">
        <v>93</v>
      </c>
      <c r="P75">
        <f t="shared" si="13"/>
        <v>487</v>
      </c>
      <c r="Q75">
        <f t="shared" si="14"/>
        <v>442</v>
      </c>
      <c r="R75" s="40">
        <f t="shared" si="15"/>
        <v>511.152232600169</v>
      </c>
      <c r="S75" s="41">
        <f t="shared" si="16"/>
        <v>-0.518181878591349</v>
      </c>
      <c r="T75" s="41">
        <f t="shared" si="17"/>
        <v>-0.518181878591349</v>
      </c>
    </row>
    <row r="76" spans="1:20">
      <c r="A76">
        <v>94</v>
      </c>
      <c r="B76">
        <v>513</v>
      </c>
      <c r="C76">
        <v>480</v>
      </c>
      <c r="D76" s="14" t="str">
        <f>IF(VLOOKUP(A76,原始数据!$A:$Q,17,0)=0,"",VLOOKUP(A76,原始数据!$A:$Q,17,0))</f>
        <v/>
      </c>
      <c r="E76" s="14" t="str">
        <f t="shared" si="9"/>
        <v/>
      </c>
      <c r="F76" s="14" t="str">
        <f t="shared" si="10"/>
        <v/>
      </c>
      <c r="G76" s="14" t="str">
        <f>IF(E76="","",ROUND(IF(E76&lt;60,E76*$M$2,IF(E76&lt;80,425+(E76-60)*$M$3,IF(E76&lt;90,540+(E76-80)*$M$4,IF(E76&lt;110,600+(E76-90)*$M$5)))),0))</f>
        <v/>
      </c>
      <c r="H76" s="14" t="str">
        <f t="shared" si="11"/>
        <v/>
      </c>
      <c r="I76" s="14">
        <f t="shared" si="12"/>
        <v>480</v>
      </c>
      <c r="J76" s="14"/>
      <c r="K76" s="14"/>
      <c r="L76" s="14"/>
      <c r="M76" s="14"/>
      <c r="N76" s="14"/>
      <c r="O76">
        <v>94</v>
      </c>
      <c r="P76">
        <f t="shared" si="13"/>
        <v>513</v>
      </c>
      <c r="Q76">
        <f t="shared" si="14"/>
        <v>480</v>
      </c>
      <c r="R76" s="40">
        <f t="shared" si="15"/>
        <v>555.097447167605</v>
      </c>
      <c r="S76" s="41">
        <f t="shared" si="16"/>
        <v>0.177204062511153</v>
      </c>
      <c r="T76" s="41">
        <f t="shared" si="17"/>
        <v>0.177204062511153</v>
      </c>
    </row>
    <row r="77" spans="1:20">
      <c r="A77">
        <v>95</v>
      </c>
      <c r="B77">
        <v>542</v>
      </c>
      <c r="C77">
        <v>526</v>
      </c>
      <c r="D77" s="14" t="str">
        <f>IF(VLOOKUP(A77,原始数据!$A:$Q,17,0)=0,"",VLOOKUP(A77,原始数据!$A:$Q,17,0))</f>
        <v/>
      </c>
      <c r="E77" s="14" t="str">
        <f t="shared" si="9"/>
        <v/>
      </c>
      <c r="F77" s="14" t="str">
        <f t="shared" si="10"/>
        <v/>
      </c>
      <c r="G77" s="14" t="str">
        <f>IF(E77="","",ROUND(IF(E77&lt;60,E77*$M$2,IF(E77&lt;80,425+(E77-60)*$M$3,IF(E77&lt;90,540+(E77-80)*$M$4,IF(E77&lt;110,600+(E77-90)*$M$5)))),0))</f>
        <v/>
      </c>
      <c r="H77" s="14" t="str">
        <f t="shared" si="11"/>
        <v/>
      </c>
      <c r="I77" s="14">
        <f t="shared" si="12"/>
        <v>526</v>
      </c>
      <c r="J77" s="14"/>
      <c r="K77" s="14"/>
      <c r="L77" s="14"/>
      <c r="M77" s="14"/>
      <c r="N77" s="14"/>
      <c r="O77">
        <v>95</v>
      </c>
      <c r="P77">
        <f t="shared" si="13"/>
        <v>542</v>
      </c>
      <c r="Q77">
        <f t="shared" si="14"/>
        <v>526</v>
      </c>
      <c r="R77" s="40">
        <f t="shared" si="15"/>
        <v>608.2942858545</v>
      </c>
      <c r="S77" s="41">
        <f t="shared" si="16"/>
        <v>1.01898704384576</v>
      </c>
      <c r="T77" s="41">
        <f t="shared" si="17"/>
        <v>1.01898704384576</v>
      </c>
    </row>
    <row r="78" spans="1:20">
      <c r="A78">
        <v>96</v>
      </c>
      <c r="B78">
        <v>510</v>
      </c>
      <c r="C78">
        <v>531</v>
      </c>
      <c r="D78" s="14" t="str">
        <f>IF(VLOOKUP(A78,原始数据!$A:$Q,17,0)=0,"",VLOOKUP(A78,原始数据!$A:$Q,17,0))</f>
        <v/>
      </c>
      <c r="E78" s="14" t="str">
        <f t="shared" si="9"/>
        <v/>
      </c>
      <c r="F78" s="14" t="str">
        <f t="shared" si="10"/>
        <v/>
      </c>
      <c r="G78" s="14" t="str">
        <f>IF(E78="","",ROUND(IF(E78&lt;60,E78*$M$2,IF(E78&lt;80,425+(E78-60)*$M$3,IF(E78&lt;90,540+(E78-80)*$M$4,IF(E78&lt;110,600+(E78-90)*$M$5)))),0))</f>
        <v/>
      </c>
      <c r="H78" s="14" t="str">
        <f t="shared" si="11"/>
        <v/>
      </c>
      <c r="I78" s="14">
        <f t="shared" si="12"/>
        <v>531</v>
      </c>
      <c r="J78" s="14"/>
      <c r="K78" s="14"/>
      <c r="L78" s="14"/>
      <c r="M78" s="14"/>
      <c r="N78" s="14"/>
      <c r="O78">
        <v>96</v>
      </c>
      <c r="P78">
        <f t="shared" si="13"/>
        <v>510</v>
      </c>
      <c r="Q78">
        <f t="shared" si="14"/>
        <v>531</v>
      </c>
      <c r="R78" s="40">
        <f t="shared" si="15"/>
        <v>614.076550929163</v>
      </c>
      <c r="S78" s="41">
        <f t="shared" si="16"/>
        <v>1.11048519399083</v>
      </c>
      <c r="T78" s="41">
        <f t="shared" si="17"/>
        <v>1.11048519399083</v>
      </c>
    </row>
    <row r="79" spans="1:20">
      <c r="A79">
        <v>98</v>
      </c>
      <c r="B79">
        <v>529</v>
      </c>
      <c r="C79">
        <v>506</v>
      </c>
      <c r="D79" s="14" t="str">
        <f>IF(VLOOKUP(A79,原始数据!$A:$Q,17,0)=0,"",VLOOKUP(A79,原始数据!$A:$Q,17,0))</f>
        <v/>
      </c>
      <c r="E79" s="14" t="str">
        <f t="shared" si="9"/>
        <v/>
      </c>
      <c r="F79" s="14" t="str">
        <f t="shared" si="10"/>
        <v/>
      </c>
      <c r="G79" s="14" t="str">
        <f>IF(E79="","",ROUND(IF(E79&lt;60,E79*$M$2,IF(E79&lt;80,425+(E79-60)*$M$3,IF(E79&lt;90,540+(E79-80)*$M$4,IF(E79&lt;110,600+(E79-90)*$M$5)))),0))</f>
        <v/>
      </c>
      <c r="H79" s="14" t="str">
        <f t="shared" si="11"/>
        <v/>
      </c>
      <c r="I79" s="14">
        <f t="shared" si="12"/>
        <v>506</v>
      </c>
      <c r="J79" s="14"/>
      <c r="K79" s="14"/>
      <c r="L79" s="14"/>
      <c r="M79" s="14"/>
      <c r="N79" s="14"/>
      <c r="O79">
        <v>98</v>
      </c>
      <c r="P79">
        <f t="shared" si="13"/>
        <v>529</v>
      </c>
      <c r="Q79">
        <f t="shared" si="14"/>
        <v>506</v>
      </c>
      <c r="R79" s="40">
        <f t="shared" si="15"/>
        <v>585.16522555585</v>
      </c>
      <c r="S79" s="41">
        <f t="shared" si="16"/>
        <v>0.652994443265495</v>
      </c>
      <c r="T79" s="41">
        <f t="shared" si="17"/>
        <v>0.652994443265495</v>
      </c>
    </row>
    <row r="80" spans="1:20">
      <c r="A80">
        <v>99</v>
      </c>
      <c r="B80">
        <v>516</v>
      </c>
      <c r="C80">
        <v>517</v>
      </c>
      <c r="D80" s="14" t="str">
        <f>IF(VLOOKUP(A80,原始数据!$A:$Q,17,0)=0,"",VLOOKUP(A80,原始数据!$A:$Q,17,0))</f>
        <v/>
      </c>
      <c r="E80" s="14" t="str">
        <f t="shared" si="9"/>
        <v/>
      </c>
      <c r="F80" s="14" t="str">
        <f t="shared" si="10"/>
        <v/>
      </c>
      <c r="G80" s="14" t="str">
        <f>IF(E80="","",ROUND(IF(E80&lt;60,E80*$M$2,IF(E80&lt;80,425+(E80-60)*$M$3,IF(E80&lt;90,540+(E80-80)*$M$4,IF(E80&lt;110,600+(E80-90)*$M$5)))),0))</f>
        <v/>
      </c>
      <c r="H80" s="14" t="str">
        <f t="shared" si="11"/>
        <v/>
      </c>
      <c r="I80" s="14">
        <f t="shared" si="12"/>
        <v>517</v>
      </c>
      <c r="J80" s="14"/>
      <c r="K80" s="14"/>
      <c r="L80" s="14"/>
      <c r="M80" s="14"/>
      <c r="N80" s="14"/>
      <c r="O80">
        <v>99</v>
      </c>
      <c r="P80">
        <f t="shared" si="13"/>
        <v>516</v>
      </c>
      <c r="Q80">
        <f t="shared" si="14"/>
        <v>517</v>
      </c>
      <c r="R80" s="40">
        <f t="shared" si="15"/>
        <v>597.886208720108</v>
      </c>
      <c r="S80" s="41">
        <f t="shared" si="16"/>
        <v>0.85429037358464</v>
      </c>
      <c r="T80" s="41">
        <f t="shared" si="17"/>
        <v>0.85429037358464</v>
      </c>
    </row>
    <row r="81" spans="1:20">
      <c r="A81">
        <v>100</v>
      </c>
      <c r="B81">
        <v>469</v>
      </c>
      <c r="C81">
        <v>463</v>
      </c>
      <c r="D81" s="14" t="str">
        <f>IF(VLOOKUP(A81,原始数据!$A:$Q,17,0)=0,"",VLOOKUP(A81,原始数据!$A:$Q,17,0))</f>
        <v/>
      </c>
      <c r="E81" s="14" t="str">
        <f t="shared" si="9"/>
        <v/>
      </c>
      <c r="F81" s="14" t="str">
        <f t="shared" si="10"/>
        <v/>
      </c>
      <c r="G81" s="14" t="str">
        <f>IF(E81="","",ROUND(IF(E81&lt;60,E81*$M$2,IF(E81&lt;80,425+(E81-60)*$M$3,IF(E81&lt;90,540+(E81-80)*$M$4,IF(E81&lt;110,600+(E81-90)*$M$5)))),0))</f>
        <v/>
      </c>
      <c r="H81" s="14" t="str">
        <f t="shared" si="11"/>
        <v/>
      </c>
      <c r="I81" s="14">
        <f t="shared" si="12"/>
        <v>463</v>
      </c>
      <c r="J81" s="14"/>
      <c r="K81" s="14"/>
      <c r="L81" s="14"/>
      <c r="M81" s="14"/>
      <c r="N81" s="14"/>
      <c r="O81">
        <v>100</v>
      </c>
      <c r="P81">
        <f t="shared" si="13"/>
        <v>469</v>
      </c>
      <c r="Q81">
        <f t="shared" si="14"/>
        <v>463</v>
      </c>
      <c r="R81" s="40">
        <f t="shared" si="15"/>
        <v>535.437745913752</v>
      </c>
      <c r="S81" s="41">
        <f t="shared" si="16"/>
        <v>-0.133889647982073</v>
      </c>
      <c r="T81" s="41">
        <f t="shared" si="17"/>
        <v>-0.133889647982073</v>
      </c>
    </row>
    <row r="82" spans="1:20">
      <c r="A82">
        <v>101</v>
      </c>
      <c r="B82">
        <v>484</v>
      </c>
      <c r="D82" s="14" t="str">
        <f>IF(VLOOKUP(A82,原始数据!$A:$Q,17,0)=0,"",VLOOKUP(A82,原始数据!$A:$Q,17,0))</f>
        <v/>
      </c>
      <c r="E82" s="14" t="str">
        <f t="shared" si="9"/>
        <v/>
      </c>
      <c r="F82" s="14" t="str">
        <f t="shared" si="10"/>
        <v/>
      </c>
      <c r="G82" s="14" t="str">
        <f>IF(E82="","",ROUND(IF(E82&lt;60,E82*$M$2,IF(E82&lt;80,425+(E82-60)*$M$3,IF(E82&lt;90,540+(E82-80)*$M$4,IF(E82&lt;110,600+(E82-90)*$M$5)))),0))</f>
        <v/>
      </c>
      <c r="H82" s="14" t="str">
        <f t="shared" si="11"/>
        <v/>
      </c>
      <c r="I82" s="14" t="str">
        <f t="shared" si="12"/>
        <v/>
      </c>
      <c r="J82" s="14"/>
      <c r="K82" s="14"/>
      <c r="L82" s="14"/>
      <c r="M82" s="14"/>
      <c r="N82" s="14"/>
      <c r="O82">
        <v>101</v>
      </c>
      <c r="P82">
        <f t="shared" si="13"/>
        <v>484</v>
      </c>
      <c r="Q82" t="str">
        <f t="shared" si="14"/>
        <v/>
      </c>
      <c r="R82" s="40">
        <f t="shared" si="15"/>
        <v>484</v>
      </c>
      <c r="S82" s="41">
        <f t="shared" si="16"/>
        <v>-0.947836870734553</v>
      </c>
      <c r="T82" s="41">
        <f t="shared" si="17"/>
        <v>-0.947836870734553</v>
      </c>
    </row>
    <row r="83" spans="1:20">
      <c r="A83">
        <v>103</v>
      </c>
      <c r="B83">
        <v>546</v>
      </c>
      <c r="D83" s="14" t="str">
        <f>IF(VLOOKUP(A83,原始数据!$A:$Q,17,0)=0,"",VLOOKUP(A83,原始数据!$A:$Q,17,0))</f>
        <v/>
      </c>
      <c r="E83" s="14" t="str">
        <f t="shared" si="9"/>
        <v/>
      </c>
      <c r="F83" s="14" t="str">
        <f t="shared" si="10"/>
        <v/>
      </c>
      <c r="G83" s="14" t="str">
        <f>IF(E83="","",ROUND(IF(E83&lt;60,E83*$M$2,IF(E83&lt;80,425+(E83-60)*$M$3,IF(E83&lt;90,540+(E83-80)*$M$4,IF(E83&lt;110,600+(E83-90)*$M$5)))),0))</f>
        <v/>
      </c>
      <c r="H83" s="14" t="str">
        <f t="shared" si="11"/>
        <v/>
      </c>
      <c r="I83" s="14" t="str">
        <f t="shared" si="12"/>
        <v/>
      </c>
      <c r="J83" s="14"/>
      <c r="K83" s="14"/>
      <c r="L83" s="14"/>
      <c r="M83" s="14"/>
      <c r="N83" s="14"/>
      <c r="O83">
        <v>103</v>
      </c>
      <c r="P83">
        <f t="shared" si="13"/>
        <v>546</v>
      </c>
      <c r="Q83" t="str">
        <f t="shared" si="14"/>
        <v/>
      </c>
      <c r="R83" s="40">
        <f t="shared" si="15"/>
        <v>546</v>
      </c>
      <c r="S83" s="41">
        <f t="shared" si="16"/>
        <v>0.0332467073691641</v>
      </c>
      <c r="T83" s="41">
        <f t="shared" si="17"/>
        <v>0.0332467073691641</v>
      </c>
    </row>
    <row r="84" spans="1:20">
      <c r="A84">
        <v>104</v>
      </c>
      <c r="B84">
        <v>465</v>
      </c>
      <c r="C84">
        <v>477</v>
      </c>
      <c r="D84" s="14" t="str">
        <f>IF(VLOOKUP(A84,原始数据!$A:$Q,17,0)=0,"",VLOOKUP(A84,原始数据!$A:$Q,17,0))</f>
        <v/>
      </c>
      <c r="E84" s="14" t="str">
        <f t="shared" si="9"/>
        <v/>
      </c>
      <c r="F84" s="14" t="str">
        <f t="shared" si="10"/>
        <v/>
      </c>
      <c r="G84" s="14" t="str">
        <f>IF(E84="","",ROUND(IF(E84&lt;60,E84*$M$2,IF(E84&lt;80,425+(E84-60)*$M$3,IF(E84&lt;90,540+(E84-80)*$M$4,IF(E84&lt;110,600+(E84-90)*$M$5)))),0))</f>
        <v/>
      </c>
      <c r="H84" s="14" t="str">
        <f t="shared" si="11"/>
        <v/>
      </c>
      <c r="I84" s="14">
        <f t="shared" si="12"/>
        <v>477</v>
      </c>
      <c r="J84" s="14"/>
      <c r="K84" s="14"/>
      <c r="L84" s="14"/>
      <c r="M84" s="14"/>
      <c r="N84" s="14"/>
      <c r="O84">
        <v>104</v>
      </c>
      <c r="P84">
        <f t="shared" si="13"/>
        <v>465</v>
      </c>
      <c r="Q84">
        <f t="shared" si="14"/>
        <v>477</v>
      </c>
      <c r="R84" s="40">
        <f t="shared" si="15"/>
        <v>551.628088122807</v>
      </c>
      <c r="S84" s="41">
        <f t="shared" si="16"/>
        <v>0.122305172424113</v>
      </c>
      <c r="T84" s="41">
        <f t="shared" si="17"/>
        <v>0.122305172424113</v>
      </c>
    </row>
    <row r="85" spans="1:20">
      <c r="A85">
        <v>105</v>
      </c>
      <c r="B85">
        <v>468</v>
      </c>
      <c r="D85" s="14" t="str">
        <f>IF(VLOOKUP(A85,原始数据!$A:$Q,17,0)=0,"",VLOOKUP(A85,原始数据!$A:$Q,17,0))</f>
        <v/>
      </c>
      <c r="E85" s="14" t="str">
        <f t="shared" si="9"/>
        <v/>
      </c>
      <c r="F85" s="14" t="str">
        <f t="shared" si="10"/>
        <v/>
      </c>
      <c r="G85" s="14" t="str">
        <f>IF(E85="","",ROUND(IF(E85&lt;60,E85*$M$2,IF(E85&lt;80,425+(E85-60)*$M$3,IF(E85&lt;90,540+(E85-80)*$M$4,IF(E85&lt;110,600+(E85-90)*$M$5)))),0))</f>
        <v/>
      </c>
      <c r="H85" s="14" t="str">
        <f t="shared" si="11"/>
        <v/>
      </c>
      <c r="I85" s="14" t="str">
        <f t="shared" si="12"/>
        <v/>
      </c>
      <c r="J85" s="14"/>
      <c r="K85" s="14"/>
      <c r="L85" s="14"/>
      <c r="M85" s="14"/>
      <c r="N85" s="14"/>
      <c r="O85">
        <v>105</v>
      </c>
      <c r="P85">
        <f t="shared" si="13"/>
        <v>468</v>
      </c>
      <c r="Q85" t="str">
        <f t="shared" si="14"/>
        <v/>
      </c>
      <c r="R85" s="40">
        <f t="shared" si="15"/>
        <v>468</v>
      </c>
      <c r="S85" s="41">
        <f t="shared" si="16"/>
        <v>-1.20101972960003</v>
      </c>
      <c r="T85" s="41">
        <f t="shared" si="17"/>
        <v>-1.20101972960003</v>
      </c>
    </row>
    <row r="86" spans="1:20">
      <c r="A86">
        <v>106</v>
      </c>
      <c r="B86">
        <v>588</v>
      </c>
      <c r="C86">
        <v>555</v>
      </c>
      <c r="D86" s="14" t="str">
        <f>IF(VLOOKUP(A86,原始数据!$A:$Q,17,0)=0,"",VLOOKUP(A86,原始数据!$A:$Q,17,0))</f>
        <v/>
      </c>
      <c r="E86" s="14" t="str">
        <f t="shared" si="9"/>
        <v/>
      </c>
      <c r="F86" s="14" t="str">
        <f t="shared" si="10"/>
        <v/>
      </c>
      <c r="G86" s="14" t="str">
        <f>IF(E86="","",ROUND(IF(E86&lt;60,E86*$M$2,IF(E86&lt;80,425+(E86-60)*$M$3,IF(E86&lt;90,540+(E86-80)*$M$4,IF(E86&lt;110,600+(E86-90)*$M$5)))),0))</f>
        <v/>
      </c>
      <c r="H86" s="14" t="str">
        <f t="shared" si="11"/>
        <v/>
      </c>
      <c r="I86" s="14">
        <f t="shared" si="12"/>
        <v>555</v>
      </c>
      <c r="J86" s="14"/>
      <c r="K86" s="14"/>
      <c r="L86" s="14"/>
      <c r="M86" s="14"/>
      <c r="N86" s="14"/>
      <c r="O86">
        <v>106</v>
      </c>
      <c r="P86">
        <f t="shared" si="13"/>
        <v>588</v>
      </c>
      <c r="Q86">
        <f t="shared" si="14"/>
        <v>555</v>
      </c>
      <c r="R86" s="40">
        <f t="shared" si="15"/>
        <v>641.831423287543</v>
      </c>
      <c r="S86" s="41">
        <f t="shared" si="16"/>
        <v>1.54967631468714</v>
      </c>
      <c r="T86" s="41">
        <f t="shared" si="17"/>
        <v>1.54967631468714</v>
      </c>
    </row>
    <row r="87" spans="1:20">
      <c r="A87">
        <v>107</v>
      </c>
      <c r="B87">
        <v>481</v>
      </c>
      <c r="C87">
        <v>429</v>
      </c>
      <c r="D87" s="14" t="str">
        <f>IF(VLOOKUP(A87,原始数据!$A:$Q,17,0)=0,"",VLOOKUP(A87,原始数据!$A:$Q,17,0))</f>
        <v/>
      </c>
      <c r="E87" s="14" t="str">
        <f t="shared" si="9"/>
        <v/>
      </c>
      <c r="F87" s="14" t="str">
        <f t="shared" si="10"/>
        <v/>
      </c>
      <c r="G87" s="14" t="str">
        <f>IF(E87="","",ROUND(IF(E87&lt;60,E87*$M$2,IF(E87&lt;80,425+(E87-60)*$M$3,IF(E87&lt;90,540+(E87-80)*$M$4,IF(E87&lt;110,600+(E87-90)*$M$5)))),0))</f>
        <v/>
      </c>
      <c r="H87" s="14" t="str">
        <f t="shared" si="11"/>
        <v/>
      </c>
      <c r="I87" s="14">
        <f t="shared" si="12"/>
        <v>429</v>
      </c>
      <c r="J87" s="14"/>
      <c r="K87" s="14"/>
      <c r="L87" s="14"/>
      <c r="M87" s="14"/>
      <c r="N87" s="14"/>
      <c r="O87">
        <v>107</v>
      </c>
      <c r="P87">
        <f t="shared" si="13"/>
        <v>481</v>
      </c>
      <c r="Q87">
        <f t="shared" si="14"/>
        <v>429</v>
      </c>
      <c r="R87" s="40">
        <f t="shared" si="15"/>
        <v>496.118343406047</v>
      </c>
      <c r="S87" s="41">
        <f t="shared" si="16"/>
        <v>-0.75607706896852</v>
      </c>
      <c r="T87" s="41">
        <f t="shared" si="17"/>
        <v>-0.75607706896852</v>
      </c>
    </row>
    <row r="88" spans="1:20">
      <c r="A88">
        <v>109</v>
      </c>
      <c r="B88">
        <v>553</v>
      </c>
      <c r="C88">
        <v>479</v>
      </c>
      <c r="D88" s="14" t="str">
        <f>IF(VLOOKUP(A88,原始数据!$A:$Q,17,0)=0,"",VLOOKUP(A88,原始数据!$A:$Q,17,0))</f>
        <v/>
      </c>
      <c r="E88" s="14" t="str">
        <f t="shared" si="9"/>
        <v/>
      </c>
      <c r="F88" s="14" t="str">
        <f t="shared" si="10"/>
        <v/>
      </c>
      <c r="G88" s="14" t="str">
        <f>IF(E88="","",ROUND(IF(E88&lt;60,E88*$M$2,IF(E88&lt;80,425+(E88-60)*$M$3,IF(E88&lt;90,540+(E88-80)*$M$4,IF(E88&lt;110,600+(E88-90)*$M$5)))),0))</f>
        <v/>
      </c>
      <c r="H88" s="14" t="str">
        <f t="shared" si="11"/>
        <v/>
      </c>
      <c r="I88" s="14">
        <f t="shared" si="12"/>
        <v>479</v>
      </c>
      <c r="J88" s="14"/>
      <c r="K88" s="14"/>
      <c r="L88" s="14"/>
      <c r="M88" s="14"/>
      <c r="N88" s="14"/>
      <c r="O88">
        <v>109</v>
      </c>
      <c r="P88">
        <f t="shared" si="13"/>
        <v>553</v>
      </c>
      <c r="Q88">
        <f t="shared" si="14"/>
        <v>479</v>
      </c>
      <c r="R88" s="40">
        <f t="shared" si="15"/>
        <v>553.940994152672</v>
      </c>
      <c r="S88" s="41">
        <f t="shared" si="16"/>
        <v>0.15890443248214</v>
      </c>
      <c r="T88" s="41">
        <f t="shared" si="17"/>
        <v>0.15890443248214</v>
      </c>
    </row>
    <row r="89" spans="1:20">
      <c r="A89">
        <v>110</v>
      </c>
      <c r="B89">
        <v>510</v>
      </c>
      <c r="D89" s="14" t="str">
        <f>IF(VLOOKUP(A89,原始数据!$A:$Q,17,0)=0,"",VLOOKUP(A89,原始数据!$A:$Q,17,0))</f>
        <v/>
      </c>
      <c r="E89" s="14" t="str">
        <f t="shared" si="9"/>
        <v/>
      </c>
      <c r="F89" s="14" t="str">
        <f t="shared" si="10"/>
        <v/>
      </c>
      <c r="G89" s="14" t="str">
        <f>IF(E89="","",ROUND(IF(E89&lt;60,E89*$M$2,IF(E89&lt;80,425+(E89-60)*$M$3,IF(E89&lt;90,540+(E89-80)*$M$4,IF(E89&lt;110,600+(E89-90)*$M$5)))),0))</f>
        <v/>
      </c>
      <c r="H89" s="14" t="str">
        <f t="shared" si="11"/>
        <v/>
      </c>
      <c r="I89" s="14" t="str">
        <f t="shared" si="12"/>
        <v/>
      </c>
      <c r="J89" s="14"/>
      <c r="K89" s="14"/>
      <c r="L89" s="14"/>
      <c r="M89" s="14"/>
      <c r="N89" s="14"/>
      <c r="O89">
        <v>110</v>
      </c>
      <c r="P89">
        <f t="shared" si="13"/>
        <v>510</v>
      </c>
      <c r="Q89" t="str">
        <f t="shared" si="14"/>
        <v/>
      </c>
      <c r="R89" s="40">
        <f t="shared" si="15"/>
        <v>510</v>
      </c>
      <c r="S89" s="41">
        <f t="shared" si="16"/>
        <v>-0.536414725078155</v>
      </c>
      <c r="T89" s="41">
        <f t="shared" si="17"/>
        <v>-0.536414725078155</v>
      </c>
    </row>
    <row r="90" spans="1:20">
      <c r="A90">
        <v>111</v>
      </c>
      <c r="B90">
        <v>553</v>
      </c>
      <c r="C90">
        <v>455</v>
      </c>
      <c r="D90" s="14" t="str">
        <f>IF(VLOOKUP(A90,原始数据!$A:$Q,17,0)=0,"",VLOOKUP(A90,原始数据!$A:$Q,17,0))</f>
        <v/>
      </c>
      <c r="E90" s="14" t="str">
        <f t="shared" si="9"/>
        <v/>
      </c>
      <c r="F90" s="14" t="str">
        <f t="shared" si="10"/>
        <v/>
      </c>
      <c r="G90" s="14" t="str">
        <f>IF(E90="","",ROUND(IF(E90&lt;60,E90*$M$2,IF(E90&lt;80,425+(E90-60)*$M$3,IF(E90&lt;90,540+(E90-80)*$M$4,IF(E90&lt;110,600+(E90-90)*$M$5)))),0))</f>
        <v/>
      </c>
      <c r="H90" s="14" t="str">
        <f t="shared" si="11"/>
        <v/>
      </c>
      <c r="I90" s="14">
        <f t="shared" si="12"/>
        <v>455</v>
      </c>
      <c r="J90" s="14"/>
      <c r="K90" s="14"/>
      <c r="L90" s="14"/>
      <c r="M90" s="14"/>
      <c r="N90" s="14"/>
      <c r="O90">
        <v>111</v>
      </c>
      <c r="P90">
        <f t="shared" si="13"/>
        <v>553</v>
      </c>
      <c r="Q90">
        <f t="shared" si="14"/>
        <v>455</v>
      </c>
      <c r="R90" s="40">
        <f t="shared" si="15"/>
        <v>553</v>
      </c>
      <c r="S90" s="41">
        <f t="shared" si="16"/>
        <v>0.14401420812281</v>
      </c>
      <c r="T90" s="41">
        <f t="shared" si="17"/>
        <v>0.14401420812281</v>
      </c>
    </row>
    <row r="91" spans="1:20">
      <c r="A91">
        <v>112</v>
      </c>
      <c r="B91">
        <v>497</v>
      </c>
      <c r="D91" s="14" t="str">
        <f>IF(VLOOKUP(A91,原始数据!$A:$Q,17,0)=0,"",VLOOKUP(A91,原始数据!$A:$Q,17,0))</f>
        <v/>
      </c>
      <c r="E91" s="14" t="str">
        <f t="shared" si="9"/>
        <v/>
      </c>
      <c r="F91" s="14" t="str">
        <f t="shared" si="10"/>
        <v/>
      </c>
      <c r="G91" s="14" t="str">
        <f>IF(E91="","",ROUND(IF(E91&lt;60,E91*$M$2,IF(E91&lt;80,425+(E91-60)*$M$3,IF(E91&lt;90,540+(E91-80)*$M$4,IF(E91&lt;110,600+(E91-90)*$M$5)))),0))</f>
        <v/>
      </c>
      <c r="H91" s="14" t="str">
        <f t="shared" si="11"/>
        <v/>
      </c>
      <c r="I91" s="14" t="str">
        <f t="shared" si="12"/>
        <v/>
      </c>
      <c r="J91" s="14"/>
      <c r="K91" s="14"/>
      <c r="L91" s="14"/>
      <c r="M91" s="14"/>
      <c r="N91" s="14"/>
      <c r="O91">
        <v>112</v>
      </c>
      <c r="P91">
        <f t="shared" si="13"/>
        <v>497</v>
      </c>
      <c r="Q91" t="str">
        <f t="shared" si="14"/>
        <v/>
      </c>
      <c r="R91" s="40">
        <f t="shared" si="15"/>
        <v>497</v>
      </c>
      <c r="S91" s="41">
        <f t="shared" si="16"/>
        <v>-0.742125797906354</v>
      </c>
      <c r="T91" s="41">
        <f t="shared" si="17"/>
        <v>-0.742125797906354</v>
      </c>
    </row>
    <row r="92" spans="1:20">
      <c r="A92">
        <v>113</v>
      </c>
      <c r="B92">
        <v>520</v>
      </c>
      <c r="C92">
        <v>460</v>
      </c>
      <c r="D92" s="14" t="str">
        <f>IF(VLOOKUP(A92,原始数据!$A:$Q,17,0)=0,"",VLOOKUP(A92,原始数据!$A:$Q,17,0))</f>
        <v/>
      </c>
      <c r="E92" s="14" t="str">
        <f t="shared" si="9"/>
        <v/>
      </c>
      <c r="F92" s="14" t="str">
        <f t="shared" si="10"/>
        <v/>
      </c>
      <c r="G92" s="14" t="str">
        <f>IF(E92="","",ROUND(IF(E92&lt;60,E92*$M$2,IF(E92&lt;80,425+(E92-60)*$M$3,IF(E92&lt;90,540+(E92-80)*$M$4,IF(E92&lt;110,600+(E92-90)*$M$5)))),0))</f>
        <v/>
      </c>
      <c r="H92" s="14" t="str">
        <f t="shared" si="11"/>
        <v/>
      </c>
      <c r="I92" s="14">
        <f t="shared" si="12"/>
        <v>460</v>
      </c>
      <c r="J92" s="14"/>
      <c r="K92" s="14"/>
      <c r="L92" s="14"/>
      <c r="M92" s="14"/>
      <c r="N92" s="14"/>
      <c r="O92">
        <v>113</v>
      </c>
      <c r="P92">
        <f t="shared" si="13"/>
        <v>520</v>
      </c>
      <c r="Q92">
        <f t="shared" si="14"/>
        <v>460</v>
      </c>
      <c r="R92" s="40">
        <f t="shared" si="15"/>
        <v>531.968386868955</v>
      </c>
      <c r="S92" s="41">
        <f t="shared" si="16"/>
        <v>-0.188788538069111</v>
      </c>
      <c r="T92" s="41">
        <f t="shared" si="17"/>
        <v>-0.188788538069111</v>
      </c>
    </row>
    <row r="93" spans="1:20">
      <c r="A93">
        <v>115</v>
      </c>
      <c r="B93">
        <v>501</v>
      </c>
      <c r="C93">
        <v>446</v>
      </c>
      <c r="D93" s="14" t="str">
        <f>IF(VLOOKUP(A93,原始数据!$A:$Q,17,0)=0,"",VLOOKUP(A93,原始数据!$A:$Q,17,0))</f>
        <v/>
      </c>
      <c r="E93" s="14" t="str">
        <f t="shared" si="9"/>
        <v/>
      </c>
      <c r="F93" s="14" t="str">
        <f t="shared" si="10"/>
        <v/>
      </c>
      <c r="G93" s="14" t="str">
        <f>IF(E93="","",ROUND(IF(E93&lt;60,E93*$M$2,IF(E93&lt;80,425+(E93-60)*$M$3,IF(E93&lt;90,540+(E93-80)*$M$4,IF(E93&lt;110,600+(E93-90)*$M$5)))),0))</f>
        <v/>
      </c>
      <c r="H93" s="14" t="str">
        <f t="shared" si="11"/>
        <v/>
      </c>
      <c r="I93" s="14">
        <f t="shared" si="12"/>
        <v>446</v>
      </c>
      <c r="J93" s="14"/>
      <c r="K93" s="14"/>
      <c r="L93" s="14"/>
      <c r="M93" s="14"/>
      <c r="N93" s="14"/>
      <c r="O93">
        <v>115</v>
      </c>
      <c r="P93">
        <f t="shared" si="13"/>
        <v>501</v>
      </c>
      <c r="Q93">
        <f t="shared" si="14"/>
        <v>446</v>
      </c>
      <c r="R93" s="40">
        <f t="shared" si="15"/>
        <v>515.778044659899</v>
      </c>
      <c r="S93" s="41">
        <f t="shared" si="16"/>
        <v>-0.444983358475296</v>
      </c>
      <c r="T93" s="41">
        <f t="shared" si="17"/>
        <v>-0.444983358475296</v>
      </c>
    </row>
    <row r="94" spans="1:20">
      <c r="A94">
        <v>116</v>
      </c>
      <c r="B94">
        <v>479</v>
      </c>
      <c r="C94">
        <v>448</v>
      </c>
      <c r="D94" s="14" t="str">
        <f>IF(VLOOKUP(A94,原始数据!$A:$Q,17,0)=0,"",VLOOKUP(A94,原始数据!$A:$Q,17,0))</f>
        <v/>
      </c>
      <c r="E94" s="14" t="str">
        <f t="shared" si="9"/>
        <v/>
      </c>
      <c r="F94" s="14" t="str">
        <f t="shared" si="10"/>
        <v/>
      </c>
      <c r="G94" s="14" t="str">
        <f>IF(E94="","",ROUND(IF(E94&lt;60,E94*$M$2,IF(E94&lt;80,425+(E94-60)*$M$3,IF(E94&lt;90,540+(E94-80)*$M$4,IF(E94&lt;110,600+(E94-90)*$M$5)))),0))</f>
        <v/>
      </c>
      <c r="H94" s="14" t="str">
        <f t="shared" si="11"/>
        <v/>
      </c>
      <c r="I94" s="14">
        <f t="shared" si="12"/>
        <v>448</v>
      </c>
      <c r="J94" s="14"/>
      <c r="K94" s="14"/>
      <c r="L94" s="14"/>
      <c r="M94" s="14"/>
      <c r="N94" s="14"/>
      <c r="O94">
        <v>116</v>
      </c>
      <c r="P94">
        <f t="shared" si="13"/>
        <v>479</v>
      </c>
      <c r="Q94">
        <f t="shared" si="14"/>
        <v>448</v>
      </c>
      <c r="R94" s="40">
        <f t="shared" si="15"/>
        <v>518.090950689765</v>
      </c>
      <c r="S94" s="41">
        <f t="shared" si="16"/>
        <v>-0.408384098417269</v>
      </c>
      <c r="T94" s="41">
        <f t="shared" si="17"/>
        <v>-0.408384098417269</v>
      </c>
    </row>
    <row r="95" spans="1:20">
      <c r="A95">
        <v>117</v>
      </c>
      <c r="B95">
        <v>499</v>
      </c>
      <c r="D95" s="14" t="str">
        <f>IF(VLOOKUP(A95,原始数据!$A:$Q,17,0)=0,"",VLOOKUP(A95,原始数据!$A:$Q,17,0))</f>
        <v/>
      </c>
      <c r="E95" s="14" t="str">
        <f t="shared" si="9"/>
        <v/>
      </c>
      <c r="F95" s="14" t="str">
        <f t="shared" si="10"/>
        <v/>
      </c>
      <c r="G95" s="14" t="str">
        <f>IF(E95="","",ROUND(IF(E95&lt;60,E95*$M$2,IF(E95&lt;80,425+(E95-60)*$M$3,IF(E95&lt;90,540+(E95-80)*$M$4,IF(E95&lt;110,600+(E95-90)*$M$5)))),0))</f>
        <v/>
      </c>
      <c r="H95" s="14" t="str">
        <f t="shared" si="11"/>
        <v/>
      </c>
      <c r="I95" s="14" t="str">
        <f t="shared" si="12"/>
        <v/>
      </c>
      <c r="J95" s="14"/>
      <c r="K95" s="14"/>
      <c r="L95" s="14"/>
      <c r="M95" s="14"/>
      <c r="N95" s="14"/>
      <c r="O95">
        <v>117</v>
      </c>
      <c r="P95">
        <f t="shared" si="13"/>
        <v>499</v>
      </c>
      <c r="Q95" t="str">
        <f t="shared" si="14"/>
        <v/>
      </c>
      <c r="R95" s="40">
        <f t="shared" si="15"/>
        <v>499</v>
      </c>
      <c r="S95" s="41">
        <f t="shared" si="16"/>
        <v>-0.710477940548169</v>
      </c>
      <c r="T95" s="41">
        <f t="shared" si="17"/>
        <v>-0.710477940548169</v>
      </c>
    </row>
    <row r="96" spans="1:20">
      <c r="A96">
        <v>118</v>
      </c>
      <c r="B96">
        <v>507</v>
      </c>
      <c r="C96">
        <v>499</v>
      </c>
      <c r="D96" s="14" t="str">
        <f>IF(VLOOKUP(A96,原始数据!$A:$Q,17,0)=0,"",VLOOKUP(A96,原始数据!$A:$Q,17,0))</f>
        <v/>
      </c>
      <c r="E96" s="14" t="str">
        <f t="shared" si="9"/>
        <v/>
      </c>
      <c r="F96" s="14" t="str">
        <f t="shared" si="10"/>
        <v/>
      </c>
      <c r="G96" s="14" t="str">
        <f>IF(E96="","",ROUND(IF(E96&lt;60,E96*$M$2,IF(E96&lt;80,425+(E96-60)*$M$3,IF(E96&lt;90,540+(E96-80)*$M$4,IF(E96&lt;110,600+(E96-90)*$M$5)))),0))</f>
        <v/>
      </c>
      <c r="H96" s="14" t="str">
        <f t="shared" si="11"/>
        <v/>
      </c>
      <c r="I96" s="14">
        <f t="shared" si="12"/>
        <v>499</v>
      </c>
      <c r="J96" s="14"/>
      <c r="K96" s="14"/>
      <c r="L96" s="14"/>
      <c r="M96" s="14"/>
      <c r="N96" s="14"/>
      <c r="O96">
        <v>118</v>
      </c>
      <c r="P96">
        <f t="shared" si="13"/>
        <v>507</v>
      </c>
      <c r="Q96">
        <f t="shared" si="14"/>
        <v>499</v>
      </c>
      <c r="R96" s="40">
        <f t="shared" si="15"/>
        <v>577.070054451323</v>
      </c>
      <c r="S96" s="41">
        <f t="shared" si="16"/>
        <v>0.524897033062404</v>
      </c>
      <c r="T96" s="41">
        <f t="shared" si="17"/>
        <v>0.524897033062404</v>
      </c>
    </row>
    <row r="97" spans="1:20">
      <c r="A97">
        <v>119</v>
      </c>
      <c r="B97">
        <v>517</v>
      </c>
      <c r="C97">
        <v>434</v>
      </c>
      <c r="D97" s="14" t="str">
        <f>IF(VLOOKUP(A97,原始数据!$A:$Q,17,0)=0,"",VLOOKUP(A97,原始数据!$A:$Q,17,0))</f>
        <v/>
      </c>
      <c r="E97" s="14" t="str">
        <f t="shared" si="9"/>
        <v/>
      </c>
      <c r="F97" s="14" t="str">
        <f t="shared" si="10"/>
        <v/>
      </c>
      <c r="G97" s="14" t="str">
        <f>IF(E97="","",ROUND(IF(E97&lt;60,E97*$M$2,IF(E97&lt;80,425+(E97-60)*$M$3,IF(E97&lt;90,540+(E97-80)*$M$4,IF(E97&lt;110,600+(E97-90)*$M$5)))),0))</f>
        <v/>
      </c>
      <c r="H97" s="14" t="str">
        <f t="shared" si="11"/>
        <v/>
      </c>
      <c r="I97" s="14">
        <f t="shared" si="12"/>
        <v>434</v>
      </c>
      <c r="J97" s="14"/>
      <c r="K97" s="14"/>
      <c r="L97" s="14"/>
      <c r="M97" s="14"/>
      <c r="N97" s="14"/>
      <c r="O97">
        <v>119</v>
      </c>
      <c r="P97">
        <f t="shared" si="13"/>
        <v>517</v>
      </c>
      <c r="Q97">
        <f t="shared" si="14"/>
        <v>434</v>
      </c>
      <c r="R97" s="40">
        <f t="shared" si="15"/>
        <v>517</v>
      </c>
      <c r="S97" s="41">
        <f t="shared" si="16"/>
        <v>-0.42564722432451</v>
      </c>
      <c r="T97" s="41">
        <f t="shared" si="17"/>
        <v>-0.42564722432451</v>
      </c>
    </row>
    <row r="98" spans="1:20">
      <c r="A98">
        <v>120</v>
      </c>
      <c r="B98">
        <v>527</v>
      </c>
      <c r="C98">
        <v>483</v>
      </c>
      <c r="D98" s="14" t="str">
        <f>IF(VLOOKUP(A98,原始数据!$A:$Q,17,0)=0,"",VLOOKUP(A98,原始数据!$A:$Q,17,0))</f>
        <v/>
      </c>
      <c r="E98" s="14" t="str">
        <f t="shared" si="9"/>
        <v/>
      </c>
      <c r="F98" s="14" t="str">
        <f t="shared" si="10"/>
        <v/>
      </c>
      <c r="G98" s="14" t="str">
        <f>IF(E98="","",ROUND(IF(E98&lt;60,E98*$M$2,IF(E98&lt;80,425+(E98-60)*$M$3,IF(E98&lt;90,540+(E98-80)*$M$4,IF(E98&lt;110,600+(E98-90)*$M$5)))),0))</f>
        <v/>
      </c>
      <c r="H98" s="14" t="str">
        <f t="shared" si="11"/>
        <v/>
      </c>
      <c r="I98" s="14">
        <f t="shared" si="12"/>
        <v>483</v>
      </c>
      <c r="J98" s="14"/>
      <c r="K98" s="14"/>
      <c r="L98" s="14"/>
      <c r="M98" s="14"/>
      <c r="N98" s="14"/>
      <c r="O98">
        <v>120</v>
      </c>
      <c r="P98">
        <f t="shared" si="13"/>
        <v>527</v>
      </c>
      <c r="Q98">
        <f t="shared" si="14"/>
        <v>483</v>
      </c>
      <c r="R98" s="40">
        <f t="shared" si="15"/>
        <v>558.566806212402</v>
      </c>
      <c r="S98" s="41">
        <f t="shared" si="16"/>
        <v>0.232102952598193</v>
      </c>
      <c r="T98" s="41">
        <f t="shared" si="17"/>
        <v>0.232102952598193</v>
      </c>
    </row>
    <row r="99" spans="1:20">
      <c r="A99">
        <v>121</v>
      </c>
      <c r="B99">
        <v>614</v>
      </c>
      <c r="C99">
        <v>584</v>
      </c>
      <c r="D99" s="14" t="str">
        <f>IF(VLOOKUP(A99,原始数据!$A:$Q,17,0)=0,"",VLOOKUP(A99,原始数据!$A:$Q,17,0))</f>
        <v/>
      </c>
      <c r="E99" s="14" t="str">
        <f t="shared" si="9"/>
        <v/>
      </c>
      <c r="F99" s="14" t="str">
        <f t="shared" si="10"/>
        <v/>
      </c>
      <c r="G99" s="14" t="str">
        <f>IF(E99="","",ROUND(IF(E99&lt;60,E99*$M$2,IF(E99&lt;80,425+(E99-60)*$M$3,IF(E99&lt;90,540+(E99-80)*$M$4,IF(E99&lt;110,600+(E99-90)*$M$5)))),0))</f>
        <v/>
      </c>
      <c r="H99" s="14" t="str">
        <f t="shared" si="11"/>
        <v/>
      </c>
      <c r="I99" s="14">
        <f t="shared" si="12"/>
        <v>584</v>
      </c>
      <c r="J99" s="14"/>
      <c r="K99" s="14"/>
      <c r="L99" s="14"/>
      <c r="M99" s="14"/>
      <c r="N99" s="14"/>
      <c r="O99">
        <v>121</v>
      </c>
      <c r="P99">
        <f t="shared" si="13"/>
        <v>614</v>
      </c>
      <c r="Q99">
        <f t="shared" si="14"/>
        <v>584</v>
      </c>
      <c r="R99" s="40">
        <f t="shared" si="15"/>
        <v>675.368560720586</v>
      </c>
      <c r="S99" s="41">
        <f t="shared" si="16"/>
        <v>2.08036558552852</v>
      </c>
      <c r="T99" s="41">
        <f t="shared" si="17"/>
        <v>2.08036558552852</v>
      </c>
    </row>
    <row r="100" spans="1:20">
      <c r="A100">
        <v>122</v>
      </c>
      <c r="B100">
        <v>553</v>
      </c>
      <c r="C100">
        <v>481</v>
      </c>
      <c r="D100" s="14" t="str">
        <f>IF(VLOOKUP(A100,原始数据!$A:$Q,17,0)=0,"",VLOOKUP(A100,原始数据!$A:$Q,17,0))</f>
        <v/>
      </c>
      <c r="E100" s="14" t="str">
        <f t="shared" si="9"/>
        <v/>
      </c>
      <c r="F100" s="14" t="str">
        <f t="shared" si="10"/>
        <v/>
      </c>
      <c r="G100" s="14" t="str">
        <f>IF(E100="","",ROUND(IF(E100&lt;60,E100*$M$2,IF(E100&lt;80,425+(E100-60)*$M$3,IF(E100&lt;90,540+(E100-80)*$M$4,IF(E100&lt;110,600+(E100-90)*$M$5)))),0))</f>
        <v/>
      </c>
      <c r="H100" s="14" t="str">
        <f t="shared" si="11"/>
        <v/>
      </c>
      <c r="I100" s="14">
        <f t="shared" si="12"/>
        <v>481</v>
      </c>
      <c r="J100" s="14"/>
      <c r="K100" s="14"/>
      <c r="L100" s="14"/>
      <c r="M100" s="14"/>
      <c r="N100" s="14"/>
      <c r="O100">
        <v>122</v>
      </c>
      <c r="P100">
        <f t="shared" si="13"/>
        <v>553</v>
      </c>
      <c r="Q100">
        <f t="shared" si="14"/>
        <v>481</v>
      </c>
      <c r="R100" s="40">
        <f t="shared" si="15"/>
        <v>556.253900182537</v>
      </c>
      <c r="S100" s="41">
        <f t="shared" si="16"/>
        <v>0.195503692540165</v>
      </c>
      <c r="T100" s="41">
        <f t="shared" si="17"/>
        <v>0.195503692540165</v>
      </c>
    </row>
    <row r="101" spans="1:20">
      <c r="A101">
        <v>124</v>
      </c>
      <c r="B101">
        <v>503</v>
      </c>
      <c r="C101">
        <v>444</v>
      </c>
      <c r="D101" s="14" t="str">
        <f>IF(VLOOKUP(A101,原始数据!$A:$Q,17,0)=0,"",VLOOKUP(A101,原始数据!$A:$Q,17,0))</f>
        <v/>
      </c>
      <c r="E101" s="14" t="str">
        <f t="shared" si="9"/>
        <v/>
      </c>
      <c r="F101" s="14" t="str">
        <f t="shared" si="10"/>
        <v/>
      </c>
      <c r="G101" s="14" t="str">
        <f>IF(E101="","",ROUND(IF(E101&lt;60,E101*$M$2,IF(E101&lt;80,425+(E101-60)*$M$3,IF(E101&lt;90,540+(E101-80)*$M$4,IF(E101&lt;110,600+(E101-90)*$M$5)))),0))</f>
        <v/>
      </c>
      <c r="H101" s="14" t="str">
        <f t="shared" si="11"/>
        <v/>
      </c>
      <c r="I101" s="14">
        <f t="shared" si="12"/>
        <v>444</v>
      </c>
      <c r="J101" s="14"/>
      <c r="K101" s="14"/>
      <c r="L101" s="14"/>
      <c r="M101" s="14"/>
      <c r="N101" s="14"/>
      <c r="O101">
        <v>124</v>
      </c>
      <c r="P101">
        <f t="shared" si="13"/>
        <v>503</v>
      </c>
      <c r="Q101">
        <f t="shared" si="14"/>
        <v>444</v>
      </c>
      <c r="R101" s="40">
        <f t="shared" si="15"/>
        <v>513.465138630035</v>
      </c>
      <c r="S101" s="41">
        <f t="shared" si="16"/>
        <v>-0.481582618533322</v>
      </c>
      <c r="T101" s="41">
        <f t="shared" si="17"/>
        <v>-0.481582618533322</v>
      </c>
    </row>
    <row r="102" spans="1:20">
      <c r="A102">
        <v>125</v>
      </c>
      <c r="B102">
        <v>455</v>
      </c>
      <c r="D102" s="14" t="str">
        <f>IF(VLOOKUP(A102,原始数据!$A:$Q,17,0)=0,"",VLOOKUP(A102,原始数据!$A:$Q,17,0))</f>
        <v/>
      </c>
      <c r="E102" s="14" t="str">
        <f t="shared" si="9"/>
        <v/>
      </c>
      <c r="F102" s="14" t="str">
        <f t="shared" si="10"/>
        <v/>
      </c>
      <c r="G102" s="14" t="str">
        <f>IF(E102="","",ROUND(IF(E102&lt;60,E102*$M$2,IF(E102&lt;80,425+(E102-60)*$M$3,IF(E102&lt;90,540+(E102-80)*$M$4,IF(E102&lt;110,600+(E102-90)*$M$5)))),0))</f>
        <v/>
      </c>
      <c r="H102" s="14" t="str">
        <f t="shared" si="11"/>
        <v/>
      </c>
      <c r="I102" s="14" t="str">
        <f t="shared" si="12"/>
        <v/>
      </c>
      <c r="J102" s="14"/>
      <c r="K102" s="14"/>
      <c r="L102" s="14"/>
      <c r="M102" s="14"/>
      <c r="N102" s="14"/>
      <c r="O102">
        <v>125</v>
      </c>
      <c r="P102">
        <f t="shared" si="13"/>
        <v>455</v>
      </c>
      <c r="Q102" t="str">
        <f t="shared" si="14"/>
        <v/>
      </c>
      <c r="R102" s="40">
        <f t="shared" si="15"/>
        <v>455</v>
      </c>
      <c r="S102" s="41">
        <f t="shared" si="16"/>
        <v>-1.40673080242823</v>
      </c>
      <c r="T102" s="41">
        <f t="shared" si="17"/>
        <v>-1.40673080242823</v>
      </c>
    </row>
    <row r="103" spans="1:20">
      <c r="A103">
        <v>126</v>
      </c>
      <c r="B103">
        <v>586</v>
      </c>
      <c r="C103">
        <v>513</v>
      </c>
      <c r="D103" s="14" t="str">
        <f>IF(VLOOKUP(A103,原始数据!$A:$Q,17,0)=0,"",VLOOKUP(A103,原始数据!$A:$Q,17,0))</f>
        <v/>
      </c>
      <c r="E103" s="14" t="str">
        <f t="shared" si="9"/>
        <v/>
      </c>
      <c r="F103" s="14" t="str">
        <f t="shared" si="10"/>
        <v/>
      </c>
      <c r="G103" s="14" t="str">
        <f>IF(E103="","",ROUND(IF(E103&lt;60,E103*$M$2,IF(E103&lt;80,425+(E103-60)*$M$3,IF(E103&lt;90,540+(E103-80)*$M$4,IF(E103&lt;110,600+(E103-90)*$M$5)))),0))</f>
        <v/>
      </c>
      <c r="H103" s="14" t="str">
        <f t="shared" si="11"/>
        <v/>
      </c>
      <c r="I103" s="14">
        <f t="shared" si="12"/>
        <v>513</v>
      </c>
      <c r="J103" s="14"/>
      <c r="K103" s="14"/>
      <c r="L103" s="14"/>
      <c r="M103" s="14"/>
      <c r="N103" s="14"/>
      <c r="O103">
        <v>126</v>
      </c>
      <c r="P103">
        <f t="shared" si="13"/>
        <v>586</v>
      </c>
      <c r="Q103">
        <f t="shared" si="14"/>
        <v>513</v>
      </c>
      <c r="R103" s="40">
        <f t="shared" si="15"/>
        <v>593.260396660378</v>
      </c>
      <c r="S103" s="41">
        <f t="shared" si="16"/>
        <v>0.781091853468587</v>
      </c>
      <c r="T103" s="41">
        <f t="shared" si="17"/>
        <v>0.781091853468587</v>
      </c>
    </row>
    <row r="104" spans="1:20">
      <c r="A104">
        <v>127</v>
      </c>
      <c r="B104">
        <v>535</v>
      </c>
      <c r="C104">
        <v>494</v>
      </c>
      <c r="D104" s="14" t="str">
        <f>IF(VLOOKUP(A104,原始数据!$A:$Q,17,0)=0,"",VLOOKUP(A104,原始数据!$A:$Q,17,0))</f>
        <v/>
      </c>
      <c r="E104" s="14" t="str">
        <f t="shared" si="9"/>
        <v/>
      </c>
      <c r="F104" s="14" t="str">
        <f t="shared" si="10"/>
        <v/>
      </c>
      <c r="G104" s="14" t="str">
        <f>IF(E104="","",ROUND(IF(E104&lt;60,E104*$M$2,IF(E104&lt;80,425+(E104-60)*$M$3,IF(E104&lt;90,540+(E104-80)*$M$4,IF(E104&lt;110,600+(E104-90)*$M$5)))),0))</f>
        <v/>
      </c>
      <c r="H104" s="14" t="str">
        <f t="shared" si="11"/>
        <v/>
      </c>
      <c r="I104" s="14">
        <f t="shared" si="12"/>
        <v>494</v>
      </c>
      <c r="J104" s="14"/>
      <c r="K104" s="14"/>
      <c r="L104" s="14"/>
      <c r="M104" s="14"/>
      <c r="N104" s="14"/>
      <c r="O104">
        <v>127</v>
      </c>
      <c r="P104">
        <f t="shared" si="13"/>
        <v>535</v>
      </c>
      <c r="Q104">
        <f t="shared" si="14"/>
        <v>494</v>
      </c>
      <c r="R104" s="40">
        <f t="shared" si="15"/>
        <v>571.28778937666</v>
      </c>
      <c r="S104" s="41">
        <f t="shared" si="16"/>
        <v>0.433398882917336</v>
      </c>
      <c r="T104" s="41">
        <f t="shared" si="17"/>
        <v>0.433398882917336</v>
      </c>
    </row>
    <row r="105" spans="1:20">
      <c r="A105">
        <v>129</v>
      </c>
      <c r="B105">
        <v>429</v>
      </c>
      <c r="C105">
        <v>420</v>
      </c>
      <c r="D105" s="14" t="str">
        <f>IF(VLOOKUP(A105,原始数据!$A:$Q,17,0)=0,"",VLOOKUP(A105,原始数据!$A:$Q,17,0))</f>
        <v/>
      </c>
      <c r="E105" s="14" t="str">
        <f t="shared" si="9"/>
        <v/>
      </c>
      <c r="F105" s="14" t="str">
        <f t="shared" si="10"/>
        <v/>
      </c>
      <c r="G105" s="14" t="str">
        <f>IF(E105="","",ROUND(IF(E105&lt;60,E105*$M$2,IF(E105&lt;80,425+(E105-60)*$M$3,IF(E105&lt;90,540+(E105-80)*$M$4,IF(E105&lt;110,600+(E105-90)*$M$5)))),0))</f>
        <v/>
      </c>
      <c r="H105" s="14" t="str">
        <f t="shared" si="11"/>
        <v/>
      </c>
      <c r="I105" s="14">
        <f t="shared" si="12"/>
        <v>420</v>
      </c>
      <c r="J105" s="14"/>
      <c r="K105" s="14"/>
      <c r="L105" s="14"/>
      <c r="M105" s="14"/>
      <c r="N105" s="14"/>
      <c r="O105">
        <v>129</v>
      </c>
      <c r="P105">
        <f t="shared" si="13"/>
        <v>429</v>
      </c>
      <c r="Q105">
        <f t="shared" si="14"/>
        <v>420</v>
      </c>
      <c r="R105" s="40">
        <f t="shared" si="15"/>
        <v>485.710266271654</v>
      </c>
      <c r="S105" s="41">
        <f t="shared" si="16"/>
        <v>-0.920773739229639</v>
      </c>
      <c r="T105" s="41">
        <f t="shared" si="17"/>
        <v>-0.920773739229639</v>
      </c>
    </row>
    <row r="106" spans="1:20">
      <c r="A106">
        <v>130</v>
      </c>
      <c r="B106">
        <v>429</v>
      </c>
      <c r="D106" s="14" t="str">
        <f>IF(VLOOKUP(A106,原始数据!$A:$Q,17,0)=0,"",VLOOKUP(A106,原始数据!$A:$Q,17,0))</f>
        <v/>
      </c>
      <c r="E106" s="14" t="str">
        <f t="shared" si="9"/>
        <v/>
      </c>
      <c r="F106" s="14" t="str">
        <f t="shared" si="10"/>
        <v/>
      </c>
      <c r="G106" s="14" t="str">
        <f>IF(E106="","",ROUND(IF(E106&lt;60,E106*$M$2,IF(E106&lt;80,425+(E106-60)*$M$3,IF(E106&lt;90,540+(E106-80)*$M$4,IF(E106&lt;110,600+(E106-90)*$M$5)))),0))</f>
        <v/>
      </c>
      <c r="H106" s="14" t="str">
        <f t="shared" si="11"/>
        <v/>
      </c>
      <c r="I106" s="14" t="str">
        <f t="shared" si="12"/>
        <v/>
      </c>
      <c r="J106" s="14"/>
      <c r="K106" s="14"/>
      <c r="L106" s="14"/>
      <c r="M106" s="14"/>
      <c r="N106" s="14"/>
      <c r="O106">
        <v>130</v>
      </c>
      <c r="P106">
        <f t="shared" si="13"/>
        <v>429</v>
      </c>
      <c r="Q106" t="str">
        <f t="shared" si="14"/>
        <v/>
      </c>
      <c r="R106" s="40">
        <f t="shared" si="15"/>
        <v>429</v>
      </c>
      <c r="S106" s="41">
        <f t="shared" si="16"/>
        <v>-1.81815294808462</v>
      </c>
      <c r="T106" s="41">
        <f t="shared" si="17"/>
        <v>-1.81815294808462</v>
      </c>
    </row>
    <row r="107" spans="1:20">
      <c r="A107">
        <v>131</v>
      </c>
      <c r="B107">
        <v>482</v>
      </c>
      <c r="C107">
        <v>523</v>
      </c>
      <c r="D107" s="14" t="str">
        <f>IF(VLOOKUP(A107,原始数据!$A:$Q,17,0)=0,"",VLOOKUP(A107,原始数据!$A:$Q,17,0))</f>
        <v/>
      </c>
      <c r="E107" s="14" t="str">
        <f t="shared" si="9"/>
        <v/>
      </c>
      <c r="F107" s="14" t="str">
        <f t="shared" si="10"/>
        <v/>
      </c>
      <c r="G107" s="14" t="str">
        <f>IF(E107="","",ROUND(IF(E107&lt;60,E107*$M$2,IF(E107&lt;80,425+(E107-60)*$M$3,IF(E107&lt;90,540+(E107-80)*$M$4,IF(E107&lt;110,600+(E107-90)*$M$5)))),0))</f>
        <v/>
      </c>
      <c r="H107" s="14" t="str">
        <f t="shared" si="11"/>
        <v/>
      </c>
      <c r="I107" s="14">
        <f t="shared" si="12"/>
        <v>523</v>
      </c>
      <c r="J107" s="14"/>
      <c r="K107" s="14"/>
      <c r="L107" s="14"/>
      <c r="M107" s="14"/>
      <c r="N107" s="14"/>
      <c r="O107">
        <v>131</v>
      </c>
      <c r="P107">
        <f t="shared" si="13"/>
        <v>482</v>
      </c>
      <c r="Q107">
        <f t="shared" si="14"/>
        <v>523</v>
      </c>
      <c r="R107" s="40">
        <f t="shared" si="15"/>
        <v>604.824926809703</v>
      </c>
      <c r="S107" s="41">
        <f t="shared" si="16"/>
        <v>0.96408815375872</v>
      </c>
      <c r="T107" s="41">
        <f t="shared" si="17"/>
        <v>0.96408815375872</v>
      </c>
    </row>
    <row r="108" spans="1:20">
      <c r="A108">
        <v>132</v>
      </c>
      <c r="B108">
        <v>541</v>
      </c>
      <c r="C108">
        <v>496</v>
      </c>
      <c r="D108" s="14" t="str">
        <f>IF(VLOOKUP(A108,原始数据!$A:$Q,17,0)=0,"",VLOOKUP(A108,原始数据!$A:$Q,17,0))</f>
        <v/>
      </c>
      <c r="E108" s="14" t="str">
        <f t="shared" si="9"/>
        <v/>
      </c>
      <c r="F108" s="14" t="str">
        <f t="shared" si="10"/>
        <v/>
      </c>
      <c r="G108" s="14" t="str">
        <f>IF(E108="","",ROUND(IF(E108&lt;60,E108*$M$2,IF(E108&lt;80,425+(E108-60)*$M$3,IF(E108&lt;90,540+(E108-80)*$M$4,IF(E108&lt;110,600+(E108-90)*$M$5)))),0))</f>
        <v/>
      </c>
      <c r="H108" s="14" t="str">
        <f t="shared" si="11"/>
        <v/>
      </c>
      <c r="I108" s="14">
        <f t="shared" si="12"/>
        <v>496</v>
      </c>
      <c r="J108" s="14"/>
      <c r="K108" s="14"/>
      <c r="L108" s="14"/>
      <c r="M108" s="14"/>
      <c r="N108" s="14"/>
      <c r="O108">
        <v>132</v>
      </c>
      <c r="P108">
        <f t="shared" si="13"/>
        <v>541</v>
      </c>
      <c r="Q108">
        <f t="shared" si="14"/>
        <v>496</v>
      </c>
      <c r="R108" s="40">
        <f t="shared" si="15"/>
        <v>573.600695406525</v>
      </c>
      <c r="S108" s="41">
        <f t="shared" si="16"/>
        <v>0.469998142975364</v>
      </c>
      <c r="T108" s="41">
        <f t="shared" si="17"/>
        <v>0.469998142975364</v>
      </c>
    </row>
    <row r="109" spans="1:20">
      <c r="A109">
        <v>133</v>
      </c>
      <c r="B109">
        <v>531</v>
      </c>
      <c r="C109">
        <v>458</v>
      </c>
      <c r="D109" s="14" t="str">
        <f>IF(VLOOKUP(A109,原始数据!$A:$Q,17,0)=0,"",VLOOKUP(A109,原始数据!$A:$Q,17,0))</f>
        <v/>
      </c>
      <c r="E109" s="14" t="str">
        <f t="shared" si="9"/>
        <v/>
      </c>
      <c r="F109" s="14" t="str">
        <f t="shared" si="10"/>
        <v/>
      </c>
      <c r="G109" s="14" t="str">
        <f>IF(E109="","",ROUND(IF(E109&lt;60,E109*$M$2,IF(E109&lt;80,425+(E109-60)*$M$3,IF(E109&lt;90,540+(E109-80)*$M$4,IF(E109&lt;110,600+(E109-90)*$M$5)))),0))</f>
        <v/>
      </c>
      <c r="H109" s="14" t="str">
        <f t="shared" si="11"/>
        <v/>
      </c>
      <c r="I109" s="14">
        <f t="shared" si="12"/>
        <v>458</v>
      </c>
      <c r="J109" s="14"/>
      <c r="K109" s="14"/>
      <c r="L109" s="14"/>
      <c r="M109" s="14"/>
      <c r="N109" s="14"/>
      <c r="O109">
        <v>133</v>
      </c>
      <c r="P109">
        <f t="shared" si="13"/>
        <v>531</v>
      </c>
      <c r="Q109">
        <f t="shared" si="14"/>
        <v>458</v>
      </c>
      <c r="R109" s="40">
        <f t="shared" si="15"/>
        <v>531</v>
      </c>
      <c r="S109" s="41">
        <f t="shared" si="16"/>
        <v>-0.204112222817219</v>
      </c>
      <c r="T109" s="41">
        <f t="shared" si="17"/>
        <v>-0.204112222817219</v>
      </c>
    </row>
    <row r="110" spans="1:20">
      <c r="A110">
        <v>134</v>
      </c>
      <c r="B110">
        <v>461</v>
      </c>
      <c r="C110">
        <v>432</v>
      </c>
      <c r="D110" s="14" t="str">
        <f>IF(VLOOKUP(A110,原始数据!$A:$Q,17,0)=0,"",VLOOKUP(A110,原始数据!$A:$Q,17,0))</f>
        <v/>
      </c>
      <c r="E110" s="14" t="str">
        <f t="shared" si="9"/>
        <v/>
      </c>
      <c r="F110" s="14" t="str">
        <f t="shared" si="10"/>
        <v/>
      </c>
      <c r="G110" s="14" t="str">
        <f>IF(E110="","",ROUND(IF(E110&lt;60,E110*$M$2,IF(E110&lt;80,425+(E110-60)*$M$3,IF(E110&lt;90,540+(E110-80)*$M$4,IF(E110&lt;110,600+(E110-90)*$M$5)))),0))</f>
        <v/>
      </c>
      <c r="H110" s="14" t="str">
        <f t="shared" si="11"/>
        <v/>
      </c>
      <c r="I110" s="14">
        <f t="shared" si="12"/>
        <v>432</v>
      </c>
      <c r="J110" s="14"/>
      <c r="K110" s="14"/>
      <c r="L110" s="14"/>
      <c r="M110" s="14"/>
      <c r="N110" s="14"/>
      <c r="O110">
        <v>134</v>
      </c>
      <c r="P110">
        <f t="shared" si="13"/>
        <v>461</v>
      </c>
      <c r="Q110">
        <f t="shared" si="14"/>
        <v>432</v>
      </c>
      <c r="R110" s="40">
        <f t="shared" si="15"/>
        <v>499.587702450844</v>
      </c>
      <c r="S110" s="41">
        <f t="shared" si="16"/>
        <v>-0.701178178881481</v>
      </c>
      <c r="T110" s="41">
        <f t="shared" si="17"/>
        <v>-0.701178178881481</v>
      </c>
    </row>
    <row r="111" spans="1:20">
      <c r="A111">
        <v>136</v>
      </c>
      <c r="B111">
        <v>494</v>
      </c>
      <c r="C111">
        <v>476</v>
      </c>
      <c r="D111" s="14" t="str">
        <f>IF(VLOOKUP(A111,原始数据!$A:$Q,17,0)=0,"",VLOOKUP(A111,原始数据!$A:$Q,17,0))</f>
        <v/>
      </c>
      <c r="E111" s="14" t="str">
        <f t="shared" si="9"/>
        <v/>
      </c>
      <c r="F111" s="14" t="str">
        <f t="shared" si="10"/>
        <v/>
      </c>
      <c r="G111" s="14" t="str">
        <f>IF(E111="","",ROUND(IF(E111&lt;60,E111*$M$2,IF(E111&lt;80,425+(E111-60)*$M$3,IF(E111&lt;90,540+(E111-80)*$M$4,IF(E111&lt;110,600+(E111-90)*$M$5)))),0))</f>
        <v/>
      </c>
      <c r="H111" s="14" t="str">
        <f t="shared" si="11"/>
        <v/>
      </c>
      <c r="I111" s="14">
        <f t="shared" si="12"/>
        <v>476</v>
      </c>
      <c r="J111" s="14"/>
      <c r="K111" s="14"/>
      <c r="L111" s="14"/>
      <c r="M111" s="14"/>
      <c r="N111" s="14"/>
      <c r="O111">
        <v>136</v>
      </c>
      <c r="P111">
        <f t="shared" si="13"/>
        <v>494</v>
      </c>
      <c r="Q111">
        <f t="shared" si="14"/>
        <v>476</v>
      </c>
      <c r="R111" s="40">
        <f t="shared" si="15"/>
        <v>550.471635107875</v>
      </c>
      <c r="S111" s="41">
        <f t="shared" si="16"/>
        <v>0.1040055423951</v>
      </c>
      <c r="T111" s="41">
        <f t="shared" si="17"/>
        <v>0.1040055423951</v>
      </c>
    </row>
    <row r="112" spans="1:20">
      <c r="A112">
        <v>137</v>
      </c>
      <c r="B112">
        <v>446</v>
      </c>
      <c r="C112">
        <v>454</v>
      </c>
      <c r="D112" s="14" t="str">
        <f>IF(VLOOKUP(A112,原始数据!$A:$Q,17,0)=0,"",VLOOKUP(A112,原始数据!$A:$Q,17,0))</f>
        <v/>
      </c>
      <c r="E112" s="14" t="str">
        <f t="shared" si="9"/>
        <v/>
      </c>
      <c r="F112" s="14" t="str">
        <f t="shared" si="10"/>
        <v/>
      </c>
      <c r="G112" s="14" t="str">
        <f>IF(E112="","",ROUND(IF(E112&lt;60,E112*$M$2,IF(E112&lt;80,425+(E112-60)*$M$3,IF(E112&lt;90,540+(E112-80)*$M$4,IF(E112&lt;110,600+(E112-90)*$M$5)))),0))</f>
        <v/>
      </c>
      <c r="H112" s="14" t="str">
        <f t="shared" si="11"/>
        <v/>
      </c>
      <c r="I112" s="14">
        <f t="shared" si="12"/>
        <v>454</v>
      </c>
      <c r="J112" s="14"/>
      <c r="K112" s="14"/>
      <c r="L112" s="14"/>
      <c r="M112" s="14"/>
      <c r="N112" s="14"/>
      <c r="O112">
        <v>137</v>
      </c>
      <c r="P112">
        <f t="shared" si="13"/>
        <v>446</v>
      </c>
      <c r="Q112">
        <f t="shared" si="14"/>
        <v>454</v>
      </c>
      <c r="R112" s="40">
        <f t="shared" si="15"/>
        <v>525.02966877936</v>
      </c>
      <c r="S112" s="41">
        <f t="shared" si="16"/>
        <v>-0.298586318243191</v>
      </c>
      <c r="T112" s="41">
        <f t="shared" si="17"/>
        <v>-0.298586318243191</v>
      </c>
    </row>
    <row r="113" spans="1:20">
      <c r="A113">
        <v>138</v>
      </c>
      <c r="B113">
        <v>531</v>
      </c>
      <c r="C113">
        <v>436</v>
      </c>
      <c r="D113" s="14" t="str">
        <f>IF(VLOOKUP(A113,原始数据!$A:$Q,17,0)=0,"",VLOOKUP(A113,原始数据!$A:$Q,17,0))</f>
        <v/>
      </c>
      <c r="E113" s="14" t="str">
        <f t="shared" si="9"/>
        <v/>
      </c>
      <c r="F113" s="14" t="str">
        <f t="shared" si="10"/>
        <v/>
      </c>
      <c r="G113" s="14" t="str">
        <f>IF(E113="","",ROUND(IF(E113&lt;60,E113*$M$2,IF(E113&lt;80,425+(E113-60)*$M$3,IF(E113&lt;90,540+(E113-80)*$M$4,IF(E113&lt;110,600+(E113-90)*$M$5)))),0))</f>
        <v/>
      </c>
      <c r="H113" s="14" t="str">
        <f t="shared" si="11"/>
        <v/>
      </c>
      <c r="I113" s="14">
        <f t="shared" si="12"/>
        <v>436</v>
      </c>
      <c r="J113" s="14"/>
      <c r="K113" s="14"/>
      <c r="L113" s="14"/>
      <c r="M113" s="14"/>
      <c r="N113" s="14"/>
      <c r="O113">
        <v>138</v>
      </c>
      <c r="P113">
        <f t="shared" si="13"/>
        <v>531</v>
      </c>
      <c r="Q113">
        <f t="shared" si="14"/>
        <v>436</v>
      </c>
      <c r="R113" s="40">
        <f t="shared" si="15"/>
        <v>531</v>
      </c>
      <c r="S113" s="41">
        <f t="shared" si="16"/>
        <v>-0.204112222817219</v>
      </c>
      <c r="T113" s="41">
        <f t="shared" si="17"/>
        <v>-0.204112222817219</v>
      </c>
    </row>
    <row r="114" spans="1:20">
      <c r="A114">
        <v>139</v>
      </c>
      <c r="B114">
        <v>519</v>
      </c>
      <c r="C114">
        <v>433</v>
      </c>
      <c r="D114" s="14" t="str">
        <f>IF(VLOOKUP(A114,原始数据!$A:$Q,17,0)=0,"",VLOOKUP(A114,原始数据!$A:$Q,17,0))</f>
        <v/>
      </c>
      <c r="E114" s="14" t="str">
        <f t="shared" si="9"/>
        <v/>
      </c>
      <c r="F114" s="14" t="str">
        <f t="shared" si="10"/>
        <v/>
      </c>
      <c r="G114" s="14" t="str">
        <f>IF(E114="","",ROUND(IF(E114&lt;60,E114*$M$2,IF(E114&lt;80,425+(E114-60)*$M$3,IF(E114&lt;90,540+(E114-80)*$M$4,IF(E114&lt;110,600+(E114-90)*$M$5)))),0))</f>
        <v/>
      </c>
      <c r="H114" s="14" t="str">
        <f t="shared" si="11"/>
        <v/>
      </c>
      <c r="I114" s="14">
        <f t="shared" si="12"/>
        <v>433</v>
      </c>
      <c r="J114" s="14"/>
      <c r="K114" s="14"/>
      <c r="L114" s="14"/>
      <c r="M114" s="14"/>
      <c r="N114" s="14"/>
      <c r="O114">
        <v>139</v>
      </c>
      <c r="P114">
        <f t="shared" si="13"/>
        <v>519</v>
      </c>
      <c r="Q114">
        <f t="shared" si="14"/>
        <v>433</v>
      </c>
      <c r="R114" s="40">
        <f t="shared" si="15"/>
        <v>519</v>
      </c>
      <c r="S114" s="41">
        <f t="shared" si="16"/>
        <v>-0.393999366966325</v>
      </c>
      <c r="T114" s="41">
        <f t="shared" si="17"/>
        <v>-0.393999366966325</v>
      </c>
    </row>
    <row r="115" spans="1:20">
      <c r="A115">
        <v>140</v>
      </c>
      <c r="B115">
        <v>563</v>
      </c>
      <c r="C115">
        <v>526</v>
      </c>
      <c r="D115" s="14" t="str">
        <f>IF(VLOOKUP(A115,原始数据!$A:$Q,17,0)=0,"",VLOOKUP(A115,原始数据!$A:$Q,17,0))</f>
        <v/>
      </c>
      <c r="E115" s="14" t="str">
        <f t="shared" si="9"/>
        <v/>
      </c>
      <c r="F115" s="14" t="str">
        <f t="shared" si="10"/>
        <v/>
      </c>
      <c r="G115" s="14" t="str">
        <f>IF(E115="","",ROUND(IF(E115&lt;60,E115*$M$2,IF(E115&lt;80,425+(E115-60)*$M$3,IF(E115&lt;90,540+(E115-80)*$M$4,IF(E115&lt;110,600+(E115-90)*$M$5)))),0))</f>
        <v/>
      </c>
      <c r="H115" s="14" t="str">
        <f t="shared" si="11"/>
        <v/>
      </c>
      <c r="I115" s="14">
        <f t="shared" si="12"/>
        <v>526</v>
      </c>
      <c r="J115" s="14"/>
      <c r="K115" s="14"/>
      <c r="L115" s="14"/>
      <c r="M115" s="14"/>
      <c r="N115" s="14"/>
      <c r="O115">
        <v>140</v>
      </c>
      <c r="P115">
        <f t="shared" si="13"/>
        <v>563</v>
      </c>
      <c r="Q115">
        <f t="shared" si="14"/>
        <v>526</v>
      </c>
      <c r="R115" s="40">
        <f t="shared" si="15"/>
        <v>608.2942858545</v>
      </c>
      <c r="S115" s="41">
        <f t="shared" si="16"/>
        <v>1.01898704384576</v>
      </c>
      <c r="T115" s="41">
        <f t="shared" si="17"/>
        <v>1.01898704384576</v>
      </c>
    </row>
    <row r="116" spans="1:20">
      <c r="A116">
        <v>141</v>
      </c>
      <c r="B116">
        <v>446</v>
      </c>
      <c r="C116">
        <v>432</v>
      </c>
      <c r="D116" s="14" t="str">
        <f>IF(VLOOKUP(A116,原始数据!$A:$Q,17,0)=0,"",VLOOKUP(A116,原始数据!$A:$Q,17,0))</f>
        <v/>
      </c>
      <c r="E116" s="14" t="str">
        <f t="shared" si="9"/>
        <v/>
      </c>
      <c r="F116" s="14" t="str">
        <f t="shared" si="10"/>
        <v/>
      </c>
      <c r="G116" s="14" t="str">
        <f>IF(E116="","",ROUND(IF(E116&lt;60,E116*$M$2,IF(E116&lt;80,425+(E116-60)*$M$3,IF(E116&lt;90,540+(E116-80)*$M$4,IF(E116&lt;110,600+(E116-90)*$M$5)))),0))</f>
        <v/>
      </c>
      <c r="H116" s="14" t="str">
        <f t="shared" si="11"/>
        <v/>
      </c>
      <c r="I116" s="14">
        <f t="shared" si="12"/>
        <v>432</v>
      </c>
      <c r="J116" s="14"/>
      <c r="K116" s="14"/>
      <c r="L116" s="14"/>
      <c r="M116" s="14"/>
      <c r="N116" s="14"/>
      <c r="O116">
        <v>141</v>
      </c>
      <c r="P116">
        <f t="shared" si="13"/>
        <v>446</v>
      </c>
      <c r="Q116">
        <f t="shared" si="14"/>
        <v>432</v>
      </c>
      <c r="R116" s="40">
        <f t="shared" si="15"/>
        <v>499.587702450844</v>
      </c>
      <c r="S116" s="41">
        <f t="shared" si="16"/>
        <v>-0.701178178881481</v>
      </c>
      <c r="T116" s="41">
        <f t="shared" si="17"/>
        <v>-0.701178178881481</v>
      </c>
    </row>
    <row r="117" spans="1:20">
      <c r="A117">
        <v>142</v>
      </c>
      <c r="B117">
        <v>491</v>
      </c>
      <c r="C117">
        <v>427</v>
      </c>
      <c r="D117" s="14" t="str">
        <f>IF(VLOOKUP(A117,原始数据!$A:$Q,17,0)=0,"",VLOOKUP(A117,原始数据!$A:$Q,17,0))</f>
        <v/>
      </c>
      <c r="E117" s="14" t="str">
        <f t="shared" si="9"/>
        <v/>
      </c>
      <c r="F117" s="14" t="str">
        <f t="shared" si="10"/>
        <v/>
      </c>
      <c r="G117" s="14" t="str">
        <f>IF(E117="","",ROUND(IF(E117&lt;60,E117*$M$2,IF(E117&lt;80,425+(E117-60)*$M$3,IF(E117&lt;90,540+(E117-80)*$M$4,IF(E117&lt;110,600+(E117-90)*$M$5)))),0))</f>
        <v/>
      </c>
      <c r="H117" s="14" t="str">
        <f t="shared" si="11"/>
        <v/>
      </c>
      <c r="I117" s="14">
        <f t="shared" si="12"/>
        <v>427</v>
      </c>
      <c r="J117" s="14"/>
      <c r="K117" s="14"/>
      <c r="L117" s="14"/>
      <c r="M117" s="14"/>
      <c r="N117" s="14"/>
      <c r="O117">
        <v>142</v>
      </c>
      <c r="P117">
        <f t="shared" si="13"/>
        <v>491</v>
      </c>
      <c r="Q117">
        <f t="shared" si="14"/>
        <v>427</v>
      </c>
      <c r="R117" s="40">
        <f t="shared" si="15"/>
        <v>493.805437376182</v>
      </c>
      <c r="S117" s="41">
        <f t="shared" si="16"/>
        <v>-0.792676329026546</v>
      </c>
      <c r="T117" s="41">
        <f t="shared" si="17"/>
        <v>-0.792676329026546</v>
      </c>
    </row>
    <row r="118" spans="1:20">
      <c r="A118">
        <v>143</v>
      </c>
      <c r="B118">
        <v>578</v>
      </c>
      <c r="C118">
        <v>485</v>
      </c>
      <c r="D118" s="14" t="str">
        <f>IF(VLOOKUP(A118,原始数据!$A:$Q,17,0)=0,"",VLOOKUP(A118,原始数据!$A:$Q,17,0))</f>
        <v/>
      </c>
      <c r="E118" s="14" t="str">
        <f t="shared" si="9"/>
        <v/>
      </c>
      <c r="F118" s="14" t="str">
        <f t="shared" si="10"/>
        <v/>
      </c>
      <c r="G118" s="14" t="str">
        <f>IF(E118="","",ROUND(IF(E118&lt;60,E118*$M$2,IF(E118&lt;80,425+(E118-60)*$M$3,IF(E118&lt;90,540+(E118-80)*$M$4,IF(E118&lt;110,600+(E118-90)*$M$5)))),0))</f>
        <v/>
      </c>
      <c r="H118" s="14" t="str">
        <f t="shared" si="11"/>
        <v/>
      </c>
      <c r="I118" s="14">
        <f t="shared" si="12"/>
        <v>485</v>
      </c>
      <c r="J118" s="14"/>
      <c r="K118" s="14"/>
      <c r="L118" s="14"/>
      <c r="M118" s="14"/>
      <c r="N118" s="14"/>
      <c r="O118">
        <v>143</v>
      </c>
      <c r="P118">
        <f t="shared" si="13"/>
        <v>578</v>
      </c>
      <c r="Q118">
        <f t="shared" si="14"/>
        <v>485</v>
      </c>
      <c r="R118" s="40">
        <f t="shared" si="15"/>
        <v>578</v>
      </c>
      <c r="S118" s="41">
        <f t="shared" si="16"/>
        <v>0.539612425100115</v>
      </c>
      <c r="T118" s="41">
        <f t="shared" si="17"/>
        <v>0.539612425100115</v>
      </c>
    </row>
    <row r="119" spans="1:20">
      <c r="A119">
        <v>144</v>
      </c>
      <c r="B119">
        <v>559</v>
      </c>
      <c r="C119">
        <v>481</v>
      </c>
      <c r="D119" s="14" t="str">
        <f>IF(VLOOKUP(A119,原始数据!$A:$Q,17,0)=0,"",VLOOKUP(A119,原始数据!$A:$Q,17,0))</f>
        <v/>
      </c>
      <c r="E119" s="14" t="str">
        <f t="shared" si="9"/>
        <v/>
      </c>
      <c r="F119" s="14" t="str">
        <f t="shared" si="10"/>
        <v/>
      </c>
      <c r="G119" s="14" t="str">
        <f>IF(E119="","",ROUND(IF(E119&lt;60,E119*$M$2,IF(E119&lt;80,425+(E119-60)*$M$3,IF(E119&lt;90,540+(E119-80)*$M$4,IF(E119&lt;110,600+(E119-90)*$M$5)))),0))</f>
        <v/>
      </c>
      <c r="H119" s="14" t="str">
        <f t="shared" si="11"/>
        <v/>
      </c>
      <c r="I119" s="14">
        <f t="shared" si="12"/>
        <v>481</v>
      </c>
      <c r="J119" s="14"/>
      <c r="K119" s="14"/>
      <c r="L119" s="14"/>
      <c r="M119" s="14"/>
      <c r="N119" s="14"/>
      <c r="O119">
        <v>144</v>
      </c>
      <c r="P119">
        <f t="shared" si="13"/>
        <v>559</v>
      </c>
      <c r="Q119">
        <f t="shared" si="14"/>
        <v>481</v>
      </c>
      <c r="R119" s="40">
        <f t="shared" si="15"/>
        <v>559</v>
      </c>
      <c r="S119" s="41">
        <f t="shared" si="16"/>
        <v>0.238957780197363</v>
      </c>
      <c r="T119" s="41">
        <f t="shared" si="17"/>
        <v>0.238957780197363</v>
      </c>
    </row>
    <row r="120" spans="1:20">
      <c r="A120">
        <v>145</v>
      </c>
      <c r="B120">
        <v>568</v>
      </c>
      <c r="C120">
        <v>495</v>
      </c>
      <c r="D120" s="14" t="str">
        <f>IF(VLOOKUP(A120,原始数据!$A:$Q,17,0)=0,"",VLOOKUP(A120,原始数据!$A:$Q,17,0))</f>
        <v/>
      </c>
      <c r="E120" s="14" t="str">
        <f t="shared" si="9"/>
        <v/>
      </c>
      <c r="F120" s="14" t="str">
        <f t="shared" si="10"/>
        <v/>
      </c>
      <c r="G120" s="14" t="str">
        <f>IF(E120="","",ROUND(IF(E120&lt;60,E120*$M$2,IF(E120&lt;80,425+(E120-60)*$M$3,IF(E120&lt;90,540+(E120-80)*$M$4,IF(E120&lt;110,600+(E120-90)*$M$5)))),0))</f>
        <v/>
      </c>
      <c r="H120" s="14" t="str">
        <f t="shared" si="11"/>
        <v/>
      </c>
      <c r="I120" s="14">
        <f t="shared" si="12"/>
        <v>495</v>
      </c>
      <c r="J120" s="14"/>
      <c r="K120" s="14"/>
      <c r="L120" s="14"/>
      <c r="M120" s="14"/>
      <c r="N120" s="14"/>
      <c r="O120">
        <v>145</v>
      </c>
      <c r="P120">
        <f t="shared" si="13"/>
        <v>568</v>
      </c>
      <c r="Q120">
        <f t="shared" si="14"/>
        <v>495</v>
      </c>
      <c r="R120" s="40">
        <f t="shared" si="15"/>
        <v>572.444242391593</v>
      </c>
      <c r="S120" s="41">
        <f t="shared" si="16"/>
        <v>0.451698512946351</v>
      </c>
      <c r="T120" s="41">
        <f t="shared" si="17"/>
        <v>0.451698512946351</v>
      </c>
    </row>
    <row r="121" spans="1:20">
      <c r="A121">
        <v>146</v>
      </c>
      <c r="B121">
        <v>507</v>
      </c>
      <c r="C121">
        <v>446</v>
      </c>
      <c r="D121" s="14" t="str">
        <f>IF(VLOOKUP(A121,原始数据!$A:$Q,17,0)=0,"",VLOOKUP(A121,原始数据!$A:$Q,17,0))</f>
        <v/>
      </c>
      <c r="E121" s="14" t="str">
        <f t="shared" si="9"/>
        <v/>
      </c>
      <c r="F121" s="14" t="str">
        <f t="shared" si="10"/>
        <v/>
      </c>
      <c r="G121" s="14" t="str">
        <f>IF(E121="","",ROUND(IF(E121&lt;60,E121*$M$2,IF(E121&lt;80,425+(E121-60)*$M$3,IF(E121&lt;90,540+(E121-80)*$M$4,IF(E121&lt;110,600+(E121-90)*$M$5)))),0))</f>
        <v/>
      </c>
      <c r="H121" s="14" t="str">
        <f t="shared" si="11"/>
        <v/>
      </c>
      <c r="I121" s="14">
        <f t="shared" si="12"/>
        <v>446</v>
      </c>
      <c r="J121" s="14"/>
      <c r="K121" s="14"/>
      <c r="L121" s="14"/>
      <c r="M121" s="14"/>
      <c r="N121" s="14"/>
      <c r="O121">
        <v>146</v>
      </c>
      <c r="P121">
        <f t="shared" si="13"/>
        <v>507</v>
      </c>
      <c r="Q121">
        <f t="shared" si="14"/>
        <v>446</v>
      </c>
      <c r="R121" s="40">
        <f t="shared" si="15"/>
        <v>515.778044659899</v>
      </c>
      <c r="S121" s="41">
        <f t="shared" si="16"/>
        <v>-0.444983358475296</v>
      </c>
      <c r="T121" s="41">
        <f t="shared" si="17"/>
        <v>-0.444983358475296</v>
      </c>
    </row>
    <row r="122" spans="1:20">
      <c r="A122">
        <v>147</v>
      </c>
      <c r="B122">
        <v>508</v>
      </c>
      <c r="C122">
        <v>507</v>
      </c>
      <c r="D122" s="14" t="str">
        <f>IF(VLOOKUP(A122,原始数据!$A:$Q,17,0)=0,"",VLOOKUP(A122,原始数据!$A:$Q,17,0))</f>
        <v/>
      </c>
      <c r="E122" s="14" t="str">
        <f t="shared" si="9"/>
        <v/>
      </c>
      <c r="F122" s="14" t="str">
        <f t="shared" si="10"/>
        <v/>
      </c>
      <c r="G122" s="14" t="str">
        <f>IF(E122="","",ROUND(IF(E122&lt;60,E122*$M$2,IF(E122&lt;80,425+(E122-60)*$M$3,IF(E122&lt;90,540+(E122-80)*$M$4,IF(E122&lt;110,600+(E122-90)*$M$5)))),0))</f>
        <v/>
      </c>
      <c r="H122" s="14" t="str">
        <f t="shared" si="11"/>
        <v/>
      </c>
      <c r="I122" s="14">
        <f t="shared" si="12"/>
        <v>507</v>
      </c>
      <c r="J122" s="14"/>
      <c r="K122" s="14"/>
      <c r="L122" s="14"/>
      <c r="M122" s="14"/>
      <c r="N122" s="14"/>
      <c r="O122">
        <v>147</v>
      </c>
      <c r="P122">
        <f t="shared" si="13"/>
        <v>508</v>
      </c>
      <c r="Q122">
        <f t="shared" si="14"/>
        <v>507</v>
      </c>
      <c r="R122" s="40">
        <f t="shared" si="15"/>
        <v>586.321678570783</v>
      </c>
      <c r="S122" s="41">
        <f t="shared" si="16"/>
        <v>0.671294073294509</v>
      </c>
      <c r="T122" s="41">
        <f t="shared" si="17"/>
        <v>0.671294073294509</v>
      </c>
    </row>
    <row r="123" spans="1:20">
      <c r="A123">
        <v>150</v>
      </c>
      <c r="B123">
        <v>514</v>
      </c>
      <c r="C123">
        <v>465</v>
      </c>
      <c r="D123" s="14" t="str">
        <f>IF(VLOOKUP(A123,原始数据!$A:$Q,17,0)=0,"",VLOOKUP(A123,原始数据!$A:$Q,17,0))</f>
        <v/>
      </c>
      <c r="E123" s="14" t="str">
        <f t="shared" si="9"/>
        <v/>
      </c>
      <c r="F123" s="14" t="str">
        <f t="shared" si="10"/>
        <v/>
      </c>
      <c r="G123" s="14" t="str">
        <f>IF(E123="","",ROUND(IF(E123&lt;60,E123*$M$2,IF(E123&lt;80,425+(E123-60)*$M$3,IF(E123&lt;90,540+(E123-80)*$M$4,IF(E123&lt;110,600+(E123-90)*$M$5)))),0))</f>
        <v/>
      </c>
      <c r="H123" s="14" t="str">
        <f t="shared" si="11"/>
        <v/>
      </c>
      <c r="I123" s="14">
        <f t="shared" si="12"/>
        <v>465</v>
      </c>
      <c r="J123" s="14"/>
      <c r="K123" s="14"/>
      <c r="L123" s="14"/>
      <c r="M123" s="14"/>
      <c r="N123" s="14"/>
      <c r="O123">
        <v>150</v>
      </c>
      <c r="P123">
        <f t="shared" si="13"/>
        <v>514</v>
      </c>
      <c r="Q123">
        <f t="shared" si="14"/>
        <v>465</v>
      </c>
      <c r="R123" s="40">
        <f t="shared" si="15"/>
        <v>537.750651943617</v>
      </c>
      <c r="S123" s="41">
        <f t="shared" si="16"/>
        <v>-0.0972903879240454</v>
      </c>
      <c r="T123" s="41">
        <f t="shared" si="17"/>
        <v>-0.0972903879240454</v>
      </c>
    </row>
    <row r="124" spans="1:20">
      <c r="A124">
        <v>151</v>
      </c>
      <c r="B124">
        <v>468</v>
      </c>
      <c r="C124">
        <v>472</v>
      </c>
      <c r="D124" s="14" t="str">
        <f>IF(VLOOKUP(A124,原始数据!$A:$Q,17,0)=0,"",VLOOKUP(A124,原始数据!$A:$Q,17,0))</f>
        <v/>
      </c>
      <c r="E124" s="14" t="str">
        <f t="shared" si="9"/>
        <v/>
      </c>
      <c r="F124" s="14" t="str">
        <f t="shared" si="10"/>
        <v/>
      </c>
      <c r="G124" s="14" t="str">
        <f>IF(E124="","",ROUND(IF(E124&lt;60,E124*$M$2,IF(E124&lt;80,425+(E124-60)*$M$3,IF(E124&lt;90,540+(E124-80)*$M$4,IF(E124&lt;110,600+(E124-90)*$M$5)))),0))</f>
        <v/>
      </c>
      <c r="H124" s="14" t="str">
        <f t="shared" si="11"/>
        <v/>
      </c>
      <c r="I124" s="14">
        <f t="shared" si="12"/>
        <v>472</v>
      </c>
      <c r="J124" s="14"/>
      <c r="K124" s="14"/>
      <c r="L124" s="14"/>
      <c r="M124" s="14"/>
      <c r="N124" s="14"/>
      <c r="O124">
        <v>151</v>
      </c>
      <c r="P124">
        <f t="shared" si="13"/>
        <v>468</v>
      </c>
      <c r="Q124">
        <f t="shared" si="14"/>
        <v>472</v>
      </c>
      <c r="R124" s="40">
        <f t="shared" si="15"/>
        <v>545.845823048145</v>
      </c>
      <c r="S124" s="41">
        <f t="shared" si="16"/>
        <v>0.0308070222790473</v>
      </c>
      <c r="T124" s="41">
        <f t="shared" si="17"/>
        <v>0.0308070222790473</v>
      </c>
    </row>
    <row r="125" spans="1:20">
      <c r="A125">
        <v>152</v>
      </c>
      <c r="B125">
        <v>428</v>
      </c>
      <c r="D125" s="14" t="str">
        <f>IF(VLOOKUP(A125,原始数据!$A:$Q,17,0)=0,"",VLOOKUP(A125,原始数据!$A:$Q,17,0))</f>
        <v/>
      </c>
      <c r="E125" s="14" t="str">
        <f t="shared" si="9"/>
        <v/>
      </c>
      <c r="F125" s="14" t="str">
        <f t="shared" si="10"/>
        <v/>
      </c>
      <c r="G125" s="14" t="str">
        <f>IF(E125="","",ROUND(IF(E125&lt;60,E125*$M$2,IF(E125&lt;80,425+(E125-60)*$M$3,IF(E125&lt;90,540+(E125-80)*$M$4,IF(E125&lt;110,600+(E125-90)*$M$5)))),0))</f>
        <v/>
      </c>
      <c r="H125" s="14" t="str">
        <f t="shared" si="11"/>
        <v/>
      </c>
      <c r="I125" s="14" t="str">
        <f t="shared" si="12"/>
        <v/>
      </c>
      <c r="J125" s="14"/>
      <c r="K125" s="14"/>
      <c r="L125" s="14"/>
      <c r="M125" s="14"/>
      <c r="N125" s="14"/>
      <c r="O125">
        <v>152</v>
      </c>
      <c r="P125">
        <f t="shared" si="13"/>
        <v>428</v>
      </c>
      <c r="Q125" t="str">
        <f t="shared" si="14"/>
        <v/>
      </c>
      <c r="R125" s="40">
        <f t="shared" si="15"/>
        <v>428</v>
      </c>
      <c r="S125" s="41">
        <f t="shared" si="16"/>
        <v>-1.83397687676372</v>
      </c>
      <c r="T125" s="41">
        <f t="shared" si="17"/>
        <v>-1.83397687676372</v>
      </c>
    </row>
    <row r="126" spans="1:20">
      <c r="A126">
        <v>154</v>
      </c>
      <c r="B126">
        <v>596</v>
      </c>
      <c r="C126">
        <v>598</v>
      </c>
      <c r="D126" s="14" t="str">
        <f>IF(VLOOKUP(A126,原始数据!$A:$Q,17,0)=0,"",VLOOKUP(A126,原始数据!$A:$Q,17,0))</f>
        <v/>
      </c>
      <c r="E126" s="14" t="str">
        <f t="shared" si="9"/>
        <v/>
      </c>
      <c r="F126" s="14" t="str">
        <f t="shared" si="10"/>
        <v/>
      </c>
      <c r="G126" s="14" t="str">
        <f>IF(E126="","",ROUND(IF(E126&lt;60,E126*$M$2,IF(E126&lt;80,425+(E126-60)*$M$3,IF(E126&lt;90,540+(E126-80)*$M$4,IF(E126&lt;110,600+(E126-90)*$M$5)))),0))</f>
        <v/>
      </c>
      <c r="H126" s="14" t="str">
        <f t="shared" si="11"/>
        <v/>
      </c>
      <c r="I126" s="14">
        <f t="shared" si="12"/>
        <v>598</v>
      </c>
      <c r="J126" s="14"/>
      <c r="K126" s="14"/>
      <c r="L126" s="14"/>
      <c r="M126" s="14"/>
      <c r="N126" s="14"/>
      <c r="O126">
        <v>154</v>
      </c>
      <c r="P126">
        <f t="shared" si="13"/>
        <v>596</v>
      </c>
      <c r="Q126">
        <f t="shared" si="14"/>
        <v>598</v>
      </c>
      <c r="R126" s="40">
        <f t="shared" si="15"/>
        <v>691.558902929641</v>
      </c>
      <c r="S126" s="41">
        <f t="shared" si="16"/>
        <v>2.33656040593471</v>
      </c>
      <c r="T126" s="41">
        <f t="shared" si="17"/>
        <v>2.33656040593471</v>
      </c>
    </row>
    <row r="127" spans="1:20">
      <c r="A127">
        <v>155</v>
      </c>
      <c r="B127">
        <v>557</v>
      </c>
      <c r="C127">
        <v>532</v>
      </c>
      <c r="D127" s="14" t="str">
        <f>IF(VLOOKUP(A127,原始数据!$A:$Q,17,0)=0,"",VLOOKUP(A127,原始数据!$A:$Q,17,0))</f>
        <v/>
      </c>
      <c r="E127" s="14" t="str">
        <f t="shared" si="9"/>
        <v/>
      </c>
      <c r="F127" s="14" t="str">
        <f t="shared" si="10"/>
        <v/>
      </c>
      <c r="G127" s="14" t="str">
        <f>IF(E127="","",ROUND(IF(E127&lt;60,E127*$M$2,IF(E127&lt;80,425+(E127-60)*$M$3,IF(E127&lt;90,540+(E127-80)*$M$4,IF(E127&lt;110,600+(E127-90)*$M$5)))),0))</f>
        <v/>
      </c>
      <c r="H127" s="14" t="str">
        <f t="shared" si="11"/>
        <v/>
      </c>
      <c r="I127" s="14">
        <f t="shared" si="12"/>
        <v>532</v>
      </c>
      <c r="J127" s="14"/>
      <c r="K127" s="14"/>
      <c r="L127" s="14"/>
      <c r="M127" s="14"/>
      <c r="N127" s="14"/>
      <c r="O127">
        <v>155</v>
      </c>
      <c r="P127">
        <f t="shared" si="13"/>
        <v>557</v>
      </c>
      <c r="Q127">
        <f t="shared" si="14"/>
        <v>532</v>
      </c>
      <c r="R127" s="40">
        <f t="shared" si="15"/>
        <v>615.233003944095</v>
      </c>
      <c r="S127" s="41">
        <f t="shared" si="16"/>
        <v>1.12878482401984</v>
      </c>
      <c r="T127" s="41">
        <f t="shared" si="17"/>
        <v>1.12878482401984</v>
      </c>
    </row>
    <row r="128" spans="1:20">
      <c r="A128">
        <v>156</v>
      </c>
      <c r="B128">
        <v>604</v>
      </c>
      <c r="C128">
        <v>491</v>
      </c>
      <c r="D128" s="14" t="str">
        <f>IF(VLOOKUP(A128,原始数据!$A:$Q,17,0)=0,"",VLOOKUP(A128,原始数据!$A:$Q,17,0))</f>
        <v/>
      </c>
      <c r="E128" s="14" t="str">
        <f t="shared" si="9"/>
        <v/>
      </c>
      <c r="F128" s="14" t="str">
        <f t="shared" si="10"/>
        <v/>
      </c>
      <c r="G128" s="14" t="str">
        <f>IF(E128="","",ROUND(IF(E128&lt;60,E128*$M$2,IF(E128&lt;80,425+(E128-60)*$M$3,IF(E128&lt;90,540+(E128-80)*$M$4,IF(E128&lt;110,600+(E128-90)*$M$5)))),0))</f>
        <v/>
      </c>
      <c r="H128" s="14" t="str">
        <f t="shared" si="11"/>
        <v/>
      </c>
      <c r="I128" s="14">
        <f t="shared" si="12"/>
        <v>491</v>
      </c>
      <c r="J128" s="14"/>
      <c r="K128" s="14"/>
      <c r="L128" s="14"/>
      <c r="M128" s="14"/>
      <c r="N128" s="14"/>
      <c r="O128">
        <v>156</v>
      </c>
      <c r="P128">
        <f t="shared" si="13"/>
        <v>604</v>
      </c>
      <c r="Q128">
        <f t="shared" si="14"/>
        <v>491</v>
      </c>
      <c r="R128" s="40">
        <f t="shared" si="15"/>
        <v>604</v>
      </c>
      <c r="S128" s="41">
        <f t="shared" si="16"/>
        <v>0.951034570756512</v>
      </c>
      <c r="T128" s="41">
        <f t="shared" si="17"/>
        <v>0.951034570756512</v>
      </c>
    </row>
    <row r="129" spans="1:20">
      <c r="A129">
        <v>159</v>
      </c>
      <c r="B129">
        <v>427</v>
      </c>
      <c r="D129" s="14" t="str">
        <f>IF(VLOOKUP(A129,原始数据!$A:$Q,17,0)=0,"",VLOOKUP(A129,原始数据!$A:$Q,17,0))</f>
        <v/>
      </c>
      <c r="E129" s="14" t="str">
        <f t="shared" si="9"/>
        <v/>
      </c>
      <c r="F129" s="14" t="str">
        <f t="shared" si="10"/>
        <v/>
      </c>
      <c r="G129" s="14" t="str">
        <f>IF(E129="","",ROUND(IF(E129&lt;60,E129*$M$2,IF(E129&lt;80,425+(E129-60)*$M$3,IF(E129&lt;90,540+(E129-80)*$M$4,IF(E129&lt;110,600+(E129-90)*$M$5)))),0))</f>
        <v/>
      </c>
      <c r="H129" s="14" t="str">
        <f t="shared" si="11"/>
        <v/>
      </c>
      <c r="I129" s="14" t="str">
        <f t="shared" si="12"/>
        <v/>
      </c>
      <c r="J129" s="14"/>
      <c r="K129" s="14"/>
      <c r="L129" s="14"/>
      <c r="M129" s="14"/>
      <c r="N129" s="14"/>
      <c r="O129">
        <v>159</v>
      </c>
      <c r="P129">
        <f t="shared" si="13"/>
        <v>427</v>
      </c>
      <c r="Q129" t="str">
        <f t="shared" si="14"/>
        <v/>
      </c>
      <c r="R129" s="40">
        <f t="shared" si="15"/>
        <v>427</v>
      </c>
      <c r="S129" s="41">
        <f t="shared" si="16"/>
        <v>-1.84980080544281</v>
      </c>
      <c r="T129" s="41">
        <f t="shared" si="17"/>
        <v>-1.84980080544281</v>
      </c>
    </row>
    <row r="130" spans="1:20">
      <c r="A130">
        <v>160</v>
      </c>
      <c r="B130">
        <v>444</v>
      </c>
      <c r="C130">
        <v>447</v>
      </c>
      <c r="D130" s="14" t="str">
        <f>IF(VLOOKUP(A130,原始数据!$A:$Q,17,0)=0,"",VLOOKUP(A130,原始数据!$A:$Q,17,0))</f>
        <v/>
      </c>
      <c r="E130" s="14" t="str">
        <f t="shared" si="9"/>
        <v/>
      </c>
      <c r="F130" s="14" t="str">
        <f t="shared" si="10"/>
        <v/>
      </c>
      <c r="G130" s="14" t="str">
        <f>IF(E130="","",ROUND(IF(E130&lt;60,E130*$M$2,IF(E130&lt;80,425+(E130-60)*$M$3,IF(E130&lt;90,540+(E130-80)*$M$4,IF(E130&lt;110,600+(E130-90)*$M$5)))),0))</f>
        <v/>
      </c>
      <c r="H130" s="14" t="str">
        <f t="shared" si="11"/>
        <v/>
      </c>
      <c r="I130" s="14">
        <f t="shared" si="12"/>
        <v>447</v>
      </c>
      <c r="J130" s="14"/>
      <c r="K130" s="14"/>
      <c r="L130" s="14"/>
      <c r="M130" s="14"/>
      <c r="N130" s="14"/>
      <c r="O130">
        <v>160</v>
      </c>
      <c r="P130">
        <f t="shared" si="13"/>
        <v>444</v>
      </c>
      <c r="Q130">
        <f t="shared" si="14"/>
        <v>447</v>
      </c>
      <c r="R130" s="40">
        <f t="shared" si="15"/>
        <v>516.934497674832</v>
      </c>
      <c r="S130" s="41">
        <f t="shared" si="16"/>
        <v>-0.426683728446284</v>
      </c>
      <c r="T130" s="41">
        <f t="shared" si="17"/>
        <v>-0.426683728446284</v>
      </c>
    </row>
    <row r="131" spans="1:20">
      <c r="A131">
        <v>162</v>
      </c>
      <c r="B131">
        <v>598</v>
      </c>
      <c r="C131">
        <v>613</v>
      </c>
      <c r="D131" s="14" t="str">
        <f>IF(VLOOKUP(A131,原始数据!$A:$Q,17,0)=0,"",VLOOKUP(A131,原始数据!$A:$Q,17,0))</f>
        <v/>
      </c>
      <c r="E131" s="14" t="str">
        <f t="shared" ref="E131:E194" si="18">IF(D131&gt;60,D131,"")</f>
        <v/>
      </c>
      <c r="F131" s="14" t="str">
        <f t="shared" ref="F131:F194" si="19">IF(AND(D131&gt;0,D131&lt;=10),D131,"")</f>
        <v/>
      </c>
      <c r="G131" s="14" t="str">
        <f>IF(E131="","",ROUND(IF(E131&lt;60,E131*$M$2,IF(E131&lt;80,425+(E131-60)*$M$3,IF(E131&lt;90,540+(E131-80)*$M$4,IF(E131&lt;110,600+(E131-90)*$M$5)))),0))</f>
        <v/>
      </c>
      <c r="H131" s="14" t="str">
        <f t="shared" ref="H131:H194" si="20">IF(F131=7,650,"")</f>
        <v/>
      </c>
      <c r="I131" s="14">
        <f t="shared" ref="I131:I194" si="21">IF(MAX(C131,G131,H131)&lt;&gt;0,MAX(C131,G131,H131),"")</f>
        <v>613</v>
      </c>
      <c r="J131" s="14"/>
      <c r="K131" s="14"/>
      <c r="L131" s="14"/>
      <c r="M131" s="14"/>
      <c r="N131" s="14"/>
      <c r="O131">
        <v>162</v>
      </c>
      <c r="P131">
        <f t="shared" ref="P131:P194" si="22">IF(B131&lt;&gt;"",B131,"")</f>
        <v>598</v>
      </c>
      <c r="Q131">
        <f t="shared" ref="Q131:Q194" si="23">IF(C131&lt;&gt;"",C131,"")</f>
        <v>613</v>
      </c>
      <c r="R131" s="40">
        <f t="shared" ref="R131:R194" si="24">IF(Q131="",P131,MAX(P131,Q131*$M$17))</f>
        <v>708.905698153629</v>
      </c>
      <c r="S131" s="41">
        <f t="shared" ref="S131:S194" si="25">IF(R131="","",(R131-$R$980)/$R$981)</f>
        <v>2.61105485636991</v>
      </c>
      <c r="T131" s="41">
        <f t="shared" ref="T131:T194" si="26">IF(S131&lt;&gt;"",S131,$S$980)</f>
        <v>2.61105485636991</v>
      </c>
    </row>
    <row r="132" spans="1:20">
      <c r="A132">
        <v>163</v>
      </c>
      <c r="B132">
        <v>515</v>
      </c>
      <c r="C132">
        <v>452</v>
      </c>
      <c r="D132" s="14" t="str">
        <f>IF(VLOOKUP(A132,原始数据!$A:$Q,17,0)=0,"",VLOOKUP(A132,原始数据!$A:$Q,17,0))</f>
        <v/>
      </c>
      <c r="E132" s="14" t="str">
        <f t="shared" si="18"/>
        <v/>
      </c>
      <c r="F132" s="14" t="str">
        <f t="shared" si="19"/>
        <v/>
      </c>
      <c r="G132" s="14" t="str">
        <f>IF(E132="","",ROUND(IF(E132&lt;60,E132*$M$2,IF(E132&lt;80,425+(E132-60)*$M$3,IF(E132&lt;90,540+(E132-80)*$M$4,IF(E132&lt;110,600+(E132-90)*$M$5)))),0))</f>
        <v/>
      </c>
      <c r="H132" s="14" t="str">
        <f t="shared" si="20"/>
        <v/>
      </c>
      <c r="I132" s="14">
        <f t="shared" si="21"/>
        <v>452</v>
      </c>
      <c r="J132" s="14"/>
      <c r="K132" s="14"/>
      <c r="L132" s="14"/>
      <c r="M132" s="14"/>
      <c r="N132" s="14"/>
      <c r="O132">
        <v>163</v>
      </c>
      <c r="P132">
        <f t="shared" si="22"/>
        <v>515</v>
      </c>
      <c r="Q132">
        <f t="shared" si="23"/>
        <v>452</v>
      </c>
      <c r="R132" s="40">
        <f t="shared" si="24"/>
        <v>522.716762749495</v>
      </c>
      <c r="S132" s="41">
        <f t="shared" si="25"/>
        <v>-0.335185578301216</v>
      </c>
      <c r="T132" s="41">
        <f t="shared" si="26"/>
        <v>-0.335185578301216</v>
      </c>
    </row>
    <row r="133" spans="1:20">
      <c r="A133">
        <v>164</v>
      </c>
      <c r="B133">
        <v>432</v>
      </c>
      <c r="C133">
        <v>432</v>
      </c>
      <c r="D133" s="14" t="str">
        <f>IF(VLOOKUP(A133,原始数据!$A:$Q,17,0)=0,"",VLOOKUP(A133,原始数据!$A:$Q,17,0))</f>
        <v/>
      </c>
      <c r="E133" s="14" t="str">
        <f t="shared" si="18"/>
        <v/>
      </c>
      <c r="F133" s="14" t="str">
        <f t="shared" si="19"/>
        <v/>
      </c>
      <c r="G133" s="14" t="str">
        <f>IF(E133="","",ROUND(IF(E133&lt;60,E133*$M$2,IF(E133&lt;80,425+(E133-60)*$M$3,IF(E133&lt;90,540+(E133-80)*$M$4,IF(E133&lt;110,600+(E133-90)*$M$5)))),0))</f>
        <v/>
      </c>
      <c r="H133" s="14" t="str">
        <f t="shared" si="20"/>
        <v/>
      </c>
      <c r="I133" s="14">
        <f t="shared" si="21"/>
        <v>432</v>
      </c>
      <c r="J133" s="14"/>
      <c r="K133" s="14"/>
      <c r="L133" s="14"/>
      <c r="M133" s="14"/>
      <c r="N133" s="14"/>
      <c r="O133">
        <v>164</v>
      </c>
      <c r="P133">
        <f t="shared" si="22"/>
        <v>432</v>
      </c>
      <c r="Q133">
        <f t="shared" si="23"/>
        <v>432</v>
      </c>
      <c r="R133" s="40">
        <f t="shared" si="24"/>
        <v>499.587702450844</v>
      </c>
      <c r="S133" s="41">
        <f t="shared" si="25"/>
        <v>-0.701178178881481</v>
      </c>
      <c r="T133" s="41">
        <f t="shared" si="26"/>
        <v>-0.701178178881481</v>
      </c>
    </row>
    <row r="134" spans="1:20">
      <c r="A134">
        <v>165</v>
      </c>
      <c r="B134">
        <v>590</v>
      </c>
      <c r="C134">
        <v>484</v>
      </c>
      <c r="D134" s="14" t="str">
        <f>IF(VLOOKUP(A134,原始数据!$A:$Q,17,0)=0,"",VLOOKUP(A134,原始数据!$A:$Q,17,0))</f>
        <v/>
      </c>
      <c r="E134" s="14" t="str">
        <f t="shared" si="18"/>
        <v/>
      </c>
      <c r="F134" s="14" t="str">
        <f t="shared" si="19"/>
        <v/>
      </c>
      <c r="G134" s="14" t="str">
        <f>IF(E134="","",ROUND(IF(E134&lt;60,E134*$M$2,IF(E134&lt;80,425+(E134-60)*$M$3,IF(E134&lt;90,540+(E134-80)*$M$4,IF(E134&lt;110,600+(E134-90)*$M$5)))),0))</f>
        <v/>
      </c>
      <c r="H134" s="14" t="str">
        <f t="shared" si="20"/>
        <v/>
      </c>
      <c r="I134" s="14">
        <f t="shared" si="21"/>
        <v>484</v>
      </c>
      <c r="J134" s="14"/>
      <c r="K134" s="14"/>
      <c r="L134" s="14"/>
      <c r="M134" s="14"/>
      <c r="N134" s="14"/>
      <c r="O134">
        <v>165</v>
      </c>
      <c r="P134">
        <f t="shared" si="22"/>
        <v>590</v>
      </c>
      <c r="Q134">
        <f t="shared" si="23"/>
        <v>484</v>
      </c>
      <c r="R134" s="40">
        <f t="shared" si="24"/>
        <v>590</v>
      </c>
      <c r="S134" s="41">
        <f t="shared" si="25"/>
        <v>0.729499569249221</v>
      </c>
      <c r="T134" s="41">
        <f t="shared" si="26"/>
        <v>0.729499569249221</v>
      </c>
    </row>
    <row r="135" spans="1:20">
      <c r="A135">
        <v>166</v>
      </c>
      <c r="B135">
        <v>608</v>
      </c>
      <c r="C135">
        <v>621</v>
      </c>
      <c r="D135" s="14" t="str">
        <f>IF(VLOOKUP(A135,原始数据!$A:$Q,17,0)=0,"",VLOOKUP(A135,原始数据!$A:$Q,17,0))</f>
        <v/>
      </c>
      <c r="E135" s="14" t="str">
        <f t="shared" si="18"/>
        <v/>
      </c>
      <c r="F135" s="14" t="str">
        <f t="shared" si="19"/>
        <v/>
      </c>
      <c r="G135" s="14" t="str">
        <f>IF(E135="","",ROUND(IF(E135&lt;60,E135*$M$2,IF(E135&lt;80,425+(E135-60)*$M$3,IF(E135&lt;90,540+(E135-80)*$M$4,IF(E135&lt;110,600+(E135-90)*$M$5)))),0))</f>
        <v/>
      </c>
      <c r="H135" s="14" t="str">
        <f t="shared" si="20"/>
        <v/>
      </c>
      <c r="I135" s="14">
        <f t="shared" si="21"/>
        <v>621</v>
      </c>
      <c r="J135" s="14"/>
      <c r="K135" s="14"/>
      <c r="L135" s="14"/>
      <c r="M135" s="14"/>
      <c r="N135" s="14"/>
      <c r="O135">
        <v>166</v>
      </c>
      <c r="P135">
        <f t="shared" si="22"/>
        <v>608</v>
      </c>
      <c r="Q135">
        <f t="shared" si="23"/>
        <v>621</v>
      </c>
      <c r="R135" s="40">
        <f t="shared" si="24"/>
        <v>718.157322273089</v>
      </c>
      <c r="S135" s="41">
        <f t="shared" si="25"/>
        <v>2.75745189660201</v>
      </c>
      <c r="T135" s="41">
        <f t="shared" si="26"/>
        <v>2.75745189660201</v>
      </c>
    </row>
    <row r="136" spans="1:20">
      <c r="A136">
        <v>167</v>
      </c>
      <c r="B136">
        <v>448</v>
      </c>
      <c r="C136">
        <v>442</v>
      </c>
      <c r="D136" s="14" t="str">
        <f>IF(VLOOKUP(A136,原始数据!$A:$Q,17,0)=0,"",VLOOKUP(A136,原始数据!$A:$Q,17,0))</f>
        <v/>
      </c>
      <c r="E136" s="14" t="str">
        <f t="shared" si="18"/>
        <v/>
      </c>
      <c r="F136" s="14" t="str">
        <f t="shared" si="19"/>
        <v/>
      </c>
      <c r="G136" s="14" t="str">
        <f>IF(E136="","",ROUND(IF(E136&lt;60,E136*$M$2,IF(E136&lt;80,425+(E136-60)*$M$3,IF(E136&lt;90,540+(E136-80)*$M$4,IF(E136&lt;110,600+(E136-90)*$M$5)))),0))</f>
        <v/>
      </c>
      <c r="H136" s="14" t="str">
        <f t="shared" si="20"/>
        <v/>
      </c>
      <c r="I136" s="14">
        <f t="shared" si="21"/>
        <v>442</v>
      </c>
      <c r="J136" s="14"/>
      <c r="K136" s="14"/>
      <c r="L136" s="14"/>
      <c r="M136" s="14"/>
      <c r="N136" s="14"/>
      <c r="O136">
        <v>167</v>
      </c>
      <c r="P136">
        <f t="shared" si="22"/>
        <v>448</v>
      </c>
      <c r="Q136">
        <f t="shared" si="23"/>
        <v>442</v>
      </c>
      <c r="R136" s="40">
        <f t="shared" si="24"/>
        <v>511.152232600169</v>
      </c>
      <c r="S136" s="41">
        <f t="shared" si="25"/>
        <v>-0.518181878591349</v>
      </c>
      <c r="T136" s="41">
        <f t="shared" si="26"/>
        <v>-0.518181878591349</v>
      </c>
    </row>
    <row r="137" spans="1:20">
      <c r="A137">
        <v>168</v>
      </c>
      <c r="B137">
        <v>535</v>
      </c>
      <c r="C137">
        <v>481</v>
      </c>
      <c r="D137" s="14" t="str">
        <f>IF(VLOOKUP(A137,原始数据!$A:$Q,17,0)=0,"",VLOOKUP(A137,原始数据!$A:$Q,17,0))</f>
        <v/>
      </c>
      <c r="E137" s="14" t="str">
        <f t="shared" si="18"/>
        <v/>
      </c>
      <c r="F137" s="14" t="str">
        <f t="shared" si="19"/>
        <v/>
      </c>
      <c r="G137" s="14" t="str">
        <f>IF(E137="","",ROUND(IF(E137&lt;60,E137*$M$2,IF(E137&lt;80,425+(E137-60)*$M$3,IF(E137&lt;90,540+(E137-80)*$M$4,IF(E137&lt;110,600+(E137-90)*$M$5)))),0))</f>
        <v/>
      </c>
      <c r="H137" s="14" t="str">
        <f t="shared" si="20"/>
        <v/>
      </c>
      <c r="I137" s="14">
        <f t="shared" si="21"/>
        <v>481</v>
      </c>
      <c r="J137" s="14"/>
      <c r="K137" s="14"/>
      <c r="L137" s="14"/>
      <c r="M137" s="14"/>
      <c r="N137" s="14"/>
      <c r="O137">
        <v>168</v>
      </c>
      <c r="P137">
        <f t="shared" si="22"/>
        <v>535</v>
      </c>
      <c r="Q137">
        <f t="shared" si="23"/>
        <v>481</v>
      </c>
      <c r="R137" s="40">
        <f t="shared" si="24"/>
        <v>556.253900182537</v>
      </c>
      <c r="S137" s="41">
        <f t="shared" si="25"/>
        <v>0.195503692540165</v>
      </c>
      <c r="T137" s="41">
        <f t="shared" si="26"/>
        <v>0.195503692540165</v>
      </c>
    </row>
    <row r="138" spans="1:20">
      <c r="A138">
        <v>169</v>
      </c>
      <c r="B138">
        <v>504</v>
      </c>
      <c r="D138" s="14" t="str">
        <f>IF(VLOOKUP(A138,原始数据!$A:$Q,17,0)=0,"",VLOOKUP(A138,原始数据!$A:$Q,17,0))</f>
        <v/>
      </c>
      <c r="E138" s="14" t="str">
        <f t="shared" si="18"/>
        <v/>
      </c>
      <c r="F138" s="14" t="str">
        <f t="shared" si="19"/>
        <v/>
      </c>
      <c r="G138" s="14" t="str">
        <f>IF(E138="","",ROUND(IF(E138&lt;60,E138*$M$2,IF(E138&lt;80,425+(E138-60)*$M$3,IF(E138&lt;90,540+(E138-80)*$M$4,IF(E138&lt;110,600+(E138-90)*$M$5)))),0))</f>
        <v/>
      </c>
      <c r="H138" s="14" t="str">
        <f t="shared" si="20"/>
        <v/>
      </c>
      <c r="I138" s="14" t="str">
        <f t="shared" si="21"/>
        <v/>
      </c>
      <c r="J138" s="14"/>
      <c r="K138" s="14"/>
      <c r="L138" s="14"/>
      <c r="M138" s="14"/>
      <c r="N138" s="14"/>
      <c r="O138">
        <v>169</v>
      </c>
      <c r="P138">
        <f t="shared" si="22"/>
        <v>504</v>
      </c>
      <c r="Q138" t="str">
        <f t="shared" si="23"/>
        <v/>
      </c>
      <c r="R138" s="40">
        <f t="shared" si="24"/>
        <v>504</v>
      </c>
      <c r="S138" s="41">
        <f t="shared" si="25"/>
        <v>-0.631358297152708</v>
      </c>
      <c r="T138" s="41">
        <f t="shared" si="26"/>
        <v>-0.631358297152708</v>
      </c>
    </row>
    <row r="139" spans="1:20">
      <c r="A139">
        <v>171</v>
      </c>
      <c r="B139">
        <v>432</v>
      </c>
      <c r="C139">
        <v>391</v>
      </c>
      <c r="D139" s="14" t="str">
        <f>IF(VLOOKUP(A139,原始数据!$A:$Q,17,0)=0,"",VLOOKUP(A139,原始数据!$A:$Q,17,0))</f>
        <v/>
      </c>
      <c r="E139" s="14" t="str">
        <f t="shared" si="18"/>
        <v/>
      </c>
      <c r="F139" s="14" t="str">
        <f t="shared" si="19"/>
        <v/>
      </c>
      <c r="G139" s="14" t="str">
        <f>IF(E139="","",ROUND(IF(E139&lt;60,E139*$M$2,IF(E139&lt;80,425+(E139-60)*$M$3,IF(E139&lt;90,540+(E139-80)*$M$4,IF(E139&lt;110,600+(E139-90)*$M$5)))),0))</f>
        <v/>
      </c>
      <c r="H139" s="14" t="str">
        <f t="shared" si="20"/>
        <v/>
      </c>
      <c r="I139" s="14">
        <f t="shared" si="21"/>
        <v>391</v>
      </c>
      <c r="J139" s="14"/>
      <c r="K139" s="14"/>
      <c r="L139" s="14"/>
      <c r="M139" s="14"/>
      <c r="N139" s="14"/>
      <c r="O139">
        <v>171</v>
      </c>
      <c r="P139">
        <f t="shared" si="22"/>
        <v>432</v>
      </c>
      <c r="Q139">
        <f t="shared" si="23"/>
        <v>391</v>
      </c>
      <c r="R139" s="40">
        <f t="shared" si="24"/>
        <v>452.173128838611</v>
      </c>
      <c r="S139" s="41">
        <f t="shared" si="25"/>
        <v>-1.45146301007102</v>
      </c>
      <c r="T139" s="41">
        <f t="shared" si="26"/>
        <v>-1.45146301007102</v>
      </c>
    </row>
    <row r="140" spans="1:20">
      <c r="A140">
        <v>173</v>
      </c>
      <c r="B140">
        <v>457</v>
      </c>
      <c r="D140" s="14" t="str">
        <f>IF(VLOOKUP(A140,原始数据!$A:$Q,17,0)=0,"",VLOOKUP(A140,原始数据!$A:$Q,17,0))</f>
        <v/>
      </c>
      <c r="E140" s="14" t="str">
        <f t="shared" si="18"/>
        <v/>
      </c>
      <c r="F140" s="14" t="str">
        <f t="shared" si="19"/>
        <v/>
      </c>
      <c r="G140" s="14" t="str">
        <f>IF(E140="","",ROUND(IF(E140&lt;60,E140*$M$2,IF(E140&lt;80,425+(E140-60)*$M$3,IF(E140&lt;90,540+(E140-80)*$M$4,IF(E140&lt;110,600+(E140-90)*$M$5)))),0))</f>
        <v/>
      </c>
      <c r="H140" s="14" t="str">
        <f t="shared" si="20"/>
        <v/>
      </c>
      <c r="I140" s="14" t="str">
        <f t="shared" si="21"/>
        <v/>
      </c>
      <c r="J140" s="14"/>
      <c r="K140" s="14"/>
      <c r="L140" s="14"/>
      <c r="M140" s="14"/>
      <c r="N140" s="14"/>
      <c r="O140">
        <v>173</v>
      </c>
      <c r="P140">
        <f t="shared" si="22"/>
        <v>457</v>
      </c>
      <c r="Q140" t="str">
        <f t="shared" si="23"/>
        <v/>
      </c>
      <c r="R140" s="40">
        <f t="shared" si="24"/>
        <v>457</v>
      </c>
      <c r="S140" s="41">
        <f t="shared" si="25"/>
        <v>-1.37508294507004</v>
      </c>
      <c r="T140" s="41">
        <f t="shared" si="26"/>
        <v>-1.37508294507004</v>
      </c>
    </row>
    <row r="141" spans="1:20">
      <c r="A141">
        <v>174</v>
      </c>
      <c r="B141">
        <v>543</v>
      </c>
      <c r="C141">
        <v>435</v>
      </c>
      <c r="D141" s="14" t="str">
        <f>IF(VLOOKUP(A141,原始数据!$A:$Q,17,0)=0,"",VLOOKUP(A141,原始数据!$A:$Q,17,0))</f>
        <v/>
      </c>
      <c r="E141" s="14" t="str">
        <f t="shared" si="18"/>
        <v/>
      </c>
      <c r="F141" s="14" t="str">
        <f t="shared" si="19"/>
        <v/>
      </c>
      <c r="G141" s="14" t="str">
        <f>IF(E141="","",ROUND(IF(E141&lt;60,E141*$M$2,IF(E141&lt;80,425+(E141-60)*$M$3,IF(E141&lt;90,540+(E141-80)*$M$4,IF(E141&lt;110,600+(E141-90)*$M$5)))),0))</f>
        <v/>
      </c>
      <c r="H141" s="14" t="str">
        <f t="shared" si="20"/>
        <v/>
      </c>
      <c r="I141" s="14">
        <f t="shared" si="21"/>
        <v>435</v>
      </c>
      <c r="J141" s="14"/>
      <c r="K141" s="14"/>
      <c r="L141" s="14"/>
      <c r="M141" s="14"/>
      <c r="N141" s="14"/>
      <c r="O141">
        <v>174</v>
      </c>
      <c r="P141">
        <f t="shared" si="22"/>
        <v>543</v>
      </c>
      <c r="Q141">
        <f t="shared" si="23"/>
        <v>435</v>
      </c>
      <c r="R141" s="40">
        <f t="shared" si="24"/>
        <v>543</v>
      </c>
      <c r="S141" s="41">
        <f t="shared" si="25"/>
        <v>-0.0142250786681125</v>
      </c>
      <c r="T141" s="41">
        <f t="shared" si="26"/>
        <v>-0.0142250786681125</v>
      </c>
    </row>
    <row r="142" spans="1:20">
      <c r="A142">
        <v>175</v>
      </c>
      <c r="B142">
        <v>471</v>
      </c>
      <c r="C142">
        <v>453</v>
      </c>
      <c r="D142" s="14" t="str">
        <f>IF(VLOOKUP(A142,原始数据!$A:$Q,17,0)=0,"",VLOOKUP(A142,原始数据!$A:$Q,17,0))</f>
        <v/>
      </c>
      <c r="E142" s="14" t="str">
        <f t="shared" si="18"/>
        <v/>
      </c>
      <c r="F142" s="14" t="str">
        <f t="shared" si="19"/>
        <v/>
      </c>
      <c r="G142" s="14" t="str">
        <f>IF(E142="","",ROUND(IF(E142&lt;60,E142*$M$2,IF(E142&lt;80,425+(E142-60)*$M$3,IF(E142&lt;90,540+(E142-80)*$M$4,IF(E142&lt;110,600+(E142-90)*$M$5)))),0))</f>
        <v/>
      </c>
      <c r="H142" s="14" t="str">
        <f t="shared" si="20"/>
        <v/>
      </c>
      <c r="I142" s="14">
        <f t="shared" si="21"/>
        <v>453</v>
      </c>
      <c r="J142" s="14"/>
      <c r="K142" s="14"/>
      <c r="L142" s="14"/>
      <c r="M142" s="14"/>
      <c r="N142" s="14"/>
      <c r="O142">
        <v>175</v>
      </c>
      <c r="P142">
        <f t="shared" si="22"/>
        <v>471</v>
      </c>
      <c r="Q142">
        <f t="shared" si="23"/>
        <v>453</v>
      </c>
      <c r="R142" s="40">
        <f t="shared" si="24"/>
        <v>523.873215764427</v>
      </c>
      <c r="S142" s="41">
        <f t="shared" si="25"/>
        <v>-0.316885948272204</v>
      </c>
      <c r="T142" s="41">
        <f t="shared" si="26"/>
        <v>-0.316885948272204</v>
      </c>
    </row>
    <row r="143" spans="1:20">
      <c r="A143">
        <v>176</v>
      </c>
      <c r="B143">
        <v>476</v>
      </c>
      <c r="C143">
        <v>452</v>
      </c>
      <c r="D143" s="14" t="str">
        <f>IF(VLOOKUP(A143,原始数据!$A:$Q,17,0)=0,"",VLOOKUP(A143,原始数据!$A:$Q,17,0))</f>
        <v/>
      </c>
      <c r="E143" s="14" t="str">
        <f t="shared" si="18"/>
        <v/>
      </c>
      <c r="F143" s="14" t="str">
        <f t="shared" si="19"/>
        <v/>
      </c>
      <c r="G143" s="14" t="str">
        <f>IF(E143="","",ROUND(IF(E143&lt;60,E143*$M$2,IF(E143&lt;80,425+(E143-60)*$M$3,IF(E143&lt;90,540+(E143-80)*$M$4,IF(E143&lt;110,600+(E143-90)*$M$5)))),0))</f>
        <v/>
      </c>
      <c r="H143" s="14" t="str">
        <f t="shared" si="20"/>
        <v/>
      </c>
      <c r="I143" s="14">
        <f t="shared" si="21"/>
        <v>452</v>
      </c>
      <c r="J143" s="14"/>
      <c r="K143" s="14"/>
      <c r="L143" s="14"/>
      <c r="M143" s="14"/>
      <c r="N143" s="14"/>
      <c r="O143">
        <v>176</v>
      </c>
      <c r="P143">
        <f t="shared" si="22"/>
        <v>476</v>
      </c>
      <c r="Q143">
        <f t="shared" si="23"/>
        <v>452</v>
      </c>
      <c r="R143" s="40">
        <f t="shared" si="24"/>
        <v>522.716762749495</v>
      </c>
      <c r="S143" s="41">
        <f t="shared" si="25"/>
        <v>-0.335185578301216</v>
      </c>
      <c r="T143" s="41">
        <f t="shared" si="26"/>
        <v>-0.335185578301216</v>
      </c>
    </row>
    <row r="144" spans="1:20">
      <c r="A144">
        <v>177</v>
      </c>
      <c r="B144">
        <v>427</v>
      </c>
      <c r="D144" s="14" t="str">
        <f>IF(VLOOKUP(A144,原始数据!$A:$Q,17,0)=0,"",VLOOKUP(A144,原始数据!$A:$Q,17,0))</f>
        <v/>
      </c>
      <c r="E144" s="14" t="str">
        <f t="shared" si="18"/>
        <v/>
      </c>
      <c r="F144" s="14" t="str">
        <f t="shared" si="19"/>
        <v/>
      </c>
      <c r="G144" s="14" t="str">
        <f>IF(E144="","",ROUND(IF(E144&lt;60,E144*$M$2,IF(E144&lt;80,425+(E144-60)*$M$3,IF(E144&lt;90,540+(E144-80)*$M$4,IF(E144&lt;110,600+(E144-90)*$M$5)))),0))</f>
        <v/>
      </c>
      <c r="H144" s="14" t="str">
        <f t="shared" si="20"/>
        <v/>
      </c>
      <c r="I144" s="14" t="str">
        <f t="shared" si="21"/>
        <v/>
      </c>
      <c r="J144" s="14"/>
      <c r="K144" s="14"/>
      <c r="L144" s="14"/>
      <c r="M144" s="14"/>
      <c r="N144" s="14"/>
      <c r="O144">
        <v>177</v>
      </c>
      <c r="P144">
        <f t="shared" si="22"/>
        <v>427</v>
      </c>
      <c r="Q144" t="str">
        <f t="shared" si="23"/>
        <v/>
      </c>
      <c r="R144" s="40">
        <f t="shared" si="24"/>
        <v>427</v>
      </c>
      <c r="S144" s="41">
        <f t="shared" si="25"/>
        <v>-1.84980080544281</v>
      </c>
      <c r="T144" s="41">
        <f t="shared" si="26"/>
        <v>-1.84980080544281</v>
      </c>
    </row>
    <row r="145" spans="1:20">
      <c r="A145">
        <v>178</v>
      </c>
      <c r="B145">
        <v>499</v>
      </c>
      <c r="C145">
        <v>455</v>
      </c>
      <c r="D145" s="14" t="str">
        <f>IF(VLOOKUP(A145,原始数据!$A:$Q,17,0)=0,"",VLOOKUP(A145,原始数据!$A:$Q,17,0))</f>
        <v/>
      </c>
      <c r="E145" s="14" t="str">
        <f t="shared" si="18"/>
        <v/>
      </c>
      <c r="F145" s="14" t="str">
        <f t="shared" si="19"/>
        <v/>
      </c>
      <c r="G145" s="14" t="str">
        <f>IF(E145="","",ROUND(IF(E145&lt;60,E145*$M$2,IF(E145&lt;80,425+(E145-60)*$M$3,IF(E145&lt;90,540+(E145-80)*$M$4,IF(E145&lt;110,600+(E145-90)*$M$5)))),0))</f>
        <v/>
      </c>
      <c r="H145" s="14" t="str">
        <f t="shared" si="20"/>
        <v/>
      </c>
      <c r="I145" s="14">
        <f t="shared" si="21"/>
        <v>455</v>
      </c>
      <c r="J145" s="14"/>
      <c r="K145" s="14"/>
      <c r="L145" s="14"/>
      <c r="M145" s="14"/>
      <c r="N145" s="14"/>
      <c r="O145">
        <v>178</v>
      </c>
      <c r="P145">
        <f t="shared" si="22"/>
        <v>499</v>
      </c>
      <c r="Q145">
        <f t="shared" si="23"/>
        <v>455</v>
      </c>
      <c r="R145" s="40">
        <f t="shared" si="24"/>
        <v>526.186121794292</v>
      </c>
      <c r="S145" s="41">
        <f t="shared" si="25"/>
        <v>-0.280286688214178</v>
      </c>
      <c r="T145" s="41">
        <f t="shared" si="26"/>
        <v>-0.280286688214178</v>
      </c>
    </row>
    <row r="146" spans="1:20">
      <c r="A146">
        <v>179</v>
      </c>
      <c r="B146">
        <v>518</v>
      </c>
      <c r="C146">
        <v>410</v>
      </c>
      <c r="D146" s="14" t="str">
        <f>IF(VLOOKUP(A146,原始数据!$A:$Q,17,0)=0,"",VLOOKUP(A146,原始数据!$A:$Q,17,0))</f>
        <v/>
      </c>
      <c r="E146" s="14" t="str">
        <f t="shared" si="18"/>
        <v/>
      </c>
      <c r="F146" s="14" t="str">
        <f t="shared" si="19"/>
        <v/>
      </c>
      <c r="G146" s="14" t="str">
        <f>IF(E146="","",ROUND(IF(E146&lt;60,E146*$M$2,IF(E146&lt;80,425+(E146-60)*$M$3,IF(E146&lt;90,540+(E146-80)*$M$4,IF(E146&lt;110,600+(E146-90)*$M$5)))),0))</f>
        <v/>
      </c>
      <c r="H146" s="14" t="str">
        <f t="shared" si="20"/>
        <v/>
      </c>
      <c r="I146" s="14">
        <f t="shared" si="21"/>
        <v>410</v>
      </c>
      <c r="J146" s="14"/>
      <c r="K146" s="14"/>
      <c r="L146" s="14"/>
      <c r="M146" s="14"/>
      <c r="N146" s="14"/>
      <c r="O146">
        <v>179</v>
      </c>
      <c r="P146">
        <f t="shared" si="22"/>
        <v>518</v>
      </c>
      <c r="Q146">
        <f t="shared" si="23"/>
        <v>410</v>
      </c>
      <c r="R146" s="40">
        <f t="shared" si="24"/>
        <v>518</v>
      </c>
      <c r="S146" s="41">
        <f t="shared" si="25"/>
        <v>-0.409823295645418</v>
      </c>
      <c r="T146" s="41">
        <f t="shared" si="26"/>
        <v>-0.409823295645418</v>
      </c>
    </row>
    <row r="147" spans="1:20">
      <c r="A147">
        <v>180</v>
      </c>
      <c r="B147">
        <v>435</v>
      </c>
      <c r="D147" s="14" t="str">
        <f>IF(VLOOKUP(A147,原始数据!$A:$Q,17,0)=0,"",VLOOKUP(A147,原始数据!$A:$Q,17,0))</f>
        <v/>
      </c>
      <c r="E147" s="14" t="str">
        <f t="shared" si="18"/>
        <v/>
      </c>
      <c r="F147" s="14" t="str">
        <f t="shared" si="19"/>
        <v/>
      </c>
      <c r="G147" s="14" t="str">
        <f>IF(E147="","",ROUND(IF(E147&lt;60,E147*$M$2,IF(E147&lt;80,425+(E147-60)*$M$3,IF(E147&lt;90,540+(E147-80)*$M$4,IF(E147&lt;110,600+(E147-90)*$M$5)))),0))</f>
        <v/>
      </c>
      <c r="H147" s="14" t="str">
        <f t="shared" si="20"/>
        <v/>
      </c>
      <c r="I147" s="14" t="str">
        <f t="shared" si="21"/>
        <v/>
      </c>
      <c r="J147" s="14"/>
      <c r="K147" s="14"/>
      <c r="L147" s="14"/>
      <c r="M147" s="14"/>
      <c r="N147" s="14"/>
      <c r="O147">
        <v>180</v>
      </c>
      <c r="P147">
        <f t="shared" si="22"/>
        <v>435</v>
      </c>
      <c r="Q147" t="str">
        <f t="shared" si="23"/>
        <v/>
      </c>
      <c r="R147" s="40">
        <f t="shared" si="24"/>
        <v>435</v>
      </c>
      <c r="S147" s="41">
        <f t="shared" si="25"/>
        <v>-1.72320937601007</v>
      </c>
      <c r="T147" s="41">
        <f t="shared" si="26"/>
        <v>-1.72320937601007</v>
      </c>
    </row>
    <row r="148" spans="1:20">
      <c r="A148">
        <v>181</v>
      </c>
      <c r="B148">
        <v>450</v>
      </c>
      <c r="D148" s="14" t="str">
        <f>IF(VLOOKUP(A148,原始数据!$A:$Q,17,0)=0,"",VLOOKUP(A148,原始数据!$A:$Q,17,0))</f>
        <v/>
      </c>
      <c r="E148" s="14" t="str">
        <f t="shared" si="18"/>
        <v/>
      </c>
      <c r="F148" s="14" t="str">
        <f t="shared" si="19"/>
        <v/>
      </c>
      <c r="G148" s="14" t="str">
        <f>IF(E148="","",ROUND(IF(E148&lt;60,E148*$M$2,IF(E148&lt;80,425+(E148-60)*$M$3,IF(E148&lt;90,540+(E148-80)*$M$4,IF(E148&lt;110,600+(E148-90)*$M$5)))),0))</f>
        <v/>
      </c>
      <c r="H148" s="14" t="str">
        <f t="shared" si="20"/>
        <v/>
      </c>
      <c r="I148" s="14" t="str">
        <f t="shared" si="21"/>
        <v/>
      </c>
      <c r="J148" s="14"/>
      <c r="K148" s="14"/>
      <c r="L148" s="14"/>
      <c r="M148" s="14"/>
      <c r="N148" s="14"/>
      <c r="O148">
        <v>181</v>
      </c>
      <c r="P148">
        <f t="shared" si="22"/>
        <v>450</v>
      </c>
      <c r="Q148" t="str">
        <f t="shared" si="23"/>
        <v/>
      </c>
      <c r="R148" s="40">
        <f t="shared" si="24"/>
        <v>450</v>
      </c>
      <c r="S148" s="41">
        <f t="shared" si="25"/>
        <v>-1.48585044582369</v>
      </c>
      <c r="T148" s="41">
        <f t="shared" si="26"/>
        <v>-1.48585044582369</v>
      </c>
    </row>
    <row r="149" spans="1:20">
      <c r="A149">
        <v>182</v>
      </c>
      <c r="B149">
        <v>452</v>
      </c>
      <c r="C149">
        <v>427</v>
      </c>
      <c r="D149" s="14" t="str">
        <f>IF(VLOOKUP(A149,原始数据!$A:$Q,17,0)=0,"",VLOOKUP(A149,原始数据!$A:$Q,17,0))</f>
        <v/>
      </c>
      <c r="E149" s="14" t="str">
        <f t="shared" si="18"/>
        <v/>
      </c>
      <c r="F149" s="14" t="str">
        <f t="shared" si="19"/>
        <v/>
      </c>
      <c r="G149" s="14" t="str">
        <f>IF(E149="","",ROUND(IF(E149&lt;60,E149*$M$2,IF(E149&lt;80,425+(E149-60)*$M$3,IF(E149&lt;90,540+(E149-80)*$M$4,IF(E149&lt;110,600+(E149-90)*$M$5)))),0))</f>
        <v/>
      </c>
      <c r="H149" s="14" t="str">
        <f t="shared" si="20"/>
        <v/>
      </c>
      <c r="I149" s="14">
        <f t="shared" si="21"/>
        <v>427</v>
      </c>
      <c r="J149" s="14"/>
      <c r="K149" s="14"/>
      <c r="L149" s="14"/>
      <c r="M149" s="14"/>
      <c r="N149" s="14"/>
      <c r="O149">
        <v>182</v>
      </c>
      <c r="P149">
        <f t="shared" si="22"/>
        <v>452</v>
      </c>
      <c r="Q149">
        <f t="shared" si="23"/>
        <v>427</v>
      </c>
      <c r="R149" s="40">
        <f t="shared" si="24"/>
        <v>493.805437376182</v>
      </c>
      <c r="S149" s="41">
        <f t="shared" si="25"/>
        <v>-0.792676329026546</v>
      </c>
      <c r="T149" s="41">
        <f t="shared" si="26"/>
        <v>-0.792676329026546</v>
      </c>
    </row>
    <row r="150" spans="1:20">
      <c r="A150">
        <v>183</v>
      </c>
      <c r="B150">
        <v>594</v>
      </c>
      <c r="C150">
        <v>556</v>
      </c>
      <c r="D150" s="14" t="str">
        <f>IF(VLOOKUP(A150,原始数据!$A:$Q,17,0)=0,"",VLOOKUP(A150,原始数据!$A:$Q,17,0))</f>
        <v/>
      </c>
      <c r="E150" s="14" t="str">
        <f t="shared" si="18"/>
        <v/>
      </c>
      <c r="F150" s="14" t="str">
        <f t="shared" si="19"/>
        <v/>
      </c>
      <c r="G150" s="14" t="str">
        <f>IF(E150="","",ROUND(IF(E150&lt;60,E150*$M$2,IF(E150&lt;80,425+(E150-60)*$M$3,IF(E150&lt;90,540+(E150-80)*$M$4,IF(E150&lt;110,600+(E150-90)*$M$5)))),0))</f>
        <v/>
      </c>
      <c r="H150" s="14" t="str">
        <f t="shared" si="20"/>
        <v/>
      </c>
      <c r="I150" s="14">
        <f t="shared" si="21"/>
        <v>556</v>
      </c>
      <c r="J150" s="14"/>
      <c r="K150" s="14"/>
      <c r="L150" s="14"/>
      <c r="M150" s="14"/>
      <c r="N150" s="14"/>
      <c r="O150">
        <v>183</v>
      </c>
      <c r="P150">
        <f t="shared" si="22"/>
        <v>594</v>
      </c>
      <c r="Q150">
        <f t="shared" si="23"/>
        <v>556</v>
      </c>
      <c r="R150" s="40">
        <f t="shared" si="24"/>
        <v>642.987876302476</v>
      </c>
      <c r="S150" s="41">
        <f t="shared" si="25"/>
        <v>1.56797594471615</v>
      </c>
      <c r="T150" s="41">
        <f t="shared" si="26"/>
        <v>1.56797594471615</v>
      </c>
    </row>
    <row r="151" spans="1:20">
      <c r="A151">
        <v>184</v>
      </c>
      <c r="B151">
        <v>569</v>
      </c>
      <c r="C151">
        <v>534</v>
      </c>
      <c r="D151" s="14" t="str">
        <f>IF(VLOOKUP(A151,原始数据!$A:$Q,17,0)=0,"",VLOOKUP(A151,原始数据!$A:$Q,17,0))</f>
        <v/>
      </c>
      <c r="E151" s="14" t="str">
        <f t="shared" si="18"/>
        <v/>
      </c>
      <c r="F151" s="14" t="str">
        <f t="shared" si="19"/>
        <v/>
      </c>
      <c r="G151" s="14" t="str">
        <f>IF(E151="","",ROUND(IF(E151&lt;60,E151*$M$2,IF(E151&lt;80,425+(E151-60)*$M$3,IF(E151&lt;90,540+(E151-80)*$M$4,IF(E151&lt;110,600+(E151-90)*$M$5)))),0))</f>
        <v/>
      </c>
      <c r="H151" s="14" t="str">
        <f t="shared" si="20"/>
        <v/>
      </c>
      <c r="I151" s="14">
        <f t="shared" si="21"/>
        <v>534</v>
      </c>
      <c r="J151" s="14"/>
      <c r="K151" s="14"/>
      <c r="L151" s="14"/>
      <c r="M151" s="14"/>
      <c r="N151" s="14"/>
      <c r="O151">
        <v>184</v>
      </c>
      <c r="P151">
        <f t="shared" si="22"/>
        <v>569</v>
      </c>
      <c r="Q151">
        <f t="shared" si="23"/>
        <v>534</v>
      </c>
      <c r="R151" s="40">
        <f t="shared" si="24"/>
        <v>617.54590997396</v>
      </c>
      <c r="S151" s="41">
        <f t="shared" si="25"/>
        <v>1.16538408407787</v>
      </c>
      <c r="T151" s="41">
        <f t="shared" si="26"/>
        <v>1.16538408407787</v>
      </c>
    </row>
    <row r="152" spans="1:20">
      <c r="A152">
        <v>185</v>
      </c>
      <c r="B152">
        <v>454</v>
      </c>
      <c r="D152" s="14" t="str">
        <f>IF(VLOOKUP(A152,原始数据!$A:$Q,17,0)=0,"",VLOOKUP(A152,原始数据!$A:$Q,17,0))</f>
        <v/>
      </c>
      <c r="E152" s="14" t="str">
        <f t="shared" si="18"/>
        <v/>
      </c>
      <c r="F152" s="14" t="str">
        <f t="shared" si="19"/>
        <v/>
      </c>
      <c r="G152" s="14" t="str">
        <f>IF(E152="","",ROUND(IF(E152&lt;60,E152*$M$2,IF(E152&lt;80,425+(E152-60)*$M$3,IF(E152&lt;90,540+(E152-80)*$M$4,IF(E152&lt;110,600+(E152-90)*$M$5)))),0))</f>
        <v/>
      </c>
      <c r="H152" s="14" t="str">
        <f t="shared" si="20"/>
        <v/>
      </c>
      <c r="I152" s="14" t="str">
        <f t="shared" si="21"/>
        <v/>
      </c>
      <c r="J152" s="14"/>
      <c r="K152" s="14"/>
      <c r="L152" s="14"/>
      <c r="M152" s="14"/>
      <c r="N152" s="14"/>
      <c r="O152">
        <v>185</v>
      </c>
      <c r="P152">
        <f t="shared" si="22"/>
        <v>454</v>
      </c>
      <c r="Q152" t="str">
        <f t="shared" si="23"/>
        <v/>
      </c>
      <c r="R152" s="40">
        <f t="shared" si="24"/>
        <v>454</v>
      </c>
      <c r="S152" s="41">
        <f t="shared" si="25"/>
        <v>-1.42255473110732</v>
      </c>
      <c r="T152" s="41">
        <f t="shared" si="26"/>
        <v>-1.42255473110732</v>
      </c>
    </row>
    <row r="153" spans="1:20">
      <c r="A153">
        <v>186</v>
      </c>
      <c r="B153">
        <v>611</v>
      </c>
      <c r="C153">
        <v>577</v>
      </c>
      <c r="D153" s="14" t="str">
        <f>IF(VLOOKUP(A153,原始数据!$A:$Q,17,0)=0,"",VLOOKUP(A153,原始数据!$A:$Q,17,0))</f>
        <v/>
      </c>
      <c r="E153" s="14" t="str">
        <f t="shared" si="18"/>
        <v/>
      </c>
      <c r="F153" s="14" t="str">
        <f t="shared" si="19"/>
        <v/>
      </c>
      <c r="G153" s="14" t="str">
        <f>IF(E153="","",ROUND(IF(E153&lt;60,E153*$M$2,IF(E153&lt;80,425+(E153-60)*$M$3,IF(E153&lt;90,540+(E153-80)*$M$4,IF(E153&lt;110,600+(E153-90)*$M$5)))),0))</f>
        <v/>
      </c>
      <c r="H153" s="14" t="str">
        <f t="shared" si="20"/>
        <v/>
      </c>
      <c r="I153" s="14">
        <f t="shared" si="21"/>
        <v>577</v>
      </c>
      <c r="J153" s="14"/>
      <c r="K153" s="14"/>
      <c r="L153" s="14"/>
      <c r="M153" s="14"/>
      <c r="N153" s="14"/>
      <c r="O153">
        <v>186</v>
      </c>
      <c r="P153">
        <f t="shared" si="22"/>
        <v>611</v>
      </c>
      <c r="Q153">
        <f t="shared" si="23"/>
        <v>577</v>
      </c>
      <c r="R153" s="40">
        <f t="shared" si="24"/>
        <v>667.273389616058</v>
      </c>
      <c r="S153" s="41">
        <f t="shared" si="25"/>
        <v>1.95226817532543</v>
      </c>
      <c r="T153" s="41">
        <f t="shared" si="26"/>
        <v>1.95226817532543</v>
      </c>
    </row>
    <row r="154" spans="1:20">
      <c r="A154">
        <v>187</v>
      </c>
      <c r="B154">
        <v>432</v>
      </c>
      <c r="D154" s="14" t="str">
        <f>IF(VLOOKUP(A154,原始数据!$A:$Q,17,0)=0,"",VLOOKUP(A154,原始数据!$A:$Q,17,0))</f>
        <v/>
      </c>
      <c r="E154" s="14" t="str">
        <f t="shared" si="18"/>
        <v/>
      </c>
      <c r="F154" s="14" t="str">
        <f t="shared" si="19"/>
        <v/>
      </c>
      <c r="G154" s="14" t="str">
        <f>IF(E154="","",ROUND(IF(E154&lt;60,E154*$M$2,IF(E154&lt;80,425+(E154-60)*$M$3,IF(E154&lt;90,540+(E154-80)*$M$4,IF(E154&lt;110,600+(E154-90)*$M$5)))),0))</f>
        <v/>
      </c>
      <c r="H154" s="14" t="str">
        <f t="shared" si="20"/>
        <v/>
      </c>
      <c r="I154" s="14" t="str">
        <f t="shared" si="21"/>
        <v/>
      </c>
      <c r="J154" s="14"/>
      <c r="K154" s="14"/>
      <c r="L154" s="14"/>
      <c r="M154" s="14"/>
      <c r="N154" s="14"/>
      <c r="O154">
        <v>187</v>
      </c>
      <c r="P154">
        <f t="shared" si="22"/>
        <v>432</v>
      </c>
      <c r="Q154" t="str">
        <f t="shared" si="23"/>
        <v/>
      </c>
      <c r="R154" s="40">
        <f t="shared" si="24"/>
        <v>432</v>
      </c>
      <c r="S154" s="41">
        <f t="shared" si="25"/>
        <v>-1.77068116204735</v>
      </c>
      <c r="T154" s="41">
        <f t="shared" si="26"/>
        <v>-1.77068116204735</v>
      </c>
    </row>
    <row r="155" spans="1:20">
      <c r="A155">
        <v>188</v>
      </c>
      <c r="B155">
        <v>567</v>
      </c>
      <c r="C155">
        <v>492</v>
      </c>
      <c r="D155" s="14" t="str">
        <f>IF(VLOOKUP(A155,原始数据!$A:$Q,17,0)=0,"",VLOOKUP(A155,原始数据!$A:$Q,17,0))</f>
        <v/>
      </c>
      <c r="E155" s="14" t="str">
        <f t="shared" si="18"/>
        <v/>
      </c>
      <c r="F155" s="14" t="str">
        <f t="shared" si="19"/>
        <v/>
      </c>
      <c r="G155" s="14" t="str">
        <f>IF(E155="","",ROUND(IF(E155&lt;60,E155*$M$2,IF(E155&lt;80,425+(E155-60)*$M$3,IF(E155&lt;90,540+(E155-80)*$M$4,IF(E155&lt;110,600+(E155-90)*$M$5)))),0))</f>
        <v/>
      </c>
      <c r="H155" s="14" t="str">
        <f t="shared" si="20"/>
        <v/>
      </c>
      <c r="I155" s="14">
        <f t="shared" si="21"/>
        <v>492</v>
      </c>
      <c r="J155" s="14"/>
      <c r="K155" s="14"/>
      <c r="L155" s="14"/>
      <c r="M155" s="14"/>
      <c r="N155" s="14"/>
      <c r="O155">
        <v>188</v>
      </c>
      <c r="P155">
        <f t="shared" si="22"/>
        <v>567</v>
      </c>
      <c r="Q155">
        <f t="shared" si="23"/>
        <v>492</v>
      </c>
      <c r="R155" s="40">
        <f t="shared" si="24"/>
        <v>568.974883346795</v>
      </c>
      <c r="S155" s="41">
        <f t="shared" si="25"/>
        <v>0.396799622859311</v>
      </c>
      <c r="T155" s="41">
        <f t="shared" si="26"/>
        <v>0.396799622859311</v>
      </c>
    </row>
    <row r="156" spans="1:20">
      <c r="A156">
        <v>189</v>
      </c>
      <c r="B156">
        <v>448</v>
      </c>
      <c r="C156">
        <v>474</v>
      </c>
      <c r="D156" s="14" t="str">
        <f>IF(VLOOKUP(A156,原始数据!$A:$Q,17,0)=0,"",VLOOKUP(A156,原始数据!$A:$Q,17,0))</f>
        <v/>
      </c>
      <c r="E156" s="14" t="str">
        <f t="shared" si="18"/>
        <v/>
      </c>
      <c r="F156" s="14" t="str">
        <f t="shared" si="19"/>
        <v/>
      </c>
      <c r="G156" s="14" t="str">
        <f>IF(E156="","",ROUND(IF(E156&lt;60,E156*$M$2,IF(E156&lt;80,425+(E156-60)*$M$3,IF(E156&lt;90,540+(E156-80)*$M$4,IF(E156&lt;110,600+(E156-90)*$M$5)))),0))</f>
        <v/>
      </c>
      <c r="H156" s="14" t="str">
        <f t="shared" si="20"/>
        <v/>
      </c>
      <c r="I156" s="14">
        <f t="shared" si="21"/>
        <v>474</v>
      </c>
      <c r="J156" s="14"/>
      <c r="K156" s="14"/>
      <c r="L156" s="14"/>
      <c r="M156" s="14"/>
      <c r="N156" s="14"/>
      <c r="O156">
        <v>189</v>
      </c>
      <c r="P156">
        <f t="shared" si="22"/>
        <v>448</v>
      </c>
      <c r="Q156">
        <f t="shared" si="23"/>
        <v>474</v>
      </c>
      <c r="R156" s="40">
        <f t="shared" si="24"/>
        <v>548.15872907801</v>
      </c>
      <c r="S156" s="41">
        <f t="shared" si="25"/>
        <v>0.0674062823370728</v>
      </c>
      <c r="T156" s="41">
        <f t="shared" si="26"/>
        <v>0.0674062823370728</v>
      </c>
    </row>
    <row r="157" spans="1:20">
      <c r="A157">
        <v>190</v>
      </c>
      <c r="B157">
        <v>513</v>
      </c>
      <c r="C157">
        <v>470</v>
      </c>
      <c r="D157" s="14" t="str">
        <f>IF(VLOOKUP(A157,原始数据!$A:$Q,17,0)=0,"",VLOOKUP(A157,原始数据!$A:$Q,17,0))</f>
        <v/>
      </c>
      <c r="E157" s="14" t="str">
        <f t="shared" si="18"/>
        <v/>
      </c>
      <c r="F157" s="14" t="str">
        <f t="shared" si="19"/>
        <v/>
      </c>
      <c r="G157" s="14" t="str">
        <f>IF(E157="","",ROUND(IF(E157&lt;60,E157*$M$2,IF(E157&lt;80,425+(E157-60)*$M$3,IF(E157&lt;90,540+(E157-80)*$M$4,IF(E157&lt;110,600+(E157-90)*$M$5)))),0))</f>
        <v/>
      </c>
      <c r="H157" s="14" t="str">
        <f t="shared" si="20"/>
        <v/>
      </c>
      <c r="I157" s="14">
        <f t="shared" si="21"/>
        <v>470</v>
      </c>
      <c r="J157" s="14"/>
      <c r="K157" s="14"/>
      <c r="L157" s="14"/>
      <c r="M157" s="14"/>
      <c r="N157" s="14"/>
      <c r="O157">
        <v>190</v>
      </c>
      <c r="P157">
        <f t="shared" si="22"/>
        <v>513</v>
      </c>
      <c r="Q157">
        <f t="shared" si="23"/>
        <v>470</v>
      </c>
      <c r="R157" s="40">
        <f t="shared" si="24"/>
        <v>543.53291701828</v>
      </c>
      <c r="S157" s="41">
        <f t="shared" si="25"/>
        <v>-0.00579223777897996</v>
      </c>
      <c r="T157" s="41">
        <f t="shared" si="26"/>
        <v>-0.00579223777897996</v>
      </c>
    </row>
    <row r="158" spans="1:20">
      <c r="A158">
        <v>191</v>
      </c>
      <c r="B158">
        <v>533</v>
      </c>
      <c r="C158">
        <v>509</v>
      </c>
      <c r="D158" s="14" t="str">
        <f>IF(VLOOKUP(A158,原始数据!$A:$Q,17,0)=0,"",VLOOKUP(A158,原始数据!$A:$Q,17,0))</f>
        <v/>
      </c>
      <c r="E158" s="14" t="str">
        <f t="shared" si="18"/>
        <v/>
      </c>
      <c r="F158" s="14" t="str">
        <f t="shared" si="19"/>
        <v/>
      </c>
      <c r="G158" s="14" t="str">
        <f>IF(E158="","",ROUND(IF(E158&lt;60,E158*$M$2,IF(E158&lt;80,425+(E158-60)*$M$3,IF(E158&lt;90,540+(E158-80)*$M$4,IF(E158&lt;110,600+(E158-90)*$M$5)))),0))</f>
        <v/>
      </c>
      <c r="H158" s="14" t="str">
        <f t="shared" si="20"/>
        <v/>
      </c>
      <c r="I158" s="14">
        <f t="shared" si="21"/>
        <v>509</v>
      </c>
      <c r="J158" s="14"/>
      <c r="K158" s="14"/>
      <c r="L158" s="14"/>
      <c r="M158" s="14"/>
      <c r="N158" s="14"/>
      <c r="O158">
        <v>191</v>
      </c>
      <c r="P158">
        <f t="shared" si="22"/>
        <v>533</v>
      </c>
      <c r="Q158">
        <f t="shared" si="23"/>
        <v>509</v>
      </c>
      <c r="R158" s="40">
        <f t="shared" si="24"/>
        <v>588.634584600648</v>
      </c>
      <c r="S158" s="41">
        <f t="shared" si="25"/>
        <v>0.707893333352535</v>
      </c>
      <c r="T158" s="41">
        <f t="shared" si="26"/>
        <v>0.707893333352535</v>
      </c>
    </row>
    <row r="159" spans="1:20">
      <c r="A159">
        <v>192</v>
      </c>
      <c r="B159">
        <v>511</v>
      </c>
      <c r="C159">
        <v>494</v>
      </c>
      <c r="D159" s="14" t="str">
        <f>IF(VLOOKUP(A159,原始数据!$A:$Q,17,0)=0,"",VLOOKUP(A159,原始数据!$A:$Q,17,0))</f>
        <v/>
      </c>
      <c r="E159" s="14" t="str">
        <f t="shared" si="18"/>
        <v/>
      </c>
      <c r="F159" s="14" t="str">
        <f t="shared" si="19"/>
        <v/>
      </c>
      <c r="G159" s="14" t="str">
        <f>IF(E159="","",ROUND(IF(E159&lt;60,E159*$M$2,IF(E159&lt;80,425+(E159-60)*$M$3,IF(E159&lt;90,540+(E159-80)*$M$4,IF(E159&lt;110,600+(E159-90)*$M$5)))),0))</f>
        <v/>
      </c>
      <c r="H159" s="14" t="str">
        <f t="shared" si="20"/>
        <v/>
      </c>
      <c r="I159" s="14">
        <f t="shared" si="21"/>
        <v>494</v>
      </c>
      <c r="J159" s="14"/>
      <c r="K159" s="14"/>
      <c r="L159" s="14"/>
      <c r="M159" s="14"/>
      <c r="N159" s="14"/>
      <c r="O159">
        <v>192</v>
      </c>
      <c r="P159">
        <f t="shared" si="22"/>
        <v>511</v>
      </c>
      <c r="Q159">
        <f t="shared" si="23"/>
        <v>494</v>
      </c>
      <c r="R159" s="40">
        <f t="shared" si="24"/>
        <v>571.28778937666</v>
      </c>
      <c r="S159" s="41">
        <f t="shared" si="25"/>
        <v>0.433398882917336</v>
      </c>
      <c r="T159" s="41">
        <f t="shared" si="26"/>
        <v>0.433398882917336</v>
      </c>
    </row>
    <row r="160" spans="1:20">
      <c r="A160">
        <v>193</v>
      </c>
      <c r="B160">
        <v>432</v>
      </c>
      <c r="C160">
        <v>465</v>
      </c>
      <c r="D160" s="14" t="str">
        <f>IF(VLOOKUP(A160,原始数据!$A:$Q,17,0)=0,"",VLOOKUP(A160,原始数据!$A:$Q,17,0))</f>
        <v/>
      </c>
      <c r="E160" s="14" t="str">
        <f t="shared" si="18"/>
        <v/>
      </c>
      <c r="F160" s="14" t="str">
        <f t="shared" si="19"/>
        <v/>
      </c>
      <c r="G160" s="14" t="str">
        <f>IF(E160="","",ROUND(IF(E160&lt;60,E160*$M$2,IF(E160&lt;80,425+(E160-60)*$M$3,IF(E160&lt;90,540+(E160-80)*$M$4,IF(E160&lt;110,600+(E160-90)*$M$5)))),0))</f>
        <v/>
      </c>
      <c r="H160" s="14" t="str">
        <f t="shared" si="20"/>
        <v/>
      </c>
      <c r="I160" s="14">
        <f t="shared" si="21"/>
        <v>465</v>
      </c>
      <c r="J160" s="14"/>
      <c r="K160" s="14"/>
      <c r="L160" s="14"/>
      <c r="M160" s="14"/>
      <c r="N160" s="14"/>
      <c r="O160">
        <v>193</v>
      </c>
      <c r="P160">
        <f t="shared" si="22"/>
        <v>432</v>
      </c>
      <c r="Q160">
        <f t="shared" si="23"/>
        <v>465</v>
      </c>
      <c r="R160" s="40">
        <f t="shared" si="24"/>
        <v>537.750651943617</v>
      </c>
      <c r="S160" s="41">
        <f t="shared" si="25"/>
        <v>-0.0972903879240454</v>
      </c>
      <c r="T160" s="41">
        <f t="shared" si="26"/>
        <v>-0.0972903879240454</v>
      </c>
    </row>
    <row r="161" spans="1:20">
      <c r="A161">
        <v>194</v>
      </c>
      <c r="B161">
        <v>501</v>
      </c>
      <c r="C161">
        <v>426</v>
      </c>
      <c r="D161" s="14" t="str">
        <f>IF(VLOOKUP(A161,原始数据!$A:$Q,17,0)=0,"",VLOOKUP(A161,原始数据!$A:$Q,17,0))</f>
        <v/>
      </c>
      <c r="E161" s="14" t="str">
        <f t="shared" si="18"/>
        <v/>
      </c>
      <c r="F161" s="14" t="str">
        <f t="shared" si="19"/>
        <v/>
      </c>
      <c r="G161" s="14" t="str">
        <f>IF(E161="","",ROUND(IF(E161&lt;60,E161*$M$2,IF(E161&lt;80,425+(E161-60)*$M$3,IF(E161&lt;90,540+(E161-80)*$M$4,IF(E161&lt;110,600+(E161-90)*$M$5)))),0))</f>
        <v/>
      </c>
      <c r="H161" s="14" t="str">
        <f t="shared" si="20"/>
        <v/>
      </c>
      <c r="I161" s="14">
        <f t="shared" si="21"/>
        <v>426</v>
      </c>
      <c r="J161" s="14"/>
      <c r="K161" s="14"/>
      <c r="L161" s="14"/>
      <c r="M161" s="14"/>
      <c r="N161" s="14"/>
      <c r="O161">
        <v>194</v>
      </c>
      <c r="P161">
        <f t="shared" si="22"/>
        <v>501</v>
      </c>
      <c r="Q161">
        <f t="shared" si="23"/>
        <v>426</v>
      </c>
      <c r="R161" s="40">
        <f t="shared" si="24"/>
        <v>501</v>
      </c>
      <c r="S161" s="41">
        <f t="shared" si="25"/>
        <v>-0.678830083189985</v>
      </c>
      <c r="T161" s="41">
        <f t="shared" si="26"/>
        <v>-0.678830083189985</v>
      </c>
    </row>
    <row r="162" spans="1:20">
      <c r="A162">
        <v>195</v>
      </c>
      <c r="B162">
        <v>526</v>
      </c>
      <c r="C162">
        <v>454</v>
      </c>
      <c r="D162" s="14" t="str">
        <f>IF(VLOOKUP(A162,原始数据!$A:$Q,17,0)=0,"",VLOOKUP(A162,原始数据!$A:$Q,17,0))</f>
        <v/>
      </c>
      <c r="E162" s="14" t="str">
        <f t="shared" si="18"/>
        <v/>
      </c>
      <c r="F162" s="14" t="str">
        <f t="shared" si="19"/>
        <v/>
      </c>
      <c r="G162" s="14" t="str">
        <f>IF(E162="","",ROUND(IF(E162&lt;60,E162*$M$2,IF(E162&lt;80,425+(E162-60)*$M$3,IF(E162&lt;90,540+(E162-80)*$M$4,IF(E162&lt;110,600+(E162-90)*$M$5)))),0))</f>
        <v/>
      </c>
      <c r="H162" s="14" t="str">
        <f t="shared" si="20"/>
        <v/>
      </c>
      <c r="I162" s="14">
        <f t="shared" si="21"/>
        <v>454</v>
      </c>
      <c r="J162" s="14"/>
      <c r="K162" s="14"/>
      <c r="L162" s="14"/>
      <c r="M162" s="14"/>
      <c r="N162" s="14"/>
      <c r="O162">
        <v>195</v>
      </c>
      <c r="P162">
        <f t="shared" si="22"/>
        <v>526</v>
      </c>
      <c r="Q162">
        <f t="shared" si="23"/>
        <v>454</v>
      </c>
      <c r="R162" s="40">
        <f t="shared" si="24"/>
        <v>526</v>
      </c>
      <c r="S162" s="41">
        <f t="shared" si="25"/>
        <v>-0.28323186621268</v>
      </c>
      <c r="T162" s="41">
        <f t="shared" si="26"/>
        <v>-0.28323186621268</v>
      </c>
    </row>
    <row r="163" spans="1:20">
      <c r="A163">
        <v>196</v>
      </c>
      <c r="B163">
        <v>558</v>
      </c>
      <c r="C163">
        <v>441</v>
      </c>
      <c r="D163" s="14" t="str">
        <f>IF(VLOOKUP(A163,原始数据!$A:$Q,17,0)=0,"",VLOOKUP(A163,原始数据!$A:$Q,17,0))</f>
        <v/>
      </c>
      <c r="E163" s="14" t="str">
        <f t="shared" si="18"/>
        <v/>
      </c>
      <c r="F163" s="14" t="str">
        <f t="shared" si="19"/>
        <v/>
      </c>
      <c r="G163" s="14" t="str">
        <f>IF(E163="","",ROUND(IF(E163&lt;60,E163*$M$2,IF(E163&lt;80,425+(E163-60)*$M$3,IF(E163&lt;90,540+(E163-80)*$M$4,IF(E163&lt;110,600+(E163-90)*$M$5)))),0))</f>
        <v/>
      </c>
      <c r="H163" s="14" t="str">
        <f t="shared" si="20"/>
        <v/>
      </c>
      <c r="I163" s="14">
        <f t="shared" si="21"/>
        <v>441</v>
      </c>
      <c r="J163" s="14"/>
      <c r="K163" s="14"/>
      <c r="L163" s="14"/>
      <c r="M163" s="14"/>
      <c r="N163" s="14"/>
      <c r="O163">
        <v>196</v>
      </c>
      <c r="P163">
        <f t="shared" si="22"/>
        <v>558</v>
      </c>
      <c r="Q163">
        <f t="shared" si="23"/>
        <v>441</v>
      </c>
      <c r="R163" s="40">
        <f t="shared" si="24"/>
        <v>558</v>
      </c>
      <c r="S163" s="41">
        <f t="shared" si="25"/>
        <v>0.223133851518271</v>
      </c>
      <c r="T163" s="41">
        <f t="shared" si="26"/>
        <v>0.223133851518271</v>
      </c>
    </row>
    <row r="164" spans="1:20">
      <c r="A164">
        <v>197</v>
      </c>
      <c r="B164">
        <v>432</v>
      </c>
      <c r="C164">
        <v>405</v>
      </c>
      <c r="D164" s="14" t="str">
        <f>IF(VLOOKUP(A164,原始数据!$A:$Q,17,0)=0,"",VLOOKUP(A164,原始数据!$A:$Q,17,0))</f>
        <v/>
      </c>
      <c r="E164" s="14" t="str">
        <f t="shared" si="18"/>
        <v/>
      </c>
      <c r="F164" s="14" t="str">
        <f t="shared" si="19"/>
        <v/>
      </c>
      <c r="G164" s="14" t="str">
        <f>IF(E164="","",ROUND(IF(E164&lt;60,E164*$M$2,IF(E164&lt;80,425+(E164-60)*$M$3,IF(E164&lt;90,540+(E164-80)*$M$4,IF(E164&lt;110,600+(E164-90)*$M$5)))),0))</f>
        <v/>
      </c>
      <c r="H164" s="14" t="str">
        <f t="shared" si="20"/>
        <v/>
      </c>
      <c r="I164" s="14">
        <f t="shared" si="21"/>
        <v>405</v>
      </c>
      <c r="J164" s="14"/>
      <c r="K164" s="14"/>
      <c r="L164" s="14"/>
      <c r="M164" s="14"/>
      <c r="N164" s="14"/>
      <c r="O164">
        <v>197</v>
      </c>
      <c r="P164">
        <f t="shared" si="22"/>
        <v>432</v>
      </c>
      <c r="Q164">
        <f t="shared" si="23"/>
        <v>405</v>
      </c>
      <c r="R164" s="40">
        <f t="shared" si="24"/>
        <v>468.363471047667</v>
      </c>
      <c r="S164" s="41">
        <f t="shared" si="25"/>
        <v>-1.19526818966484</v>
      </c>
      <c r="T164" s="41">
        <f t="shared" si="26"/>
        <v>-1.19526818966484</v>
      </c>
    </row>
    <row r="165" spans="1:20">
      <c r="A165">
        <v>199</v>
      </c>
      <c r="B165">
        <v>484</v>
      </c>
      <c r="D165" s="14" t="str">
        <f>IF(VLOOKUP(A165,原始数据!$A:$Q,17,0)=0,"",VLOOKUP(A165,原始数据!$A:$Q,17,0))</f>
        <v/>
      </c>
      <c r="E165" s="14" t="str">
        <f t="shared" si="18"/>
        <v/>
      </c>
      <c r="F165" s="14" t="str">
        <f t="shared" si="19"/>
        <v/>
      </c>
      <c r="G165" s="14" t="str">
        <f>IF(E165="","",ROUND(IF(E165&lt;60,E165*$M$2,IF(E165&lt;80,425+(E165-60)*$M$3,IF(E165&lt;90,540+(E165-80)*$M$4,IF(E165&lt;110,600+(E165-90)*$M$5)))),0))</f>
        <v/>
      </c>
      <c r="H165" s="14" t="str">
        <f t="shared" si="20"/>
        <v/>
      </c>
      <c r="I165" s="14" t="str">
        <f t="shared" si="21"/>
        <v/>
      </c>
      <c r="J165" s="14"/>
      <c r="K165" s="14"/>
      <c r="L165" s="14"/>
      <c r="M165" s="14"/>
      <c r="N165" s="14"/>
      <c r="O165">
        <v>199</v>
      </c>
      <c r="P165">
        <f t="shared" si="22"/>
        <v>484</v>
      </c>
      <c r="Q165" t="str">
        <f t="shared" si="23"/>
        <v/>
      </c>
      <c r="R165" s="40">
        <f t="shared" si="24"/>
        <v>484</v>
      </c>
      <c r="S165" s="41">
        <f t="shared" si="25"/>
        <v>-0.947836870734553</v>
      </c>
      <c r="T165" s="41">
        <f t="shared" si="26"/>
        <v>-0.947836870734553</v>
      </c>
    </row>
    <row r="166" spans="1:20">
      <c r="A166">
        <v>200</v>
      </c>
      <c r="B166">
        <v>520</v>
      </c>
      <c r="C166">
        <v>466</v>
      </c>
      <c r="D166" s="14">
        <v>83</v>
      </c>
      <c r="E166" s="14">
        <f t="shared" si="18"/>
        <v>83</v>
      </c>
      <c r="F166" s="14" t="str">
        <f t="shared" si="19"/>
        <v/>
      </c>
      <c r="G166" s="14">
        <f>IF(E166="","",ROUND(IF(E166&lt;60,E166*$M$2,IF(E166&lt;80,425+(E166-60)*$M$3,IF(E166&lt;90,540+(E166-80)*$M$4,IF(E166&lt;110,600+(E166-90)*$M$5)))),0))</f>
        <v>558</v>
      </c>
      <c r="H166" s="14" t="str">
        <f t="shared" si="20"/>
        <v/>
      </c>
      <c r="I166" s="14">
        <f t="shared" si="21"/>
        <v>558</v>
      </c>
      <c r="J166" s="14"/>
      <c r="K166" s="14"/>
      <c r="L166" s="14"/>
      <c r="M166" s="14"/>
      <c r="N166" s="14"/>
      <c r="O166">
        <v>200</v>
      </c>
      <c r="P166">
        <f t="shared" si="22"/>
        <v>520</v>
      </c>
      <c r="Q166">
        <f t="shared" si="23"/>
        <v>466</v>
      </c>
      <c r="R166" s="40">
        <f t="shared" si="24"/>
        <v>538.90710495855</v>
      </c>
      <c r="S166" s="41">
        <f t="shared" si="25"/>
        <v>-0.0789907578950327</v>
      </c>
      <c r="T166" s="41">
        <f t="shared" si="26"/>
        <v>-0.0789907578950327</v>
      </c>
    </row>
    <row r="167" spans="1:20">
      <c r="A167">
        <v>201</v>
      </c>
      <c r="B167">
        <v>474</v>
      </c>
      <c r="C167">
        <v>499</v>
      </c>
      <c r="D167" s="14"/>
      <c r="E167" s="14" t="str">
        <f t="shared" si="18"/>
        <v/>
      </c>
      <c r="F167" s="14" t="str">
        <f t="shared" si="19"/>
        <v/>
      </c>
      <c r="G167" s="14" t="str">
        <f>IF(E167="","",ROUND(IF(E167&lt;60,E167*$M$2,IF(E167&lt;80,425+(E167-60)*$M$3,IF(E167&lt;90,540+(E167-80)*$M$4,IF(E167&lt;110,600+(E167-90)*$M$5)))),0))</f>
        <v/>
      </c>
      <c r="H167" s="14" t="str">
        <f t="shared" si="20"/>
        <v/>
      </c>
      <c r="I167" s="14">
        <f t="shared" si="21"/>
        <v>499</v>
      </c>
      <c r="J167" s="14"/>
      <c r="K167" s="14"/>
      <c r="L167" s="14"/>
      <c r="M167" s="14"/>
      <c r="N167" s="14"/>
      <c r="O167">
        <v>201</v>
      </c>
      <c r="P167">
        <f t="shared" si="22"/>
        <v>474</v>
      </c>
      <c r="Q167">
        <f t="shared" si="23"/>
        <v>499</v>
      </c>
      <c r="R167" s="40">
        <f t="shared" si="24"/>
        <v>577.070054451323</v>
      </c>
      <c r="S167" s="41">
        <f t="shared" si="25"/>
        <v>0.524897033062404</v>
      </c>
      <c r="T167" s="41">
        <f t="shared" si="26"/>
        <v>0.524897033062404</v>
      </c>
    </row>
    <row r="168" spans="1:20">
      <c r="A168">
        <v>202</v>
      </c>
      <c r="B168">
        <v>555</v>
      </c>
      <c r="C168">
        <v>541</v>
      </c>
      <c r="D168" s="14"/>
      <c r="E168" s="14" t="str">
        <f t="shared" si="18"/>
        <v/>
      </c>
      <c r="F168" s="14" t="str">
        <f t="shared" si="19"/>
        <v/>
      </c>
      <c r="G168" s="14" t="str">
        <f>IF(E168="","",ROUND(IF(E168&lt;60,E168*$M$2,IF(E168&lt;80,425+(E168-60)*$M$3,IF(E168&lt;90,540+(E168-80)*$M$4,IF(E168&lt;110,600+(E168-90)*$M$5)))),0))</f>
        <v/>
      </c>
      <c r="H168" s="14" t="str">
        <f t="shared" si="20"/>
        <v/>
      </c>
      <c r="I168" s="14">
        <f t="shared" si="21"/>
        <v>541</v>
      </c>
      <c r="J168" s="14"/>
      <c r="K168" s="14"/>
      <c r="L168" s="14"/>
      <c r="M168" s="14"/>
      <c r="N168" s="14"/>
      <c r="O168">
        <v>202</v>
      </c>
      <c r="P168">
        <f t="shared" si="22"/>
        <v>555</v>
      </c>
      <c r="Q168">
        <f t="shared" si="23"/>
        <v>541</v>
      </c>
      <c r="R168" s="40">
        <f t="shared" si="24"/>
        <v>625.641081078488</v>
      </c>
      <c r="S168" s="41">
        <f t="shared" si="25"/>
        <v>1.29348149428096</v>
      </c>
      <c r="T168" s="41">
        <f t="shared" si="26"/>
        <v>1.29348149428096</v>
      </c>
    </row>
    <row r="169" spans="1:20">
      <c r="A169">
        <v>203</v>
      </c>
      <c r="B169">
        <v>572</v>
      </c>
      <c r="C169">
        <v>600</v>
      </c>
      <c r="D169" s="14"/>
      <c r="E169" s="14" t="str">
        <f t="shared" si="18"/>
        <v/>
      </c>
      <c r="F169" s="14" t="str">
        <f t="shared" si="19"/>
        <v/>
      </c>
      <c r="G169" s="14" t="str">
        <f>IF(E169="","",ROUND(IF(E169&lt;60,E169*$M$2,IF(E169&lt;80,425+(E169-60)*$M$3,IF(E169&lt;90,540+(E169-80)*$M$4,IF(E169&lt;110,600+(E169-90)*$M$5)))),0))</f>
        <v/>
      </c>
      <c r="H169" s="14" t="str">
        <f t="shared" si="20"/>
        <v/>
      </c>
      <c r="I169" s="14">
        <f t="shared" si="21"/>
        <v>600</v>
      </c>
      <c r="J169" s="14"/>
      <c r="K169" s="14"/>
      <c r="L169" s="14"/>
      <c r="M169" s="14"/>
      <c r="N169" s="14"/>
      <c r="O169">
        <v>203</v>
      </c>
      <c r="P169">
        <f t="shared" si="22"/>
        <v>572</v>
      </c>
      <c r="Q169">
        <f t="shared" si="23"/>
        <v>600</v>
      </c>
      <c r="R169" s="40">
        <f t="shared" si="24"/>
        <v>693.871808959506</v>
      </c>
      <c r="S169" s="41">
        <f t="shared" si="25"/>
        <v>2.37315966599274</v>
      </c>
      <c r="T169" s="41">
        <f t="shared" si="26"/>
        <v>2.37315966599274</v>
      </c>
    </row>
    <row r="170" spans="1:20">
      <c r="A170">
        <v>204</v>
      </c>
      <c r="B170">
        <v>540</v>
      </c>
      <c r="C170">
        <v>522</v>
      </c>
      <c r="D170" s="14"/>
      <c r="E170" s="14" t="str">
        <f t="shared" si="18"/>
        <v/>
      </c>
      <c r="F170" s="14" t="str">
        <f t="shared" si="19"/>
        <v/>
      </c>
      <c r="G170" s="14" t="str">
        <f>IF(E170="","",ROUND(IF(E170&lt;60,E170*$M$2,IF(E170&lt;80,425+(E170-60)*$M$3,IF(E170&lt;90,540+(E170-80)*$M$4,IF(E170&lt;110,600+(E170-90)*$M$5)))),0))</f>
        <v/>
      </c>
      <c r="H170" s="14" t="str">
        <f t="shared" si="20"/>
        <v/>
      </c>
      <c r="I170" s="14">
        <f t="shared" si="21"/>
        <v>522</v>
      </c>
      <c r="J170" s="14"/>
      <c r="K170" s="14"/>
      <c r="L170" s="14"/>
      <c r="M170" s="14"/>
      <c r="N170" s="14"/>
      <c r="O170">
        <v>204</v>
      </c>
      <c r="P170">
        <f t="shared" si="22"/>
        <v>540</v>
      </c>
      <c r="Q170">
        <f t="shared" si="23"/>
        <v>522</v>
      </c>
      <c r="R170" s="40">
        <f t="shared" si="24"/>
        <v>603.66847379477</v>
      </c>
      <c r="S170" s="41">
        <f t="shared" si="25"/>
        <v>0.945788523729707</v>
      </c>
      <c r="T170" s="41">
        <f t="shared" si="26"/>
        <v>0.945788523729707</v>
      </c>
    </row>
    <row r="171" spans="1:20">
      <c r="A171">
        <v>206</v>
      </c>
      <c r="B171">
        <v>522</v>
      </c>
      <c r="C171">
        <v>535</v>
      </c>
      <c r="D171" s="14"/>
      <c r="E171" s="14" t="str">
        <f t="shared" si="18"/>
        <v/>
      </c>
      <c r="F171" s="14" t="str">
        <f t="shared" si="19"/>
        <v/>
      </c>
      <c r="G171" s="14" t="str">
        <f>IF(E171="","",ROUND(IF(E171&lt;60,E171*$M$2,IF(E171&lt;80,425+(E171-60)*$M$3,IF(E171&lt;90,540+(E171-80)*$M$4,IF(E171&lt;110,600+(E171-90)*$M$5)))),0))</f>
        <v/>
      </c>
      <c r="H171" s="14" t="str">
        <f t="shared" si="20"/>
        <v/>
      </c>
      <c r="I171" s="14">
        <f t="shared" si="21"/>
        <v>535</v>
      </c>
      <c r="J171" s="14"/>
      <c r="K171" s="14"/>
      <c r="L171" s="14"/>
      <c r="M171" s="14"/>
      <c r="N171" s="14"/>
      <c r="O171">
        <v>206</v>
      </c>
      <c r="P171">
        <f t="shared" si="22"/>
        <v>522</v>
      </c>
      <c r="Q171">
        <f t="shared" si="23"/>
        <v>535</v>
      </c>
      <c r="R171" s="40">
        <f t="shared" si="24"/>
        <v>618.702362988893</v>
      </c>
      <c r="S171" s="41">
        <f t="shared" si="25"/>
        <v>1.18368371410688</v>
      </c>
      <c r="T171" s="41">
        <f t="shared" si="26"/>
        <v>1.18368371410688</v>
      </c>
    </row>
    <row r="172" spans="1:20">
      <c r="A172">
        <v>207</v>
      </c>
      <c r="B172">
        <v>481</v>
      </c>
      <c r="C172">
        <v>481</v>
      </c>
      <c r="D172" s="14"/>
      <c r="E172" s="14" t="str">
        <f t="shared" si="18"/>
        <v/>
      </c>
      <c r="F172" s="14" t="str">
        <f t="shared" si="19"/>
        <v/>
      </c>
      <c r="G172" s="14" t="str">
        <f>IF(E172="","",ROUND(IF(E172&lt;60,E172*$M$2,IF(E172&lt;80,425+(E172-60)*$M$3,IF(E172&lt;90,540+(E172-80)*$M$4,IF(E172&lt;110,600+(E172-90)*$M$5)))),0))</f>
        <v/>
      </c>
      <c r="H172" s="14" t="str">
        <f t="shared" si="20"/>
        <v/>
      </c>
      <c r="I172" s="14">
        <f t="shared" si="21"/>
        <v>481</v>
      </c>
      <c r="J172" s="14"/>
      <c r="K172" s="14"/>
      <c r="L172" s="14"/>
      <c r="M172" s="14"/>
      <c r="N172" s="14"/>
      <c r="O172">
        <v>207</v>
      </c>
      <c r="P172">
        <f t="shared" si="22"/>
        <v>481</v>
      </c>
      <c r="Q172">
        <f t="shared" si="23"/>
        <v>481</v>
      </c>
      <c r="R172" s="40">
        <f t="shared" si="24"/>
        <v>556.253900182537</v>
      </c>
      <c r="S172" s="41">
        <f t="shared" si="25"/>
        <v>0.195503692540165</v>
      </c>
      <c r="T172" s="41">
        <f t="shared" si="26"/>
        <v>0.195503692540165</v>
      </c>
    </row>
    <row r="173" spans="1:20">
      <c r="A173">
        <v>208</v>
      </c>
      <c r="B173">
        <v>516</v>
      </c>
      <c r="C173">
        <v>466</v>
      </c>
      <c r="D173" s="14"/>
      <c r="E173" s="14" t="str">
        <f t="shared" si="18"/>
        <v/>
      </c>
      <c r="F173" s="14" t="str">
        <f t="shared" si="19"/>
        <v/>
      </c>
      <c r="G173" s="14" t="str">
        <f>IF(E173="","",ROUND(IF(E173&lt;60,E173*$M$2,IF(E173&lt;80,425+(E173-60)*$M$3,IF(E173&lt;90,540+(E173-80)*$M$4,IF(E173&lt;110,600+(E173-90)*$M$5)))),0))</f>
        <v/>
      </c>
      <c r="H173" s="14" t="str">
        <f t="shared" si="20"/>
        <v/>
      </c>
      <c r="I173" s="14">
        <f t="shared" si="21"/>
        <v>466</v>
      </c>
      <c r="J173" s="14"/>
      <c r="K173" s="14"/>
      <c r="L173" s="14"/>
      <c r="M173" s="14"/>
      <c r="N173" s="14"/>
      <c r="O173">
        <v>208</v>
      </c>
      <c r="P173">
        <f t="shared" si="22"/>
        <v>516</v>
      </c>
      <c r="Q173">
        <f t="shared" si="23"/>
        <v>466</v>
      </c>
      <c r="R173" s="40">
        <f t="shared" si="24"/>
        <v>538.90710495855</v>
      </c>
      <c r="S173" s="41">
        <f t="shared" si="25"/>
        <v>-0.0789907578950327</v>
      </c>
      <c r="T173" s="41">
        <f t="shared" si="26"/>
        <v>-0.0789907578950327</v>
      </c>
    </row>
    <row r="174" spans="1:20">
      <c r="A174">
        <v>209</v>
      </c>
      <c r="B174">
        <v>482</v>
      </c>
      <c r="C174">
        <v>482</v>
      </c>
      <c r="D174" s="14"/>
      <c r="E174" s="14" t="str">
        <f t="shared" si="18"/>
        <v/>
      </c>
      <c r="F174" s="14" t="str">
        <f t="shared" si="19"/>
        <v/>
      </c>
      <c r="G174" s="14" t="str">
        <f>IF(E174="","",ROUND(IF(E174&lt;60,E174*$M$2,IF(E174&lt;80,425+(E174-60)*$M$3,IF(E174&lt;90,540+(E174-80)*$M$4,IF(E174&lt;110,600+(E174-90)*$M$5)))),0))</f>
        <v/>
      </c>
      <c r="H174" s="14" t="str">
        <f t="shared" si="20"/>
        <v/>
      </c>
      <c r="I174" s="14">
        <f t="shared" si="21"/>
        <v>482</v>
      </c>
      <c r="J174" s="14"/>
      <c r="K174" s="14"/>
      <c r="L174" s="14"/>
      <c r="M174" s="14"/>
      <c r="N174" s="14"/>
      <c r="O174">
        <v>209</v>
      </c>
      <c r="P174">
        <f t="shared" si="22"/>
        <v>482</v>
      </c>
      <c r="Q174">
        <f t="shared" si="23"/>
        <v>482</v>
      </c>
      <c r="R174" s="40">
        <f t="shared" si="24"/>
        <v>557.41035319747</v>
      </c>
      <c r="S174" s="41">
        <f t="shared" si="25"/>
        <v>0.213803322569178</v>
      </c>
      <c r="T174" s="41">
        <f t="shared" si="26"/>
        <v>0.213803322569178</v>
      </c>
    </row>
    <row r="175" spans="1:20">
      <c r="A175">
        <v>210</v>
      </c>
      <c r="B175">
        <v>450</v>
      </c>
      <c r="D175" s="14"/>
      <c r="E175" s="14" t="str">
        <f t="shared" si="18"/>
        <v/>
      </c>
      <c r="F175" s="14" t="str">
        <f t="shared" si="19"/>
        <v/>
      </c>
      <c r="G175" s="14" t="str">
        <f>IF(E175="","",ROUND(IF(E175&lt;60,E175*$M$2,IF(E175&lt;80,425+(E175-60)*$M$3,IF(E175&lt;90,540+(E175-80)*$M$4,IF(E175&lt;110,600+(E175-90)*$M$5)))),0))</f>
        <v/>
      </c>
      <c r="H175" s="14" t="str">
        <f t="shared" si="20"/>
        <v/>
      </c>
      <c r="I175" s="14" t="str">
        <f t="shared" si="21"/>
        <v/>
      </c>
      <c r="J175" s="14"/>
      <c r="K175" s="14"/>
      <c r="L175" s="14"/>
      <c r="M175" s="14"/>
      <c r="N175" s="14"/>
      <c r="O175">
        <v>210</v>
      </c>
      <c r="P175">
        <f t="shared" si="22"/>
        <v>450</v>
      </c>
      <c r="Q175" t="str">
        <f t="shared" si="23"/>
        <v/>
      </c>
      <c r="R175" s="40">
        <f t="shared" si="24"/>
        <v>450</v>
      </c>
      <c r="S175" s="41">
        <f t="shared" si="25"/>
        <v>-1.48585044582369</v>
      </c>
      <c r="T175" s="41">
        <f t="shared" si="26"/>
        <v>-1.48585044582369</v>
      </c>
    </row>
    <row r="176" spans="1:20">
      <c r="A176">
        <v>211</v>
      </c>
      <c r="B176">
        <v>429</v>
      </c>
      <c r="C176">
        <v>435</v>
      </c>
      <c r="D176" s="14"/>
      <c r="E176" s="14" t="str">
        <f t="shared" si="18"/>
        <v/>
      </c>
      <c r="F176" s="14" t="str">
        <f t="shared" si="19"/>
        <v/>
      </c>
      <c r="G176" s="14" t="str">
        <f>IF(E176="","",ROUND(IF(E176&lt;60,E176*$M$2,IF(E176&lt;80,425+(E176-60)*$M$3,IF(E176&lt;90,540+(E176-80)*$M$4,IF(E176&lt;110,600+(E176-90)*$M$5)))),0))</f>
        <v/>
      </c>
      <c r="H176" s="14" t="str">
        <f t="shared" si="20"/>
        <v/>
      </c>
      <c r="I176" s="14">
        <f t="shared" si="21"/>
        <v>435</v>
      </c>
      <c r="J176" s="14"/>
      <c r="K176" s="14"/>
      <c r="L176" s="14"/>
      <c r="M176" s="14"/>
      <c r="N176" s="14"/>
      <c r="O176">
        <v>211</v>
      </c>
      <c r="P176">
        <f t="shared" si="22"/>
        <v>429</v>
      </c>
      <c r="Q176">
        <f t="shared" si="23"/>
        <v>435</v>
      </c>
      <c r="R176" s="40">
        <f t="shared" si="24"/>
        <v>503.057061495642</v>
      </c>
      <c r="S176" s="41">
        <f t="shared" si="25"/>
        <v>-0.646279288794441</v>
      </c>
      <c r="T176" s="41">
        <f t="shared" si="26"/>
        <v>-0.646279288794441</v>
      </c>
    </row>
    <row r="177" spans="1:20">
      <c r="A177">
        <v>212</v>
      </c>
      <c r="B177">
        <v>548</v>
      </c>
      <c r="C177">
        <v>439</v>
      </c>
      <c r="D177" s="14"/>
      <c r="E177" s="14" t="str">
        <f t="shared" si="18"/>
        <v/>
      </c>
      <c r="F177" s="14" t="str">
        <f t="shared" si="19"/>
        <v/>
      </c>
      <c r="G177" s="14" t="str">
        <f>IF(E177="","",ROUND(IF(E177&lt;60,E177*$M$2,IF(E177&lt;80,425+(E177-60)*$M$3,IF(E177&lt;90,540+(E177-80)*$M$4,IF(E177&lt;110,600+(E177-90)*$M$5)))),0))</f>
        <v/>
      </c>
      <c r="H177" s="14" t="str">
        <f t="shared" si="20"/>
        <v/>
      </c>
      <c r="I177" s="14">
        <f t="shared" si="21"/>
        <v>439</v>
      </c>
      <c r="J177" s="14"/>
      <c r="K177" s="14"/>
      <c r="L177" s="14"/>
      <c r="M177" s="14"/>
      <c r="N177" s="14"/>
      <c r="O177">
        <v>212</v>
      </c>
      <c r="P177">
        <f t="shared" si="22"/>
        <v>548</v>
      </c>
      <c r="Q177">
        <f t="shared" si="23"/>
        <v>439</v>
      </c>
      <c r="R177" s="40">
        <f t="shared" si="24"/>
        <v>548</v>
      </c>
      <c r="S177" s="41">
        <f t="shared" si="25"/>
        <v>0.0648945647273485</v>
      </c>
      <c r="T177" s="41">
        <f t="shared" si="26"/>
        <v>0.0648945647273485</v>
      </c>
    </row>
    <row r="178" spans="1:20">
      <c r="A178">
        <v>214</v>
      </c>
      <c r="B178">
        <v>473</v>
      </c>
      <c r="D178" s="14"/>
      <c r="E178" s="14" t="str">
        <f t="shared" si="18"/>
        <v/>
      </c>
      <c r="F178" s="14" t="str">
        <f t="shared" si="19"/>
        <v/>
      </c>
      <c r="G178" s="14" t="str">
        <f>IF(E178="","",ROUND(IF(E178&lt;60,E178*$M$2,IF(E178&lt;80,425+(E178-60)*$M$3,IF(E178&lt;90,540+(E178-80)*$M$4,IF(E178&lt;110,600+(E178-90)*$M$5)))),0))</f>
        <v/>
      </c>
      <c r="H178" s="14" t="str">
        <f t="shared" si="20"/>
        <v/>
      </c>
      <c r="I178" s="14" t="str">
        <f t="shared" si="21"/>
        <v/>
      </c>
      <c r="J178" s="14"/>
      <c r="K178" s="14"/>
      <c r="L178" s="14"/>
      <c r="M178" s="14"/>
      <c r="N178" s="14"/>
      <c r="O178">
        <v>214</v>
      </c>
      <c r="P178">
        <f t="shared" si="22"/>
        <v>473</v>
      </c>
      <c r="Q178" t="str">
        <f t="shared" si="23"/>
        <v/>
      </c>
      <c r="R178" s="40">
        <f t="shared" si="24"/>
        <v>473</v>
      </c>
      <c r="S178" s="41">
        <f t="shared" si="25"/>
        <v>-1.12190008620457</v>
      </c>
      <c r="T178" s="41">
        <f t="shared" si="26"/>
        <v>-1.12190008620457</v>
      </c>
    </row>
    <row r="179" spans="1:20">
      <c r="A179">
        <v>215</v>
      </c>
      <c r="B179">
        <v>485</v>
      </c>
      <c r="C179">
        <v>432</v>
      </c>
      <c r="D179" s="14"/>
      <c r="E179" s="14" t="str">
        <f t="shared" si="18"/>
        <v/>
      </c>
      <c r="F179" s="14" t="str">
        <f t="shared" si="19"/>
        <v/>
      </c>
      <c r="G179" s="14" t="str">
        <f>IF(E179="","",ROUND(IF(E179&lt;60,E179*$M$2,IF(E179&lt;80,425+(E179-60)*$M$3,IF(E179&lt;90,540+(E179-80)*$M$4,IF(E179&lt;110,600+(E179-90)*$M$5)))),0))</f>
        <v/>
      </c>
      <c r="H179" s="14" t="str">
        <f t="shared" si="20"/>
        <v/>
      </c>
      <c r="I179" s="14">
        <f t="shared" si="21"/>
        <v>432</v>
      </c>
      <c r="J179" s="14"/>
      <c r="K179" s="14"/>
      <c r="L179" s="14"/>
      <c r="M179" s="14"/>
      <c r="N179" s="14"/>
      <c r="O179">
        <v>215</v>
      </c>
      <c r="P179">
        <f t="shared" si="22"/>
        <v>485</v>
      </c>
      <c r="Q179">
        <f t="shared" si="23"/>
        <v>432</v>
      </c>
      <c r="R179" s="40">
        <f t="shared" si="24"/>
        <v>499.587702450844</v>
      </c>
      <c r="S179" s="41">
        <f t="shared" si="25"/>
        <v>-0.701178178881481</v>
      </c>
      <c r="T179" s="41">
        <f t="shared" si="26"/>
        <v>-0.701178178881481</v>
      </c>
    </row>
    <row r="180" spans="1:20">
      <c r="A180">
        <v>216</v>
      </c>
      <c r="C180">
        <v>555</v>
      </c>
      <c r="D180" s="14"/>
      <c r="E180" s="14" t="str">
        <f t="shared" si="18"/>
        <v/>
      </c>
      <c r="F180" s="14" t="str">
        <f t="shared" si="19"/>
        <v/>
      </c>
      <c r="G180" s="14" t="str">
        <f>IF(E180="","",ROUND(IF(E180&lt;60,E180*$M$2,IF(E180&lt;80,425+(E180-60)*$M$3,IF(E180&lt;90,540+(E180-80)*$M$4,IF(E180&lt;110,600+(E180-90)*$M$5)))),0))</f>
        <v/>
      </c>
      <c r="H180" s="14" t="str">
        <f t="shared" si="20"/>
        <v/>
      </c>
      <c r="I180" s="14">
        <f t="shared" si="21"/>
        <v>555</v>
      </c>
      <c r="J180" s="14"/>
      <c r="K180" s="14"/>
      <c r="L180" s="14"/>
      <c r="M180" s="14"/>
      <c r="N180" s="14"/>
      <c r="O180">
        <v>216</v>
      </c>
      <c r="P180" t="str">
        <f t="shared" si="22"/>
        <v/>
      </c>
      <c r="Q180">
        <f t="shared" si="23"/>
        <v>555</v>
      </c>
      <c r="R180" s="40">
        <f t="shared" si="24"/>
        <v>641.831423287543</v>
      </c>
      <c r="S180" s="41">
        <f t="shared" si="25"/>
        <v>1.54967631468714</v>
      </c>
      <c r="T180" s="41">
        <f t="shared" si="26"/>
        <v>1.54967631468714</v>
      </c>
    </row>
    <row r="181" spans="1:20">
      <c r="A181">
        <v>217</v>
      </c>
      <c r="B181">
        <v>443</v>
      </c>
      <c r="C181">
        <v>424</v>
      </c>
      <c r="D181" s="14"/>
      <c r="E181" s="14" t="str">
        <f t="shared" si="18"/>
        <v/>
      </c>
      <c r="F181" s="14" t="str">
        <f t="shared" si="19"/>
        <v/>
      </c>
      <c r="G181" s="14" t="str">
        <f>IF(E181="","",ROUND(IF(E181&lt;60,E181*$M$2,IF(E181&lt;80,425+(E181-60)*$M$3,IF(E181&lt;90,540+(E181-80)*$M$4,IF(E181&lt;110,600+(E181-90)*$M$5)))),0))</f>
        <v/>
      </c>
      <c r="H181" s="14" t="str">
        <f t="shared" si="20"/>
        <v/>
      </c>
      <c r="I181" s="14">
        <f t="shared" si="21"/>
        <v>424</v>
      </c>
      <c r="J181" s="14"/>
      <c r="K181" s="14"/>
      <c r="L181" s="14"/>
      <c r="M181" s="14"/>
      <c r="N181" s="14"/>
      <c r="O181">
        <v>217</v>
      </c>
      <c r="P181">
        <f t="shared" si="22"/>
        <v>443</v>
      </c>
      <c r="Q181">
        <f t="shared" si="23"/>
        <v>424</v>
      </c>
      <c r="R181" s="40">
        <f t="shared" si="24"/>
        <v>490.336078331384</v>
      </c>
      <c r="S181" s="41">
        <f t="shared" si="25"/>
        <v>-0.847575219113586</v>
      </c>
      <c r="T181" s="41">
        <f t="shared" si="26"/>
        <v>-0.847575219113586</v>
      </c>
    </row>
    <row r="182" spans="1:20">
      <c r="A182">
        <v>218</v>
      </c>
      <c r="B182">
        <v>465</v>
      </c>
      <c r="C182">
        <v>478</v>
      </c>
      <c r="D182" s="14"/>
      <c r="E182" s="14" t="str">
        <f t="shared" si="18"/>
        <v/>
      </c>
      <c r="F182" s="14" t="str">
        <f t="shared" si="19"/>
        <v/>
      </c>
      <c r="G182" s="14" t="str">
        <f>IF(E182="","",ROUND(IF(E182&lt;60,E182*$M$2,IF(E182&lt;80,425+(E182-60)*$M$3,IF(E182&lt;90,540+(E182-80)*$M$4,IF(E182&lt;110,600+(E182-90)*$M$5)))),0))</f>
        <v/>
      </c>
      <c r="H182" s="14" t="str">
        <f t="shared" si="20"/>
        <v/>
      </c>
      <c r="I182" s="14">
        <f t="shared" si="21"/>
        <v>478</v>
      </c>
      <c r="J182" s="14"/>
      <c r="K182" s="14"/>
      <c r="L182" s="14"/>
      <c r="M182" s="14"/>
      <c r="N182" s="14"/>
      <c r="O182">
        <v>218</v>
      </c>
      <c r="P182">
        <f t="shared" si="22"/>
        <v>465</v>
      </c>
      <c r="Q182">
        <f t="shared" si="23"/>
        <v>478</v>
      </c>
      <c r="R182" s="40">
        <f t="shared" si="24"/>
        <v>552.78454113774</v>
      </c>
      <c r="S182" s="41">
        <f t="shared" si="25"/>
        <v>0.140604802453125</v>
      </c>
      <c r="T182" s="41">
        <f t="shared" si="26"/>
        <v>0.140604802453125</v>
      </c>
    </row>
    <row r="183" spans="1:20">
      <c r="A183">
        <v>219</v>
      </c>
      <c r="B183">
        <v>533</v>
      </c>
      <c r="C183">
        <v>521</v>
      </c>
      <c r="D183" s="14"/>
      <c r="E183" s="14" t="str">
        <f t="shared" si="18"/>
        <v/>
      </c>
      <c r="F183" s="14" t="str">
        <f t="shared" si="19"/>
        <v/>
      </c>
      <c r="G183" s="14" t="str">
        <f>IF(E183="","",ROUND(IF(E183&lt;60,E183*$M$2,IF(E183&lt;80,425+(E183-60)*$M$3,IF(E183&lt;90,540+(E183-80)*$M$4,IF(E183&lt;110,600+(E183-90)*$M$5)))),0))</f>
        <v/>
      </c>
      <c r="H183" s="14" t="str">
        <f t="shared" si="20"/>
        <v/>
      </c>
      <c r="I183" s="14">
        <f t="shared" si="21"/>
        <v>521</v>
      </c>
      <c r="J183" s="14"/>
      <c r="K183" s="14"/>
      <c r="L183" s="14"/>
      <c r="M183" s="14"/>
      <c r="N183" s="14"/>
      <c r="O183">
        <v>219</v>
      </c>
      <c r="P183">
        <f t="shared" si="22"/>
        <v>533</v>
      </c>
      <c r="Q183">
        <f t="shared" si="23"/>
        <v>521</v>
      </c>
      <c r="R183" s="40">
        <f t="shared" si="24"/>
        <v>602.512020779838</v>
      </c>
      <c r="S183" s="41">
        <f t="shared" si="25"/>
        <v>0.927488893700693</v>
      </c>
      <c r="T183" s="41">
        <f t="shared" si="26"/>
        <v>0.927488893700693</v>
      </c>
    </row>
    <row r="184" spans="1:20">
      <c r="A184">
        <v>220</v>
      </c>
      <c r="B184">
        <v>503</v>
      </c>
      <c r="C184">
        <v>447</v>
      </c>
      <c r="D184" s="14"/>
      <c r="E184" s="14" t="str">
        <f t="shared" si="18"/>
        <v/>
      </c>
      <c r="F184" s="14" t="str">
        <f t="shared" si="19"/>
        <v/>
      </c>
      <c r="G184" s="14" t="str">
        <f>IF(E184="","",ROUND(IF(E184&lt;60,E184*$M$2,IF(E184&lt;80,425+(E184-60)*$M$3,IF(E184&lt;90,540+(E184-80)*$M$4,IF(E184&lt;110,600+(E184-90)*$M$5)))),0))</f>
        <v/>
      </c>
      <c r="H184" s="14" t="str">
        <f t="shared" si="20"/>
        <v/>
      </c>
      <c r="I184" s="14">
        <f t="shared" si="21"/>
        <v>447</v>
      </c>
      <c r="J184" s="14"/>
      <c r="K184" s="14"/>
      <c r="L184" s="14"/>
      <c r="M184" s="14"/>
      <c r="N184" s="14"/>
      <c r="O184">
        <v>220</v>
      </c>
      <c r="P184">
        <f t="shared" si="22"/>
        <v>503</v>
      </c>
      <c r="Q184">
        <f t="shared" si="23"/>
        <v>447</v>
      </c>
      <c r="R184" s="40">
        <f t="shared" si="24"/>
        <v>516.934497674832</v>
      </c>
      <c r="S184" s="41">
        <f t="shared" si="25"/>
        <v>-0.426683728446284</v>
      </c>
      <c r="T184" s="41">
        <f t="shared" si="26"/>
        <v>-0.426683728446284</v>
      </c>
    </row>
    <row r="185" spans="1:20">
      <c r="A185">
        <v>221</v>
      </c>
      <c r="B185">
        <v>556</v>
      </c>
      <c r="C185">
        <v>436</v>
      </c>
      <c r="D185" s="14"/>
      <c r="E185" s="14" t="str">
        <f t="shared" si="18"/>
        <v/>
      </c>
      <c r="F185" s="14" t="str">
        <f t="shared" si="19"/>
        <v/>
      </c>
      <c r="G185" s="14" t="str">
        <f>IF(E185="","",ROUND(IF(E185&lt;60,E185*$M$2,IF(E185&lt;80,425+(E185-60)*$M$3,IF(E185&lt;90,540+(E185-80)*$M$4,IF(E185&lt;110,600+(E185-90)*$M$5)))),0))</f>
        <v/>
      </c>
      <c r="H185" s="14" t="str">
        <f t="shared" si="20"/>
        <v/>
      </c>
      <c r="I185" s="14">
        <f t="shared" si="21"/>
        <v>436</v>
      </c>
      <c r="J185" s="14"/>
      <c r="K185" s="14"/>
      <c r="L185" s="14"/>
      <c r="M185" s="14"/>
      <c r="N185" s="14"/>
      <c r="O185">
        <v>221</v>
      </c>
      <c r="P185">
        <f t="shared" si="22"/>
        <v>556</v>
      </c>
      <c r="Q185">
        <f t="shared" si="23"/>
        <v>436</v>
      </c>
      <c r="R185" s="40">
        <f t="shared" si="24"/>
        <v>556</v>
      </c>
      <c r="S185" s="41">
        <f t="shared" si="25"/>
        <v>0.191485994160086</v>
      </c>
      <c r="T185" s="41">
        <f t="shared" si="26"/>
        <v>0.191485994160086</v>
      </c>
    </row>
    <row r="186" spans="1:20">
      <c r="A186">
        <v>223</v>
      </c>
      <c r="B186">
        <v>492</v>
      </c>
      <c r="C186">
        <v>434</v>
      </c>
      <c r="D186" s="14"/>
      <c r="E186" s="14" t="str">
        <f t="shared" si="18"/>
        <v/>
      </c>
      <c r="F186" s="14" t="str">
        <f t="shared" si="19"/>
        <v/>
      </c>
      <c r="G186" s="14" t="str">
        <f>IF(E186="","",ROUND(IF(E186&lt;60,E186*$M$2,IF(E186&lt;80,425+(E186-60)*$M$3,IF(E186&lt;90,540+(E186-80)*$M$4,IF(E186&lt;110,600+(E186-90)*$M$5)))),0))</f>
        <v/>
      </c>
      <c r="H186" s="14" t="str">
        <f t="shared" si="20"/>
        <v/>
      </c>
      <c r="I186" s="14">
        <f t="shared" si="21"/>
        <v>434</v>
      </c>
      <c r="J186" s="14"/>
      <c r="K186" s="14"/>
      <c r="L186" s="14"/>
      <c r="M186" s="14"/>
      <c r="N186" s="14"/>
      <c r="O186">
        <v>223</v>
      </c>
      <c r="P186">
        <f t="shared" si="22"/>
        <v>492</v>
      </c>
      <c r="Q186">
        <f t="shared" si="23"/>
        <v>434</v>
      </c>
      <c r="R186" s="40">
        <f t="shared" si="24"/>
        <v>501.900608480709</v>
      </c>
      <c r="S186" s="41">
        <f t="shared" si="25"/>
        <v>-0.664578918823454</v>
      </c>
      <c r="T186" s="41">
        <f t="shared" si="26"/>
        <v>-0.664578918823454</v>
      </c>
    </row>
    <row r="187" spans="1:20">
      <c r="A187">
        <v>224</v>
      </c>
      <c r="B187">
        <v>515</v>
      </c>
      <c r="C187">
        <v>475</v>
      </c>
      <c r="D187" s="14"/>
      <c r="E187" s="14" t="str">
        <f t="shared" si="18"/>
        <v/>
      </c>
      <c r="F187" s="14" t="str">
        <f t="shared" si="19"/>
        <v/>
      </c>
      <c r="G187" s="14" t="str">
        <f>IF(E187="","",ROUND(IF(E187&lt;60,E187*$M$2,IF(E187&lt;80,425+(E187-60)*$M$3,IF(E187&lt;90,540+(E187-80)*$M$4,IF(E187&lt;110,600+(E187-90)*$M$5)))),0))</f>
        <v/>
      </c>
      <c r="H187" s="14" t="str">
        <f t="shared" si="20"/>
        <v/>
      </c>
      <c r="I187" s="14">
        <f t="shared" si="21"/>
        <v>475</v>
      </c>
      <c r="J187" s="14"/>
      <c r="K187" s="14"/>
      <c r="L187" s="14"/>
      <c r="M187" s="14"/>
      <c r="N187" s="14"/>
      <c r="O187">
        <v>224</v>
      </c>
      <c r="P187">
        <f t="shared" si="22"/>
        <v>515</v>
      </c>
      <c r="Q187">
        <f t="shared" si="23"/>
        <v>475</v>
      </c>
      <c r="R187" s="40">
        <f t="shared" si="24"/>
        <v>549.315182092942</v>
      </c>
      <c r="S187" s="41">
        <f t="shared" si="25"/>
        <v>0.0857059123660873</v>
      </c>
      <c r="T187" s="41">
        <f t="shared" si="26"/>
        <v>0.0857059123660873</v>
      </c>
    </row>
    <row r="188" spans="1:20">
      <c r="A188">
        <v>225</v>
      </c>
      <c r="B188">
        <v>479</v>
      </c>
      <c r="C188">
        <v>437</v>
      </c>
      <c r="D188" s="14"/>
      <c r="E188" s="14" t="str">
        <f t="shared" si="18"/>
        <v/>
      </c>
      <c r="F188" s="14" t="str">
        <f t="shared" si="19"/>
        <v/>
      </c>
      <c r="G188" s="14" t="str">
        <f>IF(E188="","",ROUND(IF(E188&lt;60,E188*$M$2,IF(E188&lt;80,425+(E188-60)*$M$3,IF(E188&lt;90,540+(E188-80)*$M$4,IF(E188&lt;110,600+(E188-90)*$M$5)))),0))</f>
        <v/>
      </c>
      <c r="H188" s="14" t="str">
        <f t="shared" si="20"/>
        <v/>
      </c>
      <c r="I188" s="14">
        <f t="shared" si="21"/>
        <v>437</v>
      </c>
      <c r="J188" s="14"/>
      <c r="K188" s="14"/>
      <c r="L188" s="14"/>
      <c r="M188" s="14"/>
      <c r="N188" s="14"/>
      <c r="O188">
        <v>225</v>
      </c>
      <c r="P188">
        <f t="shared" si="22"/>
        <v>479</v>
      </c>
      <c r="Q188">
        <f t="shared" si="23"/>
        <v>437</v>
      </c>
      <c r="R188" s="40">
        <f t="shared" si="24"/>
        <v>505.369967525507</v>
      </c>
      <c r="S188" s="41">
        <f t="shared" si="25"/>
        <v>-0.609680028736414</v>
      </c>
      <c r="T188" s="41">
        <f t="shared" si="26"/>
        <v>-0.609680028736414</v>
      </c>
    </row>
    <row r="189" spans="1:20">
      <c r="A189">
        <v>226</v>
      </c>
      <c r="B189">
        <v>543</v>
      </c>
      <c r="C189">
        <v>493</v>
      </c>
      <c r="D189" s="14"/>
      <c r="E189" s="14" t="str">
        <f t="shared" si="18"/>
        <v/>
      </c>
      <c r="F189" s="14" t="str">
        <f t="shared" si="19"/>
        <v/>
      </c>
      <c r="G189" s="14" t="str">
        <f>IF(E189="","",ROUND(IF(E189&lt;60,E189*$M$2,IF(E189&lt;80,425+(E189-60)*$M$3,IF(E189&lt;90,540+(E189-80)*$M$4,IF(E189&lt;110,600+(E189-90)*$M$5)))),0))</f>
        <v/>
      </c>
      <c r="H189" s="14" t="str">
        <f t="shared" si="20"/>
        <v/>
      </c>
      <c r="I189" s="14">
        <f t="shared" si="21"/>
        <v>493</v>
      </c>
      <c r="J189" s="14"/>
      <c r="K189" s="14"/>
      <c r="L189" s="14"/>
      <c r="M189" s="14"/>
      <c r="N189" s="14"/>
      <c r="O189">
        <v>226</v>
      </c>
      <c r="P189">
        <f t="shared" si="22"/>
        <v>543</v>
      </c>
      <c r="Q189">
        <f t="shared" si="23"/>
        <v>493</v>
      </c>
      <c r="R189" s="40">
        <f t="shared" si="24"/>
        <v>570.131336361727</v>
      </c>
      <c r="S189" s="41">
        <f t="shared" si="25"/>
        <v>0.415099252888324</v>
      </c>
      <c r="T189" s="41">
        <f t="shared" si="26"/>
        <v>0.415099252888324</v>
      </c>
    </row>
    <row r="190" spans="1:20">
      <c r="A190">
        <v>227</v>
      </c>
      <c r="B190">
        <v>596</v>
      </c>
      <c r="C190">
        <v>516</v>
      </c>
      <c r="D190" s="14"/>
      <c r="E190" s="14" t="str">
        <f t="shared" si="18"/>
        <v/>
      </c>
      <c r="F190" s="14" t="str">
        <f t="shared" si="19"/>
        <v/>
      </c>
      <c r="G190" s="14" t="str">
        <f>IF(E190="","",ROUND(IF(E190&lt;60,E190*$M$2,IF(E190&lt;80,425+(E190-60)*$M$3,IF(E190&lt;90,540+(E190-80)*$M$4,IF(E190&lt;110,600+(E190-90)*$M$5)))),0))</f>
        <v/>
      </c>
      <c r="H190" s="14" t="str">
        <f t="shared" si="20"/>
        <v/>
      </c>
      <c r="I190" s="14">
        <f t="shared" si="21"/>
        <v>516</v>
      </c>
      <c r="J190" s="14"/>
      <c r="K190" s="14"/>
      <c r="L190" s="14"/>
      <c r="M190" s="14"/>
      <c r="N190" s="14"/>
      <c r="O190">
        <v>227</v>
      </c>
      <c r="P190">
        <f t="shared" si="22"/>
        <v>596</v>
      </c>
      <c r="Q190">
        <f t="shared" si="23"/>
        <v>516</v>
      </c>
      <c r="R190" s="40">
        <f t="shared" si="24"/>
        <v>596.729755705175</v>
      </c>
      <c r="S190" s="41">
        <f t="shared" si="25"/>
        <v>0.835990743555627</v>
      </c>
      <c r="T190" s="41">
        <f t="shared" si="26"/>
        <v>0.835990743555627</v>
      </c>
    </row>
    <row r="191" spans="1:20">
      <c r="A191">
        <v>228</v>
      </c>
      <c r="B191">
        <v>519</v>
      </c>
      <c r="C191">
        <v>505</v>
      </c>
      <c r="D191" s="14"/>
      <c r="E191" s="14" t="str">
        <f t="shared" si="18"/>
        <v/>
      </c>
      <c r="F191" s="14" t="str">
        <f t="shared" si="19"/>
        <v/>
      </c>
      <c r="G191" s="14" t="str">
        <f>IF(E191="","",ROUND(IF(E191&lt;60,E191*$M$2,IF(E191&lt;80,425+(E191-60)*$M$3,IF(E191&lt;90,540+(E191-80)*$M$4,IF(E191&lt;110,600+(E191-90)*$M$5)))),0))</f>
        <v/>
      </c>
      <c r="H191" s="14" t="str">
        <f t="shared" si="20"/>
        <v/>
      </c>
      <c r="I191" s="14">
        <f t="shared" si="21"/>
        <v>505</v>
      </c>
      <c r="J191" s="14"/>
      <c r="K191" s="14"/>
      <c r="L191" s="14"/>
      <c r="M191" s="14"/>
      <c r="N191" s="14"/>
      <c r="O191">
        <v>228</v>
      </c>
      <c r="P191">
        <f t="shared" si="22"/>
        <v>519</v>
      </c>
      <c r="Q191">
        <f t="shared" si="23"/>
        <v>505</v>
      </c>
      <c r="R191" s="40">
        <f t="shared" si="24"/>
        <v>584.008772540918</v>
      </c>
      <c r="S191" s="41">
        <f t="shared" si="25"/>
        <v>0.634694813236482</v>
      </c>
      <c r="T191" s="41">
        <f t="shared" si="26"/>
        <v>0.634694813236482</v>
      </c>
    </row>
    <row r="192" spans="1:20">
      <c r="A192">
        <v>229</v>
      </c>
      <c r="B192">
        <v>449</v>
      </c>
      <c r="C192">
        <v>483</v>
      </c>
      <c r="D192" s="14"/>
      <c r="E192" s="14" t="str">
        <f t="shared" si="18"/>
        <v/>
      </c>
      <c r="F192" s="14" t="str">
        <f t="shared" si="19"/>
        <v/>
      </c>
      <c r="G192" s="14" t="str">
        <f>IF(E192="","",ROUND(IF(E192&lt;60,E192*$M$2,IF(E192&lt;80,425+(E192-60)*$M$3,IF(E192&lt;90,540+(E192-80)*$M$4,IF(E192&lt;110,600+(E192-90)*$M$5)))),0))</f>
        <v/>
      </c>
      <c r="H192" s="14" t="str">
        <f t="shared" si="20"/>
        <v/>
      </c>
      <c r="I192" s="14">
        <f t="shared" si="21"/>
        <v>483</v>
      </c>
      <c r="J192" s="14"/>
      <c r="K192" s="14"/>
      <c r="L192" s="14"/>
      <c r="M192" s="14"/>
      <c r="N192" s="14"/>
      <c r="O192">
        <v>229</v>
      </c>
      <c r="P192">
        <f t="shared" si="22"/>
        <v>449</v>
      </c>
      <c r="Q192">
        <f t="shared" si="23"/>
        <v>483</v>
      </c>
      <c r="R192" s="40">
        <f t="shared" si="24"/>
        <v>558.566806212402</v>
      </c>
      <c r="S192" s="41">
        <f t="shared" si="25"/>
        <v>0.232102952598193</v>
      </c>
      <c r="T192" s="41">
        <f t="shared" si="26"/>
        <v>0.232102952598193</v>
      </c>
    </row>
    <row r="193" spans="1:20">
      <c r="A193">
        <v>230</v>
      </c>
      <c r="B193">
        <v>515</v>
      </c>
      <c r="C193">
        <v>492</v>
      </c>
      <c r="D193" s="14"/>
      <c r="E193" s="14" t="str">
        <f t="shared" si="18"/>
        <v/>
      </c>
      <c r="F193" s="14" t="str">
        <f t="shared" si="19"/>
        <v/>
      </c>
      <c r="G193" s="14" t="str">
        <f>IF(E193="","",ROUND(IF(E193&lt;60,E193*$M$2,IF(E193&lt;80,425+(E193-60)*$M$3,IF(E193&lt;90,540+(E193-80)*$M$4,IF(E193&lt;110,600+(E193-90)*$M$5)))),0))</f>
        <v/>
      </c>
      <c r="H193" s="14" t="str">
        <f t="shared" si="20"/>
        <v/>
      </c>
      <c r="I193" s="14">
        <f t="shared" si="21"/>
        <v>492</v>
      </c>
      <c r="J193" s="14"/>
      <c r="K193" s="14"/>
      <c r="L193" s="14"/>
      <c r="M193" s="14"/>
      <c r="N193" s="14"/>
      <c r="O193">
        <v>230</v>
      </c>
      <c r="P193">
        <f t="shared" si="22"/>
        <v>515</v>
      </c>
      <c r="Q193">
        <f t="shared" si="23"/>
        <v>492</v>
      </c>
      <c r="R193" s="40">
        <f t="shared" si="24"/>
        <v>568.974883346795</v>
      </c>
      <c r="S193" s="41">
        <f t="shared" si="25"/>
        <v>0.396799622859311</v>
      </c>
      <c r="T193" s="41">
        <f t="shared" si="26"/>
        <v>0.396799622859311</v>
      </c>
    </row>
    <row r="194" spans="1:20">
      <c r="A194">
        <v>232</v>
      </c>
      <c r="B194">
        <v>607</v>
      </c>
      <c r="C194">
        <v>546</v>
      </c>
      <c r="D194" s="14"/>
      <c r="E194" s="14" t="str">
        <f t="shared" si="18"/>
        <v/>
      </c>
      <c r="F194" s="14" t="str">
        <f t="shared" si="19"/>
        <v/>
      </c>
      <c r="G194" s="14" t="str">
        <f>IF(E194="","",ROUND(IF(E194&lt;60,E194*$M$2,IF(E194&lt;80,425+(E194-60)*$M$3,IF(E194&lt;90,540+(E194-80)*$M$4,IF(E194&lt;110,600+(E194-90)*$M$5)))),0))</f>
        <v/>
      </c>
      <c r="H194" s="14" t="str">
        <f t="shared" si="20"/>
        <v/>
      </c>
      <c r="I194" s="14">
        <f t="shared" si="21"/>
        <v>546</v>
      </c>
      <c r="J194" s="14"/>
      <c r="K194" s="14"/>
      <c r="L194" s="14"/>
      <c r="M194" s="14"/>
      <c r="N194" s="14"/>
      <c r="O194">
        <v>232</v>
      </c>
      <c r="P194">
        <f t="shared" si="22"/>
        <v>607</v>
      </c>
      <c r="Q194">
        <f t="shared" si="23"/>
        <v>546</v>
      </c>
      <c r="R194" s="40">
        <f t="shared" si="24"/>
        <v>631.423346153151</v>
      </c>
      <c r="S194" s="41">
        <f t="shared" si="25"/>
        <v>1.38497964442602</v>
      </c>
      <c r="T194" s="41">
        <f t="shared" si="26"/>
        <v>1.38497964442602</v>
      </c>
    </row>
    <row r="195" spans="1:20">
      <c r="A195">
        <v>233</v>
      </c>
      <c r="C195">
        <v>477</v>
      </c>
      <c r="D195" s="14"/>
      <c r="E195" s="14" t="str">
        <f t="shared" ref="E195:E258" si="27">IF(D195&gt;60,D195,"")</f>
        <v/>
      </c>
      <c r="F195" s="14" t="str">
        <f t="shared" ref="F195:F258" si="28">IF(AND(D195&gt;0,D195&lt;=10),D195,"")</f>
        <v/>
      </c>
      <c r="G195" s="14" t="str">
        <f>IF(E195="","",ROUND(IF(E195&lt;60,E195*$M$2,IF(E195&lt;80,425+(E195-60)*$M$3,IF(E195&lt;90,540+(E195-80)*$M$4,IF(E195&lt;110,600+(E195-90)*$M$5)))),0))</f>
        <v/>
      </c>
      <c r="H195" s="14" t="str">
        <f t="shared" ref="H195:H258" si="29">IF(F195=7,650,"")</f>
        <v/>
      </c>
      <c r="I195" s="14">
        <f t="shared" ref="I195:I258" si="30">IF(MAX(C195,G195,H195)&lt;&gt;0,MAX(C195,G195,H195),"")</f>
        <v>477</v>
      </c>
      <c r="J195" s="14"/>
      <c r="K195" s="14"/>
      <c r="L195" s="14"/>
      <c r="M195" s="14"/>
      <c r="N195" s="14"/>
      <c r="O195">
        <v>233</v>
      </c>
      <c r="P195" t="str">
        <f t="shared" ref="P195:P258" si="31">IF(B195&lt;&gt;"",B195,"")</f>
        <v/>
      </c>
      <c r="Q195">
        <f t="shared" ref="Q195:Q258" si="32">IF(C195&lt;&gt;"",C195,"")</f>
        <v>477</v>
      </c>
      <c r="R195" s="40">
        <f t="shared" ref="R195:R258" si="33">IF(Q195="",P195,MAX(P195,Q195*$M$17))</f>
        <v>551.628088122807</v>
      </c>
      <c r="S195" s="41">
        <f t="shared" ref="S195:S258" si="34">IF(R195="","",(R195-$R$980)/$R$981)</f>
        <v>0.122305172424113</v>
      </c>
      <c r="T195" s="41">
        <f t="shared" ref="T195:T258" si="35">IF(S195&lt;&gt;"",S195,$S$980)</f>
        <v>0.122305172424113</v>
      </c>
    </row>
    <row r="196" spans="1:20">
      <c r="A196">
        <v>234</v>
      </c>
      <c r="D196" s="14"/>
      <c r="E196" s="14" t="str">
        <f t="shared" si="27"/>
        <v/>
      </c>
      <c r="F196" s="14" t="str">
        <f t="shared" si="28"/>
        <v/>
      </c>
      <c r="G196" s="14" t="str">
        <f>IF(E196="","",ROUND(IF(E196&lt;60,E196*$M$2,IF(E196&lt;80,425+(E196-60)*$M$3,IF(E196&lt;90,540+(E196-80)*$M$4,IF(E196&lt;110,600+(E196-90)*$M$5)))),0))</f>
        <v/>
      </c>
      <c r="H196" s="14" t="str">
        <f t="shared" si="29"/>
        <v/>
      </c>
      <c r="I196" s="14" t="str">
        <f t="shared" si="30"/>
        <v/>
      </c>
      <c r="J196" s="14"/>
      <c r="K196" s="14"/>
      <c r="L196" s="14"/>
      <c r="M196" s="14"/>
      <c r="N196" s="14"/>
      <c r="O196">
        <v>234</v>
      </c>
      <c r="P196" t="str">
        <f t="shared" si="31"/>
        <v/>
      </c>
      <c r="Q196" t="str">
        <f t="shared" si="32"/>
        <v/>
      </c>
      <c r="R196" s="40" t="str">
        <f t="shared" si="33"/>
        <v/>
      </c>
      <c r="S196" s="41" t="str">
        <f t="shared" si="34"/>
        <v/>
      </c>
      <c r="T196" s="41">
        <f t="shared" si="35"/>
        <v>-0.0423914978370054</v>
      </c>
    </row>
    <row r="197" spans="1:20">
      <c r="A197">
        <v>235</v>
      </c>
      <c r="B197">
        <v>513</v>
      </c>
      <c r="C197">
        <v>426</v>
      </c>
      <c r="D197" s="14"/>
      <c r="E197" s="14" t="str">
        <f t="shared" si="27"/>
        <v/>
      </c>
      <c r="F197" s="14" t="str">
        <f t="shared" si="28"/>
        <v/>
      </c>
      <c r="G197" s="14" t="str">
        <f>IF(E197="","",ROUND(IF(E197&lt;60,E197*$M$2,IF(E197&lt;80,425+(E197-60)*$M$3,IF(E197&lt;90,540+(E197-80)*$M$4,IF(E197&lt;110,600+(E197-90)*$M$5)))),0))</f>
        <v/>
      </c>
      <c r="H197" s="14" t="str">
        <f t="shared" si="29"/>
        <v/>
      </c>
      <c r="I197" s="14">
        <f t="shared" si="30"/>
        <v>426</v>
      </c>
      <c r="J197" s="14"/>
      <c r="K197" s="14"/>
      <c r="L197" s="14"/>
      <c r="M197" s="14"/>
      <c r="N197" s="14"/>
      <c r="O197">
        <v>235</v>
      </c>
      <c r="P197">
        <f t="shared" si="31"/>
        <v>513</v>
      </c>
      <c r="Q197">
        <f t="shared" si="32"/>
        <v>426</v>
      </c>
      <c r="R197" s="40">
        <f t="shared" si="33"/>
        <v>513</v>
      </c>
      <c r="S197" s="41">
        <f t="shared" si="34"/>
        <v>-0.488942939040879</v>
      </c>
      <c r="T197" s="41">
        <f t="shared" si="35"/>
        <v>-0.488942939040879</v>
      </c>
    </row>
    <row r="198" spans="1:20">
      <c r="A198">
        <v>236</v>
      </c>
      <c r="B198">
        <v>427</v>
      </c>
      <c r="D198" s="14"/>
      <c r="E198" s="14" t="str">
        <f t="shared" si="27"/>
        <v/>
      </c>
      <c r="F198" s="14" t="str">
        <f t="shared" si="28"/>
        <v/>
      </c>
      <c r="G198" s="14" t="str">
        <f>IF(E198="","",ROUND(IF(E198&lt;60,E198*$M$2,IF(E198&lt;80,425+(E198-60)*$M$3,IF(E198&lt;90,540+(E198-80)*$M$4,IF(E198&lt;110,600+(E198-90)*$M$5)))),0))</f>
        <v/>
      </c>
      <c r="H198" s="14" t="str">
        <f t="shared" si="29"/>
        <v/>
      </c>
      <c r="I198" s="14" t="str">
        <f t="shared" si="30"/>
        <v/>
      </c>
      <c r="J198" s="14"/>
      <c r="K198" s="14"/>
      <c r="L198" s="14"/>
      <c r="M198" s="14"/>
      <c r="N198" s="14"/>
      <c r="O198">
        <v>236</v>
      </c>
      <c r="P198">
        <f t="shared" si="31"/>
        <v>427</v>
      </c>
      <c r="Q198" t="str">
        <f t="shared" si="32"/>
        <v/>
      </c>
      <c r="R198" s="40">
        <f t="shared" si="33"/>
        <v>427</v>
      </c>
      <c r="S198" s="41">
        <f t="shared" si="34"/>
        <v>-1.84980080544281</v>
      </c>
      <c r="T198" s="41">
        <f t="shared" si="35"/>
        <v>-1.84980080544281</v>
      </c>
    </row>
    <row r="199" spans="1:20">
      <c r="A199">
        <v>237</v>
      </c>
      <c r="B199">
        <v>456</v>
      </c>
      <c r="C199">
        <v>373</v>
      </c>
      <c r="D199" s="14"/>
      <c r="E199" s="14" t="str">
        <f t="shared" si="27"/>
        <v/>
      </c>
      <c r="F199" s="14" t="str">
        <f t="shared" si="28"/>
        <v/>
      </c>
      <c r="G199" s="14" t="str">
        <f>IF(E199="","",ROUND(IF(E199&lt;60,E199*$M$2,IF(E199&lt;80,425+(E199-60)*$M$3,IF(E199&lt;90,540+(E199-80)*$M$4,IF(E199&lt;110,600+(E199-90)*$M$5)))),0))</f>
        <v/>
      </c>
      <c r="H199" s="14" t="str">
        <f t="shared" si="29"/>
        <v/>
      </c>
      <c r="I199" s="14">
        <f t="shared" si="30"/>
        <v>373</v>
      </c>
      <c r="J199" s="14"/>
      <c r="K199" s="14"/>
      <c r="L199" s="14"/>
      <c r="M199" s="14"/>
      <c r="N199" s="14"/>
      <c r="O199">
        <v>237</v>
      </c>
      <c r="P199">
        <f t="shared" si="31"/>
        <v>456</v>
      </c>
      <c r="Q199">
        <f t="shared" si="32"/>
        <v>373</v>
      </c>
      <c r="R199" s="40">
        <f t="shared" si="33"/>
        <v>456</v>
      </c>
      <c r="S199" s="41">
        <f t="shared" si="34"/>
        <v>-1.39090687374913</v>
      </c>
      <c r="T199" s="41">
        <f t="shared" si="35"/>
        <v>-1.39090687374913</v>
      </c>
    </row>
    <row r="200" spans="1:20">
      <c r="A200">
        <v>241</v>
      </c>
      <c r="B200">
        <v>560</v>
      </c>
      <c r="C200">
        <v>481</v>
      </c>
      <c r="D200" s="14"/>
      <c r="E200" s="14" t="str">
        <f t="shared" si="27"/>
        <v/>
      </c>
      <c r="F200" s="14" t="str">
        <f t="shared" si="28"/>
        <v/>
      </c>
      <c r="G200" s="14" t="str">
        <f>IF(E200="","",ROUND(IF(E200&lt;60,E200*$M$2,IF(E200&lt;80,425+(E200-60)*$M$3,IF(E200&lt;90,540+(E200-80)*$M$4,IF(E200&lt;110,600+(E200-90)*$M$5)))),0))</f>
        <v/>
      </c>
      <c r="H200" s="14" t="str">
        <f t="shared" si="29"/>
        <v/>
      </c>
      <c r="I200" s="14">
        <f t="shared" si="30"/>
        <v>481</v>
      </c>
      <c r="J200" s="14"/>
      <c r="K200" s="14"/>
      <c r="L200" s="14"/>
      <c r="M200" s="14"/>
      <c r="N200" s="14"/>
      <c r="O200">
        <v>241</v>
      </c>
      <c r="P200">
        <f t="shared" si="31"/>
        <v>560</v>
      </c>
      <c r="Q200">
        <f t="shared" si="32"/>
        <v>481</v>
      </c>
      <c r="R200" s="40">
        <f t="shared" si="33"/>
        <v>560</v>
      </c>
      <c r="S200" s="41">
        <f t="shared" si="34"/>
        <v>0.254781708876455</v>
      </c>
      <c r="T200" s="41">
        <f t="shared" si="35"/>
        <v>0.254781708876455</v>
      </c>
    </row>
    <row r="201" spans="1:20">
      <c r="A201">
        <v>242</v>
      </c>
      <c r="B201">
        <v>525</v>
      </c>
      <c r="C201">
        <v>491</v>
      </c>
      <c r="D201" s="14"/>
      <c r="E201" s="14" t="str">
        <f t="shared" si="27"/>
        <v/>
      </c>
      <c r="F201" s="14" t="str">
        <f t="shared" si="28"/>
        <v/>
      </c>
      <c r="G201" s="14" t="str">
        <f>IF(E201="","",ROUND(IF(E201&lt;60,E201*$M$2,IF(E201&lt;80,425+(E201-60)*$M$3,IF(E201&lt;90,540+(E201-80)*$M$4,IF(E201&lt;110,600+(E201-90)*$M$5)))),0))</f>
        <v/>
      </c>
      <c r="H201" s="14" t="str">
        <f t="shared" si="29"/>
        <v/>
      </c>
      <c r="I201" s="14">
        <f t="shared" si="30"/>
        <v>491</v>
      </c>
      <c r="J201" s="14"/>
      <c r="K201" s="14"/>
      <c r="L201" s="14"/>
      <c r="M201" s="14"/>
      <c r="N201" s="14"/>
      <c r="O201">
        <v>242</v>
      </c>
      <c r="P201">
        <f t="shared" si="31"/>
        <v>525</v>
      </c>
      <c r="Q201">
        <f t="shared" si="32"/>
        <v>491</v>
      </c>
      <c r="R201" s="40">
        <f t="shared" si="33"/>
        <v>567.818430331862</v>
      </c>
      <c r="S201" s="41">
        <f t="shared" si="34"/>
        <v>0.378499992830298</v>
      </c>
      <c r="T201" s="41">
        <f t="shared" si="35"/>
        <v>0.378499992830298</v>
      </c>
    </row>
    <row r="202" spans="1:20">
      <c r="A202">
        <v>243</v>
      </c>
      <c r="B202">
        <v>579</v>
      </c>
      <c r="C202">
        <v>586</v>
      </c>
      <c r="D202" s="14"/>
      <c r="E202" s="14" t="str">
        <f t="shared" si="27"/>
        <v/>
      </c>
      <c r="F202" s="14" t="str">
        <f t="shared" si="28"/>
        <v/>
      </c>
      <c r="G202" s="14" t="str">
        <f>IF(E202="","",ROUND(IF(E202&lt;60,E202*$M$2,IF(E202&lt;80,425+(E202-60)*$M$3,IF(E202&lt;90,540+(E202-80)*$M$4,IF(E202&lt;110,600+(E202-90)*$M$5)))),0))</f>
        <v/>
      </c>
      <c r="H202" s="14" t="str">
        <f t="shared" si="29"/>
        <v/>
      </c>
      <c r="I202" s="14">
        <f t="shared" si="30"/>
        <v>586</v>
      </c>
      <c r="J202" s="14"/>
      <c r="K202" s="14"/>
      <c r="L202" s="14"/>
      <c r="M202" s="14"/>
      <c r="N202" s="14"/>
      <c r="O202">
        <v>243</v>
      </c>
      <c r="P202">
        <f t="shared" si="31"/>
        <v>579</v>
      </c>
      <c r="Q202">
        <f t="shared" si="32"/>
        <v>586</v>
      </c>
      <c r="R202" s="40">
        <f t="shared" si="33"/>
        <v>677.681466750451</v>
      </c>
      <c r="S202" s="41">
        <f t="shared" si="34"/>
        <v>2.11696484558655</v>
      </c>
      <c r="T202" s="41">
        <f t="shared" si="35"/>
        <v>2.11696484558655</v>
      </c>
    </row>
    <row r="203" spans="1:20">
      <c r="A203">
        <v>244</v>
      </c>
      <c r="B203">
        <v>504</v>
      </c>
      <c r="C203">
        <v>507</v>
      </c>
      <c r="D203" s="14"/>
      <c r="E203" s="14" t="str">
        <f t="shared" si="27"/>
        <v/>
      </c>
      <c r="F203" s="14" t="str">
        <f t="shared" si="28"/>
        <v/>
      </c>
      <c r="G203" s="14" t="str">
        <f>IF(E203="","",ROUND(IF(E203&lt;60,E203*$M$2,IF(E203&lt;80,425+(E203-60)*$M$3,IF(E203&lt;90,540+(E203-80)*$M$4,IF(E203&lt;110,600+(E203-90)*$M$5)))),0))</f>
        <v/>
      </c>
      <c r="H203" s="14" t="str">
        <f t="shared" si="29"/>
        <v/>
      </c>
      <c r="I203" s="14">
        <f t="shared" si="30"/>
        <v>507</v>
      </c>
      <c r="J203" s="14"/>
      <c r="K203" s="14"/>
      <c r="L203" s="14"/>
      <c r="M203" s="14"/>
      <c r="N203" s="14"/>
      <c r="O203">
        <v>244</v>
      </c>
      <c r="P203">
        <f t="shared" si="31"/>
        <v>504</v>
      </c>
      <c r="Q203">
        <f t="shared" si="32"/>
        <v>507</v>
      </c>
      <c r="R203" s="40">
        <f t="shared" si="33"/>
        <v>586.321678570783</v>
      </c>
      <c r="S203" s="41">
        <f t="shared" si="34"/>
        <v>0.671294073294509</v>
      </c>
      <c r="T203" s="41">
        <f t="shared" si="35"/>
        <v>0.671294073294509</v>
      </c>
    </row>
    <row r="204" spans="1:20">
      <c r="A204">
        <v>245</v>
      </c>
      <c r="B204">
        <v>569</v>
      </c>
      <c r="C204">
        <v>521</v>
      </c>
      <c r="D204" s="14"/>
      <c r="E204" s="14" t="str">
        <f t="shared" si="27"/>
        <v/>
      </c>
      <c r="F204" s="14" t="str">
        <f t="shared" si="28"/>
        <v/>
      </c>
      <c r="G204" s="14" t="str">
        <f>IF(E204="","",ROUND(IF(E204&lt;60,E204*$M$2,IF(E204&lt;80,425+(E204-60)*$M$3,IF(E204&lt;90,540+(E204-80)*$M$4,IF(E204&lt;110,600+(E204-90)*$M$5)))),0))</f>
        <v/>
      </c>
      <c r="H204" s="14" t="str">
        <f t="shared" si="29"/>
        <v/>
      </c>
      <c r="I204" s="14">
        <f t="shared" si="30"/>
        <v>521</v>
      </c>
      <c r="J204" s="14"/>
      <c r="K204" s="14"/>
      <c r="L204" s="14"/>
      <c r="M204" s="14"/>
      <c r="N204" s="14"/>
      <c r="O204">
        <v>245</v>
      </c>
      <c r="P204">
        <f t="shared" si="31"/>
        <v>569</v>
      </c>
      <c r="Q204">
        <f t="shared" si="32"/>
        <v>521</v>
      </c>
      <c r="R204" s="40">
        <f t="shared" si="33"/>
        <v>602.512020779838</v>
      </c>
      <c r="S204" s="41">
        <f t="shared" si="34"/>
        <v>0.927488893700693</v>
      </c>
      <c r="T204" s="41">
        <f t="shared" si="35"/>
        <v>0.927488893700693</v>
      </c>
    </row>
    <row r="205" spans="1:20">
      <c r="A205">
        <v>246</v>
      </c>
      <c r="B205">
        <v>439</v>
      </c>
      <c r="D205" s="14"/>
      <c r="E205" s="14" t="str">
        <f t="shared" si="27"/>
        <v/>
      </c>
      <c r="F205" s="14" t="str">
        <f t="shared" si="28"/>
        <v/>
      </c>
      <c r="G205" s="14" t="str">
        <f>IF(E205="","",ROUND(IF(E205&lt;60,E205*$M$2,IF(E205&lt;80,425+(E205-60)*$M$3,IF(E205&lt;90,540+(E205-80)*$M$4,IF(E205&lt;110,600+(E205-90)*$M$5)))),0))</f>
        <v/>
      </c>
      <c r="H205" s="14" t="str">
        <f t="shared" si="29"/>
        <v/>
      </c>
      <c r="I205" s="14" t="str">
        <f t="shared" si="30"/>
        <v/>
      </c>
      <c r="J205" s="14"/>
      <c r="K205" s="14"/>
      <c r="L205" s="14"/>
      <c r="M205" s="14"/>
      <c r="N205" s="14"/>
      <c r="O205">
        <v>246</v>
      </c>
      <c r="P205">
        <f t="shared" si="31"/>
        <v>439</v>
      </c>
      <c r="Q205" t="str">
        <f t="shared" si="32"/>
        <v/>
      </c>
      <c r="R205" s="40">
        <f t="shared" si="33"/>
        <v>439</v>
      </c>
      <c r="S205" s="41">
        <f t="shared" si="34"/>
        <v>-1.6599136612937</v>
      </c>
      <c r="T205" s="41">
        <f t="shared" si="35"/>
        <v>-1.6599136612937</v>
      </c>
    </row>
    <row r="206" spans="1:20">
      <c r="A206">
        <v>247</v>
      </c>
      <c r="B206">
        <v>519</v>
      </c>
      <c r="C206">
        <v>434</v>
      </c>
      <c r="D206" s="14"/>
      <c r="E206" s="14" t="str">
        <f t="shared" si="27"/>
        <v/>
      </c>
      <c r="F206" s="14" t="str">
        <f t="shared" si="28"/>
        <v/>
      </c>
      <c r="G206" s="14" t="str">
        <f>IF(E206="","",ROUND(IF(E206&lt;60,E206*$M$2,IF(E206&lt;80,425+(E206-60)*$M$3,IF(E206&lt;90,540+(E206-80)*$M$4,IF(E206&lt;110,600+(E206-90)*$M$5)))),0))</f>
        <v/>
      </c>
      <c r="H206" s="14" t="str">
        <f t="shared" si="29"/>
        <v/>
      </c>
      <c r="I206" s="14">
        <f t="shared" si="30"/>
        <v>434</v>
      </c>
      <c r="J206" s="14"/>
      <c r="K206" s="14"/>
      <c r="L206" s="14"/>
      <c r="M206" s="14"/>
      <c r="N206" s="14"/>
      <c r="O206">
        <v>247</v>
      </c>
      <c r="P206">
        <f t="shared" si="31"/>
        <v>519</v>
      </c>
      <c r="Q206">
        <f t="shared" si="32"/>
        <v>434</v>
      </c>
      <c r="R206" s="40">
        <f t="shared" si="33"/>
        <v>519</v>
      </c>
      <c r="S206" s="41">
        <f t="shared" si="34"/>
        <v>-0.393999366966325</v>
      </c>
      <c r="T206" s="41">
        <f t="shared" si="35"/>
        <v>-0.393999366966325</v>
      </c>
    </row>
    <row r="207" spans="1:20">
      <c r="A207">
        <v>249</v>
      </c>
      <c r="B207">
        <v>428</v>
      </c>
      <c r="C207">
        <v>437</v>
      </c>
      <c r="D207" s="14"/>
      <c r="E207" s="14" t="str">
        <f t="shared" si="27"/>
        <v/>
      </c>
      <c r="F207" s="14" t="str">
        <f t="shared" si="28"/>
        <v/>
      </c>
      <c r="G207" s="14" t="str">
        <f>IF(E207="","",ROUND(IF(E207&lt;60,E207*$M$2,IF(E207&lt;80,425+(E207-60)*$M$3,IF(E207&lt;90,540+(E207-80)*$M$4,IF(E207&lt;110,600+(E207-90)*$M$5)))),0))</f>
        <v/>
      </c>
      <c r="H207" s="14" t="str">
        <f t="shared" si="29"/>
        <v/>
      </c>
      <c r="I207" s="14">
        <f t="shared" si="30"/>
        <v>437</v>
      </c>
      <c r="J207" s="14"/>
      <c r="K207" s="14"/>
      <c r="L207" s="14"/>
      <c r="M207" s="14"/>
      <c r="N207" s="14"/>
      <c r="O207">
        <v>249</v>
      </c>
      <c r="P207">
        <f t="shared" si="31"/>
        <v>428</v>
      </c>
      <c r="Q207">
        <f t="shared" si="32"/>
        <v>437</v>
      </c>
      <c r="R207" s="40">
        <f t="shared" si="33"/>
        <v>505.369967525507</v>
      </c>
      <c r="S207" s="41">
        <f t="shared" si="34"/>
        <v>-0.609680028736414</v>
      </c>
      <c r="T207" s="41">
        <f t="shared" si="35"/>
        <v>-0.609680028736414</v>
      </c>
    </row>
    <row r="208" spans="1:20">
      <c r="A208">
        <v>251</v>
      </c>
      <c r="B208">
        <v>561</v>
      </c>
      <c r="D208" s="14"/>
      <c r="E208" s="14" t="str">
        <f t="shared" si="27"/>
        <v/>
      </c>
      <c r="F208" s="14" t="str">
        <f t="shared" si="28"/>
        <v/>
      </c>
      <c r="G208" s="14" t="str">
        <f>IF(E208="","",ROUND(IF(E208&lt;60,E208*$M$2,IF(E208&lt;80,425+(E208-60)*$M$3,IF(E208&lt;90,540+(E208-80)*$M$4,IF(E208&lt;110,600+(E208-90)*$M$5)))),0))</f>
        <v/>
      </c>
      <c r="H208" s="14" t="str">
        <f t="shared" si="29"/>
        <v/>
      </c>
      <c r="I208" s="14" t="str">
        <f t="shared" si="30"/>
        <v/>
      </c>
      <c r="J208" s="14"/>
      <c r="K208" s="14"/>
      <c r="L208" s="14"/>
      <c r="M208" s="14"/>
      <c r="N208" s="14"/>
      <c r="O208">
        <v>251</v>
      </c>
      <c r="P208">
        <f t="shared" si="31"/>
        <v>561</v>
      </c>
      <c r="Q208" t="str">
        <f t="shared" si="32"/>
        <v/>
      </c>
      <c r="R208" s="40">
        <f t="shared" si="33"/>
        <v>561</v>
      </c>
      <c r="S208" s="41">
        <f t="shared" si="34"/>
        <v>0.270605637555547</v>
      </c>
      <c r="T208" s="41">
        <f t="shared" si="35"/>
        <v>0.270605637555547</v>
      </c>
    </row>
    <row r="209" spans="1:20">
      <c r="A209">
        <v>254</v>
      </c>
      <c r="B209">
        <v>428</v>
      </c>
      <c r="C209">
        <v>473</v>
      </c>
      <c r="D209" s="14"/>
      <c r="E209" s="14" t="str">
        <f t="shared" si="27"/>
        <v/>
      </c>
      <c r="F209" s="14" t="str">
        <f t="shared" si="28"/>
        <v/>
      </c>
      <c r="G209" s="14" t="str">
        <f>IF(E209="","",ROUND(IF(E209&lt;60,E209*$M$2,IF(E209&lt;80,425+(E209-60)*$M$3,IF(E209&lt;90,540+(E209-80)*$M$4,IF(E209&lt;110,600+(E209-90)*$M$5)))),0))</f>
        <v/>
      </c>
      <c r="H209" s="14" t="str">
        <f t="shared" si="29"/>
        <v/>
      </c>
      <c r="I209" s="14">
        <f t="shared" si="30"/>
        <v>473</v>
      </c>
      <c r="J209" s="14"/>
      <c r="K209" s="14"/>
      <c r="L209" s="14"/>
      <c r="M209" s="14"/>
      <c r="N209" s="14"/>
      <c r="O209">
        <v>254</v>
      </c>
      <c r="P209">
        <f t="shared" si="31"/>
        <v>428</v>
      </c>
      <c r="Q209">
        <f t="shared" si="32"/>
        <v>473</v>
      </c>
      <c r="R209" s="40">
        <f t="shared" si="33"/>
        <v>547.002276063077</v>
      </c>
      <c r="S209" s="41">
        <f t="shared" si="34"/>
        <v>0.04910665230806</v>
      </c>
      <c r="T209" s="41">
        <f t="shared" si="35"/>
        <v>0.04910665230806</v>
      </c>
    </row>
    <row r="210" spans="1:20">
      <c r="A210">
        <v>255</v>
      </c>
      <c r="B210">
        <v>451</v>
      </c>
      <c r="D210" s="14"/>
      <c r="E210" s="14" t="str">
        <f t="shared" si="27"/>
        <v/>
      </c>
      <c r="F210" s="14" t="str">
        <f t="shared" si="28"/>
        <v/>
      </c>
      <c r="G210" s="14" t="str">
        <f>IF(E210="","",ROUND(IF(E210&lt;60,E210*$M$2,IF(E210&lt;80,425+(E210-60)*$M$3,IF(E210&lt;90,540+(E210-80)*$M$4,IF(E210&lt;110,600+(E210-90)*$M$5)))),0))</f>
        <v/>
      </c>
      <c r="H210" s="14" t="str">
        <f t="shared" si="29"/>
        <v/>
      </c>
      <c r="I210" s="14" t="str">
        <f t="shared" si="30"/>
        <v/>
      </c>
      <c r="J210" s="14"/>
      <c r="K210" s="14"/>
      <c r="L210" s="14"/>
      <c r="M210" s="14"/>
      <c r="N210" s="14"/>
      <c r="O210">
        <v>255</v>
      </c>
      <c r="P210">
        <f t="shared" si="31"/>
        <v>451</v>
      </c>
      <c r="Q210" t="str">
        <f t="shared" si="32"/>
        <v/>
      </c>
      <c r="R210" s="40">
        <f t="shared" si="33"/>
        <v>451</v>
      </c>
      <c r="S210" s="41">
        <f t="shared" si="34"/>
        <v>-1.4700265171446</v>
      </c>
      <c r="T210" s="41">
        <f t="shared" si="35"/>
        <v>-1.4700265171446</v>
      </c>
    </row>
    <row r="211" spans="1:20">
      <c r="A211">
        <v>256</v>
      </c>
      <c r="B211">
        <v>548</v>
      </c>
      <c r="C211">
        <v>465</v>
      </c>
      <c r="D211" s="14"/>
      <c r="E211" s="14" t="str">
        <f t="shared" si="27"/>
        <v/>
      </c>
      <c r="F211" s="14" t="str">
        <f t="shared" si="28"/>
        <v/>
      </c>
      <c r="G211" s="14" t="str">
        <f>IF(E211="","",ROUND(IF(E211&lt;60,E211*$M$2,IF(E211&lt;80,425+(E211-60)*$M$3,IF(E211&lt;90,540+(E211-80)*$M$4,IF(E211&lt;110,600+(E211-90)*$M$5)))),0))</f>
        <v/>
      </c>
      <c r="H211" s="14" t="str">
        <f t="shared" si="29"/>
        <v/>
      </c>
      <c r="I211" s="14">
        <f t="shared" si="30"/>
        <v>465</v>
      </c>
      <c r="J211" s="14"/>
      <c r="K211" s="14"/>
      <c r="L211" s="14"/>
      <c r="M211" s="14"/>
      <c r="N211" s="14"/>
      <c r="O211">
        <v>256</v>
      </c>
      <c r="P211">
        <f t="shared" si="31"/>
        <v>548</v>
      </c>
      <c r="Q211">
        <f t="shared" si="32"/>
        <v>465</v>
      </c>
      <c r="R211" s="40">
        <f t="shared" si="33"/>
        <v>548</v>
      </c>
      <c r="S211" s="41">
        <f t="shared" si="34"/>
        <v>0.0648945647273485</v>
      </c>
      <c r="T211" s="41">
        <f t="shared" si="35"/>
        <v>0.0648945647273485</v>
      </c>
    </row>
    <row r="212" spans="1:20">
      <c r="A212">
        <v>257</v>
      </c>
      <c r="B212">
        <v>474</v>
      </c>
      <c r="C212">
        <v>426</v>
      </c>
      <c r="D212" s="14"/>
      <c r="E212" s="14" t="str">
        <f t="shared" si="27"/>
        <v/>
      </c>
      <c r="F212" s="14" t="str">
        <f t="shared" si="28"/>
        <v/>
      </c>
      <c r="G212" s="14" t="str">
        <f>IF(E212="","",ROUND(IF(E212&lt;60,E212*$M$2,IF(E212&lt;80,425+(E212-60)*$M$3,IF(E212&lt;90,540+(E212-80)*$M$4,IF(E212&lt;110,600+(E212-90)*$M$5)))),0))</f>
        <v/>
      </c>
      <c r="H212" s="14" t="str">
        <f t="shared" si="29"/>
        <v/>
      </c>
      <c r="I212" s="14">
        <f t="shared" si="30"/>
        <v>426</v>
      </c>
      <c r="J212" s="14"/>
      <c r="K212" s="14"/>
      <c r="L212" s="14"/>
      <c r="M212" s="14"/>
      <c r="N212" s="14"/>
      <c r="O212">
        <v>257</v>
      </c>
      <c r="P212">
        <f t="shared" si="31"/>
        <v>474</v>
      </c>
      <c r="Q212">
        <f t="shared" si="32"/>
        <v>426</v>
      </c>
      <c r="R212" s="40">
        <f t="shared" si="33"/>
        <v>492.648984361249</v>
      </c>
      <c r="S212" s="41">
        <f t="shared" si="34"/>
        <v>-0.81097595905556</v>
      </c>
      <c r="T212" s="41">
        <f t="shared" si="35"/>
        <v>-0.81097595905556</v>
      </c>
    </row>
    <row r="213" spans="1:20">
      <c r="A213">
        <v>258</v>
      </c>
      <c r="B213">
        <v>493</v>
      </c>
      <c r="C213">
        <v>407</v>
      </c>
      <c r="D213" s="14"/>
      <c r="E213" s="14" t="str">
        <f t="shared" si="27"/>
        <v/>
      </c>
      <c r="F213" s="14" t="str">
        <f t="shared" si="28"/>
        <v/>
      </c>
      <c r="G213" s="14" t="str">
        <f>IF(E213="","",ROUND(IF(E213&lt;60,E213*$M$2,IF(E213&lt;80,425+(E213-60)*$M$3,IF(E213&lt;90,540+(E213-80)*$M$4,IF(E213&lt;110,600+(E213-90)*$M$5)))),0))</f>
        <v/>
      </c>
      <c r="H213" s="14" t="str">
        <f t="shared" si="29"/>
        <v/>
      </c>
      <c r="I213" s="14">
        <f t="shared" si="30"/>
        <v>407</v>
      </c>
      <c r="J213" s="14"/>
      <c r="K213" s="14"/>
      <c r="L213" s="14"/>
      <c r="M213" s="14"/>
      <c r="N213" s="14"/>
      <c r="O213">
        <v>258</v>
      </c>
      <c r="P213">
        <f t="shared" si="31"/>
        <v>493</v>
      </c>
      <c r="Q213">
        <f t="shared" si="32"/>
        <v>407</v>
      </c>
      <c r="R213" s="40">
        <f t="shared" si="33"/>
        <v>493</v>
      </c>
      <c r="S213" s="41">
        <f t="shared" si="34"/>
        <v>-0.805421512622723</v>
      </c>
      <c r="T213" s="41">
        <f t="shared" si="35"/>
        <v>-0.805421512622723</v>
      </c>
    </row>
    <row r="214" spans="1:20">
      <c r="A214">
        <v>259</v>
      </c>
      <c r="B214">
        <v>529</v>
      </c>
      <c r="C214">
        <v>564</v>
      </c>
      <c r="D214" s="14"/>
      <c r="E214" s="14" t="str">
        <f t="shared" si="27"/>
        <v/>
      </c>
      <c r="F214" s="14" t="str">
        <f t="shared" si="28"/>
        <v/>
      </c>
      <c r="G214" s="14" t="str">
        <f>IF(E214="","",ROUND(IF(E214&lt;60,E214*$M$2,IF(E214&lt;80,425+(E214-60)*$M$3,IF(E214&lt;90,540+(E214-80)*$M$4,IF(E214&lt;110,600+(E214-90)*$M$5)))),0))</f>
        <v/>
      </c>
      <c r="H214" s="14" t="str">
        <f t="shared" si="29"/>
        <v/>
      </c>
      <c r="I214" s="14">
        <f t="shared" si="30"/>
        <v>564</v>
      </c>
      <c r="J214" s="14"/>
      <c r="K214" s="14"/>
      <c r="L214" s="14"/>
      <c r="M214" s="14"/>
      <c r="N214" s="14"/>
      <c r="O214">
        <v>259</v>
      </c>
      <c r="P214">
        <f t="shared" si="31"/>
        <v>529</v>
      </c>
      <c r="Q214">
        <f t="shared" si="32"/>
        <v>564</v>
      </c>
      <c r="R214" s="40">
        <f t="shared" si="33"/>
        <v>652.239500421936</v>
      </c>
      <c r="S214" s="41">
        <f t="shared" si="34"/>
        <v>1.71437298494826</v>
      </c>
      <c r="T214" s="41">
        <f t="shared" si="35"/>
        <v>1.71437298494826</v>
      </c>
    </row>
    <row r="215" spans="1:20">
      <c r="A215">
        <v>260</v>
      </c>
      <c r="B215">
        <v>470</v>
      </c>
      <c r="C215">
        <v>444</v>
      </c>
      <c r="D215" s="14"/>
      <c r="E215" s="14" t="str">
        <f t="shared" si="27"/>
        <v/>
      </c>
      <c r="F215" s="14" t="str">
        <f t="shared" si="28"/>
        <v/>
      </c>
      <c r="G215" s="14" t="str">
        <f>IF(E215="","",ROUND(IF(E215&lt;60,E215*$M$2,IF(E215&lt;80,425+(E215-60)*$M$3,IF(E215&lt;90,540+(E215-80)*$M$4,IF(E215&lt;110,600+(E215-90)*$M$5)))),0))</f>
        <v/>
      </c>
      <c r="H215" s="14" t="str">
        <f t="shared" si="29"/>
        <v/>
      </c>
      <c r="I215" s="14">
        <f t="shared" si="30"/>
        <v>444</v>
      </c>
      <c r="J215" s="14"/>
      <c r="K215" s="14"/>
      <c r="L215" s="14"/>
      <c r="M215" s="14"/>
      <c r="N215" s="14"/>
      <c r="O215">
        <v>260</v>
      </c>
      <c r="P215">
        <f t="shared" si="31"/>
        <v>470</v>
      </c>
      <c r="Q215">
        <f t="shared" si="32"/>
        <v>444</v>
      </c>
      <c r="R215" s="40">
        <f t="shared" si="33"/>
        <v>513.465138630035</v>
      </c>
      <c r="S215" s="41">
        <f t="shared" si="34"/>
        <v>-0.481582618533322</v>
      </c>
      <c r="T215" s="41">
        <f t="shared" si="35"/>
        <v>-0.481582618533322</v>
      </c>
    </row>
    <row r="216" spans="1:20">
      <c r="A216">
        <v>261</v>
      </c>
      <c r="B216">
        <v>434</v>
      </c>
      <c r="C216">
        <v>460</v>
      </c>
      <c r="D216" s="14"/>
      <c r="E216" s="14" t="str">
        <f t="shared" si="27"/>
        <v/>
      </c>
      <c r="F216" s="14" t="str">
        <f t="shared" si="28"/>
        <v/>
      </c>
      <c r="G216" s="14" t="str">
        <f>IF(E216="","",ROUND(IF(E216&lt;60,E216*$M$2,IF(E216&lt;80,425+(E216-60)*$M$3,IF(E216&lt;90,540+(E216-80)*$M$4,IF(E216&lt;110,600+(E216-90)*$M$5)))),0))</f>
        <v/>
      </c>
      <c r="H216" s="14" t="str">
        <f t="shared" si="29"/>
        <v/>
      </c>
      <c r="I216" s="14">
        <f t="shared" si="30"/>
        <v>460</v>
      </c>
      <c r="J216" s="14"/>
      <c r="K216" s="14"/>
      <c r="L216" s="14"/>
      <c r="M216" s="14"/>
      <c r="N216" s="14"/>
      <c r="O216">
        <v>261</v>
      </c>
      <c r="P216">
        <f t="shared" si="31"/>
        <v>434</v>
      </c>
      <c r="Q216">
        <f t="shared" si="32"/>
        <v>460</v>
      </c>
      <c r="R216" s="40">
        <f t="shared" si="33"/>
        <v>531.968386868955</v>
      </c>
      <c r="S216" s="41">
        <f t="shared" si="34"/>
        <v>-0.188788538069111</v>
      </c>
      <c r="T216" s="41">
        <f t="shared" si="35"/>
        <v>-0.188788538069111</v>
      </c>
    </row>
    <row r="217" spans="1:20">
      <c r="A217">
        <v>262</v>
      </c>
      <c r="B217">
        <v>447</v>
      </c>
      <c r="C217">
        <v>449</v>
      </c>
      <c r="D217" s="14"/>
      <c r="E217" s="14" t="str">
        <f t="shared" si="27"/>
        <v/>
      </c>
      <c r="F217" s="14" t="str">
        <f t="shared" si="28"/>
        <v/>
      </c>
      <c r="G217" s="14" t="str">
        <f>IF(E217="","",ROUND(IF(E217&lt;60,E217*$M$2,IF(E217&lt;80,425+(E217-60)*$M$3,IF(E217&lt;90,540+(E217-80)*$M$4,IF(E217&lt;110,600+(E217-90)*$M$5)))),0))</f>
        <v/>
      </c>
      <c r="H217" s="14" t="str">
        <f t="shared" si="29"/>
        <v/>
      </c>
      <c r="I217" s="14">
        <f t="shared" si="30"/>
        <v>449</v>
      </c>
      <c r="J217" s="14"/>
      <c r="K217" s="14"/>
      <c r="L217" s="14"/>
      <c r="M217" s="14"/>
      <c r="N217" s="14"/>
      <c r="O217">
        <v>262</v>
      </c>
      <c r="P217">
        <f t="shared" si="31"/>
        <v>447</v>
      </c>
      <c r="Q217">
        <f t="shared" si="32"/>
        <v>449</v>
      </c>
      <c r="R217" s="40">
        <f t="shared" si="33"/>
        <v>519.247403704697</v>
      </c>
      <c r="S217" s="41">
        <f t="shared" si="34"/>
        <v>-0.390084468388256</v>
      </c>
      <c r="T217" s="41">
        <f t="shared" si="35"/>
        <v>-0.390084468388256</v>
      </c>
    </row>
    <row r="218" spans="1:20">
      <c r="A218">
        <v>263</v>
      </c>
      <c r="B218">
        <v>494</v>
      </c>
      <c r="C218">
        <v>476</v>
      </c>
      <c r="D218" s="14"/>
      <c r="E218" s="14" t="str">
        <f t="shared" si="27"/>
        <v/>
      </c>
      <c r="F218" s="14" t="str">
        <f t="shared" si="28"/>
        <v/>
      </c>
      <c r="G218" s="14" t="str">
        <f>IF(E218="","",ROUND(IF(E218&lt;60,E218*$M$2,IF(E218&lt;80,425+(E218-60)*$M$3,IF(E218&lt;90,540+(E218-80)*$M$4,IF(E218&lt;110,600+(E218-90)*$M$5)))),0))</f>
        <v/>
      </c>
      <c r="H218" s="14" t="str">
        <f t="shared" si="29"/>
        <v/>
      </c>
      <c r="I218" s="14">
        <f t="shared" si="30"/>
        <v>476</v>
      </c>
      <c r="J218" s="14"/>
      <c r="K218" s="14"/>
      <c r="L218" s="14"/>
      <c r="M218" s="14"/>
      <c r="N218" s="14"/>
      <c r="O218">
        <v>263</v>
      </c>
      <c r="P218">
        <f t="shared" si="31"/>
        <v>494</v>
      </c>
      <c r="Q218">
        <f t="shared" si="32"/>
        <v>476</v>
      </c>
      <c r="R218" s="40">
        <f t="shared" si="33"/>
        <v>550.471635107875</v>
      </c>
      <c r="S218" s="41">
        <f t="shared" si="34"/>
        <v>0.1040055423951</v>
      </c>
      <c r="T218" s="41">
        <f t="shared" si="35"/>
        <v>0.1040055423951</v>
      </c>
    </row>
    <row r="219" spans="1:20">
      <c r="A219">
        <v>265</v>
      </c>
      <c r="B219">
        <v>549</v>
      </c>
      <c r="C219">
        <v>472</v>
      </c>
      <c r="D219" s="14"/>
      <c r="E219" s="14" t="str">
        <f t="shared" si="27"/>
        <v/>
      </c>
      <c r="F219" s="14" t="str">
        <f t="shared" si="28"/>
        <v/>
      </c>
      <c r="G219" s="14" t="str">
        <f>IF(E219="","",ROUND(IF(E219&lt;60,E219*$M$2,IF(E219&lt;80,425+(E219-60)*$M$3,IF(E219&lt;90,540+(E219-80)*$M$4,IF(E219&lt;110,600+(E219-90)*$M$5)))),0))</f>
        <v/>
      </c>
      <c r="H219" s="14" t="str">
        <f t="shared" si="29"/>
        <v/>
      </c>
      <c r="I219" s="14">
        <f t="shared" si="30"/>
        <v>472</v>
      </c>
      <c r="J219" s="14"/>
      <c r="K219" s="14"/>
      <c r="L219" s="14"/>
      <c r="M219" s="14"/>
      <c r="N219" s="14"/>
      <c r="O219">
        <v>265</v>
      </c>
      <c r="P219">
        <f t="shared" si="31"/>
        <v>549</v>
      </c>
      <c r="Q219">
        <f t="shared" si="32"/>
        <v>472</v>
      </c>
      <c r="R219" s="40">
        <f t="shared" si="33"/>
        <v>549</v>
      </c>
      <c r="S219" s="41">
        <f t="shared" si="34"/>
        <v>0.0807184934064407</v>
      </c>
      <c r="T219" s="41">
        <f t="shared" si="35"/>
        <v>0.0807184934064407</v>
      </c>
    </row>
    <row r="220" spans="1:20">
      <c r="A220">
        <v>266</v>
      </c>
      <c r="B220">
        <v>487</v>
      </c>
      <c r="C220">
        <v>458</v>
      </c>
      <c r="D220" s="14"/>
      <c r="E220" s="14" t="str">
        <f t="shared" si="27"/>
        <v/>
      </c>
      <c r="F220" s="14" t="str">
        <f t="shared" si="28"/>
        <v/>
      </c>
      <c r="G220" s="14" t="str">
        <f>IF(E220="","",ROUND(IF(E220&lt;60,E220*$M$2,IF(E220&lt;80,425+(E220-60)*$M$3,IF(E220&lt;90,540+(E220-80)*$M$4,IF(E220&lt;110,600+(E220-90)*$M$5)))),0))</f>
        <v/>
      </c>
      <c r="H220" s="14" t="str">
        <f t="shared" si="29"/>
        <v/>
      </c>
      <c r="I220" s="14">
        <f t="shared" si="30"/>
        <v>458</v>
      </c>
      <c r="J220" s="14"/>
      <c r="K220" s="14"/>
      <c r="L220" s="14"/>
      <c r="M220" s="14"/>
      <c r="N220" s="14"/>
      <c r="O220">
        <v>266</v>
      </c>
      <c r="P220">
        <f t="shared" si="31"/>
        <v>487</v>
      </c>
      <c r="Q220">
        <f t="shared" si="32"/>
        <v>458</v>
      </c>
      <c r="R220" s="40">
        <f t="shared" si="33"/>
        <v>529.65548083909</v>
      </c>
      <c r="S220" s="41">
        <f t="shared" si="34"/>
        <v>-0.225387798127138</v>
      </c>
      <c r="T220" s="41">
        <f t="shared" si="35"/>
        <v>-0.225387798127138</v>
      </c>
    </row>
    <row r="221" spans="1:20">
      <c r="A221">
        <v>267</v>
      </c>
      <c r="B221">
        <v>454</v>
      </c>
      <c r="C221">
        <v>456</v>
      </c>
      <c r="D221" s="14"/>
      <c r="E221" s="14" t="str">
        <f t="shared" si="27"/>
        <v/>
      </c>
      <c r="F221" s="14" t="str">
        <f t="shared" si="28"/>
        <v/>
      </c>
      <c r="G221" s="14" t="str">
        <f>IF(E221="","",ROUND(IF(E221&lt;60,E221*$M$2,IF(E221&lt;80,425+(E221-60)*$M$3,IF(E221&lt;90,540+(E221-80)*$M$4,IF(E221&lt;110,600+(E221-90)*$M$5)))),0))</f>
        <v/>
      </c>
      <c r="H221" s="14" t="str">
        <f t="shared" si="29"/>
        <v/>
      </c>
      <c r="I221" s="14">
        <f t="shared" si="30"/>
        <v>456</v>
      </c>
      <c r="J221" s="14"/>
      <c r="K221" s="14"/>
      <c r="L221" s="14"/>
      <c r="M221" s="14"/>
      <c r="N221" s="14"/>
      <c r="O221">
        <v>267</v>
      </c>
      <c r="P221">
        <f t="shared" si="31"/>
        <v>454</v>
      </c>
      <c r="Q221">
        <f t="shared" si="32"/>
        <v>456</v>
      </c>
      <c r="R221" s="40">
        <f t="shared" si="33"/>
        <v>527.342574809225</v>
      </c>
      <c r="S221" s="41">
        <f t="shared" si="34"/>
        <v>-0.261987058185164</v>
      </c>
      <c r="T221" s="41">
        <f t="shared" si="35"/>
        <v>-0.261987058185164</v>
      </c>
    </row>
    <row r="222" spans="1:20">
      <c r="A222">
        <v>269</v>
      </c>
      <c r="B222">
        <v>443</v>
      </c>
      <c r="C222">
        <v>441</v>
      </c>
      <c r="D222" s="14"/>
      <c r="E222" s="14" t="str">
        <f t="shared" si="27"/>
        <v/>
      </c>
      <c r="F222" s="14" t="str">
        <f t="shared" si="28"/>
        <v/>
      </c>
      <c r="G222" s="14" t="str">
        <f>IF(E222="","",ROUND(IF(E222&lt;60,E222*$M$2,IF(E222&lt;80,425+(E222-60)*$M$3,IF(E222&lt;90,540+(E222-80)*$M$4,IF(E222&lt;110,600+(E222-90)*$M$5)))),0))</f>
        <v/>
      </c>
      <c r="H222" s="14" t="str">
        <f t="shared" si="29"/>
        <v/>
      </c>
      <c r="I222" s="14">
        <f t="shared" si="30"/>
        <v>441</v>
      </c>
      <c r="J222" s="14"/>
      <c r="K222" s="14"/>
      <c r="L222" s="14"/>
      <c r="M222" s="14"/>
      <c r="N222" s="14"/>
      <c r="O222">
        <v>269</v>
      </c>
      <c r="P222">
        <f t="shared" si="31"/>
        <v>443</v>
      </c>
      <c r="Q222">
        <f t="shared" si="32"/>
        <v>441</v>
      </c>
      <c r="R222" s="40">
        <f t="shared" si="33"/>
        <v>509.995779585237</v>
      </c>
      <c r="S222" s="41">
        <f t="shared" si="34"/>
        <v>-0.536481508620362</v>
      </c>
      <c r="T222" s="41">
        <f t="shared" si="35"/>
        <v>-0.536481508620362</v>
      </c>
    </row>
    <row r="223" spans="1:20">
      <c r="A223">
        <v>270</v>
      </c>
      <c r="B223">
        <v>529</v>
      </c>
      <c r="C223">
        <v>490</v>
      </c>
      <c r="D223" s="14"/>
      <c r="E223" s="14" t="str">
        <f t="shared" si="27"/>
        <v/>
      </c>
      <c r="F223" s="14" t="str">
        <f t="shared" si="28"/>
        <v/>
      </c>
      <c r="G223" s="14" t="str">
        <f>IF(E223="","",ROUND(IF(E223&lt;60,E223*$M$2,IF(E223&lt;80,425+(E223-60)*$M$3,IF(E223&lt;90,540+(E223-80)*$M$4,IF(E223&lt;110,600+(E223-90)*$M$5)))),0))</f>
        <v/>
      </c>
      <c r="H223" s="14" t="str">
        <f t="shared" si="29"/>
        <v/>
      </c>
      <c r="I223" s="14">
        <f t="shared" si="30"/>
        <v>490</v>
      </c>
      <c r="J223" s="14"/>
      <c r="K223" s="14"/>
      <c r="L223" s="14"/>
      <c r="M223" s="14"/>
      <c r="N223" s="14"/>
      <c r="O223">
        <v>270</v>
      </c>
      <c r="P223">
        <f t="shared" si="31"/>
        <v>529</v>
      </c>
      <c r="Q223">
        <f t="shared" si="32"/>
        <v>490</v>
      </c>
      <c r="R223" s="40">
        <f t="shared" si="33"/>
        <v>566.66197731693</v>
      </c>
      <c r="S223" s="41">
        <f t="shared" si="34"/>
        <v>0.360200362801284</v>
      </c>
      <c r="T223" s="41">
        <f t="shared" si="35"/>
        <v>0.360200362801284</v>
      </c>
    </row>
    <row r="224" spans="1:20">
      <c r="A224">
        <v>271</v>
      </c>
      <c r="B224">
        <v>523</v>
      </c>
      <c r="C224">
        <v>511</v>
      </c>
      <c r="D224" s="14"/>
      <c r="E224" s="14" t="str">
        <f t="shared" si="27"/>
        <v/>
      </c>
      <c r="F224" s="14" t="str">
        <f t="shared" si="28"/>
        <v/>
      </c>
      <c r="G224" s="14" t="str">
        <f>IF(E224="","",ROUND(IF(E224&lt;60,E224*$M$2,IF(E224&lt;80,425+(E224-60)*$M$3,IF(E224&lt;90,540+(E224-80)*$M$4,IF(E224&lt;110,600+(E224-90)*$M$5)))),0))</f>
        <v/>
      </c>
      <c r="H224" s="14" t="str">
        <f t="shared" si="29"/>
        <v/>
      </c>
      <c r="I224" s="14">
        <f t="shared" si="30"/>
        <v>511</v>
      </c>
      <c r="J224" s="14"/>
      <c r="K224" s="14"/>
      <c r="L224" s="14"/>
      <c r="M224" s="14"/>
      <c r="N224" s="14"/>
      <c r="O224">
        <v>271</v>
      </c>
      <c r="P224">
        <f t="shared" si="31"/>
        <v>523</v>
      </c>
      <c r="Q224">
        <f t="shared" si="32"/>
        <v>511</v>
      </c>
      <c r="R224" s="40">
        <f t="shared" si="33"/>
        <v>590.947490630513</v>
      </c>
      <c r="S224" s="41">
        <f t="shared" si="34"/>
        <v>0.744492593410562</v>
      </c>
      <c r="T224" s="41">
        <f t="shared" si="35"/>
        <v>0.744492593410562</v>
      </c>
    </row>
    <row r="225" spans="1:20">
      <c r="A225">
        <v>272</v>
      </c>
      <c r="B225">
        <v>501</v>
      </c>
      <c r="C225">
        <v>469</v>
      </c>
      <c r="D225" s="14"/>
      <c r="E225" s="14" t="str">
        <f t="shared" si="27"/>
        <v/>
      </c>
      <c r="F225" s="14" t="str">
        <f t="shared" si="28"/>
        <v/>
      </c>
      <c r="G225" s="14" t="str">
        <f>IF(E225="","",ROUND(IF(E225&lt;60,E225*$M$2,IF(E225&lt;80,425+(E225-60)*$M$3,IF(E225&lt;90,540+(E225-80)*$M$4,IF(E225&lt;110,600+(E225-90)*$M$5)))),0))</f>
        <v/>
      </c>
      <c r="H225" s="14" t="str">
        <f t="shared" si="29"/>
        <v/>
      </c>
      <c r="I225" s="14">
        <f t="shared" si="30"/>
        <v>469</v>
      </c>
      <c r="J225" s="14"/>
      <c r="K225" s="14"/>
      <c r="L225" s="14"/>
      <c r="M225" s="14"/>
      <c r="N225" s="14"/>
      <c r="O225">
        <v>272</v>
      </c>
      <c r="P225">
        <f t="shared" si="31"/>
        <v>501</v>
      </c>
      <c r="Q225">
        <f t="shared" si="32"/>
        <v>469</v>
      </c>
      <c r="R225" s="40">
        <f t="shared" si="33"/>
        <v>542.376464003347</v>
      </c>
      <c r="S225" s="41">
        <f t="shared" si="34"/>
        <v>-0.0240918678079927</v>
      </c>
      <c r="T225" s="41">
        <f t="shared" si="35"/>
        <v>-0.0240918678079927</v>
      </c>
    </row>
    <row r="226" spans="1:20">
      <c r="A226">
        <v>274</v>
      </c>
      <c r="B226">
        <v>523</v>
      </c>
      <c r="C226">
        <v>449</v>
      </c>
      <c r="D226" s="14"/>
      <c r="E226" s="14" t="str">
        <f t="shared" si="27"/>
        <v/>
      </c>
      <c r="F226" s="14" t="str">
        <f t="shared" si="28"/>
        <v/>
      </c>
      <c r="G226" s="14" t="str">
        <f>IF(E226="","",ROUND(IF(E226&lt;60,E226*$M$2,IF(E226&lt;80,425+(E226-60)*$M$3,IF(E226&lt;90,540+(E226-80)*$M$4,IF(E226&lt;110,600+(E226-90)*$M$5)))),0))</f>
        <v/>
      </c>
      <c r="H226" s="14" t="str">
        <f t="shared" si="29"/>
        <v/>
      </c>
      <c r="I226" s="14">
        <f t="shared" si="30"/>
        <v>449</v>
      </c>
      <c r="J226" s="14"/>
      <c r="K226" s="14"/>
      <c r="L226" s="14"/>
      <c r="M226" s="14"/>
      <c r="N226" s="14"/>
      <c r="O226">
        <v>274</v>
      </c>
      <c r="P226">
        <f t="shared" si="31"/>
        <v>523</v>
      </c>
      <c r="Q226">
        <f t="shared" si="32"/>
        <v>449</v>
      </c>
      <c r="R226" s="40">
        <f t="shared" si="33"/>
        <v>523</v>
      </c>
      <c r="S226" s="41">
        <f t="shared" si="34"/>
        <v>-0.330703652249957</v>
      </c>
      <c r="T226" s="41">
        <f t="shared" si="35"/>
        <v>-0.330703652249957</v>
      </c>
    </row>
    <row r="227" spans="1:20">
      <c r="A227">
        <v>276</v>
      </c>
      <c r="B227">
        <v>425</v>
      </c>
      <c r="C227">
        <v>383</v>
      </c>
      <c r="D227" s="14"/>
      <c r="E227" s="14" t="str">
        <f t="shared" si="27"/>
        <v/>
      </c>
      <c r="F227" s="14" t="str">
        <f t="shared" si="28"/>
        <v/>
      </c>
      <c r="G227" s="14" t="str">
        <f>IF(E227="","",ROUND(IF(E227&lt;60,E227*$M$2,IF(E227&lt;80,425+(E227-60)*$M$3,IF(E227&lt;90,540+(E227-80)*$M$4,IF(E227&lt;110,600+(E227-90)*$M$5)))),0))</f>
        <v/>
      </c>
      <c r="H227" s="14" t="str">
        <f t="shared" si="29"/>
        <v/>
      </c>
      <c r="I227" s="14">
        <f t="shared" si="30"/>
        <v>383</v>
      </c>
      <c r="J227" s="14"/>
      <c r="K227" s="14"/>
      <c r="L227" s="14"/>
      <c r="M227" s="14"/>
      <c r="N227" s="14"/>
      <c r="O227">
        <v>276</v>
      </c>
      <c r="P227">
        <f t="shared" si="31"/>
        <v>425</v>
      </c>
      <c r="Q227">
        <f t="shared" si="32"/>
        <v>383</v>
      </c>
      <c r="R227" s="40">
        <f t="shared" si="33"/>
        <v>442.921504719151</v>
      </c>
      <c r="S227" s="41">
        <f t="shared" si="34"/>
        <v>-1.59786005030313</v>
      </c>
      <c r="T227" s="41">
        <f t="shared" si="35"/>
        <v>-1.59786005030313</v>
      </c>
    </row>
    <row r="228" spans="1:20">
      <c r="A228">
        <v>277</v>
      </c>
      <c r="B228">
        <v>428</v>
      </c>
      <c r="C228">
        <v>418</v>
      </c>
      <c r="D228" s="14"/>
      <c r="E228" s="14" t="str">
        <f t="shared" si="27"/>
        <v/>
      </c>
      <c r="F228" s="14" t="str">
        <f t="shared" si="28"/>
        <v/>
      </c>
      <c r="G228" s="14" t="str">
        <f>IF(E228="","",ROUND(IF(E228&lt;60,E228*$M$2,IF(E228&lt;80,425+(E228-60)*$M$3,IF(E228&lt;90,540+(E228-80)*$M$4,IF(E228&lt;110,600+(E228-90)*$M$5)))),0))</f>
        <v/>
      </c>
      <c r="H228" s="14" t="str">
        <f t="shared" si="29"/>
        <v/>
      </c>
      <c r="I228" s="14">
        <f t="shared" si="30"/>
        <v>418</v>
      </c>
      <c r="J228" s="14"/>
      <c r="K228" s="14"/>
      <c r="L228" s="14"/>
      <c r="M228" s="14"/>
      <c r="N228" s="14"/>
      <c r="O228">
        <v>277</v>
      </c>
      <c r="P228">
        <f t="shared" si="31"/>
        <v>428</v>
      </c>
      <c r="Q228">
        <f t="shared" si="32"/>
        <v>418</v>
      </c>
      <c r="R228" s="40">
        <f t="shared" si="33"/>
        <v>483.397360241789</v>
      </c>
      <c r="S228" s="41">
        <f t="shared" si="34"/>
        <v>-0.957372999287665</v>
      </c>
      <c r="T228" s="41">
        <f t="shared" si="35"/>
        <v>-0.957372999287665</v>
      </c>
    </row>
    <row r="229" spans="1:20">
      <c r="A229">
        <v>278</v>
      </c>
      <c r="B229">
        <v>460</v>
      </c>
      <c r="C229">
        <v>511</v>
      </c>
      <c r="D229" s="14"/>
      <c r="E229" s="14" t="str">
        <f t="shared" si="27"/>
        <v/>
      </c>
      <c r="F229" s="14" t="str">
        <f t="shared" si="28"/>
        <v/>
      </c>
      <c r="G229" s="14" t="str">
        <f>IF(E229="","",ROUND(IF(E229&lt;60,E229*$M$2,IF(E229&lt;80,425+(E229-60)*$M$3,IF(E229&lt;90,540+(E229-80)*$M$4,IF(E229&lt;110,600+(E229-90)*$M$5)))),0))</f>
        <v/>
      </c>
      <c r="H229" s="14" t="str">
        <f t="shared" si="29"/>
        <v/>
      </c>
      <c r="I229" s="14">
        <f t="shared" si="30"/>
        <v>511</v>
      </c>
      <c r="J229" s="14"/>
      <c r="K229" s="14"/>
      <c r="L229" s="14"/>
      <c r="M229" s="14"/>
      <c r="N229" s="14"/>
      <c r="O229">
        <v>278</v>
      </c>
      <c r="P229">
        <f t="shared" si="31"/>
        <v>460</v>
      </c>
      <c r="Q229">
        <f t="shared" si="32"/>
        <v>511</v>
      </c>
      <c r="R229" s="40">
        <f t="shared" si="33"/>
        <v>590.947490630513</v>
      </c>
      <c r="S229" s="41">
        <f t="shared" si="34"/>
        <v>0.744492593410562</v>
      </c>
      <c r="T229" s="41">
        <f t="shared" si="35"/>
        <v>0.744492593410562</v>
      </c>
    </row>
    <row r="230" spans="1:20">
      <c r="A230">
        <v>279</v>
      </c>
      <c r="B230">
        <v>464</v>
      </c>
      <c r="C230">
        <v>425</v>
      </c>
      <c r="D230" s="14"/>
      <c r="E230" s="14" t="str">
        <f t="shared" si="27"/>
        <v/>
      </c>
      <c r="F230" s="14" t="str">
        <f t="shared" si="28"/>
        <v/>
      </c>
      <c r="G230" s="14" t="str">
        <f>IF(E230="","",ROUND(IF(E230&lt;60,E230*$M$2,IF(E230&lt;80,425+(E230-60)*$M$3,IF(E230&lt;90,540+(E230-80)*$M$4,IF(E230&lt;110,600+(E230-90)*$M$5)))),0))</f>
        <v/>
      </c>
      <c r="H230" s="14" t="str">
        <f t="shared" si="29"/>
        <v/>
      </c>
      <c r="I230" s="14">
        <f t="shared" si="30"/>
        <v>425</v>
      </c>
      <c r="J230" s="14"/>
      <c r="K230" s="14"/>
      <c r="L230" s="14"/>
      <c r="M230" s="14"/>
      <c r="N230" s="14"/>
      <c r="O230">
        <v>279</v>
      </c>
      <c r="P230">
        <f t="shared" si="31"/>
        <v>464</v>
      </c>
      <c r="Q230">
        <f t="shared" si="32"/>
        <v>425</v>
      </c>
      <c r="R230" s="40">
        <f t="shared" si="33"/>
        <v>491.492531346317</v>
      </c>
      <c r="S230" s="41">
        <f t="shared" si="34"/>
        <v>-0.829275589084574</v>
      </c>
      <c r="T230" s="41">
        <f t="shared" si="35"/>
        <v>-0.829275589084574</v>
      </c>
    </row>
    <row r="231" spans="1:20">
      <c r="A231">
        <v>280</v>
      </c>
      <c r="B231">
        <v>437</v>
      </c>
      <c r="C231">
        <v>367</v>
      </c>
      <c r="D231" s="14"/>
      <c r="E231" s="14" t="str">
        <f t="shared" si="27"/>
        <v/>
      </c>
      <c r="F231" s="14" t="str">
        <f t="shared" si="28"/>
        <v/>
      </c>
      <c r="G231" s="14" t="str">
        <f>IF(E231="","",ROUND(IF(E231&lt;60,E231*$M$2,IF(E231&lt;80,425+(E231-60)*$M$3,IF(E231&lt;90,540+(E231-80)*$M$4,IF(E231&lt;110,600+(E231-90)*$M$5)))),0))</f>
        <v/>
      </c>
      <c r="H231" s="14" t="str">
        <f t="shared" si="29"/>
        <v/>
      </c>
      <c r="I231" s="14">
        <f t="shared" si="30"/>
        <v>367</v>
      </c>
      <c r="J231" s="14"/>
      <c r="K231" s="14"/>
      <c r="L231" s="14"/>
      <c r="M231" s="14"/>
      <c r="N231" s="14"/>
      <c r="O231">
        <v>280</v>
      </c>
      <c r="P231">
        <f t="shared" si="31"/>
        <v>437</v>
      </c>
      <c r="Q231">
        <f t="shared" si="32"/>
        <v>367</v>
      </c>
      <c r="R231" s="40">
        <f t="shared" si="33"/>
        <v>437</v>
      </c>
      <c r="S231" s="41">
        <f t="shared" si="34"/>
        <v>-1.69156151865189</v>
      </c>
      <c r="T231" s="41">
        <f t="shared" si="35"/>
        <v>-1.69156151865189</v>
      </c>
    </row>
    <row r="232" spans="1:20">
      <c r="A232">
        <v>281</v>
      </c>
      <c r="B232">
        <v>457</v>
      </c>
      <c r="C232">
        <v>322</v>
      </c>
      <c r="D232" s="14"/>
      <c r="E232" s="14" t="str">
        <f t="shared" si="27"/>
        <v/>
      </c>
      <c r="F232" s="14" t="str">
        <f t="shared" si="28"/>
        <v/>
      </c>
      <c r="G232" s="14" t="str">
        <f>IF(E232="","",ROUND(IF(E232&lt;60,E232*$M$2,IF(E232&lt;80,425+(E232-60)*$M$3,IF(E232&lt;90,540+(E232-80)*$M$4,IF(E232&lt;110,600+(E232-90)*$M$5)))),0))</f>
        <v/>
      </c>
      <c r="H232" s="14" t="str">
        <f t="shared" si="29"/>
        <v/>
      </c>
      <c r="I232" s="14">
        <f t="shared" si="30"/>
        <v>322</v>
      </c>
      <c r="J232" s="14"/>
      <c r="K232" s="14"/>
      <c r="L232" s="14"/>
      <c r="M232" s="14"/>
      <c r="N232" s="14"/>
      <c r="O232">
        <v>281</v>
      </c>
      <c r="P232">
        <f t="shared" si="31"/>
        <v>457</v>
      </c>
      <c r="Q232">
        <f t="shared" si="32"/>
        <v>322</v>
      </c>
      <c r="R232" s="40">
        <f t="shared" si="33"/>
        <v>457</v>
      </c>
      <c r="S232" s="41">
        <f t="shared" si="34"/>
        <v>-1.37508294507004</v>
      </c>
      <c r="T232" s="41">
        <f t="shared" si="35"/>
        <v>-1.37508294507004</v>
      </c>
    </row>
    <row r="233" spans="1:20">
      <c r="A233">
        <v>282</v>
      </c>
      <c r="B233">
        <v>508</v>
      </c>
      <c r="C233">
        <v>425</v>
      </c>
      <c r="D233" s="14"/>
      <c r="E233" s="14" t="str">
        <f t="shared" si="27"/>
        <v/>
      </c>
      <c r="F233" s="14" t="str">
        <f t="shared" si="28"/>
        <v/>
      </c>
      <c r="G233" s="14" t="str">
        <f>IF(E233="","",ROUND(IF(E233&lt;60,E233*$M$2,IF(E233&lt;80,425+(E233-60)*$M$3,IF(E233&lt;90,540+(E233-80)*$M$4,IF(E233&lt;110,600+(E233-90)*$M$5)))),0))</f>
        <v/>
      </c>
      <c r="H233" s="14" t="str">
        <f t="shared" si="29"/>
        <v/>
      </c>
      <c r="I233" s="14">
        <f t="shared" si="30"/>
        <v>425</v>
      </c>
      <c r="J233" s="14"/>
      <c r="K233" s="14"/>
      <c r="L233" s="14"/>
      <c r="M233" s="14"/>
      <c r="N233" s="14"/>
      <c r="O233">
        <v>282</v>
      </c>
      <c r="P233">
        <f t="shared" si="31"/>
        <v>508</v>
      </c>
      <c r="Q233">
        <f t="shared" si="32"/>
        <v>425</v>
      </c>
      <c r="R233" s="40">
        <f t="shared" si="33"/>
        <v>508</v>
      </c>
      <c r="S233" s="41">
        <f t="shared" si="34"/>
        <v>-0.56806258243634</v>
      </c>
      <c r="T233" s="41">
        <f t="shared" si="35"/>
        <v>-0.56806258243634</v>
      </c>
    </row>
    <row r="234" spans="1:20">
      <c r="A234">
        <v>283</v>
      </c>
      <c r="B234">
        <v>433</v>
      </c>
      <c r="D234" s="14"/>
      <c r="E234" s="14" t="str">
        <f t="shared" si="27"/>
        <v/>
      </c>
      <c r="F234" s="14" t="str">
        <f t="shared" si="28"/>
        <v/>
      </c>
      <c r="G234" s="14" t="str">
        <f>IF(E234="","",ROUND(IF(E234&lt;60,E234*$M$2,IF(E234&lt;80,425+(E234-60)*$M$3,IF(E234&lt;90,540+(E234-80)*$M$4,IF(E234&lt;110,600+(E234-90)*$M$5)))),0))</f>
        <v/>
      </c>
      <c r="H234" s="14" t="str">
        <f t="shared" si="29"/>
        <v/>
      </c>
      <c r="I234" s="14" t="str">
        <f t="shared" si="30"/>
        <v/>
      </c>
      <c r="J234" s="14"/>
      <c r="K234" s="14"/>
      <c r="L234" s="14"/>
      <c r="M234" s="14"/>
      <c r="N234" s="14"/>
      <c r="O234">
        <v>283</v>
      </c>
      <c r="P234">
        <f t="shared" si="31"/>
        <v>433</v>
      </c>
      <c r="Q234" t="str">
        <f t="shared" si="32"/>
        <v/>
      </c>
      <c r="R234" s="40">
        <f t="shared" si="33"/>
        <v>433</v>
      </c>
      <c r="S234" s="41">
        <f t="shared" si="34"/>
        <v>-1.75485723336826</v>
      </c>
      <c r="T234" s="41">
        <f t="shared" si="35"/>
        <v>-1.75485723336826</v>
      </c>
    </row>
    <row r="235" spans="1:20">
      <c r="A235">
        <v>285</v>
      </c>
      <c r="B235">
        <v>536</v>
      </c>
      <c r="C235">
        <v>479</v>
      </c>
      <c r="D235" s="14"/>
      <c r="E235" s="14" t="str">
        <f t="shared" si="27"/>
        <v/>
      </c>
      <c r="F235" s="14" t="str">
        <f t="shared" si="28"/>
        <v/>
      </c>
      <c r="G235" s="14" t="str">
        <f>IF(E235="","",ROUND(IF(E235&lt;60,E235*$M$2,IF(E235&lt;80,425+(E235-60)*$M$3,IF(E235&lt;90,540+(E235-80)*$M$4,IF(E235&lt;110,600+(E235-90)*$M$5)))),0))</f>
        <v/>
      </c>
      <c r="H235" s="14" t="str">
        <f t="shared" si="29"/>
        <v/>
      </c>
      <c r="I235" s="14">
        <f t="shared" si="30"/>
        <v>479</v>
      </c>
      <c r="J235" s="14"/>
      <c r="K235" s="14"/>
      <c r="L235" s="14"/>
      <c r="M235" s="14"/>
      <c r="N235" s="14"/>
      <c r="O235">
        <v>285</v>
      </c>
      <c r="P235">
        <f t="shared" si="31"/>
        <v>536</v>
      </c>
      <c r="Q235">
        <f t="shared" si="32"/>
        <v>479</v>
      </c>
      <c r="R235" s="40">
        <f t="shared" si="33"/>
        <v>553.940994152672</v>
      </c>
      <c r="S235" s="41">
        <f t="shared" si="34"/>
        <v>0.15890443248214</v>
      </c>
      <c r="T235" s="41">
        <f t="shared" si="35"/>
        <v>0.15890443248214</v>
      </c>
    </row>
    <row r="236" spans="1:20">
      <c r="A236">
        <v>286</v>
      </c>
      <c r="B236">
        <v>622</v>
      </c>
      <c r="C236">
        <v>573</v>
      </c>
      <c r="D236" s="14"/>
      <c r="E236" s="14" t="str">
        <f t="shared" si="27"/>
        <v/>
      </c>
      <c r="F236" s="14" t="str">
        <f t="shared" si="28"/>
        <v/>
      </c>
      <c r="G236" s="14" t="str">
        <f>IF(E236="","",ROUND(IF(E236&lt;60,E236*$M$2,IF(E236&lt;80,425+(E236-60)*$M$3,IF(E236&lt;90,540+(E236-80)*$M$4,IF(E236&lt;110,600+(E236-90)*$M$5)))),0))</f>
        <v/>
      </c>
      <c r="H236" s="14" t="str">
        <f t="shared" si="29"/>
        <v/>
      </c>
      <c r="I236" s="14">
        <f t="shared" si="30"/>
        <v>573</v>
      </c>
      <c r="J236" s="14"/>
      <c r="K236" s="14"/>
      <c r="L236" s="14"/>
      <c r="M236" s="14"/>
      <c r="N236" s="14"/>
      <c r="O236">
        <v>286</v>
      </c>
      <c r="P236">
        <f t="shared" si="31"/>
        <v>622</v>
      </c>
      <c r="Q236">
        <f t="shared" si="32"/>
        <v>573</v>
      </c>
      <c r="R236" s="40">
        <f t="shared" si="33"/>
        <v>662.647577556328</v>
      </c>
      <c r="S236" s="41">
        <f t="shared" si="34"/>
        <v>1.87906965520938</v>
      </c>
      <c r="T236" s="41">
        <f t="shared" si="35"/>
        <v>1.87906965520938</v>
      </c>
    </row>
    <row r="237" spans="1:20">
      <c r="A237">
        <v>287</v>
      </c>
      <c r="B237">
        <v>531</v>
      </c>
      <c r="C237">
        <v>527</v>
      </c>
      <c r="D237" s="14"/>
      <c r="E237" s="14" t="str">
        <f t="shared" si="27"/>
        <v/>
      </c>
      <c r="F237" s="14" t="str">
        <f t="shared" si="28"/>
        <v/>
      </c>
      <c r="G237" s="14" t="str">
        <f>IF(E237="","",ROUND(IF(E237&lt;60,E237*$M$2,IF(E237&lt;80,425+(E237-60)*$M$3,IF(E237&lt;90,540+(E237-80)*$M$4,IF(E237&lt;110,600+(E237-90)*$M$5)))),0))</f>
        <v/>
      </c>
      <c r="H237" s="14" t="str">
        <f t="shared" si="29"/>
        <v/>
      </c>
      <c r="I237" s="14">
        <f t="shared" si="30"/>
        <v>527</v>
      </c>
      <c r="J237" s="14"/>
      <c r="K237" s="14"/>
      <c r="L237" s="14"/>
      <c r="M237" s="14"/>
      <c r="N237" s="14"/>
      <c r="O237">
        <v>287</v>
      </c>
      <c r="P237">
        <f t="shared" si="31"/>
        <v>531</v>
      </c>
      <c r="Q237">
        <f t="shared" si="32"/>
        <v>527</v>
      </c>
      <c r="R237" s="40">
        <f t="shared" si="33"/>
        <v>609.450738869433</v>
      </c>
      <c r="S237" s="41">
        <f t="shared" si="34"/>
        <v>1.03728667387477</v>
      </c>
      <c r="T237" s="41">
        <f t="shared" si="35"/>
        <v>1.03728667387477</v>
      </c>
    </row>
    <row r="238" spans="1:20">
      <c r="A238">
        <v>288</v>
      </c>
      <c r="B238">
        <v>492</v>
      </c>
      <c r="C238">
        <v>479</v>
      </c>
      <c r="D238" s="14"/>
      <c r="E238" s="14" t="str">
        <f t="shared" si="27"/>
        <v/>
      </c>
      <c r="F238" s="14" t="str">
        <f t="shared" si="28"/>
        <v/>
      </c>
      <c r="G238" s="14" t="str">
        <f>IF(E238="","",ROUND(IF(E238&lt;60,E238*$M$2,IF(E238&lt;80,425+(E238-60)*$M$3,IF(E238&lt;90,540+(E238-80)*$M$4,IF(E238&lt;110,600+(E238-90)*$M$5)))),0))</f>
        <v/>
      </c>
      <c r="H238" s="14" t="str">
        <f t="shared" si="29"/>
        <v/>
      </c>
      <c r="I238" s="14">
        <f t="shared" si="30"/>
        <v>479</v>
      </c>
      <c r="J238" s="14"/>
      <c r="K238" s="14"/>
      <c r="L238" s="14"/>
      <c r="M238" s="14"/>
      <c r="N238" s="14"/>
      <c r="O238">
        <v>288</v>
      </c>
      <c r="P238">
        <f t="shared" si="31"/>
        <v>492</v>
      </c>
      <c r="Q238">
        <f t="shared" si="32"/>
        <v>479</v>
      </c>
      <c r="R238" s="40">
        <f t="shared" si="33"/>
        <v>553.940994152672</v>
      </c>
      <c r="S238" s="41">
        <f t="shared" si="34"/>
        <v>0.15890443248214</v>
      </c>
      <c r="T238" s="41">
        <f t="shared" si="35"/>
        <v>0.15890443248214</v>
      </c>
    </row>
    <row r="239" spans="1:20">
      <c r="A239">
        <v>289</v>
      </c>
      <c r="B239">
        <v>561</v>
      </c>
      <c r="C239">
        <v>437</v>
      </c>
      <c r="D239" s="14"/>
      <c r="E239" s="14" t="str">
        <f t="shared" si="27"/>
        <v/>
      </c>
      <c r="F239" s="14" t="str">
        <f t="shared" si="28"/>
        <v/>
      </c>
      <c r="G239" s="14" t="str">
        <f>IF(E239="","",ROUND(IF(E239&lt;60,E239*$M$2,IF(E239&lt;80,425+(E239-60)*$M$3,IF(E239&lt;90,540+(E239-80)*$M$4,IF(E239&lt;110,600+(E239-90)*$M$5)))),0))</f>
        <v/>
      </c>
      <c r="H239" s="14" t="str">
        <f t="shared" si="29"/>
        <v/>
      </c>
      <c r="I239" s="14">
        <f t="shared" si="30"/>
        <v>437</v>
      </c>
      <c r="J239" s="14"/>
      <c r="K239" s="14"/>
      <c r="L239" s="14"/>
      <c r="M239" s="14"/>
      <c r="N239" s="14"/>
      <c r="O239">
        <v>289</v>
      </c>
      <c r="P239">
        <f t="shared" si="31"/>
        <v>561</v>
      </c>
      <c r="Q239">
        <f t="shared" si="32"/>
        <v>437</v>
      </c>
      <c r="R239" s="40">
        <f t="shared" si="33"/>
        <v>561</v>
      </c>
      <c r="S239" s="41">
        <f t="shared" si="34"/>
        <v>0.270605637555547</v>
      </c>
      <c r="T239" s="41">
        <f t="shared" si="35"/>
        <v>0.270605637555547</v>
      </c>
    </row>
    <row r="240" spans="1:20">
      <c r="A240">
        <v>290</v>
      </c>
      <c r="B240">
        <v>611</v>
      </c>
      <c r="C240">
        <v>626</v>
      </c>
      <c r="D240" s="14"/>
      <c r="E240" s="14" t="str">
        <f t="shared" si="27"/>
        <v/>
      </c>
      <c r="F240" s="14" t="str">
        <f t="shared" si="28"/>
        <v/>
      </c>
      <c r="G240" s="14" t="str">
        <f>IF(E240="","",ROUND(IF(E240&lt;60,E240*$M$2,IF(E240&lt;80,425+(E240-60)*$M$3,IF(E240&lt;90,540+(E240-80)*$M$4,IF(E240&lt;110,600+(E240-90)*$M$5)))),0))</f>
        <v/>
      </c>
      <c r="H240" s="14" t="str">
        <f t="shared" si="29"/>
        <v/>
      </c>
      <c r="I240" s="14">
        <f t="shared" si="30"/>
        <v>626</v>
      </c>
      <c r="J240" s="14"/>
      <c r="K240" s="14"/>
      <c r="L240" s="14"/>
      <c r="M240" s="14"/>
      <c r="N240" s="14"/>
      <c r="O240">
        <v>290</v>
      </c>
      <c r="P240">
        <f t="shared" si="31"/>
        <v>611</v>
      </c>
      <c r="Q240">
        <f t="shared" si="32"/>
        <v>626</v>
      </c>
      <c r="R240" s="40">
        <f t="shared" si="33"/>
        <v>723.939587347751</v>
      </c>
      <c r="S240" s="41">
        <f t="shared" si="34"/>
        <v>2.84895004674708</v>
      </c>
      <c r="T240" s="41">
        <f t="shared" si="35"/>
        <v>2.84895004674708</v>
      </c>
    </row>
    <row r="241" spans="1:20">
      <c r="A241">
        <v>291</v>
      </c>
      <c r="B241">
        <v>442</v>
      </c>
      <c r="D241" s="14"/>
      <c r="E241" s="14" t="str">
        <f t="shared" si="27"/>
        <v/>
      </c>
      <c r="F241" s="14" t="str">
        <f t="shared" si="28"/>
        <v/>
      </c>
      <c r="G241" s="14" t="str">
        <f>IF(E241="","",ROUND(IF(E241&lt;60,E241*$M$2,IF(E241&lt;80,425+(E241-60)*$M$3,IF(E241&lt;90,540+(E241-80)*$M$4,IF(E241&lt;110,600+(E241-90)*$M$5)))),0))</f>
        <v/>
      </c>
      <c r="H241" s="14" t="str">
        <f t="shared" si="29"/>
        <v/>
      </c>
      <c r="I241" s="14" t="str">
        <f t="shared" si="30"/>
        <v/>
      </c>
      <c r="J241" s="14"/>
      <c r="K241" s="14"/>
      <c r="L241" s="14"/>
      <c r="M241" s="14"/>
      <c r="N241" s="14"/>
      <c r="O241">
        <v>291</v>
      </c>
      <c r="P241">
        <f t="shared" si="31"/>
        <v>442</v>
      </c>
      <c r="Q241" t="str">
        <f t="shared" si="32"/>
        <v/>
      </c>
      <c r="R241" s="40">
        <f t="shared" si="33"/>
        <v>442</v>
      </c>
      <c r="S241" s="41">
        <f t="shared" si="34"/>
        <v>-1.61244187525643</v>
      </c>
      <c r="T241" s="41">
        <f t="shared" si="35"/>
        <v>-1.61244187525643</v>
      </c>
    </row>
    <row r="242" spans="1:20">
      <c r="A242">
        <v>292</v>
      </c>
      <c r="B242">
        <v>494</v>
      </c>
      <c r="C242">
        <v>450</v>
      </c>
      <c r="D242" s="14"/>
      <c r="E242" s="14" t="str">
        <f t="shared" si="27"/>
        <v/>
      </c>
      <c r="F242" s="14" t="str">
        <f t="shared" si="28"/>
        <v/>
      </c>
      <c r="G242" s="14" t="str">
        <f>IF(E242="","",ROUND(IF(E242&lt;60,E242*$M$2,IF(E242&lt;80,425+(E242-60)*$M$3,IF(E242&lt;90,540+(E242-80)*$M$4,IF(E242&lt;110,600+(E242-90)*$M$5)))),0))</f>
        <v/>
      </c>
      <c r="H242" s="14" t="str">
        <f t="shared" si="29"/>
        <v/>
      </c>
      <c r="I242" s="14">
        <f t="shared" si="30"/>
        <v>450</v>
      </c>
      <c r="J242" s="14"/>
      <c r="K242" s="14"/>
      <c r="L242" s="14"/>
      <c r="M242" s="14"/>
      <c r="N242" s="14"/>
      <c r="O242">
        <v>292</v>
      </c>
      <c r="P242">
        <f t="shared" si="31"/>
        <v>494</v>
      </c>
      <c r="Q242">
        <f t="shared" si="32"/>
        <v>450</v>
      </c>
      <c r="R242" s="40">
        <f t="shared" si="33"/>
        <v>520.40385671963</v>
      </c>
      <c r="S242" s="41">
        <f t="shared" si="34"/>
        <v>-0.371784838359244</v>
      </c>
      <c r="T242" s="41">
        <f t="shared" si="35"/>
        <v>-0.371784838359244</v>
      </c>
    </row>
    <row r="243" spans="1:20">
      <c r="A243">
        <v>293</v>
      </c>
      <c r="B243">
        <v>486</v>
      </c>
      <c r="C243">
        <v>473</v>
      </c>
      <c r="D243" s="14"/>
      <c r="E243" s="14" t="str">
        <f t="shared" si="27"/>
        <v/>
      </c>
      <c r="F243" s="14" t="str">
        <f t="shared" si="28"/>
        <v/>
      </c>
      <c r="G243" s="14" t="str">
        <f>IF(E243="","",ROUND(IF(E243&lt;60,E243*$M$2,IF(E243&lt;80,425+(E243-60)*$M$3,IF(E243&lt;90,540+(E243-80)*$M$4,IF(E243&lt;110,600+(E243-90)*$M$5)))),0))</f>
        <v/>
      </c>
      <c r="H243" s="14" t="str">
        <f t="shared" si="29"/>
        <v/>
      </c>
      <c r="I243" s="14">
        <f t="shared" si="30"/>
        <v>473</v>
      </c>
      <c r="J243" s="14"/>
      <c r="K243" s="14"/>
      <c r="L243" s="14"/>
      <c r="M243" s="14"/>
      <c r="N243" s="14"/>
      <c r="O243">
        <v>293</v>
      </c>
      <c r="P243">
        <f t="shared" si="31"/>
        <v>486</v>
      </c>
      <c r="Q243">
        <f t="shared" si="32"/>
        <v>473</v>
      </c>
      <c r="R243" s="40">
        <f t="shared" si="33"/>
        <v>547.002276063077</v>
      </c>
      <c r="S243" s="41">
        <f t="shared" si="34"/>
        <v>0.04910665230806</v>
      </c>
      <c r="T243" s="41">
        <f t="shared" si="35"/>
        <v>0.04910665230806</v>
      </c>
    </row>
    <row r="244" spans="1:20">
      <c r="A244">
        <v>294</v>
      </c>
      <c r="B244">
        <v>503</v>
      </c>
      <c r="C244">
        <v>463</v>
      </c>
      <c r="D244" s="14"/>
      <c r="E244" s="14" t="str">
        <f t="shared" si="27"/>
        <v/>
      </c>
      <c r="F244" s="14" t="str">
        <f t="shared" si="28"/>
        <v/>
      </c>
      <c r="G244" s="14" t="str">
        <f>IF(E244="","",ROUND(IF(E244&lt;60,E244*$M$2,IF(E244&lt;80,425+(E244-60)*$M$3,IF(E244&lt;90,540+(E244-80)*$M$4,IF(E244&lt;110,600+(E244-90)*$M$5)))),0))</f>
        <v/>
      </c>
      <c r="H244" s="14" t="str">
        <f t="shared" si="29"/>
        <v/>
      </c>
      <c r="I244" s="14">
        <f t="shared" si="30"/>
        <v>463</v>
      </c>
      <c r="J244" s="14"/>
      <c r="K244" s="14"/>
      <c r="L244" s="14"/>
      <c r="M244" s="14"/>
      <c r="N244" s="14"/>
      <c r="O244">
        <v>294</v>
      </c>
      <c r="P244">
        <f t="shared" si="31"/>
        <v>503</v>
      </c>
      <c r="Q244">
        <f t="shared" si="32"/>
        <v>463</v>
      </c>
      <c r="R244" s="40">
        <f t="shared" si="33"/>
        <v>535.437745913752</v>
      </c>
      <c r="S244" s="41">
        <f t="shared" si="34"/>
        <v>-0.133889647982073</v>
      </c>
      <c r="T244" s="41">
        <f t="shared" si="35"/>
        <v>-0.133889647982073</v>
      </c>
    </row>
    <row r="245" spans="1:20">
      <c r="A245">
        <v>295</v>
      </c>
      <c r="B245">
        <v>547</v>
      </c>
      <c r="C245">
        <v>535</v>
      </c>
      <c r="D245" s="14"/>
      <c r="E245" s="14" t="str">
        <f t="shared" si="27"/>
        <v/>
      </c>
      <c r="F245" s="14" t="str">
        <f t="shared" si="28"/>
        <v/>
      </c>
      <c r="G245" s="14" t="str">
        <f>IF(E245="","",ROUND(IF(E245&lt;60,E245*$M$2,IF(E245&lt;80,425+(E245-60)*$M$3,IF(E245&lt;90,540+(E245-80)*$M$4,IF(E245&lt;110,600+(E245-90)*$M$5)))),0))</f>
        <v/>
      </c>
      <c r="H245" s="14" t="str">
        <f t="shared" si="29"/>
        <v/>
      </c>
      <c r="I245" s="14">
        <f t="shared" si="30"/>
        <v>535</v>
      </c>
      <c r="J245" s="14"/>
      <c r="K245" s="14"/>
      <c r="L245" s="14"/>
      <c r="M245" s="14"/>
      <c r="N245" s="14"/>
      <c r="O245">
        <v>295</v>
      </c>
      <c r="P245">
        <f t="shared" si="31"/>
        <v>547</v>
      </c>
      <c r="Q245">
        <f t="shared" si="32"/>
        <v>535</v>
      </c>
      <c r="R245" s="40">
        <f t="shared" si="33"/>
        <v>618.702362988893</v>
      </c>
      <c r="S245" s="41">
        <f t="shared" si="34"/>
        <v>1.18368371410688</v>
      </c>
      <c r="T245" s="41">
        <f t="shared" si="35"/>
        <v>1.18368371410688</v>
      </c>
    </row>
    <row r="246" spans="1:20">
      <c r="A246">
        <v>297</v>
      </c>
      <c r="B246">
        <v>437</v>
      </c>
      <c r="C246">
        <v>509</v>
      </c>
      <c r="D246" s="14"/>
      <c r="E246" s="14" t="str">
        <f t="shared" si="27"/>
        <v/>
      </c>
      <c r="F246" s="14" t="str">
        <f t="shared" si="28"/>
        <v/>
      </c>
      <c r="G246" s="14" t="str">
        <f>IF(E246="","",ROUND(IF(E246&lt;60,E246*$M$2,IF(E246&lt;80,425+(E246-60)*$M$3,IF(E246&lt;90,540+(E246-80)*$M$4,IF(E246&lt;110,600+(E246-90)*$M$5)))),0))</f>
        <v/>
      </c>
      <c r="H246" s="14" t="str">
        <f t="shared" si="29"/>
        <v/>
      </c>
      <c r="I246" s="14">
        <f t="shared" si="30"/>
        <v>509</v>
      </c>
      <c r="J246" s="14"/>
      <c r="K246" s="14"/>
      <c r="L246" s="14"/>
      <c r="M246" s="14"/>
      <c r="N246" s="14"/>
      <c r="O246">
        <v>297</v>
      </c>
      <c r="P246">
        <f t="shared" si="31"/>
        <v>437</v>
      </c>
      <c r="Q246">
        <f t="shared" si="32"/>
        <v>509</v>
      </c>
      <c r="R246" s="40">
        <f t="shared" si="33"/>
        <v>588.634584600648</v>
      </c>
      <c r="S246" s="41">
        <f t="shared" si="34"/>
        <v>0.707893333352535</v>
      </c>
      <c r="T246" s="41">
        <f t="shared" si="35"/>
        <v>0.707893333352535</v>
      </c>
    </row>
    <row r="247" spans="1:20">
      <c r="A247">
        <v>298</v>
      </c>
      <c r="B247">
        <v>551</v>
      </c>
      <c r="C247">
        <v>501</v>
      </c>
      <c r="D247" s="14"/>
      <c r="E247" s="14" t="str">
        <f t="shared" si="27"/>
        <v/>
      </c>
      <c r="F247" s="14" t="str">
        <f t="shared" si="28"/>
        <v/>
      </c>
      <c r="G247" s="14" t="str">
        <f>IF(E247="","",ROUND(IF(E247&lt;60,E247*$M$2,IF(E247&lt;80,425+(E247-60)*$M$3,IF(E247&lt;90,540+(E247-80)*$M$4,IF(E247&lt;110,600+(E247-90)*$M$5)))),0))</f>
        <v/>
      </c>
      <c r="H247" s="14" t="str">
        <f t="shared" si="29"/>
        <v/>
      </c>
      <c r="I247" s="14">
        <f t="shared" si="30"/>
        <v>501</v>
      </c>
      <c r="J247" s="14"/>
      <c r="K247" s="14"/>
      <c r="L247" s="14"/>
      <c r="M247" s="14"/>
      <c r="N247" s="14"/>
      <c r="O247">
        <v>298</v>
      </c>
      <c r="P247">
        <f t="shared" si="31"/>
        <v>551</v>
      </c>
      <c r="Q247">
        <f t="shared" si="32"/>
        <v>501</v>
      </c>
      <c r="R247" s="40">
        <f t="shared" si="33"/>
        <v>579.382960481188</v>
      </c>
      <c r="S247" s="41">
        <f t="shared" si="34"/>
        <v>0.561496293120429</v>
      </c>
      <c r="T247" s="41">
        <f t="shared" si="35"/>
        <v>0.561496293120429</v>
      </c>
    </row>
    <row r="248" spans="1:20">
      <c r="A248">
        <v>299</v>
      </c>
      <c r="B248">
        <v>443</v>
      </c>
      <c r="D248" s="14"/>
      <c r="E248" s="14" t="str">
        <f t="shared" si="27"/>
        <v/>
      </c>
      <c r="F248" s="14" t="str">
        <f t="shared" si="28"/>
        <v/>
      </c>
      <c r="G248" s="14" t="str">
        <f>IF(E248="","",ROUND(IF(E248&lt;60,E248*$M$2,IF(E248&lt;80,425+(E248-60)*$M$3,IF(E248&lt;90,540+(E248-80)*$M$4,IF(E248&lt;110,600+(E248-90)*$M$5)))),0))</f>
        <v/>
      </c>
      <c r="H248" s="14" t="str">
        <f t="shared" si="29"/>
        <v/>
      </c>
      <c r="I248" s="14" t="str">
        <f t="shared" si="30"/>
        <v/>
      </c>
      <c r="J248" s="14"/>
      <c r="K248" s="14"/>
      <c r="L248" s="14"/>
      <c r="M248" s="14"/>
      <c r="N248" s="14"/>
      <c r="O248">
        <v>299</v>
      </c>
      <c r="P248">
        <f t="shared" si="31"/>
        <v>443</v>
      </c>
      <c r="Q248" t="str">
        <f t="shared" si="32"/>
        <v/>
      </c>
      <c r="R248" s="40">
        <f t="shared" si="33"/>
        <v>443</v>
      </c>
      <c r="S248" s="41">
        <f t="shared" si="34"/>
        <v>-1.59661794657733</v>
      </c>
      <c r="T248" s="41">
        <f t="shared" si="35"/>
        <v>-1.59661794657733</v>
      </c>
    </row>
    <row r="249" spans="1:20">
      <c r="A249">
        <v>300</v>
      </c>
      <c r="B249">
        <v>460</v>
      </c>
      <c r="C249">
        <v>456</v>
      </c>
      <c r="D249" s="14"/>
      <c r="E249" s="14" t="str">
        <f t="shared" si="27"/>
        <v/>
      </c>
      <c r="F249" s="14" t="str">
        <f t="shared" si="28"/>
        <v/>
      </c>
      <c r="G249" s="14" t="str">
        <f>IF(E249="","",ROUND(IF(E249&lt;60,E249*$M$2,IF(E249&lt;80,425+(E249-60)*$M$3,IF(E249&lt;90,540+(E249-80)*$M$4,IF(E249&lt;110,600+(E249-90)*$M$5)))),0))</f>
        <v/>
      </c>
      <c r="H249" s="14" t="str">
        <f t="shared" si="29"/>
        <v/>
      </c>
      <c r="I249" s="14">
        <f t="shared" si="30"/>
        <v>456</v>
      </c>
      <c r="J249" s="14"/>
      <c r="K249" s="14"/>
      <c r="L249" s="14"/>
      <c r="M249" s="14"/>
      <c r="N249" s="14"/>
      <c r="O249">
        <v>300</v>
      </c>
      <c r="P249">
        <f t="shared" si="31"/>
        <v>460</v>
      </c>
      <c r="Q249">
        <f t="shared" si="32"/>
        <v>456</v>
      </c>
      <c r="R249" s="40">
        <f t="shared" si="33"/>
        <v>527.342574809225</v>
      </c>
      <c r="S249" s="41">
        <f t="shared" si="34"/>
        <v>-0.261987058185164</v>
      </c>
      <c r="T249" s="41">
        <f t="shared" si="35"/>
        <v>-0.261987058185164</v>
      </c>
    </row>
    <row r="250" spans="1:20">
      <c r="A250">
        <v>301</v>
      </c>
      <c r="B250">
        <v>575</v>
      </c>
      <c r="C250">
        <v>514</v>
      </c>
      <c r="D250" s="14"/>
      <c r="E250" s="14" t="str">
        <f t="shared" si="27"/>
        <v/>
      </c>
      <c r="F250" s="14" t="str">
        <f t="shared" si="28"/>
        <v/>
      </c>
      <c r="G250" s="14" t="str">
        <f>IF(E250="","",ROUND(IF(E250&lt;60,E250*$M$2,IF(E250&lt;80,425+(E250-60)*$M$3,IF(E250&lt;90,540+(E250-80)*$M$4,IF(E250&lt;110,600+(E250-90)*$M$5)))),0))</f>
        <v/>
      </c>
      <c r="H250" s="14" t="str">
        <f t="shared" si="29"/>
        <v/>
      </c>
      <c r="I250" s="14">
        <f t="shared" si="30"/>
        <v>514</v>
      </c>
      <c r="J250" s="14"/>
      <c r="K250" s="14"/>
      <c r="L250" s="14"/>
      <c r="M250" s="14"/>
      <c r="N250" s="14"/>
      <c r="O250">
        <v>301</v>
      </c>
      <c r="P250">
        <f t="shared" si="31"/>
        <v>575</v>
      </c>
      <c r="Q250">
        <f t="shared" si="32"/>
        <v>514</v>
      </c>
      <c r="R250" s="40">
        <f t="shared" si="33"/>
        <v>594.41684967531</v>
      </c>
      <c r="S250" s="41">
        <f t="shared" si="34"/>
        <v>0.799391483497602</v>
      </c>
      <c r="T250" s="41">
        <f t="shared" si="35"/>
        <v>0.799391483497602</v>
      </c>
    </row>
    <row r="251" spans="1:20">
      <c r="A251">
        <v>302</v>
      </c>
      <c r="B251">
        <v>525</v>
      </c>
      <c r="C251">
        <v>496</v>
      </c>
      <c r="D251" s="14"/>
      <c r="E251" s="14" t="str">
        <f t="shared" si="27"/>
        <v/>
      </c>
      <c r="F251" s="14" t="str">
        <f t="shared" si="28"/>
        <v/>
      </c>
      <c r="G251" s="14" t="str">
        <f>IF(E251="","",ROUND(IF(E251&lt;60,E251*$M$2,IF(E251&lt;80,425+(E251-60)*$M$3,IF(E251&lt;90,540+(E251-80)*$M$4,IF(E251&lt;110,600+(E251-90)*$M$5)))),0))</f>
        <v/>
      </c>
      <c r="H251" s="14" t="str">
        <f t="shared" si="29"/>
        <v/>
      </c>
      <c r="I251" s="14">
        <f t="shared" si="30"/>
        <v>496</v>
      </c>
      <c r="J251" s="14"/>
      <c r="K251" s="14"/>
      <c r="L251" s="14"/>
      <c r="M251" s="14"/>
      <c r="N251" s="14"/>
      <c r="O251">
        <v>302</v>
      </c>
      <c r="P251">
        <f t="shared" si="31"/>
        <v>525</v>
      </c>
      <c r="Q251">
        <f t="shared" si="32"/>
        <v>496</v>
      </c>
      <c r="R251" s="40">
        <f t="shared" si="33"/>
        <v>573.600695406525</v>
      </c>
      <c r="S251" s="41">
        <f t="shared" si="34"/>
        <v>0.469998142975364</v>
      </c>
      <c r="T251" s="41">
        <f t="shared" si="35"/>
        <v>0.469998142975364</v>
      </c>
    </row>
    <row r="252" spans="1:20">
      <c r="A252">
        <v>303</v>
      </c>
      <c r="B252">
        <v>501</v>
      </c>
      <c r="D252" s="14"/>
      <c r="E252" s="14" t="str">
        <f t="shared" si="27"/>
        <v/>
      </c>
      <c r="F252" s="14" t="str">
        <f t="shared" si="28"/>
        <v/>
      </c>
      <c r="G252" s="14" t="str">
        <f>IF(E252="","",ROUND(IF(E252&lt;60,E252*$M$2,IF(E252&lt;80,425+(E252-60)*$M$3,IF(E252&lt;90,540+(E252-80)*$M$4,IF(E252&lt;110,600+(E252-90)*$M$5)))),0))</f>
        <v/>
      </c>
      <c r="H252" s="14" t="str">
        <f t="shared" si="29"/>
        <v/>
      </c>
      <c r="I252" s="14" t="str">
        <f t="shared" si="30"/>
        <v/>
      </c>
      <c r="J252" s="14"/>
      <c r="K252" s="14"/>
      <c r="L252" s="14"/>
      <c r="M252" s="14"/>
      <c r="N252" s="14"/>
      <c r="O252">
        <v>303</v>
      </c>
      <c r="P252">
        <f t="shared" si="31"/>
        <v>501</v>
      </c>
      <c r="Q252" t="str">
        <f t="shared" si="32"/>
        <v/>
      </c>
      <c r="R252" s="40">
        <f t="shared" si="33"/>
        <v>501</v>
      </c>
      <c r="S252" s="41">
        <f t="shared" si="34"/>
        <v>-0.678830083189985</v>
      </c>
      <c r="T252" s="41">
        <f t="shared" si="35"/>
        <v>-0.678830083189985</v>
      </c>
    </row>
    <row r="253" spans="1:20">
      <c r="A253">
        <v>304</v>
      </c>
      <c r="B253">
        <v>527</v>
      </c>
      <c r="C253">
        <v>521</v>
      </c>
      <c r="D253" s="14"/>
      <c r="E253" s="14" t="str">
        <f t="shared" si="27"/>
        <v/>
      </c>
      <c r="F253" s="14" t="str">
        <f t="shared" si="28"/>
        <v/>
      </c>
      <c r="G253" s="14" t="str">
        <f>IF(E253="","",ROUND(IF(E253&lt;60,E253*$M$2,IF(E253&lt;80,425+(E253-60)*$M$3,IF(E253&lt;90,540+(E253-80)*$M$4,IF(E253&lt;110,600+(E253-90)*$M$5)))),0))</f>
        <v/>
      </c>
      <c r="H253" s="14" t="str">
        <f t="shared" si="29"/>
        <v/>
      </c>
      <c r="I253" s="14">
        <f t="shared" si="30"/>
        <v>521</v>
      </c>
      <c r="J253" s="14"/>
      <c r="K253" s="14"/>
      <c r="L253" s="14"/>
      <c r="M253" s="14"/>
      <c r="N253" s="14"/>
      <c r="O253">
        <v>304</v>
      </c>
      <c r="P253">
        <f t="shared" si="31"/>
        <v>527</v>
      </c>
      <c r="Q253">
        <f t="shared" si="32"/>
        <v>521</v>
      </c>
      <c r="R253" s="40">
        <f t="shared" si="33"/>
        <v>602.512020779838</v>
      </c>
      <c r="S253" s="41">
        <f t="shared" si="34"/>
        <v>0.927488893700693</v>
      </c>
      <c r="T253" s="41">
        <f t="shared" si="35"/>
        <v>0.927488893700693</v>
      </c>
    </row>
    <row r="254" spans="1:20">
      <c r="A254">
        <v>305</v>
      </c>
      <c r="B254">
        <v>455</v>
      </c>
      <c r="D254" s="14"/>
      <c r="E254" s="14" t="str">
        <f t="shared" si="27"/>
        <v/>
      </c>
      <c r="F254" s="14" t="str">
        <f t="shared" si="28"/>
        <v/>
      </c>
      <c r="G254" s="14" t="str">
        <f>IF(E254="","",ROUND(IF(E254&lt;60,E254*$M$2,IF(E254&lt;80,425+(E254-60)*$M$3,IF(E254&lt;90,540+(E254-80)*$M$4,IF(E254&lt;110,600+(E254-90)*$M$5)))),0))</f>
        <v/>
      </c>
      <c r="H254" s="14" t="str">
        <f t="shared" si="29"/>
        <v/>
      </c>
      <c r="I254" s="14" t="str">
        <f t="shared" si="30"/>
        <v/>
      </c>
      <c r="J254" s="14"/>
      <c r="K254" s="14"/>
      <c r="L254" s="14"/>
      <c r="M254" s="14"/>
      <c r="N254" s="14"/>
      <c r="O254">
        <v>305</v>
      </c>
      <c r="P254">
        <f t="shared" si="31"/>
        <v>455</v>
      </c>
      <c r="Q254" t="str">
        <f t="shared" si="32"/>
        <v/>
      </c>
      <c r="R254" s="40">
        <f t="shared" si="33"/>
        <v>455</v>
      </c>
      <c r="S254" s="41">
        <f t="shared" si="34"/>
        <v>-1.40673080242823</v>
      </c>
      <c r="T254" s="41">
        <f t="shared" si="35"/>
        <v>-1.40673080242823</v>
      </c>
    </row>
    <row r="255" spans="1:20">
      <c r="A255">
        <v>306</v>
      </c>
      <c r="B255">
        <v>537</v>
      </c>
      <c r="C255">
        <v>465</v>
      </c>
      <c r="D255" s="14"/>
      <c r="E255" s="14" t="str">
        <f t="shared" si="27"/>
        <v/>
      </c>
      <c r="F255" s="14" t="str">
        <f t="shared" si="28"/>
        <v/>
      </c>
      <c r="G255" s="14" t="str">
        <f>IF(E255="","",ROUND(IF(E255&lt;60,E255*$M$2,IF(E255&lt;80,425+(E255-60)*$M$3,IF(E255&lt;90,540+(E255-80)*$M$4,IF(E255&lt;110,600+(E255-90)*$M$5)))),0))</f>
        <v/>
      </c>
      <c r="H255" s="14" t="str">
        <f t="shared" si="29"/>
        <v/>
      </c>
      <c r="I255" s="14">
        <f t="shared" si="30"/>
        <v>465</v>
      </c>
      <c r="J255" s="14"/>
      <c r="K255" s="14"/>
      <c r="L255" s="14"/>
      <c r="M255" s="14"/>
      <c r="N255" s="14"/>
      <c r="O255">
        <v>306</v>
      </c>
      <c r="P255">
        <f t="shared" si="31"/>
        <v>537</v>
      </c>
      <c r="Q255">
        <f t="shared" si="32"/>
        <v>465</v>
      </c>
      <c r="R255" s="40">
        <f t="shared" si="33"/>
        <v>537.750651943617</v>
      </c>
      <c r="S255" s="41">
        <f t="shared" si="34"/>
        <v>-0.0972903879240454</v>
      </c>
      <c r="T255" s="41">
        <f t="shared" si="35"/>
        <v>-0.0972903879240454</v>
      </c>
    </row>
    <row r="256" spans="1:20">
      <c r="A256">
        <v>307</v>
      </c>
      <c r="B256">
        <v>431</v>
      </c>
      <c r="C256">
        <v>459</v>
      </c>
      <c r="D256" s="14"/>
      <c r="E256" s="14" t="str">
        <f t="shared" si="27"/>
        <v/>
      </c>
      <c r="F256" s="14" t="str">
        <f t="shared" si="28"/>
        <v/>
      </c>
      <c r="G256" s="14" t="str">
        <f>IF(E256="","",ROUND(IF(E256&lt;60,E256*$M$2,IF(E256&lt;80,425+(E256-60)*$M$3,IF(E256&lt;90,540+(E256-80)*$M$4,IF(E256&lt;110,600+(E256-90)*$M$5)))),0))</f>
        <v/>
      </c>
      <c r="H256" s="14" t="str">
        <f t="shared" si="29"/>
        <v/>
      </c>
      <c r="I256" s="14">
        <f t="shared" si="30"/>
        <v>459</v>
      </c>
      <c r="J256" s="14"/>
      <c r="K256" s="14"/>
      <c r="L256" s="14"/>
      <c r="M256" s="14"/>
      <c r="N256" s="14"/>
      <c r="O256">
        <v>307</v>
      </c>
      <c r="P256">
        <f t="shared" si="31"/>
        <v>431</v>
      </c>
      <c r="Q256">
        <f t="shared" si="32"/>
        <v>459</v>
      </c>
      <c r="R256" s="40">
        <f t="shared" si="33"/>
        <v>530.811933854022</v>
      </c>
      <c r="S256" s="41">
        <f t="shared" si="34"/>
        <v>-0.207088168098125</v>
      </c>
      <c r="T256" s="41">
        <f t="shared" si="35"/>
        <v>-0.207088168098125</v>
      </c>
    </row>
    <row r="257" spans="1:20">
      <c r="A257">
        <v>308</v>
      </c>
      <c r="B257">
        <v>493</v>
      </c>
      <c r="D257" s="14"/>
      <c r="E257" s="14" t="str">
        <f t="shared" si="27"/>
        <v/>
      </c>
      <c r="F257" s="14" t="str">
        <f t="shared" si="28"/>
        <v/>
      </c>
      <c r="G257" s="14" t="str">
        <f>IF(E257="","",ROUND(IF(E257&lt;60,E257*$M$2,IF(E257&lt;80,425+(E257-60)*$M$3,IF(E257&lt;90,540+(E257-80)*$M$4,IF(E257&lt;110,600+(E257-90)*$M$5)))),0))</f>
        <v/>
      </c>
      <c r="H257" s="14" t="str">
        <f t="shared" si="29"/>
        <v/>
      </c>
      <c r="I257" s="14" t="str">
        <f t="shared" si="30"/>
        <v/>
      </c>
      <c r="J257" s="14"/>
      <c r="K257" s="14"/>
      <c r="L257" s="14"/>
      <c r="M257" s="14"/>
      <c r="N257" s="14"/>
      <c r="O257">
        <v>308</v>
      </c>
      <c r="P257">
        <f t="shared" si="31"/>
        <v>493</v>
      </c>
      <c r="Q257" t="str">
        <f t="shared" si="32"/>
        <v/>
      </c>
      <c r="R257" s="40">
        <f t="shared" si="33"/>
        <v>493</v>
      </c>
      <c r="S257" s="41">
        <f t="shared" si="34"/>
        <v>-0.805421512622723</v>
      </c>
      <c r="T257" s="41">
        <f t="shared" si="35"/>
        <v>-0.805421512622723</v>
      </c>
    </row>
    <row r="258" spans="1:20">
      <c r="A258">
        <v>309</v>
      </c>
      <c r="B258">
        <v>565</v>
      </c>
      <c r="C258">
        <v>555</v>
      </c>
      <c r="D258" s="14"/>
      <c r="E258" s="14" t="str">
        <f t="shared" si="27"/>
        <v/>
      </c>
      <c r="F258" s="14" t="str">
        <f t="shared" si="28"/>
        <v/>
      </c>
      <c r="G258" s="14" t="str">
        <f>IF(E258="","",ROUND(IF(E258&lt;60,E258*$M$2,IF(E258&lt;80,425+(E258-60)*$M$3,IF(E258&lt;90,540+(E258-80)*$M$4,IF(E258&lt;110,600+(E258-90)*$M$5)))),0))</f>
        <v/>
      </c>
      <c r="H258" s="14" t="str">
        <f t="shared" si="29"/>
        <v/>
      </c>
      <c r="I258" s="14">
        <f t="shared" si="30"/>
        <v>555</v>
      </c>
      <c r="J258" s="14"/>
      <c r="K258" s="14"/>
      <c r="L258" s="14"/>
      <c r="M258" s="14"/>
      <c r="N258" s="14"/>
      <c r="O258">
        <v>309</v>
      </c>
      <c r="P258">
        <f t="shared" si="31"/>
        <v>565</v>
      </c>
      <c r="Q258">
        <f t="shared" si="32"/>
        <v>555</v>
      </c>
      <c r="R258" s="40">
        <f t="shared" si="33"/>
        <v>641.831423287543</v>
      </c>
      <c r="S258" s="41">
        <f t="shared" si="34"/>
        <v>1.54967631468714</v>
      </c>
      <c r="T258" s="41">
        <f t="shared" si="35"/>
        <v>1.54967631468714</v>
      </c>
    </row>
    <row r="259" spans="1:20">
      <c r="A259">
        <v>310</v>
      </c>
      <c r="B259">
        <v>505</v>
      </c>
      <c r="C259">
        <v>557</v>
      </c>
      <c r="D259" s="14"/>
      <c r="E259" s="14" t="str">
        <f t="shared" ref="E259:E322" si="36">IF(D259&gt;60,D259,"")</f>
        <v/>
      </c>
      <c r="F259" s="14" t="str">
        <f t="shared" ref="F259:F322" si="37">IF(AND(D259&gt;0,D259&lt;=10),D259,"")</f>
        <v/>
      </c>
      <c r="G259" s="14" t="str">
        <f>IF(E259="","",ROUND(IF(E259&lt;60,E259*$M$2,IF(E259&lt;80,425+(E259-60)*$M$3,IF(E259&lt;90,540+(E259-80)*$M$4,IF(E259&lt;110,600+(E259-90)*$M$5)))),0))</f>
        <v/>
      </c>
      <c r="H259" s="14" t="str">
        <f t="shared" ref="H259:H322" si="38">IF(F259=7,650,"")</f>
        <v/>
      </c>
      <c r="I259" s="14">
        <f t="shared" ref="I259:I322" si="39">IF(MAX(C259,G259,H259)&lt;&gt;0,MAX(C259,G259,H259),"")</f>
        <v>557</v>
      </c>
      <c r="J259" s="14"/>
      <c r="K259" s="14"/>
      <c r="L259" s="14"/>
      <c r="M259" s="14"/>
      <c r="N259" s="14"/>
      <c r="O259">
        <v>310</v>
      </c>
      <c r="P259">
        <f t="shared" ref="P259:P322" si="40">IF(B259&lt;&gt;"",B259,"")</f>
        <v>505</v>
      </c>
      <c r="Q259">
        <f t="shared" ref="Q259:Q322" si="41">IF(C259&lt;&gt;"",C259,"")</f>
        <v>557</v>
      </c>
      <c r="R259" s="40">
        <f t="shared" ref="R259:R322" si="42">IF(Q259="",P259,MAX(P259,Q259*$M$17))</f>
        <v>644.144329317408</v>
      </c>
      <c r="S259" s="41">
        <f t="shared" ref="S259:S322" si="43">IF(R259="","",(R259-$R$980)/$R$981)</f>
        <v>1.58627557474517</v>
      </c>
      <c r="T259" s="41">
        <f t="shared" ref="T259:T322" si="44">IF(S259&lt;&gt;"",S259,$S$980)</f>
        <v>1.58627557474517</v>
      </c>
    </row>
    <row r="260" spans="1:20">
      <c r="A260">
        <v>312</v>
      </c>
      <c r="B260">
        <v>428</v>
      </c>
      <c r="C260">
        <v>454</v>
      </c>
      <c r="D260" s="14"/>
      <c r="E260" s="14" t="str">
        <f t="shared" si="36"/>
        <v/>
      </c>
      <c r="F260" s="14" t="str">
        <f t="shared" si="37"/>
        <v/>
      </c>
      <c r="G260" s="14" t="str">
        <f>IF(E260="","",ROUND(IF(E260&lt;60,E260*$M$2,IF(E260&lt;80,425+(E260-60)*$M$3,IF(E260&lt;90,540+(E260-80)*$M$4,IF(E260&lt;110,600+(E260-90)*$M$5)))),0))</f>
        <v/>
      </c>
      <c r="H260" s="14" t="str">
        <f t="shared" si="38"/>
        <v/>
      </c>
      <c r="I260" s="14">
        <f t="shared" si="39"/>
        <v>454</v>
      </c>
      <c r="J260" s="14"/>
      <c r="K260" s="14"/>
      <c r="L260" s="14"/>
      <c r="M260" s="14"/>
      <c r="N260" s="14"/>
      <c r="O260">
        <v>312</v>
      </c>
      <c r="P260">
        <f t="shared" si="40"/>
        <v>428</v>
      </c>
      <c r="Q260">
        <f t="shared" si="41"/>
        <v>454</v>
      </c>
      <c r="R260" s="40">
        <f t="shared" si="42"/>
        <v>525.02966877936</v>
      </c>
      <c r="S260" s="41">
        <f t="shared" si="43"/>
        <v>-0.298586318243191</v>
      </c>
      <c r="T260" s="41">
        <f t="shared" si="44"/>
        <v>-0.298586318243191</v>
      </c>
    </row>
    <row r="261" spans="1:20">
      <c r="A261">
        <v>313</v>
      </c>
      <c r="B261">
        <v>542</v>
      </c>
      <c r="C261">
        <v>486</v>
      </c>
      <c r="D261" s="14"/>
      <c r="E261" s="14" t="str">
        <f t="shared" si="36"/>
        <v/>
      </c>
      <c r="F261" s="14" t="str">
        <f t="shared" si="37"/>
        <v/>
      </c>
      <c r="G261" s="14" t="str">
        <f>IF(E261="","",ROUND(IF(E261&lt;60,E261*$M$2,IF(E261&lt;80,425+(E261-60)*$M$3,IF(E261&lt;90,540+(E261-80)*$M$4,IF(E261&lt;110,600+(E261-90)*$M$5)))),0))</f>
        <v/>
      </c>
      <c r="H261" s="14" t="str">
        <f t="shared" si="38"/>
        <v/>
      </c>
      <c r="I261" s="14">
        <f t="shared" si="39"/>
        <v>486</v>
      </c>
      <c r="J261" s="14"/>
      <c r="K261" s="14"/>
      <c r="L261" s="14"/>
      <c r="M261" s="14"/>
      <c r="N261" s="14"/>
      <c r="O261">
        <v>313</v>
      </c>
      <c r="P261">
        <f t="shared" si="40"/>
        <v>542</v>
      </c>
      <c r="Q261">
        <f t="shared" si="41"/>
        <v>486</v>
      </c>
      <c r="R261" s="40">
        <f t="shared" si="42"/>
        <v>562.0361652572</v>
      </c>
      <c r="S261" s="41">
        <f t="shared" si="43"/>
        <v>0.287001842685231</v>
      </c>
      <c r="T261" s="41">
        <f t="shared" si="44"/>
        <v>0.287001842685231</v>
      </c>
    </row>
    <row r="262" spans="1:20">
      <c r="A262">
        <v>314</v>
      </c>
      <c r="B262">
        <v>483</v>
      </c>
      <c r="C262">
        <v>482</v>
      </c>
      <c r="D262" s="14"/>
      <c r="E262" s="14" t="str">
        <f t="shared" si="36"/>
        <v/>
      </c>
      <c r="F262" s="14" t="str">
        <f t="shared" si="37"/>
        <v/>
      </c>
      <c r="G262" s="14" t="str">
        <f>IF(E262="","",ROUND(IF(E262&lt;60,E262*$M$2,IF(E262&lt;80,425+(E262-60)*$M$3,IF(E262&lt;90,540+(E262-80)*$M$4,IF(E262&lt;110,600+(E262-90)*$M$5)))),0))</f>
        <v/>
      </c>
      <c r="H262" s="14" t="str">
        <f t="shared" si="38"/>
        <v/>
      </c>
      <c r="I262" s="14">
        <f t="shared" si="39"/>
        <v>482</v>
      </c>
      <c r="J262" s="14"/>
      <c r="K262" s="14"/>
      <c r="L262" s="14"/>
      <c r="M262" s="14"/>
      <c r="N262" s="14"/>
      <c r="O262">
        <v>314</v>
      </c>
      <c r="P262">
        <f t="shared" si="40"/>
        <v>483</v>
      </c>
      <c r="Q262">
        <f t="shared" si="41"/>
        <v>482</v>
      </c>
      <c r="R262" s="40">
        <f t="shared" si="42"/>
        <v>557.41035319747</v>
      </c>
      <c r="S262" s="41">
        <f t="shared" si="43"/>
        <v>0.213803322569178</v>
      </c>
      <c r="T262" s="41">
        <f t="shared" si="44"/>
        <v>0.213803322569178</v>
      </c>
    </row>
    <row r="263" spans="1:20">
      <c r="A263">
        <v>315</v>
      </c>
      <c r="B263">
        <v>547</v>
      </c>
      <c r="C263">
        <v>549</v>
      </c>
      <c r="D263" s="14"/>
      <c r="E263" s="14" t="str">
        <f t="shared" si="36"/>
        <v/>
      </c>
      <c r="F263" s="14" t="str">
        <f t="shared" si="37"/>
        <v/>
      </c>
      <c r="G263" s="14" t="str">
        <f>IF(E263="","",ROUND(IF(E263&lt;60,E263*$M$2,IF(E263&lt;80,425+(E263-60)*$M$3,IF(E263&lt;90,540+(E263-80)*$M$4,IF(E263&lt;110,600+(E263-90)*$M$5)))),0))</f>
        <v/>
      </c>
      <c r="H263" s="14" t="str">
        <f t="shared" si="38"/>
        <v/>
      </c>
      <c r="I263" s="14">
        <f t="shared" si="39"/>
        <v>549</v>
      </c>
      <c r="J263" s="14"/>
      <c r="K263" s="14"/>
      <c r="L263" s="14"/>
      <c r="M263" s="14"/>
      <c r="N263" s="14"/>
      <c r="O263">
        <v>315</v>
      </c>
      <c r="P263">
        <f t="shared" si="40"/>
        <v>547</v>
      </c>
      <c r="Q263">
        <f t="shared" si="41"/>
        <v>549</v>
      </c>
      <c r="R263" s="40">
        <f t="shared" si="42"/>
        <v>634.892705197948</v>
      </c>
      <c r="S263" s="41">
        <f t="shared" si="43"/>
        <v>1.43987853451306</v>
      </c>
      <c r="T263" s="41">
        <f t="shared" si="44"/>
        <v>1.43987853451306</v>
      </c>
    </row>
    <row r="264" spans="1:20">
      <c r="A264">
        <v>316</v>
      </c>
      <c r="B264">
        <v>501</v>
      </c>
      <c r="C264">
        <v>519</v>
      </c>
      <c r="D264" s="14"/>
      <c r="E264" s="14" t="str">
        <f t="shared" si="36"/>
        <v/>
      </c>
      <c r="F264" s="14" t="str">
        <f t="shared" si="37"/>
        <v/>
      </c>
      <c r="G264" s="14" t="str">
        <f>IF(E264="","",ROUND(IF(E264&lt;60,E264*$M$2,IF(E264&lt;80,425+(E264-60)*$M$3,IF(E264&lt;90,540+(E264-80)*$M$4,IF(E264&lt;110,600+(E264-90)*$M$5)))),0))</f>
        <v/>
      </c>
      <c r="H264" s="14" t="str">
        <f t="shared" si="38"/>
        <v/>
      </c>
      <c r="I264" s="14">
        <f t="shared" si="39"/>
        <v>519</v>
      </c>
      <c r="J264" s="14"/>
      <c r="K264" s="14"/>
      <c r="L264" s="14"/>
      <c r="M264" s="14"/>
      <c r="N264" s="14"/>
      <c r="O264">
        <v>316</v>
      </c>
      <c r="P264">
        <f t="shared" si="40"/>
        <v>501</v>
      </c>
      <c r="Q264">
        <f t="shared" si="41"/>
        <v>519</v>
      </c>
      <c r="R264" s="40">
        <f t="shared" si="42"/>
        <v>600.199114749973</v>
      </c>
      <c r="S264" s="41">
        <f t="shared" si="43"/>
        <v>0.890889633642667</v>
      </c>
      <c r="T264" s="41">
        <f t="shared" si="44"/>
        <v>0.890889633642667</v>
      </c>
    </row>
    <row r="265" spans="1:20">
      <c r="A265">
        <v>317</v>
      </c>
      <c r="B265">
        <v>505</v>
      </c>
      <c r="C265">
        <v>441</v>
      </c>
      <c r="D265" s="14"/>
      <c r="E265" s="14" t="str">
        <f t="shared" si="36"/>
        <v/>
      </c>
      <c r="F265" s="14" t="str">
        <f t="shared" si="37"/>
        <v/>
      </c>
      <c r="G265" s="14" t="str">
        <f>IF(E265="","",ROUND(IF(E265&lt;60,E265*$M$2,IF(E265&lt;80,425+(E265-60)*$M$3,IF(E265&lt;90,540+(E265-80)*$M$4,IF(E265&lt;110,600+(E265-90)*$M$5)))),0))</f>
        <v/>
      </c>
      <c r="H265" s="14" t="str">
        <f t="shared" si="38"/>
        <v/>
      </c>
      <c r="I265" s="14">
        <f t="shared" si="39"/>
        <v>441</v>
      </c>
      <c r="J265" s="14"/>
      <c r="K265" s="14"/>
      <c r="L265" s="14"/>
      <c r="M265" s="14"/>
      <c r="N265" s="14"/>
      <c r="O265">
        <v>317</v>
      </c>
      <c r="P265">
        <f t="shared" si="40"/>
        <v>505</v>
      </c>
      <c r="Q265">
        <f t="shared" si="41"/>
        <v>441</v>
      </c>
      <c r="R265" s="40">
        <f t="shared" si="42"/>
        <v>509.995779585237</v>
      </c>
      <c r="S265" s="41">
        <f t="shared" si="43"/>
        <v>-0.536481508620362</v>
      </c>
      <c r="T265" s="41">
        <f t="shared" si="44"/>
        <v>-0.536481508620362</v>
      </c>
    </row>
    <row r="266" spans="1:20">
      <c r="A266">
        <v>318</v>
      </c>
      <c r="B266">
        <v>564</v>
      </c>
      <c r="C266">
        <v>550</v>
      </c>
      <c r="D266" s="14"/>
      <c r="E266" s="14" t="str">
        <f t="shared" si="36"/>
        <v/>
      </c>
      <c r="F266" s="14" t="str">
        <f t="shared" si="37"/>
        <v/>
      </c>
      <c r="G266" s="14" t="str">
        <f>IF(E266="","",ROUND(IF(E266&lt;60,E266*$M$2,IF(E266&lt;80,425+(E266-60)*$M$3,IF(E266&lt;90,540+(E266-80)*$M$4,IF(E266&lt;110,600+(E266-90)*$M$5)))),0))</f>
        <v/>
      </c>
      <c r="H266" s="14" t="str">
        <f t="shared" si="38"/>
        <v/>
      </c>
      <c r="I266" s="14">
        <f t="shared" si="39"/>
        <v>550</v>
      </c>
      <c r="J266" s="14"/>
      <c r="K266" s="14"/>
      <c r="L266" s="14"/>
      <c r="M266" s="14"/>
      <c r="N266" s="14"/>
      <c r="O266">
        <v>318</v>
      </c>
      <c r="P266">
        <f t="shared" si="40"/>
        <v>564</v>
      </c>
      <c r="Q266">
        <f t="shared" si="41"/>
        <v>550</v>
      </c>
      <c r="R266" s="40">
        <f t="shared" si="42"/>
        <v>636.049158212881</v>
      </c>
      <c r="S266" s="41">
        <f t="shared" si="43"/>
        <v>1.45817816454208</v>
      </c>
      <c r="T266" s="41">
        <f t="shared" si="44"/>
        <v>1.45817816454208</v>
      </c>
    </row>
    <row r="267" spans="1:20">
      <c r="A267">
        <v>319</v>
      </c>
      <c r="B267">
        <v>506</v>
      </c>
      <c r="C267">
        <v>436</v>
      </c>
      <c r="D267" s="14"/>
      <c r="E267" s="14" t="str">
        <f t="shared" si="36"/>
        <v/>
      </c>
      <c r="F267" s="14" t="str">
        <f t="shared" si="37"/>
        <v/>
      </c>
      <c r="G267" s="14" t="str">
        <f>IF(E267="","",ROUND(IF(E267&lt;60,E267*$M$2,IF(E267&lt;80,425+(E267-60)*$M$3,IF(E267&lt;90,540+(E267-80)*$M$4,IF(E267&lt;110,600+(E267-90)*$M$5)))),0))</f>
        <v/>
      </c>
      <c r="H267" s="14" t="str">
        <f t="shared" si="38"/>
        <v/>
      </c>
      <c r="I267" s="14">
        <f t="shared" si="39"/>
        <v>436</v>
      </c>
      <c r="J267" s="14"/>
      <c r="K267" s="14"/>
      <c r="L267" s="14"/>
      <c r="M267" s="14"/>
      <c r="N267" s="14"/>
      <c r="O267">
        <v>319</v>
      </c>
      <c r="P267">
        <f t="shared" si="40"/>
        <v>506</v>
      </c>
      <c r="Q267">
        <f t="shared" si="41"/>
        <v>436</v>
      </c>
      <c r="R267" s="40">
        <f t="shared" si="42"/>
        <v>506</v>
      </c>
      <c r="S267" s="41">
        <f t="shared" si="43"/>
        <v>-0.599710439794524</v>
      </c>
      <c r="T267" s="41">
        <f t="shared" si="44"/>
        <v>-0.599710439794524</v>
      </c>
    </row>
    <row r="268" spans="1:20">
      <c r="A268">
        <v>320</v>
      </c>
      <c r="B268">
        <v>556</v>
      </c>
      <c r="C268">
        <v>550</v>
      </c>
      <c r="D268" s="14"/>
      <c r="E268" s="14" t="str">
        <f t="shared" si="36"/>
        <v/>
      </c>
      <c r="F268" s="14" t="str">
        <f t="shared" si="37"/>
        <v/>
      </c>
      <c r="G268" s="14" t="str">
        <f>IF(E268="","",ROUND(IF(E268&lt;60,E268*$M$2,IF(E268&lt;80,425+(E268-60)*$M$3,IF(E268&lt;90,540+(E268-80)*$M$4,IF(E268&lt;110,600+(E268-90)*$M$5)))),0))</f>
        <v/>
      </c>
      <c r="H268" s="14" t="str">
        <f t="shared" si="38"/>
        <v/>
      </c>
      <c r="I268" s="14">
        <f t="shared" si="39"/>
        <v>550</v>
      </c>
      <c r="J268" s="14"/>
      <c r="K268" s="14"/>
      <c r="L268" s="14"/>
      <c r="M268" s="14"/>
      <c r="N268" s="14"/>
      <c r="O268">
        <v>320</v>
      </c>
      <c r="P268">
        <f t="shared" si="40"/>
        <v>556</v>
      </c>
      <c r="Q268">
        <f t="shared" si="41"/>
        <v>550</v>
      </c>
      <c r="R268" s="40">
        <f t="shared" si="42"/>
        <v>636.049158212881</v>
      </c>
      <c r="S268" s="41">
        <f t="shared" si="43"/>
        <v>1.45817816454208</v>
      </c>
      <c r="T268" s="41">
        <f t="shared" si="44"/>
        <v>1.45817816454208</v>
      </c>
    </row>
    <row r="269" spans="1:20">
      <c r="A269">
        <v>322</v>
      </c>
      <c r="B269">
        <v>533</v>
      </c>
      <c r="C269">
        <v>466</v>
      </c>
      <c r="D269" s="14"/>
      <c r="E269" s="14" t="str">
        <f t="shared" si="36"/>
        <v/>
      </c>
      <c r="F269" s="14" t="str">
        <f t="shared" si="37"/>
        <v/>
      </c>
      <c r="G269" s="14" t="str">
        <f>IF(E269="","",ROUND(IF(E269&lt;60,E269*$M$2,IF(E269&lt;80,425+(E269-60)*$M$3,IF(E269&lt;90,540+(E269-80)*$M$4,IF(E269&lt;110,600+(E269-90)*$M$5)))),0))</f>
        <v/>
      </c>
      <c r="H269" s="14" t="str">
        <f t="shared" si="38"/>
        <v/>
      </c>
      <c r="I269" s="14">
        <f t="shared" si="39"/>
        <v>466</v>
      </c>
      <c r="J269" s="14"/>
      <c r="K269" s="14"/>
      <c r="L269" s="14"/>
      <c r="M269" s="14"/>
      <c r="N269" s="14"/>
      <c r="O269">
        <v>322</v>
      </c>
      <c r="P269">
        <f t="shared" si="40"/>
        <v>533</v>
      </c>
      <c r="Q269">
        <f t="shared" si="41"/>
        <v>466</v>
      </c>
      <c r="R269" s="40">
        <f t="shared" si="42"/>
        <v>538.90710495855</v>
      </c>
      <c r="S269" s="41">
        <f t="shared" si="43"/>
        <v>-0.0789907578950327</v>
      </c>
      <c r="T269" s="41">
        <f t="shared" si="44"/>
        <v>-0.0789907578950327</v>
      </c>
    </row>
    <row r="270" spans="1:20">
      <c r="A270">
        <v>323</v>
      </c>
      <c r="B270">
        <v>442</v>
      </c>
      <c r="C270">
        <v>411</v>
      </c>
      <c r="D270" s="14"/>
      <c r="E270" s="14" t="str">
        <f t="shared" si="36"/>
        <v/>
      </c>
      <c r="F270" s="14" t="str">
        <f t="shared" si="37"/>
        <v/>
      </c>
      <c r="G270" s="14" t="str">
        <f>IF(E270="","",ROUND(IF(E270&lt;60,E270*$M$2,IF(E270&lt;80,425+(E270-60)*$M$3,IF(E270&lt;90,540+(E270-80)*$M$4,IF(E270&lt;110,600+(E270-90)*$M$5)))),0))</f>
        <v/>
      </c>
      <c r="H270" s="14" t="str">
        <f t="shared" si="38"/>
        <v/>
      </c>
      <c r="I270" s="14">
        <f t="shared" si="39"/>
        <v>411</v>
      </c>
      <c r="J270" s="14"/>
      <c r="K270" s="14"/>
      <c r="L270" s="14"/>
      <c r="M270" s="14"/>
      <c r="N270" s="14"/>
      <c r="O270">
        <v>323</v>
      </c>
      <c r="P270">
        <f t="shared" si="40"/>
        <v>442</v>
      </c>
      <c r="Q270">
        <f t="shared" si="41"/>
        <v>411</v>
      </c>
      <c r="R270" s="40">
        <f t="shared" si="42"/>
        <v>475.302189137262</v>
      </c>
      <c r="S270" s="41">
        <f t="shared" si="43"/>
        <v>-1.08547040949076</v>
      </c>
      <c r="T270" s="41">
        <f t="shared" si="44"/>
        <v>-1.08547040949076</v>
      </c>
    </row>
    <row r="271" spans="1:20">
      <c r="A271">
        <v>325</v>
      </c>
      <c r="B271">
        <v>464</v>
      </c>
      <c r="C271">
        <v>485</v>
      </c>
      <c r="D271" s="14"/>
      <c r="E271" s="14" t="str">
        <f t="shared" si="36"/>
        <v/>
      </c>
      <c r="F271" s="14" t="str">
        <f t="shared" si="37"/>
        <v/>
      </c>
      <c r="G271" s="14" t="str">
        <f>IF(E271="","",ROUND(IF(E271&lt;60,E271*$M$2,IF(E271&lt;80,425+(E271-60)*$M$3,IF(E271&lt;90,540+(E271-80)*$M$4,IF(E271&lt;110,600+(E271-90)*$M$5)))),0))</f>
        <v/>
      </c>
      <c r="H271" s="14" t="str">
        <f t="shared" si="38"/>
        <v/>
      </c>
      <c r="I271" s="14">
        <f t="shared" si="39"/>
        <v>485</v>
      </c>
      <c r="J271" s="14"/>
      <c r="K271" s="14"/>
      <c r="L271" s="14"/>
      <c r="M271" s="14"/>
      <c r="N271" s="14"/>
      <c r="O271">
        <v>325</v>
      </c>
      <c r="P271">
        <f t="shared" si="40"/>
        <v>464</v>
      </c>
      <c r="Q271">
        <f t="shared" si="41"/>
        <v>485</v>
      </c>
      <c r="R271" s="40">
        <f t="shared" si="42"/>
        <v>560.879712242267</v>
      </c>
      <c r="S271" s="41">
        <f t="shared" si="43"/>
        <v>0.268702212656218</v>
      </c>
      <c r="T271" s="41">
        <f t="shared" si="44"/>
        <v>0.268702212656218</v>
      </c>
    </row>
    <row r="272" spans="1:20">
      <c r="A272">
        <v>326</v>
      </c>
      <c r="B272">
        <v>486</v>
      </c>
      <c r="C272">
        <v>497</v>
      </c>
      <c r="D272" s="14"/>
      <c r="E272" s="14" t="str">
        <f t="shared" si="36"/>
        <v/>
      </c>
      <c r="F272" s="14" t="str">
        <f t="shared" si="37"/>
        <v/>
      </c>
      <c r="G272" s="14" t="str">
        <f>IF(E272="","",ROUND(IF(E272&lt;60,E272*$M$2,IF(E272&lt;80,425+(E272-60)*$M$3,IF(E272&lt;90,540+(E272-80)*$M$4,IF(E272&lt;110,600+(E272-90)*$M$5)))),0))</f>
        <v/>
      </c>
      <c r="H272" s="14" t="str">
        <f t="shared" si="38"/>
        <v/>
      </c>
      <c r="I272" s="14">
        <f t="shared" si="39"/>
        <v>497</v>
      </c>
      <c r="J272" s="14"/>
      <c r="K272" s="14"/>
      <c r="L272" s="14"/>
      <c r="M272" s="14"/>
      <c r="N272" s="14"/>
      <c r="O272">
        <v>326</v>
      </c>
      <c r="P272">
        <f t="shared" si="40"/>
        <v>486</v>
      </c>
      <c r="Q272">
        <f t="shared" si="41"/>
        <v>497</v>
      </c>
      <c r="R272" s="40">
        <f t="shared" si="42"/>
        <v>574.757148421457</v>
      </c>
      <c r="S272" s="41">
        <f t="shared" si="43"/>
        <v>0.488297773004376</v>
      </c>
      <c r="T272" s="41">
        <f t="shared" si="44"/>
        <v>0.488297773004376</v>
      </c>
    </row>
    <row r="273" spans="1:20">
      <c r="A273">
        <v>332</v>
      </c>
      <c r="B273">
        <v>456</v>
      </c>
      <c r="D273" s="14"/>
      <c r="E273" s="14" t="str">
        <f t="shared" si="36"/>
        <v/>
      </c>
      <c r="F273" s="14" t="str">
        <f t="shared" si="37"/>
        <v/>
      </c>
      <c r="G273" s="14" t="str">
        <f>IF(E273="","",ROUND(IF(E273&lt;60,E273*$M$2,IF(E273&lt;80,425+(E273-60)*$M$3,IF(E273&lt;90,540+(E273-80)*$M$4,IF(E273&lt;110,600+(E273-90)*$M$5)))),0))</f>
        <v/>
      </c>
      <c r="H273" s="14" t="str">
        <f t="shared" si="38"/>
        <v/>
      </c>
      <c r="I273" s="14" t="str">
        <f t="shared" si="39"/>
        <v/>
      </c>
      <c r="J273" s="14"/>
      <c r="K273" s="14"/>
      <c r="L273" s="14"/>
      <c r="M273" s="14"/>
      <c r="N273" s="14"/>
      <c r="O273">
        <v>332</v>
      </c>
      <c r="P273">
        <f t="shared" si="40"/>
        <v>456</v>
      </c>
      <c r="Q273" t="str">
        <f t="shared" si="41"/>
        <v/>
      </c>
      <c r="R273" s="40">
        <f t="shared" si="42"/>
        <v>456</v>
      </c>
      <c r="S273" s="41">
        <f t="shared" si="43"/>
        <v>-1.39090687374913</v>
      </c>
      <c r="T273" s="41">
        <f t="shared" si="44"/>
        <v>-1.39090687374913</v>
      </c>
    </row>
    <row r="274" spans="1:20">
      <c r="A274">
        <v>333</v>
      </c>
      <c r="B274">
        <v>514</v>
      </c>
      <c r="C274">
        <v>502</v>
      </c>
      <c r="D274" s="14"/>
      <c r="E274" s="14" t="str">
        <f t="shared" si="36"/>
        <v/>
      </c>
      <c r="F274" s="14" t="str">
        <f t="shared" si="37"/>
        <v/>
      </c>
      <c r="G274" s="14" t="str">
        <f>IF(E274="","",ROUND(IF(E274&lt;60,E274*$M$2,IF(E274&lt;80,425+(E274-60)*$M$3,IF(E274&lt;90,540+(E274-80)*$M$4,IF(E274&lt;110,600+(E274-90)*$M$5)))),0))</f>
        <v/>
      </c>
      <c r="H274" s="14" t="str">
        <f t="shared" si="38"/>
        <v/>
      </c>
      <c r="I274" s="14">
        <f t="shared" si="39"/>
        <v>502</v>
      </c>
      <c r="J274" s="14"/>
      <c r="K274" s="14"/>
      <c r="L274" s="14"/>
      <c r="M274" s="14"/>
      <c r="N274" s="14"/>
      <c r="O274">
        <v>333</v>
      </c>
      <c r="P274">
        <f t="shared" si="40"/>
        <v>514</v>
      </c>
      <c r="Q274">
        <f t="shared" si="41"/>
        <v>502</v>
      </c>
      <c r="R274" s="40">
        <f t="shared" si="42"/>
        <v>580.53941349612</v>
      </c>
      <c r="S274" s="41">
        <f t="shared" si="43"/>
        <v>0.579795923149442</v>
      </c>
      <c r="T274" s="41">
        <f t="shared" si="44"/>
        <v>0.579795923149442</v>
      </c>
    </row>
    <row r="275" spans="1:20">
      <c r="A275">
        <v>334</v>
      </c>
      <c r="B275">
        <v>516</v>
      </c>
      <c r="C275">
        <v>426</v>
      </c>
      <c r="D275" s="14"/>
      <c r="E275" s="14" t="str">
        <f t="shared" si="36"/>
        <v/>
      </c>
      <c r="F275" s="14" t="str">
        <f t="shared" si="37"/>
        <v/>
      </c>
      <c r="G275" s="14" t="str">
        <f>IF(E275="","",ROUND(IF(E275&lt;60,E275*$M$2,IF(E275&lt;80,425+(E275-60)*$M$3,IF(E275&lt;90,540+(E275-80)*$M$4,IF(E275&lt;110,600+(E275-90)*$M$5)))),0))</f>
        <v/>
      </c>
      <c r="H275" s="14" t="str">
        <f t="shared" si="38"/>
        <v/>
      </c>
      <c r="I275" s="14">
        <f t="shared" si="39"/>
        <v>426</v>
      </c>
      <c r="J275" s="14"/>
      <c r="K275" s="14"/>
      <c r="L275" s="14"/>
      <c r="M275" s="14"/>
      <c r="N275" s="14"/>
      <c r="O275">
        <v>334</v>
      </c>
      <c r="P275">
        <f t="shared" si="40"/>
        <v>516</v>
      </c>
      <c r="Q275">
        <f t="shared" si="41"/>
        <v>426</v>
      </c>
      <c r="R275" s="40">
        <f t="shared" si="42"/>
        <v>516</v>
      </c>
      <c r="S275" s="41">
        <f t="shared" si="43"/>
        <v>-0.441471153003602</v>
      </c>
      <c r="T275" s="41">
        <f t="shared" si="44"/>
        <v>-0.441471153003602</v>
      </c>
    </row>
    <row r="276" spans="1:20">
      <c r="A276">
        <v>335</v>
      </c>
      <c r="B276">
        <v>456</v>
      </c>
      <c r="D276" s="14"/>
      <c r="E276" s="14" t="str">
        <f t="shared" si="36"/>
        <v/>
      </c>
      <c r="F276" s="14" t="str">
        <f t="shared" si="37"/>
        <v/>
      </c>
      <c r="G276" s="14" t="str">
        <f>IF(E276="","",ROUND(IF(E276&lt;60,E276*$M$2,IF(E276&lt;80,425+(E276-60)*$M$3,IF(E276&lt;90,540+(E276-80)*$M$4,IF(E276&lt;110,600+(E276-90)*$M$5)))),0))</f>
        <v/>
      </c>
      <c r="H276" s="14" t="str">
        <f t="shared" si="38"/>
        <v/>
      </c>
      <c r="I276" s="14" t="str">
        <f t="shared" si="39"/>
        <v/>
      </c>
      <c r="J276" s="14"/>
      <c r="K276" s="14"/>
      <c r="L276" s="14"/>
      <c r="M276" s="14"/>
      <c r="N276" s="14"/>
      <c r="O276">
        <v>335</v>
      </c>
      <c r="P276">
        <f t="shared" si="40"/>
        <v>456</v>
      </c>
      <c r="Q276" t="str">
        <f t="shared" si="41"/>
        <v/>
      </c>
      <c r="R276" s="40">
        <f t="shared" si="42"/>
        <v>456</v>
      </c>
      <c r="S276" s="41">
        <f t="shared" si="43"/>
        <v>-1.39090687374913</v>
      </c>
      <c r="T276" s="41">
        <f t="shared" si="44"/>
        <v>-1.39090687374913</v>
      </c>
    </row>
    <row r="277" spans="1:20">
      <c r="A277">
        <v>336</v>
      </c>
      <c r="B277">
        <v>453</v>
      </c>
      <c r="C277">
        <v>454</v>
      </c>
      <c r="D277" s="14"/>
      <c r="E277" s="14" t="str">
        <f t="shared" si="36"/>
        <v/>
      </c>
      <c r="F277" s="14" t="str">
        <f t="shared" si="37"/>
        <v/>
      </c>
      <c r="G277" s="14" t="str">
        <f>IF(E277="","",ROUND(IF(E277&lt;60,E277*$M$2,IF(E277&lt;80,425+(E277-60)*$M$3,IF(E277&lt;90,540+(E277-80)*$M$4,IF(E277&lt;110,600+(E277-90)*$M$5)))),0))</f>
        <v/>
      </c>
      <c r="H277" s="14" t="str">
        <f t="shared" si="38"/>
        <v/>
      </c>
      <c r="I277" s="14">
        <f t="shared" si="39"/>
        <v>454</v>
      </c>
      <c r="J277" s="14"/>
      <c r="K277" s="14"/>
      <c r="L277" s="14"/>
      <c r="M277" s="14"/>
      <c r="N277" s="14"/>
      <c r="O277">
        <v>336</v>
      </c>
      <c r="P277">
        <f t="shared" si="40"/>
        <v>453</v>
      </c>
      <c r="Q277">
        <f t="shared" si="41"/>
        <v>454</v>
      </c>
      <c r="R277" s="40">
        <f t="shared" si="42"/>
        <v>525.02966877936</v>
      </c>
      <c r="S277" s="41">
        <f t="shared" si="43"/>
        <v>-0.298586318243191</v>
      </c>
      <c r="T277" s="41">
        <f t="shared" si="44"/>
        <v>-0.298586318243191</v>
      </c>
    </row>
    <row r="278" spans="1:20">
      <c r="A278">
        <v>340</v>
      </c>
      <c r="B278">
        <v>456</v>
      </c>
      <c r="C278">
        <v>443</v>
      </c>
      <c r="D278" s="14"/>
      <c r="E278" s="14" t="str">
        <f t="shared" si="36"/>
        <v/>
      </c>
      <c r="F278" s="14" t="str">
        <f t="shared" si="37"/>
        <v/>
      </c>
      <c r="G278" s="14" t="str">
        <f>IF(E278="","",ROUND(IF(E278&lt;60,E278*$M$2,IF(E278&lt;80,425+(E278-60)*$M$3,IF(E278&lt;90,540+(E278-80)*$M$4,IF(E278&lt;110,600+(E278-90)*$M$5)))),0))</f>
        <v/>
      </c>
      <c r="H278" s="14" t="str">
        <f t="shared" si="38"/>
        <v/>
      </c>
      <c r="I278" s="14">
        <f t="shared" si="39"/>
        <v>443</v>
      </c>
      <c r="J278" s="14"/>
      <c r="K278" s="14"/>
      <c r="L278" s="14"/>
      <c r="M278" s="14"/>
      <c r="N278" s="14"/>
      <c r="O278">
        <v>340</v>
      </c>
      <c r="P278">
        <f t="shared" si="40"/>
        <v>456</v>
      </c>
      <c r="Q278">
        <f t="shared" si="41"/>
        <v>443</v>
      </c>
      <c r="R278" s="40">
        <f t="shared" si="42"/>
        <v>512.308685615102</v>
      </c>
      <c r="S278" s="41">
        <f t="shared" si="43"/>
        <v>-0.499882248562336</v>
      </c>
      <c r="T278" s="41">
        <f t="shared" si="44"/>
        <v>-0.499882248562336</v>
      </c>
    </row>
    <row r="279" spans="1:20">
      <c r="A279">
        <v>341</v>
      </c>
      <c r="B279">
        <v>461</v>
      </c>
      <c r="C279">
        <v>437</v>
      </c>
      <c r="D279" s="14"/>
      <c r="E279" s="14" t="str">
        <f t="shared" si="36"/>
        <v/>
      </c>
      <c r="F279" s="14" t="str">
        <f t="shared" si="37"/>
        <v/>
      </c>
      <c r="G279" s="14" t="str">
        <f>IF(E279="","",ROUND(IF(E279&lt;60,E279*$M$2,IF(E279&lt;80,425+(E279-60)*$M$3,IF(E279&lt;90,540+(E279-80)*$M$4,IF(E279&lt;110,600+(E279-90)*$M$5)))),0))</f>
        <v/>
      </c>
      <c r="H279" s="14" t="str">
        <f t="shared" si="38"/>
        <v/>
      </c>
      <c r="I279" s="14">
        <f t="shared" si="39"/>
        <v>437</v>
      </c>
      <c r="J279" s="14"/>
      <c r="K279" s="14"/>
      <c r="L279" s="14"/>
      <c r="M279" s="14"/>
      <c r="N279" s="14"/>
      <c r="O279">
        <v>341</v>
      </c>
      <c r="P279">
        <f t="shared" si="40"/>
        <v>461</v>
      </c>
      <c r="Q279">
        <f t="shared" si="41"/>
        <v>437</v>
      </c>
      <c r="R279" s="40">
        <f t="shared" si="42"/>
        <v>505.369967525507</v>
      </c>
      <c r="S279" s="41">
        <f t="shared" si="43"/>
        <v>-0.609680028736414</v>
      </c>
      <c r="T279" s="41">
        <f t="shared" si="44"/>
        <v>-0.609680028736414</v>
      </c>
    </row>
    <row r="280" spans="1:20">
      <c r="A280">
        <v>343</v>
      </c>
      <c r="B280">
        <v>561</v>
      </c>
      <c r="C280">
        <v>459</v>
      </c>
      <c r="D280" s="14"/>
      <c r="E280" s="14" t="str">
        <f t="shared" si="36"/>
        <v/>
      </c>
      <c r="F280" s="14" t="str">
        <f t="shared" si="37"/>
        <v/>
      </c>
      <c r="G280" s="14" t="str">
        <f>IF(E280="","",ROUND(IF(E280&lt;60,E280*$M$2,IF(E280&lt;80,425+(E280-60)*$M$3,IF(E280&lt;90,540+(E280-80)*$M$4,IF(E280&lt;110,600+(E280-90)*$M$5)))),0))</f>
        <v/>
      </c>
      <c r="H280" s="14" t="str">
        <f t="shared" si="38"/>
        <v/>
      </c>
      <c r="I280" s="14">
        <f t="shared" si="39"/>
        <v>459</v>
      </c>
      <c r="J280" s="14"/>
      <c r="K280" s="14"/>
      <c r="L280" s="14"/>
      <c r="M280" s="14"/>
      <c r="N280" s="14"/>
      <c r="O280">
        <v>343</v>
      </c>
      <c r="P280">
        <f t="shared" si="40"/>
        <v>561</v>
      </c>
      <c r="Q280">
        <f t="shared" si="41"/>
        <v>459</v>
      </c>
      <c r="R280" s="40">
        <f t="shared" si="42"/>
        <v>561</v>
      </c>
      <c r="S280" s="41">
        <f t="shared" si="43"/>
        <v>0.270605637555547</v>
      </c>
      <c r="T280" s="41">
        <f t="shared" si="44"/>
        <v>0.270605637555547</v>
      </c>
    </row>
    <row r="281" spans="1:20">
      <c r="A281">
        <v>346</v>
      </c>
      <c r="B281">
        <v>640</v>
      </c>
      <c r="C281">
        <v>579</v>
      </c>
      <c r="D281" s="14"/>
      <c r="E281" s="14" t="str">
        <f t="shared" si="36"/>
        <v/>
      </c>
      <c r="F281" s="14" t="str">
        <f t="shared" si="37"/>
        <v/>
      </c>
      <c r="G281" s="14" t="str">
        <f>IF(E281="","",ROUND(IF(E281&lt;60,E281*$M$2,IF(E281&lt;80,425+(E281-60)*$M$3,IF(E281&lt;90,540+(E281-80)*$M$4,IF(E281&lt;110,600+(E281-90)*$M$5)))),0))</f>
        <v/>
      </c>
      <c r="H281" s="14" t="str">
        <f t="shared" si="38"/>
        <v/>
      </c>
      <c r="I281" s="14">
        <f t="shared" si="39"/>
        <v>579</v>
      </c>
      <c r="J281" s="14"/>
      <c r="K281" s="14"/>
      <c r="L281" s="14"/>
      <c r="M281" s="14"/>
      <c r="N281" s="14"/>
      <c r="O281">
        <v>346</v>
      </c>
      <c r="P281">
        <f t="shared" si="40"/>
        <v>640</v>
      </c>
      <c r="Q281">
        <f t="shared" si="41"/>
        <v>579</v>
      </c>
      <c r="R281" s="40">
        <f t="shared" si="42"/>
        <v>669.586295645923</v>
      </c>
      <c r="S281" s="41">
        <f t="shared" si="43"/>
        <v>1.98886743538346</v>
      </c>
      <c r="T281" s="41">
        <f t="shared" si="44"/>
        <v>1.98886743538346</v>
      </c>
    </row>
    <row r="282" spans="1:20">
      <c r="A282">
        <v>347</v>
      </c>
      <c r="B282">
        <v>481</v>
      </c>
      <c r="C282">
        <v>507</v>
      </c>
      <c r="D282" s="14"/>
      <c r="E282" s="14" t="str">
        <f t="shared" si="36"/>
        <v/>
      </c>
      <c r="F282" s="14" t="str">
        <f t="shared" si="37"/>
        <v/>
      </c>
      <c r="G282" s="14" t="str">
        <f>IF(E282="","",ROUND(IF(E282&lt;60,E282*$M$2,IF(E282&lt;80,425+(E282-60)*$M$3,IF(E282&lt;90,540+(E282-80)*$M$4,IF(E282&lt;110,600+(E282-90)*$M$5)))),0))</f>
        <v/>
      </c>
      <c r="H282" s="14" t="str">
        <f t="shared" si="38"/>
        <v/>
      </c>
      <c r="I282" s="14">
        <f t="shared" si="39"/>
        <v>507</v>
      </c>
      <c r="J282" s="14"/>
      <c r="K282" s="14"/>
      <c r="L282" s="14"/>
      <c r="M282" s="14"/>
      <c r="N282" s="14"/>
      <c r="O282">
        <v>347</v>
      </c>
      <c r="P282">
        <f t="shared" si="40"/>
        <v>481</v>
      </c>
      <c r="Q282">
        <f t="shared" si="41"/>
        <v>507</v>
      </c>
      <c r="R282" s="40">
        <f t="shared" si="42"/>
        <v>586.321678570783</v>
      </c>
      <c r="S282" s="41">
        <f t="shared" si="43"/>
        <v>0.671294073294509</v>
      </c>
      <c r="T282" s="41">
        <f t="shared" si="44"/>
        <v>0.671294073294509</v>
      </c>
    </row>
    <row r="283" spans="1:20">
      <c r="A283">
        <v>348</v>
      </c>
      <c r="B283">
        <v>525</v>
      </c>
      <c r="D283" s="14"/>
      <c r="E283" s="14" t="str">
        <f t="shared" si="36"/>
        <v/>
      </c>
      <c r="F283" s="14" t="str">
        <f t="shared" si="37"/>
        <v/>
      </c>
      <c r="G283" s="14" t="str">
        <f>IF(E283="","",ROUND(IF(E283&lt;60,E283*$M$2,IF(E283&lt;80,425+(E283-60)*$M$3,IF(E283&lt;90,540+(E283-80)*$M$4,IF(E283&lt;110,600+(E283-90)*$M$5)))),0))</f>
        <v/>
      </c>
      <c r="H283" s="14" t="str">
        <f t="shared" si="38"/>
        <v/>
      </c>
      <c r="I283" s="14" t="str">
        <f t="shared" si="39"/>
        <v/>
      </c>
      <c r="J283" s="14"/>
      <c r="K283" s="14"/>
      <c r="L283" s="14"/>
      <c r="M283" s="14"/>
      <c r="N283" s="14"/>
      <c r="O283">
        <v>348</v>
      </c>
      <c r="P283">
        <f t="shared" si="40"/>
        <v>525</v>
      </c>
      <c r="Q283" t="str">
        <f t="shared" si="41"/>
        <v/>
      </c>
      <c r="R283" s="40">
        <f t="shared" si="42"/>
        <v>525</v>
      </c>
      <c r="S283" s="41">
        <f t="shared" si="43"/>
        <v>-0.299055794891772</v>
      </c>
      <c r="T283" s="41">
        <f t="shared" si="44"/>
        <v>-0.299055794891772</v>
      </c>
    </row>
    <row r="284" spans="1:20">
      <c r="A284">
        <v>349</v>
      </c>
      <c r="B284">
        <v>462</v>
      </c>
      <c r="C284">
        <v>475</v>
      </c>
      <c r="D284" s="14"/>
      <c r="E284" s="14" t="str">
        <f t="shared" si="36"/>
        <v/>
      </c>
      <c r="F284" s="14" t="str">
        <f t="shared" si="37"/>
        <v/>
      </c>
      <c r="G284" s="14" t="str">
        <f>IF(E284="","",ROUND(IF(E284&lt;60,E284*$M$2,IF(E284&lt;80,425+(E284-60)*$M$3,IF(E284&lt;90,540+(E284-80)*$M$4,IF(E284&lt;110,600+(E284-90)*$M$5)))),0))</f>
        <v/>
      </c>
      <c r="H284" s="14" t="str">
        <f t="shared" si="38"/>
        <v/>
      </c>
      <c r="I284" s="14">
        <f t="shared" si="39"/>
        <v>475</v>
      </c>
      <c r="J284" s="14"/>
      <c r="K284" s="14"/>
      <c r="L284" s="14"/>
      <c r="M284" s="14"/>
      <c r="N284" s="14"/>
      <c r="O284">
        <v>349</v>
      </c>
      <c r="P284">
        <f t="shared" si="40"/>
        <v>462</v>
      </c>
      <c r="Q284">
        <f t="shared" si="41"/>
        <v>475</v>
      </c>
      <c r="R284" s="40">
        <f t="shared" si="42"/>
        <v>549.315182092942</v>
      </c>
      <c r="S284" s="41">
        <f t="shared" si="43"/>
        <v>0.0857059123660873</v>
      </c>
      <c r="T284" s="41">
        <f t="shared" si="44"/>
        <v>0.0857059123660873</v>
      </c>
    </row>
    <row r="285" spans="1:20">
      <c r="A285">
        <v>350</v>
      </c>
      <c r="B285">
        <v>479</v>
      </c>
      <c r="C285">
        <v>438</v>
      </c>
      <c r="D285" s="14"/>
      <c r="E285" s="14" t="str">
        <f t="shared" si="36"/>
        <v/>
      </c>
      <c r="F285" s="14" t="str">
        <f t="shared" si="37"/>
        <v/>
      </c>
      <c r="G285" s="14" t="str">
        <f>IF(E285="","",ROUND(IF(E285&lt;60,E285*$M$2,IF(E285&lt;80,425+(E285-60)*$M$3,IF(E285&lt;90,540+(E285-80)*$M$4,IF(E285&lt;110,600+(E285-90)*$M$5)))),0))</f>
        <v/>
      </c>
      <c r="H285" s="14" t="str">
        <f t="shared" si="38"/>
        <v/>
      </c>
      <c r="I285" s="14">
        <f t="shared" si="39"/>
        <v>438</v>
      </c>
      <c r="J285" s="14"/>
      <c r="K285" s="14"/>
      <c r="L285" s="14"/>
      <c r="M285" s="14"/>
      <c r="N285" s="14"/>
      <c r="O285">
        <v>350</v>
      </c>
      <c r="P285">
        <f t="shared" si="40"/>
        <v>479</v>
      </c>
      <c r="Q285">
        <f t="shared" si="41"/>
        <v>438</v>
      </c>
      <c r="R285" s="40">
        <f t="shared" si="42"/>
        <v>506.526420540439</v>
      </c>
      <c r="S285" s="41">
        <f t="shared" si="43"/>
        <v>-0.591380398707402</v>
      </c>
      <c r="T285" s="41">
        <f t="shared" si="44"/>
        <v>-0.591380398707402</v>
      </c>
    </row>
    <row r="286" spans="1:20">
      <c r="A286">
        <v>351</v>
      </c>
      <c r="B286">
        <v>540</v>
      </c>
      <c r="C286">
        <v>438</v>
      </c>
      <c r="D286" s="14"/>
      <c r="E286" s="14" t="str">
        <f t="shared" si="36"/>
        <v/>
      </c>
      <c r="F286" s="14" t="str">
        <f t="shared" si="37"/>
        <v/>
      </c>
      <c r="G286" s="14" t="str">
        <f>IF(E286="","",ROUND(IF(E286&lt;60,E286*$M$2,IF(E286&lt;80,425+(E286-60)*$M$3,IF(E286&lt;90,540+(E286-80)*$M$4,IF(E286&lt;110,600+(E286-90)*$M$5)))),0))</f>
        <v/>
      </c>
      <c r="H286" s="14" t="str">
        <f t="shared" si="38"/>
        <v/>
      </c>
      <c r="I286" s="14">
        <f t="shared" si="39"/>
        <v>438</v>
      </c>
      <c r="J286" s="14"/>
      <c r="K286" s="14"/>
      <c r="L286" s="14"/>
      <c r="M286" s="14"/>
      <c r="N286" s="14"/>
      <c r="O286">
        <v>351</v>
      </c>
      <c r="P286">
        <f t="shared" si="40"/>
        <v>540</v>
      </c>
      <c r="Q286">
        <f t="shared" si="41"/>
        <v>438</v>
      </c>
      <c r="R286" s="40">
        <f t="shared" si="42"/>
        <v>540</v>
      </c>
      <c r="S286" s="41">
        <f t="shared" si="43"/>
        <v>-0.0616968647053891</v>
      </c>
      <c r="T286" s="41">
        <f t="shared" si="44"/>
        <v>-0.0616968647053891</v>
      </c>
    </row>
    <row r="287" spans="1:20">
      <c r="A287">
        <v>352</v>
      </c>
      <c r="B287">
        <v>442</v>
      </c>
      <c r="D287" s="14"/>
      <c r="E287" s="14" t="str">
        <f t="shared" si="36"/>
        <v/>
      </c>
      <c r="F287" s="14" t="str">
        <f t="shared" si="37"/>
        <v/>
      </c>
      <c r="G287" s="14" t="str">
        <f>IF(E287="","",ROUND(IF(E287&lt;60,E287*$M$2,IF(E287&lt;80,425+(E287-60)*$M$3,IF(E287&lt;90,540+(E287-80)*$M$4,IF(E287&lt;110,600+(E287-90)*$M$5)))),0))</f>
        <v/>
      </c>
      <c r="H287" s="14" t="str">
        <f t="shared" si="38"/>
        <v/>
      </c>
      <c r="I287" s="14" t="str">
        <f t="shared" si="39"/>
        <v/>
      </c>
      <c r="J287" s="14"/>
      <c r="K287" s="14"/>
      <c r="L287" s="14"/>
      <c r="M287" s="14"/>
      <c r="N287" s="14"/>
      <c r="O287">
        <v>352</v>
      </c>
      <c r="P287">
        <f t="shared" si="40"/>
        <v>442</v>
      </c>
      <c r="Q287" t="str">
        <f t="shared" si="41"/>
        <v/>
      </c>
      <c r="R287" s="40">
        <f t="shared" si="42"/>
        <v>442</v>
      </c>
      <c r="S287" s="41">
        <f t="shared" si="43"/>
        <v>-1.61244187525643</v>
      </c>
      <c r="T287" s="41">
        <f t="shared" si="44"/>
        <v>-1.61244187525643</v>
      </c>
    </row>
    <row r="288" spans="1:20">
      <c r="A288">
        <v>354</v>
      </c>
      <c r="B288">
        <v>466</v>
      </c>
      <c r="C288">
        <v>443</v>
      </c>
      <c r="D288" s="14"/>
      <c r="E288" s="14" t="str">
        <f t="shared" si="36"/>
        <v/>
      </c>
      <c r="F288" s="14" t="str">
        <f t="shared" si="37"/>
        <v/>
      </c>
      <c r="G288" s="14" t="str">
        <f>IF(E288="","",ROUND(IF(E288&lt;60,E288*$M$2,IF(E288&lt;80,425+(E288-60)*$M$3,IF(E288&lt;90,540+(E288-80)*$M$4,IF(E288&lt;110,600+(E288-90)*$M$5)))),0))</f>
        <v/>
      </c>
      <c r="H288" s="14" t="str">
        <f t="shared" si="38"/>
        <v/>
      </c>
      <c r="I288" s="14">
        <f t="shared" si="39"/>
        <v>443</v>
      </c>
      <c r="J288" s="14"/>
      <c r="K288" s="14"/>
      <c r="L288" s="14"/>
      <c r="M288" s="14"/>
      <c r="N288" s="14"/>
      <c r="O288">
        <v>354</v>
      </c>
      <c r="P288">
        <f t="shared" si="40"/>
        <v>466</v>
      </c>
      <c r="Q288">
        <f t="shared" si="41"/>
        <v>443</v>
      </c>
      <c r="R288" s="40">
        <f t="shared" si="42"/>
        <v>512.308685615102</v>
      </c>
      <c r="S288" s="41">
        <f t="shared" si="43"/>
        <v>-0.499882248562336</v>
      </c>
      <c r="T288" s="41">
        <f t="shared" si="44"/>
        <v>-0.499882248562336</v>
      </c>
    </row>
    <row r="289" spans="1:20">
      <c r="A289">
        <v>355</v>
      </c>
      <c r="B289">
        <v>599</v>
      </c>
      <c r="C289">
        <v>505</v>
      </c>
      <c r="D289" s="14"/>
      <c r="E289" s="14" t="str">
        <f t="shared" si="36"/>
        <v/>
      </c>
      <c r="F289" s="14" t="str">
        <f t="shared" si="37"/>
        <v/>
      </c>
      <c r="G289" s="14" t="str">
        <f>IF(E289="","",ROUND(IF(E289&lt;60,E289*$M$2,IF(E289&lt;80,425+(E289-60)*$M$3,IF(E289&lt;90,540+(E289-80)*$M$4,IF(E289&lt;110,600+(E289-90)*$M$5)))),0))</f>
        <v/>
      </c>
      <c r="H289" s="14" t="str">
        <f t="shared" si="38"/>
        <v/>
      </c>
      <c r="I289" s="14">
        <f t="shared" si="39"/>
        <v>505</v>
      </c>
      <c r="J289" s="14"/>
      <c r="K289" s="14"/>
      <c r="L289" s="14"/>
      <c r="M289" s="14"/>
      <c r="N289" s="14"/>
      <c r="O289">
        <v>355</v>
      </c>
      <c r="P289">
        <f t="shared" si="40"/>
        <v>599</v>
      </c>
      <c r="Q289">
        <f t="shared" si="41"/>
        <v>505</v>
      </c>
      <c r="R289" s="40">
        <f t="shared" si="42"/>
        <v>599</v>
      </c>
      <c r="S289" s="41">
        <f t="shared" si="43"/>
        <v>0.871914927361051</v>
      </c>
      <c r="T289" s="41">
        <f t="shared" si="44"/>
        <v>0.871914927361051</v>
      </c>
    </row>
    <row r="290" spans="1:20">
      <c r="A290">
        <v>356</v>
      </c>
      <c r="B290">
        <v>468</v>
      </c>
      <c r="C290">
        <v>446</v>
      </c>
      <c r="D290" s="14"/>
      <c r="E290" s="14" t="str">
        <f t="shared" si="36"/>
        <v/>
      </c>
      <c r="F290" s="14" t="str">
        <f t="shared" si="37"/>
        <v/>
      </c>
      <c r="G290" s="14" t="str">
        <f>IF(E290="","",ROUND(IF(E290&lt;60,E290*$M$2,IF(E290&lt;80,425+(E290-60)*$M$3,IF(E290&lt;90,540+(E290-80)*$M$4,IF(E290&lt;110,600+(E290-90)*$M$5)))),0))</f>
        <v/>
      </c>
      <c r="H290" s="14" t="str">
        <f t="shared" si="38"/>
        <v/>
      </c>
      <c r="I290" s="14">
        <f t="shared" si="39"/>
        <v>446</v>
      </c>
      <c r="J290" s="14"/>
      <c r="K290" s="14"/>
      <c r="L290" s="14"/>
      <c r="M290" s="14"/>
      <c r="N290" s="14"/>
      <c r="O290">
        <v>356</v>
      </c>
      <c r="P290">
        <f t="shared" si="40"/>
        <v>468</v>
      </c>
      <c r="Q290">
        <f t="shared" si="41"/>
        <v>446</v>
      </c>
      <c r="R290" s="40">
        <f t="shared" si="42"/>
        <v>515.778044659899</v>
      </c>
      <c r="S290" s="41">
        <f t="shared" si="43"/>
        <v>-0.444983358475296</v>
      </c>
      <c r="T290" s="41">
        <f t="shared" si="44"/>
        <v>-0.444983358475296</v>
      </c>
    </row>
    <row r="291" spans="1:20">
      <c r="A291">
        <v>357</v>
      </c>
      <c r="B291">
        <v>492</v>
      </c>
      <c r="C291">
        <v>547</v>
      </c>
      <c r="D291" s="14"/>
      <c r="E291" s="14" t="str">
        <f t="shared" si="36"/>
        <v/>
      </c>
      <c r="F291" s="14" t="str">
        <f t="shared" si="37"/>
        <v/>
      </c>
      <c r="G291" s="14" t="str">
        <f>IF(E291="","",ROUND(IF(E291&lt;60,E291*$M$2,IF(E291&lt;80,425+(E291-60)*$M$3,IF(E291&lt;90,540+(E291-80)*$M$4,IF(E291&lt;110,600+(E291-90)*$M$5)))),0))</f>
        <v/>
      </c>
      <c r="H291" s="14" t="str">
        <f t="shared" si="38"/>
        <v/>
      </c>
      <c r="I291" s="14">
        <f t="shared" si="39"/>
        <v>547</v>
      </c>
      <c r="J291" s="14"/>
      <c r="K291" s="14"/>
      <c r="L291" s="14"/>
      <c r="M291" s="14"/>
      <c r="N291" s="14"/>
      <c r="O291">
        <v>357</v>
      </c>
      <c r="P291">
        <f t="shared" si="40"/>
        <v>492</v>
      </c>
      <c r="Q291">
        <f t="shared" si="41"/>
        <v>547</v>
      </c>
      <c r="R291" s="40">
        <f t="shared" si="42"/>
        <v>632.579799168083</v>
      </c>
      <c r="S291" s="41">
        <f t="shared" si="43"/>
        <v>1.40327927445504</v>
      </c>
      <c r="T291" s="41">
        <f t="shared" si="44"/>
        <v>1.40327927445504</v>
      </c>
    </row>
    <row r="292" spans="1:20">
      <c r="A292">
        <v>358</v>
      </c>
      <c r="B292">
        <v>444</v>
      </c>
      <c r="C292">
        <v>385</v>
      </c>
      <c r="D292" s="14"/>
      <c r="E292" s="14" t="str">
        <f t="shared" si="36"/>
        <v/>
      </c>
      <c r="F292" s="14" t="str">
        <f t="shared" si="37"/>
        <v/>
      </c>
      <c r="G292" s="14" t="str">
        <f>IF(E292="","",ROUND(IF(E292&lt;60,E292*$M$2,IF(E292&lt;80,425+(E292-60)*$M$3,IF(E292&lt;90,540+(E292-80)*$M$4,IF(E292&lt;110,600+(E292-90)*$M$5)))),0))</f>
        <v/>
      </c>
      <c r="H292" s="14" t="str">
        <f t="shared" si="38"/>
        <v/>
      </c>
      <c r="I292" s="14">
        <f t="shared" si="39"/>
        <v>385</v>
      </c>
      <c r="J292" s="14"/>
      <c r="K292" s="14"/>
      <c r="L292" s="14"/>
      <c r="M292" s="14"/>
      <c r="N292" s="14"/>
      <c r="O292">
        <v>358</v>
      </c>
      <c r="P292">
        <f t="shared" si="40"/>
        <v>444</v>
      </c>
      <c r="Q292">
        <f t="shared" si="41"/>
        <v>385</v>
      </c>
      <c r="R292" s="40">
        <f t="shared" si="42"/>
        <v>445.234410749016</v>
      </c>
      <c r="S292" s="41">
        <f t="shared" si="43"/>
        <v>-1.5612607902451</v>
      </c>
      <c r="T292" s="41">
        <f t="shared" si="44"/>
        <v>-1.5612607902451</v>
      </c>
    </row>
    <row r="293" spans="1:20">
      <c r="A293">
        <v>359</v>
      </c>
      <c r="B293">
        <v>455</v>
      </c>
      <c r="C293">
        <v>455</v>
      </c>
      <c r="D293" s="14"/>
      <c r="E293" s="14" t="str">
        <f t="shared" si="36"/>
        <v/>
      </c>
      <c r="F293" s="14" t="str">
        <f t="shared" si="37"/>
        <v/>
      </c>
      <c r="G293" s="14" t="str">
        <f>IF(E293="","",ROUND(IF(E293&lt;60,E293*$M$2,IF(E293&lt;80,425+(E293-60)*$M$3,IF(E293&lt;90,540+(E293-80)*$M$4,IF(E293&lt;110,600+(E293-90)*$M$5)))),0))</f>
        <v/>
      </c>
      <c r="H293" s="14" t="str">
        <f t="shared" si="38"/>
        <v/>
      </c>
      <c r="I293" s="14">
        <f t="shared" si="39"/>
        <v>455</v>
      </c>
      <c r="J293" s="14"/>
      <c r="K293" s="14"/>
      <c r="L293" s="14"/>
      <c r="M293" s="14"/>
      <c r="N293" s="14"/>
      <c r="O293">
        <v>359</v>
      </c>
      <c r="P293">
        <f t="shared" si="40"/>
        <v>455</v>
      </c>
      <c r="Q293">
        <f t="shared" si="41"/>
        <v>455</v>
      </c>
      <c r="R293" s="40">
        <f t="shared" si="42"/>
        <v>526.186121794292</v>
      </c>
      <c r="S293" s="41">
        <f t="shared" si="43"/>
        <v>-0.280286688214178</v>
      </c>
      <c r="T293" s="41">
        <f t="shared" si="44"/>
        <v>-0.280286688214178</v>
      </c>
    </row>
    <row r="294" spans="1:20">
      <c r="A294">
        <v>360</v>
      </c>
      <c r="B294">
        <v>457</v>
      </c>
      <c r="D294" s="14"/>
      <c r="E294" s="14" t="str">
        <f t="shared" si="36"/>
        <v/>
      </c>
      <c r="F294" s="14" t="str">
        <f t="shared" si="37"/>
        <v/>
      </c>
      <c r="G294" s="14" t="str">
        <f>IF(E294="","",ROUND(IF(E294&lt;60,E294*$M$2,IF(E294&lt;80,425+(E294-60)*$M$3,IF(E294&lt;90,540+(E294-80)*$M$4,IF(E294&lt;110,600+(E294-90)*$M$5)))),0))</f>
        <v/>
      </c>
      <c r="H294" s="14" t="str">
        <f t="shared" si="38"/>
        <v/>
      </c>
      <c r="I294" s="14" t="str">
        <f t="shared" si="39"/>
        <v/>
      </c>
      <c r="J294" s="14"/>
      <c r="K294" s="14"/>
      <c r="L294" s="14"/>
      <c r="M294" s="14"/>
      <c r="N294" s="14"/>
      <c r="O294">
        <v>360</v>
      </c>
      <c r="P294">
        <f t="shared" si="40"/>
        <v>457</v>
      </c>
      <c r="Q294" t="str">
        <f t="shared" si="41"/>
        <v/>
      </c>
      <c r="R294" s="40">
        <f t="shared" si="42"/>
        <v>457</v>
      </c>
      <c r="S294" s="41">
        <f t="shared" si="43"/>
        <v>-1.37508294507004</v>
      </c>
      <c r="T294" s="41">
        <f t="shared" si="44"/>
        <v>-1.37508294507004</v>
      </c>
    </row>
    <row r="295" spans="1:20">
      <c r="A295">
        <v>361</v>
      </c>
      <c r="B295">
        <v>591</v>
      </c>
      <c r="C295">
        <v>484</v>
      </c>
      <c r="D295" s="14"/>
      <c r="E295" s="14" t="str">
        <f t="shared" si="36"/>
        <v/>
      </c>
      <c r="F295" s="14" t="str">
        <f t="shared" si="37"/>
        <v/>
      </c>
      <c r="G295" s="14" t="str">
        <f>IF(E295="","",ROUND(IF(E295&lt;60,E295*$M$2,IF(E295&lt;80,425+(E295-60)*$M$3,IF(E295&lt;90,540+(E295-80)*$M$4,IF(E295&lt;110,600+(E295-90)*$M$5)))),0))</f>
        <v/>
      </c>
      <c r="H295" s="14" t="str">
        <f t="shared" si="38"/>
        <v/>
      </c>
      <c r="I295" s="14">
        <f t="shared" si="39"/>
        <v>484</v>
      </c>
      <c r="J295" s="14"/>
      <c r="K295" s="14"/>
      <c r="L295" s="14"/>
      <c r="M295" s="14"/>
      <c r="N295" s="14"/>
      <c r="O295">
        <v>361</v>
      </c>
      <c r="P295">
        <f t="shared" si="40"/>
        <v>591</v>
      </c>
      <c r="Q295">
        <f t="shared" si="41"/>
        <v>484</v>
      </c>
      <c r="R295" s="40">
        <f t="shared" si="42"/>
        <v>591</v>
      </c>
      <c r="S295" s="41">
        <f t="shared" si="43"/>
        <v>0.745323497928313</v>
      </c>
      <c r="T295" s="41">
        <f t="shared" si="44"/>
        <v>0.745323497928313</v>
      </c>
    </row>
    <row r="296" spans="1:20">
      <c r="A296">
        <v>362</v>
      </c>
      <c r="B296">
        <v>521</v>
      </c>
      <c r="C296">
        <v>504</v>
      </c>
      <c r="D296" s="14"/>
      <c r="E296" s="14" t="str">
        <f t="shared" si="36"/>
        <v/>
      </c>
      <c r="F296" s="14" t="str">
        <f t="shared" si="37"/>
        <v/>
      </c>
      <c r="G296" s="14" t="str">
        <f>IF(E296="","",ROUND(IF(E296&lt;60,E296*$M$2,IF(E296&lt;80,425+(E296-60)*$M$3,IF(E296&lt;90,540+(E296-80)*$M$4,IF(E296&lt;110,600+(E296-90)*$M$5)))),0))</f>
        <v/>
      </c>
      <c r="H296" s="14" t="str">
        <f t="shared" si="38"/>
        <v/>
      </c>
      <c r="I296" s="14">
        <f t="shared" si="39"/>
        <v>504</v>
      </c>
      <c r="J296" s="14"/>
      <c r="K296" s="14"/>
      <c r="L296" s="14"/>
      <c r="M296" s="14"/>
      <c r="N296" s="14"/>
      <c r="O296">
        <v>362</v>
      </c>
      <c r="P296">
        <f t="shared" si="40"/>
        <v>521</v>
      </c>
      <c r="Q296">
        <f t="shared" si="41"/>
        <v>504</v>
      </c>
      <c r="R296" s="40">
        <f t="shared" si="42"/>
        <v>582.852319525985</v>
      </c>
      <c r="S296" s="41">
        <f t="shared" si="43"/>
        <v>0.616395183207469</v>
      </c>
      <c r="T296" s="41">
        <f t="shared" si="44"/>
        <v>0.616395183207469</v>
      </c>
    </row>
    <row r="297" spans="1:20">
      <c r="A297">
        <v>363</v>
      </c>
      <c r="B297">
        <v>431</v>
      </c>
      <c r="D297" s="14"/>
      <c r="E297" s="14" t="str">
        <f t="shared" si="36"/>
        <v/>
      </c>
      <c r="F297" s="14" t="str">
        <f t="shared" si="37"/>
        <v/>
      </c>
      <c r="G297" s="14" t="str">
        <f>IF(E297="","",ROUND(IF(E297&lt;60,E297*$M$2,IF(E297&lt;80,425+(E297-60)*$M$3,IF(E297&lt;90,540+(E297-80)*$M$4,IF(E297&lt;110,600+(E297-90)*$M$5)))),0))</f>
        <v/>
      </c>
      <c r="H297" s="14" t="str">
        <f t="shared" si="38"/>
        <v/>
      </c>
      <c r="I297" s="14" t="str">
        <f t="shared" si="39"/>
        <v/>
      </c>
      <c r="J297" s="14"/>
      <c r="K297" s="14"/>
      <c r="L297" s="14"/>
      <c r="M297" s="14"/>
      <c r="N297" s="14"/>
      <c r="O297">
        <v>363</v>
      </c>
      <c r="P297">
        <f t="shared" si="40"/>
        <v>431</v>
      </c>
      <c r="Q297" t="str">
        <f t="shared" si="41"/>
        <v/>
      </c>
      <c r="R297" s="40">
        <f t="shared" si="42"/>
        <v>431</v>
      </c>
      <c r="S297" s="41">
        <f t="shared" si="43"/>
        <v>-1.78650509072644</v>
      </c>
      <c r="T297" s="41">
        <f t="shared" si="44"/>
        <v>-1.78650509072644</v>
      </c>
    </row>
    <row r="298" spans="1:20">
      <c r="A298">
        <v>364</v>
      </c>
      <c r="B298">
        <v>446</v>
      </c>
      <c r="D298" s="14"/>
      <c r="E298" s="14" t="str">
        <f t="shared" si="36"/>
        <v/>
      </c>
      <c r="F298" s="14" t="str">
        <f t="shared" si="37"/>
        <v/>
      </c>
      <c r="G298" s="14" t="str">
        <f>IF(E298="","",ROUND(IF(E298&lt;60,E298*$M$2,IF(E298&lt;80,425+(E298-60)*$M$3,IF(E298&lt;90,540+(E298-80)*$M$4,IF(E298&lt;110,600+(E298-90)*$M$5)))),0))</f>
        <v/>
      </c>
      <c r="H298" s="14" t="str">
        <f t="shared" si="38"/>
        <v/>
      </c>
      <c r="I298" s="14" t="str">
        <f t="shared" si="39"/>
        <v/>
      </c>
      <c r="J298" s="14"/>
      <c r="K298" s="14"/>
      <c r="L298" s="14"/>
      <c r="M298" s="14"/>
      <c r="N298" s="14"/>
      <c r="O298">
        <v>364</v>
      </c>
      <c r="P298">
        <f t="shared" si="40"/>
        <v>446</v>
      </c>
      <c r="Q298" t="str">
        <f t="shared" si="41"/>
        <v/>
      </c>
      <c r="R298" s="40">
        <f t="shared" si="42"/>
        <v>446</v>
      </c>
      <c r="S298" s="41">
        <f t="shared" si="43"/>
        <v>-1.54914616054006</v>
      </c>
      <c r="T298" s="41">
        <f t="shared" si="44"/>
        <v>-1.54914616054006</v>
      </c>
    </row>
    <row r="299" spans="1:20">
      <c r="A299">
        <v>366</v>
      </c>
      <c r="B299">
        <v>533</v>
      </c>
      <c r="C299">
        <v>517</v>
      </c>
      <c r="D299" s="14"/>
      <c r="E299" s="14" t="str">
        <f t="shared" si="36"/>
        <v/>
      </c>
      <c r="F299" s="14" t="str">
        <f t="shared" si="37"/>
        <v/>
      </c>
      <c r="G299" s="14" t="str">
        <f>IF(E299="","",ROUND(IF(E299&lt;60,E299*$M$2,IF(E299&lt;80,425+(E299-60)*$M$3,IF(E299&lt;90,540+(E299-80)*$M$4,IF(E299&lt;110,600+(E299-90)*$M$5)))),0))</f>
        <v/>
      </c>
      <c r="H299" s="14" t="str">
        <f t="shared" si="38"/>
        <v/>
      </c>
      <c r="I299" s="14">
        <f t="shared" si="39"/>
        <v>517</v>
      </c>
      <c r="J299" s="14"/>
      <c r="K299" s="14"/>
      <c r="L299" s="14"/>
      <c r="M299" s="14"/>
      <c r="N299" s="14"/>
      <c r="O299">
        <v>366</v>
      </c>
      <c r="P299">
        <f t="shared" si="40"/>
        <v>533</v>
      </c>
      <c r="Q299">
        <f t="shared" si="41"/>
        <v>517</v>
      </c>
      <c r="R299" s="40">
        <f t="shared" si="42"/>
        <v>597.886208720108</v>
      </c>
      <c r="S299" s="41">
        <f t="shared" si="43"/>
        <v>0.85429037358464</v>
      </c>
      <c r="T299" s="41">
        <f t="shared" si="44"/>
        <v>0.85429037358464</v>
      </c>
    </row>
    <row r="300" spans="1:20">
      <c r="A300">
        <v>367</v>
      </c>
      <c r="B300">
        <v>438</v>
      </c>
      <c r="C300">
        <v>453</v>
      </c>
      <c r="D300" s="14"/>
      <c r="E300" s="14" t="str">
        <f t="shared" si="36"/>
        <v/>
      </c>
      <c r="F300" s="14" t="str">
        <f t="shared" si="37"/>
        <v/>
      </c>
      <c r="G300" s="14" t="str">
        <f>IF(E300="","",ROUND(IF(E300&lt;60,E300*$M$2,IF(E300&lt;80,425+(E300-60)*$M$3,IF(E300&lt;90,540+(E300-80)*$M$4,IF(E300&lt;110,600+(E300-90)*$M$5)))),0))</f>
        <v/>
      </c>
      <c r="H300" s="14" t="str">
        <f t="shared" si="38"/>
        <v/>
      </c>
      <c r="I300" s="14">
        <f t="shared" si="39"/>
        <v>453</v>
      </c>
      <c r="J300" s="14"/>
      <c r="K300" s="14"/>
      <c r="L300" s="14"/>
      <c r="M300" s="14"/>
      <c r="N300" s="14"/>
      <c r="O300">
        <v>367</v>
      </c>
      <c r="P300">
        <f t="shared" si="40"/>
        <v>438</v>
      </c>
      <c r="Q300">
        <f t="shared" si="41"/>
        <v>453</v>
      </c>
      <c r="R300" s="40">
        <f t="shared" si="42"/>
        <v>523.873215764427</v>
      </c>
      <c r="S300" s="41">
        <f t="shared" si="43"/>
        <v>-0.316885948272204</v>
      </c>
      <c r="T300" s="41">
        <f t="shared" si="44"/>
        <v>-0.316885948272204</v>
      </c>
    </row>
    <row r="301" spans="1:20">
      <c r="A301">
        <v>369</v>
      </c>
      <c r="B301">
        <v>517</v>
      </c>
      <c r="C301">
        <v>495</v>
      </c>
      <c r="D301" s="14"/>
      <c r="E301" s="14" t="str">
        <f t="shared" si="36"/>
        <v/>
      </c>
      <c r="F301" s="14" t="str">
        <f t="shared" si="37"/>
        <v/>
      </c>
      <c r="G301" s="14" t="str">
        <f>IF(E301="","",ROUND(IF(E301&lt;60,E301*$M$2,IF(E301&lt;80,425+(E301-60)*$M$3,IF(E301&lt;90,540+(E301-80)*$M$4,IF(E301&lt;110,600+(E301-90)*$M$5)))),0))</f>
        <v/>
      </c>
      <c r="H301" s="14" t="str">
        <f t="shared" si="38"/>
        <v/>
      </c>
      <c r="I301" s="14">
        <f t="shared" si="39"/>
        <v>495</v>
      </c>
      <c r="J301" s="14"/>
      <c r="K301" s="14"/>
      <c r="L301" s="14"/>
      <c r="M301" s="14"/>
      <c r="N301" s="14"/>
      <c r="O301">
        <v>369</v>
      </c>
      <c r="P301">
        <f t="shared" si="40"/>
        <v>517</v>
      </c>
      <c r="Q301">
        <f t="shared" si="41"/>
        <v>495</v>
      </c>
      <c r="R301" s="40">
        <f t="shared" si="42"/>
        <v>572.444242391593</v>
      </c>
      <c r="S301" s="41">
        <f t="shared" si="43"/>
        <v>0.451698512946351</v>
      </c>
      <c r="T301" s="41">
        <f t="shared" si="44"/>
        <v>0.451698512946351</v>
      </c>
    </row>
    <row r="302" spans="1:20">
      <c r="A302">
        <v>370</v>
      </c>
      <c r="B302">
        <v>505</v>
      </c>
      <c r="C302">
        <v>447</v>
      </c>
      <c r="D302" s="14"/>
      <c r="E302" s="14" t="str">
        <f t="shared" si="36"/>
        <v/>
      </c>
      <c r="F302" s="14" t="str">
        <f t="shared" si="37"/>
        <v/>
      </c>
      <c r="G302" s="14" t="str">
        <f>IF(E302="","",ROUND(IF(E302&lt;60,E302*$M$2,IF(E302&lt;80,425+(E302-60)*$M$3,IF(E302&lt;90,540+(E302-80)*$M$4,IF(E302&lt;110,600+(E302-90)*$M$5)))),0))</f>
        <v/>
      </c>
      <c r="H302" s="14" t="str">
        <f t="shared" si="38"/>
        <v/>
      </c>
      <c r="I302" s="14">
        <f t="shared" si="39"/>
        <v>447</v>
      </c>
      <c r="J302" s="14"/>
      <c r="K302" s="14"/>
      <c r="L302" s="14"/>
      <c r="M302" s="14"/>
      <c r="N302" s="14"/>
      <c r="O302">
        <v>370</v>
      </c>
      <c r="P302">
        <f t="shared" si="40"/>
        <v>505</v>
      </c>
      <c r="Q302">
        <f t="shared" si="41"/>
        <v>447</v>
      </c>
      <c r="R302" s="40">
        <f t="shared" si="42"/>
        <v>516.934497674832</v>
      </c>
      <c r="S302" s="41">
        <f t="shared" si="43"/>
        <v>-0.426683728446284</v>
      </c>
      <c r="T302" s="41">
        <f t="shared" si="44"/>
        <v>-0.426683728446284</v>
      </c>
    </row>
    <row r="303" spans="1:20">
      <c r="A303">
        <v>371</v>
      </c>
      <c r="B303">
        <v>463</v>
      </c>
      <c r="D303" s="14"/>
      <c r="E303" s="14" t="str">
        <f t="shared" si="36"/>
        <v/>
      </c>
      <c r="F303" s="14" t="str">
        <f t="shared" si="37"/>
        <v/>
      </c>
      <c r="G303" s="14" t="str">
        <f>IF(E303="","",ROUND(IF(E303&lt;60,E303*$M$2,IF(E303&lt;80,425+(E303-60)*$M$3,IF(E303&lt;90,540+(E303-80)*$M$4,IF(E303&lt;110,600+(E303-90)*$M$5)))),0))</f>
        <v/>
      </c>
      <c r="H303" s="14" t="str">
        <f t="shared" si="38"/>
        <v/>
      </c>
      <c r="I303" s="14" t="str">
        <f t="shared" si="39"/>
        <v/>
      </c>
      <c r="J303" s="14"/>
      <c r="K303" s="14"/>
      <c r="L303" s="14"/>
      <c r="M303" s="14"/>
      <c r="N303" s="14"/>
      <c r="O303">
        <v>371</v>
      </c>
      <c r="P303">
        <f t="shared" si="40"/>
        <v>463</v>
      </c>
      <c r="Q303" t="str">
        <f t="shared" si="41"/>
        <v/>
      </c>
      <c r="R303" s="40">
        <f t="shared" si="42"/>
        <v>463</v>
      </c>
      <c r="S303" s="41">
        <f t="shared" si="43"/>
        <v>-1.28013937299549</v>
      </c>
      <c r="T303" s="41">
        <f t="shared" si="44"/>
        <v>-1.28013937299549</v>
      </c>
    </row>
    <row r="304" spans="1:20">
      <c r="A304">
        <v>372</v>
      </c>
      <c r="B304">
        <v>467</v>
      </c>
      <c r="C304">
        <v>460</v>
      </c>
      <c r="D304" s="14"/>
      <c r="E304" s="14" t="str">
        <f t="shared" si="36"/>
        <v/>
      </c>
      <c r="F304" s="14" t="str">
        <f t="shared" si="37"/>
        <v/>
      </c>
      <c r="G304" s="14" t="str">
        <f>IF(E304="","",ROUND(IF(E304&lt;60,E304*$M$2,IF(E304&lt;80,425+(E304-60)*$M$3,IF(E304&lt;90,540+(E304-80)*$M$4,IF(E304&lt;110,600+(E304-90)*$M$5)))),0))</f>
        <v/>
      </c>
      <c r="H304" s="14" t="str">
        <f t="shared" si="38"/>
        <v/>
      </c>
      <c r="I304" s="14">
        <f t="shared" si="39"/>
        <v>460</v>
      </c>
      <c r="J304" s="14"/>
      <c r="K304" s="14"/>
      <c r="L304" s="14"/>
      <c r="M304" s="14"/>
      <c r="N304" s="14"/>
      <c r="O304">
        <v>372</v>
      </c>
      <c r="P304">
        <f t="shared" si="40"/>
        <v>467</v>
      </c>
      <c r="Q304">
        <f t="shared" si="41"/>
        <v>460</v>
      </c>
      <c r="R304" s="40">
        <f t="shared" si="42"/>
        <v>531.968386868955</v>
      </c>
      <c r="S304" s="41">
        <f t="shared" si="43"/>
        <v>-0.188788538069111</v>
      </c>
      <c r="T304" s="41">
        <f t="shared" si="44"/>
        <v>-0.188788538069111</v>
      </c>
    </row>
    <row r="305" spans="1:20">
      <c r="A305">
        <v>376</v>
      </c>
      <c r="B305">
        <v>441</v>
      </c>
      <c r="C305">
        <v>445</v>
      </c>
      <c r="D305" s="14"/>
      <c r="E305" s="14" t="str">
        <f t="shared" si="36"/>
        <v/>
      </c>
      <c r="F305" s="14" t="str">
        <f t="shared" si="37"/>
        <v/>
      </c>
      <c r="G305" s="14" t="str">
        <f>IF(E305="","",ROUND(IF(E305&lt;60,E305*$M$2,IF(E305&lt;80,425+(E305-60)*$M$3,IF(E305&lt;90,540+(E305-80)*$M$4,IF(E305&lt;110,600+(E305-90)*$M$5)))),0))</f>
        <v/>
      </c>
      <c r="H305" s="14" t="str">
        <f t="shared" si="38"/>
        <v/>
      </c>
      <c r="I305" s="14">
        <f t="shared" si="39"/>
        <v>445</v>
      </c>
      <c r="J305" s="14"/>
      <c r="K305" s="14"/>
      <c r="L305" s="14"/>
      <c r="M305" s="14"/>
      <c r="N305" s="14"/>
      <c r="O305">
        <v>376</v>
      </c>
      <c r="P305">
        <f t="shared" si="40"/>
        <v>441</v>
      </c>
      <c r="Q305">
        <f t="shared" si="41"/>
        <v>445</v>
      </c>
      <c r="R305" s="40">
        <f t="shared" si="42"/>
        <v>514.621591644967</v>
      </c>
      <c r="S305" s="41">
        <f t="shared" si="43"/>
        <v>-0.463282988504309</v>
      </c>
      <c r="T305" s="41">
        <f t="shared" si="44"/>
        <v>-0.463282988504309</v>
      </c>
    </row>
    <row r="306" spans="1:20">
      <c r="A306">
        <v>378</v>
      </c>
      <c r="B306">
        <v>486</v>
      </c>
      <c r="C306">
        <v>479</v>
      </c>
      <c r="D306" s="14"/>
      <c r="E306" s="14" t="str">
        <f t="shared" si="36"/>
        <v/>
      </c>
      <c r="F306" s="14" t="str">
        <f t="shared" si="37"/>
        <v/>
      </c>
      <c r="G306" s="14" t="str">
        <f>IF(E306="","",ROUND(IF(E306&lt;60,E306*$M$2,IF(E306&lt;80,425+(E306-60)*$M$3,IF(E306&lt;90,540+(E306-80)*$M$4,IF(E306&lt;110,600+(E306-90)*$M$5)))),0))</f>
        <v/>
      </c>
      <c r="H306" s="14" t="str">
        <f t="shared" si="38"/>
        <v/>
      </c>
      <c r="I306" s="14">
        <f t="shared" si="39"/>
        <v>479</v>
      </c>
      <c r="J306" s="14"/>
      <c r="K306" s="14"/>
      <c r="L306" s="14"/>
      <c r="M306" s="14"/>
      <c r="N306" s="14"/>
      <c r="O306">
        <v>378</v>
      </c>
      <c r="P306">
        <f t="shared" si="40"/>
        <v>486</v>
      </c>
      <c r="Q306">
        <f t="shared" si="41"/>
        <v>479</v>
      </c>
      <c r="R306" s="40">
        <f t="shared" si="42"/>
        <v>553.940994152672</v>
      </c>
      <c r="S306" s="41">
        <f t="shared" si="43"/>
        <v>0.15890443248214</v>
      </c>
      <c r="T306" s="41">
        <f t="shared" si="44"/>
        <v>0.15890443248214</v>
      </c>
    </row>
    <row r="307" spans="1:20">
      <c r="A307">
        <v>379</v>
      </c>
      <c r="B307">
        <v>534</v>
      </c>
      <c r="C307">
        <v>451</v>
      </c>
      <c r="D307" s="14"/>
      <c r="E307" s="14" t="str">
        <f t="shared" si="36"/>
        <v/>
      </c>
      <c r="F307" s="14" t="str">
        <f t="shared" si="37"/>
        <v/>
      </c>
      <c r="G307" s="14" t="str">
        <f>IF(E307="","",ROUND(IF(E307&lt;60,E307*$M$2,IF(E307&lt;80,425+(E307-60)*$M$3,IF(E307&lt;90,540+(E307-80)*$M$4,IF(E307&lt;110,600+(E307-90)*$M$5)))),0))</f>
        <v/>
      </c>
      <c r="H307" s="14" t="str">
        <f t="shared" si="38"/>
        <v/>
      </c>
      <c r="I307" s="14">
        <f t="shared" si="39"/>
        <v>451</v>
      </c>
      <c r="J307" s="14"/>
      <c r="K307" s="14"/>
      <c r="L307" s="14"/>
      <c r="M307" s="14"/>
      <c r="N307" s="14"/>
      <c r="O307">
        <v>379</v>
      </c>
      <c r="P307">
        <f t="shared" si="40"/>
        <v>534</v>
      </c>
      <c r="Q307">
        <f t="shared" si="41"/>
        <v>451</v>
      </c>
      <c r="R307" s="40">
        <f t="shared" si="42"/>
        <v>534</v>
      </c>
      <c r="S307" s="41">
        <f t="shared" si="43"/>
        <v>-0.156640436779942</v>
      </c>
      <c r="T307" s="41">
        <f t="shared" si="44"/>
        <v>-0.156640436779942</v>
      </c>
    </row>
    <row r="308" spans="1:20">
      <c r="A308">
        <v>380</v>
      </c>
      <c r="B308">
        <v>532</v>
      </c>
      <c r="C308">
        <v>543</v>
      </c>
      <c r="D308" s="14"/>
      <c r="E308" s="14" t="str">
        <f t="shared" si="36"/>
        <v/>
      </c>
      <c r="F308" s="14" t="str">
        <f t="shared" si="37"/>
        <v/>
      </c>
      <c r="G308" s="14" t="str">
        <f>IF(E308="","",ROUND(IF(E308&lt;60,E308*$M$2,IF(E308&lt;80,425+(E308-60)*$M$3,IF(E308&lt;90,540+(E308-80)*$M$4,IF(E308&lt;110,600+(E308-90)*$M$5)))),0))</f>
        <v/>
      </c>
      <c r="H308" s="14" t="str">
        <f t="shared" si="38"/>
        <v/>
      </c>
      <c r="I308" s="14">
        <f t="shared" si="39"/>
        <v>543</v>
      </c>
      <c r="J308" s="14"/>
      <c r="K308" s="14"/>
      <c r="L308" s="14"/>
      <c r="M308" s="14"/>
      <c r="N308" s="14"/>
      <c r="O308">
        <v>380</v>
      </c>
      <c r="P308">
        <f t="shared" si="40"/>
        <v>532</v>
      </c>
      <c r="Q308">
        <f t="shared" si="41"/>
        <v>543</v>
      </c>
      <c r="R308" s="40">
        <f t="shared" si="42"/>
        <v>627.953987108353</v>
      </c>
      <c r="S308" s="41">
        <f t="shared" si="43"/>
        <v>1.33008075433898</v>
      </c>
      <c r="T308" s="41">
        <f t="shared" si="44"/>
        <v>1.33008075433898</v>
      </c>
    </row>
    <row r="309" spans="1:20">
      <c r="A309">
        <v>381</v>
      </c>
      <c r="B309">
        <v>458</v>
      </c>
      <c r="D309" s="14"/>
      <c r="E309" s="14" t="str">
        <f t="shared" si="36"/>
        <v/>
      </c>
      <c r="F309" s="14" t="str">
        <f t="shared" si="37"/>
        <v/>
      </c>
      <c r="G309" s="14" t="str">
        <f>IF(E309="","",ROUND(IF(E309&lt;60,E309*$M$2,IF(E309&lt;80,425+(E309-60)*$M$3,IF(E309&lt;90,540+(E309-80)*$M$4,IF(E309&lt;110,600+(E309-90)*$M$5)))),0))</f>
        <v/>
      </c>
      <c r="H309" s="14" t="str">
        <f t="shared" si="38"/>
        <v/>
      </c>
      <c r="I309" s="14" t="str">
        <f t="shared" si="39"/>
        <v/>
      </c>
      <c r="J309" s="14"/>
      <c r="K309" s="14"/>
      <c r="L309" s="14"/>
      <c r="M309" s="14"/>
      <c r="N309" s="14"/>
      <c r="O309">
        <v>381</v>
      </c>
      <c r="P309">
        <f t="shared" si="40"/>
        <v>458</v>
      </c>
      <c r="Q309" t="str">
        <f t="shared" si="41"/>
        <v/>
      </c>
      <c r="R309" s="40">
        <f t="shared" si="42"/>
        <v>458</v>
      </c>
      <c r="S309" s="41">
        <f t="shared" si="43"/>
        <v>-1.35925901639095</v>
      </c>
      <c r="T309" s="41">
        <f t="shared" si="44"/>
        <v>-1.35925901639095</v>
      </c>
    </row>
    <row r="310" spans="1:20">
      <c r="A310">
        <v>382</v>
      </c>
      <c r="B310">
        <v>569</v>
      </c>
      <c r="C310">
        <v>516</v>
      </c>
      <c r="D310" s="14"/>
      <c r="E310" s="14" t="str">
        <f t="shared" si="36"/>
        <v/>
      </c>
      <c r="F310" s="14" t="str">
        <f t="shared" si="37"/>
        <v/>
      </c>
      <c r="G310" s="14" t="str">
        <f>IF(E310="","",ROUND(IF(E310&lt;60,E310*$M$2,IF(E310&lt;80,425+(E310-60)*$M$3,IF(E310&lt;90,540+(E310-80)*$M$4,IF(E310&lt;110,600+(E310-90)*$M$5)))),0))</f>
        <v/>
      </c>
      <c r="H310" s="14" t="str">
        <f t="shared" si="38"/>
        <v/>
      </c>
      <c r="I310" s="14">
        <f t="shared" si="39"/>
        <v>516</v>
      </c>
      <c r="J310" s="14"/>
      <c r="K310" s="14"/>
      <c r="L310" s="14"/>
      <c r="M310" s="14"/>
      <c r="N310" s="14"/>
      <c r="O310">
        <v>382</v>
      </c>
      <c r="P310">
        <f t="shared" si="40"/>
        <v>569</v>
      </c>
      <c r="Q310">
        <f t="shared" si="41"/>
        <v>516</v>
      </c>
      <c r="R310" s="40">
        <f t="shared" si="42"/>
        <v>596.729755705175</v>
      </c>
      <c r="S310" s="41">
        <f t="shared" si="43"/>
        <v>0.835990743555627</v>
      </c>
      <c r="T310" s="41">
        <f t="shared" si="44"/>
        <v>0.835990743555627</v>
      </c>
    </row>
    <row r="311" spans="1:20">
      <c r="A311">
        <v>383</v>
      </c>
      <c r="B311">
        <v>485</v>
      </c>
      <c r="C311">
        <v>455</v>
      </c>
      <c r="D311" s="14"/>
      <c r="E311" s="14" t="str">
        <f t="shared" si="36"/>
        <v/>
      </c>
      <c r="F311" s="14" t="str">
        <f t="shared" si="37"/>
        <v/>
      </c>
      <c r="G311" s="14" t="str">
        <f>IF(E311="","",ROUND(IF(E311&lt;60,E311*$M$2,IF(E311&lt;80,425+(E311-60)*$M$3,IF(E311&lt;90,540+(E311-80)*$M$4,IF(E311&lt;110,600+(E311-90)*$M$5)))),0))</f>
        <v/>
      </c>
      <c r="H311" s="14" t="str">
        <f t="shared" si="38"/>
        <v/>
      </c>
      <c r="I311" s="14">
        <f t="shared" si="39"/>
        <v>455</v>
      </c>
      <c r="J311" s="14"/>
      <c r="K311" s="14"/>
      <c r="L311" s="14"/>
      <c r="M311" s="14"/>
      <c r="N311" s="14"/>
      <c r="O311">
        <v>383</v>
      </c>
      <c r="P311">
        <f t="shared" si="40"/>
        <v>485</v>
      </c>
      <c r="Q311">
        <f t="shared" si="41"/>
        <v>455</v>
      </c>
      <c r="R311" s="40">
        <f t="shared" si="42"/>
        <v>526.186121794292</v>
      </c>
      <c r="S311" s="41">
        <f t="shared" si="43"/>
        <v>-0.280286688214178</v>
      </c>
      <c r="T311" s="41">
        <f t="shared" si="44"/>
        <v>-0.280286688214178</v>
      </c>
    </row>
    <row r="312" spans="1:20">
      <c r="A312">
        <v>384</v>
      </c>
      <c r="B312">
        <v>472</v>
      </c>
      <c r="C312">
        <v>499</v>
      </c>
      <c r="D312" s="14"/>
      <c r="E312" s="14" t="str">
        <f t="shared" si="36"/>
        <v/>
      </c>
      <c r="F312" s="14" t="str">
        <f t="shared" si="37"/>
        <v/>
      </c>
      <c r="G312" s="14" t="str">
        <f>IF(E312="","",ROUND(IF(E312&lt;60,E312*$M$2,IF(E312&lt;80,425+(E312-60)*$M$3,IF(E312&lt;90,540+(E312-80)*$M$4,IF(E312&lt;110,600+(E312-90)*$M$5)))),0))</f>
        <v/>
      </c>
      <c r="H312" s="14" t="str">
        <f t="shared" si="38"/>
        <v/>
      </c>
      <c r="I312" s="14">
        <f t="shared" si="39"/>
        <v>499</v>
      </c>
      <c r="J312" s="14"/>
      <c r="K312" s="14"/>
      <c r="L312" s="14"/>
      <c r="M312" s="14"/>
      <c r="N312" s="14"/>
      <c r="O312">
        <v>384</v>
      </c>
      <c r="P312">
        <f t="shared" si="40"/>
        <v>472</v>
      </c>
      <c r="Q312">
        <f t="shared" si="41"/>
        <v>499</v>
      </c>
      <c r="R312" s="40">
        <f t="shared" si="42"/>
        <v>577.070054451323</v>
      </c>
      <c r="S312" s="41">
        <f t="shared" si="43"/>
        <v>0.524897033062404</v>
      </c>
      <c r="T312" s="41">
        <f t="shared" si="44"/>
        <v>0.524897033062404</v>
      </c>
    </row>
    <row r="313" spans="1:20">
      <c r="A313">
        <v>386</v>
      </c>
      <c r="B313">
        <v>444</v>
      </c>
      <c r="D313" s="14"/>
      <c r="E313" s="14" t="str">
        <f t="shared" si="36"/>
        <v/>
      </c>
      <c r="F313" s="14" t="str">
        <f t="shared" si="37"/>
        <v/>
      </c>
      <c r="G313" s="14" t="str">
        <f>IF(E313="","",ROUND(IF(E313&lt;60,E313*$M$2,IF(E313&lt;80,425+(E313-60)*$M$3,IF(E313&lt;90,540+(E313-80)*$M$4,IF(E313&lt;110,600+(E313-90)*$M$5)))),0))</f>
        <v/>
      </c>
      <c r="H313" s="14" t="str">
        <f t="shared" si="38"/>
        <v/>
      </c>
      <c r="I313" s="14" t="str">
        <f t="shared" si="39"/>
        <v/>
      </c>
      <c r="J313" s="14"/>
      <c r="K313" s="14"/>
      <c r="L313" s="14"/>
      <c r="M313" s="14"/>
      <c r="N313" s="14"/>
      <c r="O313">
        <v>386</v>
      </c>
      <c r="P313">
        <f t="shared" si="40"/>
        <v>444</v>
      </c>
      <c r="Q313" t="str">
        <f t="shared" si="41"/>
        <v/>
      </c>
      <c r="R313" s="40">
        <f t="shared" si="42"/>
        <v>444</v>
      </c>
      <c r="S313" s="41">
        <f t="shared" si="43"/>
        <v>-1.58079401789824</v>
      </c>
      <c r="T313" s="41">
        <f t="shared" si="44"/>
        <v>-1.58079401789824</v>
      </c>
    </row>
    <row r="314" spans="1:20">
      <c r="A314">
        <v>387</v>
      </c>
      <c r="B314">
        <v>451</v>
      </c>
      <c r="D314" s="14"/>
      <c r="E314" s="14" t="str">
        <f t="shared" si="36"/>
        <v/>
      </c>
      <c r="F314" s="14" t="str">
        <f t="shared" si="37"/>
        <v/>
      </c>
      <c r="G314" s="14" t="str">
        <f>IF(E314="","",ROUND(IF(E314&lt;60,E314*$M$2,IF(E314&lt;80,425+(E314-60)*$M$3,IF(E314&lt;90,540+(E314-80)*$M$4,IF(E314&lt;110,600+(E314-90)*$M$5)))),0))</f>
        <v/>
      </c>
      <c r="H314" s="14" t="str">
        <f t="shared" si="38"/>
        <v/>
      </c>
      <c r="I314" s="14" t="str">
        <f t="shared" si="39"/>
        <v/>
      </c>
      <c r="J314" s="14"/>
      <c r="K314" s="14"/>
      <c r="L314" s="14"/>
      <c r="M314" s="14"/>
      <c r="N314" s="14"/>
      <c r="O314">
        <v>387</v>
      </c>
      <c r="P314">
        <f t="shared" si="40"/>
        <v>451</v>
      </c>
      <c r="Q314" t="str">
        <f t="shared" si="41"/>
        <v/>
      </c>
      <c r="R314" s="40">
        <f t="shared" si="42"/>
        <v>451</v>
      </c>
      <c r="S314" s="41">
        <f t="shared" si="43"/>
        <v>-1.4700265171446</v>
      </c>
      <c r="T314" s="41">
        <f t="shared" si="44"/>
        <v>-1.4700265171446</v>
      </c>
    </row>
    <row r="315" spans="1:20">
      <c r="A315">
        <v>389</v>
      </c>
      <c r="B315">
        <v>466</v>
      </c>
      <c r="C315">
        <v>450</v>
      </c>
      <c r="D315" s="14"/>
      <c r="E315" s="14" t="str">
        <f t="shared" si="36"/>
        <v/>
      </c>
      <c r="F315" s="14" t="str">
        <f t="shared" si="37"/>
        <v/>
      </c>
      <c r="G315" s="14" t="str">
        <f>IF(E315="","",ROUND(IF(E315&lt;60,E315*$M$2,IF(E315&lt;80,425+(E315-60)*$M$3,IF(E315&lt;90,540+(E315-80)*$M$4,IF(E315&lt;110,600+(E315-90)*$M$5)))),0))</f>
        <v/>
      </c>
      <c r="H315" s="14" t="str">
        <f t="shared" si="38"/>
        <v/>
      </c>
      <c r="I315" s="14">
        <f t="shared" si="39"/>
        <v>450</v>
      </c>
      <c r="J315" s="14"/>
      <c r="K315" s="14"/>
      <c r="L315" s="14"/>
      <c r="M315" s="14"/>
      <c r="N315" s="14"/>
      <c r="O315">
        <v>389</v>
      </c>
      <c r="P315">
        <f t="shared" si="40"/>
        <v>466</v>
      </c>
      <c r="Q315">
        <f t="shared" si="41"/>
        <v>450</v>
      </c>
      <c r="R315" s="40">
        <f t="shared" si="42"/>
        <v>520.40385671963</v>
      </c>
      <c r="S315" s="41">
        <f t="shared" si="43"/>
        <v>-0.371784838359244</v>
      </c>
      <c r="T315" s="41">
        <f t="shared" si="44"/>
        <v>-0.371784838359244</v>
      </c>
    </row>
    <row r="316" spans="1:20">
      <c r="A316">
        <v>391</v>
      </c>
      <c r="B316">
        <v>495</v>
      </c>
      <c r="C316">
        <v>478</v>
      </c>
      <c r="D316" s="14"/>
      <c r="E316" s="14" t="str">
        <f t="shared" si="36"/>
        <v/>
      </c>
      <c r="F316" s="14" t="str">
        <f t="shared" si="37"/>
        <v/>
      </c>
      <c r="G316" s="14" t="str">
        <f>IF(E316="","",ROUND(IF(E316&lt;60,E316*$M$2,IF(E316&lt;80,425+(E316-60)*$M$3,IF(E316&lt;90,540+(E316-80)*$M$4,IF(E316&lt;110,600+(E316-90)*$M$5)))),0))</f>
        <v/>
      </c>
      <c r="H316" s="14" t="str">
        <f t="shared" si="38"/>
        <v/>
      </c>
      <c r="I316" s="14">
        <f t="shared" si="39"/>
        <v>478</v>
      </c>
      <c r="J316" s="14"/>
      <c r="K316" s="14"/>
      <c r="L316" s="14"/>
      <c r="M316" s="14"/>
      <c r="N316" s="14"/>
      <c r="O316">
        <v>391</v>
      </c>
      <c r="P316">
        <f t="shared" si="40"/>
        <v>495</v>
      </c>
      <c r="Q316">
        <f t="shared" si="41"/>
        <v>478</v>
      </c>
      <c r="R316" s="40">
        <f t="shared" si="42"/>
        <v>552.78454113774</v>
      </c>
      <c r="S316" s="41">
        <f t="shared" si="43"/>
        <v>0.140604802453125</v>
      </c>
      <c r="T316" s="41">
        <f t="shared" si="44"/>
        <v>0.140604802453125</v>
      </c>
    </row>
    <row r="317" spans="1:20">
      <c r="A317">
        <v>392</v>
      </c>
      <c r="B317">
        <v>502</v>
      </c>
      <c r="C317">
        <v>461</v>
      </c>
      <c r="D317" s="14"/>
      <c r="E317" s="14" t="str">
        <f t="shared" si="36"/>
        <v/>
      </c>
      <c r="F317" s="14" t="str">
        <f t="shared" si="37"/>
        <v/>
      </c>
      <c r="G317" s="14" t="str">
        <f>IF(E317="","",ROUND(IF(E317&lt;60,E317*$M$2,IF(E317&lt;80,425+(E317-60)*$M$3,IF(E317&lt;90,540+(E317-80)*$M$4,IF(E317&lt;110,600+(E317-90)*$M$5)))),0))</f>
        <v/>
      </c>
      <c r="H317" s="14" t="str">
        <f t="shared" si="38"/>
        <v/>
      </c>
      <c r="I317" s="14">
        <f t="shared" si="39"/>
        <v>461</v>
      </c>
      <c r="J317" s="14"/>
      <c r="K317" s="14"/>
      <c r="L317" s="14"/>
      <c r="M317" s="14"/>
      <c r="N317" s="14"/>
      <c r="O317">
        <v>392</v>
      </c>
      <c r="P317">
        <f t="shared" si="40"/>
        <v>502</v>
      </c>
      <c r="Q317">
        <f t="shared" si="41"/>
        <v>461</v>
      </c>
      <c r="R317" s="40">
        <f t="shared" si="42"/>
        <v>533.124839883887</v>
      </c>
      <c r="S317" s="41">
        <f t="shared" si="43"/>
        <v>-0.170488908040098</v>
      </c>
      <c r="T317" s="41">
        <f t="shared" si="44"/>
        <v>-0.170488908040098</v>
      </c>
    </row>
    <row r="318" spans="1:20">
      <c r="A318">
        <v>394</v>
      </c>
      <c r="B318">
        <v>503</v>
      </c>
      <c r="C318">
        <v>518</v>
      </c>
      <c r="D318" s="14"/>
      <c r="E318" s="14" t="str">
        <f t="shared" si="36"/>
        <v/>
      </c>
      <c r="F318" s="14" t="str">
        <f t="shared" si="37"/>
        <v/>
      </c>
      <c r="G318" s="14" t="str">
        <f>IF(E318="","",ROUND(IF(E318&lt;60,E318*$M$2,IF(E318&lt;80,425+(E318-60)*$M$3,IF(E318&lt;90,540+(E318-80)*$M$4,IF(E318&lt;110,600+(E318-90)*$M$5)))),0))</f>
        <v/>
      </c>
      <c r="H318" s="14" t="str">
        <f t="shared" si="38"/>
        <v/>
      </c>
      <c r="I318" s="14">
        <f t="shared" si="39"/>
        <v>518</v>
      </c>
      <c r="J318" s="14"/>
      <c r="K318" s="14"/>
      <c r="L318" s="14"/>
      <c r="M318" s="14"/>
      <c r="N318" s="14"/>
      <c r="O318">
        <v>394</v>
      </c>
      <c r="P318">
        <f t="shared" si="40"/>
        <v>503</v>
      </c>
      <c r="Q318">
        <f t="shared" si="41"/>
        <v>518</v>
      </c>
      <c r="R318" s="40">
        <f t="shared" si="42"/>
        <v>599.04266173504</v>
      </c>
      <c r="S318" s="41">
        <f t="shared" si="43"/>
        <v>0.872590003613655</v>
      </c>
      <c r="T318" s="41">
        <f t="shared" si="44"/>
        <v>0.872590003613655</v>
      </c>
    </row>
    <row r="319" spans="1:20">
      <c r="A319">
        <v>395</v>
      </c>
      <c r="B319">
        <v>428</v>
      </c>
      <c r="C319">
        <v>467</v>
      </c>
      <c r="D319" s="14"/>
      <c r="E319" s="14" t="str">
        <f t="shared" si="36"/>
        <v/>
      </c>
      <c r="F319" s="14" t="str">
        <f t="shared" si="37"/>
        <v/>
      </c>
      <c r="G319" s="14" t="str">
        <f>IF(E319="","",ROUND(IF(E319&lt;60,E319*$M$2,IF(E319&lt;80,425+(E319-60)*$M$3,IF(E319&lt;90,540+(E319-80)*$M$4,IF(E319&lt;110,600+(E319-90)*$M$5)))),0))</f>
        <v/>
      </c>
      <c r="H319" s="14" t="str">
        <f t="shared" si="38"/>
        <v/>
      </c>
      <c r="I319" s="14">
        <f t="shared" si="39"/>
        <v>467</v>
      </c>
      <c r="J319" s="14"/>
      <c r="K319" s="14"/>
      <c r="L319" s="14"/>
      <c r="M319" s="14"/>
      <c r="N319" s="14"/>
      <c r="O319">
        <v>395</v>
      </c>
      <c r="P319">
        <f t="shared" si="40"/>
        <v>428</v>
      </c>
      <c r="Q319">
        <f t="shared" si="41"/>
        <v>467</v>
      </c>
      <c r="R319" s="40">
        <f t="shared" si="42"/>
        <v>540.063557973482</v>
      </c>
      <c r="S319" s="41">
        <f t="shared" si="43"/>
        <v>-0.06069112786602</v>
      </c>
      <c r="T319" s="41">
        <f t="shared" si="44"/>
        <v>-0.06069112786602</v>
      </c>
    </row>
    <row r="320" spans="1:20">
      <c r="A320">
        <v>396</v>
      </c>
      <c r="D320" s="14"/>
      <c r="E320" s="14" t="str">
        <f t="shared" si="36"/>
        <v/>
      </c>
      <c r="F320" s="14" t="str">
        <f t="shared" si="37"/>
        <v/>
      </c>
      <c r="G320" s="14" t="str">
        <f>IF(E320="","",ROUND(IF(E320&lt;60,E320*$M$2,IF(E320&lt;80,425+(E320-60)*$M$3,IF(E320&lt;90,540+(E320-80)*$M$4,IF(E320&lt;110,600+(E320-90)*$M$5)))),0))</f>
        <v/>
      </c>
      <c r="H320" s="14" t="str">
        <f t="shared" si="38"/>
        <v/>
      </c>
      <c r="I320" s="14" t="str">
        <f t="shared" si="39"/>
        <v/>
      </c>
      <c r="J320" s="14"/>
      <c r="K320" s="14"/>
      <c r="L320" s="14"/>
      <c r="M320" s="14"/>
      <c r="N320" s="14"/>
      <c r="O320">
        <v>396</v>
      </c>
      <c r="P320" t="str">
        <f t="shared" si="40"/>
        <v/>
      </c>
      <c r="Q320" t="str">
        <f t="shared" si="41"/>
        <v/>
      </c>
      <c r="R320" s="40" t="str">
        <f t="shared" si="42"/>
        <v/>
      </c>
      <c r="S320" s="41" t="str">
        <f t="shared" si="43"/>
        <v/>
      </c>
      <c r="T320" s="41">
        <f t="shared" si="44"/>
        <v>-0.0423914978370054</v>
      </c>
    </row>
    <row r="321" spans="1:20">
      <c r="A321">
        <v>397</v>
      </c>
      <c r="B321">
        <v>482</v>
      </c>
      <c r="D321" s="14"/>
      <c r="E321" s="14" t="str">
        <f t="shared" si="36"/>
        <v/>
      </c>
      <c r="F321" s="14" t="str">
        <f t="shared" si="37"/>
        <v/>
      </c>
      <c r="G321" s="14" t="str">
        <f>IF(E321="","",ROUND(IF(E321&lt;60,E321*$M$2,IF(E321&lt;80,425+(E321-60)*$M$3,IF(E321&lt;90,540+(E321-80)*$M$4,IF(E321&lt;110,600+(E321-90)*$M$5)))),0))</f>
        <v/>
      </c>
      <c r="H321" s="14" t="str">
        <f t="shared" si="38"/>
        <v/>
      </c>
      <c r="I321" s="14" t="str">
        <f t="shared" si="39"/>
        <v/>
      </c>
      <c r="J321" s="14"/>
      <c r="K321" s="14"/>
      <c r="L321" s="14"/>
      <c r="M321" s="14"/>
      <c r="N321" s="14"/>
      <c r="O321">
        <v>397</v>
      </c>
      <c r="P321">
        <f t="shared" si="40"/>
        <v>482</v>
      </c>
      <c r="Q321" t="str">
        <f t="shared" si="41"/>
        <v/>
      </c>
      <c r="R321" s="40">
        <f t="shared" si="42"/>
        <v>482</v>
      </c>
      <c r="S321" s="41">
        <f t="shared" si="43"/>
        <v>-0.979484728092737</v>
      </c>
      <c r="T321" s="41">
        <f t="shared" si="44"/>
        <v>-0.979484728092737</v>
      </c>
    </row>
    <row r="322" spans="1:20">
      <c r="A322">
        <v>398</v>
      </c>
      <c r="B322">
        <v>464</v>
      </c>
      <c r="C322">
        <v>435</v>
      </c>
      <c r="D322" s="14"/>
      <c r="E322" s="14" t="str">
        <f t="shared" si="36"/>
        <v/>
      </c>
      <c r="F322" s="14" t="str">
        <f t="shared" si="37"/>
        <v/>
      </c>
      <c r="G322" s="14" t="str">
        <f>IF(E322="","",ROUND(IF(E322&lt;60,E322*$M$2,IF(E322&lt;80,425+(E322-60)*$M$3,IF(E322&lt;90,540+(E322-80)*$M$4,IF(E322&lt;110,600+(E322-90)*$M$5)))),0))</f>
        <v/>
      </c>
      <c r="H322" s="14" t="str">
        <f t="shared" si="38"/>
        <v/>
      </c>
      <c r="I322" s="14">
        <f t="shared" si="39"/>
        <v>435</v>
      </c>
      <c r="J322" s="14"/>
      <c r="K322" s="14"/>
      <c r="L322" s="14"/>
      <c r="M322" s="14"/>
      <c r="N322" s="14"/>
      <c r="O322">
        <v>398</v>
      </c>
      <c r="P322">
        <f t="shared" si="40"/>
        <v>464</v>
      </c>
      <c r="Q322">
        <f t="shared" si="41"/>
        <v>435</v>
      </c>
      <c r="R322" s="40">
        <f t="shared" si="42"/>
        <v>503.057061495642</v>
      </c>
      <c r="S322" s="41">
        <f t="shared" si="43"/>
        <v>-0.646279288794441</v>
      </c>
      <c r="T322" s="41">
        <f t="shared" si="44"/>
        <v>-0.646279288794441</v>
      </c>
    </row>
    <row r="323" spans="1:20">
      <c r="A323">
        <v>399</v>
      </c>
      <c r="B323">
        <v>554</v>
      </c>
      <c r="C323">
        <v>494</v>
      </c>
      <c r="D323" s="14"/>
      <c r="E323" s="14" t="str">
        <f t="shared" ref="E323:E386" si="45">IF(D323&gt;60,D323,"")</f>
        <v/>
      </c>
      <c r="F323" s="14" t="str">
        <f t="shared" ref="F323:F386" si="46">IF(AND(D323&gt;0,D323&lt;=10),D323,"")</f>
        <v/>
      </c>
      <c r="G323" s="14" t="str">
        <f>IF(E323="","",ROUND(IF(E323&lt;60,E323*$M$2,IF(E323&lt;80,425+(E323-60)*$M$3,IF(E323&lt;90,540+(E323-80)*$M$4,IF(E323&lt;110,600+(E323-90)*$M$5)))),0))</f>
        <v/>
      </c>
      <c r="H323" s="14" t="str">
        <f t="shared" ref="H323:H386" si="47">IF(F323=7,650,"")</f>
        <v/>
      </c>
      <c r="I323" s="14">
        <f t="shared" ref="I323:I386" si="48">IF(MAX(C323,G323,H323)&lt;&gt;0,MAX(C323,G323,H323),"")</f>
        <v>494</v>
      </c>
      <c r="J323" s="14"/>
      <c r="K323" s="14"/>
      <c r="L323" s="14"/>
      <c r="M323" s="14"/>
      <c r="N323" s="14"/>
      <c r="O323">
        <v>399</v>
      </c>
      <c r="P323">
        <f t="shared" ref="P323:P386" si="49">IF(B323&lt;&gt;"",B323,"")</f>
        <v>554</v>
      </c>
      <c r="Q323">
        <f t="shared" ref="Q323:Q386" si="50">IF(C323&lt;&gt;"",C323,"")</f>
        <v>494</v>
      </c>
      <c r="R323" s="40">
        <f t="shared" ref="R323:R386" si="51">IF(Q323="",P323,MAX(P323,Q323*$M$17))</f>
        <v>571.28778937666</v>
      </c>
      <c r="S323" s="41">
        <f t="shared" ref="S323:S386" si="52">IF(R323="","",(R323-$R$980)/$R$981)</f>
        <v>0.433398882917336</v>
      </c>
      <c r="T323" s="41">
        <f t="shared" ref="T323:T386" si="53">IF(S323&lt;&gt;"",S323,$S$980)</f>
        <v>0.433398882917336</v>
      </c>
    </row>
    <row r="324" spans="1:20">
      <c r="A324">
        <v>402</v>
      </c>
      <c r="B324">
        <v>537</v>
      </c>
      <c r="C324">
        <v>518</v>
      </c>
      <c r="D324" s="14"/>
      <c r="E324" s="14" t="str">
        <f t="shared" si="45"/>
        <v/>
      </c>
      <c r="F324" s="14" t="str">
        <f t="shared" si="46"/>
        <v/>
      </c>
      <c r="G324" s="14" t="str">
        <f>IF(E324="","",ROUND(IF(E324&lt;60,E324*$M$2,IF(E324&lt;80,425+(E324-60)*$M$3,IF(E324&lt;90,540+(E324-80)*$M$4,IF(E324&lt;110,600+(E324-90)*$M$5)))),0))</f>
        <v/>
      </c>
      <c r="H324" s="14" t="str">
        <f t="shared" si="47"/>
        <v/>
      </c>
      <c r="I324" s="14">
        <f t="shared" si="48"/>
        <v>518</v>
      </c>
      <c r="J324" s="14"/>
      <c r="K324" s="14"/>
      <c r="L324" s="14"/>
      <c r="M324" s="14"/>
      <c r="N324" s="14"/>
      <c r="O324">
        <v>402</v>
      </c>
      <c r="P324">
        <f t="shared" si="49"/>
        <v>537</v>
      </c>
      <c r="Q324">
        <f t="shared" si="50"/>
        <v>518</v>
      </c>
      <c r="R324" s="40">
        <f t="shared" si="51"/>
        <v>599.04266173504</v>
      </c>
      <c r="S324" s="41">
        <f t="shared" si="52"/>
        <v>0.872590003613655</v>
      </c>
      <c r="T324" s="41">
        <f t="shared" si="53"/>
        <v>0.872590003613655</v>
      </c>
    </row>
    <row r="325" spans="1:20">
      <c r="A325">
        <v>403</v>
      </c>
      <c r="B325">
        <v>508</v>
      </c>
      <c r="C325">
        <v>501</v>
      </c>
      <c r="D325" s="14"/>
      <c r="E325" s="14" t="str">
        <f t="shared" si="45"/>
        <v/>
      </c>
      <c r="F325" s="14" t="str">
        <f t="shared" si="46"/>
        <v/>
      </c>
      <c r="G325" s="14" t="str">
        <f>IF(E325="","",ROUND(IF(E325&lt;60,E325*$M$2,IF(E325&lt;80,425+(E325-60)*$M$3,IF(E325&lt;90,540+(E325-80)*$M$4,IF(E325&lt;110,600+(E325-90)*$M$5)))),0))</f>
        <v/>
      </c>
      <c r="H325" s="14" t="str">
        <f t="shared" si="47"/>
        <v/>
      </c>
      <c r="I325" s="14">
        <f t="shared" si="48"/>
        <v>501</v>
      </c>
      <c r="J325" s="14"/>
      <c r="K325" s="14"/>
      <c r="L325" s="14"/>
      <c r="M325" s="14"/>
      <c r="N325" s="14"/>
      <c r="O325">
        <v>403</v>
      </c>
      <c r="P325">
        <f t="shared" si="49"/>
        <v>508</v>
      </c>
      <c r="Q325">
        <f t="shared" si="50"/>
        <v>501</v>
      </c>
      <c r="R325" s="40">
        <f t="shared" si="51"/>
        <v>579.382960481188</v>
      </c>
      <c r="S325" s="41">
        <f t="shared" si="52"/>
        <v>0.561496293120429</v>
      </c>
      <c r="T325" s="41">
        <f t="shared" si="53"/>
        <v>0.561496293120429</v>
      </c>
    </row>
    <row r="326" spans="1:20">
      <c r="A326">
        <v>404</v>
      </c>
      <c r="B326">
        <v>446</v>
      </c>
      <c r="C326">
        <v>446</v>
      </c>
      <c r="D326" s="14"/>
      <c r="E326" s="14" t="str">
        <f t="shared" si="45"/>
        <v/>
      </c>
      <c r="F326" s="14" t="str">
        <f t="shared" si="46"/>
        <v/>
      </c>
      <c r="G326" s="14" t="str">
        <f>IF(E326="","",ROUND(IF(E326&lt;60,E326*$M$2,IF(E326&lt;80,425+(E326-60)*$M$3,IF(E326&lt;90,540+(E326-80)*$M$4,IF(E326&lt;110,600+(E326-90)*$M$5)))),0))</f>
        <v/>
      </c>
      <c r="H326" s="14" t="str">
        <f t="shared" si="47"/>
        <v/>
      </c>
      <c r="I326" s="14">
        <f t="shared" si="48"/>
        <v>446</v>
      </c>
      <c r="J326" s="14"/>
      <c r="K326" s="14"/>
      <c r="L326" s="14"/>
      <c r="M326" s="14"/>
      <c r="N326" s="14"/>
      <c r="O326">
        <v>404</v>
      </c>
      <c r="P326">
        <f t="shared" si="49"/>
        <v>446</v>
      </c>
      <c r="Q326">
        <f t="shared" si="50"/>
        <v>446</v>
      </c>
      <c r="R326" s="40">
        <f t="shared" si="51"/>
        <v>515.778044659899</v>
      </c>
      <c r="S326" s="41">
        <f t="shared" si="52"/>
        <v>-0.444983358475296</v>
      </c>
      <c r="T326" s="41">
        <f t="shared" si="53"/>
        <v>-0.444983358475296</v>
      </c>
    </row>
    <row r="327" spans="1:20">
      <c r="A327">
        <v>405</v>
      </c>
      <c r="B327">
        <v>453</v>
      </c>
      <c r="D327" s="14"/>
      <c r="E327" s="14" t="str">
        <f t="shared" si="45"/>
        <v/>
      </c>
      <c r="F327" s="14" t="str">
        <f t="shared" si="46"/>
        <v/>
      </c>
      <c r="G327" s="14" t="str">
        <f>IF(E327="","",ROUND(IF(E327&lt;60,E327*$M$2,IF(E327&lt;80,425+(E327-60)*$M$3,IF(E327&lt;90,540+(E327-80)*$M$4,IF(E327&lt;110,600+(E327-90)*$M$5)))),0))</f>
        <v/>
      </c>
      <c r="H327" s="14" t="str">
        <f t="shared" si="47"/>
        <v/>
      </c>
      <c r="I327" s="14" t="str">
        <f t="shared" si="48"/>
        <v/>
      </c>
      <c r="J327" s="14"/>
      <c r="K327" s="14"/>
      <c r="L327" s="14"/>
      <c r="M327" s="14"/>
      <c r="N327" s="14"/>
      <c r="O327">
        <v>405</v>
      </c>
      <c r="P327">
        <f t="shared" si="49"/>
        <v>453</v>
      </c>
      <c r="Q327" t="str">
        <f t="shared" si="50"/>
        <v/>
      </c>
      <c r="R327" s="40">
        <f t="shared" si="51"/>
        <v>453</v>
      </c>
      <c r="S327" s="41">
        <f t="shared" si="52"/>
        <v>-1.43837865978641</v>
      </c>
      <c r="T327" s="41">
        <f t="shared" si="53"/>
        <v>-1.43837865978641</v>
      </c>
    </row>
    <row r="328" spans="1:20">
      <c r="A328">
        <v>406</v>
      </c>
      <c r="D328" s="14"/>
      <c r="E328" s="14" t="str">
        <f t="shared" si="45"/>
        <v/>
      </c>
      <c r="F328" s="14" t="str">
        <f t="shared" si="46"/>
        <v/>
      </c>
      <c r="G328" s="14" t="str">
        <f>IF(E328="","",ROUND(IF(E328&lt;60,E328*$M$2,IF(E328&lt;80,425+(E328-60)*$M$3,IF(E328&lt;90,540+(E328-80)*$M$4,IF(E328&lt;110,600+(E328-90)*$M$5)))),0))</f>
        <v/>
      </c>
      <c r="H328" s="14" t="str">
        <f t="shared" si="47"/>
        <v/>
      </c>
      <c r="I328" s="14" t="str">
        <f t="shared" si="48"/>
        <v/>
      </c>
      <c r="J328" s="14"/>
      <c r="K328" s="14"/>
      <c r="L328" s="14"/>
      <c r="M328" s="14"/>
      <c r="N328" s="14"/>
      <c r="O328">
        <v>406</v>
      </c>
      <c r="P328" t="str">
        <f t="shared" si="49"/>
        <v/>
      </c>
      <c r="Q328" t="str">
        <f t="shared" si="50"/>
        <v/>
      </c>
      <c r="R328" s="40" t="str">
        <f t="shared" si="51"/>
        <v/>
      </c>
      <c r="S328" s="41" t="str">
        <f t="shared" si="52"/>
        <v/>
      </c>
      <c r="T328" s="41">
        <f t="shared" si="53"/>
        <v>-0.0423914978370054</v>
      </c>
    </row>
    <row r="329" spans="1:20">
      <c r="A329">
        <v>407</v>
      </c>
      <c r="B329">
        <v>479</v>
      </c>
      <c r="C329">
        <v>410</v>
      </c>
      <c r="D329" s="14"/>
      <c r="E329" s="14" t="str">
        <f t="shared" si="45"/>
        <v/>
      </c>
      <c r="F329" s="14" t="str">
        <f t="shared" si="46"/>
        <v/>
      </c>
      <c r="G329" s="14" t="str">
        <f>IF(E329="","",ROUND(IF(E329&lt;60,E329*$M$2,IF(E329&lt;80,425+(E329-60)*$M$3,IF(E329&lt;90,540+(E329-80)*$M$4,IF(E329&lt;110,600+(E329-90)*$M$5)))),0))</f>
        <v/>
      </c>
      <c r="H329" s="14" t="str">
        <f t="shared" si="47"/>
        <v/>
      </c>
      <c r="I329" s="14">
        <f t="shared" si="48"/>
        <v>410</v>
      </c>
      <c r="J329" s="14"/>
      <c r="K329" s="14"/>
      <c r="L329" s="14"/>
      <c r="M329" s="14"/>
      <c r="N329" s="14"/>
      <c r="O329">
        <v>407</v>
      </c>
      <c r="P329">
        <f t="shared" si="49"/>
        <v>479</v>
      </c>
      <c r="Q329">
        <f t="shared" si="50"/>
        <v>410</v>
      </c>
      <c r="R329" s="40">
        <f t="shared" si="51"/>
        <v>479</v>
      </c>
      <c r="S329" s="41">
        <f t="shared" si="52"/>
        <v>-1.02695651413001</v>
      </c>
      <c r="T329" s="41">
        <f t="shared" si="53"/>
        <v>-1.02695651413001</v>
      </c>
    </row>
    <row r="330" spans="1:20">
      <c r="A330">
        <v>408</v>
      </c>
      <c r="B330">
        <v>590</v>
      </c>
      <c r="C330">
        <v>509</v>
      </c>
      <c r="D330" s="14"/>
      <c r="E330" s="14" t="str">
        <f t="shared" si="45"/>
        <v/>
      </c>
      <c r="F330" s="14" t="str">
        <f t="shared" si="46"/>
        <v/>
      </c>
      <c r="G330" s="14" t="str">
        <f>IF(E330="","",ROUND(IF(E330&lt;60,E330*$M$2,IF(E330&lt;80,425+(E330-60)*$M$3,IF(E330&lt;90,540+(E330-80)*$M$4,IF(E330&lt;110,600+(E330-90)*$M$5)))),0))</f>
        <v/>
      </c>
      <c r="H330" s="14" t="str">
        <f t="shared" si="47"/>
        <v/>
      </c>
      <c r="I330" s="14">
        <f t="shared" si="48"/>
        <v>509</v>
      </c>
      <c r="J330" s="14"/>
      <c r="K330" s="14"/>
      <c r="L330" s="14"/>
      <c r="M330" s="14"/>
      <c r="N330" s="14"/>
      <c r="O330">
        <v>408</v>
      </c>
      <c r="P330">
        <f t="shared" si="49"/>
        <v>590</v>
      </c>
      <c r="Q330">
        <f t="shared" si="50"/>
        <v>509</v>
      </c>
      <c r="R330" s="40">
        <f t="shared" si="51"/>
        <v>590</v>
      </c>
      <c r="S330" s="41">
        <f t="shared" si="52"/>
        <v>0.729499569249221</v>
      </c>
      <c r="T330" s="41">
        <f t="shared" si="53"/>
        <v>0.729499569249221</v>
      </c>
    </row>
    <row r="331" spans="1:20">
      <c r="A331">
        <v>409</v>
      </c>
      <c r="B331">
        <v>441</v>
      </c>
      <c r="C331">
        <v>474</v>
      </c>
      <c r="D331" s="14"/>
      <c r="E331" s="14" t="str">
        <f t="shared" si="45"/>
        <v/>
      </c>
      <c r="F331" s="14" t="str">
        <f t="shared" si="46"/>
        <v/>
      </c>
      <c r="G331" s="14" t="str">
        <f>IF(E331="","",ROUND(IF(E331&lt;60,E331*$M$2,IF(E331&lt;80,425+(E331-60)*$M$3,IF(E331&lt;90,540+(E331-80)*$M$4,IF(E331&lt;110,600+(E331-90)*$M$5)))),0))</f>
        <v/>
      </c>
      <c r="H331" s="14" t="str">
        <f t="shared" si="47"/>
        <v/>
      </c>
      <c r="I331" s="14">
        <f t="shared" si="48"/>
        <v>474</v>
      </c>
      <c r="J331" s="14"/>
      <c r="K331" s="14"/>
      <c r="L331" s="14"/>
      <c r="M331" s="14"/>
      <c r="N331" s="14"/>
      <c r="O331">
        <v>409</v>
      </c>
      <c r="P331">
        <f t="shared" si="49"/>
        <v>441</v>
      </c>
      <c r="Q331">
        <f t="shared" si="50"/>
        <v>474</v>
      </c>
      <c r="R331" s="40">
        <f t="shared" si="51"/>
        <v>548.15872907801</v>
      </c>
      <c r="S331" s="41">
        <f t="shared" si="52"/>
        <v>0.0674062823370728</v>
      </c>
      <c r="T331" s="41">
        <f t="shared" si="53"/>
        <v>0.0674062823370728</v>
      </c>
    </row>
    <row r="332" spans="1:20">
      <c r="A332">
        <v>410</v>
      </c>
      <c r="B332">
        <v>648</v>
      </c>
      <c r="C332">
        <v>615</v>
      </c>
      <c r="D332" s="14"/>
      <c r="E332" s="14" t="str">
        <f t="shared" si="45"/>
        <v/>
      </c>
      <c r="F332" s="14" t="str">
        <f t="shared" si="46"/>
        <v/>
      </c>
      <c r="G332" s="14" t="str">
        <f>IF(E332="","",ROUND(IF(E332&lt;60,E332*$M$2,IF(E332&lt;80,425+(E332-60)*$M$3,IF(E332&lt;90,540+(E332-80)*$M$4,IF(E332&lt;110,600+(E332-90)*$M$5)))),0))</f>
        <v/>
      </c>
      <c r="H332" s="14" t="str">
        <f t="shared" si="47"/>
        <v/>
      </c>
      <c r="I332" s="14">
        <f t="shared" si="48"/>
        <v>615</v>
      </c>
      <c r="J332" s="14"/>
      <c r="K332" s="14"/>
      <c r="L332" s="14"/>
      <c r="M332" s="14"/>
      <c r="N332" s="14"/>
      <c r="O332">
        <v>410</v>
      </c>
      <c r="P332">
        <f t="shared" si="49"/>
        <v>648</v>
      </c>
      <c r="Q332">
        <f t="shared" si="50"/>
        <v>615</v>
      </c>
      <c r="R332" s="40">
        <f t="shared" si="51"/>
        <v>711.218604183494</v>
      </c>
      <c r="S332" s="41">
        <f t="shared" si="52"/>
        <v>2.64765411642793</v>
      </c>
      <c r="T332" s="41">
        <f t="shared" si="53"/>
        <v>2.64765411642793</v>
      </c>
    </row>
    <row r="333" spans="1:20">
      <c r="A333">
        <v>411</v>
      </c>
      <c r="B333">
        <v>540</v>
      </c>
      <c r="C333">
        <v>496</v>
      </c>
      <c r="D333" s="14"/>
      <c r="E333" s="14" t="str">
        <f t="shared" si="45"/>
        <v/>
      </c>
      <c r="F333" s="14" t="str">
        <f t="shared" si="46"/>
        <v/>
      </c>
      <c r="G333" s="14" t="str">
        <f>IF(E333="","",ROUND(IF(E333&lt;60,E333*$M$2,IF(E333&lt;80,425+(E333-60)*$M$3,IF(E333&lt;90,540+(E333-80)*$M$4,IF(E333&lt;110,600+(E333-90)*$M$5)))),0))</f>
        <v/>
      </c>
      <c r="H333" s="14" t="str">
        <f t="shared" si="47"/>
        <v/>
      </c>
      <c r="I333" s="14">
        <f t="shared" si="48"/>
        <v>496</v>
      </c>
      <c r="J333" s="14"/>
      <c r="K333" s="14"/>
      <c r="L333" s="14"/>
      <c r="M333" s="14"/>
      <c r="N333" s="14"/>
      <c r="O333">
        <v>411</v>
      </c>
      <c r="P333">
        <f t="shared" si="49"/>
        <v>540</v>
      </c>
      <c r="Q333">
        <f t="shared" si="50"/>
        <v>496</v>
      </c>
      <c r="R333" s="40">
        <f t="shared" si="51"/>
        <v>573.600695406525</v>
      </c>
      <c r="S333" s="41">
        <f t="shared" si="52"/>
        <v>0.469998142975364</v>
      </c>
      <c r="T333" s="41">
        <f t="shared" si="53"/>
        <v>0.469998142975364</v>
      </c>
    </row>
    <row r="334" spans="1:20">
      <c r="A334">
        <v>412</v>
      </c>
      <c r="B334">
        <v>495</v>
      </c>
      <c r="C334">
        <v>507</v>
      </c>
      <c r="D334" s="14"/>
      <c r="E334" s="14" t="str">
        <f t="shared" si="45"/>
        <v/>
      </c>
      <c r="F334" s="14" t="str">
        <f t="shared" si="46"/>
        <v/>
      </c>
      <c r="G334" s="14" t="str">
        <f>IF(E334="","",ROUND(IF(E334&lt;60,E334*$M$2,IF(E334&lt;80,425+(E334-60)*$M$3,IF(E334&lt;90,540+(E334-80)*$M$4,IF(E334&lt;110,600+(E334-90)*$M$5)))),0))</f>
        <v/>
      </c>
      <c r="H334" s="14" t="str">
        <f t="shared" si="47"/>
        <v/>
      </c>
      <c r="I334" s="14">
        <f t="shared" si="48"/>
        <v>507</v>
      </c>
      <c r="J334" s="14"/>
      <c r="K334" s="14"/>
      <c r="L334" s="14"/>
      <c r="M334" s="14"/>
      <c r="N334" s="14"/>
      <c r="O334">
        <v>412</v>
      </c>
      <c r="P334">
        <f t="shared" si="49"/>
        <v>495</v>
      </c>
      <c r="Q334">
        <f t="shared" si="50"/>
        <v>507</v>
      </c>
      <c r="R334" s="40">
        <f t="shared" si="51"/>
        <v>586.321678570783</v>
      </c>
      <c r="S334" s="41">
        <f t="shared" si="52"/>
        <v>0.671294073294509</v>
      </c>
      <c r="T334" s="41">
        <f t="shared" si="53"/>
        <v>0.671294073294509</v>
      </c>
    </row>
    <row r="335" spans="1:20">
      <c r="A335">
        <v>413</v>
      </c>
      <c r="B335">
        <v>448</v>
      </c>
      <c r="D335" s="14"/>
      <c r="E335" s="14" t="str">
        <f t="shared" si="45"/>
        <v/>
      </c>
      <c r="F335" s="14" t="str">
        <f t="shared" si="46"/>
        <v/>
      </c>
      <c r="G335" s="14" t="str">
        <f>IF(E335="","",ROUND(IF(E335&lt;60,E335*$M$2,IF(E335&lt;80,425+(E335-60)*$M$3,IF(E335&lt;90,540+(E335-80)*$M$4,IF(E335&lt;110,600+(E335-90)*$M$5)))),0))</f>
        <v/>
      </c>
      <c r="H335" s="14" t="str">
        <f t="shared" si="47"/>
        <v/>
      </c>
      <c r="I335" s="14" t="str">
        <f t="shared" si="48"/>
        <v/>
      </c>
      <c r="J335" s="14"/>
      <c r="K335" s="14"/>
      <c r="L335" s="14"/>
      <c r="M335" s="14"/>
      <c r="N335" s="14"/>
      <c r="O335">
        <v>413</v>
      </c>
      <c r="P335">
        <f t="shared" si="49"/>
        <v>448</v>
      </c>
      <c r="Q335" t="str">
        <f t="shared" si="50"/>
        <v/>
      </c>
      <c r="R335" s="40">
        <f t="shared" si="51"/>
        <v>448</v>
      </c>
      <c r="S335" s="41">
        <f t="shared" si="52"/>
        <v>-1.51749830318187</v>
      </c>
      <c r="T335" s="41">
        <f t="shared" si="53"/>
        <v>-1.51749830318187</v>
      </c>
    </row>
    <row r="336" spans="1:20">
      <c r="A336">
        <v>414</v>
      </c>
      <c r="B336">
        <v>534</v>
      </c>
      <c r="C336">
        <v>421</v>
      </c>
      <c r="D336" s="14"/>
      <c r="E336" s="14" t="str">
        <f t="shared" si="45"/>
        <v/>
      </c>
      <c r="F336" s="14" t="str">
        <f t="shared" si="46"/>
        <v/>
      </c>
      <c r="G336" s="14" t="str">
        <f>IF(E336="","",ROUND(IF(E336&lt;60,E336*$M$2,IF(E336&lt;80,425+(E336-60)*$M$3,IF(E336&lt;90,540+(E336-80)*$M$4,IF(E336&lt;110,600+(E336-90)*$M$5)))),0))</f>
        <v/>
      </c>
      <c r="H336" s="14" t="str">
        <f t="shared" si="47"/>
        <v/>
      </c>
      <c r="I336" s="14">
        <f t="shared" si="48"/>
        <v>421</v>
      </c>
      <c r="J336" s="14"/>
      <c r="K336" s="14"/>
      <c r="L336" s="14"/>
      <c r="M336" s="14"/>
      <c r="N336" s="14"/>
      <c r="O336">
        <v>414</v>
      </c>
      <c r="P336">
        <f t="shared" si="49"/>
        <v>534</v>
      </c>
      <c r="Q336">
        <f t="shared" si="50"/>
        <v>421</v>
      </c>
      <c r="R336" s="40">
        <f t="shared" si="51"/>
        <v>534</v>
      </c>
      <c r="S336" s="41">
        <f t="shared" si="52"/>
        <v>-0.156640436779942</v>
      </c>
      <c r="T336" s="41">
        <f t="shared" si="53"/>
        <v>-0.156640436779942</v>
      </c>
    </row>
    <row r="337" spans="1:20">
      <c r="A337">
        <v>415</v>
      </c>
      <c r="B337">
        <v>427</v>
      </c>
      <c r="C337">
        <v>481</v>
      </c>
      <c r="D337" s="14"/>
      <c r="E337" s="14" t="str">
        <f t="shared" si="45"/>
        <v/>
      </c>
      <c r="F337" s="14" t="str">
        <f t="shared" si="46"/>
        <v/>
      </c>
      <c r="G337" s="14" t="str">
        <f>IF(E337="","",ROUND(IF(E337&lt;60,E337*$M$2,IF(E337&lt;80,425+(E337-60)*$M$3,IF(E337&lt;90,540+(E337-80)*$M$4,IF(E337&lt;110,600+(E337-90)*$M$5)))),0))</f>
        <v/>
      </c>
      <c r="H337" s="14" t="str">
        <f t="shared" si="47"/>
        <v/>
      </c>
      <c r="I337" s="14">
        <f t="shared" si="48"/>
        <v>481</v>
      </c>
      <c r="J337" s="14"/>
      <c r="K337" s="14"/>
      <c r="L337" s="14"/>
      <c r="M337" s="14"/>
      <c r="N337" s="14"/>
      <c r="O337">
        <v>415</v>
      </c>
      <c r="P337">
        <f t="shared" si="49"/>
        <v>427</v>
      </c>
      <c r="Q337">
        <f t="shared" si="50"/>
        <v>481</v>
      </c>
      <c r="R337" s="40">
        <f t="shared" si="51"/>
        <v>556.253900182537</v>
      </c>
      <c r="S337" s="41">
        <f t="shared" si="52"/>
        <v>0.195503692540165</v>
      </c>
      <c r="T337" s="41">
        <f t="shared" si="53"/>
        <v>0.195503692540165</v>
      </c>
    </row>
    <row r="338" spans="1:20">
      <c r="A338">
        <v>416</v>
      </c>
      <c r="B338">
        <v>523</v>
      </c>
      <c r="C338">
        <v>451</v>
      </c>
      <c r="D338" s="14"/>
      <c r="E338" s="14" t="str">
        <f t="shared" si="45"/>
        <v/>
      </c>
      <c r="F338" s="14" t="str">
        <f t="shared" si="46"/>
        <v/>
      </c>
      <c r="G338" s="14" t="str">
        <f>IF(E338="","",ROUND(IF(E338&lt;60,E338*$M$2,IF(E338&lt;80,425+(E338-60)*$M$3,IF(E338&lt;90,540+(E338-80)*$M$4,IF(E338&lt;110,600+(E338-90)*$M$5)))),0))</f>
        <v/>
      </c>
      <c r="H338" s="14" t="str">
        <f t="shared" si="47"/>
        <v/>
      </c>
      <c r="I338" s="14">
        <f t="shared" si="48"/>
        <v>451</v>
      </c>
      <c r="J338" s="14"/>
      <c r="K338" s="14"/>
      <c r="L338" s="14"/>
      <c r="M338" s="14"/>
      <c r="N338" s="14"/>
      <c r="O338">
        <v>416</v>
      </c>
      <c r="P338">
        <f t="shared" si="49"/>
        <v>523</v>
      </c>
      <c r="Q338">
        <f t="shared" si="50"/>
        <v>451</v>
      </c>
      <c r="R338" s="40">
        <f t="shared" si="51"/>
        <v>523</v>
      </c>
      <c r="S338" s="41">
        <f t="shared" si="52"/>
        <v>-0.330703652249957</v>
      </c>
      <c r="T338" s="41">
        <f t="shared" si="53"/>
        <v>-0.330703652249957</v>
      </c>
    </row>
    <row r="339" spans="1:20">
      <c r="A339">
        <v>419</v>
      </c>
      <c r="B339">
        <v>585</v>
      </c>
      <c r="C339">
        <v>506</v>
      </c>
      <c r="D339" s="14"/>
      <c r="E339" s="14" t="str">
        <f t="shared" si="45"/>
        <v/>
      </c>
      <c r="F339" s="14" t="str">
        <f t="shared" si="46"/>
        <v/>
      </c>
      <c r="G339" s="14" t="str">
        <f>IF(E339="","",ROUND(IF(E339&lt;60,E339*$M$2,IF(E339&lt;80,425+(E339-60)*$M$3,IF(E339&lt;90,540+(E339-80)*$M$4,IF(E339&lt;110,600+(E339-90)*$M$5)))),0))</f>
        <v/>
      </c>
      <c r="H339" s="14" t="str">
        <f t="shared" si="47"/>
        <v/>
      </c>
      <c r="I339" s="14">
        <f t="shared" si="48"/>
        <v>506</v>
      </c>
      <c r="J339" s="14"/>
      <c r="K339" s="14"/>
      <c r="L339" s="14"/>
      <c r="M339" s="14"/>
      <c r="N339" s="14"/>
      <c r="O339">
        <v>419</v>
      </c>
      <c r="P339">
        <f t="shared" si="49"/>
        <v>585</v>
      </c>
      <c r="Q339">
        <f t="shared" si="50"/>
        <v>506</v>
      </c>
      <c r="R339" s="40">
        <f t="shared" si="51"/>
        <v>585.16522555585</v>
      </c>
      <c r="S339" s="41">
        <f t="shared" si="52"/>
        <v>0.652994443265495</v>
      </c>
      <c r="T339" s="41">
        <f t="shared" si="53"/>
        <v>0.652994443265495</v>
      </c>
    </row>
    <row r="340" spans="1:20">
      <c r="A340">
        <v>421</v>
      </c>
      <c r="B340">
        <v>503</v>
      </c>
      <c r="C340">
        <v>472</v>
      </c>
      <c r="D340" s="14"/>
      <c r="E340" s="14" t="str">
        <f t="shared" si="45"/>
        <v/>
      </c>
      <c r="F340" s="14" t="str">
        <f t="shared" si="46"/>
        <v/>
      </c>
      <c r="G340" s="14" t="str">
        <f>IF(E340="","",ROUND(IF(E340&lt;60,E340*$M$2,IF(E340&lt;80,425+(E340-60)*$M$3,IF(E340&lt;90,540+(E340-80)*$M$4,IF(E340&lt;110,600+(E340-90)*$M$5)))),0))</f>
        <v/>
      </c>
      <c r="H340" s="14" t="str">
        <f t="shared" si="47"/>
        <v/>
      </c>
      <c r="I340" s="14">
        <f t="shared" si="48"/>
        <v>472</v>
      </c>
      <c r="J340" s="14"/>
      <c r="K340" s="14"/>
      <c r="L340" s="14"/>
      <c r="M340" s="14"/>
      <c r="N340" s="14"/>
      <c r="O340">
        <v>421</v>
      </c>
      <c r="P340">
        <f t="shared" si="49"/>
        <v>503</v>
      </c>
      <c r="Q340">
        <f t="shared" si="50"/>
        <v>472</v>
      </c>
      <c r="R340" s="40">
        <f t="shared" si="51"/>
        <v>545.845823048145</v>
      </c>
      <c r="S340" s="41">
        <f t="shared" si="52"/>
        <v>0.0308070222790473</v>
      </c>
      <c r="T340" s="41">
        <f t="shared" si="53"/>
        <v>0.0308070222790473</v>
      </c>
    </row>
    <row r="341" spans="1:20">
      <c r="A341">
        <v>423</v>
      </c>
      <c r="B341">
        <v>496</v>
      </c>
      <c r="C341">
        <v>505</v>
      </c>
      <c r="D341" s="14"/>
      <c r="E341" s="14" t="str">
        <f t="shared" si="45"/>
        <v/>
      </c>
      <c r="F341" s="14" t="str">
        <f t="shared" si="46"/>
        <v/>
      </c>
      <c r="G341" s="14" t="str">
        <f>IF(E341="","",ROUND(IF(E341&lt;60,E341*$M$2,IF(E341&lt;80,425+(E341-60)*$M$3,IF(E341&lt;90,540+(E341-80)*$M$4,IF(E341&lt;110,600+(E341-90)*$M$5)))),0))</f>
        <v/>
      </c>
      <c r="H341" s="14" t="str">
        <f t="shared" si="47"/>
        <v/>
      </c>
      <c r="I341" s="14">
        <f t="shared" si="48"/>
        <v>505</v>
      </c>
      <c r="J341" s="14"/>
      <c r="K341" s="14"/>
      <c r="L341" s="14"/>
      <c r="M341" s="14"/>
      <c r="N341" s="14"/>
      <c r="O341">
        <v>423</v>
      </c>
      <c r="P341">
        <f t="shared" si="49"/>
        <v>496</v>
      </c>
      <c r="Q341">
        <f t="shared" si="50"/>
        <v>505</v>
      </c>
      <c r="R341" s="40">
        <f t="shared" si="51"/>
        <v>584.008772540918</v>
      </c>
      <c r="S341" s="41">
        <f t="shared" si="52"/>
        <v>0.634694813236482</v>
      </c>
      <c r="T341" s="41">
        <f t="shared" si="53"/>
        <v>0.634694813236482</v>
      </c>
    </row>
    <row r="342" spans="1:20">
      <c r="A342">
        <v>424</v>
      </c>
      <c r="B342">
        <v>477</v>
      </c>
      <c r="C342">
        <v>411</v>
      </c>
      <c r="D342" s="14"/>
      <c r="E342" s="14" t="str">
        <f t="shared" si="45"/>
        <v/>
      </c>
      <c r="F342" s="14" t="str">
        <f t="shared" si="46"/>
        <v/>
      </c>
      <c r="G342" s="14" t="str">
        <f>IF(E342="","",ROUND(IF(E342&lt;60,E342*$M$2,IF(E342&lt;80,425+(E342-60)*$M$3,IF(E342&lt;90,540+(E342-80)*$M$4,IF(E342&lt;110,600+(E342-90)*$M$5)))),0))</f>
        <v/>
      </c>
      <c r="H342" s="14" t="str">
        <f t="shared" si="47"/>
        <v/>
      </c>
      <c r="I342" s="14">
        <f t="shared" si="48"/>
        <v>411</v>
      </c>
      <c r="J342" s="14"/>
      <c r="K342" s="14"/>
      <c r="L342" s="14"/>
      <c r="M342" s="14"/>
      <c r="N342" s="14"/>
      <c r="O342">
        <v>424</v>
      </c>
      <c r="P342">
        <f t="shared" si="49"/>
        <v>477</v>
      </c>
      <c r="Q342">
        <f t="shared" si="50"/>
        <v>411</v>
      </c>
      <c r="R342" s="40">
        <f t="shared" si="51"/>
        <v>477</v>
      </c>
      <c r="S342" s="41">
        <f t="shared" si="52"/>
        <v>-1.0586043714882</v>
      </c>
      <c r="T342" s="41">
        <f t="shared" si="53"/>
        <v>-1.0586043714882</v>
      </c>
    </row>
    <row r="343" spans="1:20">
      <c r="A343">
        <v>425</v>
      </c>
      <c r="B343">
        <v>537</v>
      </c>
      <c r="C343">
        <v>528</v>
      </c>
      <c r="D343" s="14"/>
      <c r="E343" s="14" t="str">
        <f t="shared" si="45"/>
        <v/>
      </c>
      <c r="F343" s="14" t="str">
        <f t="shared" si="46"/>
        <v/>
      </c>
      <c r="G343" s="14" t="str">
        <f>IF(E343="","",ROUND(IF(E343&lt;60,E343*$M$2,IF(E343&lt;80,425+(E343-60)*$M$3,IF(E343&lt;90,540+(E343-80)*$M$4,IF(E343&lt;110,600+(E343-90)*$M$5)))),0))</f>
        <v/>
      </c>
      <c r="H343" s="14" t="str">
        <f t="shared" si="47"/>
        <v/>
      </c>
      <c r="I343" s="14">
        <f t="shared" si="48"/>
        <v>528</v>
      </c>
      <c r="J343" s="14"/>
      <c r="K343" s="14"/>
      <c r="L343" s="14"/>
      <c r="M343" s="14"/>
      <c r="N343" s="14"/>
      <c r="O343">
        <v>425</v>
      </c>
      <c r="P343">
        <f t="shared" si="49"/>
        <v>537</v>
      </c>
      <c r="Q343">
        <f t="shared" si="50"/>
        <v>528</v>
      </c>
      <c r="R343" s="40">
        <f t="shared" si="51"/>
        <v>610.607191884365</v>
      </c>
      <c r="S343" s="41">
        <f t="shared" si="52"/>
        <v>1.05558630390379</v>
      </c>
      <c r="T343" s="41">
        <f t="shared" si="53"/>
        <v>1.05558630390379</v>
      </c>
    </row>
    <row r="344" spans="1:20">
      <c r="A344">
        <v>426</v>
      </c>
      <c r="B344">
        <v>505</v>
      </c>
      <c r="C344">
        <v>471</v>
      </c>
      <c r="D344" s="14"/>
      <c r="E344" s="14" t="str">
        <f t="shared" si="45"/>
        <v/>
      </c>
      <c r="F344" s="14" t="str">
        <f t="shared" si="46"/>
        <v/>
      </c>
      <c r="G344" s="14" t="str">
        <f>IF(E344="","",ROUND(IF(E344&lt;60,E344*$M$2,IF(E344&lt;80,425+(E344-60)*$M$3,IF(E344&lt;90,540+(E344-80)*$M$4,IF(E344&lt;110,600+(E344-90)*$M$5)))),0))</f>
        <v/>
      </c>
      <c r="H344" s="14" t="str">
        <f t="shared" si="47"/>
        <v/>
      </c>
      <c r="I344" s="14">
        <f t="shared" si="48"/>
        <v>471</v>
      </c>
      <c r="J344" s="14"/>
      <c r="K344" s="14"/>
      <c r="L344" s="14"/>
      <c r="M344" s="14"/>
      <c r="N344" s="14"/>
      <c r="O344">
        <v>426</v>
      </c>
      <c r="P344">
        <f t="shared" si="49"/>
        <v>505</v>
      </c>
      <c r="Q344">
        <f t="shared" si="50"/>
        <v>471</v>
      </c>
      <c r="R344" s="40">
        <f t="shared" si="51"/>
        <v>544.689370033212</v>
      </c>
      <c r="S344" s="41">
        <f t="shared" si="52"/>
        <v>0.0125073922500346</v>
      </c>
      <c r="T344" s="41">
        <f t="shared" si="53"/>
        <v>0.0125073922500346</v>
      </c>
    </row>
    <row r="345" spans="1:20">
      <c r="A345">
        <v>428</v>
      </c>
      <c r="B345">
        <v>466</v>
      </c>
      <c r="D345" s="14"/>
      <c r="E345" s="14" t="str">
        <f t="shared" si="45"/>
        <v/>
      </c>
      <c r="F345" s="14" t="str">
        <f t="shared" si="46"/>
        <v/>
      </c>
      <c r="G345" s="14" t="str">
        <f>IF(E345="","",ROUND(IF(E345&lt;60,E345*$M$2,IF(E345&lt;80,425+(E345-60)*$M$3,IF(E345&lt;90,540+(E345-80)*$M$4,IF(E345&lt;110,600+(E345-90)*$M$5)))),0))</f>
        <v/>
      </c>
      <c r="H345" s="14" t="str">
        <f t="shared" si="47"/>
        <v/>
      </c>
      <c r="I345" s="14" t="str">
        <f t="shared" si="48"/>
        <v/>
      </c>
      <c r="J345" s="14"/>
      <c r="K345" s="14"/>
      <c r="L345" s="14"/>
      <c r="M345" s="14"/>
      <c r="N345" s="14"/>
      <c r="O345">
        <v>428</v>
      </c>
      <c r="P345">
        <f t="shared" si="49"/>
        <v>466</v>
      </c>
      <c r="Q345" t="str">
        <f t="shared" si="50"/>
        <v/>
      </c>
      <c r="R345" s="40">
        <f t="shared" si="51"/>
        <v>466</v>
      </c>
      <c r="S345" s="41">
        <f t="shared" si="52"/>
        <v>-1.23266758695821</v>
      </c>
      <c r="T345" s="41">
        <f t="shared" si="53"/>
        <v>-1.23266758695821</v>
      </c>
    </row>
    <row r="346" spans="1:20">
      <c r="A346">
        <v>429</v>
      </c>
      <c r="B346">
        <v>454</v>
      </c>
      <c r="D346" s="14"/>
      <c r="E346" s="14" t="str">
        <f t="shared" si="45"/>
        <v/>
      </c>
      <c r="F346" s="14" t="str">
        <f t="shared" si="46"/>
        <v/>
      </c>
      <c r="G346" s="14" t="str">
        <f>IF(E346="","",ROUND(IF(E346&lt;60,E346*$M$2,IF(E346&lt;80,425+(E346-60)*$M$3,IF(E346&lt;90,540+(E346-80)*$M$4,IF(E346&lt;110,600+(E346-90)*$M$5)))),0))</f>
        <v/>
      </c>
      <c r="H346" s="14" t="str">
        <f t="shared" si="47"/>
        <v/>
      </c>
      <c r="I346" s="14" t="str">
        <f t="shared" si="48"/>
        <v/>
      </c>
      <c r="J346" s="14"/>
      <c r="K346" s="14"/>
      <c r="L346" s="14"/>
      <c r="M346" s="14"/>
      <c r="N346" s="14"/>
      <c r="O346">
        <v>429</v>
      </c>
      <c r="P346">
        <f t="shared" si="49"/>
        <v>454</v>
      </c>
      <c r="Q346" t="str">
        <f t="shared" si="50"/>
        <v/>
      </c>
      <c r="R346" s="40">
        <f t="shared" si="51"/>
        <v>454</v>
      </c>
      <c r="S346" s="41">
        <f t="shared" si="52"/>
        <v>-1.42255473110732</v>
      </c>
      <c r="T346" s="41">
        <f t="shared" si="53"/>
        <v>-1.42255473110732</v>
      </c>
    </row>
    <row r="347" spans="1:20">
      <c r="A347">
        <v>430</v>
      </c>
      <c r="B347">
        <v>503</v>
      </c>
      <c r="C347">
        <v>474</v>
      </c>
      <c r="D347" s="14"/>
      <c r="E347" s="14" t="str">
        <f t="shared" si="45"/>
        <v/>
      </c>
      <c r="F347" s="14" t="str">
        <f t="shared" si="46"/>
        <v/>
      </c>
      <c r="G347" s="14" t="str">
        <f>IF(E347="","",ROUND(IF(E347&lt;60,E347*$M$2,IF(E347&lt;80,425+(E347-60)*$M$3,IF(E347&lt;90,540+(E347-80)*$M$4,IF(E347&lt;110,600+(E347-90)*$M$5)))),0))</f>
        <v/>
      </c>
      <c r="H347" s="14" t="str">
        <f t="shared" si="47"/>
        <v/>
      </c>
      <c r="I347" s="14">
        <f t="shared" si="48"/>
        <v>474</v>
      </c>
      <c r="J347" s="14"/>
      <c r="K347" s="14"/>
      <c r="L347" s="14"/>
      <c r="M347" s="14"/>
      <c r="N347" s="14"/>
      <c r="O347">
        <v>430</v>
      </c>
      <c r="P347">
        <f t="shared" si="49"/>
        <v>503</v>
      </c>
      <c r="Q347">
        <f t="shared" si="50"/>
        <v>474</v>
      </c>
      <c r="R347" s="40">
        <f t="shared" si="51"/>
        <v>548.15872907801</v>
      </c>
      <c r="S347" s="41">
        <f t="shared" si="52"/>
        <v>0.0674062823370728</v>
      </c>
      <c r="T347" s="41">
        <f t="shared" si="53"/>
        <v>0.0674062823370728</v>
      </c>
    </row>
    <row r="348" spans="1:20">
      <c r="A348">
        <v>431</v>
      </c>
      <c r="B348">
        <v>544</v>
      </c>
      <c r="C348">
        <v>602</v>
      </c>
      <c r="D348" s="14"/>
      <c r="E348" s="14" t="str">
        <f t="shared" si="45"/>
        <v/>
      </c>
      <c r="F348" s="14" t="str">
        <f t="shared" si="46"/>
        <v/>
      </c>
      <c r="G348" s="14" t="str">
        <f>IF(E348="","",ROUND(IF(E348&lt;60,E348*$M$2,IF(E348&lt;80,425+(E348-60)*$M$3,IF(E348&lt;90,540+(E348-80)*$M$4,IF(E348&lt;110,600+(E348-90)*$M$5)))),0))</f>
        <v/>
      </c>
      <c r="H348" s="14" t="str">
        <f t="shared" si="47"/>
        <v/>
      </c>
      <c r="I348" s="14">
        <f t="shared" si="48"/>
        <v>602</v>
      </c>
      <c r="J348" s="14"/>
      <c r="K348" s="14"/>
      <c r="L348" s="14"/>
      <c r="M348" s="14"/>
      <c r="N348" s="14"/>
      <c r="O348">
        <v>431</v>
      </c>
      <c r="P348">
        <f t="shared" si="49"/>
        <v>544</v>
      </c>
      <c r="Q348">
        <f t="shared" si="50"/>
        <v>602</v>
      </c>
      <c r="R348" s="40">
        <f t="shared" si="51"/>
        <v>696.184714989371</v>
      </c>
      <c r="S348" s="41">
        <f t="shared" si="52"/>
        <v>2.40975892605076</v>
      </c>
      <c r="T348" s="41">
        <f t="shared" si="53"/>
        <v>2.40975892605076</v>
      </c>
    </row>
    <row r="349" spans="1:20">
      <c r="A349">
        <v>432</v>
      </c>
      <c r="B349">
        <v>503</v>
      </c>
      <c r="C349">
        <v>465</v>
      </c>
      <c r="D349" s="14"/>
      <c r="E349" s="14" t="str">
        <f t="shared" si="45"/>
        <v/>
      </c>
      <c r="F349" s="14" t="str">
        <f t="shared" si="46"/>
        <v/>
      </c>
      <c r="G349" s="14" t="str">
        <f>IF(E349="","",ROUND(IF(E349&lt;60,E349*$M$2,IF(E349&lt;80,425+(E349-60)*$M$3,IF(E349&lt;90,540+(E349-80)*$M$4,IF(E349&lt;110,600+(E349-90)*$M$5)))),0))</f>
        <v/>
      </c>
      <c r="H349" s="14" t="str">
        <f t="shared" si="47"/>
        <v/>
      </c>
      <c r="I349" s="14">
        <f t="shared" si="48"/>
        <v>465</v>
      </c>
      <c r="J349" s="14"/>
      <c r="K349" s="14"/>
      <c r="L349" s="14"/>
      <c r="M349" s="14"/>
      <c r="N349" s="14"/>
      <c r="O349">
        <v>432</v>
      </c>
      <c r="P349">
        <f t="shared" si="49"/>
        <v>503</v>
      </c>
      <c r="Q349">
        <f t="shared" si="50"/>
        <v>465</v>
      </c>
      <c r="R349" s="40">
        <f t="shared" si="51"/>
        <v>537.750651943617</v>
      </c>
      <c r="S349" s="41">
        <f t="shared" si="52"/>
        <v>-0.0972903879240454</v>
      </c>
      <c r="T349" s="41">
        <f t="shared" si="53"/>
        <v>-0.0972903879240454</v>
      </c>
    </row>
    <row r="350" spans="1:20">
      <c r="A350">
        <v>433</v>
      </c>
      <c r="B350">
        <v>488</v>
      </c>
      <c r="D350" s="14"/>
      <c r="E350" s="14" t="str">
        <f t="shared" si="45"/>
        <v/>
      </c>
      <c r="F350" s="14" t="str">
        <f t="shared" si="46"/>
        <v/>
      </c>
      <c r="G350" s="14" t="str">
        <f>IF(E350="","",ROUND(IF(E350&lt;60,E350*$M$2,IF(E350&lt;80,425+(E350-60)*$M$3,IF(E350&lt;90,540+(E350-80)*$M$4,IF(E350&lt;110,600+(E350-90)*$M$5)))),0))</f>
        <v/>
      </c>
      <c r="H350" s="14" t="str">
        <f t="shared" si="47"/>
        <v/>
      </c>
      <c r="I350" s="14" t="str">
        <f t="shared" si="48"/>
        <v/>
      </c>
      <c r="J350" s="14"/>
      <c r="K350" s="14"/>
      <c r="L350" s="14"/>
      <c r="M350" s="14"/>
      <c r="N350" s="14"/>
      <c r="O350">
        <v>433</v>
      </c>
      <c r="P350">
        <f t="shared" si="49"/>
        <v>488</v>
      </c>
      <c r="Q350" t="str">
        <f t="shared" si="50"/>
        <v/>
      </c>
      <c r="R350" s="40">
        <f t="shared" si="51"/>
        <v>488</v>
      </c>
      <c r="S350" s="41">
        <f t="shared" si="52"/>
        <v>-0.884541156018184</v>
      </c>
      <c r="T350" s="41">
        <f t="shared" si="53"/>
        <v>-0.884541156018184</v>
      </c>
    </row>
    <row r="351" spans="1:20">
      <c r="A351">
        <v>434</v>
      </c>
      <c r="B351">
        <v>497</v>
      </c>
      <c r="C351">
        <v>454</v>
      </c>
      <c r="D351" s="14"/>
      <c r="E351" s="14" t="str">
        <f t="shared" si="45"/>
        <v/>
      </c>
      <c r="F351" s="14" t="str">
        <f t="shared" si="46"/>
        <v/>
      </c>
      <c r="G351" s="14" t="str">
        <f>IF(E351="","",ROUND(IF(E351&lt;60,E351*$M$2,IF(E351&lt;80,425+(E351-60)*$M$3,IF(E351&lt;90,540+(E351-80)*$M$4,IF(E351&lt;110,600+(E351-90)*$M$5)))),0))</f>
        <v/>
      </c>
      <c r="H351" s="14" t="str">
        <f t="shared" si="47"/>
        <v/>
      </c>
      <c r="I351" s="14">
        <f t="shared" si="48"/>
        <v>454</v>
      </c>
      <c r="J351" s="14"/>
      <c r="K351" s="14"/>
      <c r="L351" s="14"/>
      <c r="M351" s="14"/>
      <c r="N351" s="14"/>
      <c r="O351">
        <v>434</v>
      </c>
      <c r="P351">
        <f t="shared" si="49"/>
        <v>497</v>
      </c>
      <c r="Q351">
        <f t="shared" si="50"/>
        <v>454</v>
      </c>
      <c r="R351" s="40">
        <f t="shared" si="51"/>
        <v>525.02966877936</v>
      </c>
      <c r="S351" s="41">
        <f t="shared" si="52"/>
        <v>-0.298586318243191</v>
      </c>
      <c r="T351" s="41">
        <f t="shared" si="53"/>
        <v>-0.298586318243191</v>
      </c>
    </row>
    <row r="352" spans="1:20">
      <c r="A352">
        <v>435</v>
      </c>
      <c r="B352">
        <v>427</v>
      </c>
      <c r="C352">
        <v>453</v>
      </c>
      <c r="D352" s="14"/>
      <c r="E352" s="14" t="str">
        <f t="shared" si="45"/>
        <v/>
      </c>
      <c r="F352" s="14" t="str">
        <f t="shared" si="46"/>
        <v/>
      </c>
      <c r="G352" s="14" t="str">
        <f>IF(E352="","",ROUND(IF(E352&lt;60,E352*$M$2,IF(E352&lt;80,425+(E352-60)*$M$3,IF(E352&lt;90,540+(E352-80)*$M$4,IF(E352&lt;110,600+(E352-90)*$M$5)))),0))</f>
        <v/>
      </c>
      <c r="H352" s="14" t="str">
        <f t="shared" si="47"/>
        <v/>
      </c>
      <c r="I352" s="14">
        <f t="shared" si="48"/>
        <v>453</v>
      </c>
      <c r="J352" s="14"/>
      <c r="K352" s="14"/>
      <c r="L352" s="14"/>
      <c r="M352" s="14"/>
      <c r="N352" s="14"/>
      <c r="O352">
        <v>435</v>
      </c>
      <c r="P352">
        <f t="shared" si="49"/>
        <v>427</v>
      </c>
      <c r="Q352">
        <f t="shared" si="50"/>
        <v>453</v>
      </c>
      <c r="R352" s="40">
        <f t="shared" si="51"/>
        <v>523.873215764427</v>
      </c>
      <c r="S352" s="41">
        <f t="shared" si="52"/>
        <v>-0.316885948272204</v>
      </c>
      <c r="T352" s="41">
        <f t="shared" si="53"/>
        <v>-0.316885948272204</v>
      </c>
    </row>
    <row r="353" spans="1:20">
      <c r="A353">
        <v>436</v>
      </c>
      <c r="B353">
        <v>549</v>
      </c>
      <c r="C353">
        <v>456</v>
      </c>
      <c r="D353" s="14"/>
      <c r="E353" s="14" t="str">
        <f t="shared" si="45"/>
        <v/>
      </c>
      <c r="F353" s="14" t="str">
        <f t="shared" si="46"/>
        <v/>
      </c>
      <c r="G353" s="14" t="str">
        <f>IF(E353="","",ROUND(IF(E353&lt;60,E353*$M$2,IF(E353&lt;80,425+(E353-60)*$M$3,IF(E353&lt;90,540+(E353-80)*$M$4,IF(E353&lt;110,600+(E353-90)*$M$5)))),0))</f>
        <v/>
      </c>
      <c r="H353" s="14" t="str">
        <f t="shared" si="47"/>
        <v/>
      </c>
      <c r="I353" s="14">
        <f t="shared" si="48"/>
        <v>456</v>
      </c>
      <c r="J353" s="14"/>
      <c r="K353" s="14"/>
      <c r="L353" s="14"/>
      <c r="M353" s="14"/>
      <c r="N353" s="14"/>
      <c r="O353">
        <v>436</v>
      </c>
      <c r="P353">
        <f t="shared" si="49"/>
        <v>549</v>
      </c>
      <c r="Q353">
        <f t="shared" si="50"/>
        <v>456</v>
      </c>
      <c r="R353" s="40">
        <f t="shared" si="51"/>
        <v>549</v>
      </c>
      <c r="S353" s="41">
        <f t="shared" si="52"/>
        <v>0.0807184934064407</v>
      </c>
      <c r="T353" s="41">
        <f t="shared" si="53"/>
        <v>0.0807184934064407</v>
      </c>
    </row>
    <row r="354" spans="1:20">
      <c r="A354">
        <v>437</v>
      </c>
      <c r="B354">
        <v>568</v>
      </c>
      <c r="C354">
        <v>497</v>
      </c>
      <c r="D354" s="14"/>
      <c r="E354" s="14" t="str">
        <f t="shared" si="45"/>
        <v/>
      </c>
      <c r="F354" s="14" t="str">
        <f t="shared" si="46"/>
        <v/>
      </c>
      <c r="G354" s="14" t="str">
        <f>IF(E354="","",ROUND(IF(E354&lt;60,E354*$M$2,IF(E354&lt;80,425+(E354-60)*$M$3,IF(E354&lt;90,540+(E354-80)*$M$4,IF(E354&lt;110,600+(E354-90)*$M$5)))),0))</f>
        <v/>
      </c>
      <c r="H354" s="14" t="str">
        <f t="shared" si="47"/>
        <v/>
      </c>
      <c r="I354" s="14">
        <f t="shared" si="48"/>
        <v>497</v>
      </c>
      <c r="J354" s="14"/>
      <c r="K354" s="14"/>
      <c r="L354" s="14"/>
      <c r="M354" s="14"/>
      <c r="N354" s="14"/>
      <c r="O354">
        <v>437</v>
      </c>
      <c r="P354">
        <f t="shared" si="49"/>
        <v>568</v>
      </c>
      <c r="Q354">
        <f t="shared" si="50"/>
        <v>497</v>
      </c>
      <c r="R354" s="40">
        <f t="shared" si="51"/>
        <v>574.757148421457</v>
      </c>
      <c r="S354" s="41">
        <f t="shared" si="52"/>
        <v>0.488297773004376</v>
      </c>
      <c r="T354" s="41">
        <f t="shared" si="53"/>
        <v>0.488297773004376</v>
      </c>
    </row>
    <row r="355" spans="1:20">
      <c r="A355">
        <v>438</v>
      </c>
      <c r="B355">
        <v>507</v>
      </c>
      <c r="D355" s="14"/>
      <c r="E355" s="14" t="str">
        <f t="shared" si="45"/>
        <v/>
      </c>
      <c r="F355" s="14" t="str">
        <f t="shared" si="46"/>
        <v/>
      </c>
      <c r="G355" s="14" t="str">
        <f>IF(E355="","",ROUND(IF(E355&lt;60,E355*$M$2,IF(E355&lt;80,425+(E355-60)*$M$3,IF(E355&lt;90,540+(E355-80)*$M$4,IF(E355&lt;110,600+(E355-90)*$M$5)))),0))</f>
        <v/>
      </c>
      <c r="H355" s="14" t="str">
        <f t="shared" si="47"/>
        <v/>
      </c>
      <c r="I355" s="14" t="str">
        <f t="shared" si="48"/>
        <v/>
      </c>
      <c r="J355" s="14"/>
      <c r="K355" s="14"/>
      <c r="L355" s="14"/>
      <c r="M355" s="14"/>
      <c r="N355" s="14"/>
      <c r="O355">
        <v>438</v>
      </c>
      <c r="P355">
        <f t="shared" si="49"/>
        <v>507</v>
      </c>
      <c r="Q355" t="str">
        <f t="shared" si="50"/>
        <v/>
      </c>
      <c r="R355" s="40">
        <f t="shared" si="51"/>
        <v>507</v>
      </c>
      <c r="S355" s="41">
        <f t="shared" si="52"/>
        <v>-0.583886511115432</v>
      </c>
      <c r="T355" s="41">
        <f t="shared" si="53"/>
        <v>-0.583886511115432</v>
      </c>
    </row>
    <row r="356" spans="1:20">
      <c r="A356">
        <v>439</v>
      </c>
      <c r="B356">
        <v>561</v>
      </c>
      <c r="C356">
        <v>478</v>
      </c>
      <c r="D356" s="14"/>
      <c r="E356" s="14" t="str">
        <f t="shared" si="45"/>
        <v/>
      </c>
      <c r="F356" s="14" t="str">
        <f t="shared" si="46"/>
        <v/>
      </c>
      <c r="G356" s="14" t="str">
        <f>IF(E356="","",ROUND(IF(E356&lt;60,E356*$M$2,IF(E356&lt;80,425+(E356-60)*$M$3,IF(E356&lt;90,540+(E356-80)*$M$4,IF(E356&lt;110,600+(E356-90)*$M$5)))),0))</f>
        <v/>
      </c>
      <c r="H356" s="14" t="str">
        <f t="shared" si="47"/>
        <v/>
      </c>
      <c r="I356" s="14">
        <f t="shared" si="48"/>
        <v>478</v>
      </c>
      <c r="J356" s="14"/>
      <c r="K356" s="14"/>
      <c r="L356" s="14"/>
      <c r="M356" s="14"/>
      <c r="N356" s="14"/>
      <c r="O356">
        <v>439</v>
      </c>
      <c r="P356">
        <f t="shared" si="49"/>
        <v>561</v>
      </c>
      <c r="Q356">
        <f t="shared" si="50"/>
        <v>478</v>
      </c>
      <c r="R356" s="40">
        <f t="shared" si="51"/>
        <v>561</v>
      </c>
      <c r="S356" s="41">
        <f t="shared" si="52"/>
        <v>0.270605637555547</v>
      </c>
      <c r="T356" s="41">
        <f t="shared" si="53"/>
        <v>0.270605637555547</v>
      </c>
    </row>
    <row r="357" spans="1:20">
      <c r="A357">
        <v>440</v>
      </c>
      <c r="B357">
        <v>453</v>
      </c>
      <c r="C357">
        <v>432</v>
      </c>
      <c r="D357" s="14"/>
      <c r="E357" s="14" t="str">
        <f t="shared" si="45"/>
        <v/>
      </c>
      <c r="F357" s="14" t="str">
        <f t="shared" si="46"/>
        <v/>
      </c>
      <c r="G357" s="14" t="str">
        <f>IF(E357="","",ROUND(IF(E357&lt;60,E357*$M$2,IF(E357&lt;80,425+(E357-60)*$M$3,IF(E357&lt;90,540+(E357-80)*$M$4,IF(E357&lt;110,600+(E357-90)*$M$5)))),0))</f>
        <v/>
      </c>
      <c r="H357" s="14" t="str">
        <f t="shared" si="47"/>
        <v/>
      </c>
      <c r="I357" s="14">
        <f t="shared" si="48"/>
        <v>432</v>
      </c>
      <c r="J357" s="14"/>
      <c r="K357" s="14"/>
      <c r="L357" s="14"/>
      <c r="M357" s="14"/>
      <c r="N357" s="14"/>
      <c r="O357">
        <v>440</v>
      </c>
      <c r="P357">
        <f t="shared" si="49"/>
        <v>453</v>
      </c>
      <c r="Q357">
        <f t="shared" si="50"/>
        <v>432</v>
      </c>
      <c r="R357" s="40">
        <f t="shared" si="51"/>
        <v>499.587702450844</v>
      </c>
      <c r="S357" s="41">
        <f t="shared" si="52"/>
        <v>-0.701178178881481</v>
      </c>
      <c r="T357" s="41">
        <f t="shared" si="53"/>
        <v>-0.701178178881481</v>
      </c>
    </row>
    <row r="358" spans="1:20">
      <c r="A358">
        <v>441</v>
      </c>
      <c r="B358">
        <v>546</v>
      </c>
      <c r="C358">
        <v>520</v>
      </c>
      <c r="D358" s="14"/>
      <c r="E358" s="14" t="str">
        <f t="shared" si="45"/>
        <v/>
      </c>
      <c r="F358" s="14" t="str">
        <f t="shared" si="46"/>
        <v/>
      </c>
      <c r="G358" s="14" t="str">
        <f>IF(E358="","",ROUND(IF(E358&lt;60,E358*$M$2,IF(E358&lt;80,425+(E358-60)*$M$3,IF(E358&lt;90,540+(E358-80)*$M$4,IF(E358&lt;110,600+(E358-90)*$M$5)))),0))</f>
        <v/>
      </c>
      <c r="H358" s="14" t="str">
        <f t="shared" si="47"/>
        <v/>
      </c>
      <c r="I358" s="14">
        <f t="shared" si="48"/>
        <v>520</v>
      </c>
      <c r="J358" s="14"/>
      <c r="K358" s="14"/>
      <c r="L358" s="14"/>
      <c r="M358" s="14"/>
      <c r="N358" s="14"/>
      <c r="O358">
        <v>441</v>
      </c>
      <c r="P358">
        <f t="shared" si="49"/>
        <v>546</v>
      </c>
      <c r="Q358">
        <f t="shared" si="50"/>
        <v>520</v>
      </c>
      <c r="R358" s="40">
        <f t="shared" si="51"/>
        <v>601.355567764905</v>
      </c>
      <c r="S358" s="41">
        <f t="shared" si="52"/>
        <v>0.90918926367168</v>
      </c>
      <c r="T358" s="41">
        <f t="shared" si="53"/>
        <v>0.90918926367168</v>
      </c>
    </row>
    <row r="359" spans="1:20">
      <c r="A359">
        <v>442</v>
      </c>
      <c r="B359">
        <v>516</v>
      </c>
      <c r="C359">
        <v>483</v>
      </c>
      <c r="D359" s="14"/>
      <c r="E359" s="14" t="str">
        <f t="shared" si="45"/>
        <v/>
      </c>
      <c r="F359" s="14" t="str">
        <f t="shared" si="46"/>
        <v/>
      </c>
      <c r="G359" s="14" t="str">
        <f>IF(E359="","",ROUND(IF(E359&lt;60,E359*$M$2,IF(E359&lt;80,425+(E359-60)*$M$3,IF(E359&lt;90,540+(E359-80)*$M$4,IF(E359&lt;110,600+(E359-90)*$M$5)))),0))</f>
        <v/>
      </c>
      <c r="H359" s="14" t="str">
        <f t="shared" si="47"/>
        <v/>
      </c>
      <c r="I359" s="14">
        <f t="shared" si="48"/>
        <v>483</v>
      </c>
      <c r="J359" s="14"/>
      <c r="K359" s="14"/>
      <c r="L359" s="14"/>
      <c r="M359" s="14"/>
      <c r="N359" s="14"/>
      <c r="O359">
        <v>442</v>
      </c>
      <c r="P359">
        <f t="shared" si="49"/>
        <v>516</v>
      </c>
      <c r="Q359">
        <f t="shared" si="50"/>
        <v>483</v>
      </c>
      <c r="R359" s="40">
        <f t="shared" si="51"/>
        <v>558.566806212402</v>
      </c>
      <c r="S359" s="41">
        <f t="shared" si="52"/>
        <v>0.232102952598193</v>
      </c>
      <c r="T359" s="41">
        <f t="shared" si="53"/>
        <v>0.232102952598193</v>
      </c>
    </row>
    <row r="360" spans="1:20">
      <c r="A360">
        <v>443</v>
      </c>
      <c r="B360">
        <v>428</v>
      </c>
      <c r="C360">
        <v>484</v>
      </c>
      <c r="D360" s="14"/>
      <c r="E360" s="14" t="str">
        <f t="shared" si="45"/>
        <v/>
      </c>
      <c r="F360" s="14" t="str">
        <f t="shared" si="46"/>
        <v/>
      </c>
      <c r="G360" s="14" t="str">
        <f>IF(E360="","",ROUND(IF(E360&lt;60,E360*$M$2,IF(E360&lt;80,425+(E360-60)*$M$3,IF(E360&lt;90,540+(E360-80)*$M$4,IF(E360&lt;110,600+(E360-90)*$M$5)))),0))</f>
        <v/>
      </c>
      <c r="H360" s="14" t="str">
        <f t="shared" si="47"/>
        <v/>
      </c>
      <c r="I360" s="14">
        <f t="shared" si="48"/>
        <v>484</v>
      </c>
      <c r="J360" s="14"/>
      <c r="K360" s="14"/>
      <c r="L360" s="14"/>
      <c r="M360" s="14"/>
      <c r="N360" s="14"/>
      <c r="O360">
        <v>443</v>
      </c>
      <c r="P360">
        <f t="shared" si="49"/>
        <v>428</v>
      </c>
      <c r="Q360">
        <f t="shared" si="50"/>
        <v>484</v>
      </c>
      <c r="R360" s="40">
        <f t="shared" si="51"/>
        <v>559.723259227335</v>
      </c>
      <c r="S360" s="41">
        <f t="shared" si="52"/>
        <v>0.250402582627205</v>
      </c>
      <c r="T360" s="41">
        <f t="shared" si="53"/>
        <v>0.250402582627205</v>
      </c>
    </row>
    <row r="361" spans="1:20">
      <c r="A361">
        <v>444</v>
      </c>
      <c r="B361">
        <v>447</v>
      </c>
      <c r="D361" s="14"/>
      <c r="E361" s="14" t="str">
        <f t="shared" si="45"/>
        <v/>
      </c>
      <c r="F361" s="14" t="str">
        <f t="shared" si="46"/>
        <v/>
      </c>
      <c r="G361" s="14" t="str">
        <f>IF(E361="","",ROUND(IF(E361&lt;60,E361*$M$2,IF(E361&lt;80,425+(E361-60)*$M$3,IF(E361&lt;90,540+(E361-80)*$M$4,IF(E361&lt;110,600+(E361-90)*$M$5)))),0))</f>
        <v/>
      </c>
      <c r="H361" s="14" t="str">
        <f t="shared" si="47"/>
        <v/>
      </c>
      <c r="I361" s="14" t="str">
        <f t="shared" si="48"/>
        <v/>
      </c>
      <c r="J361" s="14"/>
      <c r="K361" s="14"/>
      <c r="L361" s="14"/>
      <c r="M361" s="14"/>
      <c r="N361" s="14"/>
      <c r="O361">
        <v>444</v>
      </c>
      <c r="P361">
        <f t="shared" si="49"/>
        <v>447</v>
      </c>
      <c r="Q361" t="str">
        <f t="shared" si="50"/>
        <v/>
      </c>
      <c r="R361" s="40">
        <f t="shared" si="51"/>
        <v>447</v>
      </c>
      <c r="S361" s="41">
        <f t="shared" si="52"/>
        <v>-1.53332223186096</v>
      </c>
      <c r="T361" s="41">
        <f t="shared" si="53"/>
        <v>-1.53332223186096</v>
      </c>
    </row>
    <row r="362" spans="1:20">
      <c r="A362">
        <v>445</v>
      </c>
      <c r="B362">
        <v>599</v>
      </c>
      <c r="C362">
        <v>544</v>
      </c>
      <c r="D362" s="14"/>
      <c r="E362" s="14" t="str">
        <f t="shared" si="45"/>
        <v/>
      </c>
      <c r="F362" s="14" t="str">
        <f t="shared" si="46"/>
        <v/>
      </c>
      <c r="G362" s="14" t="str">
        <f>IF(E362="","",ROUND(IF(E362&lt;60,E362*$M$2,IF(E362&lt;80,425+(E362-60)*$M$3,IF(E362&lt;90,540+(E362-80)*$M$4,IF(E362&lt;110,600+(E362-90)*$M$5)))),0))</f>
        <v/>
      </c>
      <c r="H362" s="14" t="str">
        <f t="shared" si="47"/>
        <v/>
      </c>
      <c r="I362" s="14">
        <f t="shared" si="48"/>
        <v>544</v>
      </c>
      <c r="J362" s="14"/>
      <c r="K362" s="14"/>
      <c r="L362" s="14"/>
      <c r="M362" s="14"/>
      <c r="N362" s="14"/>
      <c r="O362">
        <v>445</v>
      </c>
      <c r="P362">
        <f t="shared" si="49"/>
        <v>599</v>
      </c>
      <c r="Q362">
        <f t="shared" si="50"/>
        <v>544</v>
      </c>
      <c r="R362" s="40">
        <f t="shared" si="51"/>
        <v>629.110440123285</v>
      </c>
      <c r="S362" s="41">
        <f t="shared" si="52"/>
        <v>1.348380384368</v>
      </c>
      <c r="T362" s="41">
        <f t="shared" si="53"/>
        <v>1.348380384368</v>
      </c>
    </row>
    <row r="363" spans="1:20">
      <c r="A363">
        <v>446</v>
      </c>
      <c r="B363">
        <v>470</v>
      </c>
      <c r="C363">
        <v>485</v>
      </c>
      <c r="D363" s="14"/>
      <c r="E363" s="14" t="str">
        <f t="shared" si="45"/>
        <v/>
      </c>
      <c r="F363" s="14" t="str">
        <f t="shared" si="46"/>
        <v/>
      </c>
      <c r="G363" s="14" t="str">
        <f>IF(E363="","",ROUND(IF(E363&lt;60,E363*$M$2,IF(E363&lt;80,425+(E363-60)*$M$3,IF(E363&lt;90,540+(E363-80)*$M$4,IF(E363&lt;110,600+(E363-90)*$M$5)))),0))</f>
        <v/>
      </c>
      <c r="H363" s="14" t="str">
        <f t="shared" si="47"/>
        <v/>
      </c>
      <c r="I363" s="14">
        <f t="shared" si="48"/>
        <v>485</v>
      </c>
      <c r="J363" s="14"/>
      <c r="K363" s="14"/>
      <c r="L363" s="14"/>
      <c r="M363" s="14"/>
      <c r="N363" s="14"/>
      <c r="O363">
        <v>446</v>
      </c>
      <c r="P363">
        <f t="shared" si="49"/>
        <v>470</v>
      </c>
      <c r="Q363">
        <f t="shared" si="50"/>
        <v>485</v>
      </c>
      <c r="R363" s="40">
        <f t="shared" si="51"/>
        <v>560.879712242267</v>
      </c>
      <c r="S363" s="41">
        <f t="shared" si="52"/>
        <v>0.268702212656218</v>
      </c>
      <c r="T363" s="41">
        <f t="shared" si="53"/>
        <v>0.268702212656218</v>
      </c>
    </row>
    <row r="364" spans="1:20">
      <c r="A364">
        <v>447</v>
      </c>
      <c r="B364">
        <v>564</v>
      </c>
      <c r="C364">
        <v>536</v>
      </c>
      <c r="D364" s="14"/>
      <c r="E364" s="14" t="str">
        <f t="shared" si="45"/>
        <v/>
      </c>
      <c r="F364" s="14" t="str">
        <f t="shared" si="46"/>
        <v/>
      </c>
      <c r="G364" s="14" t="str">
        <f>IF(E364="","",ROUND(IF(E364&lt;60,E364*$M$2,IF(E364&lt;80,425+(E364-60)*$M$3,IF(E364&lt;90,540+(E364-80)*$M$4,IF(E364&lt;110,600+(E364-90)*$M$5)))),0))</f>
        <v/>
      </c>
      <c r="H364" s="14" t="str">
        <f t="shared" si="47"/>
        <v/>
      </c>
      <c r="I364" s="14">
        <f t="shared" si="48"/>
        <v>536</v>
      </c>
      <c r="J364" s="14"/>
      <c r="K364" s="14"/>
      <c r="L364" s="14"/>
      <c r="M364" s="14"/>
      <c r="N364" s="14"/>
      <c r="O364">
        <v>447</v>
      </c>
      <c r="P364">
        <f t="shared" si="49"/>
        <v>564</v>
      </c>
      <c r="Q364">
        <f t="shared" si="50"/>
        <v>536</v>
      </c>
      <c r="R364" s="40">
        <f t="shared" si="51"/>
        <v>619.858816003825</v>
      </c>
      <c r="S364" s="41">
        <f t="shared" si="52"/>
        <v>1.20198334413589</v>
      </c>
      <c r="T364" s="41">
        <f t="shared" si="53"/>
        <v>1.20198334413589</v>
      </c>
    </row>
    <row r="365" spans="1:20">
      <c r="A365">
        <v>448</v>
      </c>
      <c r="B365">
        <v>500</v>
      </c>
      <c r="C365">
        <v>466</v>
      </c>
      <c r="D365" s="14"/>
      <c r="E365" s="14" t="str">
        <f t="shared" si="45"/>
        <v/>
      </c>
      <c r="F365" s="14" t="str">
        <f t="shared" si="46"/>
        <v/>
      </c>
      <c r="G365" s="14" t="str">
        <f>IF(E365="","",ROUND(IF(E365&lt;60,E365*$M$2,IF(E365&lt;80,425+(E365-60)*$M$3,IF(E365&lt;90,540+(E365-80)*$M$4,IF(E365&lt;110,600+(E365-90)*$M$5)))),0))</f>
        <v/>
      </c>
      <c r="H365" s="14" t="str">
        <f t="shared" si="47"/>
        <v/>
      </c>
      <c r="I365" s="14">
        <f t="shared" si="48"/>
        <v>466</v>
      </c>
      <c r="J365" s="14"/>
      <c r="K365" s="14"/>
      <c r="L365" s="14"/>
      <c r="M365" s="14"/>
      <c r="N365" s="14"/>
      <c r="O365">
        <v>448</v>
      </c>
      <c r="P365">
        <f t="shared" si="49"/>
        <v>500</v>
      </c>
      <c r="Q365">
        <f t="shared" si="50"/>
        <v>466</v>
      </c>
      <c r="R365" s="40">
        <f t="shared" si="51"/>
        <v>538.90710495855</v>
      </c>
      <c r="S365" s="41">
        <f t="shared" si="52"/>
        <v>-0.0789907578950327</v>
      </c>
      <c r="T365" s="41">
        <f t="shared" si="53"/>
        <v>-0.0789907578950327</v>
      </c>
    </row>
    <row r="366" spans="1:20">
      <c r="A366">
        <v>449</v>
      </c>
      <c r="B366">
        <v>596</v>
      </c>
      <c r="C366">
        <v>591</v>
      </c>
      <c r="D366" s="14"/>
      <c r="E366" s="14" t="str">
        <f t="shared" si="45"/>
        <v/>
      </c>
      <c r="F366" s="14" t="str">
        <f t="shared" si="46"/>
        <v/>
      </c>
      <c r="G366" s="14" t="str">
        <f>IF(E366="","",ROUND(IF(E366&lt;60,E366*$M$2,IF(E366&lt;80,425+(E366-60)*$M$3,IF(E366&lt;90,540+(E366-80)*$M$4,IF(E366&lt;110,600+(E366-90)*$M$5)))),0))</f>
        <v/>
      </c>
      <c r="H366" s="14" t="str">
        <f t="shared" si="47"/>
        <v/>
      </c>
      <c r="I366" s="14">
        <f t="shared" si="48"/>
        <v>591</v>
      </c>
      <c r="J366" s="14"/>
      <c r="K366" s="14"/>
      <c r="L366" s="14"/>
      <c r="M366" s="14"/>
      <c r="N366" s="14"/>
      <c r="O366">
        <v>449</v>
      </c>
      <c r="P366">
        <f t="shared" si="49"/>
        <v>596</v>
      </c>
      <c r="Q366">
        <f t="shared" si="50"/>
        <v>591</v>
      </c>
      <c r="R366" s="40">
        <f t="shared" si="51"/>
        <v>683.463731825113</v>
      </c>
      <c r="S366" s="41">
        <f t="shared" si="52"/>
        <v>2.20846299573162</v>
      </c>
      <c r="T366" s="41">
        <f t="shared" si="53"/>
        <v>2.20846299573162</v>
      </c>
    </row>
    <row r="367" spans="1:20">
      <c r="A367">
        <v>451</v>
      </c>
      <c r="B367">
        <v>466</v>
      </c>
      <c r="C367">
        <v>466</v>
      </c>
      <c r="D367" s="14"/>
      <c r="E367" s="14" t="str">
        <f t="shared" si="45"/>
        <v/>
      </c>
      <c r="F367" s="14" t="str">
        <f t="shared" si="46"/>
        <v/>
      </c>
      <c r="G367" s="14" t="str">
        <f>IF(E367="","",ROUND(IF(E367&lt;60,E367*$M$2,IF(E367&lt;80,425+(E367-60)*$M$3,IF(E367&lt;90,540+(E367-80)*$M$4,IF(E367&lt;110,600+(E367-90)*$M$5)))),0))</f>
        <v/>
      </c>
      <c r="H367" s="14" t="str">
        <f t="shared" si="47"/>
        <v/>
      </c>
      <c r="I367" s="14">
        <f t="shared" si="48"/>
        <v>466</v>
      </c>
      <c r="J367" s="14"/>
      <c r="K367" s="14"/>
      <c r="L367" s="14"/>
      <c r="M367" s="14"/>
      <c r="N367" s="14"/>
      <c r="O367">
        <v>451</v>
      </c>
      <c r="P367">
        <f t="shared" si="49"/>
        <v>466</v>
      </c>
      <c r="Q367">
        <f t="shared" si="50"/>
        <v>466</v>
      </c>
      <c r="R367" s="40">
        <f t="shared" si="51"/>
        <v>538.90710495855</v>
      </c>
      <c r="S367" s="41">
        <f t="shared" si="52"/>
        <v>-0.0789907578950327</v>
      </c>
      <c r="T367" s="41">
        <f t="shared" si="53"/>
        <v>-0.0789907578950327</v>
      </c>
    </row>
    <row r="368" spans="1:20">
      <c r="A368">
        <v>452</v>
      </c>
      <c r="B368">
        <v>551</v>
      </c>
      <c r="C368">
        <v>549</v>
      </c>
      <c r="D368" s="14"/>
      <c r="E368" s="14" t="str">
        <f t="shared" si="45"/>
        <v/>
      </c>
      <c r="F368" s="14" t="str">
        <f t="shared" si="46"/>
        <v/>
      </c>
      <c r="G368" s="14" t="str">
        <f>IF(E368="","",ROUND(IF(E368&lt;60,E368*$M$2,IF(E368&lt;80,425+(E368-60)*$M$3,IF(E368&lt;90,540+(E368-80)*$M$4,IF(E368&lt;110,600+(E368-90)*$M$5)))),0))</f>
        <v/>
      </c>
      <c r="H368" s="14" t="str">
        <f t="shared" si="47"/>
        <v/>
      </c>
      <c r="I368" s="14">
        <f t="shared" si="48"/>
        <v>549</v>
      </c>
      <c r="J368" s="14"/>
      <c r="K368" s="14"/>
      <c r="L368" s="14"/>
      <c r="M368" s="14"/>
      <c r="N368" s="14"/>
      <c r="O368">
        <v>452</v>
      </c>
      <c r="P368">
        <f t="shared" si="49"/>
        <v>551</v>
      </c>
      <c r="Q368">
        <f t="shared" si="50"/>
        <v>549</v>
      </c>
      <c r="R368" s="40">
        <f t="shared" si="51"/>
        <v>634.892705197948</v>
      </c>
      <c r="S368" s="41">
        <f t="shared" si="52"/>
        <v>1.43987853451306</v>
      </c>
      <c r="T368" s="41">
        <f t="shared" si="53"/>
        <v>1.43987853451306</v>
      </c>
    </row>
    <row r="369" spans="1:20">
      <c r="A369">
        <v>453</v>
      </c>
      <c r="B369">
        <v>434</v>
      </c>
      <c r="C369">
        <v>443</v>
      </c>
      <c r="D369" s="14"/>
      <c r="E369" s="14" t="str">
        <f t="shared" si="45"/>
        <v/>
      </c>
      <c r="F369" s="14" t="str">
        <f t="shared" si="46"/>
        <v/>
      </c>
      <c r="G369" s="14" t="str">
        <f>IF(E369="","",ROUND(IF(E369&lt;60,E369*$M$2,IF(E369&lt;80,425+(E369-60)*$M$3,IF(E369&lt;90,540+(E369-80)*$M$4,IF(E369&lt;110,600+(E369-90)*$M$5)))),0))</f>
        <v/>
      </c>
      <c r="H369" s="14" t="str">
        <f t="shared" si="47"/>
        <v/>
      </c>
      <c r="I369" s="14">
        <f t="shared" si="48"/>
        <v>443</v>
      </c>
      <c r="J369" s="14"/>
      <c r="K369" s="14"/>
      <c r="L369" s="14"/>
      <c r="M369" s="14"/>
      <c r="N369" s="14"/>
      <c r="O369">
        <v>453</v>
      </c>
      <c r="P369">
        <f t="shared" si="49"/>
        <v>434</v>
      </c>
      <c r="Q369">
        <f t="shared" si="50"/>
        <v>443</v>
      </c>
      <c r="R369" s="40">
        <f t="shared" si="51"/>
        <v>512.308685615102</v>
      </c>
      <c r="S369" s="41">
        <f t="shared" si="52"/>
        <v>-0.499882248562336</v>
      </c>
      <c r="T369" s="41">
        <f t="shared" si="53"/>
        <v>-0.499882248562336</v>
      </c>
    </row>
    <row r="370" spans="1:20">
      <c r="A370">
        <v>455</v>
      </c>
      <c r="B370">
        <v>480</v>
      </c>
      <c r="C370">
        <v>484</v>
      </c>
      <c r="D370" s="14"/>
      <c r="E370" s="14" t="str">
        <f t="shared" si="45"/>
        <v/>
      </c>
      <c r="F370" s="14" t="str">
        <f t="shared" si="46"/>
        <v/>
      </c>
      <c r="G370" s="14" t="str">
        <f>IF(E370="","",ROUND(IF(E370&lt;60,E370*$M$2,IF(E370&lt;80,425+(E370-60)*$M$3,IF(E370&lt;90,540+(E370-80)*$M$4,IF(E370&lt;110,600+(E370-90)*$M$5)))),0))</f>
        <v/>
      </c>
      <c r="H370" s="14" t="str">
        <f t="shared" si="47"/>
        <v/>
      </c>
      <c r="I370" s="14">
        <f t="shared" si="48"/>
        <v>484</v>
      </c>
      <c r="J370" s="14"/>
      <c r="K370" s="14"/>
      <c r="L370" s="14"/>
      <c r="M370" s="14"/>
      <c r="N370" s="14"/>
      <c r="O370">
        <v>455</v>
      </c>
      <c r="P370">
        <f t="shared" si="49"/>
        <v>480</v>
      </c>
      <c r="Q370">
        <f t="shared" si="50"/>
        <v>484</v>
      </c>
      <c r="R370" s="40">
        <f t="shared" si="51"/>
        <v>559.723259227335</v>
      </c>
      <c r="S370" s="41">
        <f t="shared" si="52"/>
        <v>0.250402582627205</v>
      </c>
      <c r="T370" s="41">
        <f t="shared" si="53"/>
        <v>0.250402582627205</v>
      </c>
    </row>
    <row r="371" spans="1:20">
      <c r="A371">
        <v>458</v>
      </c>
      <c r="B371">
        <v>574</v>
      </c>
      <c r="D371" s="14"/>
      <c r="E371" s="14" t="str">
        <f t="shared" si="45"/>
        <v/>
      </c>
      <c r="F371" s="14" t="str">
        <f t="shared" si="46"/>
        <v/>
      </c>
      <c r="G371" s="14" t="str">
        <f>IF(E371="","",ROUND(IF(E371&lt;60,E371*$M$2,IF(E371&lt;80,425+(E371-60)*$M$3,IF(E371&lt;90,540+(E371-80)*$M$4,IF(E371&lt;110,600+(E371-90)*$M$5)))),0))</f>
        <v/>
      </c>
      <c r="H371" s="14" t="str">
        <f t="shared" si="47"/>
        <v/>
      </c>
      <c r="I371" s="14" t="str">
        <f t="shared" si="48"/>
        <v/>
      </c>
      <c r="J371" s="14"/>
      <c r="K371" s="14"/>
      <c r="L371" s="14"/>
      <c r="M371" s="14"/>
      <c r="N371" s="14"/>
      <c r="O371">
        <v>458</v>
      </c>
      <c r="P371">
        <f t="shared" si="49"/>
        <v>574</v>
      </c>
      <c r="Q371" t="str">
        <f t="shared" si="50"/>
        <v/>
      </c>
      <c r="R371" s="40">
        <f t="shared" si="51"/>
        <v>574</v>
      </c>
      <c r="S371" s="41">
        <f t="shared" si="52"/>
        <v>0.476316710383746</v>
      </c>
      <c r="T371" s="41">
        <f t="shared" si="53"/>
        <v>0.476316710383746</v>
      </c>
    </row>
    <row r="372" spans="1:20">
      <c r="A372">
        <v>459</v>
      </c>
      <c r="B372">
        <v>490</v>
      </c>
      <c r="D372" s="14"/>
      <c r="E372" s="14" t="str">
        <f t="shared" si="45"/>
        <v/>
      </c>
      <c r="F372" s="14" t="str">
        <f t="shared" si="46"/>
        <v/>
      </c>
      <c r="G372" s="14" t="str">
        <f>IF(E372="","",ROUND(IF(E372&lt;60,E372*$M$2,IF(E372&lt;80,425+(E372-60)*$M$3,IF(E372&lt;90,540+(E372-80)*$M$4,IF(E372&lt;110,600+(E372-90)*$M$5)))),0))</f>
        <v/>
      </c>
      <c r="H372" s="14" t="str">
        <f t="shared" si="47"/>
        <v/>
      </c>
      <c r="I372" s="14" t="str">
        <f t="shared" si="48"/>
        <v/>
      </c>
      <c r="J372" s="14"/>
      <c r="K372" s="14"/>
      <c r="L372" s="14"/>
      <c r="M372" s="14"/>
      <c r="N372" s="14"/>
      <c r="O372">
        <v>459</v>
      </c>
      <c r="P372">
        <f t="shared" si="49"/>
        <v>490</v>
      </c>
      <c r="Q372" t="str">
        <f t="shared" si="50"/>
        <v/>
      </c>
      <c r="R372" s="40">
        <f t="shared" si="51"/>
        <v>490</v>
      </c>
      <c r="S372" s="41">
        <f t="shared" si="52"/>
        <v>-0.852893298659999</v>
      </c>
      <c r="T372" s="41">
        <f t="shared" si="53"/>
        <v>-0.852893298659999</v>
      </c>
    </row>
    <row r="373" spans="1:20">
      <c r="A373">
        <v>460</v>
      </c>
      <c r="B373">
        <v>455</v>
      </c>
      <c r="D373" s="14"/>
      <c r="E373" s="14" t="str">
        <f t="shared" si="45"/>
        <v/>
      </c>
      <c r="F373" s="14" t="str">
        <f t="shared" si="46"/>
        <v/>
      </c>
      <c r="G373" s="14" t="str">
        <f>IF(E373="","",ROUND(IF(E373&lt;60,E373*$M$2,IF(E373&lt;80,425+(E373-60)*$M$3,IF(E373&lt;90,540+(E373-80)*$M$4,IF(E373&lt;110,600+(E373-90)*$M$5)))),0))</f>
        <v/>
      </c>
      <c r="H373" s="14" t="str">
        <f t="shared" si="47"/>
        <v/>
      </c>
      <c r="I373" s="14" t="str">
        <f t="shared" si="48"/>
        <v/>
      </c>
      <c r="J373" s="14"/>
      <c r="K373" s="14"/>
      <c r="L373" s="14"/>
      <c r="M373" s="14"/>
      <c r="N373" s="14"/>
      <c r="O373">
        <v>460</v>
      </c>
      <c r="P373">
        <f t="shared" si="49"/>
        <v>455</v>
      </c>
      <c r="Q373" t="str">
        <f t="shared" si="50"/>
        <v/>
      </c>
      <c r="R373" s="40">
        <f t="shared" si="51"/>
        <v>455</v>
      </c>
      <c r="S373" s="41">
        <f t="shared" si="52"/>
        <v>-1.40673080242823</v>
      </c>
      <c r="T373" s="41">
        <f t="shared" si="53"/>
        <v>-1.40673080242823</v>
      </c>
    </row>
    <row r="374" spans="1:20">
      <c r="A374">
        <v>461</v>
      </c>
      <c r="B374">
        <v>582</v>
      </c>
      <c r="D374" s="14"/>
      <c r="E374" s="14" t="str">
        <f t="shared" si="45"/>
        <v/>
      </c>
      <c r="F374" s="14" t="str">
        <f t="shared" si="46"/>
        <v/>
      </c>
      <c r="G374" s="14" t="str">
        <f>IF(E374="","",ROUND(IF(E374&lt;60,E374*$M$2,IF(E374&lt;80,425+(E374-60)*$M$3,IF(E374&lt;90,540+(E374-80)*$M$4,IF(E374&lt;110,600+(E374-90)*$M$5)))),0))</f>
        <v/>
      </c>
      <c r="H374" s="14" t="str">
        <f t="shared" si="47"/>
        <v/>
      </c>
      <c r="I374" s="14" t="str">
        <f t="shared" si="48"/>
        <v/>
      </c>
      <c r="J374" s="14"/>
      <c r="K374" s="14"/>
      <c r="L374" s="14"/>
      <c r="M374" s="14"/>
      <c r="N374" s="14"/>
      <c r="O374">
        <v>461</v>
      </c>
      <c r="P374">
        <f t="shared" si="49"/>
        <v>582</v>
      </c>
      <c r="Q374" t="str">
        <f t="shared" si="50"/>
        <v/>
      </c>
      <c r="R374" s="40">
        <f t="shared" si="51"/>
        <v>582</v>
      </c>
      <c r="S374" s="41">
        <f t="shared" si="52"/>
        <v>0.602908139816484</v>
      </c>
      <c r="T374" s="41">
        <f t="shared" si="53"/>
        <v>0.602908139816484</v>
      </c>
    </row>
    <row r="375" spans="1:20">
      <c r="A375">
        <v>462</v>
      </c>
      <c r="B375">
        <v>557</v>
      </c>
      <c r="C375">
        <v>541</v>
      </c>
      <c r="D375" s="14"/>
      <c r="E375" s="14" t="str">
        <f t="shared" si="45"/>
        <v/>
      </c>
      <c r="F375" s="14" t="str">
        <f t="shared" si="46"/>
        <v/>
      </c>
      <c r="G375" s="14" t="str">
        <f>IF(E375="","",ROUND(IF(E375&lt;60,E375*$M$2,IF(E375&lt;80,425+(E375-60)*$M$3,IF(E375&lt;90,540+(E375-80)*$M$4,IF(E375&lt;110,600+(E375-90)*$M$5)))),0))</f>
        <v/>
      </c>
      <c r="H375" s="14" t="str">
        <f t="shared" si="47"/>
        <v/>
      </c>
      <c r="I375" s="14">
        <f t="shared" si="48"/>
        <v>541</v>
      </c>
      <c r="J375" s="14"/>
      <c r="K375" s="14"/>
      <c r="L375" s="14"/>
      <c r="M375" s="14"/>
      <c r="N375" s="14"/>
      <c r="O375">
        <v>462</v>
      </c>
      <c r="P375">
        <f t="shared" si="49"/>
        <v>557</v>
      </c>
      <c r="Q375">
        <f t="shared" si="50"/>
        <v>541</v>
      </c>
      <c r="R375" s="40">
        <f t="shared" si="51"/>
        <v>625.641081078488</v>
      </c>
      <c r="S375" s="41">
        <f t="shared" si="52"/>
        <v>1.29348149428096</v>
      </c>
      <c r="T375" s="41">
        <f t="shared" si="53"/>
        <v>1.29348149428096</v>
      </c>
    </row>
    <row r="376" spans="1:20">
      <c r="A376">
        <v>463</v>
      </c>
      <c r="B376">
        <v>480</v>
      </c>
      <c r="D376" s="14"/>
      <c r="E376" s="14" t="str">
        <f t="shared" si="45"/>
        <v/>
      </c>
      <c r="F376" s="14" t="str">
        <f t="shared" si="46"/>
        <v/>
      </c>
      <c r="G376" s="14" t="str">
        <f>IF(E376="","",ROUND(IF(E376&lt;60,E376*$M$2,IF(E376&lt;80,425+(E376-60)*$M$3,IF(E376&lt;90,540+(E376-80)*$M$4,IF(E376&lt;110,600+(E376-90)*$M$5)))),0))</f>
        <v/>
      </c>
      <c r="H376" s="14" t="str">
        <f t="shared" si="47"/>
        <v/>
      </c>
      <c r="I376" s="14" t="str">
        <f t="shared" si="48"/>
        <v/>
      </c>
      <c r="J376" s="14"/>
      <c r="K376" s="14"/>
      <c r="L376" s="14"/>
      <c r="M376" s="14"/>
      <c r="N376" s="14"/>
      <c r="O376">
        <v>463</v>
      </c>
      <c r="P376">
        <f t="shared" si="49"/>
        <v>480</v>
      </c>
      <c r="Q376" t="str">
        <f t="shared" si="50"/>
        <v/>
      </c>
      <c r="R376" s="40">
        <f t="shared" si="51"/>
        <v>480</v>
      </c>
      <c r="S376" s="41">
        <f t="shared" si="52"/>
        <v>-1.01113258545092</v>
      </c>
      <c r="T376" s="41">
        <f t="shared" si="53"/>
        <v>-1.01113258545092</v>
      </c>
    </row>
    <row r="377" spans="1:20">
      <c r="A377">
        <v>465</v>
      </c>
      <c r="B377">
        <v>494</v>
      </c>
      <c r="C377">
        <v>449</v>
      </c>
      <c r="D377" s="14"/>
      <c r="E377" s="14" t="str">
        <f t="shared" si="45"/>
        <v/>
      </c>
      <c r="F377" s="14" t="str">
        <f t="shared" si="46"/>
        <v/>
      </c>
      <c r="G377" s="14" t="str">
        <f>IF(E377="","",ROUND(IF(E377&lt;60,E377*$M$2,IF(E377&lt;80,425+(E377-60)*$M$3,IF(E377&lt;90,540+(E377-80)*$M$4,IF(E377&lt;110,600+(E377-90)*$M$5)))),0))</f>
        <v/>
      </c>
      <c r="H377" s="14" t="str">
        <f t="shared" si="47"/>
        <v/>
      </c>
      <c r="I377" s="14">
        <f t="shared" si="48"/>
        <v>449</v>
      </c>
      <c r="J377" s="14"/>
      <c r="K377" s="14"/>
      <c r="L377" s="14"/>
      <c r="M377" s="14"/>
      <c r="N377" s="14"/>
      <c r="O377">
        <v>465</v>
      </c>
      <c r="P377">
        <f t="shared" si="49"/>
        <v>494</v>
      </c>
      <c r="Q377">
        <f t="shared" si="50"/>
        <v>449</v>
      </c>
      <c r="R377" s="40">
        <f t="shared" si="51"/>
        <v>519.247403704697</v>
      </c>
      <c r="S377" s="41">
        <f t="shared" si="52"/>
        <v>-0.390084468388256</v>
      </c>
      <c r="T377" s="41">
        <f t="shared" si="53"/>
        <v>-0.390084468388256</v>
      </c>
    </row>
    <row r="378" spans="1:20">
      <c r="A378">
        <v>466</v>
      </c>
      <c r="B378">
        <v>548</v>
      </c>
      <c r="C378">
        <v>490</v>
      </c>
      <c r="D378" s="14"/>
      <c r="E378" s="14" t="str">
        <f t="shared" si="45"/>
        <v/>
      </c>
      <c r="F378" s="14" t="str">
        <f t="shared" si="46"/>
        <v/>
      </c>
      <c r="G378" s="14" t="str">
        <f>IF(E378="","",ROUND(IF(E378&lt;60,E378*$M$2,IF(E378&lt;80,425+(E378-60)*$M$3,IF(E378&lt;90,540+(E378-80)*$M$4,IF(E378&lt;110,600+(E378-90)*$M$5)))),0))</f>
        <v/>
      </c>
      <c r="H378" s="14" t="str">
        <f t="shared" si="47"/>
        <v/>
      </c>
      <c r="I378" s="14">
        <f t="shared" si="48"/>
        <v>490</v>
      </c>
      <c r="J378" s="14"/>
      <c r="K378" s="14"/>
      <c r="L378" s="14"/>
      <c r="M378" s="14"/>
      <c r="N378" s="14"/>
      <c r="O378">
        <v>466</v>
      </c>
      <c r="P378">
        <f t="shared" si="49"/>
        <v>548</v>
      </c>
      <c r="Q378">
        <f t="shared" si="50"/>
        <v>490</v>
      </c>
      <c r="R378" s="40">
        <f t="shared" si="51"/>
        <v>566.66197731693</v>
      </c>
      <c r="S378" s="41">
        <f t="shared" si="52"/>
        <v>0.360200362801284</v>
      </c>
      <c r="T378" s="41">
        <f t="shared" si="53"/>
        <v>0.360200362801284</v>
      </c>
    </row>
    <row r="379" spans="1:20">
      <c r="A379">
        <v>467</v>
      </c>
      <c r="B379">
        <v>432</v>
      </c>
      <c r="D379" s="14"/>
      <c r="E379" s="14" t="str">
        <f t="shared" si="45"/>
        <v/>
      </c>
      <c r="F379" s="14" t="str">
        <f t="shared" si="46"/>
        <v/>
      </c>
      <c r="G379" s="14" t="str">
        <f>IF(E379="","",ROUND(IF(E379&lt;60,E379*$M$2,IF(E379&lt;80,425+(E379-60)*$M$3,IF(E379&lt;90,540+(E379-80)*$M$4,IF(E379&lt;110,600+(E379-90)*$M$5)))),0))</f>
        <v/>
      </c>
      <c r="H379" s="14" t="str">
        <f t="shared" si="47"/>
        <v/>
      </c>
      <c r="I379" s="14" t="str">
        <f t="shared" si="48"/>
        <v/>
      </c>
      <c r="J379" s="14"/>
      <c r="K379" s="14"/>
      <c r="L379" s="14"/>
      <c r="M379" s="14"/>
      <c r="N379" s="14"/>
      <c r="O379">
        <v>467</v>
      </c>
      <c r="P379">
        <f t="shared" si="49"/>
        <v>432</v>
      </c>
      <c r="Q379" t="str">
        <f t="shared" si="50"/>
        <v/>
      </c>
      <c r="R379" s="40">
        <f t="shared" si="51"/>
        <v>432</v>
      </c>
      <c r="S379" s="41">
        <f t="shared" si="52"/>
        <v>-1.77068116204735</v>
      </c>
      <c r="T379" s="41">
        <f t="shared" si="53"/>
        <v>-1.77068116204735</v>
      </c>
    </row>
    <row r="380" spans="1:20">
      <c r="A380">
        <v>468</v>
      </c>
      <c r="B380">
        <v>534</v>
      </c>
      <c r="C380">
        <v>493</v>
      </c>
      <c r="D380" s="14"/>
      <c r="E380" s="14" t="str">
        <f t="shared" si="45"/>
        <v/>
      </c>
      <c r="F380" s="14" t="str">
        <f t="shared" si="46"/>
        <v/>
      </c>
      <c r="G380" s="14" t="str">
        <f>IF(E380="","",ROUND(IF(E380&lt;60,E380*$M$2,IF(E380&lt;80,425+(E380-60)*$M$3,IF(E380&lt;90,540+(E380-80)*$M$4,IF(E380&lt;110,600+(E380-90)*$M$5)))),0))</f>
        <v/>
      </c>
      <c r="H380" s="14" t="str">
        <f t="shared" si="47"/>
        <v/>
      </c>
      <c r="I380" s="14">
        <f t="shared" si="48"/>
        <v>493</v>
      </c>
      <c r="J380" s="14"/>
      <c r="K380" s="14"/>
      <c r="L380" s="14"/>
      <c r="M380" s="14"/>
      <c r="N380" s="14"/>
      <c r="O380">
        <v>468</v>
      </c>
      <c r="P380">
        <f t="shared" si="49"/>
        <v>534</v>
      </c>
      <c r="Q380">
        <f t="shared" si="50"/>
        <v>493</v>
      </c>
      <c r="R380" s="40">
        <f t="shared" si="51"/>
        <v>570.131336361727</v>
      </c>
      <c r="S380" s="41">
        <f t="shared" si="52"/>
        <v>0.415099252888324</v>
      </c>
      <c r="T380" s="41">
        <f t="shared" si="53"/>
        <v>0.415099252888324</v>
      </c>
    </row>
    <row r="381" spans="1:20">
      <c r="A381">
        <v>469</v>
      </c>
      <c r="B381">
        <v>427</v>
      </c>
      <c r="D381" s="14"/>
      <c r="E381" s="14" t="str">
        <f t="shared" si="45"/>
        <v/>
      </c>
      <c r="F381" s="14" t="str">
        <f t="shared" si="46"/>
        <v/>
      </c>
      <c r="G381" s="14" t="str">
        <f>IF(E381="","",ROUND(IF(E381&lt;60,E381*$M$2,IF(E381&lt;80,425+(E381-60)*$M$3,IF(E381&lt;90,540+(E381-80)*$M$4,IF(E381&lt;110,600+(E381-90)*$M$5)))),0))</f>
        <v/>
      </c>
      <c r="H381" s="14" t="str">
        <f t="shared" si="47"/>
        <v/>
      </c>
      <c r="I381" s="14" t="str">
        <f t="shared" si="48"/>
        <v/>
      </c>
      <c r="J381" s="14"/>
      <c r="K381" s="14"/>
      <c r="L381" s="14"/>
      <c r="M381" s="14"/>
      <c r="N381" s="14"/>
      <c r="O381">
        <v>469</v>
      </c>
      <c r="P381">
        <f t="shared" si="49"/>
        <v>427</v>
      </c>
      <c r="Q381" t="str">
        <f t="shared" si="50"/>
        <v/>
      </c>
      <c r="R381" s="40">
        <f t="shared" si="51"/>
        <v>427</v>
      </c>
      <c r="S381" s="41">
        <f t="shared" si="52"/>
        <v>-1.84980080544281</v>
      </c>
      <c r="T381" s="41">
        <f t="shared" si="53"/>
        <v>-1.84980080544281</v>
      </c>
    </row>
    <row r="382" spans="1:20">
      <c r="A382">
        <v>470</v>
      </c>
      <c r="B382">
        <v>466</v>
      </c>
      <c r="D382" s="14"/>
      <c r="E382" s="14" t="str">
        <f t="shared" si="45"/>
        <v/>
      </c>
      <c r="F382" s="14" t="str">
        <f t="shared" si="46"/>
        <v/>
      </c>
      <c r="G382" s="14" t="str">
        <f>IF(E382="","",ROUND(IF(E382&lt;60,E382*$M$2,IF(E382&lt;80,425+(E382-60)*$M$3,IF(E382&lt;90,540+(E382-80)*$M$4,IF(E382&lt;110,600+(E382-90)*$M$5)))),0))</f>
        <v/>
      </c>
      <c r="H382" s="14" t="str">
        <f t="shared" si="47"/>
        <v/>
      </c>
      <c r="I382" s="14" t="str">
        <f t="shared" si="48"/>
        <v/>
      </c>
      <c r="J382" s="14"/>
      <c r="K382" s="14"/>
      <c r="L382" s="14"/>
      <c r="M382" s="14"/>
      <c r="N382" s="14"/>
      <c r="O382">
        <v>470</v>
      </c>
      <c r="P382">
        <f t="shared" si="49"/>
        <v>466</v>
      </c>
      <c r="Q382" t="str">
        <f t="shared" si="50"/>
        <v/>
      </c>
      <c r="R382" s="40">
        <f t="shared" si="51"/>
        <v>466</v>
      </c>
      <c r="S382" s="41">
        <f t="shared" si="52"/>
        <v>-1.23266758695821</v>
      </c>
      <c r="T382" s="41">
        <f t="shared" si="53"/>
        <v>-1.23266758695821</v>
      </c>
    </row>
    <row r="383" spans="1:20">
      <c r="A383">
        <v>472</v>
      </c>
      <c r="B383">
        <v>524</v>
      </c>
      <c r="D383" s="14"/>
      <c r="E383" s="14" t="str">
        <f t="shared" si="45"/>
        <v/>
      </c>
      <c r="F383" s="14" t="str">
        <f t="shared" si="46"/>
        <v/>
      </c>
      <c r="G383" s="14" t="str">
        <f>IF(E383="","",ROUND(IF(E383&lt;60,E383*$M$2,IF(E383&lt;80,425+(E383-60)*$M$3,IF(E383&lt;90,540+(E383-80)*$M$4,IF(E383&lt;110,600+(E383-90)*$M$5)))),0))</f>
        <v/>
      </c>
      <c r="H383" s="14" t="str">
        <f t="shared" si="47"/>
        <v/>
      </c>
      <c r="I383" s="14" t="str">
        <f t="shared" si="48"/>
        <v/>
      </c>
      <c r="J383" s="14"/>
      <c r="K383" s="14"/>
      <c r="L383" s="14"/>
      <c r="M383" s="14"/>
      <c r="N383" s="14"/>
      <c r="O383">
        <v>472</v>
      </c>
      <c r="P383">
        <f t="shared" si="49"/>
        <v>524</v>
      </c>
      <c r="Q383" t="str">
        <f t="shared" si="50"/>
        <v/>
      </c>
      <c r="R383" s="40">
        <f t="shared" si="51"/>
        <v>524</v>
      </c>
      <c r="S383" s="41">
        <f t="shared" si="52"/>
        <v>-0.314879723570864</v>
      </c>
      <c r="T383" s="41">
        <f t="shared" si="53"/>
        <v>-0.314879723570864</v>
      </c>
    </row>
    <row r="384" spans="1:20">
      <c r="A384">
        <v>473</v>
      </c>
      <c r="B384">
        <v>435</v>
      </c>
      <c r="C384">
        <v>459</v>
      </c>
      <c r="D384" s="14"/>
      <c r="E384" s="14" t="str">
        <f t="shared" si="45"/>
        <v/>
      </c>
      <c r="F384" s="14" t="str">
        <f t="shared" si="46"/>
        <v/>
      </c>
      <c r="G384" s="14" t="str">
        <f>IF(E384="","",ROUND(IF(E384&lt;60,E384*$M$2,IF(E384&lt;80,425+(E384-60)*$M$3,IF(E384&lt;90,540+(E384-80)*$M$4,IF(E384&lt;110,600+(E384-90)*$M$5)))),0))</f>
        <v/>
      </c>
      <c r="H384" s="14" t="str">
        <f t="shared" si="47"/>
        <v/>
      </c>
      <c r="I384" s="14">
        <f t="shared" si="48"/>
        <v>459</v>
      </c>
      <c r="J384" s="14"/>
      <c r="K384" s="14"/>
      <c r="L384" s="14"/>
      <c r="M384" s="14"/>
      <c r="N384" s="14"/>
      <c r="O384">
        <v>473</v>
      </c>
      <c r="P384">
        <f t="shared" si="49"/>
        <v>435</v>
      </c>
      <c r="Q384">
        <f t="shared" si="50"/>
        <v>459</v>
      </c>
      <c r="R384" s="40">
        <f t="shared" si="51"/>
        <v>530.811933854022</v>
      </c>
      <c r="S384" s="41">
        <f t="shared" si="52"/>
        <v>-0.207088168098125</v>
      </c>
      <c r="T384" s="41">
        <f t="shared" si="53"/>
        <v>-0.207088168098125</v>
      </c>
    </row>
    <row r="385" spans="1:20">
      <c r="A385">
        <v>475</v>
      </c>
      <c r="B385">
        <v>451</v>
      </c>
      <c r="D385" s="14"/>
      <c r="E385" s="14" t="str">
        <f t="shared" si="45"/>
        <v/>
      </c>
      <c r="F385" s="14" t="str">
        <f t="shared" si="46"/>
        <v/>
      </c>
      <c r="G385" s="14" t="str">
        <f>IF(E385="","",ROUND(IF(E385&lt;60,E385*$M$2,IF(E385&lt;80,425+(E385-60)*$M$3,IF(E385&lt;90,540+(E385-80)*$M$4,IF(E385&lt;110,600+(E385-90)*$M$5)))),0))</f>
        <v/>
      </c>
      <c r="H385" s="14" t="str">
        <f t="shared" si="47"/>
        <v/>
      </c>
      <c r="I385" s="14" t="str">
        <f t="shared" si="48"/>
        <v/>
      </c>
      <c r="J385" s="14"/>
      <c r="K385" s="14"/>
      <c r="L385" s="14"/>
      <c r="M385" s="14"/>
      <c r="N385" s="14"/>
      <c r="O385">
        <v>475</v>
      </c>
      <c r="P385">
        <f t="shared" si="49"/>
        <v>451</v>
      </c>
      <c r="Q385" t="str">
        <f t="shared" si="50"/>
        <v/>
      </c>
      <c r="R385" s="40">
        <f t="shared" si="51"/>
        <v>451</v>
      </c>
      <c r="S385" s="41">
        <f t="shared" si="52"/>
        <v>-1.4700265171446</v>
      </c>
      <c r="T385" s="41">
        <f t="shared" si="53"/>
        <v>-1.4700265171446</v>
      </c>
    </row>
    <row r="386" spans="1:20">
      <c r="A386">
        <v>476</v>
      </c>
      <c r="B386">
        <v>516</v>
      </c>
      <c r="C386">
        <v>482</v>
      </c>
      <c r="D386" s="14"/>
      <c r="E386" s="14" t="str">
        <f t="shared" si="45"/>
        <v/>
      </c>
      <c r="F386" s="14" t="str">
        <f t="shared" si="46"/>
        <v/>
      </c>
      <c r="G386" s="14" t="str">
        <f>IF(E386="","",ROUND(IF(E386&lt;60,E386*$M$2,IF(E386&lt;80,425+(E386-60)*$M$3,IF(E386&lt;90,540+(E386-80)*$M$4,IF(E386&lt;110,600+(E386-90)*$M$5)))),0))</f>
        <v/>
      </c>
      <c r="H386" s="14" t="str">
        <f t="shared" si="47"/>
        <v/>
      </c>
      <c r="I386" s="14">
        <f t="shared" si="48"/>
        <v>482</v>
      </c>
      <c r="J386" s="14"/>
      <c r="K386" s="14"/>
      <c r="L386" s="14"/>
      <c r="M386" s="14"/>
      <c r="N386" s="14"/>
      <c r="O386">
        <v>476</v>
      </c>
      <c r="P386">
        <f t="shared" si="49"/>
        <v>516</v>
      </c>
      <c r="Q386">
        <f t="shared" si="50"/>
        <v>482</v>
      </c>
      <c r="R386" s="40">
        <f t="shared" si="51"/>
        <v>557.41035319747</v>
      </c>
      <c r="S386" s="41">
        <f t="shared" si="52"/>
        <v>0.213803322569178</v>
      </c>
      <c r="T386" s="41">
        <f t="shared" si="53"/>
        <v>0.213803322569178</v>
      </c>
    </row>
    <row r="387" spans="1:20">
      <c r="A387">
        <v>477</v>
      </c>
      <c r="B387">
        <v>601</v>
      </c>
      <c r="C387">
        <v>558</v>
      </c>
      <c r="D387" s="14"/>
      <c r="E387" s="14" t="str">
        <f t="shared" ref="E387:E450" si="54">IF(D387&gt;60,D387,"")</f>
        <v/>
      </c>
      <c r="F387" s="14" t="str">
        <f t="shared" ref="F387:F450" si="55">IF(AND(D387&gt;0,D387&lt;=10),D387,"")</f>
        <v/>
      </c>
      <c r="G387" s="14" t="str">
        <f>IF(E387="","",ROUND(IF(E387&lt;60,E387*$M$2,IF(E387&lt;80,425+(E387-60)*$M$3,IF(E387&lt;90,540+(E387-80)*$M$4,IF(E387&lt;110,600+(E387-90)*$M$5)))),0))</f>
        <v/>
      </c>
      <c r="H387" s="14" t="str">
        <f t="shared" ref="H387:H450" si="56">IF(F387=7,650,"")</f>
        <v/>
      </c>
      <c r="I387" s="14">
        <f t="shared" ref="I387:I450" si="57">IF(MAX(C387,G387,H387)&lt;&gt;0,MAX(C387,G387,H387),"")</f>
        <v>558</v>
      </c>
      <c r="J387" s="14"/>
      <c r="K387" s="14"/>
      <c r="L387" s="14"/>
      <c r="M387" s="14"/>
      <c r="N387" s="14"/>
      <c r="O387">
        <v>477</v>
      </c>
      <c r="P387">
        <f t="shared" ref="P387:P450" si="58">IF(B387&lt;&gt;"",B387,"")</f>
        <v>601</v>
      </c>
      <c r="Q387">
        <f t="shared" ref="Q387:Q450" si="59">IF(C387&lt;&gt;"",C387,"")</f>
        <v>558</v>
      </c>
      <c r="R387" s="40">
        <f t="shared" ref="R387:R450" si="60">IF(Q387="",P387,MAX(P387,Q387*$M$17))</f>
        <v>645.300782332341</v>
      </c>
      <c r="S387" s="41">
        <f t="shared" ref="S387:S450" si="61">IF(R387="","",(R387-$R$980)/$R$981)</f>
        <v>1.60457520477418</v>
      </c>
      <c r="T387" s="41">
        <f t="shared" ref="T387:T450" si="62">IF(S387&lt;&gt;"",S387,$S$980)</f>
        <v>1.60457520477418</v>
      </c>
    </row>
    <row r="388" spans="1:20">
      <c r="A388">
        <v>478</v>
      </c>
      <c r="B388">
        <v>539</v>
      </c>
      <c r="C388">
        <v>477</v>
      </c>
      <c r="D388" s="14"/>
      <c r="E388" s="14" t="str">
        <f t="shared" si="54"/>
        <v/>
      </c>
      <c r="F388" s="14" t="str">
        <f t="shared" si="55"/>
        <v/>
      </c>
      <c r="G388" s="14" t="str">
        <f>IF(E388="","",ROUND(IF(E388&lt;60,E388*$M$2,IF(E388&lt;80,425+(E388-60)*$M$3,IF(E388&lt;90,540+(E388-80)*$M$4,IF(E388&lt;110,600+(E388-90)*$M$5)))),0))</f>
        <v/>
      </c>
      <c r="H388" s="14" t="str">
        <f t="shared" si="56"/>
        <v/>
      </c>
      <c r="I388" s="14">
        <f t="shared" si="57"/>
        <v>477</v>
      </c>
      <c r="J388" s="14"/>
      <c r="K388" s="14"/>
      <c r="L388" s="14"/>
      <c r="M388" s="14"/>
      <c r="N388" s="14"/>
      <c r="O388">
        <v>478</v>
      </c>
      <c r="P388">
        <f t="shared" si="58"/>
        <v>539</v>
      </c>
      <c r="Q388">
        <f t="shared" si="59"/>
        <v>477</v>
      </c>
      <c r="R388" s="40">
        <f t="shared" si="60"/>
        <v>551.628088122807</v>
      </c>
      <c r="S388" s="41">
        <f t="shared" si="61"/>
        <v>0.122305172424113</v>
      </c>
      <c r="T388" s="41">
        <f t="shared" si="62"/>
        <v>0.122305172424113</v>
      </c>
    </row>
    <row r="389" spans="1:20">
      <c r="A389">
        <v>479</v>
      </c>
      <c r="B389">
        <v>463</v>
      </c>
      <c r="C389">
        <v>463</v>
      </c>
      <c r="D389" s="14"/>
      <c r="E389" s="14" t="str">
        <f t="shared" si="54"/>
        <v/>
      </c>
      <c r="F389" s="14" t="str">
        <f t="shared" si="55"/>
        <v/>
      </c>
      <c r="G389" s="14" t="str">
        <f>IF(E389="","",ROUND(IF(E389&lt;60,E389*$M$2,IF(E389&lt;80,425+(E389-60)*$M$3,IF(E389&lt;90,540+(E389-80)*$M$4,IF(E389&lt;110,600+(E389-90)*$M$5)))),0))</f>
        <v/>
      </c>
      <c r="H389" s="14" t="str">
        <f t="shared" si="56"/>
        <v/>
      </c>
      <c r="I389" s="14">
        <f t="shared" si="57"/>
        <v>463</v>
      </c>
      <c r="J389" s="14"/>
      <c r="K389" s="14"/>
      <c r="L389" s="14"/>
      <c r="M389" s="14"/>
      <c r="N389" s="14"/>
      <c r="O389">
        <v>479</v>
      </c>
      <c r="P389">
        <f t="shared" si="58"/>
        <v>463</v>
      </c>
      <c r="Q389">
        <f t="shared" si="59"/>
        <v>463</v>
      </c>
      <c r="R389" s="40">
        <f t="shared" si="60"/>
        <v>535.437745913752</v>
      </c>
      <c r="S389" s="41">
        <f t="shared" si="61"/>
        <v>-0.133889647982073</v>
      </c>
      <c r="T389" s="41">
        <f t="shared" si="62"/>
        <v>-0.133889647982073</v>
      </c>
    </row>
    <row r="390" spans="1:20">
      <c r="A390">
        <v>480</v>
      </c>
      <c r="B390">
        <v>488</v>
      </c>
      <c r="C390">
        <v>480</v>
      </c>
      <c r="D390" s="14"/>
      <c r="E390" s="14" t="str">
        <f t="shared" si="54"/>
        <v/>
      </c>
      <c r="F390" s="14" t="str">
        <f t="shared" si="55"/>
        <v/>
      </c>
      <c r="G390" s="14" t="str">
        <f>IF(E390="","",ROUND(IF(E390&lt;60,E390*$M$2,IF(E390&lt;80,425+(E390-60)*$M$3,IF(E390&lt;90,540+(E390-80)*$M$4,IF(E390&lt;110,600+(E390-90)*$M$5)))),0))</f>
        <v/>
      </c>
      <c r="H390" s="14" t="str">
        <f t="shared" si="56"/>
        <v/>
      </c>
      <c r="I390" s="14">
        <f t="shared" si="57"/>
        <v>480</v>
      </c>
      <c r="J390" s="14"/>
      <c r="K390" s="14"/>
      <c r="L390" s="14"/>
      <c r="M390" s="14"/>
      <c r="N390" s="14"/>
      <c r="O390">
        <v>480</v>
      </c>
      <c r="P390">
        <f t="shared" si="58"/>
        <v>488</v>
      </c>
      <c r="Q390">
        <f t="shared" si="59"/>
        <v>480</v>
      </c>
      <c r="R390" s="40">
        <f t="shared" si="60"/>
        <v>555.097447167605</v>
      </c>
      <c r="S390" s="41">
        <f t="shared" si="61"/>
        <v>0.177204062511153</v>
      </c>
      <c r="T390" s="41">
        <f t="shared" si="62"/>
        <v>0.177204062511153</v>
      </c>
    </row>
    <row r="391" spans="1:20">
      <c r="A391">
        <v>481</v>
      </c>
      <c r="B391">
        <v>450</v>
      </c>
      <c r="C391">
        <v>379</v>
      </c>
      <c r="D391" s="14"/>
      <c r="E391" s="14" t="str">
        <f t="shared" si="54"/>
        <v/>
      </c>
      <c r="F391" s="14" t="str">
        <f t="shared" si="55"/>
        <v/>
      </c>
      <c r="G391" s="14" t="str">
        <f>IF(E391="","",ROUND(IF(E391&lt;60,E391*$M$2,IF(E391&lt;80,425+(E391-60)*$M$3,IF(E391&lt;90,540+(E391-80)*$M$4,IF(E391&lt;110,600+(E391-90)*$M$5)))),0))</f>
        <v/>
      </c>
      <c r="H391" s="14" t="str">
        <f t="shared" si="56"/>
        <v/>
      </c>
      <c r="I391" s="14">
        <f t="shared" si="57"/>
        <v>379</v>
      </c>
      <c r="J391" s="14"/>
      <c r="K391" s="14"/>
      <c r="L391" s="14"/>
      <c r="M391" s="14"/>
      <c r="N391" s="14"/>
      <c r="O391">
        <v>481</v>
      </c>
      <c r="P391">
        <f t="shared" si="58"/>
        <v>450</v>
      </c>
      <c r="Q391">
        <f t="shared" si="59"/>
        <v>379</v>
      </c>
      <c r="R391" s="40">
        <f t="shared" si="60"/>
        <v>450</v>
      </c>
      <c r="S391" s="41">
        <f t="shared" si="61"/>
        <v>-1.48585044582369</v>
      </c>
      <c r="T391" s="41">
        <f t="shared" si="62"/>
        <v>-1.48585044582369</v>
      </c>
    </row>
    <row r="392" spans="1:20">
      <c r="A392">
        <v>482</v>
      </c>
      <c r="B392">
        <v>491</v>
      </c>
      <c r="C392">
        <v>486</v>
      </c>
      <c r="D392" s="14"/>
      <c r="E392" s="14" t="str">
        <f t="shared" si="54"/>
        <v/>
      </c>
      <c r="F392" s="14" t="str">
        <f t="shared" si="55"/>
        <v/>
      </c>
      <c r="G392" s="14" t="str">
        <f>IF(E392="","",ROUND(IF(E392&lt;60,E392*$M$2,IF(E392&lt;80,425+(E392-60)*$M$3,IF(E392&lt;90,540+(E392-80)*$M$4,IF(E392&lt;110,600+(E392-90)*$M$5)))),0))</f>
        <v/>
      </c>
      <c r="H392" s="14" t="str">
        <f t="shared" si="56"/>
        <v/>
      </c>
      <c r="I392" s="14">
        <f t="shared" si="57"/>
        <v>486</v>
      </c>
      <c r="J392" s="14"/>
      <c r="K392" s="14"/>
      <c r="L392" s="14"/>
      <c r="M392" s="14"/>
      <c r="N392" s="14"/>
      <c r="O392">
        <v>482</v>
      </c>
      <c r="P392">
        <f t="shared" si="58"/>
        <v>491</v>
      </c>
      <c r="Q392">
        <f t="shared" si="59"/>
        <v>486</v>
      </c>
      <c r="R392" s="40">
        <f t="shared" si="60"/>
        <v>562.0361652572</v>
      </c>
      <c r="S392" s="41">
        <f t="shared" si="61"/>
        <v>0.287001842685231</v>
      </c>
      <c r="T392" s="41">
        <f t="shared" si="62"/>
        <v>0.287001842685231</v>
      </c>
    </row>
    <row r="393" spans="1:20">
      <c r="A393">
        <v>483</v>
      </c>
      <c r="B393">
        <v>519</v>
      </c>
      <c r="C393">
        <v>491</v>
      </c>
      <c r="D393" s="14"/>
      <c r="E393" s="14" t="str">
        <f t="shared" si="54"/>
        <v/>
      </c>
      <c r="F393" s="14" t="str">
        <f t="shared" si="55"/>
        <v/>
      </c>
      <c r="G393" s="14" t="str">
        <f>IF(E393="","",ROUND(IF(E393&lt;60,E393*$M$2,IF(E393&lt;80,425+(E393-60)*$M$3,IF(E393&lt;90,540+(E393-80)*$M$4,IF(E393&lt;110,600+(E393-90)*$M$5)))),0))</f>
        <v/>
      </c>
      <c r="H393" s="14" t="str">
        <f t="shared" si="56"/>
        <v/>
      </c>
      <c r="I393" s="14">
        <f t="shared" si="57"/>
        <v>491</v>
      </c>
      <c r="J393" s="14"/>
      <c r="K393" s="14"/>
      <c r="L393" s="14"/>
      <c r="M393" s="14"/>
      <c r="N393" s="14"/>
      <c r="O393">
        <v>483</v>
      </c>
      <c r="P393">
        <f t="shared" si="58"/>
        <v>519</v>
      </c>
      <c r="Q393">
        <f t="shared" si="59"/>
        <v>491</v>
      </c>
      <c r="R393" s="40">
        <f t="shared" si="60"/>
        <v>567.818430331862</v>
      </c>
      <c r="S393" s="41">
        <f t="shared" si="61"/>
        <v>0.378499992830298</v>
      </c>
      <c r="T393" s="41">
        <f t="shared" si="62"/>
        <v>0.378499992830298</v>
      </c>
    </row>
    <row r="394" spans="1:20">
      <c r="A394">
        <v>484</v>
      </c>
      <c r="B394">
        <v>481</v>
      </c>
      <c r="C394">
        <v>439</v>
      </c>
      <c r="D394" s="14"/>
      <c r="E394" s="14" t="str">
        <f t="shared" si="54"/>
        <v/>
      </c>
      <c r="F394" s="14" t="str">
        <f t="shared" si="55"/>
        <v/>
      </c>
      <c r="G394" s="14" t="str">
        <f>IF(E394="","",ROUND(IF(E394&lt;60,E394*$M$2,IF(E394&lt;80,425+(E394-60)*$M$3,IF(E394&lt;90,540+(E394-80)*$M$4,IF(E394&lt;110,600+(E394-90)*$M$5)))),0))</f>
        <v/>
      </c>
      <c r="H394" s="14" t="str">
        <f t="shared" si="56"/>
        <v/>
      </c>
      <c r="I394" s="14">
        <f t="shared" si="57"/>
        <v>439</v>
      </c>
      <c r="J394" s="14"/>
      <c r="K394" s="14"/>
      <c r="L394" s="14"/>
      <c r="M394" s="14"/>
      <c r="N394" s="14"/>
      <c r="O394">
        <v>484</v>
      </c>
      <c r="P394">
        <f t="shared" si="58"/>
        <v>481</v>
      </c>
      <c r="Q394">
        <f t="shared" si="59"/>
        <v>439</v>
      </c>
      <c r="R394" s="40">
        <f t="shared" si="60"/>
        <v>507.682873555372</v>
      </c>
      <c r="S394" s="41">
        <f t="shared" si="61"/>
        <v>-0.573080768678388</v>
      </c>
      <c r="T394" s="41">
        <f t="shared" si="62"/>
        <v>-0.573080768678388</v>
      </c>
    </row>
    <row r="395" spans="1:20">
      <c r="A395">
        <v>485</v>
      </c>
      <c r="B395">
        <v>572</v>
      </c>
      <c r="C395">
        <v>542</v>
      </c>
      <c r="D395" s="14"/>
      <c r="E395" s="14" t="str">
        <f t="shared" si="54"/>
        <v/>
      </c>
      <c r="F395" s="14" t="str">
        <f t="shared" si="55"/>
        <v/>
      </c>
      <c r="G395" s="14" t="str">
        <f>IF(E395="","",ROUND(IF(E395&lt;60,E395*$M$2,IF(E395&lt;80,425+(E395-60)*$M$3,IF(E395&lt;90,540+(E395-80)*$M$4,IF(E395&lt;110,600+(E395-90)*$M$5)))),0))</f>
        <v/>
      </c>
      <c r="H395" s="14" t="str">
        <f t="shared" si="56"/>
        <v/>
      </c>
      <c r="I395" s="14">
        <f t="shared" si="57"/>
        <v>542</v>
      </c>
      <c r="J395" s="14"/>
      <c r="K395" s="14"/>
      <c r="L395" s="14"/>
      <c r="M395" s="14"/>
      <c r="N395" s="14"/>
      <c r="O395">
        <v>485</v>
      </c>
      <c r="P395">
        <f t="shared" si="58"/>
        <v>572</v>
      </c>
      <c r="Q395">
        <f t="shared" si="59"/>
        <v>542</v>
      </c>
      <c r="R395" s="40">
        <f t="shared" si="60"/>
        <v>626.79753409342</v>
      </c>
      <c r="S395" s="41">
        <f t="shared" si="61"/>
        <v>1.31178112430997</v>
      </c>
      <c r="T395" s="41">
        <f t="shared" si="62"/>
        <v>1.31178112430997</v>
      </c>
    </row>
    <row r="396" spans="1:20">
      <c r="A396">
        <v>487</v>
      </c>
      <c r="B396">
        <v>438</v>
      </c>
      <c r="C396">
        <v>357</v>
      </c>
      <c r="D396" s="14"/>
      <c r="E396" s="14" t="str">
        <f t="shared" si="54"/>
        <v/>
      </c>
      <c r="F396" s="14" t="str">
        <f t="shared" si="55"/>
        <v/>
      </c>
      <c r="G396" s="14" t="str">
        <f>IF(E396="","",ROUND(IF(E396&lt;60,E396*$M$2,IF(E396&lt;80,425+(E396-60)*$M$3,IF(E396&lt;90,540+(E396-80)*$M$4,IF(E396&lt;110,600+(E396-90)*$M$5)))),0))</f>
        <v/>
      </c>
      <c r="H396" s="14" t="str">
        <f t="shared" si="56"/>
        <v/>
      </c>
      <c r="I396" s="14">
        <f t="shared" si="57"/>
        <v>357</v>
      </c>
      <c r="J396" s="14"/>
      <c r="K396" s="14"/>
      <c r="L396" s="14"/>
      <c r="M396" s="14"/>
      <c r="N396" s="14"/>
      <c r="O396">
        <v>487</v>
      </c>
      <c r="P396">
        <f t="shared" si="58"/>
        <v>438</v>
      </c>
      <c r="Q396">
        <f t="shared" si="59"/>
        <v>357</v>
      </c>
      <c r="R396" s="40">
        <f t="shared" si="60"/>
        <v>438</v>
      </c>
      <c r="S396" s="41">
        <f t="shared" si="61"/>
        <v>-1.67573758997279</v>
      </c>
      <c r="T396" s="41">
        <f t="shared" si="62"/>
        <v>-1.67573758997279</v>
      </c>
    </row>
    <row r="397" spans="1:20">
      <c r="A397">
        <v>488</v>
      </c>
      <c r="B397">
        <v>541</v>
      </c>
      <c r="C397">
        <v>551</v>
      </c>
      <c r="D397" s="14"/>
      <c r="E397" s="14" t="str">
        <f t="shared" si="54"/>
        <v/>
      </c>
      <c r="F397" s="14" t="str">
        <f t="shared" si="55"/>
        <v/>
      </c>
      <c r="G397" s="14" t="str">
        <f>IF(E397="","",ROUND(IF(E397&lt;60,E397*$M$2,IF(E397&lt;80,425+(E397-60)*$M$3,IF(E397&lt;90,540+(E397-80)*$M$4,IF(E397&lt;110,600+(E397-90)*$M$5)))),0))</f>
        <v/>
      </c>
      <c r="H397" s="14" t="str">
        <f t="shared" si="56"/>
        <v/>
      </c>
      <c r="I397" s="14">
        <f t="shared" si="57"/>
        <v>551</v>
      </c>
      <c r="J397" s="14"/>
      <c r="K397" s="14"/>
      <c r="L397" s="14"/>
      <c r="M397" s="14"/>
      <c r="N397" s="14"/>
      <c r="O397">
        <v>488</v>
      </c>
      <c r="P397">
        <f t="shared" si="58"/>
        <v>541</v>
      </c>
      <c r="Q397">
        <f t="shared" si="59"/>
        <v>551</v>
      </c>
      <c r="R397" s="40">
        <f t="shared" si="60"/>
        <v>637.205611227813</v>
      </c>
      <c r="S397" s="41">
        <f t="shared" si="61"/>
        <v>1.47647779457109</v>
      </c>
      <c r="T397" s="41">
        <f t="shared" si="62"/>
        <v>1.47647779457109</v>
      </c>
    </row>
    <row r="398" spans="1:20">
      <c r="A398">
        <v>489</v>
      </c>
      <c r="B398">
        <v>537</v>
      </c>
      <c r="C398">
        <v>484</v>
      </c>
      <c r="D398" s="14"/>
      <c r="E398" s="14" t="str">
        <f t="shared" si="54"/>
        <v/>
      </c>
      <c r="F398" s="14" t="str">
        <f t="shared" si="55"/>
        <v/>
      </c>
      <c r="G398" s="14" t="str">
        <f>IF(E398="","",ROUND(IF(E398&lt;60,E398*$M$2,IF(E398&lt;80,425+(E398-60)*$M$3,IF(E398&lt;90,540+(E398-80)*$M$4,IF(E398&lt;110,600+(E398-90)*$M$5)))),0))</f>
        <v/>
      </c>
      <c r="H398" s="14" t="str">
        <f t="shared" si="56"/>
        <v/>
      </c>
      <c r="I398" s="14">
        <f t="shared" si="57"/>
        <v>484</v>
      </c>
      <c r="J398" s="14"/>
      <c r="K398" s="14"/>
      <c r="L398" s="14"/>
      <c r="M398" s="14"/>
      <c r="N398" s="14"/>
      <c r="O398">
        <v>489</v>
      </c>
      <c r="P398">
        <f t="shared" si="58"/>
        <v>537</v>
      </c>
      <c r="Q398">
        <f t="shared" si="59"/>
        <v>484</v>
      </c>
      <c r="R398" s="40">
        <f t="shared" si="60"/>
        <v>559.723259227335</v>
      </c>
      <c r="S398" s="41">
        <f t="shared" si="61"/>
        <v>0.250402582627205</v>
      </c>
      <c r="T398" s="41">
        <f t="shared" si="62"/>
        <v>0.250402582627205</v>
      </c>
    </row>
    <row r="399" spans="1:20">
      <c r="A399">
        <v>490</v>
      </c>
      <c r="B399">
        <v>458</v>
      </c>
      <c r="C399">
        <v>430</v>
      </c>
      <c r="D399" s="14"/>
      <c r="E399" s="14" t="str">
        <f t="shared" si="54"/>
        <v/>
      </c>
      <c r="F399" s="14" t="str">
        <f t="shared" si="55"/>
        <v/>
      </c>
      <c r="G399" s="14" t="str">
        <f>IF(E399="","",ROUND(IF(E399&lt;60,E399*$M$2,IF(E399&lt;80,425+(E399-60)*$M$3,IF(E399&lt;90,540+(E399-80)*$M$4,IF(E399&lt;110,600+(E399-90)*$M$5)))),0))</f>
        <v/>
      </c>
      <c r="H399" s="14" t="str">
        <f t="shared" si="56"/>
        <v/>
      </c>
      <c r="I399" s="14">
        <f t="shared" si="57"/>
        <v>430</v>
      </c>
      <c r="J399" s="14"/>
      <c r="K399" s="14"/>
      <c r="L399" s="14"/>
      <c r="M399" s="14"/>
      <c r="N399" s="14"/>
      <c r="O399">
        <v>490</v>
      </c>
      <c r="P399">
        <f t="shared" si="58"/>
        <v>458</v>
      </c>
      <c r="Q399">
        <f t="shared" si="59"/>
        <v>430</v>
      </c>
      <c r="R399" s="40">
        <f t="shared" si="60"/>
        <v>497.274796420979</v>
      </c>
      <c r="S399" s="41">
        <f t="shared" si="61"/>
        <v>-0.737777438939507</v>
      </c>
      <c r="T399" s="41">
        <f t="shared" si="62"/>
        <v>-0.737777438939507</v>
      </c>
    </row>
    <row r="400" spans="1:20">
      <c r="A400">
        <v>491</v>
      </c>
      <c r="B400">
        <v>577</v>
      </c>
      <c r="C400">
        <v>491</v>
      </c>
      <c r="D400" s="14"/>
      <c r="E400" s="14" t="str">
        <f t="shared" si="54"/>
        <v/>
      </c>
      <c r="F400" s="14" t="str">
        <f t="shared" si="55"/>
        <v/>
      </c>
      <c r="G400" s="14" t="str">
        <f>IF(E400="","",ROUND(IF(E400&lt;60,E400*$M$2,IF(E400&lt;80,425+(E400-60)*$M$3,IF(E400&lt;90,540+(E400-80)*$M$4,IF(E400&lt;110,600+(E400-90)*$M$5)))),0))</f>
        <v/>
      </c>
      <c r="H400" s="14" t="str">
        <f t="shared" si="56"/>
        <v/>
      </c>
      <c r="I400" s="14">
        <f t="shared" si="57"/>
        <v>491</v>
      </c>
      <c r="J400" s="14"/>
      <c r="K400" s="14"/>
      <c r="L400" s="14"/>
      <c r="M400" s="14"/>
      <c r="N400" s="14"/>
      <c r="O400">
        <v>491</v>
      </c>
      <c r="P400">
        <f t="shared" si="58"/>
        <v>577</v>
      </c>
      <c r="Q400">
        <f t="shared" si="59"/>
        <v>491</v>
      </c>
      <c r="R400" s="40">
        <f t="shared" si="60"/>
        <v>577</v>
      </c>
      <c r="S400" s="41">
        <f t="shared" si="61"/>
        <v>0.523788496421022</v>
      </c>
      <c r="T400" s="41">
        <f t="shared" si="62"/>
        <v>0.523788496421022</v>
      </c>
    </row>
    <row r="401" spans="1:20">
      <c r="A401">
        <v>492</v>
      </c>
      <c r="B401">
        <v>468</v>
      </c>
      <c r="C401">
        <v>495</v>
      </c>
      <c r="D401" s="14"/>
      <c r="E401" s="14" t="str">
        <f t="shared" si="54"/>
        <v/>
      </c>
      <c r="F401" s="14" t="str">
        <f t="shared" si="55"/>
        <v/>
      </c>
      <c r="G401" s="14" t="str">
        <f>IF(E401="","",ROUND(IF(E401&lt;60,E401*$M$2,IF(E401&lt;80,425+(E401-60)*$M$3,IF(E401&lt;90,540+(E401-80)*$M$4,IF(E401&lt;110,600+(E401-90)*$M$5)))),0))</f>
        <v/>
      </c>
      <c r="H401" s="14" t="str">
        <f t="shared" si="56"/>
        <v/>
      </c>
      <c r="I401" s="14">
        <f t="shared" si="57"/>
        <v>495</v>
      </c>
      <c r="J401" s="14"/>
      <c r="K401" s="14"/>
      <c r="L401" s="14"/>
      <c r="M401" s="14"/>
      <c r="N401" s="14"/>
      <c r="O401">
        <v>492</v>
      </c>
      <c r="P401">
        <f t="shared" si="58"/>
        <v>468</v>
      </c>
      <c r="Q401">
        <f t="shared" si="59"/>
        <v>495</v>
      </c>
      <c r="R401" s="40">
        <f t="shared" si="60"/>
        <v>572.444242391593</v>
      </c>
      <c r="S401" s="41">
        <f t="shared" si="61"/>
        <v>0.451698512946351</v>
      </c>
      <c r="T401" s="41">
        <f t="shared" si="62"/>
        <v>0.451698512946351</v>
      </c>
    </row>
    <row r="402" spans="1:20">
      <c r="A402">
        <v>493</v>
      </c>
      <c r="B402">
        <v>510</v>
      </c>
      <c r="D402" s="14"/>
      <c r="E402" s="14" t="str">
        <f t="shared" si="54"/>
        <v/>
      </c>
      <c r="F402" s="14" t="str">
        <f t="shared" si="55"/>
        <v/>
      </c>
      <c r="G402" s="14" t="str">
        <f>IF(E402="","",ROUND(IF(E402&lt;60,E402*$M$2,IF(E402&lt;80,425+(E402-60)*$M$3,IF(E402&lt;90,540+(E402-80)*$M$4,IF(E402&lt;110,600+(E402-90)*$M$5)))),0))</f>
        <v/>
      </c>
      <c r="H402" s="14" t="str">
        <f t="shared" si="56"/>
        <v/>
      </c>
      <c r="I402" s="14" t="str">
        <f t="shared" si="57"/>
        <v/>
      </c>
      <c r="J402" s="14"/>
      <c r="K402" s="14"/>
      <c r="L402" s="14"/>
      <c r="M402" s="14"/>
      <c r="N402" s="14"/>
      <c r="O402">
        <v>493</v>
      </c>
      <c r="P402">
        <f t="shared" si="58"/>
        <v>510</v>
      </c>
      <c r="Q402" t="str">
        <f t="shared" si="59"/>
        <v/>
      </c>
      <c r="R402" s="40">
        <f t="shared" si="60"/>
        <v>510</v>
      </c>
      <c r="S402" s="41">
        <f t="shared" si="61"/>
        <v>-0.536414725078155</v>
      </c>
      <c r="T402" s="41">
        <f t="shared" si="62"/>
        <v>-0.536414725078155</v>
      </c>
    </row>
    <row r="403" spans="1:20">
      <c r="A403">
        <v>495</v>
      </c>
      <c r="B403">
        <v>471</v>
      </c>
      <c r="C403">
        <v>486</v>
      </c>
      <c r="D403" s="14"/>
      <c r="E403" s="14" t="str">
        <f t="shared" si="54"/>
        <v/>
      </c>
      <c r="F403" s="14" t="str">
        <f t="shared" si="55"/>
        <v/>
      </c>
      <c r="G403" s="14" t="str">
        <f>IF(E403="","",ROUND(IF(E403&lt;60,E403*$M$2,IF(E403&lt;80,425+(E403-60)*$M$3,IF(E403&lt;90,540+(E403-80)*$M$4,IF(E403&lt;110,600+(E403-90)*$M$5)))),0))</f>
        <v/>
      </c>
      <c r="H403" s="14" t="str">
        <f t="shared" si="56"/>
        <v/>
      </c>
      <c r="I403" s="14">
        <f t="shared" si="57"/>
        <v>486</v>
      </c>
      <c r="J403" s="14"/>
      <c r="K403" s="14"/>
      <c r="L403" s="14"/>
      <c r="M403" s="14"/>
      <c r="N403" s="14"/>
      <c r="O403">
        <v>495</v>
      </c>
      <c r="P403">
        <f t="shared" si="58"/>
        <v>471</v>
      </c>
      <c r="Q403">
        <f t="shared" si="59"/>
        <v>486</v>
      </c>
      <c r="R403" s="40">
        <f t="shared" si="60"/>
        <v>562.0361652572</v>
      </c>
      <c r="S403" s="41">
        <f t="shared" si="61"/>
        <v>0.287001842685231</v>
      </c>
      <c r="T403" s="41">
        <f t="shared" si="62"/>
        <v>0.287001842685231</v>
      </c>
    </row>
    <row r="404" spans="1:20">
      <c r="A404">
        <v>496</v>
      </c>
      <c r="B404">
        <v>467</v>
      </c>
      <c r="C404">
        <v>451</v>
      </c>
      <c r="D404" s="14"/>
      <c r="E404" s="14" t="str">
        <f t="shared" si="54"/>
        <v/>
      </c>
      <c r="F404" s="14" t="str">
        <f t="shared" si="55"/>
        <v/>
      </c>
      <c r="G404" s="14" t="str">
        <f>IF(E404="","",ROUND(IF(E404&lt;60,E404*$M$2,IF(E404&lt;80,425+(E404-60)*$M$3,IF(E404&lt;90,540+(E404-80)*$M$4,IF(E404&lt;110,600+(E404-90)*$M$5)))),0))</f>
        <v/>
      </c>
      <c r="H404" s="14" t="str">
        <f t="shared" si="56"/>
        <v/>
      </c>
      <c r="I404" s="14">
        <f t="shared" si="57"/>
        <v>451</v>
      </c>
      <c r="J404" s="14"/>
      <c r="K404" s="14"/>
      <c r="L404" s="14"/>
      <c r="M404" s="14"/>
      <c r="N404" s="14"/>
      <c r="O404">
        <v>496</v>
      </c>
      <c r="P404">
        <f t="shared" si="58"/>
        <v>467</v>
      </c>
      <c r="Q404">
        <f t="shared" si="59"/>
        <v>451</v>
      </c>
      <c r="R404" s="40">
        <f t="shared" si="60"/>
        <v>521.560309734562</v>
      </c>
      <c r="S404" s="41">
        <f t="shared" si="61"/>
        <v>-0.353485208330231</v>
      </c>
      <c r="T404" s="41">
        <f t="shared" si="62"/>
        <v>-0.353485208330231</v>
      </c>
    </row>
    <row r="405" spans="1:20">
      <c r="A405">
        <v>497</v>
      </c>
      <c r="B405">
        <v>473</v>
      </c>
      <c r="C405">
        <v>479</v>
      </c>
      <c r="D405" s="14"/>
      <c r="E405" s="14" t="str">
        <f t="shared" si="54"/>
        <v/>
      </c>
      <c r="F405" s="14" t="str">
        <f t="shared" si="55"/>
        <v/>
      </c>
      <c r="G405" s="14" t="str">
        <f>IF(E405="","",ROUND(IF(E405&lt;60,E405*$M$2,IF(E405&lt;80,425+(E405-60)*$M$3,IF(E405&lt;90,540+(E405-80)*$M$4,IF(E405&lt;110,600+(E405-90)*$M$5)))),0))</f>
        <v/>
      </c>
      <c r="H405" s="14" t="str">
        <f t="shared" si="56"/>
        <v/>
      </c>
      <c r="I405" s="14">
        <f t="shared" si="57"/>
        <v>479</v>
      </c>
      <c r="J405" s="14"/>
      <c r="K405" s="14"/>
      <c r="L405" s="14"/>
      <c r="M405" s="14"/>
      <c r="N405" s="14"/>
      <c r="O405">
        <v>497</v>
      </c>
      <c r="P405">
        <f t="shared" si="58"/>
        <v>473</v>
      </c>
      <c r="Q405">
        <f t="shared" si="59"/>
        <v>479</v>
      </c>
      <c r="R405" s="40">
        <f t="shared" si="60"/>
        <v>553.940994152672</v>
      </c>
      <c r="S405" s="41">
        <f t="shared" si="61"/>
        <v>0.15890443248214</v>
      </c>
      <c r="T405" s="41">
        <f t="shared" si="62"/>
        <v>0.15890443248214</v>
      </c>
    </row>
    <row r="406" spans="1:20">
      <c r="A406">
        <v>498</v>
      </c>
      <c r="B406">
        <v>492</v>
      </c>
      <c r="C406">
        <v>420</v>
      </c>
      <c r="D406" s="14"/>
      <c r="E406" s="14" t="str">
        <f t="shared" si="54"/>
        <v/>
      </c>
      <c r="F406" s="14" t="str">
        <f t="shared" si="55"/>
        <v/>
      </c>
      <c r="G406" s="14" t="str">
        <f>IF(E406="","",ROUND(IF(E406&lt;60,E406*$M$2,IF(E406&lt;80,425+(E406-60)*$M$3,IF(E406&lt;90,540+(E406-80)*$M$4,IF(E406&lt;110,600+(E406-90)*$M$5)))),0))</f>
        <v/>
      </c>
      <c r="H406" s="14" t="str">
        <f t="shared" si="56"/>
        <v/>
      </c>
      <c r="I406" s="14">
        <f t="shared" si="57"/>
        <v>420</v>
      </c>
      <c r="J406" s="14"/>
      <c r="K406" s="14"/>
      <c r="L406" s="14"/>
      <c r="M406" s="14"/>
      <c r="N406" s="14"/>
      <c r="O406">
        <v>498</v>
      </c>
      <c r="P406">
        <f t="shared" si="58"/>
        <v>492</v>
      </c>
      <c r="Q406">
        <f t="shared" si="59"/>
        <v>420</v>
      </c>
      <c r="R406" s="40">
        <f t="shared" si="60"/>
        <v>492</v>
      </c>
      <c r="S406" s="41">
        <f t="shared" si="61"/>
        <v>-0.821245441301815</v>
      </c>
      <c r="T406" s="41">
        <f t="shared" si="62"/>
        <v>-0.821245441301815</v>
      </c>
    </row>
    <row r="407" spans="1:20">
      <c r="A407">
        <v>499</v>
      </c>
      <c r="B407">
        <v>514</v>
      </c>
      <c r="C407">
        <v>476</v>
      </c>
      <c r="D407" s="14"/>
      <c r="E407" s="14" t="str">
        <f t="shared" si="54"/>
        <v/>
      </c>
      <c r="F407" s="14" t="str">
        <f t="shared" si="55"/>
        <v/>
      </c>
      <c r="G407" s="14" t="str">
        <f>IF(E407="","",ROUND(IF(E407&lt;60,E407*$M$2,IF(E407&lt;80,425+(E407-60)*$M$3,IF(E407&lt;90,540+(E407-80)*$M$4,IF(E407&lt;110,600+(E407-90)*$M$5)))),0))</f>
        <v/>
      </c>
      <c r="H407" s="14" t="str">
        <f t="shared" si="56"/>
        <v/>
      </c>
      <c r="I407" s="14">
        <f t="shared" si="57"/>
        <v>476</v>
      </c>
      <c r="J407" s="14"/>
      <c r="K407" s="14"/>
      <c r="L407" s="14"/>
      <c r="M407" s="14"/>
      <c r="N407" s="14"/>
      <c r="O407">
        <v>499</v>
      </c>
      <c r="P407">
        <f t="shared" si="58"/>
        <v>514</v>
      </c>
      <c r="Q407">
        <f t="shared" si="59"/>
        <v>476</v>
      </c>
      <c r="R407" s="40">
        <f t="shared" si="60"/>
        <v>550.471635107875</v>
      </c>
      <c r="S407" s="41">
        <f t="shared" si="61"/>
        <v>0.1040055423951</v>
      </c>
      <c r="T407" s="41">
        <f t="shared" si="62"/>
        <v>0.1040055423951</v>
      </c>
    </row>
    <row r="408" spans="1:20">
      <c r="A408">
        <v>500</v>
      </c>
      <c r="B408">
        <v>611</v>
      </c>
      <c r="C408">
        <v>557</v>
      </c>
      <c r="D408" s="14"/>
      <c r="E408" s="14" t="str">
        <f t="shared" si="54"/>
        <v/>
      </c>
      <c r="F408" s="14" t="str">
        <f t="shared" si="55"/>
        <v/>
      </c>
      <c r="G408" s="14" t="str">
        <f>IF(E408="","",ROUND(IF(E408&lt;60,E408*$M$2,IF(E408&lt;80,425+(E408-60)*$M$3,IF(E408&lt;90,540+(E408-80)*$M$4,IF(E408&lt;110,600+(E408-90)*$M$5)))),0))</f>
        <v/>
      </c>
      <c r="H408" s="14" t="str">
        <f t="shared" si="56"/>
        <v/>
      </c>
      <c r="I408" s="14">
        <f t="shared" si="57"/>
        <v>557</v>
      </c>
      <c r="J408" s="14"/>
      <c r="K408" s="14"/>
      <c r="L408" s="14"/>
      <c r="M408" s="14"/>
      <c r="N408" s="14"/>
      <c r="O408">
        <v>500</v>
      </c>
      <c r="P408">
        <f t="shared" si="58"/>
        <v>611</v>
      </c>
      <c r="Q408">
        <f t="shared" si="59"/>
        <v>557</v>
      </c>
      <c r="R408" s="40">
        <f t="shared" si="60"/>
        <v>644.144329317408</v>
      </c>
      <c r="S408" s="41">
        <f t="shared" si="61"/>
        <v>1.58627557474517</v>
      </c>
      <c r="T408" s="41">
        <f t="shared" si="62"/>
        <v>1.58627557474517</v>
      </c>
    </row>
    <row r="409" spans="1:20">
      <c r="A409">
        <v>501</v>
      </c>
      <c r="B409">
        <v>452</v>
      </c>
      <c r="C409">
        <v>479</v>
      </c>
      <c r="D409" s="14"/>
      <c r="E409" s="14" t="str">
        <f t="shared" si="54"/>
        <v/>
      </c>
      <c r="F409" s="14" t="str">
        <f t="shared" si="55"/>
        <v/>
      </c>
      <c r="G409" s="14" t="str">
        <f>IF(E409="","",ROUND(IF(E409&lt;60,E409*$M$2,IF(E409&lt;80,425+(E409-60)*$M$3,IF(E409&lt;90,540+(E409-80)*$M$4,IF(E409&lt;110,600+(E409-90)*$M$5)))),0))</f>
        <v/>
      </c>
      <c r="H409" s="14" t="str">
        <f t="shared" si="56"/>
        <v/>
      </c>
      <c r="I409" s="14">
        <f t="shared" si="57"/>
        <v>479</v>
      </c>
      <c r="J409" s="14"/>
      <c r="K409" s="14"/>
      <c r="L409" s="14"/>
      <c r="M409" s="14"/>
      <c r="N409" s="14"/>
      <c r="O409">
        <v>501</v>
      </c>
      <c r="P409">
        <f t="shared" si="58"/>
        <v>452</v>
      </c>
      <c r="Q409">
        <f t="shared" si="59"/>
        <v>479</v>
      </c>
      <c r="R409" s="40">
        <f t="shared" si="60"/>
        <v>553.940994152672</v>
      </c>
      <c r="S409" s="41">
        <f t="shared" si="61"/>
        <v>0.15890443248214</v>
      </c>
      <c r="T409" s="41">
        <f t="shared" si="62"/>
        <v>0.15890443248214</v>
      </c>
    </row>
    <row r="410" spans="1:20">
      <c r="A410">
        <v>502</v>
      </c>
      <c r="B410">
        <v>481</v>
      </c>
      <c r="D410" s="14"/>
      <c r="E410" s="14" t="str">
        <f t="shared" si="54"/>
        <v/>
      </c>
      <c r="F410" s="14" t="str">
        <f t="shared" si="55"/>
        <v/>
      </c>
      <c r="G410" s="14" t="str">
        <f>IF(E410="","",ROUND(IF(E410&lt;60,E410*$M$2,IF(E410&lt;80,425+(E410-60)*$M$3,IF(E410&lt;90,540+(E410-80)*$M$4,IF(E410&lt;110,600+(E410-90)*$M$5)))),0))</f>
        <v/>
      </c>
      <c r="H410" s="14" t="str">
        <f t="shared" si="56"/>
        <v/>
      </c>
      <c r="I410" s="14" t="str">
        <f t="shared" si="57"/>
        <v/>
      </c>
      <c r="J410" s="14"/>
      <c r="K410" s="14"/>
      <c r="L410" s="14"/>
      <c r="M410" s="14"/>
      <c r="N410" s="14"/>
      <c r="O410">
        <v>502</v>
      </c>
      <c r="P410">
        <f t="shared" si="58"/>
        <v>481</v>
      </c>
      <c r="Q410" t="str">
        <f t="shared" si="59"/>
        <v/>
      </c>
      <c r="R410" s="40">
        <f t="shared" si="60"/>
        <v>481</v>
      </c>
      <c r="S410" s="41">
        <f t="shared" si="61"/>
        <v>-0.995308656771829</v>
      </c>
      <c r="T410" s="41">
        <f t="shared" si="62"/>
        <v>-0.995308656771829</v>
      </c>
    </row>
    <row r="411" spans="1:20">
      <c r="A411">
        <v>503</v>
      </c>
      <c r="B411">
        <v>524</v>
      </c>
      <c r="C411">
        <v>527</v>
      </c>
      <c r="D411" s="14"/>
      <c r="E411" s="14" t="str">
        <f t="shared" si="54"/>
        <v/>
      </c>
      <c r="F411" s="14" t="str">
        <f t="shared" si="55"/>
        <v/>
      </c>
      <c r="G411" s="14" t="str">
        <f>IF(E411="","",ROUND(IF(E411&lt;60,E411*$M$2,IF(E411&lt;80,425+(E411-60)*$M$3,IF(E411&lt;90,540+(E411-80)*$M$4,IF(E411&lt;110,600+(E411-90)*$M$5)))),0))</f>
        <v/>
      </c>
      <c r="H411" s="14" t="str">
        <f t="shared" si="56"/>
        <v/>
      </c>
      <c r="I411" s="14">
        <f t="shared" si="57"/>
        <v>527</v>
      </c>
      <c r="J411" s="14"/>
      <c r="K411" s="14"/>
      <c r="L411" s="14"/>
      <c r="M411" s="14"/>
      <c r="N411" s="14"/>
      <c r="O411">
        <v>503</v>
      </c>
      <c r="P411">
        <f t="shared" si="58"/>
        <v>524</v>
      </c>
      <c r="Q411">
        <f t="shared" si="59"/>
        <v>527</v>
      </c>
      <c r="R411" s="40">
        <f t="shared" si="60"/>
        <v>609.450738869433</v>
      </c>
      <c r="S411" s="41">
        <f t="shared" si="61"/>
        <v>1.03728667387477</v>
      </c>
      <c r="T411" s="41">
        <f t="shared" si="62"/>
        <v>1.03728667387477</v>
      </c>
    </row>
    <row r="412" spans="1:20">
      <c r="A412">
        <v>504</v>
      </c>
      <c r="B412">
        <v>489</v>
      </c>
      <c r="C412">
        <v>498</v>
      </c>
      <c r="D412" s="14"/>
      <c r="E412" s="14" t="str">
        <f t="shared" si="54"/>
        <v/>
      </c>
      <c r="F412" s="14" t="str">
        <f t="shared" si="55"/>
        <v/>
      </c>
      <c r="G412" s="14" t="str">
        <f>IF(E412="","",ROUND(IF(E412&lt;60,E412*$M$2,IF(E412&lt;80,425+(E412-60)*$M$3,IF(E412&lt;90,540+(E412-80)*$M$4,IF(E412&lt;110,600+(E412-90)*$M$5)))),0))</f>
        <v/>
      </c>
      <c r="H412" s="14" t="str">
        <f t="shared" si="56"/>
        <v/>
      </c>
      <c r="I412" s="14">
        <f t="shared" si="57"/>
        <v>498</v>
      </c>
      <c r="J412" s="14"/>
      <c r="K412" s="14"/>
      <c r="L412" s="14"/>
      <c r="M412" s="14"/>
      <c r="N412" s="14"/>
      <c r="O412">
        <v>504</v>
      </c>
      <c r="P412">
        <f t="shared" si="58"/>
        <v>489</v>
      </c>
      <c r="Q412">
        <f t="shared" si="59"/>
        <v>498</v>
      </c>
      <c r="R412" s="40">
        <f t="shared" si="60"/>
        <v>575.91360143639</v>
      </c>
      <c r="S412" s="41">
        <f t="shared" si="61"/>
        <v>0.506597403033389</v>
      </c>
      <c r="T412" s="41">
        <f t="shared" si="62"/>
        <v>0.506597403033389</v>
      </c>
    </row>
    <row r="413" spans="1:20">
      <c r="A413">
        <v>506</v>
      </c>
      <c r="B413">
        <v>437</v>
      </c>
      <c r="C413">
        <v>395</v>
      </c>
      <c r="D413" s="14"/>
      <c r="E413" s="14" t="str">
        <f t="shared" si="54"/>
        <v/>
      </c>
      <c r="F413" s="14" t="str">
        <f t="shared" si="55"/>
        <v/>
      </c>
      <c r="G413" s="14" t="str">
        <f>IF(E413="","",ROUND(IF(E413&lt;60,E413*$M$2,IF(E413&lt;80,425+(E413-60)*$M$3,IF(E413&lt;90,540+(E413-80)*$M$4,IF(E413&lt;110,600+(E413-90)*$M$5)))),0))</f>
        <v/>
      </c>
      <c r="H413" s="14" t="str">
        <f t="shared" si="56"/>
        <v/>
      </c>
      <c r="I413" s="14">
        <f t="shared" si="57"/>
        <v>395</v>
      </c>
      <c r="J413" s="14"/>
      <c r="K413" s="14"/>
      <c r="L413" s="14"/>
      <c r="M413" s="14"/>
      <c r="N413" s="14"/>
      <c r="O413">
        <v>506</v>
      </c>
      <c r="P413">
        <f t="shared" si="58"/>
        <v>437</v>
      </c>
      <c r="Q413">
        <f t="shared" si="59"/>
        <v>395</v>
      </c>
      <c r="R413" s="40">
        <f t="shared" si="60"/>
        <v>456.798940898341</v>
      </c>
      <c r="S413" s="41">
        <f t="shared" si="61"/>
        <v>-1.37826448995497</v>
      </c>
      <c r="T413" s="41">
        <f t="shared" si="62"/>
        <v>-1.37826448995497</v>
      </c>
    </row>
    <row r="414" spans="1:20">
      <c r="A414">
        <v>507</v>
      </c>
      <c r="B414">
        <v>484</v>
      </c>
      <c r="C414">
        <v>430</v>
      </c>
      <c r="D414" s="14"/>
      <c r="E414" s="14" t="str">
        <f t="shared" si="54"/>
        <v/>
      </c>
      <c r="F414" s="14" t="str">
        <f t="shared" si="55"/>
        <v/>
      </c>
      <c r="G414" s="14" t="str">
        <f>IF(E414="","",ROUND(IF(E414&lt;60,E414*$M$2,IF(E414&lt;80,425+(E414-60)*$M$3,IF(E414&lt;90,540+(E414-80)*$M$4,IF(E414&lt;110,600+(E414-90)*$M$5)))),0))</f>
        <v/>
      </c>
      <c r="H414" s="14" t="str">
        <f t="shared" si="56"/>
        <v/>
      </c>
      <c r="I414" s="14">
        <f t="shared" si="57"/>
        <v>430</v>
      </c>
      <c r="J414" s="14"/>
      <c r="K414" s="14"/>
      <c r="L414" s="14"/>
      <c r="M414" s="14"/>
      <c r="N414" s="14"/>
      <c r="O414">
        <v>507</v>
      </c>
      <c r="P414">
        <f t="shared" si="58"/>
        <v>484</v>
      </c>
      <c r="Q414">
        <f t="shared" si="59"/>
        <v>430</v>
      </c>
      <c r="R414" s="40">
        <f t="shared" si="60"/>
        <v>497.274796420979</v>
      </c>
      <c r="S414" s="41">
        <f t="shared" si="61"/>
        <v>-0.737777438939507</v>
      </c>
      <c r="T414" s="41">
        <f t="shared" si="62"/>
        <v>-0.737777438939507</v>
      </c>
    </row>
    <row r="415" spans="1:20">
      <c r="A415">
        <v>508</v>
      </c>
      <c r="B415">
        <v>517</v>
      </c>
      <c r="C415">
        <v>536</v>
      </c>
      <c r="D415" s="14"/>
      <c r="E415" s="14" t="str">
        <f t="shared" si="54"/>
        <v/>
      </c>
      <c r="F415" s="14" t="str">
        <f t="shared" si="55"/>
        <v/>
      </c>
      <c r="G415" s="14" t="str">
        <f>IF(E415="","",ROUND(IF(E415&lt;60,E415*$M$2,IF(E415&lt;80,425+(E415-60)*$M$3,IF(E415&lt;90,540+(E415-80)*$M$4,IF(E415&lt;110,600+(E415-90)*$M$5)))),0))</f>
        <v/>
      </c>
      <c r="H415" s="14" t="str">
        <f t="shared" si="56"/>
        <v/>
      </c>
      <c r="I415" s="14">
        <f t="shared" si="57"/>
        <v>536</v>
      </c>
      <c r="J415" s="14"/>
      <c r="K415" s="14"/>
      <c r="L415" s="14"/>
      <c r="M415" s="14"/>
      <c r="N415" s="14"/>
      <c r="O415">
        <v>508</v>
      </c>
      <c r="P415">
        <f t="shared" si="58"/>
        <v>517</v>
      </c>
      <c r="Q415">
        <f t="shared" si="59"/>
        <v>536</v>
      </c>
      <c r="R415" s="40">
        <f t="shared" si="60"/>
        <v>619.858816003825</v>
      </c>
      <c r="S415" s="41">
        <f t="shared" si="61"/>
        <v>1.20198334413589</v>
      </c>
      <c r="T415" s="41">
        <f t="shared" si="62"/>
        <v>1.20198334413589</v>
      </c>
    </row>
    <row r="416" spans="1:20">
      <c r="A416">
        <v>509</v>
      </c>
      <c r="B416">
        <v>506</v>
      </c>
      <c r="C416">
        <v>465</v>
      </c>
      <c r="D416" s="14"/>
      <c r="E416" s="14" t="str">
        <f t="shared" si="54"/>
        <v/>
      </c>
      <c r="F416" s="14" t="str">
        <f t="shared" si="55"/>
        <v/>
      </c>
      <c r="G416" s="14" t="str">
        <f>IF(E416="","",ROUND(IF(E416&lt;60,E416*$M$2,IF(E416&lt;80,425+(E416-60)*$M$3,IF(E416&lt;90,540+(E416-80)*$M$4,IF(E416&lt;110,600+(E416-90)*$M$5)))),0))</f>
        <v/>
      </c>
      <c r="H416" s="14" t="str">
        <f t="shared" si="56"/>
        <v/>
      </c>
      <c r="I416" s="14">
        <f t="shared" si="57"/>
        <v>465</v>
      </c>
      <c r="J416" s="14"/>
      <c r="K416" s="14"/>
      <c r="L416" s="14"/>
      <c r="M416" s="14"/>
      <c r="N416" s="14"/>
      <c r="O416">
        <v>509</v>
      </c>
      <c r="P416">
        <f t="shared" si="58"/>
        <v>506</v>
      </c>
      <c r="Q416">
        <f t="shared" si="59"/>
        <v>465</v>
      </c>
      <c r="R416" s="40">
        <f t="shared" si="60"/>
        <v>537.750651943617</v>
      </c>
      <c r="S416" s="41">
        <f t="shared" si="61"/>
        <v>-0.0972903879240454</v>
      </c>
      <c r="T416" s="41">
        <f t="shared" si="62"/>
        <v>-0.0972903879240454</v>
      </c>
    </row>
    <row r="417" spans="1:20">
      <c r="A417">
        <v>510</v>
      </c>
      <c r="B417">
        <v>435</v>
      </c>
      <c r="C417">
        <v>437</v>
      </c>
      <c r="D417" s="14"/>
      <c r="E417" s="14" t="str">
        <f t="shared" si="54"/>
        <v/>
      </c>
      <c r="F417" s="14" t="str">
        <f t="shared" si="55"/>
        <v/>
      </c>
      <c r="G417" s="14" t="str">
        <f>IF(E417="","",ROUND(IF(E417&lt;60,E417*$M$2,IF(E417&lt;80,425+(E417-60)*$M$3,IF(E417&lt;90,540+(E417-80)*$M$4,IF(E417&lt;110,600+(E417-90)*$M$5)))),0))</f>
        <v/>
      </c>
      <c r="H417" s="14" t="str">
        <f t="shared" si="56"/>
        <v/>
      </c>
      <c r="I417" s="14">
        <f t="shared" si="57"/>
        <v>437</v>
      </c>
      <c r="J417" s="14"/>
      <c r="K417" s="14"/>
      <c r="L417" s="14"/>
      <c r="M417" s="14"/>
      <c r="N417" s="14"/>
      <c r="O417">
        <v>510</v>
      </c>
      <c r="P417">
        <f t="shared" si="58"/>
        <v>435</v>
      </c>
      <c r="Q417">
        <f t="shared" si="59"/>
        <v>437</v>
      </c>
      <c r="R417" s="40">
        <f t="shared" si="60"/>
        <v>505.369967525507</v>
      </c>
      <c r="S417" s="41">
        <f t="shared" si="61"/>
        <v>-0.609680028736414</v>
      </c>
      <c r="T417" s="41">
        <f t="shared" si="62"/>
        <v>-0.609680028736414</v>
      </c>
    </row>
    <row r="418" spans="1:20">
      <c r="A418">
        <v>511</v>
      </c>
      <c r="B418">
        <v>531</v>
      </c>
      <c r="C418">
        <v>524</v>
      </c>
      <c r="D418" s="14"/>
      <c r="E418" s="14" t="str">
        <f t="shared" si="54"/>
        <v/>
      </c>
      <c r="F418" s="14" t="str">
        <f t="shared" si="55"/>
        <v/>
      </c>
      <c r="G418" s="14" t="str">
        <f>IF(E418="","",ROUND(IF(E418&lt;60,E418*$M$2,IF(E418&lt;80,425+(E418-60)*$M$3,IF(E418&lt;90,540+(E418-80)*$M$4,IF(E418&lt;110,600+(E418-90)*$M$5)))),0))</f>
        <v/>
      </c>
      <c r="H418" s="14" t="str">
        <f t="shared" si="56"/>
        <v/>
      </c>
      <c r="I418" s="14">
        <f t="shared" si="57"/>
        <v>524</v>
      </c>
      <c r="J418" s="14"/>
      <c r="K418" s="14"/>
      <c r="L418" s="14"/>
      <c r="M418" s="14"/>
      <c r="N418" s="14"/>
      <c r="O418">
        <v>511</v>
      </c>
      <c r="P418">
        <f t="shared" si="58"/>
        <v>531</v>
      </c>
      <c r="Q418">
        <f t="shared" si="59"/>
        <v>524</v>
      </c>
      <c r="R418" s="40">
        <f t="shared" si="60"/>
        <v>605.981379824635</v>
      </c>
      <c r="S418" s="41">
        <f t="shared" si="61"/>
        <v>0.982387783787733</v>
      </c>
      <c r="T418" s="41">
        <f t="shared" si="62"/>
        <v>0.982387783787733</v>
      </c>
    </row>
    <row r="419" spans="1:20">
      <c r="A419">
        <v>512</v>
      </c>
      <c r="B419">
        <v>500</v>
      </c>
      <c r="C419">
        <v>478</v>
      </c>
      <c r="D419" s="14"/>
      <c r="E419" s="14" t="str">
        <f t="shared" si="54"/>
        <v/>
      </c>
      <c r="F419" s="14" t="str">
        <f t="shared" si="55"/>
        <v/>
      </c>
      <c r="G419" s="14" t="str">
        <f>IF(E419="","",ROUND(IF(E419&lt;60,E419*$M$2,IF(E419&lt;80,425+(E419-60)*$M$3,IF(E419&lt;90,540+(E419-80)*$M$4,IF(E419&lt;110,600+(E419-90)*$M$5)))),0))</f>
        <v/>
      </c>
      <c r="H419" s="14" t="str">
        <f t="shared" si="56"/>
        <v/>
      </c>
      <c r="I419" s="14">
        <f t="shared" si="57"/>
        <v>478</v>
      </c>
      <c r="J419" s="14"/>
      <c r="K419" s="14"/>
      <c r="L419" s="14"/>
      <c r="M419" s="14"/>
      <c r="N419" s="14"/>
      <c r="O419">
        <v>512</v>
      </c>
      <c r="P419">
        <f t="shared" si="58"/>
        <v>500</v>
      </c>
      <c r="Q419">
        <f t="shared" si="59"/>
        <v>478</v>
      </c>
      <c r="R419" s="40">
        <f t="shared" si="60"/>
        <v>552.78454113774</v>
      </c>
      <c r="S419" s="41">
        <f t="shared" si="61"/>
        <v>0.140604802453125</v>
      </c>
      <c r="T419" s="41">
        <f t="shared" si="62"/>
        <v>0.140604802453125</v>
      </c>
    </row>
    <row r="420" spans="1:20">
      <c r="A420">
        <v>513</v>
      </c>
      <c r="B420">
        <v>441</v>
      </c>
      <c r="C420">
        <v>447</v>
      </c>
      <c r="D420" s="14"/>
      <c r="E420" s="14" t="str">
        <f t="shared" si="54"/>
        <v/>
      </c>
      <c r="F420" s="14" t="str">
        <f t="shared" si="55"/>
        <v/>
      </c>
      <c r="G420" s="14" t="str">
        <f>IF(E420="","",ROUND(IF(E420&lt;60,E420*$M$2,IF(E420&lt;80,425+(E420-60)*$M$3,IF(E420&lt;90,540+(E420-80)*$M$4,IF(E420&lt;110,600+(E420-90)*$M$5)))),0))</f>
        <v/>
      </c>
      <c r="H420" s="14" t="str">
        <f t="shared" si="56"/>
        <v/>
      </c>
      <c r="I420" s="14">
        <f t="shared" si="57"/>
        <v>447</v>
      </c>
      <c r="J420" s="14"/>
      <c r="K420" s="14"/>
      <c r="L420" s="14"/>
      <c r="M420" s="14"/>
      <c r="N420" s="14"/>
      <c r="O420">
        <v>513</v>
      </c>
      <c r="P420">
        <f t="shared" si="58"/>
        <v>441</v>
      </c>
      <c r="Q420">
        <f t="shared" si="59"/>
        <v>447</v>
      </c>
      <c r="R420" s="40">
        <f t="shared" si="60"/>
        <v>516.934497674832</v>
      </c>
      <c r="S420" s="41">
        <f t="shared" si="61"/>
        <v>-0.426683728446284</v>
      </c>
      <c r="T420" s="41">
        <f t="shared" si="62"/>
        <v>-0.426683728446284</v>
      </c>
    </row>
    <row r="421" spans="1:20">
      <c r="A421">
        <v>514</v>
      </c>
      <c r="B421">
        <v>479</v>
      </c>
      <c r="C421">
        <v>491</v>
      </c>
      <c r="D421" s="14"/>
      <c r="E421" s="14" t="str">
        <f t="shared" si="54"/>
        <v/>
      </c>
      <c r="F421" s="14" t="str">
        <f t="shared" si="55"/>
        <v/>
      </c>
      <c r="G421" s="14" t="str">
        <f>IF(E421="","",ROUND(IF(E421&lt;60,E421*$M$2,IF(E421&lt;80,425+(E421-60)*$M$3,IF(E421&lt;90,540+(E421-80)*$M$4,IF(E421&lt;110,600+(E421-90)*$M$5)))),0))</f>
        <v/>
      </c>
      <c r="H421" s="14" t="str">
        <f t="shared" si="56"/>
        <v/>
      </c>
      <c r="I421" s="14">
        <f t="shared" si="57"/>
        <v>491</v>
      </c>
      <c r="J421" s="14"/>
      <c r="K421" s="14"/>
      <c r="L421" s="14"/>
      <c r="M421" s="14"/>
      <c r="N421" s="14"/>
      <c r="O421">
        <v>514</v>
      </c>
      <c r="P421">
        <f t="shared" si="58"/>
        <v>479</v>
      </c>
      <c r="Q421">
        <f t="shared" si="59"/>
        <v>491</v>
      </c>
      <c r="R421" s="40">
        <f t="shared" si="60"/>
        <v>567.818430331862</v>
      </c>
      <c r="S421" s="41">
        <f t="shared" si="61"/>
        <v>0.378499992830298</v>
      </c>
      <c r="T421" s="41">
        <f t="shared" si="62"/>
        <v>0.378499992830298</v>
      </c>
    </row>
    <row r="422" spans="1:20">
      <c r="A422">
        <v>515</v>
      </c>
      <c r="B422">
        <v>432</v>
      </c>
      <c r="C422">
        <v>442</v>
      </c>
      <c r="D422" s="14"/>
      <c r="E422" s="14" t="str">
        <f t="shared" si="54"/>
        <v/>
      </c>
      <c r="F422" s="14" t="str">
        <f t="shared" si="55"/>
        <v/>
      </c>
      <c r="G422" s="14" t="str">
        <f>IF(E422="","",ROUND(IF(E422&lt;60,E422*$M$2,IF(E422&lt;80,425+(E422-60)*$M$3,IF(E422&lt;90,540+(E422-80)*$M$4,IF(E422&lt;110,600+(E422-90)*$M$5)))),0))</f>
        <v/>
      </c>
      <c r="H422" s="14" t="str">
        <f t="shared" si="56"/>
        <v/>
      </c>
      <c r="I422" s="14">
        <f t="shared" si="57"/>
        <v>442</v>
      </c>
      <c r="J422" s="14"/>
      <c r="K422" s="14"/>
      <c r="L422" s="14"/>
      <c r="M422" s="14"/>
      <c r="N422" s="14"/>
      <c r="O422">
        <v>515</v>
      </c>
      <c r="P422">
        <f t="shared" si="58"/>
        <v>432</v>
      </c>
      <c r="Q422">
        <f t="shared" si="59"/>
        <v>442</v>
      </c>
      <c r="R422" s="40">
        <f t="shared" si="60"/>
        <v>511.152232600169</v>
      </c>
      <c r="S422" s="41">
        <f t="shared" si="61"/>
        <v>-0.518181878591349</v>
      </c>
      <c r="T422" s="41">
        <f t="shared" si="62"/>
        <v>-0.518181878591349</v>
      </c>
    </row>
    <row r="423" spans="1:20">
      <c r="A423">
        <v>518</v>
      </c>
      <c r="B423">
        <v>435</v>
      </c>
      <c r="C423">
        <v>452</v>
      </c>
      <c r="D423" s="14"/>
      <c r="E423" s="14" t="str">
        <f t="shared" si="54"/>
        <v/>
      </c>
      <c r="F423" s="14" t="str">
        <f t="shared" si="55"/>
        <v/>
      </c>
      <c r="G423" s="14" t="str">
        <f>IF(E423="","",ROUND(IF(E423&lt;60,E423*$M$2,IF(E423&lt;80,425+(E423-60)*$M$3,IF(E423&lt;90,540+(E423-80)*$M$4,IF(E423&lt;110,600+(E423-90)*$M$5)))),0))</f>
        <v/>
      </c>
      <c r="H423" s="14" t="str">
        <f t="shared" si="56"/>
        <v/>
      </c>
      <c r="I423" s="14">
        <f t="shared" si="57"/>
        <v>452</v>
      </c>
      <c r="J423" s="14"/>
      <c r="K423" s="14"/>
      <c r="L423" s="14"/>
      <c r="M423" s="14"/>
      <c r="N423" s="14"/>
      <c r="O423">
        <v>518</v>
      </c>
      <c r="P423">
        <f t="shared" si="58"/>
        <v>435</v>
      </c>
      <c r="Q423">
        <f t="shared" si="59"/>
        <v>452</v>
      </c>
      <c r="R423" s="40">
        <f t="shared" si="60"/>
        <v>522.716762749495</v>
      </c>
      <c r="S423" s="41">
        <f t="shared" si="61"/>
        <v>-0.335185578301216</v>
      </c>
      <c r="T423" s="41">
        <f t="shared" si="62"/>
        <v>-0.335185578301216</v>
      </c>
    </row>
    <row r="424" spans="1:20">
      <c r="A424">
        <v>520</v>
      </c>
      <c r="B424">
        <v>560</v>
      </c>
      <c r="C424">
        <v>534</v>
      </c>
      <c r="D424" s="14"/>
      <c r="E424" s="14" t="str">
        <f t="shared" si="54"/>
        <v/>
      </c>
      <c r="F424" s="14" t="str">
        <f t="shared" si="55"/>
        <v/>
      </c>
      <c r="G424" s="14" t="str">
        <f>IF(E424="","",ROUND(IF(E424&lt;60,E424*$M$2,IF(E424&lt;80,425+(E424-60)*$M$3,IF(E424&lt;90,540+(E424-80)*$M$4,IF(E424&lt;110,600+(E424-90)*$M$5)))),0))</f>
        <v/>
      </c>
      <c r="H424" s="14" t="str">
        <f t="shared" si="56"/>
        <v/>
      </c>
      <c r="I424" s="14">
        <f t="shared" si="57"/>
        <v>534</v>
      </c>
      <c r="J424" s="14"/>
      <c r="K424" s="14"/>
      <c r="L424" s="14"/>
      <c r="M424" s="14"/>
      <c r="N424" s="14"/>
      <c r="O424">
        <v>520</v>
      </c>
      <c r="P424">
        <f t="shared" si="58"/>
        <v>560</v>
      </c>
      <c r="Q424">
        <f t="shared" si="59"/>
        <v>534</v>
      </c>
      <c r="R424" s="40">
        <f t="shared" si="60"/>
        <v>617.54590997396</v>
      </c>
      <c r="S424" s="41">
        <f t="shared" si="61"/>
        <v>1.16538408407787</v>
      </c>
      <c r="T424" s="41">
        <f t="shared" si="62"/>
        <v>1.16538408407787</v>
      </c>
    </row>
    <row r="425" spans="1:20">
      <c r="A425">
        <v>522</v>
      </c>
      <c r="B425">
        <v>615</v>
      </c>
      <c r="C425">
        <v>571</v>
      </c>
      <c r="D425" s="14"/>
      <c r="E425" s="14" t="str">
        <f t="shared" si="54"/>
        <v/>
      </c>
      <c r="F425" s="14" t="str">
        <f t="shared" si="55"/>
        <v/>
      </c>
      <c r="G425" s="14" t="str">
        <f>IF(E425="","",ROUND(IF(E425&lt;60,E425*$M$2,IF(E425&lt;80,425+(E425-60)*$M$3,IF(E425&lt;90,540+(E425-80)*$M$4,IF(E425&lt;110,600+(E425-90)*$M$5)))),0))</f>
        <v/>
      </c>
      <c r="H425" s="14" t="str">
        <f t="shared" si="56"/>
        <v/>
      </c>
      <c r="I425" s="14">
        <f t="shared" si="57"/>
        <v>571</v>
      </c>
      <c r="J425" s="14"/>
      <c r="K425" s="14"/>
      <c r="L425" s="14"/>
      <c r="M425" s="14"/>
      <c r="N425" s="14"/>
      <c r="O425">
        <v>522</v>
      </c>
      <c r="P425">
        <f t="shared" si="58"/>
        <v>615</v>
      </c>
      <c r="Q425">
        <f t="shared" si="59"/>
        <v>571</v>
      </c>
      <c r="R425" s="40">
        <f t="shared" si="60"/>
        <v>660.334671526463</v>
      </c>
      <c r="S425" s="41">
        <f t="shared" si="61"/>
        <v>1.84247039515135</v>
      </c>
      <c r="T425" s="41">
        <f t="shared" si="62"/>
        <v>1.84247039515135</v>
      </c>
    </row>
    <row r="426" spans="1:20">
      <c r="A426">
        <v>523</v>
      </c>
      <c r="B426">
        <v>480</v>
      </c>
      <c r="C426">
        <v>432</v>
      </c>
      <c r="D426" s="14"/>
      <c r="E426" s="14" t="str">
        <f t="shared" si="54"/>
        <v/>
      </c>
      <c r="F426" s="14" t="str">
        <f t="shared" si="55"/>
        <v/>
      </c>
      <c r="G426" s="14" t="str">
        <f>IF(E426="","",ROUND(IF(E426&lt;60,E426*$M$2,IF(E426&lt;80,425+(E426-60)*$M$3,IF(E426&lt;90,540+(E426-80)*$M$4,IF(E426&lt;110,600+(E426-90)*$M$5)))),0))</f>
        <v/>
      </c>
      <c r="H426" s="14" t="str">
        <f t="shared" si="56"/>
        <v/>
      </c>
      <c r="I426" s="14">
        <f t="shared" si="57"/>
        <v>432</v>
      </c>
      <c r="J426" s="14"/>
      <c r="K426" s="14"/>
      <c r="L426" s="14"/>
      <c r="M426" s="14"/>
      <c r="N426" s="14"/>
      <c r="O426">
        <v>523</v>
      </c>
      <c r="P426">
        <f t="shared" si="58"/>
        <v>480</v>
      </c>
      <c r="Q426">
        <f t="shared" si="59"/>
        <v>432</v>
      </c>
      <c r="R426" s="40">
        <f t="shared" si="60"/>
        <v>499.587702450844</v>
      </c>
      <c r="S426" s="41">
        <f t="shared" si="61"/>
        <v>-0.701178178881481</v>
      </c>
      <c r="T426" s="41">
        <f t="shared" si="62"/>
        <v>-0.701178178881481</v>
      </c>
    </row>
    <row r="427" spans="1:20">
      <c r="A427">
        <v>525</v>
      </c>
      <c r="B427">
        <v>443</v>
      </c>
      <c r="D427" s="14"/>
      <c r="E427" s="14" t="str">
        <f t="shared" si="54"/>
        <v/>
      </c>
      <c r="F427" s="14" t="str">
        <f t="shared" si="55"/>
        <v/>
      </c>
      <c r="G427" s="14" t="str">
        <f>IF(E427="","",ROUND(IF(E427&lt;60,E427*$M$2,IF(E427&lt;80,425+(E427-60)*$M$3,IF(E427&lt;90,540+(E427-80)*$M$4,IF(E427&lt;110,600+(E427-90)*$M$5)))),0))</f>
        <v/>
      </c>
      <c r="H427" s="14" t="str">
        <f t="shared" si="56"/>
        <v/>
      </c>
      <c r="I427" s="14" t="str">
        <f t="shared" si="57"/>
        <v/>
      </c>
      <c r="J427" s="14"/>
      <c r="K427" s="14"/>
      <c r="L427" s="14"/>
      <c r="M427" s="14"/>
      <c r="N427" s="14"/>
      <c r="O427">
        <v>525</v>
      </c>
      <c r="P427">
        <f t="shared" si="58"/>
        <v>443</v>
      </c>
      <c r="Q427" t="str">
        <f t="shared" si="59"/>
        <v/>
      </c>
      <c r="R427" s="40">
        <f t="shared" si="60"/>
        <v>443</v>
      </c>
      <c r="S427" s="41">
        <f t="shared" si="61"/>
        <v>-1.59661794657733</v>
      </c>
      <c r="T427" s="41">
        <f t="shared" si="62"/>
        <v>-1.59661794657733</v>
      </c>
    </row>
    <row r="428" spans="1:20">
      <c r="A428">
        <v>526</v>
      </c>
      <c r="B428">
        <v>482</v>
      </c>
      <c r="C428">
        <v>462</v>
      </c>
      <c r="D428" s="14"/>
      <c r="E428" s="14" t="str">
        <f t="shared" si="54"/>
        <v/>
      </c>
      <c r="F428" s="14" t="str">
        <f t="shared" si="55"/>
        <v/>
      </c>
      <c r="G428" s="14" t="str">
        <f>IF(E428="","",ROUND(IF(E428&lt;60,E428*$M$2,IF(E428&lt;80,425+(E428-60)*$M$3,IF(E428&lt;90,540+(E428-80)*$M$4,IF(E428&lt;110,600+(E428-90)*$M$5)))),0))</f>
        <v/>
      </c>
      <c r="H428" s="14" t="str">
        <f t="shared" si="56"/>
        <v/>
      </c>
      <c r="I428" s="14">
        <f t="shared" si="57"/>
        <v>462</v>
      </c>
      <c r="J428" s="14"/>
      <c r="K428" s="14"/>
      <c r="L428" s="14"/>
      <c r="M428" s="14"/>
      <c r="N428" s="14"/>
      <c r="O428">
        <v>526</v>
      </c>
      <c r="P428">
        <f t="shared" si="58"/>
        <v>482</v>
      </c>
      <c r="Q428">
        <f t="shared" si="59"/>
        <v>462</v>
      </c>
      <c r="R428" s="40">
        <f t="shared" si="60"/>
        <v>534.28129289882</v>
      </c>
      <c r="S428" s="41">
        <f t="shared" si="61"/>
        <v>-0.152189278011085</v>
      </c>
      <c r="T428" s="41">
        <f t="shared" si="62"/>
        <v>-0.152189278011085</v>
      </c>
    </row>
    <row r="429" spans="1:20">
      <c r="A429">
        <v>527</v>
      </c>
      <c r="B429">
        <v>525</v>
      </c>
      <c r="C429">
        <v>495</v>
      </c>
      <c r="D429" s="14"/>
      <c r="E429" s="14" t="str">
        <f t="shared" si="54"/>
        <v/>
      </c>
      <c r="F429" s="14" t="str">
        <f t="shared" si="55"/>
        <v/>
      </c>
      <c r="G429" s="14" t="str">
        <f>IF(E429="","",ROUND(IF(E429&lt;60,E429*$M$2,IF(E429&lt;80,425+(E429-60)*$M$3,IF(E429&lt;90,540+(E429-80)*$M$4,IF(E429&lt;110,600+(E429-90)*$M$5)))),0))</f>
        <v/>
      </c>
      <c r="H429" s="14" t="str">
        <f t="shared" si="56"/>
        <v/>
      </c>
      <c r="I429" s="14">
        <f t="shared" si="57"/>
        <v>495</v>
      </c>
      <c r="J429" s="14"/>
      <c r="K429" s="14"/>
      <c r="L429" s="14"/>
      <c r="M429" s="14"/>
      <c r="N429" s="14"/>
      <c r="O429">
        <v>527</v>
      </c>
      <c r="P429">
        <f t="shared" si="58"/>
        <v>525</v>
      </c>
      <c r="Q429">
        <f t="shared" si="59"/>
        <v>495</v>
      </c>
      <c r="R429" s="40">
        <f t="shared" si="60"/>
        <v>572.444242391593</v>
      </c>
      <c r="S429" s="41">
        <f t="shared" si="61"/>
        <v>0.451698512946351</v>
      </c>
      <c r="T429" s="41">
        <f t="shared" si="62"/>
        <v>0.451698512946351</v>
      </c>
    </row>
    <row r="430" spans="1:20">
      <c r="A430">
        <v>528</v>
      </c>
      <c r="B430">
        <v>456</v>
      </c>
      <c r="D430" s="14"/>
      <c r="E430" s="14" t="str">
        <f t="shared" si="54"/>
        <v/>
      </c>
      <c r="F430" s="14" t="str">
        <f t="shared" si="55"/>
        <v/>
      </c>
      <c r="G430" s="14" t="str">
        <f>IF(E430="","",ROUND(IF(E430&lt;60,E430*$M$2,IF(E430&lt;80,425+(E430-60)*$M$3,IF(E430&lt;90,540+(E430-80)*$M$4,IF(E430&lt;110,600+(E430-90)*$M$5)))),0))</f>
        <v/>
      </c>
      <c r="H430" s="14" t="str">
        <f t="shared" si="56"/>
        <v/>
      </c>
      <c r="I430" s="14" t="str">
        <f t="shared" si="57"/>
        <v/>
      </c>
      <c r="J430" s="14"/>
      <c r="K430" s="14"/>
      <c r="L430" s="14"/>
      <c r="M430" s="14"/>
      <c r="N430" s="14"/>
      <c r="O430">
        <v>528</v>
      </c>
      <c r="P430">
        <f t="shared" si="58"/>
        <v>456</v>
      </c>
      <c r="Q430" t="str">
        <f t="shared" si="59"/>
        <v/>
      </c>
      <c r="R430" s="40">
        <f t="shared" si="60"/>
        <v>456</v>
      </c>
      <c r="S430" s="41">
        <f t="shared" si="61"/>
        <v>-1.39090687374913</v>
      </c>
      <c r="T430" s="41">
        <f t="shared" si="62"/>
        <v>-1.39090687374913</v>
      </c>
    </row>
    <row r="431" spans="1:20">
      <c r="A431">
        <v>529</v>
      </c>
      <c r="B431">
        <v>482</v>
      </c>
      <c r="C431">
        <v>430</v>
      </c>
      <c r="D431" s="14"/>
      <c r="E431" s="14" t="str">
        <f t="shared" si="54"/>
        <v/>
      </c>
      <c r="F431" s="14" t="str">
        <f t="shared" si="55"/>
        <v/>
      </c>
      <c r="G431" s="14" t="str">
        <f>IF(E431="","",ROUND(IF(E431&lt;60,E431*$M$2,IF(E431&lt;80,425+(E431-60)*$M$3,IF(E431&lt;90,540+(E431-80)*$M$4,IF(E431&lt;110,600+(E431-90)*$M$5)))),0))</f>
        <v/>
      </c>
      <c r="H431" s="14" t="str">
        <f t="shared" si="56"/>
        <v/>
      </c>
      <c r="I431" s="14">
        <f t="shared" si="57"/>
        <v>430</v>
      </c>
      <c r="J431" s="14"/>
      <c r="K431" s="14"/>
      <c r="L431" s="14"/>
      <c r="M431" s="14"/>
      <c r="N431" s="14"/>
      <c r="O431">
        <v>529</v>
      </c>
      <c r="P431">
        <f t="shared" si="58"/>
        <v>482</v>
      </c>
      <c r="Q431">
        <f t="shared" si="59"/>
        <v>430</v>
      </c>
      <c r="R431" s="40">
        <f t="shared" si="60"/>
        <v>497.274796420979</v>
      </c>
      <c r="S431" s="41">
        <f t="shared" si="61"/>
        <v>-0.737777438939507</v>
      </c>
      <c r="T431" s="41">
        <f t="shared" si="62"/>
        <v>-0.737777438939507</v>
      </c>
    </row>
    <row r="432" spans="1:20">
      <c r="A432">
        <v>530</v>
      </c>
      <c r="B432">
        <v>458</v>
      </c>
      <c r="D432" s="14"/>
      <c r="E432" s="14" t="str">
        <f t="shared" si="54"/>
        <v/>
      </c>
      <c r="F432" s="14" t="str">
        <f t="shared" si="55"/>
        <v/>
      </c>
      <c r="G432" s="14" t="str">
        <f>IF(E432="","",ROUND(IF(E432&lt;60,E432*$M$2,IF(E432&lt;80,425+(E432-60)*$M$3,IF(E432&lt;90,540+(E432-80)*$M$4,IF(E432&lt;110,600+(E432-90)*$M$5)))),0))</f>
        <v/>
      </c>
      <c r="H432" s="14" t="str">
        <f t="shared" si="56"/>
        <v/>
      </c>
      <c r="I432" s="14" t="str">
        <f t="shared" si="57"/>
        <v/>
      </c>
      <c r="J432" s="14"/>
      <c r="K432" s="14"/>
      <c r="L432" s="14"/>
      <c r="M432" s="14"/>
      <c r="N432" s="14"/>
      <c r="O432">
        <v>530</v>
      </c>
      <c r="P432">
        <f t="shared" si="58"/>
        <v>458</v>
      </c>
      <c r="Q432" t="str">
        <f t="shared" si="59"/>
        <v/>
      </c>
      <c r="R432" s="40">
        <f t="shared" si="60"/>
        <v>458</v>
      </c>
      <c r="S432" s="41">
        <f t="shared" si="61"/>
        <v>-1.35925901639095</v>
      </c>
      <c r="T432" s="41">
        <f t="shared" si="62"/>
        <v>-1.35925901639095</v>
      </c>
    </row>
    <row r="433" spans="1:20">
      <c r="A433">
        <v>531</v>
      </c>
      <c r="B433">
        <v>531</v>
      </c>
      <c r="C433">
        <v>526</v>
      </c>
      <c r="D433" s="14"/>
      <c r="E433" s="14" t="str">
        <f t="shared" si="54"/>
        <v/>
      </c>
      <c r="F433" s="14" t="str">
        <f t="shared" si="55"/>
        <v/>
      </c>
      <c r="G433" s="14" t="str">
        <f>IF(E433="","",ROUND(IF(E433&lt;60,E433*$M$2,IF(E433&lt;80,425+(E433-60)*$M$3,IF(E433&lt;90,540+(E433-80)*$M$4,IF(E433&lt;110,600+(E433-90)*$M$5)))),0))</f>
        <v/>
      </c>
      <c r="H433" s="14" t="str">
        <f t="shared" si="56"/>
        <v/>
      </c>
      <c r="I433" s="14">
        <f t="shared" si="57"/>
        <v>526</v>
      </c>
      <c r="J433" s="14"/>
      <c r="K433" s="14"/>
      <c r="L433" s="14"/>
      <c r="M433" s="14"/>
      <c r="N433" s="14"/>
      <c r="O433">
        <v>531</v>
      </c>
      <c r="P433">
        <f t="shared" si="58"/>
        <v>531</v>
      </c>
      <c r="Q433">
        <f t="shared" si="59"/>
        <v>526</v>
      </c>
      <c r="R433" s="40">
        <f t="shared" si="60"/>
        <v>608.2942858545</v>
      </c>
      <c r="S433" s="41">
        <f t="shared" si="61"/>
        <v>1.01898704384576</v>
      </c>
      <c r="T433" s="41">
        <f t="shared" si="62"/>
        <v>1.01898704384576</v>
      </c>
    </row>
    <row r="434" spans="1:20">
      <c r="A434">
        <v>532</v>
      </c>
      <c r="B434">
        <v>467</v>
      </c>
      <c r="C434">
        <v>474</v>
      </c>
      <c r="D434" s="14"/>
      <c r="E434" s="14" t="str">
        <f t="shared" si="54"/>
        <v/>
      </c>
      <c r="F434" s="14" t="str">
        <f t="shared" si="55"/>
        <v/>
      </c>
      <c r="G434" s="14" t="str">
        <f>IF(E434="","",ROUND(IF(E434&lt;60,E434*$M$2,IF(E434&lt;80,425+(E434-60)*$M$3,IF(E434&lt;90,540+(E434-80)*$M$4,IF(E434&lt;110,600+(E434-90)*$M$5)))),0))</f>
        <v/>
      </c>
      <c r="H434" s="14" t="str">
        <f t="shared" si="56"/>
        <v/>
      </c>
      <c r="I434" s="14">
        <f t="shared" si="57"/>
        <v>474</v>
      </c>
      <c r="J434" s="14"/>
      <c r="K434" s="14"/>
      <c r="L434" s="14"/>
      <c r="M434" s="14"/>
      <c r="N434" s="14"/>
      <c r="O434">
        <v>532</v>
      </c>
      <c r="P434">
        <f t="shared" si="58"/>
        <v>467</v>
      </c>
      <c r="Q434">
        <f t="shared" si="59"/>
        <v>474</v>
      </c>
      <c r="R434" s="40">
        <f t="shared" si="60"/>
        <v>548.15872907801</v>
      </c>
      <c r="S434" s="41">
        <f t="shared" si="61"/>
        <v>0.0674062823370728</v>
      </c>
      <c r="T434" s="41">
        <f t="shared" si="62"/>
        <v>0.0674062823370728</v>
      </c>
    </row>
    <row r="435" spans="1:20">
      <c r="A435">
        <v>533</v>
      </c>
      <c r="B435">
        <v>488</v>
      </c>
      <c r="C435">
        <v>457</v>
      </c>
      <c r="D435" s="14"/>
      <c r="E435" s="14" t="str">
        <f t="shared" si="54"/>
        <v/>
      </c>
      <c r="F435" s="14" t="str">
        <f t="shared" si="55"/>
        <v/>
      </c>
      <c r="G435" s="14" t="str">
        <f>IF(E435="","",ROUND(IF(E435&lt;60,E435*$M$2,IF(E435&lt;80,425+(E435-60)*$M$3,IF(E435&lt;90,540+(E435-80)*$M$4,IF(E435&lt;110,600+(E435-90)*$M$5)))),0))</f>
        <v/>
      </c>
      <c r="H435" s="14" t="str">
        <f t="shared" si="56"/>
        <v/>
      </c>
      <c r="I435" s="14">
        <f t="shared" si="57"/>
        <v>457</v>
      </c>
      <c r="J435" s="14"/>
      <c r="K435" s="14"/>
      <c r="L435" s="14"/>
      <c r="M435" s="14"/>
      <c r="N435" s="14"/>
      <c r="O435">
        <v>533</v>
      </c>
      <c r="P435">
        <f t="shared" si="58"/>
        <v>488</v>
      </c>
      <c r="Q435">
        <f t="shared" si="59"/>
        <v>457</v>
      </c>
      <c r="R435" s="40">
        <f t="shared" si="60"/>
        <v>528.499027824157</v>
      </c>
      <c r="S435" s="41">
        <f t="shared" si="61"/>
        <v>-0.243687428156151</v>
      </c>
      <c r="T435" s="41">
        <f t="shared" si="62"/>
        <v>-0.243687428156151</v>
      </c>
    </row>
    <row r="436" spans="1:20">
      <c r="A436">
        <v>534</v>
      </c>
      <c r="B436">
        <v>531</v>
      </c>
      <c r="C436">
        <v>483</v>
      </c>
      <c r="D436" s="14"/>
      <c r="E436" s="14" t="str">
        <f t="shared" si="54"/>
        <v/>
      </c>
      <c r="F436" s="14" t="str">
        <f t="shared" si="55"/>
        <v/>
      </c>
      <c r="G436" s="14" t="str">
        <f>IF(E436="","",ROUND(IF(E436&lt;60,E436*$M$2,IF(E436&lt;80,425+(E436-60)*$M$3,IF(E436&lt;90,540+(E436-80)*$M$4,IF(E436&lt;110,600+(E436-90)*$M$5)))),0))</f>
        <v/>
      </c>
      <c r="H436" s="14" t="str">
        <f t="shared" si="56"/>
        <v/>
      </c>
      <c r="I436" s="14">
        <f t="shared" si="57"/>
        <v>483</v>
      </c>
      <c r="J436" s="14"/>
      <c r="K436" s="14"/>
      <c r="L436" s="14"/>
      <c r="M436" s="14"/>
      <c r="N436" s="14"/>
      <c r="O436">
        <v>534</v>
      </c>
      <c r="P436">
        <f t="shared" si="58"/>
        <v>531</v>
      </c>
      <c r="Q436">
        <f t="shared" si="59"/>
        <v>483</v>
      </c>
      <c r="R436" s="40">
        <f t="shared" si="60"/>
        <v>558.566806212402</v>
      </c>
      <c r="S436" s="41">
        <f t="shared" si="61"/>
        <v>0.232102952598193</v>
      </c>
      <c r="T436" s="41">
        <f t="shared" si="62"/>
        <v>0.232102952598193</v>
      </c>
    </row>
    <row r="437" spans="1:20">
      <c r="A437">
        <v>536</v>
      </c>
      <c r="B437">
        <v>430</v>
      </c>
      <c r="C437">
        <v>445</v>
      </c>
      <c r="D437" s="14"/>
      <c r="E437" s="14" t="str">
        <f t="shared" si="54"/>
        <v/>
      </c>
      <c r="F437" s="14" t="str">
        <f t="shared" si="55"/>
        <v/>
      </c>
      <c r="G437" s="14" t="str">
        <f>IF(E437="","",ROUND(IF(E437&lt;60,E437*$M$2,IF(E437&lt;80,425+(E437-60)*$M$3,IF(E437&lt;90,540+(E437-80)*$M$4,IF(E437&lt;110,600+(E437-90)*$M$5)))),0))</f>
        <v/>
      </c>
      <c r="H437" s="14" t="str">
        <f t="shared" si="56"/>
        <v/>
      </c>
      <c r="I437" s="14">
        <f t="shared" si="57"/>
        <v>445</v>
      </c>
      <c r="J437" s="14"/>
      <c r="K437" s="14"/>
      <c r="L437" s="14"/>
      <c r="M437" s="14"/>
      <c r="N437" s="14"/>
      <c r="O437">
        <v>536</v>
      </c>
      <c r="P437">
        <f t="shared" si="58"/>
        <v>430</v>
      </c>
      <c r="Q437">
        <f t="shared" si="59"/>
        <v>445</v>
      </c>
      <c r="R437" s="40">
        <f t="shared" si="60"/>
        <v>514.621591644967</v>
      </c>
      <c r="S437" s="41">
        <f t="shared" si="61"/>
        <v>-0.463282988504309</v>
      </c>
      <c r="T437" s="41">
        <f t="shared" si="62"/>
        <v>-0.463282988504309</v>
      </c>
    </row>
    <row r="438" spans="1:20">
      <c r="A438">
        <v>537</v>
      </c>
      <c r="B438">
        <v>446</v>
      </c>
      <c r="D438" s="14"/>
      <c r="E438" s="14" t="str">
        <f t="shared" si="54"/>
        <v/>
      </c>
      <c r="F438" s="14" t="str">
        <f t="shared" si="55"/>
        <v/>
      </c>
      <c r="G438" s="14" t="str">
        <f>IF(E438="","",ROUND(IF(E438&lt;60,E438*$M$2,IF(E438&lt;80,425+(E438-60)*$M$3,IF(E438&lt;90,540+(E438-80)*$M$4,IF(E438&lt;110,600+(E438-90)*$M$5)))),0))</f>
        <v/>
      </c>
      <c r="H438" s="14" t="str">
        <f t="shared" si="56"/>
        <v/>
      </c>
      <c r="I438" s="14" t="str">
        <f t="shared" si="57"/>
        <v/>
      </c>
      <c r="J438" s="14"/>
      <c r="K438" s="14"/>
      <c r="L438" s="14"/>
      <c r="M438" s="14"/>
      <c r="N438" s="14"/>
      <c r="O438">
        <v>537</v>
      </c>
      <c r="P438">
        <f t="shared" si="58"/>
        <v>446</v>
      </c>
      <c r="Q438" t="str">
        <f t="shared" si="59"/>
        <v/>
      </c>
      <c r="R438" s="40">
        <f t="shared" si="60"/>
        <v>446</v>
      </c>
      <c r="S438" s="41">
        <f t="shared" si="61"/>
        <v>-1.54914616054006</v>
      </c>
      <c r="T438" s="41">
        <f t="shared" si="62"/>
        <v>-1.54914616054006</v>
      </c>
    </row>
    <row r="439" spans="1:20">
      <c r="A439">
        <v>538</v>
      </c>
      <c r="B439">
        <v>431</v>
      </c>
      <c r="C439">
        <v>390</v>
      </c>
      <c r="D439" s="14"/>
      <c r="E439" s="14" t="str">
        <f t="shared" si="54"/>
        <v/>
      </c>
      <c r="F439" s="14" t="str">
        <f t="shared" si="55"/>
        <v/>
      </c>
      <c r="G439" s="14" t="str">
        <f>IF(E439="","",ROUND(IF(E439&lt;60,E439*$M$2,IF(E439&lt;80,425+(E439-60)*$M$3,IF(E439&lt;90,540+(E439-80)*$M$4,IF(E439&lt;110,600+(E439-90)*$M$5)))),0))</f>
        <v/>
      </c>
      <c r="H439" s="14" t="str">
        <f t="shared" si="56"/>
        <v/>
      </c>
      <c r="I439" s="14">
        <f t="shared" si="57"/>
        <v>390</v>
      </c>
      <c r="J439" s="14"/>
      <c r="K439" s="14"/>
      <c r="L439" s="14"/>
      <c r="M439" s="14"/>
      <c r="N439" s="14"/>
      <c r="O439">
        <v>538</v>
      </c>
      <c r="P439">
        <f t="shared" si="58"/>
        <v>431</v>
      </c>
      <c r="Q439">
        <f t="shared" si="59"/>
        <v>390</v>
      </c>
      <c r="R439" s="40">
        <f t="shared" si="60"/>
        <v>451.016675823679</v>
      </c>
      <c r="S439" s="41">
        <f t="shared" si="61"/>
        <v>-1.46976264010003</v>
      </c>
      <c r="T439" s="41">
        <f t="shared" si="62"/>
        <v>-1.46976264010003</v>
      </c>
    </row>
    <row r="440" spans="1:20">
      <c r="A440">
        <v>539</v>
      </c>
      <c r="B440">
        <v>511</v>
      </c>
      <c r="C440">
        <v>513</v>
      </c>
      <c r="D440" s="14"/>
      <c r="E440" s="14" t="str">
        <f t="shared" si="54"/>
        <v/>
      </c>
      <c r="F440" s="14" t="str">
        <f t="shared" si="55"/>
        <v/>
      </c>
      <c r="G440" s="14" t="str">
        <f>IF(E440="","",ROUND(IF(E440&lt;60,E440*$M$2,IF(E440&lt;80,425+(E440-60)*$M$3,IF(E440&lt;90,540+(E440-80)*$M$4,IF(E440&lt;110,600+(E440-90)*$M$5)))),0))</f>
        <v/>
      </c>
      <c r="H440" s="14" t="str">
        <f t="shared" si="56"/>
        <v/>
      </c>
      <c r="I440" s="14">
        <f t="shared" si="57"/>
        <v>513</v>
      </c>
      <c r="J440" s="14"/>
      <c r="K440" s="14"/>
      <c r="L440" s="14"/>
      <c r="M440" s="14"/>
      <c r="N440" s="14"/>
      <c r="O440">
        <v>539</v>
      </c>
      <c r="P440">
        <f t="shared" si="58"/>
        <v>511</v>
      </c>
      <c r="Q440">
        <f t="shared" si="59"/>
        <v>513</v>
      </c>
      <c r="R440" s="40">
        <f t="shared" si="60"/>
        <v>593.260396660378</v>
      </c>
      <c r="S440" s="41">
        <f t="shared" si="61"/>
        <v>0.781091853468587</v>
      </c>
      <c r="T440" s="41">
        <f t="shared" si="62"/>
        <v>0.781091853468587</v>
      </c>
    </row>
    <row r="441" spans="1:20">
      <c r="A441">
        <v>540</v>
      </c>
      <c r="B441">
        <v>524</v>
      </c>
      <c r="C441">
        <v>521</v>
      </c>
      <c r="D441" s="14"/>
      <c r="E441" s="14" t="str">
        <f t="shared" si="54"/>
        <v/>
      </c>
      <c r="F441" s="14" t="str">
        <f t="shared" si="55"/>
        <v/>
      </c>
      <c r="G441" s="14" t="str">
        <f>IF(E441="","",ROUND(IF(E441&lt;60,E441*$M$2,IF(E441&lt;80,425+(E441-60)*$M$3,IF(E441&lt;90,540+(E441-80)*$M$4,IF(E441&lt;110,600+(E441-90)*$M$5)))),0))</f>
        <v/>
      </c>
      <c r="H441" s="14" t="str">
        <f t="shared" si="56"/>
        <v/>
      </c>
      <c r="I441" s="14">
        <f t="shared" si="57"/>
        <v>521</v>
      </c>
      <c r="J441" s="14"/>
      <c r="K441" s="14"/>
      <c r="L441" s="14"/>
      <c r="M441" s="14"/>
      <c r="N441" s="14"/>
      <c r="O441">
        <v>540</v>
      </c>
      <c r="P441">
        <f t="shared" si="58"/>
        <v>524</v>
      </c>
      <c r="Q441">
        <f t="shared" si="59"/>
        <v>521</v>
      </c>
      <c r="R441" s="40">
        <f t="shared" si="60"/>
        <v>602.512020779838</v>
      </c>
      <c r="S441" s="41">
        <f t="shared" si="61"/>
        <v>0.927488893700693</v>
      </c>
      <c r="T441" s="41">
        <f t="shared" si="62"/>
        <v>0.927488893700693</v>
      </c>
    </row>
    <row r="442" spans="1:20">
      <c r="A442">
        <v>541</v>
      </c>
      <c r="B442">
        <v>543</v>
      </c>
      <c r="C442">
        <v>459</v>
      </c>
      <c r="D442" s="14"/>
      <c r="E442" s="14" t="str">
        <f t="shared" si="54"/>
        <v/>
      </c>
      <c r="F442" s="14" t="str">
        <f t="shared" si="55"/>
        <v/>
      </c>
      <c r="G442" s="14" t="str">
        <f>IF(E442="","",ROUND(IF(E442&lt;60,E442*$M$2,IF(E442&lt;80,425+(E442-60)*$M$3,IF(E442&lt;90,540+(E442-80)*$M$4,IF(E442&lt;110,600+(E442-90)*$M$5)))),0))</f>
        <v/>
      </c>
      <c r="H442" s="14" t="str">
        <f t="shared" si="56"/>
        <v/>
      </c>
      <c r="I442" s="14">
        <f t="shared" si="57"/>
        <v>459</v>
      </c>
      <c r="J442" s="14"/>
      <c r="K442" s="14"/>
      <c r="L442" s="14"/>
      <c r="M442" s="14"/>
      <c r="N442" s="14"/>
      <c r="O442">
        <v>541</v>
      </c>
      <c r="P442">
        <f t="shared" si="58"/>
        <v>543</v>
      </c>
      <c r="Q442">
        <f t="shared" si="59"/>
        <v>459</v>
      </c>
      <c r="R442" s="40">
        <f t="shared" si="60"/>
        <v>543</v>
      </c>
      <c r="S442" s="41">
        <f t="shared" si="61"/>
        <v>-0.0142250786681125</v>
      </c>
      <c r="T442" s="41">
        <f t="shared" si="62"/>
        <v>-0.0142250786681125</v>
      </c>
    </row>
    <row r="443" spans="1:20">
      <c r="A443">
        <v>542</v>
      </c>
      <c r="B443">
        <v>510</v>
      </c>
      <c r="C443">
        <v>456</v>
      </c>
      <c r="D443" s="14"/>
      <c r="E443" s="14" t="str">
        <f t="shared" si="54"/>
        <v/>
      </c>
      <c r="F443" s="14" t="str">
        <f t="shared" si="55"/>
        <v/>
      </c>
      <c r="G443" s="14" t="str">
        <f>IF(E443="","",ROUND(IF(E443&lt;60,E443*$M$2,IF(E443&lt;80,425+(E443-60)*$M$3,IF(E443&lt;90,540+(E443-80)*$M$4,IF(E443&lt;110,600+(E443-90)*$M$5)))),0))</f>
        <v/>
      </c>
      <c r="H443" s="14" t="str">
        <f t="shared" si="56"/>
        <v/>
      </c>
      <c r="I443" s="14">
        <f t="shared" si="57"/>
        <v>456</v>
      </c>
      <c r="J443" s="14"/>
      <c r="K443" s="14"/>
      <c r="L443" s="14"/>
      <c r="M443" s="14"/>
      <c r="N443" s="14"/>
      <c r="O443">
        <v>542</v>
      </c>
      <c r="P443">
        <f t="shared" si="58"/>
        <v>510</v>
      </c>
      <c r="Q443">
        <f t="shared" si="59"/>
        <v>456</v>
      </c>
      <c r="R443" s="40">
        <f t="shared" si="60"/>
        <v>527.342574809225</v>
      </c>
      <c r="S443" s="41">
        <f t="shared" si="61"/>
        <v>-0.261987058185164</v>
      </c>
      <c r="T443" s="41">
        <f t="shared" si="62"/>
        <v>-0.261987058185164</v>
      </c>
    </row>
    <row r="444" spans="1:20">
      <c r="A444">
        <v>544</v>
      </c>
      <c r="B444">
        <v>457</v>
      </c>
      <c r="D444" s="14"/>
      <c r="E444" s="14" t="str">
        <f t="shared" si="54"/>
        <v/>
      </c>
      <c r="F444" s="14" t="str">
        <f t="shared" si="55"/>
        <v/>
      </c>
      <c r="G444" s="14" t="str">
        <f>IF(E444="","",ROUND(IF(E444&lt;60,E444*$M$2,IF(E444&lt;80,425+(E444-60)*$M$3,IF(E444&lt;90,540+(E444-80)*$M$4,IF(E444&lt;110,600+(E444-90)*$M$5)))),0))</f>
        <v/>
      </c>
      <c r="H444" s="14" t="str">
        <f t="shared" si="56"/>
        <v/>
      </c>
      <c r="I444" s="14" t="str">
        <f t="shared" si="57"/>
        <v/>
      </c>
      <c r="J444" s="14"/>
      <c r="K444" s="14"/>
      <c r="L444" s="14"/>
      <c r="M444" s="14"/>
      <c r="N444" s="14"/>
      <c r="O444">
        <v>544</v>
      </c>
      <c r="P444">
        <f t="shared" si="58"/>
        <v>457</v>
      </c>
      <c r="Q444" t="str">
        <f t="shared" si="59"/>
        <v/>
      </c>
      <c r="R444" s="40">
        <f t="shared" si="60"/>
        <v>457</v>
      </c>
      <c r="S444" s="41">
        <f t="shared" si="61"/>
        <v>-1.37508294507004</v>
      </c>
      <c r="T444" s="41">
        <f t="shared" si="62"/>
        <v>-1.37508294507004</v>
      </c>
    </row>
    <row r="445" spans="1:20">
      <c r="A445">
        <v>546</v>
      </c>
      <c r="B445">
        <v>461</v>
      </c>
      <c r="C445">
        <v>445</v>
      </c>
      <c r="D445" s="14"/>
      <c r="E445" s="14" t="str">
        <f t="shared" si="54"/>
        <v/>
      </c>
      <c r="F445" s="14" t="str">
        <f t="shared" si="55"/>
        <v/>
      </c>
      <c r="G445" s="14" t="str">
        <f>IF(E445="","",ROUND(IF(E445&lt;60,E445*$M$2,IF(E445&lt;80,425+(E445-60)*$M$3,IF(E445&lt;90,540+(E445-80)*$M$4,IF(E445&lt;110,600+(E445-90)*$M$5)))),0))</f>
        <v/>
      </c>
      <c r="H445" s="14" t="str">
        <f t="shared" si="56"/>
        <v/>
      </c>
      <c r="I445" s="14">
        <f t="shared" si="57"/>
        <v>445</v>
      </c>
      <c r="J445" s="14"/>
      <c r="K445" s="14"/>
      <c r="L445" s="14"/>
      <c r="M445" s="14"/>
      <c r="N445" s="14"/>
      <c r="O445">
        <v>546</v>
      </c>
      <c r="P445">
        <f t="shared" si="58"/>
        <v>461</v>
      </c>
      <c r="Q445">
        <f t="shared" si="59"/>
        <v>445</v>
      </c>
      <c r="R445" s="40">
        <f t="shared" si="60"/>
        <v>514.621591644967</v>
      </c>
      <c r="S445" s="41">
        <f t="shared" si="61"/>
        <v>-0.463282988504309</v>
      </c>
      <c r="T445" s="41">
        <f t="shared" si="62"/>
        <v>-0.463282988504309</v>
      </c>
    </row>
    <row r="446" spans="1:20">
      <c r="A446">
        <v>547</v>
      </c>
      <c r="B446">
        <v>461</v>
      </c>
      <c r="C446">
        <v>473</v>
      </c>
      <c r="D446" s="14"/>
      <c r="E446" s="14" t="str">
        <f t="shared" si="54"/>
        <v/>
      </c>
      <c r="F446" s="14" t="str">
        <f t="shared" si="55"/>
        <v/>
      </c>
      <c r="G446" s="14" t="str">
        <f>IF(E446="","",ROUND(IF(E446&lt;60,E446*$M$2,IF(E446&lt;80,425+(E446-60)*$M$3,IF(E446&lt;90,540+(E446-80)*$M$4,IF(E446&lt;110,600+(E446-90)*$M$5)))),0))</f>
        <v/>
      </c>
      <c r="H446" s="14" t="str">
        <f t="shared" si="56"/>
        <v/>
      </c>
      <c r="I446" s="14">
        <f t="shared" si="57"/>
        <v>473</v>
      </c>
      <c r="J446" s="14"/>
      <c r="K446" s="14"/>
      <c r="L446" s="14"/>
      <c r="M446" s="14"/>
      <c r="N446" s="14"/>
      <c r="O446">
        <v>547</v>
      </c>
      <c r="P446">
        <f t="shared" si="58"/>
        <v>461</v>
      </c>
      <c r="Q446">
        <f t="shared" si="59"/>
        <v>473</v>
      </c>
      <c r="R446" s="40">
        <f t="shared" si="60"/>
        <v>547.002276063077</v>
      </c>
      <c r="S446" s="41">
        <f t="shared" si="61"/>
        <v>0.04910665230806</v>
      </c>
      <c r="T446" s="41">
        <f t="shared" si="62"/>
        <v>0.04910665230806</v>
      </c>
    </row>
    <row r="447" spans="1:20">
      <c r="A447">
        <v>550</v>
      </c>
      <c r="B447">
        <v>476</v>
      </c>
      <c r="D447" s="14"/>
      <c r="E447" s="14" t="str">
        <f t="shared" si="54"/>
        <v/>
      </c>
      <c r="F447" s="14" t="str">
        <f t="shared" si="55"/>
        <v/>
      </c>
      <c r="G447" s="14" t="str">
        <f>IF(E447="","",ROUND(IF(E447&lt;60,E447*$M$2,IF(E447&lt;80,425+(E447-60)*$M$3,IF(E447&lt;90,540+(E447-80)*$M$4,IF(E447&lt;110,600+(E447-90)*$M$5)))),0))</f>
        <v/>
      </c>
      <c r="H447" s="14" t="str">
        <f t="shared" si="56"/>
        <v/>
      </c>
      <c r="I447" s="14" t="str">
        <f t="shared" si="57"/>
        <v/>
      </c>
      <c r="J447" s="14"/>
      <c r="K447" s="14"/>
      <c r="L447" s="14"/>
      <c r="M447" s="14"/>
      <c r="N447" s="14"/>
      <c r="O447">
        <v>550</v>
      </c>
      <c r="P447">
        <f t="shared" si="58"/>
        <v>476</v>
      </c>
      <c r="Q447" t="str">
        <f t="shared" si="59"/>
        <v/>
      </c>
      <c r="R447" s="40">
        <f t="shared" si="60"/>
        <v>476</v>
      </c>
      <c r="S447" s="41">
        <f t="shared" si="61"/>
        <v>-1.07442830016729</v>
      </c>
      <c r="T447" s="41">
        <f t="shared" si="62"/>
        <v>-1.07442830016729</v>
      </c>
    </row>
    <row r="448" spans="1:20">
      <c r="A448">
        <v>551</v>
      </c>
      <c r="B448">
        <v>537</v>
      </c>
      <c r="C448">
        <v>521</v>
      </c>
      <c r="D448" s="14"/>
      <c r="E448" s="14" t="str">
        <f t="shared" si="54"/>
        <v/>
      </c>
      <c r="F448" s="14" t="str">
        <f t="shared" si="55"/>
        <v/>
      </c>
      <c r="G448" s="14" t="str">
        <f>IF(E448="","",ROUND(IF(E448&lt;60,E448*$M$2,IF(E448&lt;80,425+(E448-60)*$M$3,IF(E448&lt;90,540+(E448-80)*$M$4,IF(E448&lt;110,600+(E448-90)*$M$5)))),0))</f>
        <v/>
      </c>
      <c r="H448" s="14" t="str">
        <f t="shared" si="56"/>
        <v/>
      </c>
      <c r="I448" s="14">
        <f t="shared" si="57"/>
        <v>521</v>
      </c>
      <c r="J448" s="14"/>
      <c r="K448" s="14"/>
      <c r="L448" s="14"/>
      <c r="M448" s="14"/>
      <c r="N448" s="14"/>
      <c r="O448">
        <v>551</v>
      </c>
      <c r="P448">
        <f t="shared" si="58"/>
        <v>537</v>
      </c>
      <c r="Q448">
        <f t="shared" si="59"/>
        <v>521</v>
      </c>
      <c r="R448" s="40">
        <f t="shared" si="60"/>
        <v>602.512020779838</v>
      </c>
      <c r="S448" s="41">
        <f t="shared" si="61"/>
        <v>0.927488893700693</v>
      </c>
      <c r="T448" s="41">
        <f t="shared" si="62"/>
        <v>0.927488893700693</v>
      </c>
    </row>
    <row r="449" spans="1:20">
      <c r="A449">
        <v>552</v>
      </c>
      <c r="B449">
        <v>440</v>
      </c>
      <c r="D449" s="14"/>
      <c r="E449" s="14" t="str">
        <f t="shared" si="54"/>
        <v/>
      </c>
      <c r="F449" s="14" t="str">
        <f t="shared" si="55"/>
        <v/>
      </c>
      <c r="G449" s="14" t="str">
        <f>IF(E449="","",ROUND(IF(E449&lt;60,E449*$M$2,IF(E449&lt;80,425+(E449-60)*$M$3,IF(E449&lt;90,540+(E449-80)*$M$4,IF(E449&lt;110,600+(E449-90)*$M$5)))),0))</f>
        <v/>
      </c>
      <c r="H449" s="14" t="str">
        <f t="shared" si="56"/>
        <v/>
      </c>
      <c r="I449" s="14" t="str">
        <f t="shared" si="57"/>
        <v/>
      </c>
      <c r="J449" s="14"/>
      <c r="K449" s="14"/>
      <c r="L449" s="14"/>
      <c r="M449" s="14"/>
      <c r="N449" s="14"/>
      <c r="O449">
        <v>552</v>
      </c>
      <c r="P449">
        <f t="shared" si="58"/>
        <v>440</v>
      </c>
      <c r="Q449" t="str">
        <f t="shared" si="59"/>
        <v/>
      </c>
      <c r="R449" s="40">
        <f t="shared" si="60"/>
        <v>440</v>
      </c>
      <c r="S449" s="41">
        <f t="shared" si="61"/>
        <v>-1.64408973261461</v>
      </c>
      <c r="T449" s="41">
        <f t="shared" si="62"/>
        <v>-1.64408973261461</v>
      </c>
    </row>
    <row r="450" spans="1:20">
      <c r="A450">
        <v>553</v>
      </c>
      <c r="B450">
        <v>481</v>
      </c>
      <c r="C450">
        <v>512</v>
      </c>
      <c r="D450" s="14"/>
      <c r="E450" s="14" t="str">
        <f t="shared" si="54"/>
        <v/>
      </c>
      <c r="F450" s="14" t="str">
        <f t="shared" si="55"/>
        <v/>
      </c>
      <c r="G450" s="14" t="str">
        <f>IF(E450="","",ROUND(IF(E450&lt;60,E450*$M$2,IF(E450&lt;80,425+(E450-60)*$M$3,IF(E450&lt;90,540+(E450-80)*$M$4,IF(E450&lt;110,600+(E450-90)*$M$5)))),0))</f>
        <v/>
      </c>
      <c r="H450" s="14" t="str">
        <f t="shared" si="56"/>
        <v/>
      </c>
      <c r="I450" s="14">
        <f t="shared" si="57"/>
        <v>512</v>
      </c>
      <c r="J450" s="14"/>
      <c r="K450" s="14"/>
      <c r="L450" s="14"/>
      <c r="M450" s="14"/>
      <c r="N450" s="14"/>
      <c r="O450">
        <v>553</v>
      </c>
      <c r="P450">
        <f t="shared" si="58"/>
        <v>481</v>
      </c>
      <c r="Q450">
        <f t="shared" si="59"/>
        <v>512</v>
      </c>
      <c r="R450" s="40">
        <f t="shared" si="60"/>
        <v>592.103943645445</v>
      </c>
      <c r="S450" s="41">
        <f t="shared" si="61"/>
        <v>0.762792223439575</v>
      </c>
      <c r="T450" s="41">
        <f t="shared" si="62"/>
        <v>0.762792223439575</v>
      </c>
    </row>
    <row r="451" spans="1:20">
      <c r="A451">
        <v>554</v>
      </c>
      <c r="B451">
        <v>521</v>
      </c>
      <c r="D451" s="14"/>
      <c r="E451" s="14" t="str">
        <f t="shared" ref="E451:E514" si="63">IF(D451&gt;60,D451,"")</f>
        <v/>
      </c>
      <c r="F451" s="14" t="str">
        <f t="shared" ref="F451:F514" si="64">IF(AND(D451&gt;0,D451&lt;=10),D451,"")</f>
        <v/>
      </c>
      <c r="G451" s="14" t="str">
        <f>IF(E451="","",ROUND(IF(E451&lt;60,E451*$M$2,IF(E451&lt;80,425+(E451-60)*$M$3,IF(E451&lt;90,540+(E451-80)*$M$4,IF(E451&lt;110,600+(E451-90)*$M$5)))),0))</f>
        <v/>
      </c>
      <c r="H451" s="14" t="str">
        <f t="shared" ref="H451:H514" si="65">IF(F451=7,650,"")</f>
        <v/>
      </c>
      <c r="I451" s="14" t="str">
        <f t="shared" ref="I451:I514" si="66">IF(MAX(C451,G451,H451)&lt;&gt;0,MAX(C451,G451,H451),"")</f>
        <v/>
      </c>
      <c r="J451" s="14"/>
      <c r="K451" s="14"/>
      <c r="L451" s="14"/>
      <c r="M451" s="14"/>
      <c r="N451" s="14"/>
      <c r="O451">
        <v>554</v>
      </c>
      <c r="P451">
        <f t="shared" ref="P451:P514" si="67">IF(B451&lt;&gt;"",B451,"")</f>
        <v>521</v>
      </c>
      <c r="Q451" t="str">
        <f t="shared" ref="Q451:Q514" si="68">IF(C451&lt;&gt;"",C451,"")</f>
        <v/>
      </c>
      <c r="R451" s="40">
        <f t="shared" ref="R451:R514" si="69">IF(Q451="",P451,MAX(P451,Q451*$M$17))</f>
        <v>521</v>
      </c>
      <c r="S451" s="41">
        <f t="shared" ref="S451:S514" si="70">IF(R451="","",(R451-$R$980)/$R$981)</f>
        <v>-0.362351509608141</v>
      </c>
      <c r="T451" s="41">
        <f t="shared" ref="T451:T514" si="71">IF(S451&lt;&gt;"",S451,$S$980)</f>
        <v>-0.362351509608141</v>
      </c>
    </row>
    <row r="452" spans="1:20">
      <c r="A452">
        <v>555</v>
      </c>
      <c r="B452">
        <v>616</v>
      </c>
      <c r="C452">
        <v>534</v>
      </c>
      <c r="D452" s="14"/>
      <c r="E452" s="14" t="str">
        <f t="shared" si="63"/>
        <v/>
      </c>
      <c r="F452" s="14" t="str">
        <f t="shared" si="64"/>
        <v/>
      </c>
      <c r="G452" s="14" t="str">
        <f>IF(E452="","",ROUND(IF(E452&lt;60,E452*$M$2,IF(E452&lt;80,425+(E452-60)*$M$3,IF(E452&lt;90,540+(E452-80)*$M$4,IF(E452&lt;110,600+(E452-90)*$M$5)))),0))</f>
        <v/>
      </c>
      <c r="H452" s="14" t="str">
        <f t="shared" si="65"/>
        <v/>
      </c>
      <c r="I452" s="14">
        <f t="shared" si="66"/>
        <v>534</v>
      </c>
      <c r="J452" s="14"/>
      <c r="K452" s="14"/>
      <c r="L452" s="14"/>
      <c r="M452" s="14"/>
      <c r="N452" s="14"/>
      <c r="O452">
        <v>555</v>
      </c>
      <c r="P452">
        <f t="shared" si="67"/>
        <v>616</v>
      </c>
      <c r="Q452">
        <f t="shared" si="68"/>
        <v>534</v>
      </c>
      <c r="R452" s="40">
        <f t="shared" si="69"/>
        <v>617.54590997396</v>
      </c>
      <c r="S452" s="41">
        <f t="shared" si="70"/>
        <v>1.16538408407787</v>
      </c>
      <c r="T452" s="41">
        <f t="shared" si="71"/>
        <v>1.16538408407787</v>
      </c>
    </row>
    <row r="453" spans="1:20">
      <c r="A453">
        <v>556</v>
      </c>
      <c r="B453">
        <v>470</v>
      </c>
      <c r="D453" s="14"/>
      <c r="E453" s="14" t="str">
        <f t="shared" si="63"/>
        <v/>
      </c>
      <c r="F453" s="14" t="str">
        <f t="shared" si="64"/>
        <v/>
      </c>
      <c r="G453" s="14" t="str">
        <f>IF(E453="","",ROUND(IF(E453&lt;60,E453*$M$2,IF(E453&lt;80,425+(E453-60)*$M$3,IF(E453&lt;90,540+(E453-80)*$M$4,IF(E453&lt;110,600+(E453-90)*$M$5)))),0))</f>
        <v/>
      </c>
      <c r="H453" s="14" t="str">
        <f t="shared" si="65"/>
        <v/>
      </c>
      <c r="I453" s="14" t="str">
        <f t="shared" si="66"/>
        <v/>
      </c>
      <c r="J453" s="14"/>
      <c r="K453" s="14"/>
      <c r="L453" s="14"/>
      <c r="M453" s="14"/>
      <c r="N453" s="14"/>
      <c r="O453">
        <v>556</v>
      </c>
      <c r="P453">
        <f t="shared" si="67"/>
        <v>470</v>
      </c>
      <c r="Q453" t="str">
        <f t="shared" si="68"/>
        <v/>
      </c>
      <c r="R453" s="40">
        <f t="shared" si="69"/>
        <v>470</v>
      </c>
      <c r="S453" s="41">
        <f t="shared" si="70"/>
        <v>-1.16937187224184</v>
      </c>
      <c r="T453" s="41">
        <f t="shared" si="71"/>
        <v>-1.16937187224184</v>
      </c>
    </row>
    <row r="454" spans="1:20">
      <c r="A454">
        <v>557</v>
      </c>
      <c r="B454">
        <v>489</v>
      </c>
      <c r="C454">
        <v>436</v>
      </c>
      <c r="D454" s="14"/>
      <c r="E454" s="14" t="str">
        <f t="shared" si="63"/>
        <v/>
      </c>
      <c r="F454" s="14" t="str">
        <f t="shared" si="64"/>
        <v/>
      </c>
      <c r="G454" s="14" t="str">
        <f>IF(E454="","",ROUND(IF(E454&lt;60,E454*$M$2,IF(E454&lt;80,425+(E454-60)*$M$3,IF(E454&lt;90,540+(E454-80)*$M$4,IF(E454&lt;110,600+(E454-90)*$M$5)))),0))</f>
        <v/>
      </c>
      <c r="H454" s="14" t="str">
        <f t="shared" si="65"/>
        <v/>
      </c>
      <c r="I454" s="14">
        <f t="shared" si="66"/>
        <v>436</v>
      </c>
      <c r="J454" s="14"/>
      <c r="K454" s="14"/>
      <c r="L454" s="14"/>
      <c r="M454" s="14"/>
      <c r="N454" s="14"/>
      <c r="O454">
        <v>557</v>
      </c>
      <c r="P454">
        <f t="shared" si="67"/>
        <v>489</v>
      </c>
      <c r="Q454">
        <f t="shared" si="68"/>
        <v>436</v>
      </c>
      <c r="R454" s="40">
        <f t="shared" si="69"/>
        <v>504.213514510574</v>
      </c>
      <c r="S454" s="41">
        <f t="shared" si="70"/>
        <v>-0.627979658765428</v>
      </c>
      <c r="T454" s="41">
        <f t="shared" si="71"/>
        <v>-0.627979658765428</v>
      </c>
    </row>
    <row r="455" spans="1:20">
      <c r="A455">
        <v>558</v>
      </c>
      <c r="B455">
        <v>465</v>
      </c>
      <c r="C455">
        <v>441</v>
      </c>
      <c r="D455" s="14"/>
      <c r="E455" s="14" t="str">
        <f t="shared" si="63"/>
        <v/>
      </c>
      <c r="F455" s="14" t="str">
        <f t="shared" si="64"/>
        <v/>
      </c>
      <c r="G455" s="14" t="str">
        <f>IF(E455="","",ROUND(IF(E455&lt;60,E455*$M$2,IF(E455&lt;80,425+(E455-60)*$M$3,IF(E455&lt;90,540+(E455-80)*$M$4,IF(E455&lt;110,600+(E455-90)*$M$5)))),0))</f>
        <v/>
      </c>
      <c r="H455" s="14" t="str">
        <f t="shared" si="65"/>
        <v/>
      </c>
      <c r="I455" s="14">
        <f t="shared" si="66"/>
        <v>441</v>
      </c>
      <c r="J455" s="14"/>
      <c r="K455" s="14"/>
      <c r="L455" s="14"/>
      <c r="M455" s="14"/>
      <c r="N455" s="14"/>
      <c r="O455">
        <v>558</v>
      </c>
      <c r="P455">
        <f t="shared" si="67"/>
        <v>465</v>
      </c>
      <c r="Q455">
        <f t="shared" si="68"/>
        <v>441</v>
      </c>
      <c r="R455" s="40">
        <f t="shared" si="69"/>
        <v>509.995779585237</v>
      </c>
      <c r="S455" s="41">
        <f t="shared" si="70"/>
        <v>-0.536481508620362</v>
      </c>
      <c r="T455" s="41">
        <f t="shared" si="71"/>
        <v>-0.536481508620362</v>
      </c>
    </row>
    <row r="456" spans="1:20">
      <c r="A456">
        <v>559</v>
      </c>
      <c r="B456">
        <v>429</v>
      </c>
      <c r="D456" s="14"/>
      <c r="E456" s="14" t="str">
        <f t="shared" si="63"/>
        <v/>
      </c>
      <c r="F456" s="14" t="str">
        <f t="shared" si="64"/>
        <v/>
      </c>
      <c r="G456" s="14" t="str">
        <f>IF(E456="","",ROUND(IF(E456&lt;60,E456*$M$2,IF(E456&lt;80,425+(E456-60)*$M$3,IF(E456&lt;90,540+(E456-80)*$M$4,IF(E456&lt;110,600+(E456-90)*$M$5)))),0))</f>
        <v/>
      </c>
      <c r="H456" s="14" t="str">
        <f t="shared" si="65"/>
        <v/>
      </c>
      <c r="I456" s="14" t="str">
        <f t="shared" si="66"/>
        <v/>
      </c>
      <c r="J456" s="14"/>
      <c r="K456" s="14"/>
      <c r="L456" s="14"/>
      <c r="M456" s="14"/>
      <c r="N456" s="14"/>
      <c r="O456">
        <v>559</v>
      </c>
      <c r="P456">
        <f t="shared" si="67"/>
        <v>429</v>
      </c>
      <c r="Q456" t="str">
        <f t="shared" si="68"/>
        <v/>
      </c>
      <c r="R456" s="40">
        <f t="shared" si="69"/>
        <v>429</v>
      </c>
      <c r="S456" s="41">
        <f t="shared" si="70"/>
        <v>-1.81815294808462</v>
      </c>
      <c r="T456" s="41">
        <f t="shared" si="71"/>
        <v>-1.81815294808462</v>
      </c>
    </row>
    <row r="457" spans="1:20">
      <c r="A457">
        <v>560</v>
      </c>
      <c r="B457">
        <v>516</v>
      </c>
      <c r="C457">
        <v>490</v>
      </c>
      <c r="D457" s="14"/>
      <c r="E457" s="14" t="str">
        <f t="shared" si="63"/>
        <v/>
      </c>
      <c r="F457" s="14" t="str">
        <f t="shared" si="64"/>
        <v/>
      </c>
      <c r="G457" s="14" t="str">
        <f>IF(E457="","",ROUND(IF(E457&lt;60,E457*$M$2,IF(E457&lt;80,425+(E457-60)*$M$3,IF(E457&lt;90,540+(E457-80)*$M$4,IF(E457&lt;110,600+(E457-90)*$M$5)))),0))</f>
        <v/>
      </c>
      <c r="H457" s="14" t="str">
        <f t="shared" si="65"/>
        <v/>
      </c>
      <c r="I457" s="14">
        <f t="shared" si="66"/>
        <v>490</v>
      </c>
      <c r="J457" s="14"/>
      <c r="K457" s="14"/>
      <c r="L457" s="14"/>
      <c r="M457" s="14"/>
      <c r="N457" s="14"/>
      <c r="O457">
        <v>560</v>
      </c>
      <c r="P457">
        <f t="shared" si="67"/>
        <v>516</v>
      </c>
      <c r="Q457">
        <f t="shared" si="68"/>
        <v>490</v>
      </c>
      <c r="R457" s="40">
        <f t="shared" si="69"/>
        <v>566.66197731693</v>
      </c>
      <c r="S457" s="41">
        <f t="shared" si="70"/>
        <v>0.360200362801284</v>
      </c>
      <c r="T457" s="41">
        <f t="shared" si="71"/>
        <v>0.360200362801284</v>
      </c>
    </row>
    <row r="458" spans="1:20">
      <c r="A458">
        <v>562</v>
      </c>
      <c r="B458">
        <v>468</v>
      </c>
      <c r="C458">
        <v>499</v>
      </c>
      <c r="D458" s="14"/>
      <c r="E458" s="14" t="str">
        <f t="shared" si="63"/>
        <v/>
      </c>
      <c r="F458" s="14" t="str">
        <f t="shared" si="64"/>
        <v/>
      </c>
      <c r="G458" s="14" t="str">
        <f>IF(E458="","",ROUND(IF(E458&lt;60,E458*$M$2,IF(E458&lt;80,425+(E458-60)*$M$3,IF(E458&lt;90,540+(E458-80)*$M$4,IF(E458&lt;110,600+(E458-90)*$M$5)))),0))</f>
        <v/>
      </c>
      <c r="H458" s="14" t="str">
        <f t="shared" si="65"/>
        <v/>
      </c>
      <c r="I458" s="14">
        <f t="shared" si="66"/>
        <v>499</v>
      </c>
      <c r="J458" s="14"/>
      <c r="K458" s="14"/>
      <c r="L458" s="14"/>
      <c r="M458" s="14"/>
      <c r="N458" s="14"/>
      <c r="O458">
        <v>562</v>
      </c>
      <c r="P458">
        <f t="shared" si="67"/>
        <v>468</v>
      </c>
      <c r="Q458">
        <f t="shared" si="68"/>
        <v>499</v>
      </c>
      <c r="R458" s="40">
        <f t="shared" si="69"/>
        <v>577.070054451323</v>
      </c>
      <c r="S458" s="41">
        <f t="shared" si="70"/>
        <v>0.524897033062404</v>
      </c>
      <c r="T458" s="41">
        <f t="shared" si="71"/>
        <v>0.524897033062404</v>
      </c>
    </row>
    <row r="459" spans="1:20">
      <c r="A459">
        <v>563</v>
      </c>
      <c r="B459">
        <v>428</v>
      </c>
      <c r="D459" s="14"/>
      <c r="E459" s="14" t="str">
        <f t="shared" si="63"/>
        <v/>
      </c>
      <c r="F459" s="14" t="str">
        <f t="shared" si="64"/>
        <v/>
      </c>
      <c r="G459" s="14" t="str">
        <f>IF(E459="","",ROUND(IF(E459&lt;60,E459*$M$2,IF(E459&lt;80,425+(E459-60)*$M$3,IF(E459&lt;90,540+(E459-80)*$M$4,IF(E459&lt;110,600+(E459-90)*$M$5)))),0))</f>
        <v/>
      </c>
      <c r="H459" s="14" t="str">
        <f t="shared" si="65"/>
        <v/>
      </c>
      <c r="I459" s="14" t="str">
        <f t="shared" si="66"/>
        <v/>
      </c>
      <c r="J459" s="14"/>
      <c r="K459" s="14"/>
      <c r="L459" s="14"/>
      <c r="M459" s="14"/>
      <c r="N459" s="14"/>
      <c r="O459">
        <v>563</v>
      </c>
      <c r="P459">
        <f t="shared" si="67"/>
        <v>428</v>
      </c>
      <c r="Q459" t="str">
        <f t="shared" si="68"/>
        <v/>
      </c>
      <c r="R459" s="40">
        <f t="shared" si="69"/>
        <v>428</v>
      </c>
      <c r="S459" s="41">
        <f t="shared" si="70"/>
        <v>-1.83397687676372</v>
      </c>
      <c r="T459" s="41">
        <f t="shared" si="71"/>
        <v>-1.83397687676372</v>
      </c>
    </row>
    <row r="460" spans="1:20">
      <c r="A460">
        <v>564</v>
      </c>
      <c r="B460">
        <v>466</v>
      </c>
      <c r="D460" s="14"/>
      <c r="E460" s="14" t="str">
        <f t="shared" si="63"/>
        <v/>
      </c>
      <c r="F460" s="14" t="str">
        <f t="shared" si="64"/>
        <v/>
      </c>
      <c r="G460" s="14" t="str">
        <f>IF(E460="","",ROUND(IF(E460&lt;60,E460*$M$2,IF(E460&lt;80,425+(E460-60)*$M$3,IF(E460&lt;90,540+(E460-80)*$M$4,IF(E460&lt;110,600+(E460-90)*$M$5)))),0))</f>
        <v/>
      </c>
      <c r="H460" s="14" t="str">
        <f t="shared" si="65"/>
        <v/>
      </c>
      <c r="I460" s="14" t="str">
        <f t="shared" si="66"/>
        <v/>
      </c>
      <c r="J460" s="14"/>
      <c r="K460" s="14"/>
      <c r="L460" s="14"/>
      <c r="M460" s="14"/>
      <c r="N460" s="14"/>
      <c r="O460">
        <v>564</v>
      </c>
      <c r="P460">
        <f t="shared" si="67"/>
        <v>466</v>
      </c>
      <c r="Q460" t="str">
        <f t="shared" si="68"/>
        <v/>
      </c>
      <c r="R460" s="40">
        <f t="shared" si="69"/>
        <v>466</v>
      </c>
      <c r="S460" s="41">
        <f t="shared" si="70"/>
        <v>-1.23266758695821</v>
      </c>
      <c r="T460" s="41">
        <f t="shared" si="71"/>
        <v>-1.23266758695821</v>
      </c>
    </row>
    <row r="461" spans="1:20">
      <c r="A461">
        <v>565</v>
      </c>
      <c r="B461">
        <v>503</v>
      </c>
      <c r="C461">
        <v>478</v>
      </c>
      <c r="D461" s="14"/>
      <c r="E461" s="14" t="str">
        <f t="shared" si="63"/>
        <v/>
      </c>
      <c r="F461" s="14" t="str">
        <f t="shared" si="64"/>
        <v/>
      </c>
      <c r="G461" s="14" t="str">
        <f>IF(E461="","",ROUND(IF(E461&lt;60,E461*$M$2,IF(E461&lt;80,425+(E461-60)*$M$3,IF(E461&lt;90,540+(E461-80)*$M$4,IF(E461&lt;110,600+(E461-90)*$M$5)))),0))</f>
        <v/>
      </c>
      <c r="H461" s="14" t="str">
        <f t="shared" si="65"/>
        <v/>
      </c>
      <c r="I461" s="14">
        <f t="shared" si="66"/>
        <v>478</v>
      </c>
      <c r="J461" s="14"/>
      <c r="K461" s="14"/>
      <c r="L461" s="14"/>
      <c r="M461" s="14"/>
      <c r="N461" s="14"/>
      <c r="O461">
        <v>565</v>
      </c>
      <c r="P461">
        <f t="shared" si="67"/>
        <v>503</v>
      </c>
      <c r="Q461">
        <f t="shared" si="68"/>
        <v>478</v>
      </c>
      <c r="R461" s="40">
        <f t="shared" si="69"/>
        <v>552.78454113774</v>
      </c>
      <c r="S461" s="41">
        <f t="shared" si="70"/>
        <v>0.140604802453125</v>
      </c>
      <c r="T461" s="41">
        <f t="shared" si="71"/>
        <v>0.140604802453125</v>
      </c>
    </row>
    <row r="462" spans="1:20">
      <c r="A462">
        <v>566</v>
      </c>
      <c r="B462">
        <v>581</v>
      </c>
      <c r="D462" s="14"/>
      <c r="E462" s="14" t="str">
        <f t="shared" si="63"/>
        <v/>
      </c>
      <c r="F462" s="14" t="str">
        <f t="shared" si="64"/>
        <v/>
      </c>
      <c r="G462" s="14" t="str">
        <f>IF(E462="","",ROUND(IF(E462&lt;60,E462*$M$2,IF(E462&lt;80,425+(E462-60)*$M$3,IF(E462&lt;90,540+(E462-80)*$M$4,IF(E462&lt;110,600+(E462-90)*$M$5)))),0))</f>
        <v/>
      </c>
      <c r="H462" s="14" t="str">
        <f t="shared" si="65"/>
        <v/>
      </c>
      <c r="I462" s="14" t="str">
        <f t="shared" si="66"/>
        <v/>
      </c>
      <c r="J462" s="14"/>
      <c r="K462" s="14"/>
      <c r="L462" s="14"/>
      <c r="M462" s="14"/>
      <c r="N462" s="14"/>
      <c r="O462">
        <v>566</v>
      </c>
      <c r="P462">
        <f t="shared" si="67"/>
        <v>581</v>
      </c>
      <c r="Q462" t="str">
        <f t="shared" si="68"/>
        <v/>
      </c>
      <c r="R462" s="40">
        <f t="shared" si="69"/>
        <v>581</v>
      </c>
      <c r="S462" s="41">
        <f t="shared" si="70"/>
        <v>0.587084211137391</v>
      </c>
      <c r="T462" s="41">
        <f t="shared" si="71"/>
        <v>0.587084211137391</v>
      </c>
    </row>
    <row r="463" spans="1:20">
      <c r="A463">
        <v>568</v>
      </c>
      <c r="B463">
        <v>513</v>
      </c>
      <c r="C463">
        <v>481</v>
      </c>
      <c r="D463" s="14"/>
      <c r="E463" s="14" t="str">
        <f t="shared" si="63"/>
        <v/>
      </c>
      <c r="F463" s="14" t="str">
        <f t="shared" si="64"/>
        <v/>
      </c>
      <c r="G463" s="14" t="str">
        <f>IF(E463="","",ROUND(IF(E463&lt;60,E463*$M$2,IF(E463&lt;80,425+(E463-60)*$M$3,IF(E463&lt;90,540+(E463-80)*$M$4,IF(E463&lt;110,600+(E463-90)*$M$5)))),0))</f>
        <v/>
      </c>
      <c r="H463" s="14" t="str">
        <f t="shared" si="65"/>
        <v/>
      </c>
      <c r="I463" s="14">
        <f t="shared" si="66"/>
        <v>481</v>
      </c>
      <c r="J463" s="14"/>
      <c r="K463" s="14"/>
      <c r="L463" s="14"/>
      <c r="M463" s="14"/>
      <c r="N463" s="14"/>
      <c r="O463">
        <v>568</v>
      </c>
      <c r="P463">
        <f t="shared" si="67"/>
        <v>513</v>
      </c>
      <c r="Q463">
        <f t="shared" si="68"/>
        <v>481</v>
      </c>
      <c r="R463" s="40">
        <f t="shared" si="69"/>
        <v>556.253900182537</v>
      </c>
      <c r="S463" s="41">
        <f t="shared" si="70"/>
        <v>0.195503692540165</v>
      </c>
      <c r="T463" s="41">
        <f t="shared" si="71"/>
        <v>0.195503692540165</v>
      </c>
    </row>
    <row r="464" spans="1:20">
      <c r="A464">
        <v>569</v>
      </c>
      <c r="B464">
        <v>456</v>
      </c>
      <c r="C464">
        <v>443</v>
      </c>
      <c r="D464" s="14"/>
      <c r="E464" s="14" t="str">
        <f t="shared" si="63"/>
        <v/>
      </c>
      <c r="F464" s="14" t="str">
        <f t="shared" si="64"/>
        <v/>
      </c>
      <c r="G464" s="14" t="str">
        <f>IF(E464="","",ROUND(IF(E464&lt;60,E464*$M$2,IF(E464&lt;80,425+(E464-60)*$M$3,IF(E464&lt;90,540+(E464-80)*$M$4,IF(E464&lt;110,600+(E464-90)*$M$5)))),0))</f>
        <v/>
      </c>
      <c r="H464" s="14" t="str">
        <f t="shared" si="65"/>
        <v/>
      </c>
      <c r="I464" s="14">
        <f t="shared" si="66"/>
        <v>443</v>
      </c>
      <c r="J464" s="14"/>
      <c r="K464" s="14"/>
      <c r="L464" s="14"/>
      <c r="M464" s="14"/>
      <c r="N464" s="14"/>
      <c r="O464">
        <v>569</v>
      </c>
      <c r="P464">
        <f t="shared" si="67"/>
        <v>456</v>
      </c>
      <c r="Q464">
        <f t="shared" si="68"/>
        <v>443</v>
      </c>
      <c r="R464" s="40">
        <f t="shared" si="69"/>
        <v>512.308685615102</v>
      </c>
      <c r="S464" s="41">
        <f t="shared" si="70"/>
        <v>-0.499882248562336</v>
      </c>
      <c r="T464" s="41">
        <f t="shared" si="71"/>
        <v>-0.499882248562336</v>
      </c>
    </row>
    <row r="465" spans="1:20">
      <c r="A465">
        <v>570</v>
      </c>
      <c r="B465">
        <v>511</v>
      </c>
      <c r="D465" s="14"/>
      <c r="E465" s="14" t="str">
        <f t="shared" si="63"/>
        <v/>
      </c>
      <c r="F465" s="14" t="str">
        <f t="shared" si="64"/>
        <v/>
      </c>
      <c r="G465" s="14" t="str">
        <f>IF(E465="","",ROUND(IF(E465&lt;60,E465*$M$2,IF(E465&lt;80,425+(E465-60)*$M$3,IF(E465&lt;90,540+(E465-80)*$M$4,IF(E465&lt;110,600+(E465-90)*$M$5)))),0))</f>
        <v/>
      </c>
      <c r="H465" s="14" t="str">
        <f t="shared" si="65"/>
        <v/>
      </c>
      <c r="I465" s="14" t="str">
        <f t="shared" si="66"/>
        <v/>
      </c>
      <c r="J465" s="14"/>
      <c r="K465" s="14"/>
      <c r="L465" s="14"/>
      <c r="M465" s="14"/>
      <c r="N465" s="14"/>
      <c r="O465">
        <v>570</v>
      </c>
      <c r="P465">
        <f t="shared" si="67"/>
        <v>511</v>
      </c>
      <c r="Q465" t="str">
        <f t="shared" si="68"/>
        <v/>
      </c>
      <c r="R465" s="40">
        <f t="shared" si="69"/>
        <v>511</v>
      </c>
      <c r="S465" s="41">
        <f t="shared" si="70"/>
        <v>-0.520590796399063</v>
      </c>
      <c r="T465" s="41">
        <f t="shared" si="71"/>
        <v>-0.520590796399063</v>
      </c>
    </row>
    <row r="466" spans="1:20">
      <c r="A466">
        <v>571</v>
      </c>
      <c r="B466">
        <v>527</v>
      </c>
      <c r="C466">
        <v>447</v>
      </c>
      <c r="D466" s="14"/>
      <c r="E466" s="14" t="str">
        <f t="shared" si="63"/>
        <v/>
      </c>
      <c r="F466" s="14" t="str">
        <f t="shared" si="64"/>
        <v/>
      </c>
      <c r="G466" s="14" t="str">
        <f>IF(E466="","",ROUND(IF(E466&lt;60,E466*$M$2,IF(E466&lt;80,425+(E466-60)*$M$3,IF(E466&lt;90,540+(E466-80)*$M$4,IF(E466&lt;110,600+(E466-90)*$M$5)))),0))</f>
        <v/>
      </c>
      <c r="H466" s="14" t="str">
        <f t="shared" si="65"/>
        <v/>
      </c>
      <c r="I466" s="14">
        <f t="shared" si="66"/>
        <v>447</v>
      </c>
      <c r="J466" s="14"/>
      <c r="K466" s="14"/>
      <c r="L466" s="14"/>
      <c r="M466" s="14"/>
      <c r="N466" s="14"/>
      <c r="O466">
        <v>571</v>
      </c>
      <c r="P466">
        <f t="shared" si="67"/>
        <v>527</v>
      </c>
      <c r="Q466">
        <f t="shared" si="68"/>
        <v>447</v>
      </c>
      <c r="R466" s="40">
        <f t="shared" si="69"/>
        <v>527</v>
      </c>
      <c r="S466" s="41">
        <f t="shared" si="70"/>
        <v>-0.267407937533588</v>
      </c>
      <c r="T466" s="41">
        <f t="shared" si="71"/>
        <v>-0.267407937533588</v>
      </c>
    </row>
    <row r="467" spans="1:20">
      <c r="A467">
        <v>572</v>
      </c>
      <c r="B467">
        <v>535</v>
      </c>
      <c r="C467">
        <v>509</v>
      </c>
      <c r="D467" s="14"/>
      <c r="E467" s="14" t="str">
        <f t="shared" si="63"/>
        <v/>
      </c>
      <c r="F467" s="14" t="str">
        <f t="shared" si="64"/>
        <v/>
      </c>
      <c r="G467" s="14" t="str">
        <f>IF(E467="","",ROUND(IF(E467&lt;60,E467*$M$2,IF(E467&lt;80,425+(E467-60)*$M$3,IF(E467&lt;90,540+(E467-80)*$M$4,IF(E467&lt;110,600+(E467-90)*$M$5)))),0))</f>
        <v/>
      </c>
      <c r="H467" s="14" t="str">
        <f t="shared" si="65"/>
        <v/>
      </c>
      <c r="I467" s="14">
        <f t="shared" si="66"/>
        <v>509</v>
      </c>
      <c r="J467" s="14"/>
      <c r="K467" s="14"/>
      <c r="L467" s="14"/>
      <c r="M467" s="14"/>
      <c r="N467" s="14"/>
      <c r="O467">
        <v>572</v>
      </c>
      <c r="P467">
        <f t="shared" si="67"/>
        <v>535</v>
      </c>
      <c r="Q467">
        <f t="shared" si="68"/>
        <v>509</v>
      </c>
      <c r="R467" s="40">
        <f t="shared" si="69"/>
        <v>588.634584600648</v>
      </c>
      <c r="S467" s="41">
        <f t="shared" si="70"/>
        <v>0.707893333352535</v>
      </c>
      <c r="T467" s="41">
        <f t="shared" si="71"/>
        <v>0.707893333352535</v>
      </c>
    </row>
    <row r="468" spans="1:20">
      <c r="A468">
        <v>573</v>
      </c>
      <c r="B468">
        <v>615</v>
      </c>
      <c r="C468">
        <v>562</v>
      </c>
      <c r="D468" s="14"/>
      <c r="E468" s="14" t="str">
        <f t="shared" si="63"/>
        <v/>
      </c>
      <c r="F468" s="14" t="str">
        <f t="shared" si="64"/>
        <v/>
      </c>
      <c r="G468" s="14" t="str">
        <f>IF(E468="","",ROUND(IF(E468&lt;60,E468*$M$2,IF(E468&lt;80,425+(E468-60)*$M$3,IF(E468&lt;90,540+(E468-80)*$M$4,IF(E468&lt;110,600+(E468-90)*$M$5)))),0))</f>
        <v/>
      </c>
      <c r="H468" s="14" t="str">
        <f t="shared" si="65"/>
        <v/>
      </c>
      <c r="I468" s="14">
        <f t="shared" si="66"/>
        <v>562</v>
      </c>
      <c r="J468" s="14"/>
      <c r="K468" s="14"/>
      <c r="L468" s="14"/>
      <c r="M468" s="14"/>
      <c r="N468" s="14"/>
      <c r="O468">
        <v>573</v>
      </c>
      <c r="P468">
        <f t="shared" si="67"/>
        <v>615</v>
      </c>
      <c r="Q468">
        <f t="shared" si="68"/>
        <v>562</v>
      </c>
      <c r="R468" s="40">
        <f t="shared" si="69"/>
        <v>649.926594392071</v>
      </c>
      <c r="S468" s="41">
        <f t="shared" si="70"/>
        <v>1.67777372489023</v>
      </c>
      <c r="T468" s="41">
        <f t="shared" si="71"/>
        <v>1.67777372489023</v>
      </c>
    </row>
    <row r="469" spans="1:20">
      <c r="A469">
        <v>574</v>
      </c>
      <c r="B469">
        <v>495</v>
      </c>
      <c r="D469" s="14"/>
      <c r="E469" s="14" t="str">
        <f t="shared" si="63"/>
        <v/>
      </c>
      <c r="F469" s="14" t="str">
        <f t="shared" si="64"/>
        <v/>
      </c>
      <c r="G469" s="14" t="str">
        <f>IF(E469="","",ROUND(IF(E469&lt;60,E469*$M$2,IF(E469&lt;80,425+(E469-60)*$M$3,IF(E469&lt;90,540+(E469-80)*$M$4,IF(E469&lt;110,600+(E469-90)*$M$5)))),0))</f>
        <v/>
      </c>
      <c r="H469" s="14" t="str">
        <f t="shared" si="65"/>
        <v/>
      </c>
      <c r="I469" s="14" t="str">
        <f t="shared" si="66"/>
        <v/>
      </c>
      <c r="J469" s="14"/>
      <c r="K469" s="14"/>
      <c r="L469" s="14"/>
      <c r="M469" s="14"/>
      <c r="N469" s="14"/>
      <c r="O469">
        <v>574</v>
      </c>
      <c r="P469">
        <f t="shared" si="67"/>
        <v>495</v>
      </c>
      <c r="Q469" t="str">
        <f t="shared" si="68"/>
        <v/>
      </c>
      <c r="R469" s="40">
        <f t="shared" si="69"/>
        <v>495</v>
      </c>
      <c r="S469" s="41">
        <f t="shared" si="70"/>
        <v>-0.773773655264538</v>
      </c>
      <c r="T469" s="41">
        <f t="shared" si="71"/>
        <v>-0.773773655264538</v>
      </c>
    </row>
    <row r="470" spans="1:20">
      <c r="A470">
        <v>575</v>
      </c>
      <c r="B470">
        <v>485</v>
      </c>
      <c r="C470">
        <v>520</v>
      </c>
      <c r="D470" s="14"/>
      <c r="E470" s="14" t="str">
        <f t="shared" si="63"/>
        <v/>
      </c>
      <c r="F470" s="14" t="str">
        <f t="shared" si="64"/>
        <v/>
      </c>
      <c r="G470" s="14" t="str">
        <f>IF(E470="","",ROUND(IF(E470&lt;60,E470*$M$2,IF(E470&lt;80,425+(E470-60)*$M$3,IF(E470&lt;90,540+(E470-80)*$M$4,IF(E470&lt;110,600+(E470-90)*$M$5)))),0))</f>
        <v/>
      </c>
      <c r="H470" s="14" t="str">
        <f t="shared" si="65"/>
        <v/>
      </c>
      <c r="I470" s="14">
        <f t="shared" si="66"/>
        <v>520</v>
      </c>
      <c r="J470" s="14"/>
      <c r="K470" s="14"/>
      <c r="L470" s="14"/>
      <c r="M470" s="14"/>
      <c r="N470" s="14"/>
      <c r="O470">
        <v>575</v>
      </c>
      <c r="P470">
        <f t="shared" si="67"/>
        <v>485</v>
      </c>
      <c r="Q470">
        <f t="shared" si="68"/>
        <v>520</v>
      </c>
      <c r="R470" s="40">
        <f t="shared" si="69"/>
        <v>601.355567764905</v>
      </c>
      <c r="S470" s="41">
        <f t="shared" si="70"/>
        <v>0.90918926367168</v>
      </c>
      <c r="T470" s="41">
        <f t="shared" si="71"/>
        <v>0.90918926367168</v>
      </c>
    </row>
    <row r="471" spans="1:20">
      <c r="A471">
        <v>577</v>
      </c>
      <c r="B471">
        <v>431</v>
      </c>
      <c r="D471" s="14"/>
      <c r="E471" s="14" t="str">
        <f t="shared" si="63"/>
        <v/>
      </c>
      <c r="F471" s="14" t="str">
        <f t="shared" si="64"/>
        <v/>
      </c>
      <c r="G471" s="14" t="str">
        <f>IF(E471="","",ROUND(IF(E471&lt;60,E471*$M$2,IF(E471&lt;80,425+(E471-60)*$M$3,IF(E471&lt;90,540+(E471-80)*$M$4,IF(E471&lt;110,600+(E471-90)*$M$5)))),0))</f>
        <v/>
      </c>
      <c r="H471" s="14" t="str">
        <f t="shared" si="65"/>
        <v/>
      </c>
      <c r="I471" s="14" t="str">
        <f t="shared" si="66"/>
        <v/>
      </c>
      <c r="J471" s="14"/>
      <c r="K471" s="14"/>
      <c r="L471" s="14"/>
      <c r="M471" s="14"/>
      <c r="N471" s="14"/>
      <c r="O471">
        <v>577</v>
      </c>
      <c r="P471">
        <f t="shared" si="67"/>
        <v>431</v>
      </c>
      <c r="Q471" t="str">
        <f t="shared" si="68"/>
        <v/>
      </c>
      <c r="R471" s="40">
        <f t="shared" si="69"/>
        <v>431</v>
      </c>
      <c r="S471" s="41">
        <f t="shared" si="70"/>
        <v>-1.78650509072644</v>
      </c>
      <c r="T471" s="41">
        <f t="shared" si="71"/>
        <v>-1.78650509072644</v>
      </c>
    </row>
    <row r="472" spans="1:20">
      <c r="A472">
        <v>579</v>
      </c>
      <c r="B472">
        <v>496</v>
      </c>
      <c r="C472">
        <v>471</v>
      </c>
      <c r="D472" s="14"/>
      <c r="E472" s="14" t="str">
        <f t="shared" si="63"/>
        <v/>
      </c>
      <c r="F472" s="14" t="str">
        <f t="shared" si="64"/>
        <v/>
      </c>
      <c r="G472" s="14" t="str">
        <f>IF(E472="","",ROUND(IF(E472&lt;60,E472*$M$2,IF(E472&lt;80,425+(E472-60)*$M$3,IF(E472&lt;90,540+(E472-80)*$M$4,IF(E472&lt;110,600+(E472-90)*$M$5)))),0))</f>
        <v/>
      </c>
      <c r="H472" s="14" t="str">
        <f t="shared" si="65"/>
        <v/>
      </c>
      <c r="I472" s="14">
        <f t="shared" si="66"/>
        <v>471</v>
      </c>
      <c r="J472" s="14"/>
      <c r="K472" s="14"/>
      <c r="L472" s="14"/>
      <c r="M472" s="14"/>
      <c r="N472" s="14"/>
      <c r="O472">
        <v>579</v>
      </c>
      <c r="P472">
        <f t="shared" si="67"/>
        <v>496</v>
      </c>
      <c r="Q472">
        <f t="shared" si="68"/>
        <v>471</v>
      </c>
      <c r="R472" s="40">
        <f t="shared" si="69"/>
        <v>544.689370033212</v>
      </c>
      <c r="S472" s="41">
        <f t="shared" si="70"/>
        <v>0.0125073922500346</v>
      </c>
      <c r="T472" s="41">
        <f t="shared" si="71"/>
        <v>0.0125073922500346</v>
      </c>
    </row>
    <row r="473" spans="1:20">
      <c r="A473">
        <v>580</v>
      </c>
      <c r="B473">
        <v>507</v>
      </c>
      <c r="C473">
        <v>440</v>
      </c>
      <c r="D473" s="14"/>
      <c r="E473" s="14" t="str">
        <f t="shared" si="63"/>
        <v/>
      </c>
      <c r="F473" s="14" t="str">
        <f t="shared" si="64"/>
        <v/>
      </c>
      <c r="G473" s="14" t="str">
        <f>IF(E473="","",ROUND(IF(E473&lt;60,E473*$M$2,IF(E473&lt;80,425+(E473-60)*$M$3,IF(E473&lt;90,540+(E473-80)*$M$4,IF(E473&lt;110,600+(E473-90)*$M$5)))),0))</f>
        <v/>
      </c>
      <c r="H473" s="14" t="str">
        <f t="shared" si="65"/>
        <v/>
      </c>
      <c r="I473" s="14">
        <f t="shared" si="66"/>
        <v>440</v>
      </c>
      <c r="J473" s="14"/>
      <c r="K473" s="14"/>
      <c r="L473" s="14"/>
      <c r="M473" s="14"/>
      <c r="N473" s="14"/>
      <c r="O473">
        <v>580</v>
      </c>
      <c r="P473">
        <f t="shared" si="67"/>
        <v>507</v>
      </c>
      <c r="Q473">
        <f t="shared" si="68"/>
        <v>440</v>
      </c>
      <c r="R473" s="40">
        <f t="shared" si="69"/>
        <v>508.839326570304</v>
      </c>
      <c r="S473" s="41">
        <f t="shared" si="70"/>
        <v>-0.554781138649375</v>
      </c>
      <c r="T473" s="41">
        <f t="shared" si="71"/>
        <v>-0.554781138649375</v>
      </c>
    </row>
    <row r="474" spans="1:20">
      <c r="A474">
        <v>581</v>
      </c>
      <c r="B474">
        <v>534</v>
      </c>
      <c r="C474">
        <v>442</v>
      </c>
      <c r="D474" s="14"/>
      <c r="E474" s="14" t="str">
        <f t="shared" si="63"/>
        <v/>
      </c>
      <c r="F474" s="14" t="str">
        <f t="shared" si="64"/>
        <v/>
      </c>
      <c r="G474" s="14" t="str">
        <f>IF(E474="","",ROUND(IF(E474&lt;60,E474*$M$2,IF(E474&lt;80,425+(E474-60)*$M$3,IF(E474&lt;90,540+(E474-80)*$M$4,IF(E474&lt;110,600+(E474-90)*$M$5)))),0))</f>
        <v/>
      </c>
      <c r="H474" s="14" t="str">
        <f t="shared" si="65"/>
        <v/>
      </c>
      <c r="I474" s="14">
        <f t="shared" si="66"/>
        <v>442</v>
      </c>
      <c r="J474" s="14"/>
      <c r="K474" s="14"/>
      <c r="L474" s="14"/>
      <c r="M474" s="14"/>
      <c r="N474" s="14"/>
      <c r="O474">
        <v>581</v>
      </c>
      <c r="P474">
        <f t="shared" si="67"/>
        <v>534</v>
      </c>
      <c r="Q474">
        <f t="shared" si="68"/>
        <v>442</v>
      </c>
      <c r="R474" s="40">
        <f t="shared" si="69"/>
        <v>534</v>
      </c>
      <c r="S474" s="41">
        <f t="shared" si="70"/>
        <v>-0.156640436779942</v>
      </c>
      <c r="T474" s="41">
        <f t="shared" si="71"/>
        <v>-0.156640436779942</v>
      </c>
    </row>
    <row r="475" spans="1:20">
      <c r="A475">
        <v>582</v>
      </c>
      <c r="B475">
        <v>429</v>
      </c>
      <c r="C475">
        <v>413</v>
      </c>
      <c r="D475" s="14"/>
      <c r="E475" s="14" t="str">
        <f t="shared" si="63"/>
        <v/>
      </c>
      <c r="F475" s="14" t="str">
        <f t="shared" si="64"/>
        <v/>
      </c>
      <c r="G475" s="14" t="str">
        <f>IF(E475="","",ROUND(IF(E475&lt;60,E475*$M$2,IF(E475&lt;80,425+(E475-60)*$M$3,IF(E475&lt;90,540+(E475-80)*$M$4,IF(E475&lt;110,600+(E475-90)*$M$5)))),0))</f>
        <v/>
      </c>
      <c r="H475" s="14" t="str">
        <f t="shared" si="65"/>
        <v/>
      </c>
      <c r="I475" s="14">
        <f t="shared" si="66"/>
        <v>413</v>
      </c>
      <c r="J475" s="14"/>
      <c r="K475" s="14"/>
      <c r="L475" s="14"/>
      <c r="M475" s="14"/>
      <c r="N475" s="14"/>
      <c r="O475">
        <v>582</v>
      </c>
      <c r="P475">
        <f t="shared" si="67"/>
        <v>429</v>
      </c>
      <c r="Q475">
        <f t="shared" si="68"/>
        <v>413</v>
      </c>
      <c r="R475" s="40">
        <f t="shared" si="69"/>
        <v>477.615095167127</v>
      </c>
      <c r="S475" s="41">
        <f t="shared" si="70"/>
        <v>-1.04887114943273</v>
      </c>
      <c r="T475" s="41">
        <f t="shared" si="71"/>
        <v>-1.04887114943273</v>
      </c>
    </row>
    <row r="476" spans="1:20">
      <c r="A476">
        <v>583</v>
      </c>
      <c r="B476">
        <v>513</v>
      </c>
      <c r="C476">
        <v>429</v>
      </c>
      <c r="D476" s="14"/>
      <c r="E476" s="14" t="str">
        <f t="shared" si="63"/>
        <v/>
      </c>
      <c r="F476" s="14" t="str">
        <f t="shared" si="64"/>
        <v/>
      </c>
      <c r="G476" s="14" t="str">
        <f>IF(E476="","",ROUND(IF(E476&lt;60,E476*$M$2,IF(E476&lt;80,425+(E476-60)*$M$3,IF(E476&lt;90,540+(E476-80)*$M$4,IF(E476&lt;110,600+(E476-90)*$M$5)))),0))</f>
        <v/>
      </c>
      <c r="H476" s="14" t="str">
        <f t="shared" si="65"/>
        <v/>
      </c>
      <c r="I476" s="14">
        <f t="shared" si="66"/>
        <v>429</v>
      </c>
      <c r="J476" s="14"/>
      <c r="K476" s="14"/>
      <c r="L476" s="14"/>
      <c r="M476" s="14"/>
      <c r="N476" s="14"/>
      <c r="O476">
        <v>583</v>
      </c>
      <c r="P476">
        <f t="shared" si="67"/>
        <v>513</v>
      </c>
      <c r="Q476">
        <f t="shared" si="68"/>
        <v>429</v>
      </c>
      <c r="R476" s="40">
        <f t="shared" si="69"/>
        <v>513</v>
      </c>
      <c r="S476" s="41">
        <f t="shared" si="70"/>
        <v>-0.488942939040879</v>
      </c>
      <c r="T476" s="41">
        <f t="shared" si="71"/>
        <v>-0.488942939040879</v>
      </c>
    </row>
    <row r="477" spans="1:20">
      <c r="A477">
        <v>584</v>
      </c>
      <c r="B477">
        <v>509</v>
      </c>
      <c r="D477" s="14"/>
      <c r="E477" s="14" t="str">
        <f t="shared" si="63"/>
        <v/>
      </c>
      <c r="F477" s="14" t="str">
        <f t="shared" si="64"/>
        <v/>
      </c>
      <c r="G477" s="14" t="str">
        <f>IF(E477="","",ROUND(IF(E477&lt;60,E477*$M$2,IF(E477&lt;80,425+(E477-60)*$M$3,IF(E477&lt;90,540+(E477-80)*$M$4,IF(E477&lt;110,600+(E477-90)*$M$5)))),0))</f>
        <v/>
      </c>
      <c r="H477" s="14" t="str">
        <f t="shared" si="65"/>
        <v/>
      </c>
      <c r="I477" s="14" t="str">
        <f t="shared" si="66"/>
        <v/>
      </c>
      <c r="J477" s="14"/>
      <c r="K477" s="14"/>
      <c r="L477" s="14"/>
      <c r="M477" s="14"/>
      <c r="N477" s="14"/>
      <c r="O477">
        <v>584</v>
      </c>
      <c r="P477">
        <f t="shared" si="67"/>
        <v>509</v>
      </c>
      <c r="Q477" t="str">
        <f t="shared" si="68"/>
        <v/>
      </c>
      <c r="R477" s="40">
        <f t="shared" si="69"/>
        <v>509</v>
      </c>
      <c r="S477" s="41">
        <f t="shared" si="70"/>
        <v>-0.552238653757247</v>
      </c>
      <c r="T477" s="41">
        <f t="shared" si="71"/>
        <v>-0.552238653757247</v>
      </c>
    </row>
    <row r="478" spans="1:20">
      <c r="A478">
        <v>585</v>
      </c>
      <c r="B478">
        <v>500</v>
      </c>
      <c r="C478">
        <v>457</v>
      </c>
      <c r="D478" s="14"/>
      <c r="E478" s="14" t="str">
        <f t="shared" si="63"/>
        <v/>
      </c>
      <c r="F478" s="14" t="str">
        <f t="shared" si="64"/>
        <v/>
      </c>
      <c r="G478" s="14" t="str">
        <f>IF(E478="","",ROUND(IF(E478&lt;60,E478*$M$2,IF(E478&lt;80,425+(E478-60)*$M$3,IF(E478&lt;90,540+(E478-80)*$M$4,IF(E478&lt;110,600+(E478-90)*$M$5)))),0))</f>
        <v/>
      </c>
      <c r="H478" s="14" t="str">
        <f t="shared" si="65"/>
        <v/>
      </c>
      <c r="I478" s="14">
        <f t="shared" si="66"/>
        <v>457</v>
      </c>
      <c r="J478" s="14"/>
      <c r="K478" s="14"/>
      <c r="L478" s="14"/>
      <c r="M478" s="14"/>
      <c r="N478" s="14"/>
      <c r="O478">
        <v>585</v>
      </c>
      <c r="P478">
        <f t="shared" si="67"/>
        <v>500</v>
      </c>
      <c r="Q478">
        <f t="shared" si="68"/>
        <v>457</v>
      </c>
      <c r="R478" s="40">
        <f t="shared" si="69"/>
        <v>528.499027824157</v>
      </c>
      <c r="S478" s="41">
        <f t="shared" si="70"/>
        <v>-0.243687428156151</v>
      </c>
      <c r="T478" s="41">
        <f t="shared" si="71"/>
        <v>-0.243687428156151</v>
      </c>
    </row>
    <row r="479" spans="1:20">
      <c r="A479">
        <v>586</v>
      </c>
      <c r="B479">
        <v>491</v>
      </c>
      <c r="C479">
        <v>491</v>
      </c>
      <c r="D479" s="14"/>
      <c r="E479" s="14" t="str">
        <f t="shared" si="63"/>
        <v/>
      </c>
      <c r="F479" s="14" t="str">
        <f t="shared" si="64"/>
        <v/>
      </c>
      <c r="G479" s="14" t="str">
        <f>IF(E479="","",ROUND(IF(E479&lt;60,E479*$M$2,IF(E479&lt;80,425+(E479-60)*$M$3,IF(E479&lt;90,540+(E479-80)*$M$4,IF(E479&lt;110,600+(E479-90)*$M$5)))),0))</f>
        <v/>
      </c>
      <c r="H479" s="14" t="str">
        <f t="shared" si="65"/>
        <v/>
      </c>
      <c r="I479" s="14">
        <f t="shared" si="66"/>
        <v>491</v>
      </c>
      <c r="J479" s="14"/>
      <c r="K479" s="14"/>
      <c r="L479" s="14"/>
      <c r="M479" s="14"/>
      <c r="N479" s="14"/>
      <c r="O479">
        <v>586</v>
      </c>
      <c r="P479">
        <f t="shared" si="67"/>
        <v>491</v>
      </c>
      <c r="Q479">
        <f t="shared" si="68"/>
        <v>491</v>
      </c>
      <c r="R479" s="40">
        <f t="shared" si="69"/>
        <v>567.818430331862</v>
      </c>
      <c r="S479" s="41">
        <f t="shared" si="70"/>
        <v>0.378499992830298</v>
      </c>
      <c r="T479" s="41">
        <f t="shared" si="71"/>
        <v>0.378499992830298</v>
      </c>
    </row>
    <row r="480" spans="1:20">
      <c r="A480">
        <v>587</v>
      </c>
      <c r="B480">
        <v>521</v>
      </c>
      <c r="C480">
        <v>488</v>
      </c>
      <c r="D480" s="14"/>
      <c r="E480" s="14" t="str">
        <f t="shared" si="63"/>
        <v/>
      </c>
      <c r="F480" s="14" t="str">
        <f t="shared" si="64"/>
        <v/>
      </c>
      <c r="G480" s="14" t="str">
        <f>IF(E480="","",ROUND(IF(E480&lt;60,E480*$M$2,IF(E480&lt;80,425+(E480-60)*$M$3,IF(E480&lt;90,540+(E480-80)*$M$4,IF(E480&lt;110,600+(E480-90)*$M$5)))),0))</f>
        <v/>
      </c>
      <c r="H480" s="14" t="str">
        <f t="shared" si="65"/>
        <v/>
      </c>
      <c r="I480" s="14">
        <f t="shared" si="66"/>
        <v>488</v>
      </c>
      <c r="J480" s="14"/>
      <c r="K480" s="14"/>
      <c r="L480" s="14"/>
      <c r="M480" s="14"/>
      <c r="N480" s="14"/>
      <c r="O480">
        <v>587</v>
      </c>
      <c r="P480">
        <f t="shared" si="67"/>
        <v>521</v>
      </c>
      <c r="Q480">
        <f t="shared" si="68"/>
        <v>488</v>
      </c>
      <c r="R480" s="40">
        <f t="shared" si="69"/>
        <v>564.349071287065</v>
      </c>
      <c r="S480" s="41">
        <f t="shared" si="70"/>
        <v>0.323601102743258</v>
      </c>
      <c r="T480" s="41">
        <f t="shared" si="71"/>
        <v>0.323601102743258</v>
      </c>
    </row>
    <row r="481" spans="1:20">
      <c r="A481">
        <v>588</v>
      </c>
      <c r="B481">
        <v>535</v>
      </c>
      <c r="C481">
        <v>458</v>
      </c>
      <c r="D481" s="14"/>
      <c r="E481" s="14" t="str">
        <f t="shared" si="63"/>
        <v/>
      </c>
      <c r="F481" s="14" t="str">
        <f t="shared" si="64"/>
        <v/>
      </c>
      <c r="G481" s="14" t="str">
        <f>IF(E481="","",ROUND(IF(E481&lt;60,E481*$M$2,IF(E481&lt;80,425+(E481-60)*$M$3,IF(E481&lt;90,540+(E481-80)*$M$4,IF(E481&lt;110,600+(E481-90)*$M$5)))),0))</f>
        <v/>
      </c>
      <c r="H481" s="14" t="str">
        <f t="shared" si="65"/>
        <v/>
      </c>
      <c r="I481" s="14">
        <f t="shared" si="66"/>
        <v>458</v>
      </c>
      <c r="J481" s="14"/>
      <c r="K481" s="14"/>
      <c r="L481" s="14"/>
      <c r="M481" s="14"/>
      <c r="N481" s="14"/>
      <c r="O481">
        <v>588</v>
      </c>
      <c r="P481">
        <f t="shared" si="67"/>
        <v>535</v>
      </c>
      <c r="Q481">
        <f t="shared" si="68"/>
        <v>458</v>
      </c>
      <c r="R481" s="40">
        <f t="shared" si="69"/>
        <v>535</v>
      </c>
      <c r="S481" s="41">
        <f t="shared" si="70"/>
        <v>-0.14081650810085</v>
      </c>
      <c r="T481" s="41">
        <f t="shared" si="71"/>
        <v>-0.14081650810085</v>
      </c>
    </row>
    <row r="482" spans="1:20">
      <c r="A482">
        <v>589</v>
      </c>
      <c r="B482">
        <v>465</v>
      </c>
      <c r="C482">
        <v>441</v>
      </c>
      <c r="D482" s="14"/>
      <c r="E482" s="14" t="str">
        <f t="shared" si="63"/>
        <v/>
      </c>
      <c r="F482" s="14" t="str">
        <f t="shared" si="64"/>
        <v/>
      </c>
      <c r="G482" s="14" t="str">
        <f>IF(E482="","",ROUND(IF(E482&lt;60,E482*$M$2,IF(E482&lt;80,425+(E482-60)*$M$3,IF(E482&lt;90,540+(E482-80)*$M$4,IF(E482&lt;110,600+(E482-90)*$M$5)))),0))</f>
        <v/>
      </c>
      <c r="H482" s="14" t="str">
        <f t="shared" si="65"/>
        <v/>
      </c>
      <c r="I482" s="14">
        <f t="shared" si="66"/>
        <v>441</v>
      </c>
      <c r="J482" s="14"/>
      <c r="K482" s="14"/>
      <c r="L482" s="14"/>
      <c r="M482" s="14"/>
      <c r="N482" s="14"/>
      <c r="O482">
        <v>589</v>
      </c>
      <c r="P482">
        <f t="shared" si="67"/>
        <v>465</v>
      </c>
      <c r="Q482">
        <f t="shared" si="68"/>
        <v>441</v>
      </c>
      <c r="R482" s="40">
        <f t="shared" si="69"/>
        <v>509.995779585237</v>
      </c>
      <c r="S482" s="41">
        <f t="shared" si="70"/>
        <v>-0.536481508620362</v>
      </c>
      <c r="T482" s="41">
        <f t="shared" si="71"/>
        <v>-0.536481508620362</v>
      </c>
    </row>
    <row r="483" spans="1:20">
      <c r="A483">
        <v>590</v>
      </c>
      <c r="B483">
        <v>446</v>
      </c>
      <c r="C483">
        <v>449</v>
      </c>
      <c r="D483" s="14"/>
      <c r="E483" s="14" t="str">
        <f t="shared" si="63"/>
        <v/>
      </c>
      <c r="F483" s="14" t="str">
        <f t="shared" si="64"/>
        <v/>
      </c>
      <c r="G483" s="14" t="str">
        <f>IF(E483="","",ROUND(IF(E483&lt;60,E483*$M$2,IF(E483&lt;80,425+(E483-60)*$M$3,IF(E483&lt;90,540+(E483-80)*$M$4,IF(E483&lt;110,600+(E483-90)*$M$5)))),0))</f>
        <v/>
      </c>
      <c r="H483" s="14" t="str">
        <f t="shared" si="65"/>
        <v/>
      </c>
      <c r="I483" s="14">
        <f t="shared" si="66"/>
        <v>449</v>
      </c>
      <c r="J483" s="14"/>
      <c r="K483" s="14"/>
      <c r="L483" s="14"/>
      <c r="M483" s="14"/>
      <c r="N483" s="14"/>
      <c r="O483">
        <v>590</v>
      </c>
      <c r="P483">
        <f t="shared" si="67"/>
        <v>446</v>
      </c>
      <c r="Q483">
        <f t="shared" si="68"/>
        <v>449</v>
      </c>
      <c r="R483" s="40">
        <f t="shared" si="69"/>
        <v>519.247403704697</v>
      </c>
      <c r="S483" s="41">
        <f t="shared" si="70"/>
        <v>-0.390084468388256</v>
      </c>
      <c r="T483" s="41">
        <f t="shared" si="71"/>
        <v>-0.390084468388256</v>
      </c>
    </row>
    <row r="484" spans="1:20">
      <c r="A484">
        <v>591</v>
      </c>
      <c r="B484">
        <v>528</v>
      </c>
      <c r="C484">
        <v>536</v>
      </c>
      <c r="D484" s="14"/>
      <c r="E484" s="14" t="str">
        <f t="shared" si="63"/>
        <v/>
      </c>
      <c r="F484" s="14" t="str">
        <f t="shared" si="64"/>
        <v/>
      </c>
      <c r="G484" s="14" t="str">
        <f>IF(E484="","",ROUND(IF(E484&lt;60,E484*$M$2,IF(E484&lt;80,425+(E484-60)*$M$3,IF(E484&lt;90,540+(E484-80)*$M$4,IF(E484&lt;110,600+(E484-90)*$M$5)))),0))</f>
        <v/>
      </c>
      <c r="H484" s="14" t="str">
        <f t="shared" si="65"/>
        <v/>
      </c>
      <c r="I484" s="14">
        <f t="shared" si="66"/>
        <v>536</v>
      </c>
      <c r="J484" s="14"/>
      <c r="K484" s="14"/>
      <c r="L484" s="14"/>
      <c r="M484" s="14"/>
      <c r="N484" s="14"/>
      <c r="O484">
        <v>591</v>
      </c>
      <c r="P484">
        <f t="shared" si="67"/>
        <v>528</v>
      </c>
      <c r="Q484">
        <f t="shared" si="68"/>
        <v>536</v>
      </c>
      <c r="R484" s="40">
        <f t="shared" si="69"/>
        <v>619.858816003825</v>
      </c>
      <c r="S484" s="41">
        <f t="shared" si="70"/>
        <v>1.20198334413589</v>
      </c>
      <c r="T484" s="41">
        <f t="shared" si="71"/>
        <v>1.20198334413589</v>
      </c>
    </row>
    <row r="485" spans="1:20">
      <c r="A485">
        <v>592</v>
      </c>
      <c r="B485">
        <v>478</v>
      </c>
      <c r="C485">
        <v>487</v>
      </c>
      <c r="D485" s="14"/>
      <c r="E485" s="14" t="str">
        <f t="shared" si="63"/>
        <v/>
      </c>
      <c r="F485" s="14" t="str">
        <f t="shared" si="64"/>
        <v/>
      </c>
      <c r="G485" s="14" t="str">
        <f>IF(E485="","",ROUND(IF(E485&lt;60,E485*$M$2,IF(E485&lt;80,425+(E485-60)*$M$3,IF(E485&lt;90,540+(E485-80)*$M$4,IF(E485&lt;110,600+(E485-90)*$M$5)))),0))</f>
        <v/>
      </c>
      <c r="H485" s="14" t="str">
        <f t="shared" si="65"/>
        <v/>
      </c>
      <c r="I485" s="14">
        <f t="shared" si="66"/>
        <v>487</v>
      </c>
      <c r="J485" s="14"/>
      <c r="K485" s="14"/>
      <c r="L485" s="14"/>
      <c r="M485" s="14"/>
      <c r="N485" s="14"/>
      <c r="O485">
        <v>592</v>
      </c>
      <c r="P485">
        <f t="shared" si="67"/>
        <v>478</v>
      </c>
      <c r="Q485">
        <f t="shared" si="68"/>
        <v>487</v>
      </c>
      <c r="R485" s="40">
        <f t="shared" si="69"/>
        <v>563.192618272132</v>
      </c>
      <c r="S485" s="41">
        <f t="shared" si="70"/>
        <v>0.305301472714245</v>
      </c>
      <c r="T485" s="41">
        <f t="shared" si="71"/>
        <v>0.305301472714245</v>
      </c>
    </row>
    <row r="486" spans="1:20">
      <c r="A486">
        <v>593</v>
      </c>
      <c r="B486">
        <v>550</v>
      </c>
      <c r="C486">
        <v>550</v>
      </c>
      <c r="D486" s="14"/>
      <c r="E486" s="14" t="str">
        <f t="shared" si="63"/>
        <v/>
      </c>
      <c r="F486" s="14" t="str">
        <f t="shared" si="64"/>
        <v/>
      </c>
      <c r="G486" s="14" t="str">
        <f>IF(E486="","",ROUND(IF(E486&lt;60,E486*$M$2,IF(E486&lt;80,425+(E486-60)*$M$3,IF(E486&lt;90,540+(E486-80)*$M$4,IF(E486&lt;110,600+(E486-90)*$M$5)))),0))</f>
        <v/>
      </c>
      <c r="H486" s="14" t="str">
        <f t="shared" si="65"/>
        <v/>
      </c>
      <c r="I486" s="14">
        <f t="shared" si="66"/>
        <v>550</v>
      </c>
      <c r="J486" s="14"/>
      <c r="K486" s="14"/>
      <c r="L486" s="14"/>
      <c r="M486" s="14"/>
      <c r="N486" s="14"/>
      <c r="O486">
        <v>593</v>
      </c>
      <c r="P486">
        <f t="shared" si="67"/>
        <v>550</v>
      </c>
      <c r="Q486">
        <f t="shared" si="68"/>
        <v>550</v>
      </c>
      <c r="R486" s="40">
        <f t="shared" si="69"/>
        <v>636.049158212881</v>
      </c>
      <c r="S486" s="41">
        <f t="shared" si="70"/>
        <v>1.45817816454208</v>
      </c>
      <c r="T486" s="41">
        <f t="shared" si="71"/>
        <v>1.45817816454208</v>
      </c>
    </row>
    <row r="487" spans="1:20">
      <c r="A487">
        <v>595</v>
      </c>
      <c r="B487">
        <v>514</v>
      </c>
      <c r="C487">
        <v>485</v>
      </c>
      <c r="D487" s="14"/>
      <c r="E487" s="14" t="str">
        <f t="shared" si="63"/>
        <v/>
      </c>
      <c r="F487" s="14" t="str">
        <f t="shared" si="64"/>
        <v/>
      </c>
      <c r="G487" s="14" t="str">
        <f>IF(E487="","",ROUND(IF(E487&lt;60,E487*$M$2,IF(E487&lt;80,425+(E487-60)*$M$3,IF(E487&lt;90,540+(E487-80)*$M$4,IF(E487&lt;110,600+(E487-90)*$M$5)))),0))</f>
        <v/>
      </c>
      <c r="H487" s="14" t="str">
        <f t="shared" si="65"/>
        <v/>
      </c>
      <c r="I487" s="14">
        <f t="shared" si="66"/>
        <v>485</v>
      </c>
      <c r="J487" s="14"/>
      <c r="K487" s="14"/>
      <c r="L487" s="14"/>
      <c r="M487" s="14"/>
      <c r="N487" s="14"/>
      <c r="O487">
        <v>595</v>
      </c>
      <c r="P487">
        <f t="shared" si="67"/>
        <v>514</v>
      </c>
      <c r="Q487">
        <f t="shared" si="68"/>
        <v>485</v>
      </c>
      <c r="R487" s="40">
        <f t="shared" si="69"/>
        <v>560.879712242267</v>
      </c>
      <c r="S487" s="41">
        <f t="shared" si="70"/>
        <v>0.268702212656218</v>
      </c>
      <c r="T487" s="41">
        <f t="shared" si="71"/>
        <v>0.268702212656218</v>
      </c>
    </row>
    <row r="488" spans="1:20">
      <c r="A488">
        <v>596</v>
      </c>
      <c r="D488" s="14"/>
      <c r="E488" s="14" t="str">
        <f t="shared" si="63"/>
        <v/>
      </c>
      <c r="F488" s="14" t="str">
        <f t="shared" si="64"/>
        <v/>
      </c>
      <c r="G488" s="14" t="str">
        <f>IF(E488="","",ROUND(IF(E488&lt;60,E488*$M$2,IF(E488&lt;80,425+(E488-60)*$M$3,IF(E488&lt;90,540+(E488-80)*$M$4,IF(E488&lt;110,600+(E488-90)*$M$5)))),0))</f>
        <v/>
      </c>
      <c r="H488" s="14" t="str">
        <f t="shared" si="65"/>
        <v/>
      </c>
      <c r="I488" s="14" t="str">
        <f t="shared" si="66"/>
        <v/>
      </c>
      <c r="J488" s="14"/>
      <c r="K488" s="14"/>
      <c r="L488" s="14"/>
      <c r="M488" s="14"/>
      <c r="N488" s="14"/>
      <c r="O488">
        <v>596</v>
      </c>
      <c r="P488" t="str">
        <f t="shared" si="67"/>
        <v/>
      </c>
      <c r="Q488" t="str">
        <f t="shared" si="68"/>
        <v/>
      </c>
      <c r="R488" s="40" t="str">
        <f t="shared" si="69"/>
        <v/>
      </c>
      <c r="S488" s="41" t="str">
        <f t="shared" si="70"/>
        <v/>
      </c>
      <c r="T488" s="41">
        <f t="shared" si="71"/>
        <v>-0.0423914978370054</v>
      </c>
    </row>
    <row r="489" spans="1:20">
      <c r="A489">
        <v>597</v>
      </c>
      <c r="B489">
        <v>560</v>
      </c>
      <c r="C489">
        <v>495</v>
      </c>
      <c r="D489" s="14"/>
      <c r="E489" s="14" t="str">
        <f t="shared" si="63"/>
        <v/>
      </c>
      <c r="F489" s="14" t="str">
        <f t="shared" si="64"/>
        <v/>
      </c>
      <c r="G489" s="14" t="str">
        <f>IF(E489="","",ROUND(IF(E489&lt;60,E489*$M$2,IF(E489&lt;80,425+(E489-60)*$M$3,IF(E489&lt;90,540+(E489-80)*$M$4,IF(E489&lt;110,600+(E489-90)*$M$5)))),0))</f>
        <v/>
      </c>
      <c r="H489" s="14" t="str">
        <f t="shared" si="65"/>
        <v/>
      </c>
      <c r="I489" s="14">
        <f t="shared" si="66"/>
        <v>495</v>
      </c>
      <c r="J489" s="14"/>
      <c r="K489" s="14"/>
      <c r="L489" s="14"/>
      <c r="M489" s="14"/>
      <c r="N489" s="14"/>
      <c r="O489">
        <v>597</v>
      </c>
      <c r="P489">
        <f t="shared" si="67"/>
        <v>560</v>
      </c>
      <c r="Q489">
        <f t="shared" si="68"/>
        <v>495</v>
      </c>
      <c r="R489" s="40">
        <f t="shared" si="69"/>
        <v>572.444242391593</v>
      </c>
      <c r="S489" s="41">
        <f t="shared" si="70"/>
        <v>0.451698512946351</v>
      </c>
      <c r="T489" s="41">
        <f t="shared" si="71"/>
        <v>0.451698512946351</v>
      </c>
    </row>
    <row r="490" spans="1:20">
      <c r="A490">
        <v>598</v>
      </c>
      <c r="B490">
        <v>513</v>
      </c>
      <c r="C490">
        <v>519</v>
      </c>
      <c r="D490" s="14"/>
      <c r="E490" s="14" t="str">
        <f t="shared" si="63"/>
        <v/>
      </c>
      <c r="F490" s="14" t="str">
        <f t="shared" si="64"/>
        <v/>
      </c>
      <c r="G490" s="14" t="str">
        <f>IF(E490="","",ROUND(IF(E490&lt;60,E490*$M$2,IF(E490&lt;80,425+(E490-60)*$M$3,IF(E490&lt;90,540+(E490-80)*$M$4,IF(E490&lt;110,600+(E490-90)*$M$5)))),0))</f>
        <v/>
      </c>
      <c r="H490" s="14" t="str">
        <f t="shared" si="65"/>
        <v/>
      </c>
      <c r="I490" s="14">
        <f t="shared" si="66"/>
        <v>519</v>
      </c>
      <c r="J490" s="14"/>
      <c r="K490" s="14"/>
      <c r="L490" s="14"/>
      <c r="M490" s="14"/>
      <c r="N490" s="14"/>
      <c r="O490">
        <v>598</v>
      </c>
      <c r="P490">
        <f t="shared" si="67"/>
        <v>513</v>
      </c>
      <c r="Q490">
        <f t="shared" si="68"/>
        <v>519</v>
      </c>
      <c r="R490" s="40">
        <f t="shared" si="69"/>
        <v>600.199114749973</v>
      </c>
      <c r="S490" s="41">
        <f t="shared" si="70"/>
        <v>0.890889633642667</v>
      </c>
      <c r="T490" s="41">
        <f t="shared" si="71"/>
        <v>0.890889633642667</v>
      </c>
    </row>
    <row r="491" spans="1:20">
      <c r="A491">
        <v>599</v>
      </c>
      <c r="B491">
        <v>504</v>
      </c>
      <c r="C491">
        <v>484</v>
      </c>
      <c r="D491" s="14"/>
      <c r="E491" s="14" t="str">
        <f t="shared" si="63"/>
        <v/>
      </c>
      <c r="F491" s="14" t="str">
        <f t="shared" si="64"/>
        <v/>
      </c>
      <c r="G491" s="14" t="str">
        <f>IF(E491="","",ROUND(IF(E491&lt;60,E491*$M$2,IF(E491&lt;80,425+(E491-60)*$M$3,IF(E491&lt;90,540+(E491-80)*$M$4,IF(E491&lt;110,600+(E491-90)*$M$5)))),0))</f>
        <v/>
      </c>
      <c r="H491" s="14" t="str">
        <f t="shared" si="65"/>
        <v/>
      </c>
      <c r="I491" s="14">
        <f t="shared" si="66"/>
        <v>484</v>
      </c>
      <c r="J491" s="14"/>
      <c r="K491" s="14"/>
      <c r="L491" s="14"/>
      <c r="M491" s="14"/>
      <c r="N491" s="14"/>
      <c r="O491">
        <v>599</v>
      </c>
      <c r="P491">
        <f t="shared" si="67"/>
        <v>504</v>
      </c>
      <c r="Q491">
        <f t="shared" si="68"/>
        <v>484</v>
      </c>
      <c r="R491" s="40">
        <f t="shared" si="69"/>
        <v>559.723259227335</v>
      </c>
      <c r="S491" s="41">
        <f t="shared" si="70"/>
        <v>0.250402582627205</v>
      </c>
      <c r="T491" s="41">
        <f t="shared" si="71"/>
        <v>0.250402582627205</v>
      </c>
    </row>
    <row r="492" spans="1:20">
      <c r="A492">
        <v>600</v>
      </c>
      <c r="B492">
        <v>504</v>
      </c>
      <c r="C492">
        <v>466</v>
      </c>
      <c r="D492" s="14"/>
      <c r="E492" s="14" t="str">
        <f t="shared" si="63"/>
        <v/>
      </c>
      <c r="F492" s="14" t="str">
        <f t="shared" si="64"/>
        <v/>
      </c>
      <c r="G492" s="14" t="str">
        <f>IF(E492="","",ROUND(IF(E492&lt;60,E492*$M$2,IF(E492&lt;80,425+(E492-60)*$M$3,IF(E492&lt;90,540+(E492-80)*$M$4,IF(E492&lt;110,600+(E492-90)*$M$5)))),0))</f>
        <v/>
      </c>
      <c r="H492" s="14" t="str">
        <f t="shared" si="65"/>
        <v/>
      </c>
      <c r="I492" s="14">
        <f t="shared" si="66"/>
        <v>466</v>
      </c>
      <c r="J492" s="14"/>
      <c r="K492" s="14"/>
      <c r="L492" s="14"/>
      <c r="M492" s="14"/>
      <c r="N492" s="14"/>
      <c r="O492">
        <v>600</v>
      </c>
      <c r="P492">
        <f t="shared" si="67"/>
        <v>504</v>
      </c>
      <c r="Q492">
        <f t="shared" si="68"/>
        <v>466</v>
      </c>
      <c r="R492" s="40">
        <f t="shared" si="69"/>
        <v>538.90710495855</v>
      </c>
      <c r="S492" s="41">
        <f t="shared" si="70"/>
        <v>-0.0789907578950327</v>
      </c>
      <c r="T492" s="41">
        <f t="shared" si="71"/>
        <v>-0.0789907578950327</v>
      </c>
    </row>
    <row r="493" spans="1:20">
      <c r="A493">
        <v>602</v>
      </c>
      <c r="B493">
        <v>557</v>
      </c>
      <c r="C493">
        <v>510</v>
      </c>
      <c r="D493" s="14"/>
      <c r="E493" s="14" t="str">
        <f t="shared" si="63"/>
        <v/>
      </c>
      <c r="F493" s="14" t="str">
        <f t="shared" si="64"/>
        <v/>
      </c>
      <c r="G493" s="14" t="str">
        <f>IF(E493="","",ROUND(IF(E493&lt;60,E493*$M$2,IF(E493&lt;80,425+(E493-60)*$M$3,IF(E493&lt;90,540+(E493-80)*$M$4,IF(E493&lt;110,600+(E493-90)*$M$5)))),0))</f>
        <v/>
      </c>
      <c r="H493" s="14" t="str">
        <f t="shared" si="65"/>
        <v/>
      </c>
      <c r="I493" s="14">
        <f t="shared" si="66"/>
        <v>510</v>
      </c>
      <c r="J493" s="14"/>
      <c r="K493" s="14"/>
      <c r="L493" s="14"/>
      <c r="M493" s="14"/>
      <c r="N493" s="14"/>
      <c r="O493">
        <v>602</v>
      </c>
      <c r="P493">
        <f t="shared" si="67"/>
        <v>557</v>
      </c>
      <c r="Q493">
        <f t="shared" si="68"/>
        <v>510</v>
      </c>
      <c r="R493" s="40">
        <f t="shared" si="69"/>
        <v>589.79103761558</v>
      </c>
      <c r="S493" s="41">
        <f t="shared" si="70"/>
        <v>0.726192963381547</v>
      </c>
      <c r="T493" s="41">
        <f t="shared" si="71"/>
        <v>0.726192963381547</v>
      </c>
    </row>
    <row r="494" spans="1:20">
      <c r="A494">
        <v>603</v>
      </c>
      <c r="B494">
        <v>453</v>
      </c>
      <c r="D494" s="14"/>
      <c r="E494" s="14" t="str">
        <f t="shared" si="63"/>
        <v/>
      </c>
      <c r="F494" s="14" t="str">
        <f t="shared" si="64"/>
        <v/>
      </c>
      <c r="G494" s="14" t="str">
        <f>IF(E494="","",ROUND(IF(E494&lt;60,E494*$M$2,IF(E494&lt;80,425+(E494-60)*$M$3,IF(E494&lt;90,540+(E494-80)*$M$4,IF(E494&lt;110,600+(E494-90)*$M$5)))),0))</f>
        <v/>
      </c>
      <c r="H494" s="14" t="str">
        <f t="shared" si="65"/>
        <v/>
      </c>
      <c r="I494" s="14" t="str">
        <f t="shared" si="66"/>
        <v/>
      </c>
      <c r="J494" s="14"/>
      <c r="K494" s="14"/>
      <c r="L494" s="14"/>
      <c r="M494" s="14"/>
      <c r="N494" s="14"/>
      <c r="O494">
        <v>603</v>
      </c>
      <c r="P494">
        <f t="shared" si="67"/>
        <v>453</v>
      </c>
      <c r="Q494" t="str">
        <f t="shared" si="68"/>
        <v/>
      </c>
      <c r="R494" s="40">
        <f t="shared" si="69"/>
        <v>453</v>
      </c>
      <c r="S494" s="41">
        <f t="shared" si="70"/>
        <v>-1.43837865978641</v>
      </c>
      <c r="T494" s="41">
        <f t="shared" si="71"/>
        <v>-1.43837865978641</v>
      </c>
    </row>
    <row r="495" spans="1:20">
      <c r="A495">
        <v>605</v>
      </c>
      <c r="B495">
        <v>570</v>
      </c>
      <c r="C495">
        <v>472</v>
      </c>
      <c r="D495" s="14"/>
      <c r="E495" s="14" t="str">
        <f t="shared" si="63"/>
        <v/>
      </c>
      <c r="F495" s="14" t="str">
        <f t="shared" si="64"/>
        <v/>
      </c>
      <c r="G495" s="14" t="str">
        <f>IF(E495="","",ROUND(IF(E495&lt;60,E495*$M$2,IF(E495&lt;80,425+(E495-60)*$M$3,IF(E495&lt;90,540+(E495-80)*$M$4,IF(E495&lt;110,600+(E495-90)*$M$5)))),0))</f>
        <v/>
      </c>
      <c r="H495" s="14" t="str">
        <f t="shared" si="65"/>
        <v/>
      </c>
      <c r="I495" s="14">
        <f t="shared" si="66"/>
        <v>472</v>
      </c>
      <c r="J495" s="14"/>
      <c r="K495" s="14"/>
      <c r="L495" s="14"/>
      <c r="M495" s="14"/>
      <c r="N495" s="14"/>
      <c r="O495">
        <v>605</v>
      </c>
      <c r="P495">
        <f t="shared" si="67"/>
        <v>570</v>
      </c>
      <c r="Q495">
        <f t="shared" si="68"/>
        <v>472</v>
      </c>
      <c r="R495" s="40">
        <f t="shared" si="69"/>
        <v>570</v>
      </c>
      <c r="S495" s="41">
        <f t="shared" si="70"/>
        <v>0.413020995667377</v>
      </c>
      <c r="T495" s="41">
        <f t="shared" si="71"/>
        <v>0.413020995667377</v>
      </c>
    </row>
    <row r="496" spans="1:20">
      <c r="A496">
        <v>606</v>
      </c>
      <c r="B496">
        <v>570</v>
      </c>
      <c r="C496">
        <v>483</v>
      </c>
      <c r="D496" s="14"/>
      <c r="E496" s="14" t="str">
        <f t="shared" si="63"/>
        <v/>
      </c>
      <c r="F496" s="14" t="str">
        <f t="shared" si="64"/>
        <v/>
      </c>
      <c r="G496" s="14" t="str">
        <f>IF(E496="","",ROUND(IF(E496&lt;60,E496*$M$2,IF(E496&lt;80,425+(E496-60)*$M$3,IF(E496&lt;90,540+(E496-80)*$M$4,IF(E496&lt;110,600+(E496-90)*$M$5)))),0))</f>
        <v/>
      </c>
      <c r="H496" s="14" t="str">
        <f t="shared" si="65"/>
        <v/>
      </c>
      <c r="I496" s="14">
        <f t="shared" si="66"/>
        <v>483</v>
      </c>
      <c r="J496" s="14"/>
      <c r="K496" s="14"/>
      <c r="L496" s="14"/>
      <c r="M496" s="14"/>
      <c r="N496" s="14"/>
      <c r="O496">
        <v>606</v>
      </c>
      <c r="P496">
        <f t="shared" si="67"/>
        <v>570</v>
      </c>
      <c r="Q496">
        <f t="shared" si="68"/>
        <v>483</v>
      </c>
      <c r="R496" s="40">
        <f t="shared" si="69"/>
        <v>570</v>
      </c>
      <c r="S496" s="41">
        <f t="shared" si="70"/>
        <v>0.413020995667377</v>
      </c>
      <c r="T496" s="41">
        <f t="shared" si="71"/>
        <v>0.413020995667377</v>
      </c>
    </row>
    <row r="497" spans="1:20">
      <c r="A497">
        <v>607</v>
      </c>
      <c r="B497">
        <v>508</v>
      </c>
      <c r="C497">
        <v>504</v>
      </c>
      <c r="D497" s="14"/>
      <c r="E497" s="14" t="str">
        <f t="shared" si="63"/>
        <v/>
      </c>
      <c r="F497" s="14" t="str">
        <f t="shared" si="64"/>
        <v/>
      </c>
      <c r="G497" s="14" t="str">
        <f>IF(E497="","",ROUND(IF(E497&lt;60,E497*$M$2,IF(E497&lt;80,425+(E497-60)*$M$3,IF(E497&lt;90,540+(E497-80)*$M$4,IF(E497&lt;110,600+(E497-90)*$M$5)))),0))</f>
        <v/>
      </c>
      <c r="H497" s="14" t="str">
        <f t="shared" si="65"/>
        <v/>
      </c>
      <c r="I497" s="14">
        <f t="shared" si="66"/>
        <v>504</v>
      </c>
      <c r="J497" s="14"/>
      <c r="K497" s="14"/>
      <c r="L497" s="14"/>
      <c r="M497" s="14"/>
      <c r="N497" s="14"/>
      <c r="O497">
        <v>607</v>
      </c>
      <c r="P497">
        <f t="shared" si="67"/>
        <v>508</v>
      </c>
      <c r="Q497">
        <f t="shared" si="68"/>
        <v>504</v>
      </c>
      <c r="R497" s="40">
        <f t="shared" si="69"/>
        <v>582.852319525985</v>
      </c>
      <c r="S497" s="41">
        <f t="shared" si="70"/>
        <v>0.616395183207469</v>
      </c>
      <c r="T497" s="41">
        <f t="shared" si="71"/>
        <v>0.616395183207469</v>
      </c>
    </row>
    <row r="498" spans="1:20">
      <c r="A498">
        <v>608</v>
      </c>
      <c r="B498">
        <v>526</v>
      </c>
      <c r="C498">
        <v>435</v>
      </c>
      <c r="D498" s="14"/>
      <c r="E498" s="14" t="str">
        <f t="shared" si="63"/>
        <v/>
      </c>
      <c r="F498" s="14" t="str">
        <f t="shared" si="64"/>
        <v/>
      </c>
      <c r="G498" s="14" t="str">
        <f>IF(E498="","",ROUND(IF(E498&lt;60,E498*$M$2,IF(E498&lt;80,425+(E498-60)*$M$3,IF(E498&lt;90,540+(E498-80)*$M$4,IF(E498&lt;110,600+(E498-90)*$M$5)))),0))</f>
        <v/>
      </c>
      <c r="H498" s="14" t="str">
        <f t="shared" si="65"/>
        <v/>
      </c>
      <c r="I498" s="14">
        <f t="shared" si="66"/>
        <v>435</v>
      </c>
      <c r="J498" s="14"/>
      <c r="K498" s="14"/>
      <c r="L498" s="14"/>
      <c r="M498" s="14"/>
      <c r="N498" s="14"/>
      <c r="O498">
        <v>608</v>
      </c>
      <c r="P498">
        <f t="shared" si="67"/>
        <v>526</v>
      </c>
      <c r="Q498">
        <f t="shared" si="68"/>
        <v>435</v>
      </c>
      <c r="R498" s="40">
        <f t="shared" si="69"/>
        <v>526</v>
      </c>
      <c r="S498" s="41">
        <f t="shared" si="70"/>
        <v>-0.28323186621268</v>
      </c>
      <c r="T498" s="41">
        <f t="shared" si="71"/>
        <v>-0.28323186621268</v>
      </c>
    </row>
    <row r="499" spans="1:20">
      <c r="A499">
        <v>609</v>
      </c>
      <c r="B499">
        <v>515</v>
      </c>
      <c r="C499">
        <v>463</v>
      </c>
      <c r="D499" s="14"/>
      <c r="E499" s="14" t="str">
        <f t="shared" si="63"/>
        <v/>
      </c>
      <c r="F499" s="14" t="str">
        <f t="shared" si="64"/>
        <v/>
      </c>
      <c r="G499" s="14" t="str">
        <f>IF(E499="","",ROUND(IF(E499&lt;60,E499*$M$2,IF(E499&lt;80,425+(E499-60)*$M$3,IF(E499&lt;90,540+(E499-80)*$M$4,IF(E499&lt;110,600+(E499-90)*$M$5)))),0))</f>
        <v/>
      </c>
      <c r="H499" s="14" t="str">
        <f t="shared" si="65"/>
        <v/>
      </c>
      <c r="I499" s="14">
        <f t="shared" si="66"/>
        <v>463</v>
      </c>
      <c r="J499" s="14"/>
      <c r="K499" s="14"/>
      <c r="L499" s="14"/>
      <c r="M499" s="14"/>
      <c r="N499" s="14"/>
      <c r="O499">
        <v>609</v>
      </c>
      <c r="P499">
        <f t="shared" si="67"/>
        <v>515</v>
      </c>
      <c r="Q499">
        <f t="shared" si="68"/>
        <v>463</v>
      </c>
      <c r="R499" s="40">
        <f t="shared" si="69"/>
        <v>535.437745913752</v>
      </c>
      <c r="S499" s="41">
        <f t="shared" si="70"/>
        <v>-0.133889647982073</v>
      </c>
      <c r="T499" s="41">
        <f t="shared" si="71"/>
        <v>-0.133889647982073</v>
      </c>
    </row>
    <row r="500" spans="1:20">
      <c r="A500">
        <v>610</v>
      </c>
      <c r="B500">
        <v>515</v>
      </c>
      <c r="D500" s="14"/>
      <c r="E500" s="14" t="str">
        <f t="shared" si="63"/>
        <v/>
      </c>
      <c r="F500" s="14" t="str">
        <f t="shared" si="64"/>
        <v/>
      </c>
      <c r="G500" s="14" t="str">
        <f>IF(E500="","",ROUND(IF(E500&lt;60,E500*$M$2,IF(E500&lt;80,425+(E500-60)*$M$3,IF(E500&lt;90,540+(E500-80)*$M$4,IF(E500&lt;110,600+(E500-90)*$M$5)))),0))</f>
        <v/>
      </c>
      <c r="H500" s="14" t="str">
        <f t="shared" si="65"/>
        <v/>
      </c>
      <c r="I500" s="14" t="str">
        <f t="shared" si="66"/>
        <v/>
      </c>
      <c r="J500" s="14"/>
      <c r="K500" s="14"/>
      <c r="L500" s="14"/>
      <c r="M500" s="14"/>
      <c r="N500" s="14"/>
      <c r="O500">
        <v>610</v>
      </c>
      <c r="P500">
        <f t="shared" si="67"/>
        <v>515</v>
      </c>
      <c r="Q500" t="str">
        <f t="shared" si="68"/>
        <v/>
      </c>
      <c r="R500" s="40">
        <f t="shared" si="69"/>
        <v>515</v>
      </c>
      <c r="S500" s="41">
        <f t="shared" si="70"/>
        <v>-0.457295081682694</v>
      </c>
      <c r="T500" s="41">
        <f t="shared" si="71"/>
        <v>-0.457295081682694</v>
      </c>
    </row>
    <row r="501" spans="1:20">
      <c r="A501">
        <v>612</v>
      </c>
      <c r="B501">
        <v>523</v>
      </c>
      <c r="C501">
        <v>454</v>
      </c>
      <c r="D501" s="14"/>
      <c r="E501" s="14" t="str">
        <f t="shared" si="63"/>
        <v/>
      </c>
      <c r="F501" s="14" t="str">
        <f t="shared" si="64"/>
        <v/>
      </c>
      <c r="G501" s="14" t="str">
        <f>IF(E501="","",ROUND(IF(E501&lt;60,E501*$M$2,IF(E501&lt;80,425+(E501-60)*$M$3,IF(E501&lt;90,540+(E501-80)*$M$4,IF(E501&lt;110,600+(E501-90)*$M$5)))),0))</f>
        <v/>
      </c>
      <c r="H501" s="14" t="str">
        <f t="shared" si="65"/>
        <v/>
      </c>
      <c r="I501" s="14">
        <f t="shared" si="66"/>
        <v>454</v>
      </c>
      <c r="J501" s="14"/>
      <c r="K501" s="14"/>
      <c r="L501" s="14"/>
      <c r="M501" s="14"/>
      <c r="N501" s="14"/>
      <c r="O501">
        <v>612</v>
      </c>
      <c r="P501">
        <f t="shared" si="67"/>
        <v>523</v>
      </c>
      <c r="Q501">
        <f t="shared" si="68"/>
        <v>454</v>
      </c>
      <c r="R501" s="40">
        <f t="shared" si="69"/>
        <v>525.02966877936</v>
      </c>
      <c r="S501" s="41">
        <f t="shared" si="70"/>
        <v>-0.298586318243191</v>
      </c>
      <c r="T501" s="41">
        <f t="shared" si="71"/>
        <v>-0.298586318243191</v>
      </c>
    </row>
    <row r="502" spans="1:20">
      <c r="A502">
        <v>614</v>
      </c>
      <c r="B502">
        <v>451</v>
      </c>
      <c r="D502" s="14"/>
      <c r="E502" s="14" t="str">
        <f t="shared" si="63"/>
        <v/>
      </c>
      <c r="F502" s="14" t="str">
        <f t="shared" si="64"/>
        <v/>
      </c>
      <c r="G502" s="14" t="str">
        <f>IF(E502="","",ROUND(IF(E502&lt;60,E502*$M$2,IF(E502&lt;80,425+(E502-60)*$M$3,IF(E502&lt;90,540+(E502-80)*$M$4,IF(E502&lt;110,600+(E502-90)*$M$5)))),0))</f>
        <v/>
      </c>
      <c r="H502" s="14" t="str">
        <f t="shared" si="65"/>
        <v/>
      </c>
      <c r="I502" s="14" t="str">
        <f t="shared" si="66"/>
        <v/>
      </c>
      <c r="J502" s="14"/>
      <c r="K502" s="14"/>
      <c r="L502" s="14"/>
      <c r="M502" s="14"/>
      <c r="N502" s="14"/>
      <c r="O502">
        <v>614</v>
      </c>
      <c r="P502">
        <f t="shared" si="67"/>
        <v>451</v>
      </c>
      <c r="Q502" t="str">
        <f t="shared" si="68"/>
        <v/>
      </c>
      <c r="R502" s="40">
        <f t="shared" si="69"/>
        <v>451</v>
      </c>
      <c r="S502" s="41">
        <f t="shared" si="70"/>
        <v>-1.4700265171446</v>
      </c>
      <c r="T502" s="41">
        <f t="shared" si="71"/>
        <v>-1.4700265171446</v>
      </c>
    </row>
    <row r="503" spans="1:20">
      <c r="A503">
        <v>617</v>
      </c>
      <c r="B503">
        <v>490</v>
      </c>
      <c r="D503" s="14"/>
      <c r="E503" s="14" t="str">
        <f t="shared" si="63"/>
        <v/>
      </c>
      <c r="F503" s="14" t="str">
        <f t="shared" si="64"/>
        <v/>
      </c>
      <c r="G503" s="14" t="str">
        <f>IF(E503="","",ROUND(IF(E503&lt;60,E503*$M$2,IF(E503&lt;80,425+(E503-60)*$M$3,IF(E503&lt;90,540+(E503-80)*$M$4,IF(E503&lt;110,600+(E503-90)*$M$5)))),0))</f>
        <v/>
      </c>
      <c r="H503" s="14" t="str">
        <f t="shared" si="65"/>
        <v/>
      </c>
      <c r="I503" s="14" t="str">
        <f t="shared" si="66"/>
        <v/>
      </c>
      <c r="J503" s="14"/>
      <c r="K503" s="14"/>
      <c r="L503" s="14"/>
      <c r="M503" s="14"/>
      <c r="N503" s="14"/>
      <c r="O503">
        <v>617</v>
      </c>
      <c r="P503">
        <f t="shared" si="67"/>
        <v>490</v>
      </c>
      <c r="Q503" t="str">
        <f t="shared" si="68"/>
        <v/>
      </c>
      <c r="R503" s="40">
        <f t="shared" si="69"/>
        <v>490</v>
      </c>
      <c r="S503" s="41">
        <f t="shared" si="70"/>
        <v>-0.852893298659999</v>
      </c>
      <c r="T503" s="41">
        <f t="shared" si="71"/>
        <v>-0.852893298659999</v>
      </c>
    </row>
    <row r="504" spans="1:20">
      <c r="A504">
        <v>618</v>
      </c>
      <c r="B504">
        <v>525</v>
      </c>
      <c r="D504" s="14"/>
      <c r="E504" s="14" t="str">
        <f t="shared" si="63"/>
        <v/>
      </c>
      <c r="F504" s="14" t="str">
        <f t="shared" si="64"/>
        <v/>
      </c>
      <c r="G504" s="14" t="str">
        <f>IF(E504="","",ROUND(IF(E504&lt;60,E504*$M$2,IF(E504&lt;80,425+(E504-60)*$M$3,IF(E504&lt;90,540+(E504-80)*$M$4,IF(E504&lt;110,600+(E504-90)*$M$5)))),0))</f>
        <v/>
      </c>
      <c r="H504" s="14" t="str">
        <f t="shared" si="65"/>
        <v/>
      </c>
      <c r="I504" s="14" t="str">
        <f t="shared" si="66"/>
        <v/>
      </c>
      <c r="J504" s="14"/>
      <c r="K504" s="14"/>
      <c r="L504" s="14"/>
      <c r="M504" s="14"/>
      <c r="N504" s="14"/>
      <c r="O504">
        <v>618</v>
      </c>
      <c r="P504">
        <f t="shared" si="67"/>
        <v>525</v>
      </c>
      <c r="Q504" t="str">
        <f t="shared" si="68"/>
        <v/>
      </c>
      <c r="R504" s="40">
        <f t="shared" si="69"/>
        <v>525</v>
      </c>
      <c r="S504" s="41">
        <f t="shared" si="70"/>
        <v>-0.299055794891772</v>
      </c>
      <c r="T504" s="41">
        <f t="shared" si="71"/>
        <v>-0.299055794891772</v>
      </c>
    </row>
    <row r="505" spans="1:20">
      <c r="A505">
        <v>619</v>
      </c>
      <c r="D505" s="14"/>
      <c r="E505" s="14" t="str">
        <f t="shared" si="63"/>
        <v/>
      </c>
      <c r="F505" s="14" t="str">
        <f t="shared" si="64"/>
        <v/>
      </c>
      <c r="G505" s="14" t="str">
        <f>IF(E505="","",ROUND(IF(E505&lt;60,E505*$M$2,IF(E505&lt;80,425+(E505-60)*$M$3,IF(E505&lt;90,540+(E505-80)*$M$4,IF(E505&lt;110,600+(E505-90)*$M$5)))),0))</f>
        <v/>
      </c>
      <c r="H505" s="14" t="str">
        <f t="shared" si="65"/>
        <v/>
      </c>
      <c r="I505" s="14" t="str">
        <f t="shared" si="66"/>
        <v/>
      </c>
      <c r="J505" s="14"/>
      <c r="K505" s="14"/>
      <c r="L505" s="14"/>
      <c r="M505" s="14"/>
      <c r="N505" s="14"/>
      <c r="O505">
        <v>619</v>
      </c>
      <c r="P505" t="str">
        <f t="shared" si="67"/>
        <v/>
      </c>
      <c r="Q505" t="str">
        <f t="shared" si="68"/>
        <v/>
      </c>
      <c r="R505" s="40" t="str">
        <f t="shared" si="69"/>
        <v/>
      </c>
      <c r="S505" s="41" t="str">
        <f t="shared" si="70"/>
        <v/>
      </c>
      <c r="T505" s="41">
        <f t="shared" si="71"/>
        <v>-0.0423914978370054</v>
      </c>
    </row>
    <row r="506" spans="1:20">
      <c r="A506">
        <v>620</v>
      </c>
      <c r="B506">
        <v>444</v>
      </c>
      <c r="D506" s="14"/>
      <c r="E506" s="14" t="str">
        <f t="shared" si="63"/>
        <v/>
      </c>
      <c r="F506" s="14" t="str">
        <f t="shared" si="64"/>
        <v/>
      </c>
      <c r="G506" s="14" t="str">
        <f>IF(E506="","",ROUND(IF(E506&lt;60,E506*$M$2,IF(E506&lt;80,425+(E506-60)*$M$3,IF(E506&lt;90,540+(E506-80)*$M$4,IF(E506&lt;110,600+(E506-90)*$M$5)))),0))</f>
        <v/>
      </c>
      <c r="H506" s="14" t="str">
        <f t="shared" si="65"/>
        <v/>
      </c>
      <c r="I506" s="14" t="str">
        <f t="shared" si="66"/>
        <v/>
      </c>
      <c r="J506" s="14"/>
      <c r="K506" s="14"/>
      <c r="L506" s="14"/>
      <c r="M506" s="14"/>
      <c r="N506" s="14"/>
      <c r="O506">
        <v>620</v>
      </c>
      <c r="P506">
        <f t="shared" si="67"/>
        <v>444</v>
      </c>
      <c r="Q506" t="str">
        <f t="shared" si="68"/>
        <v/>
      </c>
      <c r="R506" s="40">
        <f t="shared" si="69"/>
        <v>444</v>
      </c>
      <c r="S506" s="41">
        <f t="shared" si="70"/>
        <v>-1.58079401789824</v>
      </c>
      <c r="T506" s="41">
        <f t="shared" si="71"/>
        <v>-1.58079401789824</v>
      </c>
    </row>
    <row r="507" spans="1:20">
      <c r="A507">
        <v>621</v>
      </c>
      <c r="B507">
        <v>510</v>
      </c>
      <c r="C507">
        <v>511</v>
      </c>
      <c r="D507" s="14"/>
      <c r="E507" s="14" t="str">
        <f t="shared" si="63"/>
        <v/>
      </c>
      <c r="F507" s="14" t="str">
        <f t="shared" si="64"/>
        <v/>
      </c>
      <c r="G507" s="14" t="str">
        <f>IF(E507="","",ROUND(IF(E507&lt;60,E507*$M$2,IF(E507&lt;80,425+(E507-60)*$M$3,IF(E507&lt;90,540+(E507-80)*$M$4,IF(E507&lt;110,600+(E507-90)*$M$5)))),0))</f>
        <v/>
      </c>
      <c r="H507" s="14" t="str">
        <f t="shared" si="65"/>
        <v/>
      </c>
      <c r="I507" s="14">
        <f t="shared" si="66"/>
        <v>511</v>
      </c>
      <c r="J507" s="14"/>
      <c r="K507" s="14"/>
      <c r="L507" s="14"/>
      <c r="M507" s="14"/>
      <c r="N507" s="14"/>
      <c r="O507">
        <v>621</v>
      </c>
      <c r="P507">
        <f t="shared" si="67"/>
        <v>510</v>
      </c>
      <c r="Q507">
        <f t="shared" si="68"/>
        <v>511</v>
      </c>
      <c r="R507" s="40">
        <f t="shared" si="69"/>
        <v>590.947490630513</v>
      </c>
      <c r="S507" s="41">
        <f t="shared" si="70"/>
        <v>0.744492593410562</v>
      </c>
      <c r="T507" s="41">
        <f t="shared" si="71"/>
        <v>0.744492593410562</v>
      </c>
    </row>
    <row r="508" spans="1:20">
      <c r="A508">
        <v>623</v>
      </c>
      <c r="B508">
        <v>567</v>
      </c>
      <c r="C508">
        <v>535</v>
      </c>
      <c r="D508" s="14"/>
      <c r="E508" s="14" t="str">
        <f t="shared" si="63"/>
        <v/>
      </c>
      <c r="F508" s="14" t="str">
        <f t="shared" si="64"/>
        <v/>
      </c>
      <c r="G508" s="14" t="str">
        <f>IF(E508="","",ROUND(IF(E508&lt;60,E508*$M$2,IF(E508&lt;80,425+(E508-60)*$M$3,IF(E508&lt;90,540+(E508-80)*$M$4,IF(E508&lt;110,600+(E508-90)*$M$5)))),0))</f>
        <v/>
      </c>
      <c r="H508" s="14" t="str">
        <f t="shared" si="65"/>
        <v/>
      </c>
      <c r="I508" s="14">
        <f t="shared" si="66"/>
        <v>535</v>
      </c>
      <c r="J508" s="14"/>
      <c r="K508" s="14"/>
      <c r="L508" s="14"/>
      <c r="M508" s="14"/>
      <c r="N508" s="14"/>
      <c r="O508">
        <v>623</v>
      </c>
      <c r="P508">
        <f t="shared" si="67"/>
        <v>567</v>
      </c>
      <c r="Q508">
        <f t="shared" si="68"/>
        <v>535</v>
      </c>
      <c r="R508" s="40">
        <f t="shared" si="69"/>
        <v>618.702362988893</v>
      </c>
      <c r="S508" s="41">
        <f t="shared" si="70"/>
        <v>1.18368371410688</v>
      </c>
      <c r="T508" s="41">
        <f t="shared" si="71"/>
        <v>1.18368371410688</v>
      </c>
    </row>
    <row r="509" spans="1:20">
      <c r="A509">
        <v>624</v>
      </c>
      <c r="B509">
        <v>496</v>
      </c>
      <c r="D509" s="14"/>
      <c r="E509" s="14" t="str">
        <f t="shared" si="63"/>
        <v/>
      </c>
      <c r="F509" s="14" t="str">
        <f t="shared" si="64"/>
        <v/>
      </c>
      <c r="G509" s="14" t="str">
        <f>IF(E509="","",ROUND(IF(E509&lt;60,E509*$M$2,IF(E509&lt;80,425+(E509-60)*$M$3,IF(E509&lt;90,540+(E509-80)*$M$4,IF(E509&lt;110,600+(E509-90)*$M$5)))),0))</f>
        <v/>
      </c>
      <c r="H509" s="14" t="str">
        <f t="shared" si="65"/>
        <v/>
      </c>
      <c r="I509" s="14" t="str">
        <f t="shared" si="66"/>
        <v/>
      </c>
      <c r="J509" s="14"/>
      <c r="K509" s="14"/>
      <c r="L509" s="14"/>
      <c r="M509" s="14"/>
      <c r="N509" s="14"/>
      <c r="O509">
        <v>624</v>
      </c>
      <c r="P509">
        <f t="shared" si="67"/>
        <v>496</v>
      </c>
      <c r="Q509" t="str">
        <f t="shared" si="68"/>
        <v/>
      </c>
      <c r="R509" s="40">
        <f t="shared" si="69"/>
        <v>496</v>
      </c>
      <c r="S509" s="41">
        <f t="shared" si="70"/>
        <v>-0.757949726585446</v>
      </c>
      <c r="T509" s="41">
        <f t="shared" si="71"/>
        <v>-0.757949726585446</v>
      </c>
    </row>
    <row r="510" spans="1:20">
      <c r="A510">
        <v>625</v>
      </c>
      <c r="B510">
        <v>478</v>
      </c>
      <c r="C510">
        <v>552</v>
      </c>
      <c r="D510" s="14"/>
      <c r="E510" s="14" t="str">
        <f t="shared" si="63"/>
        <v/>
      </c>
      <c r="F510" s="14" t="str">
        <f t="shared" si="64"/>
        <v/>
      </c>
      <c r="G510" s="14" t="str">
        <f>IF(E510="","",ROUND(IF(E510&lt;60,E510*$M$2,IF(E510&lt;80,425+(E510-60)*$M$3,IF(E510&lt;90,540+(E510-80)*$M$4,IF(E510&lt;110,600+(E510-90)*$M$5)))),0))</f>
        <v/>
      </c>
      <c r="H510" s="14" t="str">
        <f t="shared" si="65"/>
        <v/>
      </c>
      <c r="I510" s="14">
        <f t="shared" si="66"/>
        <v>552</v>
      </c>
      <c r="J510" s="14"/>
      <c r="K510" s="14"/>
      <c r="L510" s="14"/>
      <c r="M510" s="14"/>
      <c r="N510" s="14"/>
      <c r="O510">
        <v>625</v>
      </c>
      <c r="P510">
        <f t="shared" si="67"/>
        <v>478</v>
      </c>
      <c r="Q510">
        <f t="shared" si="68"/>
        <v>552</v>
      </c>
      <c r="R510" s="40">
        <f t="shared" si="69"/>
        <v>638.362064242746</v>
      </c>
      <c r="S510" s="41">
        <f t="shared" si="70"/>
        <v>1.4947774246001</v>
      </c>
      <c r="T510" s="41">
        <f t="shared" si="71"/>
        <v>1.4947774246001</v>
      </c>
    </row>
    <row r="511" spans="1:20">
      <c r="A511">
        <v>626</v>
      </c>
      <c r="B511">
        <v>544</v>
      </c>
      <c r="C511">
        <v>488</v>
      </c>
      <c r="D511" s="14"/>
      <c r="E511" s="14" t="str">
        <f t="shared" si="63"/>
        <v/>
      </c>
      <c r="F511" s="14" t="str">
        <f t="shared" si="64"/>
        <v/>
      </c>
      <c r="G511" s="14" t="str">
        <f>IF(E511="","",ROUND(IF(E511&lt;60,E511*$M$2,IF(E511&lt;80,425+(E511-60)*$M$3,IF(E511&lt;90,540+(E511-80)*$M$4,IF(E511&lt;110,600+(E511-90)*$M$5)))),0))</f>
        <v/>
      </c>
      <c r="H511" s="14" t="str">
        <f t="shared" si="65"/>
        <v/>
      </c>
      <c r="I511" s="14">
        <f t="shared" si="66"/>
        <v>488</v>
      </c>
      <c r="J511" s="14"/>
      <c r="K511" s="14"/>
      <c r="L511" s="14"/>
      <c r="M511" s="14"/>
      <c r="N511" s="14"/>
      <c r="O511">
        <v>626</v>
      </c>
      <c r="P511">
        <f t="shared" si="67"/>
        <v>544</v>
      </c>
      <c r="Q511">
        <f t="shared" si="68"/>
        <v>488</v>
      </c>
      <c r="R511" s="40">
        <f t="shared" si="69"/>
        <v>564.349071287065</v>
      </c>
      <c r="S511" s="41">
        <f t="shared" si="70"/>
        <v>0.323601102743258</v>
      </c>
      <c r="T511" s="41">
        <f t="shared" si="71"/>
        <v>0.323601102743258</v>
      </c>
    </row>
    <row r="512" spans="1:20">
      <c r="A512">
        <v>631</v>
      </c>
      <c r="B512">
        <v>553</v>
      </c>
      <c r="C512">
        <v>621</v>
      </c>
      <c r="D512" s="14">
        <v>103</v>
      </c>
      <c r="E512" s="14">
        <f t="shared" si="63"/>
        <v>103</v>
      </c>
      <c r="F512" s="14" t="str">
        <f t="shared" si="64"/>
        <v/>
      </c>
      <c r="G512" s="14">
        <f>IF(E512="","",ROUND(IF(E512&lt;60,E512*$M$2,IF(E512&lt;80,425+(E512-60)*$M$3,IF(E512&lt;90,540+(E512-80)*$M$4,IF(E512&lt;110,600+(E512-90)*$M$5)))),0))</f>
        <v>643</v>
      </c>
      <c r="H512" s="14" t="str">
        <f t="shared" si="65"/>
        <v/>
      </c>
      <c r="I512" s="14">
        <f t="shared" si="66"/>
        <v>643</v>
      </c>
      <c r="J512" s="14"/>
      <c r="K512" s="14"/>
      <c r="L512" s="14"/>
      <c r="M512" s="14"/>
      <c r="N512" s="14"/>
      <c r="O512">
        <v>631</v>
      </c>
      <c r="P512">
        <f t="shared" si="67"/>
        <v>553</v>
      </c>
      <c r="Q512">
        <f t="shared" si="68"/>
        <v>621</v>
      </c>
      <c r="R512" s="40">
        <f t="shared" si="69"/>
        <v>718.157322273089</v>
      </c>
      <c r="S512" s="41">
        <f t="shared" si="70"/>
        <v>2.75745189660201</v>
      </c>
      <c r="T512" s="41">
        <f t="shared" si="71"/>
        <v>2.75745189660201</v>
      </c>
    </row>
    <row r="513" spans="1:20">
      <c r="A513">
        <v>633</v>
      </c>
      <c r="B513">
        <v>495</v>
      </c>
      <c r="C513">
        <v>495</v>
      </c>
      <c r="D513" s="14"/>
      <c r="E513" s="14" t="str">
        <f t="shared" si="63"/>
        <v/>
      </c>
      <c r="F513" s="14" t="str">
        <f t="shared" si="64"/>
        <v/>
      </c>
      <c r="G513" s="14" t="str">
        <f>IF(E513="","",ROUND(IF(E513&lt;60,E513*$M$2,IF(E513&lt;80,425+(E513-60)*$M$3,IF(E513&lt;90,540+(E513-80)*$M$4,IF(E513&lt;110,600+(E513-90)*$M$5)))),0))</f>
        <v/>
      </c>
      <c r="H513" s="14" t="str">
        <f t="shared" si="65"/>
        <v/>
      </c>
      <c r="I513" s="14">
        <f t="shared" si="66"/>
        <v>495</v>
      </c>
      <c r="J513" s="14"/>
      <c r="K513" s="14"/>
      <c r="L513" s="14"/>
      <c r="M513" s="14"/>
      <c r="N513" s="14"/>
      <c r="O513">
        <v>633</v>
      </c>
      <c r="P513">
        <f t="shared" si="67"/>
        <v>495</v>
      </c>
      <c r="Q513">
        <f t="shared" si="68"/>
        <v>495</v>
      </c>
      <c r="R513" s="40">
        <f t="shared" si="69"/>
        <v>572.444242391593</v>
      </c>
      <c r="S513" s="41">
        <f t="shared" si="70"/>
        <v>0.451698512946351</v>
      </c>
      <c r="T513" s="41">
        <f t="shared" si="71"/>
        <v>0.451698512946351</v>
      </c>
    </row>
    <row r="514" spans="1:20">
      <c r="A514">
        <v>634</v>
      </c>
      <c r="B514">
        <v>431</v>
      </c>
      <c r="D514" s="14"/>
      <c r="E514" s="14" t="str">
        <f t="shared" si="63"/>
        <v/>
      </c>
      <c r="F514" s="14" t="str">
        <f t="shared" si="64"/>
        <v/>
      </c>
      <c r="G514" s="14" t="str">
        <f>IF(E514="","",ROUND(IF(E514&lt;60,E514*$M$2,IF(E514&lt;80,425+(E514-60)*$M$3,IF(E514&lt;90,540+(E514-80)*$M$4,IF(E514&lt;110,600+(E514-90)*$M$5)))),0))</f>
        <v/>
      </c>
      <c r="H514" s="14" t="str">
        <f t="shared" si="65"/>
        <v/>
      </c>
      <c r="I514" s="14" t="str">
        <f t="shared" si="66"/>
        <v/>
      </c>
      <c r="J514" s="14"/>
      <c r="K514" s="14"/>
      <c r="L514" s="14"/>
      <c r="M514" s="14"/>
      <c r="N514" s="14"/>
      <c r="O514">
        <v>634</v>
      </c>
      <c r="P514">
        <f t="shared" si="67"/>
        <v>431</v>
      </c>
      <c r="Q514" t="str">
        <f t="shared" si="68"/>
        <v/>
      </c>
      <c r="R514" s="40">
        <f t="shared" si="69"/>
        <v>431</v>
      </c>
      <c r="S514" s="41">
        <f t="shared" si="70"/>
        <v>-1.78650509072644</v>
      </c>
      <c r="T514" s="41">
        <f t="shared" si="71"/>
        <v>-1.78650509072644</v>
      </c>
    </row>
    <row r="515" spans="1:20">
      <c r="A515">
        <v>635</v>
      </c>
      <c r="B515">
        <v>549</v>
      </c>
      <c r="C515">
        <v>568</v>
      </c>
      <c r="D515" s="14"/>
      <c r="E515" s="14" t="str">
        <f t="shared" ref="E515:E578" si="72">IF(D515&gt;60,D515,"")</f>
        <v/>
      </c>
      <c r="F515" s="14" t="str">
        <f t="shared" ref="F515:F578" si="73">IF(AND(D515&gt;0,D515&lt;=10),D515,"")</f>
        <v/>
      </c>
      <c r="G515" s="14" t="str">
        <f>IF(E515="","",ROUND(IF(E515&lt;60,E515*$M$2,IF(E515&lt;80,425+(E515-60)*$M$3,IF(E515&lt;90,540+(E515-80)*$M$4,IF(E515&lt;110,600+(E515-90)*$M$5)))),0))</f>
        <v/>
      </c>
      <c r="H515" s="14" t="str">
        <f t="shared" ref="H515:H578" si="74">IF(F515=7,650,"")</f>
        <v/>
      </c>
      <c r="I515" s="14">
        <f t="shared" ref="I515:I578" si="75">IF(MAX(C515,G515,H515)&lt;&gt;0,MAX(C515,G515,H515),"")</f>
        <v>568</v>
      </c>
      <c r="J515" s="14"/>
      <c r="K515" s="14"/>
      <c r="L515" s="14"/>
      <c r="M515" s="14"/>
      <c r="N515" s="14"/>
      <c r="O515">
        <v>635</v>
      </c>
      <c r="P515">
        <f t="shared" ref="P515:P578" si="76">IF(B515&lt;&gt;"",B515,"")</f>
        <v>549</v>
      </c>
      <c r="Q515">
        <f t="shared" ref="Q515:Q578" si="77">IF(C515&lt;&gt;"",C515,"")</f>
        <v>568</v>
      </c>
      <c r="R515" s="40">
        <f t="shared" ref="R515:R578" si="78">IF(Q515="",P515,MAX(P515,Q515*$M$17))</f>
        <v>656.865312481666</v>
      </c>
      <c r="S515" s="41">
        <f t="shared" ref="S515:S578" si="79">IF(R515="","",(R515-$R$980)/$R$981)</f>
        <v>1.78757150506431</v>
      </c>
      <c r="T515" s="41">
        <f t="shared" ref="T515:T578" si="80">IF(S515&lt;&gt;"",S515,$S$980)</f>
        <v>1.78757150506431</v>
      </c>
    </row>
    <row r="516" spans="1:20">
      <c r="A516">
        <v>636</v>
      </c>
      <c r="B516">
        <v>540</v>
      </c>
      <c r="C516">
        <v>455</v>
      </c>
      <c r="D516" s="14"/>
      <c r="E516" s="14" t="str">
        <f t="shared" si="72"/>
        <v/>
      </c>
      <c r="F516" s="14" t="str">
        <f t="shared" si="73"/>
        <v/>
      </c>
      <c r="G516" s="14" t="str">
        <f>IF(E516="","",ROUND(IF(E516&lt;60,E516*$M$2,IF(E516&lt;80,425+(E516-60)*$M$3,IF(E516&lt;90,540+(E516-80)*$M$4,IF(E516&lt;110,600+(E516-90)*$M$5)))),0))</f>
        <v/>
      </c>
      <c r="H516" s="14" t="str">
        <f t="shared" si="74"/>
        <v/>
      </c>
      <c r="I516" s="14">
        <f t="shared" si="75"/>
        <v>455</v>
      </c>
      <c r="J516" s="14"/>
      <c r="K516" s="14"/>
      <c r="L516" s="14"/>
      <c r="M516" s="14"/>
      <c r="N516" s="14"/>
      <c r="O516">
        <v>636</v>
      </c>
      <c r="P516">
        <f t="shared" si="76"/>
        <v>540</v>
      </c>
      <c r="Q516">
        <f t="shared" si="77"/>
        <v>455</v>
      </c>
      <c r="R516" s="40">
        <f t="shared" si="78"/>
        <v>540</v>
      </c>
      <c r="S516" s="41">
        <f t="shared" si="79"/>
        <v>-0.0616968647053891</v>
      </c>
      <c r="T516" s="41">
        <f t="shared" si="80"/>
        <v>-0.0616968647053891</v>
      </c>
    </row>
    <row r="517" spans="1:20">
      <c r="A517">
        <v>637</v>
      </c>
      <c r="B517">
        <v>552</v>
      </c>
      <c r="C517">
        <v>517</v>
      </c>
      <c r="D517" s="14"/>
      <c r="E517" s="14" t="str">
        <f t="shared" si="72"/>
        <v/>
      </c>
      <c r="F517" s="14" t="str">
        <f t="shared" si="73"/>
        <v/>
      </c>
      <c r="G517" s="14" t="str">
        <f>IF(E517="","",ROUND(IF(E517&lt;60,E517*$M$2,IF(E517&lt;80,425+(E517-60)*$M$3,IF(E517&lt;90,540+(E517-80)*$M$4,IF(E517&lt;110,600+(E517-90)*$M$5)))),0))</f>
        <v/>
      </c>
      <c r="H517" s="14" t="str">
        <f t="shared" si="74"/>
        <v/>
      </c>
      <c r="I517" s="14">
        <f t="shared" si="75"/>
        <v>517</v>
      </c>
      <c r="J517" s="14"/>
      <c r="K517" s="14"/>
      <c r="L517" s="14"/>
      <c r="M517" s="14"/>
      <c r="N517" s="14"/>
      <c r="O517">
        <v>637</v>
      </c>
      <c r="P517">
        <f t="shared" si="76"/>
        <v>552</v>
      </c>
      <c r="Q517">
        <f t="shared" si="77"/>
        <v>517</v>
      </c>
      <c r="R517" s="40">
        <f t="shared" si="78"/>
        <v>597.886208720108</v>
      </c>
      <c r="S517" s="41">
        <f t="shared" si="79"/>
        <v>0.85429037358464</v>
      </c>
      <c r="T517" s="41">
        <f t="shared" si="80"/>
        <v>0.85429037358464</v>
      </c>
    </row>
    <row r="518" spans="1:20">
      <c r="A518">
        <v>638</v>
      </c>
      <c r="C518">
        <v>563</v>
      </c>
      <c r="D518" s="14"/>
      <c r="E518" s="14" t="str">
        <f t="shared" si="72"/>
        <v/>
      </c>
      <c r="F518" s="14" t="str">
        <f t="shared" si="73"/>
        <v/>
      </c>
      <c r="G518" s="14" t="str">
        <f>IF(E518="","",ROUND(IF(E518&lt;60,E518*$M$2,IF(E518&lt;80,425+(E518-60)*$M$3,IF(E518&lt;90,540+(E518-80)*$M$4,IF(E518&lt;110,600+(E518-90)*$M$5)))),0))</f>
        <v/>
      </c>
      <c r="H518" s="14" t="str">
        <f t="shared" si="74"/>
        <v/>
      </c>
      <c r="I518" s="14">
        <f t="shared" si="75"/>
        <v>563</v>
      </c>
      <c r="J518" s="14"/>
      <c r="K518" s="14"/>
      <c r="L518" s="14"/>
      <c r="M518" s="14"/>
      <c r="N518" s="14"/>
      <c r="O518">
        <v>638</v>
      </c>
      <c r="P518" t="str">
        <f t="shared" si="76"/>
        <v/>
      </c>
      <c r="Q518">
        <f t="shared" si="77"/>
        <v>563</v>
      </c>
      <c r="R518" s="40">
        <f t="shared" si="78"/>
        <v>651.083047407003</v>
      </c>
      <c r="S518" s="41">
        <f t="shared" si="79"/>
        <v>1.69607335491925</v>
      </c>
      <c r="T518" s="41">
        <f t="shared" si="80"/>
        <v>1.69607335491925</v>
      </c>
    </row>
    <row r="519" spans="1:20">
      <c r="A519">
        <v>639</v>
      </c>
      <c r="B519">
        <v>494</v>
      </c>
      <c r="C519">
        <v>602</v>
      </c>
      <c r="D519" s="14"/>
      <c r="E519" s="14" t="str">
        <f t="shared" si="72"/>
        <v/>
      </c>
      <c r="F519" s="14" t="str">
        <f t="shared" si="73"/>
        <v/>
      </c>
      <c r="G519" s="14" t="str">
        <f>IF(E519="","",ROUND(IF(E519&lt;60,E519*$M$2,IF(E519&lt;80,425+(E519-60)*$M$3,IF(E519&lt;90,540+(E519-80)*$M$4,IF(E519&lt;110,600+(E519-90)*$M$5)))),0))</f>
        <v/>
      </c>
      <c r="H519" s="14" t="str">
        <f t="shared" si="74"/>
        <v/>
      </c>
      <c r="I519" s="14">
        <f t="shared" si="75"/>
        <v>602</v>
      </c>
      <c r="J519" s="14"/>
      <c r="K519" s="14"/>
      <c r="L519" s="14"/>
      <c r="M519" s="14"/>
      <c r="N519" s="14"/>
      <c r="O519">
        <v>639</v>
      </c>
      <c r="P519">
        <f t="shared" si="76"/>
        <v>494</v>
      </c>
      <c r="Q519">
        <f t="shared" si="77"/>
        <v>602</v>
      </c>
      <c r="R519" s="40">
        <f t="shared" si="78"/>
        <v>696.184714989371</v>
      </c>
      <c r="S519" s="41">
        <f t="shared" si="79"/>
        <v>2.40975892605076</v>
      </c>
      <c r="T519" s="41">
        <f t="shared" si="80"/>
        <v>2.40975892605076</v>
      </c>
    </row>
    <row r="520" spans="1:20">
      <c r="A520">
        <v>641</v>
      </c>
      <c r="B520">
        <v>601</v>
      </c>
      <c r="C520">
        <v>564</v>
      </c>
      <c r="D520" s="14"/>
      <c r="E520" s="14" t="str">
        <f t="shared" si="72"/>
        <v/>
      </c>
      <c r="F520" s="14" t="str">
        <f t="shared" si="73"/>
        <v/>
      </c>
      <c r="G520" s="14" t="str">
        <f>IF(E520="","",ROUND(IF(E520&lt;60,E520*$M$2,IF(E520&lt;80,425+(E520-60)*$M$3,IF(E520&lt;90,540+(E520-80)*$M$4,IF(E520&lt;110,600+(E520-90)*$M$5)))),0))</f>
        <v/>
      </c>
      <c r="H520" s="14" t="str">
        <f t="shared" si="74"/>
        <v/>
      </c>
      <c r="I520" s="14">
        <f t="shared" si="75"/>
        <v>564</v>
      </c>
      <c r="J520" s="14"/>
      <c r="K520" s="14"/>
      <c r="L520" s="14"/>
      <c r="M520" s="14"/>
      <c r="N520" s="14"/>
      <c r="O520">
        <v>641</v>
      </c>
      <c r="P520">
        <f t="shared" si="76"/>
        <v>601</v>
      </c>
      <c r="Q520">
        <f t="shared" si="77"/>
        <v>564</v>
      </c>
      <c r="R520" s="40">
        <f t="shared" si="78"/>
        <v>652.239500421936</v>
      </c>
      <c r="S520" s="41">
        <f t="shared" si="79"/>
        <v>1.71437298494826</v>
      </c>
      <c r="T520" s="41">
        <f t="shared" si="80"/>
        <v>1.71437298494826</v>
      </c>
    </row>
    <row r="521" spans="1:20">
      <c r="A521">
        <v>643</v>
      </c>
      <c r="B521">
        <v>554</v>
      </c>
      <c r="C521">
        <v>530</v>
      </c>
      <c r="D521" s="14"/>
      <c r="E521" s="14" t="str">
        <f t="shared" si="72"/>
        <v/>
      </c>
      <c r="F521" s="14" t="str">
        <f t="shared" si="73"/>
        <v/>
      </c>
      <c r="G521" s="14" t="str">
        <f>IF(E521="","",ROUND(IF(E521&lt;60,E521*$M$2,IF(E521&lt;80,425+(E521-60)*$M$3,IF(E521&lt;90,540+(E521-80)*$M$4,IF(E521&lt;110,600+(E521-90)*$M$5)))),0))</f>
        <v/>
      </c>
      <c r="H521" s="14" t="str">
        <f t="shared" si="74"/>
        <v/>
      </c>
      <c r="I521" s="14">
        <f t="shared" si="75"/>
        <v>530</v>
      </c>
      <c r="J521" s="14"/>
      <c r="K521" s="14"/>
      <c r="L521" s="14"/>
      <c r="M521" s="14"/>
      <c r="N521" s="14"/>
      <c r="O521">
        <v>643</v>
      </c>
      <c r="P521">
        <f t="shared" si="76"/>
        <v>554</v>
      </c>
      <c r="Q521">
        <f t="shared" si="77"/>
        <v>530</v>
      </c>
      <c r="R521" s="40">
        <f t="shared" si="78"/>
        <v>612.92009791423</v>
      </c>
      <c r="S521" s="41">
        <f t="shared" si="79"/>
        <v>1.09218556396181</v>
      </c>
      <c r="T521" s="41">
        <f t="shared" si="80"/>
        <v>1.09218556396181</v>
      </c>
    </row>
    <row r="522" spans="1:20">
      <c r="A522">
        <v>644</v>
      </c>
      <c r="B522">
        <v>430</v>
      </c>
      <c r="C522">
        <v>479</v>
      </c>
      <c r="D522" s="14"/>
      <c r="E522" s="14" t="str">
        <f t="shared" si="72"/>
        <v/>
      </c>
      <c r="F522" s="14" t="str">
        <f t="shared" si="73"/>
        <v/>
      </c>
      <c r="G522" s="14" t="str">
        <f>IF(E522="","",ROUND(IF(E522&lt;60,E522*$M$2,IF(E522&lt;80,425+(E522-60)*$M$3,IF(E522&lt;90,540+(E522-80)*$M$4,IF(E522&lt;110,600+(E522-90)*$M$5)))),0))</f>
        <v/>
      </c>
      <c r="H522" s="14" t="str">
        <f t="shared" si="74"/>
        <v/>
      </c>
      <c r="I522" s="14">
        <f t="shared" si="75"/>
        <v>479</v>
      </c>
      <c r="J522" s="14"/>
      <c r="K522" s="14"/>
      <c r="L522" s="14"/>
      <c r="M522" s="14"/>
      <c r="N522" s="14"/>
      <c r="O522">
        <v>644</v>
      </c>
      <c r="P522">
        <f t="shared" si="76"/>
        <v>430</v>
      </c>
      <c r="Q522">
        <f t="shared" si="77"/>
        <v>479</v>
      </c>
      <c r="R522" s="40">
        <f t="shared" si="78"/>
        <v>553.940994152672</v>
      </c>
      <c r="S522" s="41">
        <f t="shared" si="79"/>
        <v>0.15890443248214</v>
      </c>
      <c r="T522" s="41">
        <f t="shared" si="80"/>
        <v>0.15890443248214</v>
      </c>
    </row>
    <row r="523" spans="1:20">
      <c r="A523">
        <v>645</v>
      </c>
      <c r="B523">
        <v>574</v>
      </c>
      <c r="C523">
        <v>547</v>
      </c>
      <c r="D523" s="14">
        <v>7</v>
      </c>
      <c r="E523" s="14" t="str">
        <f t="shared" si="72"/>
        <v/>
      </c>
      <c r="F523" s="14">
        <f t="shared" si="73"/>
        <v>7</v>
      </c>
      <c r="G523" s="14" t="str">
        <f>IF(E523="","",ROUND(IF(E523&lt;60,E523*$M$2,IF(E523&lt;80,425+(E523-60)*$M$3,IF(E523&lt;90,540+(E523-80)*$M$4,IF(E523&lt;110,600+(E523-90)*$M$5)))),0))</f>
        <v/>
      </c>
      <c r="H523" s="14">
        <f t="shared" si="74"/>
        <v>650</v>
      </c>
      <c r="I523" s="14">
        <f t="shared" si="75"/>
        <v>650</v>
      </c>
      <c r="J523" s="14"/>
      <c r="K523" s="14"/>
      <c r="L523" s="14"/>
      <c r="M523" s="14"/>
      <c r="N523" s="14"/>
      <c r="O523">
        <v>645</v>
      </c>
      <c r="P523">
        <f t="shared" si="76"/>
        <v>574</v>
      </c>
      <c r="Q523">
        <f t="shared" si="77"/>
        <v>547</v>
      </c>
      <c r="R523" s="40">
        <f t="shared" si="78"/>
        <v>632.579799168083</v>
      </c>
      <c r="S523" s="41">
        <f t="shared" si="79"/>
        <v>1.40327927445504</v>
      </c>
      <c r="T523" s="41">
        <f t="shared" si="80"/>
        <v>1.40327927445504</v>
      </c>
    </row>
    <row r="524" spans="1:20">
      <c r="A524">
        <v>646</v>
      </c>
      <c r="B524">
        <v>531</v>
      </c>
      <c r="C524">
        <v>452</v>
      </c>
      <c r="D524" s="14"/>
      <c r="E524" s="14" t="str">
        <f t="shared" si="72"/>
        <v/>
      </c>
      <c r="F524" s="14" t="str">
        <f t="shared" si="73"/>
        <v/>
      </c>
      <c r="G524" s="14" t="str">
        <f>IF(E524="","",ROUND(IF(E524&lt;60,E524*$M$2,IF(E524&lt;80,425+(E524-60)*$M$3,IF(E524&lt;90,540+(E524-80)*$M$4,IF(E524&lt;110,600+(E524-90)*$M$5)))),0))</f>
        <v/>
      </c>
      <c r="H524" s="14" t="str">
        <f t="shared" si="74"/>
        <v/>
      </c>
      <c r="I524" s="14">
        <f t="shared" si="75"/>
        <v>452</v>
      </c>
      <c r="J524" s="14"/>
      <c r="K524" s="14"/>
      <c r="L524" s="14"/>
      <c r="M524" s="14"/>
      <c r="N524" s="14"/>
      <c r="O524">
        <v>646</v>
      </c>
      <c r="P524">
        <f t="shared" si="76"/>
        <v>531</v>
      </c>
      <c r="Q524">
        <f t="shared" si="77"/>
        <v>452</v>
      </c>
      <c r="R524" s="40">
        <f t="shared" si="78"/>
        <v>531</v>
      </c>
      <c r="S524" s="41">
        <f t="shared" si="79"/>
        <v>-0.204112222817219</v>
      </c>
      <c r="T524" s="41">
        <f t="shared" si="80"/>
        <v>-0.204112222817219</v>
      </c>
    </row>
    <row r="525" spans="1:20">
      <c r="A525">
        <v>647</v>
      </c>
      <c r="B525">
        <v>446</v>
      </c>
      <c r="C525">
        <v>380</v>
      </c>
      <c r="D525" s="14"/>
      <c r="E525" s="14" t="str">
        <f t="shared" si="72"/>
        <v/>
      </c>
      <c r="F525" s="14" t="str">
        <f t="shared" si="73"/>
        <v/>
      </c>
      <c r="G525" s="14" t="str">
        <f>IF(E525="","",ROUND(IF(E525&lt;60,E525*$M$2,IF(E525&lt;80,425+(E525-60)*$M$3,IF(E525&lt;90,540+(E525-80)*$M$4,IF(E525&lt;110,600+(E525-90)*$M$5)))),0))</f>
        <v/>
      </c>
      <c r="H525" s="14" t="str">
        <f t="shared" si="74"/>
        <v/>
      </c>
      <c r="I525" s="14">
        <f t="shared" si="75"/>
        <v>380</v>
      </c>
      <c r="J525" s="14"/>
      <c r="K525" s="14"/>
      <c r="L525" s="14"/>
      <c r="M525" s="14"/>
      <c r="N525" s="14"/>
      <c r="O525">
        <v>647</v>
      </c>
      <c r="P525">
        <f t="shared" si="76"/>
        <v>446</v>
      </c>
      <c r="Q525">
        <f t="shared" si="77"/>
        <v>380</v>
      </c>
      <c r="R525" s="40">
        <f t="shared" si="78"/>
        <v>446</v>
      </c>
      <c r="S525" s="41">
        <f t="shared" si="79"/>
        <v>-1.54914616054006</v>
      </c>
      <c r="T525" s="41">
        <f t="shared" si="80"/>
        <v>-1.54914616054006</v>
      </c>
    </row>
    <row r="526" spans="1:20">
      <c r="A526">
        <v>648</v>
      </c>
      <c r="B526">
        <v>484</v>
      </c>
      <c r="C526">
        <v>528</v>
      </c>
      <c r="D526" s="14"/>
      <c r="E526" s="14" t="str">
        <f t="shared" si="72"/>
        <v/>
      </c>
      <c r="F526" s="14" t="str">
        <f t="shared" si="73"/>
        <v/>
      </c>
      <c r="G526" s="14" t="str">
        <f>IF(E526="","",ROUND(IF(E526&lt;60,E526*$M$2,IF(E526&lt;80,425+(E526-60)*$M$3,IF(E526&lt;90,540+(E526-80)*$M$4,IF(E526&lt;110,600+(E526-90)*$M$5)))),0))</f>
        <v/>
      </c>
      <c r="H526" s="14" t="str">
        <f t="shared" si="74"/>
        <v/>
      </c>
      <c r="I526" s="14">
        <f t="shared" si="75"/>
        <v>528</v>
      </c>
      <c r="J526" s="14"/>
      <c r="K526" s="14"/>
      <c r="L526" s="14"/>
      <c r="M526" s="14"/>
      <c r="N526" s="14"/>
      <c r="O526">
        <v>648</v>
      </c>
      <c r="P526">
        <f t="shared" si="76"/>
        <v>484</v>
      </c>
      <c r="Q526">
        <f t="shared" si="77"/>
        <v>528</v>
      </c>
      <c r="R526" s="40">
        <f t="shared" si="78"/>
        <v>610.607191884365</v>
      </c>
      <c r="S526" s="41">
        <f t="shared" si="79"/>
        <v>1.05558630390379</v>
      </c>
      <c r="T526" s="41">
        <f t="shared" si="80"/>
        <v>1.05558630390379</v>
      </c>
    </row>
    <row r="527" spans="1:20">
      <c r="A527">
        <v>649</v>
      </c>
      <c r="B527">
        <v>446</v>
      </c>
      <c r="D527" s="14"/>
      <c r="E527" s="14" t="str">
        <f t="shared" si="72"/>
        <v/>
      </c>
      <c r="F527" s="14" t="str">
        <f t="shared" si="73"/>
        <v/>
      </c>
      <c r="G527" s="14" t="str">
        <f>IF(E527="","",ROUND(IF(E527&lt;60,E527*$M$2,IF(E527&lt;80,425+(E527-60)*$M$3,IF(E527&lt;90,540+(E527-80)*$M$4,IF(E527&lt;110,600+(E527-90)*$M$5)))),0))</f>
        <v/>
      </c>
      <c r="H527" s="14" t="str">
        <f t="shared" si="74"/>
        <v/>
      </c>
      <c r="I527" s="14" t="str">
        <f t="shared" si="75"/>
        <v/>
      </c>
      <c r="J527" s="14"/>
      <c r="K527" s="14"/>
      <c r="L527" s="14"/>
      <c r="M527" s="14"/>
      <c r="N527" s="14"/>
      <c r="O527">
        <v>649</v>
      </c>
      <c r="P527">
        <f t="shared" si="76"/>
        <v>446</v>
      </c>
      <c r="Q527" t="str">
        <f t="shared" si="77"/>
        <v/>
      </c>
      <c r="R527" s="40">
        <f t="shared" si="78"/>
        <v>446</v>
      </c>
      <c r="S527" s="41">
        <f t="shared" si="79"/>
        <v>-1.54914616054006</v>
      </c>
      <c r="T527" s="41">
        <f t="shared" si="80"/>
        <v>-1.54914616054006</v>
      </c>
    </row>
    <row r="528" spans="1:20">
      <c r="A528">
        <v>650</v>
      </c>
      <c r="B528">
        <v>506</v>
      </c>
      <c r="D528" s="14"/>
      <c r="E528" s="14" t="str">
        <f t="shared" si="72"/>
        <v/>
      </c>
      <c r="F528" s="14" t="str">
        <f t="shared" si="73"/>
        <v/>
      </c>
      <c r="G528" s="14" t="str">
        <f>IF(E528="","",ROUND(IF(E528&lt;60,E528*$M$2,IF(E528&lt;80,425+(E528-60)*$M$3,IF(E528&lt;90,540+(E528-80)*$M$4,IF(E528&lt;110,600+(E528-90)*$M$5)))),0))</f>
        <v/>
      </c>
      <c r="H528" s="14" t="str">
        <f t="shared" si="74"/>
        <v/>
      </c>
      <c r="I528" s="14" t="str">
        <f t="shared" si="75"/>
        <v/>
      </c>
      <c r="J528" s="14"/>
      <c r="K528" s="14"/>
      <c r="L528" s="14"/>
      <c r="M528" s="14"/>
      <c r="N528" s="14"/>
      <c r="O528">
        <v>650</v>
      </c>
      <c r="P528">
        <f t="shared" si="76"/>
        <v>506</v>
      </c>
      <c r="Q528" t="str">
        <f t="shared" si="77"/>
        <v/>
      </c>
      <c r="R528" s="40">
        <f t="shared" si="78"/>
        <v>506</v>
      </c>
      <c r="S528" s="41">
        <f t="shared" si="79"/>
        <v>-0.599710439794524</v>
      </c>
      <c r="T528" s="41">
        <f t="shared" si="80"/>
        <v>-0.599710439794524</v>
      </c>
    </row>
    <row r="529" spans="1:20">
      <c r="A529">
        <v>651</v>
      </c>
      <c r="B529">
        <v>543</v>
      </c>
      <c r="C529">
        <v>542</v>
      </c>
      <c r="D529" s="14"/>
      <c r="E529" s="14" t="str">
        <f t="shared" si="72"/>
        <v/>
      </c>
      <c r="F529" s="14" t="str">
        <f t="shared" si="73"/>
        <v/>
      </c>
      <c r="G529" s="14" t="str">
        <f>IF(E529="","",ROUND(IF(E529&lt;60,E529*$M$2,IF(E529&lt;80,425+(E529-60)*$M$3,IF(E529&lt;90,540+(E529-80)*$M$4,IF(E529&lt;110,600+(E529-90)*$M$5)))),0))</f>
        <v/>
      </c>
      <c r="H529" s="14" t="str">
        <f t="shared" si="74"/>
        <v/>
      </c>
      <c r="I529" s="14">
        <f t="shared" si="75"/>
        <v>542</v>
      </c>
      <c r="J529" s="14"/>
      <c r="K529" s="14"/>
      <c r="L529" s="14"/>
      <c r="M529" s="14"/>
      <c r="N529" s="14"/>
      <c r="O529">
        <v>651</v>
      </c>
      <c r="P529">
        <f t="shared" si="76"/>
        <v>543</v>
      </c>
      <c r="Q529">
        <f t="shared" si="77"/>
        <v>542</v>
      </c>
      <c r="R529" s="40">
        <f t="shared" si="78"/>
        <v>626.79753409342</v>
      </c>
      <c r="S529" s="41">
        <f t="shared" si="79"/>
        <v>1.31178112430997</v>
      </c>
      <c r="T529" s="41">
        <f t="shared" si="80"/>
        <v>1.31178112430997</v>
      </c>
    </row>
    <row r="530" spans="1:20">
      <c r="A530">
        <v>652</v>
      </c>
      <c r="B530">
        <v>521</v>
      </c>
      <c r="C530">
        <v>526</v>
      </c>
      <c r="D530" s="14"/>
      <c r="E530" s="14" t="str">
        <f t="shared" si="72"/>
        <v/>
      </c>
      <c r="F530" s="14" t="str">
        <f t="shared" si="73"/>
        <v/>
      </c>
      <c r="G530" s="14" t="str">
        <f>IF(E530="","",ROUND(IF(E530&lt;60,E530*$M$2,IF(E530&lt;80,425+(E530-60)*$M$3,IF(E530&lt;90,540+(E530-80)*$M$4,IF(E530&lt;110,600+(E530-90)*$M$5)))),0))</f>
        <v/>
      </c>
      <c r="H530" s="14" t="str">
        <f t="shared" si="74"/>
        <v/>
      </c>
      <c r="I530" s="14">
        <f t="shared" si="75"/>
        <v>526</v>
      </c>
      <c r="J530" s="14"/>
      <c r="K530" s="14"/>
      <c r="L530" s="14"/>
      <c r="M530" s="14"/>
      <c r="N530" s="14"/>
      <c r="O530">
        <v>652</v>
      </c>
      <c r="P530">
        <f t="shared" si="76"/>
        <v>521</v>
      </c>
      <c r="Q530">
        <f t="shared" si="77"/>
        <v>526</v>
      </c>
      <c r="R530" s="40">
        <f t="shared" si="78"/>
        <v>608.2942858545</v>
      </c>
      <c r="S530" s="41">
        <f t="shared" si="79"/>
        <v>1.01898704384576</v>
      </c>
      <c r="T530" s="41">
        <f t="shared" si="80"/>
        <v>1.01898704384576</v>
      </c>
    </row>
    <row r="531" spans="1:20">
      <c r="A531">
        <v>653</v>
      </c>
      <c r="B531">
        <v>426</v>
      </c>
      <c r="D531" s="14"/>
      <c r="E531" s="14" t="str">
        <f t="shared" si="72"/>
        <v/>
      </c>
      <c r="F531" s="14" t="str">
        <f t="shared" si="73"/>
        <v/>
      </c>
      <c r="G531" s="14" t="str">
        <f>IF(E531="","",ROUND(IF(E531&lt;60,E531*$M$2,IF(E531&lt;80,425+(E531-60)*$M$3,IF(E531&lt;90,540+(E531-80)*$M$4,IF(E531&lt;110,600+(E531-90)*$M$5)))),0))</f>
        <v/>
      </c>
      <c r="H531" s="14" t="str">
        <f t="shared" si="74"/>
        <v/>
      </c>
      <c r="I531" s="14" t="str">
        <f t="shared" si="75"/>
        <v/>
      </c>
      <c r="J531" s="14"/>
      <c r="K531" s="14"/>
      <c r="L531" s="14"/>
      <c r="M531" s="14"/>
      <c r="N531" s="14"/>
      <c r="O531">
        <v>653</v>
      </c>
      <c r="P531">
        <f t="shared" si="76"/>
        <v>426</v>
      </c>
      <c r="Q531" t="str">
        <f t="shared" si="77"/>
        <v/>
      </c>
      <c r="R531" s="40">
        <f t="shared" si="78"/>
        <v>426</v>
      </c>
      <c r="S531" s="41">
        <f t="shared" si="79"/>
        <v>-1.8656247341219</v>
      </c>
      <c r="T531" s="41">
        <f t="shared" si="80"/>
        <v>-1.8656247341219</v>
      </c>
    </row>
    <row r="532" spans="1:20">
      <c r="A532">
        <v>655</v>
      </c>
      <c r="B532">
        <v>465</v>
      </c>
      <c r="C532">
        <v>443</v>
      </c>
      <c r="D532" s="14"/>
      <c r="E532" s="14" t="str">
        <f t="shared" si="72"/>
        <v/>
      </c>
      <c r="F532" s="14" t="str">
        <f t="shared" si="73"/>
        <v/>
      </c>
      <c r="G532" s="14" t="str">
        <f>IF(E532="","",ROUND(IF(E532&lt;60,E532*$M$2,IF(E532&lt;80,425+(E532-60)*$M$3,IF(E532&lt;90,540+(E532-80)*$M$4,IF(E532&lt;110,600+(E532-90)*$M$5)))),0))</f>
        <v/>
      </c>
      <c r="H532" s="14" t="str">
        <f t="shared" si="74"/>
        <v/>
      </c>
      <c r="I532" s="14">
        <f t="shared" si="75"/>
        <v>443</v>
      </c>
      <c r="J532" s="14"/>
      <c r="K532" s="14"/>
      <c r="L532" s="14"/>
      <c r="M532" s="14"/>
      <c r="N532" s="14"/>
      <c r="O532">
        <v>655</v>
      </c>
      <c r="P532">
        <f t="shared" si="76"/>
        <v>465</v>
      </c>
      <c r="Q532">
        <f t="shared" si="77"/>
        <v>443</v>
      </c>
      <c r="R532" s="40">
        <f t="shared" si="78"/>
        <v>512.308685615102</v>
      </c>
      <c r="S532" s="41">
        <f t="shared" si="79"/>
        <v>-0.499882248562336</v>
      </c>
      <c r="T532" s="41">
        <f t="shared" si="80"/>
        <v>-0.499882248562336</v>
      </c>
    </row>
    <row r="533" spans="1:20">
      <c r="A533">
        <v>656</v>
      </c>
      <c r="B533">
        <v>457</v>
      </c>
      <c r="C533">
        <v>423</v>
      </c>
      <c r="D533" s="14"/>
      <c r="E533" s="14" t="str">
        <f t="shared" si="72"/>
        <v/>
      </c>
      <c r="F533" s="14" t="str">
        <f t="shared" si="73"/>
        <v/>
      </c>
      <c r="G533" s="14" t="str">
        <f>IF(E533="","",ROUND(IF(E533&lt;60,E533*$M$2,IF(E533&lt;80,425+(E533-60)*$M$3,IF(E533&lt;90,540+(E533-80)*$M$4,IF(E533&lt;110,600+(E533-90)*$M$5)))),0))</f>
        <v/>
      </c>
      <c r="H533" s="14" t="str">
        <f t="shared" si="74"/>
        <v/>
      </c>
      <c r="I533" s="14">
        <f t="shared" si="75"/>
        <v>423</v>
      </c>
      <c r="J533" s="14"/>
      <c r="K533" s="14"/>
      <c r="L533" s="14"/>
      <c r="M533" s="14"/>
      <c r="N533" s="14"/>
      <c r="O533">
        <v>656</v>
      </c>
      <c r="P533">
        <f t="shared" si="76"/>
        <v>457</v>
      </c>
      <c r="Q533">
        <f t="shared" si="77"/>
        <v>423</v>
      </c>
      <c r="R533" s="40">
        <f t="shared" si="78"/>
        <v>489.179625316452</v>
      </c>
      <c r="S533" s="41">
        <f t="shared" si="79"/>
        <v>-0.8658748491426</v>
      </c>
      <c r="T533" s="41">
        <f t="shared" si="80"/>
        <v>-0.8658748491426</v>
      </c>
    </row>
    <row r="534" spans="1:20">
      <c r="A534">
        <v>658</v>
      </c>
      <c r="B534">
        <v>553</v>
      </c>
      <c r="C534">
        <v>458</v>
      </c>
      <c r="D534" s="14"/>
      <c r="E534" s="14" t="str">
        <f t="shared" si="72"/>
        <v/>
      </c>
      <c r="F534" s="14" t="str">
        <f t="shared" si="73"/>
        <v/>
      </c>
      <c r="G534" s="14" t="str">
        <f>IF(E534="","",ROUND(IF(E534&lt;60,E534*$M$2,IF(E534&lt;80,425+(E534-60)*$M$3,IF(E534&lt;90,540+(E534-80)*$M$4,IF(E534&lt;110,600+(E534-90)*$M$5)))),0))</f>
        <v/>
      </c>
      <c r="H534" s="14" t="str">
        <f t="shared" si="74"/>
        <v/>
      </c>
      <c r="I534" s="14">
        <f t="shared" si="75"/>
        <v>458</v>
      </c>
      <c r="J534" s="14"/>
      <c r="K534" s="14"/>
      <c r="L534" s="14"/>
      <c r="M534" s="14"/>
      <c r="N534" s="14"/>
      <c r="O534">
        <v>658</v>
      </c>
      <c r="P534">
        <f t="shared" si="76"/>
        <v>553</v>
      </c>
      <c r="Q534">
        <f t="shared" si="77"/>
        <v>458</v>
      </c>
      <c r="R534" s="40">
        <f t="shared" si="78"/>
        <v>553</v>
      </c>
      <c r="S534" s="41">
        <f t="shared" si="79"/>
        <v>0.14401420812281</v>
      </c>
      <c r="T534" s="41">
        <f t="shared" si="80"/>
        <v>0.14401420812281</v>
      </c>
    </row>
    <row r="535" spans="1:20">
      <c r="A535">
        <v>659</v>
      </c>
      <c r="B535">
        <v>559</v>
      </c>
      <c r="C535">
        <v>489</v>
      </c>
      <c r="D535" s="14"/>
      <c r="E535" s="14" t="str">
        <f t="shared" si="72"/>
        <v/>
      </c>
      <c r="F535" s="14" t="str">
        <f t="shared" si="73"/>
        <v/>
      </c>
      <c r="G535" s="14" t="str">
        <f>IF(E535="","",ROUND(IF(E535&lt;60,E535*$M$2,IF(E535&lt;80,425+(E535-60)*$M$3,IF(E535&lt;90,540+(E535-80)*$M$4,IF(E535&lt;110,600+(E535-90)*$M$5)))),0))</f>
        <v/>
      </c>
      <c r="H535" s="14" t="str">
        <f t="shared" si="74"/>
        <v/>
      </c>
      <c r="I535" s="14">
        <f t="shared" si="75"/>
        <v>489</v>
      </c>
      <c r="J535" s="14"/>
      <c r="K535" s="14"/>
      <c r="L535" s="14"/>
      <c r="M535" s="14"/>
      <c r="N535" s="14"/>
      <c r="O535">
        <v>659</v>
      </c>
      <c r="P535">
        <f t="shared" si="76"/>
        <v>559</v>
      </c>
      <c r="Q535">
        <f t="shared" si="77"/>
        <v>489</v>
      </c>
      <c r="R535" s="40">
        <f t="shared" si="78"/>
        <v>565.505524301997</v>
      </c>
      <c r="S535" s="41">
        <f t="shared" si="79"/>
        <v>0.341900732772271</v>
      </c>
      <c r="T535" s="41">
        <f t="shared" si="80"/>
        <v>0.341900732772271</v>
      </c>
    </row>
    <row r="536" spans="1:20">
      <c r="A536">
        <v>660</v>
      </c>
      <c r="B536">
        <v>456</v>
      </c>
      <c r="C536">
        <v>492</v>
      </c>
      <c r="D536" s="14"/>
      <c r="E536" s="14" t="str">
        <f t="shared" si="72"/>
        <v/>
      </c>
      <c r="F536" s="14" t="str">
        <f t="shared" si="73"/>
        <v/>
      </c>
      <c r="G536" s="14" t="str">
        <f>IF(E536="","",ROUND(IF(E536&lt;60,E536*$M$2,IF(E536&lt;80,425+(E536-60)*$M$3,IF(E536&lt;90,540+(E536-80)*$M$4,IF(E536&lt;110,600+(E536-90)*$M$5)))),0))</f>
        <v/>
      </c>
      <c r="H536" s="14" t="str">
        <f t="shared" si="74"/>
        <v/>
      </c>
      <c r="I536" s="14">
        <f t="shared" si="75"/>
        <v>492</v>
      </c>
      <c r="J536" s="14"/>
      <c r="K536" s="14"/>
      <c r="L536" s="14"/>
      <c r="M536" s="14"/>
      <c r="N536" s="14"/>
      <c r="O536">
        <v>660</v>
      </c>
      <c r="P536">
        <f t="shared" si="76"/>
        <v>456</v>
      </c>
      <c r="Q536">
        <f t="shared" si="77"/>
        <v>492</v>
      </c>
      <c r="R536" s="40">
        <f t="shared" si="78"/>
        <v>568.974883346795</v>
      </c>
      <c r="S536" s="41">
        <f t="shared" si="79"/>
        <v>0.396799622859311</v>
      </c>
      <c r="T536" s="41">
        <f t="shared" si="80"/>
        <v>0.396799622859311</v>
      </c>
    </row>
    <row r="537" spans="1:20">
      <c r="A537">
        <v>662</v>
      </c>
      <c r="B537">
        <v>461</v>
      </c>
      <c r="C537">
        <v>456</v>
      </c>
      <c r="D537" s="14"/>
      <c r="E537" s="14" t="str">
        <f t="shared" si="72"/>
        <v/>
      </c>
      <c r="F537" s="14" t="str">
        <f t="shared" si="73"/>
        <v/>
      </c>
      <c r="G537" s="14" t="str">
        <f>IF(E537="","",ROUND(IF(E537&lt;60,E537*$M$2,IF(E537&lt;80,425+(E537-60)*$M$3,IF(E537&lt;90,540+(E537-80)*$M$4,IF(E537&lt;110,600+(E537-90)*$M$5)))),0))</f>
        <v/>
      </c>
      <c r="H537" s="14" t="str">
        <f t="shared" si="74"/>
        <v/>
      </c>
      <c r="I537" s="14">
        <f t="shared" si="75"/>
        <v>456</v>
      </c>
      <c r="J537" s="14"/>
      <c r="K537" s="14"/>
      <c r="L537" s="14"/>
      <c r="M537" s="14"/>
      <c r="N537" s="14"/>
      <c r="O537">
        <v>662</v>
      </c>
      <c r="P537">
        <f t="shared" si="76"/>
        <v>461</v>
      </c>
      <c r="Q537">
        <f t="shared" si="77"/>
        <v>456</v>
      </c>
      <c r="R537" s="40">
        <f t="shared" si="78"/>
        <v>527.342574809225</v>
      </c>
      <c r="S537" s="41">
        <f t="shared" si="79"/>
        <v>-0.261987058185164</v>
      </c>
      <c r="T537" s="41">
        <f t="shared" si="80"/>
        <v>-0.261987058185164</v>
      </c>
    </row>
    <row r="538" spans="1:20">
      <c r="A538">
        <v>663</v>
      </c>
      <c r="B538">
        <v>546</v>
      </c>
      <c r="C538">
        <v>558</v>
      </c>
      <c r="D538" s="14"/>
      <c r="E538" s="14" t="str">
        <f t="shared" si="72"/>
        <v/>
      </c>
      <c r="F538" s="14" t="str">
        <f t="shared" si="73"/>
        <v/>
      </c>
      <c r="G538" s="14" t="str">
        <f>IF(E538="","",ROUND(IF(E538&lt;60,E538*$M$2,IF(E538&lt;80,425+(E538-60)*$M$3,IF(E538&lt;90,540+(E538-80)*$M$4,IF(E538&lt;110,600+(E538-90)*$M$5)))),0))</f>
        <v/>
      </c>
      <c r="H538" s="14" t="str">
        <f t="shared" si="74"/>
        <v/>
      </c>
      <c r="I538" s="14">
        <f t="shared" si="75"/>
        <v>558</v>
      </c>
      <c r="J538" s="14"/>
      <c r="K538" s="14"/>
      <c r="L538" s="14"/>
      <c r="M538" s="14"/>
      <c r="N538" s="14"/>
      <c r="O538">
        <v>663</v>
      </c>
      <c r="P538">
        <f t="shared" si="76"/>
        <v>546</v>
      </c>
      <c r="Q538">
        <f t="shared" si="77"/>
        <v>558</v>
      </c>
      <c r="R538" s="40">
        <f t="shared" si="78"/>
        <v>645.300782332341</v>
      </c>
      <c r="S538" s="41">
        <f t="shared" si="79"/>
        <v>1.60457520477418</v>
      </c>
      <c r="T538" s="41">
        <f t="shared" si="80"/>
        <v>1.60457520477418</v>
      </c>
    </row>
    <row r="539" spans="1:20">
      <c r="A539">
        <v>664</v>
      </c>
      <c r="B539">
        <v>425</v>
      </c>
      <c r="D539" s="14"/>
      <c r="E539" s="14" t="str">
        <f t="shared" si="72"/>
        <v/>
      </c>
      <c r="F539" s="14" t="str">
        <f t="shared" si="73"/>
        <v/>
      </c>
      <c r="G539" s="14" t="str">
        <f>IF(E539="","",ROUND(IF(E539&lt;60,E539*$M$2,IF(E539&lt;80,425+(E539-60)*$M$3,IF(E539&lt;90,540+(E539-80)*$M$4,IF(E539&lt;110,600+(E539-90)*$M$5)))),0))</f>
        <v/>
      </c>
      <c r="H539" s="14" t="str">
        <f t="shared" si="74"/>
        <v/>
      </c>
      <c r="I539" s="14" t="str">
        <f t="shared" si="75"/>
        <v/>
      </c>
      <c r="J539" s="14"/>
      <c r="K539" s="14"/>
      <c r="L539" s="14"/>
      <c r="M539" s="14"/>
      <c r="N539" s="14"/>
      <c r="O539">
        <v>664</v>
      </c>
      <c r="P539">
        <f t="shared" si="76"/>
        <v>425</v>
      </c>
      <c r="Q539" t="str">
        <f t="shared" si="77"/>
        <v/>
      </c>
      <c r="R539" s="40">
        <f t="shared" si="78"/>
        <v>425</v>
      </c>
      <c r="S539" s="41">
        <f t="shared" si="79"/>
        <v>-1.88144866280099</v>
      </c>
      <c r="T539" s="41">
        <f t="shared" si="80"/>
        <v>-1.88144866280099</v>
      </c>
    </row>
    <row r="540" spans="1:20">
      <c r="A540">
        <v>665</v>
      </c>
      <c r="B540">
        <v>458</v>
      </c>
      <c r="C540">
        <v>470</v>
      </c>
      <c r="D540" s="14"/>
      <c r="E540" s="14" t="str">
        <f t="shared" si="72"/>
        <v/>
      </c>
      <c r="F540" s="14" t="str">
        <f t="shared" si="73"/>
        <v/>
      </c>
      <c r="G540" s="14" t="str">
        <f>IF(E540="","",ROUND(IF(E540&lt;60,E540*$M$2,IF(E540&lt;80,425+(E540-60)*$M$3,IF(E540&lt;90,540+(E540-80)*$M$4,IF(E540&lt;110,600+(E540-90)*$M$5)))),0))</f>
        <v/>
      </c>
      <c r="H540" s="14" t="str">
        <f t="shared" si="74"/>
        <v/>
      </c>
      <c r="I540" s="14">
        <f t="shared" si="75"/>
        <v>470</v>
      </c>
      <c r="J540" s="14"/>
      <c r="K540" s="14"/>
      <c r="L540" s="14"/>
      <c r="M540" s="14"/>
      <c r="N540" s="14"/>
      <c r="O540">
        <v>665</v>
      </c>
      <c r="P540">
        <f t="shared" si="76"/>
        <v>458</v>
      </c>
      <c r="Q540">
        <f t="shared" si="77"/>
        <v>470</v>
      </c>
      <c r="R540" s="40">
        <f t="shared" si="78"/>
        <v>543.53291701828</v>
      </c>
      <c r="S540" s="41">
        <f t="shared" si="79"/>
        <v>-0.00579223777897996</v>
      </c>
      <c r="T540" s="41">
        <f t="shared" si="80"/>
        <v>-0.00579223777897996</v>
      </c>
    </row>
    <row r="541" spans="1:20">
      <c r="A541">
        <v>666</v>
      </c>
      <c r="B541">
        <v>520</v>
      </c>
      <c r="C541">
        <v>445</v>
      </c>
      <c r="D541" s="14"/>
      <c r="E541" s="14" t="str">
        <f t="shared" si="72"/>
        <v/>
      </c>
      <c r="F541" s="14" t="str">
        <f t="shared" si="73"/>
        <v/>
      </c>
      <c r="G541" s="14" t="str">
        <f>IF(E541="","",ROUND(IF(E541&lt;60,E541*$M$2,IF(E541&lt;80,425+(E541-60)*$M$3,IF(E541&lt;90,540+(E541-80)*$M$4,IF(E541&lt;110,600+(E541-90)*$M$5)))),0))</f>
        <v/>
      </c>
      <c r="H541" s="14" t="str">
        <f t="shared" si="74"/>
        <v/>
      </c>
      <c r="I541" s="14">
        <f t="shared" si="75"/>
        <v>445</v>
      </c>
      <c r="J541" s="14"/>
      <c r="K541" s="14"/>
      <c r="L541" s="14"/>
      <c r="M541" s="14"/>
      <c r="N541" s="14"/>
      <c r="O541">
        <v>666</v>
      </c>
      <c r="P541">
        <f t="shared" si="76"/>
        <v>520</v>
      </c>
      <c r="Q541">
        <f t="shared" si="77"/>
        <v>445</v>
      </c>
      <c r="R541" s="40">
        <f t="shared" si="78"/>
        <v>520</v>
      </c>
      <c r="S541" s="41">
        <f t="shared" si="79"/>
        <v>-0.378175438287233</v>
      </c>
      <c r="T541" s="41">
        <f t="shared" si="80"/>
        <v>-0.378175438287233</v>
      </c>
    </row>
    <row r="542" spans="1:20">
      <c r="A542">
        <v>668</v>
      </c>
      <c r="B542">
        <v>451</v>
      </c>
      <c r="D542" s="14"/>
      <c r="E542" s="14" t="str">
        <f t="shared" si="72"/>
        <v/>
      </c>
      <c r="F542" s="14" t="str">
        <f t="shared" si="73"/>
        <v/>
      </c>
      <c r="G542" s="14" t="str">
        <f>IF(E542="","",ROUND(IF(E542&lt;60,E542*$M$2,IF(E542&lt;80,425+(E542-60)*$M$3,IF(E542&lt;90,540+(E542-80)*$M$4,IF(E542&lt;110,600+(E542-90)*$M$5)))),0))</f>
        <v/>
      </c>
      <c r="H542" s="14" t="str">
        <f t="shared" si="74"/>
        <v/>
      </c>
      <c r="I542" s="14" t="str">
        <f t="shared" si="75"/>
        <v/>
      </c>
      <c r="J542" s="14"/>
      <c r="K542" s="14"/>
      <c r="L542" s="14"/>
      <c r="M542" s="14"/>
      <c r="N542" s="14"/>
      <c r="O542">
        <v>668</v>
      </c>
      <c r="P542">
        <f t="shared" si="76"/>
        <v>451</v>
      </c>
      <c r="Q542" t="str">
        <f t="shared" si="77"/>
        <v/>
      </c>
      <c r="R542" s="40">
        <f t="shared" si="78"/>
        <v>451</v>
      </c>
      <c r="S542" s="41">
        <f t="shared" si="79"/>
        <v>-1.4700265171446</v>
      </c>
      <c r="T542" s="41">
        <f t="shared" si="80"/>
        <v>-1.4700265171446</v>
      </c>
    </row>
    <row r="543" spans="1:20">
      <c r="A543">
        <v>669</v>
      </c>
      <c r="B543">
        <v>486</v>
      </c>
      <c r="C543">
        <v>452</v>
      </c>
      <c r="D543" s="14"/>
      <c r="E543" s="14" t="str">
        <f t="shared" si="72"/>
        <v/>
      </c>
      <c r="F543" s="14" t="str">
        <f t="shared" si="73"/>
        <v/>
      </c>
      <c r="G543" s="14" t="str">
        <f>IF(E543="","",ROUND(IF(E543&lt;60,E543*$M$2,IF(E543&lt;80,425+(E543-60)*$M$3,IF(E543&lt;90,540+(E543-80)*$M$4,IF(E543&lt;110,600+(E543-90)*$M$5)))),0))</f>
        <v/>
      </c>
      <c r="H543" s="14" t="str">
        <f t="shared" si="74"/>
        <v/>
      </c>
      <c r="I543" s="14">
        <f t="shared" si="75"/>
        <v>452</v>
      </c>
      <c r="J543" s="14"/>
      <c r="K543" s="14"/>
      <c r="L543" s="14"/>
      <c r="M543" s="14"/>
      <c r="N543" s="14"/>
      <c r="O543">
        <v>669</v>
      </c>
      <c r="P543">
        <f t="shared" si="76"/>
        <v>486</v>
      </c>
      <c r="Q543">
        <f t="shared" si="77"/>
        <v>452</v>
      </c>
      <c r="R543" s="40">
        <f t="shared" si="78"/>
        <v>522.716762749495</v>
      </c>
      <c r="S543" s="41">
        <f t="shared" si="79"/>
        <v>-0.335185578301216</v>
      </c>
      <c r="T543" s="41">
        <f t="shared" si="80"/>
        <v>-0.335185578301216</v>
      </c>
    </row>
    <row r="544" spans="1:20">
      <c r="A544">
        <v>670</v>
      </c>
      <c r="B544">
        <v>479</v>
      </c>
      <c r="C544">
        <v>463</v>
      </c>
      <c r="D544" s="14"/>
      <c r="E544" s="14" t="str">
        <f t="shared" si="72"/>
        <v/>
      </c>
      <c r="F544" s="14" t="str">
        <f t="shared" si="73"/>
        <v/>
      </c>
      <c r="G544" s="14" t="str">
        <f>IF(E544="","",ROUND(IF(E544&lt;60,E544*$M$2,IF(E544&lt;80,425+(E544-60)*$M$3,IF(E544&lt;90,540+(E544-80)*$M$4,IF(E544&lt;110,600+(E544-90)*$M$5)))),0))</f>
        <v/>
      </c>
      <c r="H544" s="14" t="str">
        <f t="shared" si="74"/>
        <v/>
      </c>
      <c r="I544" s="14">
        <f t="shared" si="75"/>
        <v>463</v>
      </c>
      <c r="J544" s="14"/>
      <c r="K544" s="14"/>
      <c r="L544" s="14"/>
      <c r="M544" s="14"/>
      <c r="N544" s="14"/>
      <c r="O544">
        <v>670</v>
      </c>
      <c r="P544">
        <f t="shared" si="76"/>
        <v>479</v>
      </c>
      <c r="Q544">
        <f t="shared" si="77"/>
        <v>463</v>
      </c>
      <c r="R544" s="40">
        <f t="shared" si="78"/>
        <v>535.437745913752</v>
      </c>
      <c r="S544" s="41">
        <f t="shared" si="79"/>
        <v>-0.133889647982073</v>
      </c>
      <c r="T544" s="41">
        <f t="shared" si="80"/>
        <v>-0.133889647982073</v>
      </c>
    </row>
    <row r="545" spans="1:20">
      <c r="A545">
        <v>671</v>
      </c>
      <c r="B545">
        <v>444</v>
      </c>
      <c r="C545">
        <v>467</v>
      </c>
      <c r="D545" s="14"/>
      <c r="E545" s="14" t="str">
        <f t="shared" si="72"/>
        <v/>
      </c>
      <c r="F545" s="14" t="str">
        <f t="shared" si="73"/>
        <v/>
      </c>
      <c r="G545" s="14" t="str">
        <f>IF(E545="","",ROUND(IF(E545&lt;60,E545*$M$2,IF(E545&lt;80,425+(E545-60)*$M$3,IF(E545&lt;90,540+(E545-80)*$M$4,IF(E545&lt;110,600+(E545-90)*$M$5)))),0))</f>
        <v/>
      </c>
      <c r="H545" s="14" t="str">
        <f t="shared" si="74"/>
        <v/>
      </c>
      <c r="I545" s="14">
        <f t="shared" si="75"/>
        <v>467</v>
      </c>
      <c r="J545" s="14"/>
      <c r="K545" s="14"/>
      <c r="L545" s="14"/>
      <c r="M545" s="14"/>
      <c r="N545" s="14"/>
      <c r="O545">
        <v>671</v>
      </c>
      <c r="P545">
        <f t="shared" si="76"/>
        <v>444</v>
      </c>
      <c r="Q545">
        <f t="shared" si="77"/>
        <v>467</v>
      </c>
      <c r="R545" s="40">
        <f t="shared" si="78"/>
        <v>540.063557973482</v>
      </c>
      <c r="S545" s="41">
        <f t="shared" si="79"/>
        <v>-0.06069112786602</v>
      </c>
      <c r="T545" s="41">
        <f t="shared" si="80"/>
        <v>-0.06069112786602</v>
      </c>
    </row>
    <row r="546" spans="1:20">
      <c r="A546">
        <v>672</v>
      </c>
      <c r="B546">
        <v>501</v>
      </c>
      <c r="C546">
        <v>492</v>
      </c>
      <c r="D546" s="14"/>
      <c r="E546" s="14" t="str">
        <f t="shared" si="72"/>
        <v/>
      </c>
      <c r="F546" s="14" t="str">
        <f t="shared" si="73"/>
        <v/>
      </c>
      <c r="G546" s="14" t="str">
        <f>IF(E546="","",ROUND(IF(E546&lt;60,E546*$M$2,IF(E546&lt;80,425+(E546-60)*$M$3,IF(E546&lt;90,540+(E546-80)*$M$4,IF(E546&lt;110,600+(E546-90)*$M$5)))),0))</f>
        <v/>
      </c>
      <c r="H546" s="14" t="str">
        <f t="shared" si="74"/>
        <v/>
      </c>
      <c r="I546" s="14">
        <f t="shared" si="75"/>
        <v>492</v>
      </c>
      <c r="J546" s="14"/>
      <c r="K546" s="14"/>
      <c r="L546" s="14"/>
      <c r="M546" s="14"/>
      <c r="N546" s="14"/>
      <c r="O546">
        <v>672</v>
      </c>
      <c r="P546">
        <f t="shared" si="76"/>
        <v>501</v>
      </c>
      <c r="Q546">
        <f t="shared" si="77"/>
        <v>492</v>
      </c>
      <c r="R546" s="40">
        <f t="shared" si="78"/>
        <v>568.974883346795</v>
      </c>
      <c r="S546" s="41">
        <f t="shared" si="79"/>
        <v>0.396799622859311</v>
      </c>
      <c r="T546" s="41">
        <f t="shared" si="80"/>
        <v>0.396799622859311</v>
      </c>
    </row>
    <row r="547" spans="1:20">
      <c r="A547">
        <v>673</v>
      </c>
      <c r="B547">
        <v>430</v>
      </c>
      <c r="C547">
        <v>361</v>
      </c>
      <c r="D547" s="14"/>
      <c r="E547" s="14" t="str">
        <f t="shared" si="72"/>
        <v/>
      </c>
      <c r="F547" s="14" t="str">
        <f t="shared" si="73"/>
        <v/>
      </c>
      <c r="G547" s="14" t="str">
        <f>IF(E547="","",ROUND(IF(E547&lt;60,E547*$M$2,IF(E547&lt;80,425+(E547-60)*$M$3,IF(E547&lt;90,540+(E547-80)*$M$4,IF(E547&lt;110,600+(E547-90)*$M$5)))),0))</f>
        <v/>
      </c>
      <c r="H547" s="14" t="str">
        <f t="shared" si="74"/>
        <v/>
      </c>
      <c r="I547" s="14">
        <f t="shared" si="75"/>
        <v>361</v>
      </c>
      <c r="J547" s="14"/>
      <c r="K547" s="14"/>
      <c r="L547" s="14"/>
      <c r="M547" s="14"/>
      <c r="N547" s="14"/>
      <c r="O547">
        <v>673</v>
      </c>
      <c r="P547">
        <f t="shared" si="76"/>
        <v>430</v>
      </c>
      <c r="Q547">
        <f t="shared" si="77"/>
        <v>361</v>
      </c>
      <c r="R547" s="40">
        <f t="shared" si="78"/>
        <v>430</v>
      </c>
      <c r="S547" s="41">
        <f t="shared" si="79"/>
        <v>-1.80232901940553</v>
      </c>
      <c r="T547" s="41">
        <f t="shared" si="80"/>
        <v>-1.80232901940553</v>
      </c>
    </row>
    <row r="548" spans="1:20">
      <c r="A548">
        <v>675</v>
      </c>
      <c r="B548">
        <v>584</v>
      </c>
      <c r="C548">
        <v>584</v>
      </c>
      <c r="D548" s="14">
        <v>87</v>
      </c>
      <c r="E548" s="14">
        <f t="shared" si="72"/>
        <v>87</v>
      </c>
      <c r="F548" s="14" t="str">
        <f t="shared" si="73"/>
        <v/>
      </c>
      <c r="G548" s="14">
        <f>IF(E548="","",ROUND(IF(E548&lt;60,E548*$M$2,IF(E548&lt;80,425+(E548-60)*$M$3,IF(E548&lt;90,540+(E548-80)*$M$4,IF(E548&lt;110,600+(E548-90)*$M$5)))),0))</f>
        <v>582</v>
      </c>
      <c r="H548" s="14" t="str">
        <f t="shared" si="74"/>
        <v/>
      </c>
      <c r="I548" s="14">
        <f t="shared" si="75"/>
        <v>584</v>
      </c>
      <c r="J548" s="14"/>
      <c r="K548" s="14"/>
      <c r="L548" s="14"/>
      <c r="M548" s="14"/>
      <c r="N548" s="14"/>
      <c r="O548">
        <v>675</v>
      </c>
      <c r="P548">
        <f t="shared" si="76"/>
        <v>584</v>
      </c>
      <c r="Q548">
        <f t="shared" si="77"/>
        <v>584</v>
      </c>
      <c r="R548" s="40">
        <f t="shared" si="78"/>
        <v>675.368560720586</v>
      </c>
      <c r="S548" s="41">
        <f t="shared" si="79"/>
        <v>2.08036558552852</v>
      </c>
      <c r="T548" s="41">
        <f t="shared" si="80"/>
        <v>2.08036558552852</v>
      </c>
    </row>
    <row r="549" spans="1:20">
      <c r="A549">
        <v>676</v>
      </c>
      <c r="B549">
        <v>461</v>
      </c>
      <c r="D549" s="14"/>
      <c r="E549" s="14" t="str">
        <f t="shared" si="72"/>
        <v/>
      </c>
      <c r="F549" s="14" t="str">
        <f t="shared" si="73"/>
        <v/>
      </c>
      <c r="G549" s="14" t="str">
        <f>IF(E549="","",ROUND(IF(E549&lt;60,E549*$M$2,IF(E549&lt;80,425+(E549-60)*$M$3,IF(E549&lt;90,540+(E549-80)*$M$4,IF(E549&lt;110,600+(E549-90)*$M$5)))),0))</f>
        <v/>
      </c>
      <c r="H549" s="14" t="str">
        <f t="shared" si="74"/>
        <v/>
      </c>
      <c r="I549" s="14" t="str">
        <f t="shared" si="75"/>
        <v/>
      </c>
      <c r="J549" s="14"/>
      <c r="K549" s="14"/>
      <c r="L549" s="14"/>
      <c r="M549" s="14"/>
      <c r="N549" s="14"/>
      <c r="O549">
        <v>676</v>
      </c>
      <c r="P549">
        <f t="shared" si="76"/>
        <v>461</v>
      </c>
      <c r="Q549" t="str">
        <f t="shared" si="77"/>
        <v/>
      </c>
      <c r="R549" s="40">
        <f t="shared" si="78"/>
        <v>461</v>
      </c>
      <c r="S549" s="41">
        <f t="shared" si="79"/>
        <v>-1.31178723035367</v>
      </c>
      <c r="T549" s="41">
        <f t="shared" si="80"/>
        <v>-1.31178723035367</v>
      </c>
    </row>
    <row r="550" spans="1:20">
      <c r="A550">
        <v>677</v>
      </c>
      <c r="B550">
        <v>472</v>
      </c>
      <c r="C550">
        <v>470</v>
      </c>
      <c r="D550" s="14"/>
      <c r="E550" s="14" t="str">
        <f t="shared" si="72"/>
        <v/>
      </c>
      <c r="F550" s="14" t="str">
        <f t="shared" si="73"/>
        <v/>
      </c>
      <c r="G550" s="14" t="str">
        <f>IF(E550="","",ROUND(IF(E550&lt;60,E550*$M$2,IF(E550&lt;80,425+(E550-60)*$M$3,IF(E550&lt;90,540+(E550-80)*$M$4,IF(E550&lt;110,600+(E550-90)*$M$5)))),0))</f>
        <v/>
      </c>
      <c r="H550" s="14" t="str">
        <f t="shared" si="74"/>
        <v/>
      </c>
      <c r="I550" s="14">
        <f t="shared" si="75"/>
        <v>470</v>
      </c>
      <c r="J550" s="14"/>
      <c r="K550" s="14"/>
      <c r="L550" s="14"/>
      <c r="M550" s="14"/>
      <c r="N550" s="14"/>
      <c r="O550">
        <v>677</v>
      </c>
      <c r="P550">
        <f t="shared" si="76"/>
        <v>472</v>
      </c>
      <c r="Q550">
        <f t="shared" si="77"/>
        <v>470</v>
      </c>
      <c r="R550" s="40">
        <f t="shared" si="78"/>
        <v>543.53291701828</v>
      </c>
      <c r="S550" s="41">
        <f t="shared" si="79"/>
        <v>-0.00579223777897996</v>
      </c>
      <c r="T550" s="41">
        <f t="shared" si="80"/>
        <v>-0.00579223777897996</v>
      </c>
    </row>
    <row r="551" spans="1:20">
      <c r="A551">
        <v>678</v>
      </c>
      <c r="B551">
        <v>478</v>
      </c>
      <c r="C551">
        <v>440</v>
      </c>
      <c r="D551" s="14"/>
      <c r="E551" s="14" t="str">
        <f t="shared" si="72"/>
        <v/>
      </c>
      <c r="F551" s="14" t="str">
        <f t="shared" si="73"/>
        <v/>
      </c>
      <c r="G551" s="14" t="str">
        <f>IF(E551="","",ROUND(IF(E551&lt;60,E551*$M$2,IF(E551&lt;80,425+(E551-60)*$M$3,IF(E551&lt;90,540+(E551-80)*$M$4,IF(E551&lt;110,600+(E551-90)*$M$5)))),0))</f>
        <v/>
      </c>
      <c r="H551" s="14" t="str">
        <f t="shared" si="74"/>
        <v/>
      </c>
      <c r="I551" s="14">
        <f t="shared" si="75"/>
        <v>440</v>
      </c>
      <c r="J551" s="14"/>
      <c r="K551" s="14"/>
      <c r="L551" s="14"/>
      <c r="M551" s="14"/>
      <c r="N551" s="14"/>
      <c r="O551">
        <v>678</v>
      </c>
      <c r="P551">
        <f t="shared" si="76"/>
        <v>478</v>
      </c>
      <c r="Q551">
        <f t="shared" si="77"/>
        <v>440</v>
      </c>
      <c r="R551" s="40">
        <f t="shared" si="78"/>
        <v>508.839326570304</v>
      </c>
      <c r="S551" s="41">
        <f t="shared" si="79"/>
        <v>-0.554781138649375</v>
      </c>
      <c r="T551" s="41">
        <f t="shared" si="80"/>
        <v>-0.554781138649375</v>
      </c>
    </row>
    <row r="552" spans="1:20">
      <c r="A552">
        <v>680</v>
      </c>
      <c r="B552">
        <v>505</v>
      </c>
      <c r="C552">
        <v>460</v>
      </c>
      <c r="D552" s="14"/>
      <c r="E552" s="14" t="str">
        <f t="shared" si="72"/>
        <v/>
      </c>
      <c r="F552" s="14" t="str">
        <f t="shared" si="73"/>
        <v/>
      </c>
      <c r="G552" s="14" t="str">
        <f>IF(E552="","",ROUND(IF(E552&lt;60,E552*$M$2,IF(E552&lt;80,425+(E552-60)*$M$3,IF(E552&lt;90,540+(E552-80)*$M$4,IF(E552&lt;110,600+(E552-90)*$M$5)))),0))</f>
        <v/>
      </c>
      <c r="H552" s="14" t="str">
        <f t="shared" si="74"/>
        <v/>
      </c>
      <c r="I552" s="14">
        <f t="shared" si="75"/>
        <v>460</v>
      </c>
      <c r="J552" s="14"/>
      <c r="K552" s="14"/>
      <c r="L552" s="14"/>
      <c r="M552" s="14"/>
      <c r="N552" s="14"/>
      <c r="O552">
        <v>680</v>
      </c>
      <c r="P552">
        <f t="shared" si="76"/>
        <v>505</v>
      </c>
      <c r="Q552">
        <f t="shared" si="77"/>
        <v>460</v>
      </c>
      <c r="R552" s="40">
        <f t="shared" si="78"/>
        <v>531.968386868955</v>
      </c>
      <c r="S552" s="41">
        <f t="shared" si="79"/>
        <v>-0.188788538069111</v>
      </c>
      <c r="T552" s="41">
        <f t="shared" si="80"/>
        <v>-0.188788538069111</v>
      </c>
    </row>
    <row r="553" spans="1:20">
      <c r="A553">
        <v>682</v>
      </c>
      <c r="B553">
        <v>486</v>
      </c>
      <c r="C553">
        <v>432</v>
      </c>
      <c r="D553" s="14"/>
      <c r="E553" s="14" t="str">
        <f t="shared" si="72"/>
        <v/>
      </c>
      <c r="F553" s="14" t="str">
        <f t="shared" si="73"/>
        <v/>
      </c>
      <c r="G553" s="14" t="str">
        <f>IF(E553="","",ROUND(IF(E553&lt;60,E553*$M$2,IF(E553&lt;80,425+(E553-60)*$M$3,IF(E553&lt;90,540+(E553-80)*$M$4,IF(E553&lt;110,600+(E553-90)*$M$5)))),0))</f>
        <v/>
      </c>
      <c r="H553" s="14" t="str">
        <f t="shared" si="74"/>
        <v/>
      </c>
      <c r="I553" s="14">
        <f t="shared" si="75"/>
        <v>432</v>
      </c>
      <c r="J553" s="14"/>
      <c r="K553" s="14"/>
      <c r="L553" s="14"/>
      <c r="M553" s="14"/>
      <c r="N553" s="14"/>
      <c r="O553">
        <v>682</v>
      </c>
      <c r="P553">
        <f t="shared" si="76"/>
        <v>486</v>
      </c>
      <c r="Q553">
        <f t="shared" si="77"/>
        <v>432</v>
      </c>
      <c r="R553" s="40">
        <f t="shared" si="78"/>
        <v>499.587702450844</v>
      </c>
      <c r="S553" s="41">
        <f t="shared" si="79"/>
        <v>-0.701178178881481</v>
      </c>
      <c r="T553" s="41">
        <f t="shared" si="80"/>
        <v>-0.701178178881481</v>
      </c>
    </row>
    <row r="554" spans="1:20">
      <c r="A554">
        <v>684</v>
      </c>
      <c r="B554">
        <v>524</v>
      </c>
      <c r="C554">
        <v>447</v>
      </c>
      <c r="D554" s="14"/>
      <c r="E554" s="14" t="str">
        <f t="shared" si="72"/>
        <v/>
      </c>
      <c r="F554" s="14" t="str">
        <f t="shared" si="73"/>
        <v/>
      </c>
      <c r="G554" s="14" t="str">
        <f>IF(E554="","",ROUND(IF(E554&lt;60,E554*$M$2,IF(E554&lt;80,425+(E554-60)*$M$3,IF(E554&lt;90,540+(E554-80)*$M$4,IF(E554&lt;110,600+(E554-90)*$M$5)))),0))</f>
        <v/>
      </c>
      <c r="H554" s="14" t="str">
        <f t="shared" si="74"/>
        <v/>
      </c>
      <c r="I554" s="14">
        <f t="shared" si="75"/>
        <v>447</v>
      </c>
      <c r="J554" s="14"/>
      <c r="K554" s="14"/>
      <c r="L554" s="14"/>
      <c r="M554" s="14"/>
      <c r="N554" s="14"/>
      <c r="O554">
        <v>684</v>
      </c>
      <c r="P554">
        <f t="shared" si="76"/>
        <v>524</v>
      </c>
      <c r="Q554">
        <f t="shared" si="77"/>
        <v>447</v>
      </c>
      <c r="R554" s="40">
        <f t="shared" si="78"/>
        <v>524</v>
      </c>
      <c r="S554" s="41">
        <f t="shared" si="79"/>
        <v>-0.314879723570864</v>
      </c>
      <c r="T554" s="41">
        <f t="shared" si="80"/>
        <v>-0.314879723570864</v>
      </c>
    </row>
    <row r="555" spans="1:20">
      <c r="A555">
        <v>685</v>
      </c>
      <c r="B555">
        <v>596</v>
      </c>
      <c r="D555" s="14"/>
      <c r="E555" s="14" t="str">
        <f t="shared" si="72"/>
        <v/>
      </c>
      <c r="F555" s="14" t="str">
        <f t="shared" si="73"/>
        <v/>
      </c>
      <c r="G555" s="14" t="str">
        <f>IF(E555="","",ROUND(IF(E555&lt;60,E555*$M$2,IF(E555&lt;80,425+(E555-60)*$M$3,IF(E555&lt;90,540+(E555-80)*$M$4,IF(E555&lt;110,600+(E555-90)*$M$5)))),0))</f>
        <v/>
      </c>
      <c r="H555" s="14" t="str">
        <f t="shared" si="74"/>
        <v/>
      </c>
      <c r="I555" s="14" t="str">
        <f t="shared" si="75"/>
        <v/>
      </c>
      <c r="J555" s="14"/>
      <c r="K555" s="14"/>
      <c r="L555" s="14"/>
      <c r="M555" s="14"/>
      <c r="N555" s="14"/>
      <c r="O555">
        <v>685</v>
      </c>
      <c r="P555">
        <f t="shared" si="76"/>
        <v>596</v>
      </c>
      <c r="Q555" t="str">
        <f t="shared" si="77"/>
        <v/>
      </c>
      <c r="R555" s="40">
        <f t="shared" si="78"/>
        <v>596</v>
      </c>
      <c r="S555" s="41">
        <f t="shared" si="79"/>
        <v>0.824443141323774</v>
      </c>
      <c r="T555" s="41">
        <f t="shared" si="80"/>
        <v>0.824443141323774</v>
      </c>
    </row>
    <row r="556" spans="1:20">
      <c r="A556">
        <v>686</v>
      </c>
      <c r="B556">
        <v>572</v>
      </c>
      <c r="C556">
        <v>477</v>
      </c>
      <c r="D556" s="14"/>
      <c r="E556" s="14" t="str">
        <f t="shared" si="72"/>
        <v/>
      </c>
      <c r="F556" s="14" t="str">
        <f t="shared" si="73"/>
        <v/>
      </c>
      <c r="G556" s="14" t="str">
        <f>IF(E556="","",ROUND(IF(E556&lt;60,E556*$M$2,IF(E556&lt;80,425+(E556-60)*$M$3,IF(E556&lt;90,540+(E556-80)*$M$4,IF(E556&lt;110,600+(E556-90)*$M$5)))),0))</f>
        <v/>
      </c>
      <c r="H556" s="14" t="str">
        <f t="shared" si="74"/>
        <v/>
      </c>
      <c r="I556" s="14">
        <f t="shared" si="75"/>
        <v>477</v>
      </c>
      <c r="J556" s="14"/>
      <c r="K556" s="14"/>
      <c r="L556" s="14"/>
      <c r="M556" s="14"/>
      <c r="N556" s="14"/>
      <c r="O556">
        <v>686</v>
      </c>
      <c r="P556">
        <f t="shared" si="76"/>
        <v>572</v>
      </c>
      <c r="Q556">
        <f t="shared" si="77"/>
        <v>477</v>
      </c>
      <c r="R556" s="40">
        <f t="shared" si="78"/>
        <v>572</v>
      </c>
      <c r="S556" s="41">
        <f t="shared" si="79"/>
        <v>0.444668853025561</v>
      </c>
      <c r="T556" s="41">
        <f t="shared" si="80"/>
        <v>0.444668853025561</v>
      </c>
    </row>
    <row r="557" spans="1:20">
      <c r="A557">
        <v>687</v>
      </c>
      <c r="B557">
        <v>510</v>
      </c>
      <c r="C557">
        <v>493</v>
      </c>
      <c r="D557" s="14"/>
      <c r="E557" s="14" t="str">
        <f t="shared" si="72"/>
        <v/>
      </c>
      <c r="F557" s="14" t="str">
        <f t="shared" si="73"/>
        <v/>
      </c>
      <c r="G557" s="14" t="str">
        <f>IF(E557="","",ROUND(IF(E557&lt;60,E557*$M$2,IF(E557&lt;80,425+(E557-60)*$M$3,IF(E557&lt;90,540+(E557-80)*$M$4,IF(E557&lt;110,600+(E557-90)*$M$5)))),0))</f>
        <v/>
      </c>
      <c r="H557" s="14" t="str">
        <f t="shared" si="74"/>
        <v/>
      </c>
      <c r="I557" s="14">
        <f t="shared" si="75"/>
        <v>493</v>
      </c>
      <c r="J557" s="14"/>
      <c r="K557" s="14"/>
      <c r="L557" s="14"/>
      <c r="M557" s="14"/>
      <c r="N557" s="14"/>
      <c r="O557">
        <v>687</v>
      </c>
      <c r="P557">
        <f t="shared" si="76"/>
        <v>510</v>
      </c>
      <c r="Q557">
        <f t="shared" si="77"/>
        <v>493</v>
      </c>
      <c r="R557" s="40">
        <f t="shared" si="78"/>
        <v>570.131336361727</v>
      </c>
      <c r="S557" s="41">
        <f t="shared" si="79"/>
        <v>0.415099252888324</v>
      </c>
      <c r="T557" s="41">
        <f t="shared" si="80"/>
        <v>0.415099252888324</v>
      </c>
    </row>
    <row r="558" spans="1:20">
      <c r="A558">
        <v>688</v>
      </c>
      <c r="B558">
        <v>546</v>
      </c>
      <c r="C558">
        <v>444</v>
      </c>
      <c r="D558" s="14"/>
      <c r="E558" s="14" t="str">
        <f t="shared" si="72"/>
        <v/>
      </c>
      <c r="F558" s="14" t="str">
        <f t="shared" si="73"/>
        <v/>
      </c>
      <c r="G558" s="14" t="str">
        <f>IF(E558="","",ROUND(IF(E558&lt;60,E558*$M$2,IF(E558&lt;80,425+(E558-60)*$M$3,IF(E558&lt;90,540+(E558-80)*$M$4,IF(E558&lt;110,600+(E558-90)*$M$5)))),0))</f>
        <v/>
      </c>
      <c r="H558" s="14" t="str">
        <f t="shared" si="74"/>
        <v/>
      </c>
      <c r="I558" s="14">
        <f t="shared" si="75"/>
        <v>444</v>
      </c>
      <c r="J558" s="14"/>
      <c r="K558" s="14"/>
      <c r="L558" s="14"/>
      <c r="M558" s="14"/>
      <c r="N558" s="14"/>
      <c r="O558">
        <v>688</v>
      </c>
      <c r="P558">
        <f t="shared" si="76"/>
        <v>546</v>
      </c>
      <c r="Q558">
        <f t="shared" si="77"/>
        <v>444</v>
      </c>
      <c r="R558" s="40">
        <f t="shared" si="78"/>
        <v>546</v>
      </c>
      <c r="S558" s="41">
        <f t="shared" si="79"/>
        <v>0.0332467073691641</v>
      </c>
      <c r="T558" s="41">
        <f t="shared" si="80"/>
        <v>0.0332467073691641</v>
      </c>
    </row>
    <row r="559" spans="1:20">
      <c r="A559">
        <v>689</v>
      </c>
      <c r="B559">
        <v>488</v>
      </c>
      <c r="D559" s="14"/>
      <c r="E559" s="14" t="str">
        <f t="shared" si="72"/>
        <v/>
      </c>
      <c r="F559" s="14" t="str">
        <f t="shared" si="73"/>
        <v/>
      </c>
      <c r="G559" s="14" t="str">
        <f>IF(E559="","",ROUND(IF(E559&lt;60,E559*$M$2,IF(E559&lt;80,425+(E559-60)*$M$3,IF(E559&lt;90,540+(E559-80)*$M$4,IF(E559&lt;110,600+(E559-90)*$M$5)))),0))</f>
        <v/>
      </c>
      <c r="H559" s="14" t="str">
        <f t="shared" si="74"/>
        <v/>
      </c>
      <c r="I559" s="14" t="str">
        <f t="shared" si="75"/>
        <v/>
      </c>
      <c r="J559" s="14"/>
      <c r="K559" s="14"/>
      <c r="L559" s="14"/>
      <c r="M559" s="14"/>
      <c r="N559" s="14"/>
      <c r="O559">
        <v>689</v>
      </c>
      <c r="P559">
        <f t="shared" si="76"/>
        <v>488</v>
      </c>
      <c r="Q559" t="str">
        <f t="shared" si="77"/>
        <v/>
      </c>
      <c r="R559" s="40">
        <f t="shared" si="78"/>
        <v>488</v>
      </c>
      <c r="S559" s="41">
        <f t="shared" si="79"/>
        <v>-0.884541156018184</v>
      </c>
      <c r="T559" s="41">
        <f t="shared" si="80"/>
        <v>-0.884541156018184</v>
      </c>
    </row>
    <row r="560" spans="1:20">
      <c r="A560">
        <v>690</v>
      </c>
      <c r="B560">
        <v>534</v>
      </c>
      <c r="C560">
        <v>452</v>
      </c>
      <c r="D560" s="14"/>
      <c r="E560" s="14" t="str">
        <f t="shared" si="72"/>
        <v/>
      </c>
      <c r="F560" s="14" t="str">
        <f t="shared" si="73"/>
        <v/>
      </c>
      <c r="G560" s="14" t="str">
        <f>IF(E560="","",ROUND(IF(E560&lt;60,E560*$M$2,IF(E560&lt;80,425+(E560-60)*$M$3,IF(E560&lt;90,540+(E560-80)*$M$4,IF(E560&lt;110,600+(E560-90)*$M$5)))),0))</f>
        <v/>
      </c>
      <c r="H560" s="14" t="str">
        <f t="shared" si="74"/>
        <v/>
      </c>
      <c r="I560" s="14">
        <f t="shared" si="75"/>
        <v>452</v>
      </c>
      <c r="J560" s="14"/>
      <c r="K560" s="14"/>
      <c r="L560" s="14"/>
      <c r="M560" s="14"/>
      <c r="N560" s="14"/>
      <c r="O560">
        <v>690</v>
      </c>
      <c r="P560">
        <f t="shared" si="76"/>
        <v>534</v>
      </c>
      <c r="Q560">
        <f t="shared" si="77"/>
        <v>452</v>
      </c>
      <c r="R560" s="40">
        <f t="shared" si="78"/>
        <v>534</v>
      </c>
      <c r="S560" s="41">
        <f t="shared" si="79"/>
        <v>-0.156640436779942</v>
      </c>
      <c r="T560" s="41">
        <f t="shared" si="80"/>
        <v>-0.156640436779942</v>
      </c>
    </row>
    <row r="561" spans="1:20">
      <c r="A561">
        <v>691</v>
      </c>
      <c r="B561">
        <v>549</v>
      </c>
      <c r="C561">
        <v>553</v>
      </c>
      <c r="D561" s="14"/>
      <c r="E561" s="14" t="str">
        <f t="shared" si="72"/>
        <v/>
      </c>
      <c r="F561" s="14" t="str">
        <f t="shared" si="73"/>
        <v/>
      </c>
      <c r="G561" s="14" t="str">
        <f>IF(E561="","",ROUND(IF(E561&lt;60,E561*$M$2,IF(E561&lt;80,425+(E561-60)*$M$3,IF(E561&lt;90,540+(E561-80)*$M$4,IF(E561&lt;110,600+(E561-90)*$M$5)))),0))</f>
        <v/>
      </c>
      <c r="H561" s="14" t="str">
        <f t="shared" si="74"/>
        <v/>
      </c>
      <c r="I561" s="14">
        <f t="shared" si="75"/>
        <v>553</v>
      </c>
      <c r="J561" s="14"/>
      <c r="K561" s="14"/>
      <c r="L561" s="14"/>
      <c r="M561" s="14"/>
      <c r="N561" s="14"/>
      <c r="O561">
        <v>691</v>
      </c>
      <c r="P561">
        <f t="shared" si="76"/>
        <v>549</v>
      </c>
      <c r="Q561">
        <f t="shared" si="77"/>
        <v>553</v>
      </c>
      <c r="R561" s="40">
        <f t="shared" si="78"/>
        <v>639.518517257678</v>
      </c>
      <c r="S561" s="41">
        <f t="shared" si="79"/>
        <v>1.51307705462911</v>
      </c>
      <c r="T561" s="41">
        <f t="shared" si="80"/>
        <v>1.51307705462911</v>
      </c>
    </row>
    <row r="562" spans="1:20">
      <c r="A562">
        <v>692</v>
      </c>
      <c r="B562">
        <v>589</v>
      </c>
      <c r="C562">
        <v>591</v>
      </c>
      <c r="D562" s="14"/>
      <c r="E562" s="14" t="str">
        <f t="shared" si="72"/>
        <v/>
      </c>
      <c r="F562" s="14" t="str">
        <f t="shared" si="73"/>
        <v/>
      </c>
      <c r="G562" s="14" t="str">
        <f>IF(E562="","",ROUND(IF(E562&lt;60,E562*$M$2,IF(E562&lt;80,425+(E562-60)*$M$3,IF(E562&lt;90,540+(E562-80)*$M$4,IF(E562&lt;110,600+(E562-90)*$M$5)))),0))</f>
        <v/>
      </c>
      <c r="H562" s="14" t="str">
        <f t="shared" si="74"/>
        <v/>
      </c>
      <c r="I562" s="14">
        <f t="shared" si="75"/>
        <v>591</v>
      </c>
      <c r="J562" s="14"/>
      <c r="K562" s="14"/>
      <c r="L562" s="14"/>
      <c r="M562" s="14"/>
      <c r="N562" s="14"/>
      <c r="O562">
        <v>692</v>
      </c>
      <c r="P562">
        <f t="shared" si="76"/>
        <v>589</v>
      </c>
      <c r="Q562">
        <f t="shared" si="77"/>
        <v>591</v>
      </c>
      <c r="R562" s="40">
        <f t="shared" si="78"/>
        <v>683.463731825113</v>
      </c>
      <c r="S562" s="41">
        <f t="shared" si="79"/>
        <v>2.20846299573162</v>
      </c>
      <c r="T562" s="41">
        <f t="shared" si="80"/>
        <v>2.20846299573162</v>
      </c>
    </row>
    <row r="563" spans="1:20">
      <c r="A563">
        <v>693</v>
      </c>
      <c r="B563">
        <v>456</v>
      </c>
      <c r="D563" s="14"/>
      <c r="E563" s="14" t="str">
        <f t="shared" si="72"/>
        <v/>
      </c>
      <c r="F563" s="14" t="str">
        <f t="shared" si="73"/>
        <v/>
      </c>
      <c r="G563" s="14" t="str">
        <f>IF(E563="","",ROUND(IF(E563&lt;60,E563*$M$2,IF(E563&lt;80,425+(E563-60)*$M$3,IF(E563&lt;90,540+(E563-80)*$M$4,IF(E563&lt;110,600+(E563-90)*$M$5)))),0))</f>
        <v/>
      </c>
      <c r="H563" s="14" t="str">
        <f t="shared" si="74"/>
        <v/>
      </c>
      <c r="I563" s="14" t="str">
        <f t="shared" si="75"/>
        <v/>
      </c>
      <c r="J563" s="14"/>
      <c r="K563" s="14"/>
      <c r="L563" s="14"/>
      <c r="M563" s="14"/>
      <c r="N563" s="14"/>
      <c r="O563">
        <v>693</v>
      </c>
      <c r="P563">
        <f t="shared" si="76"/>
        <v>456</v>
      </c>
      <c r="Q563" t="str">
        <f t="shared" si="77"/>
        <v/>
      </c>
      <c r="R563" s="40">
        <f t="shared" si="78"/>
        <v>456</v>
      </c>
      <c r="S563" s="41">
        <f t="shared" si="79"/>
        <v>-1.39090687374913</v>
      </c>
      <c r="T563" s="41">
        <f t="shared" si="80"/>
        <v>-1.39090687374913</v>
      </c>
    </row>
    <row r="564" spans="1:20">
      <c r="A564">
        <v>694</v>
      </c>
      <c r="B564">
        <v>526</v>
      </c>
      <c r="C564">
        <v>493</v>
      </c>
      <c r="D564" s="14"/>
      <c r="E564" s="14" t="str">
        <f t="shared" si="72"/>
        <v/>
      </c>
      <c r="F564" s="14" t="str">
        <f t="shared" si="73"/>
        <v/>
      </c>
      <c r="G564" s="14" t="str">
        <f>IF(E564="","",ROUND(IF(E564&lt;60,E564*$M$2,IF(E564&lt;80,425+(E564-60)*$M$3,IF(E564&lt;90,540+(E564-80)*$M$4,IF(E564&lt;110,600+(E564-90)*$M$5)))),0))</f>
        <v/>
      </c>
      <c r="H564" s="14" t="str">
        <f t="shared" si="74"/>
        <v/>
      </c>
      <c r="I564" s="14">
        <f t="shared" si="75"/>
        <v>493</v>
      </c>
      <c r="J564" s="14"/>
      <c r="K564" s="14"/>
      <c r="L564" s="14"/>
      <c r="M564" s="14"/>
      <c r="N564" s="14"/>
      <c r="O564">
        <v>694</v>
      </c>
      <c r="P564">
        <f t="shared" si="76"/>
        <v>526</v>
      </c>
      <c r="Q564">
        <f t="shared" si="77"/>
        <v>493</v>
      </c>
      <c r="R564" s="40">
        <f t="shared" si="78"/>
        <v>570.131336361727</v>
      </c>
      <c r="S564" s="41">
        <f t="shared" si="79"/>
        <v>0.415099252888324</v>
      </c>
      <c r="T564" s="41">
        <f t="shared" si="80"/>
        <v>0.415099252888324</v>
      </c>
    </row>
    <row r="565" spans="1:20">
      <c r="A565">
        <v>695</v>
      </c>
      <c r="B565">
        <v>517</v>
      </c>
      <c r="D565" s="14"/>
      <c r="E565" s="14" t="str">
        <f t="shared" si="72"/>
        <v/>
      </c>
      <c r="F565" s="14" t="str">
        <f t="shared" si="73"/>
        <v/>
      </c>
      <c r="G565" s="14" t="str">
        <f>IF(E565="","",ROUND(IF(E565&lt;60,E565*$M$2,IF(E565&lt;80,425+(E565-60)*$M$3,IF(E565&lt;90,540+(E565-80)*$M$4,IF(E565&lt;110,600+(E565-90)*$M$5)))),0))</f>
        <v/>
      </c>
      <c r="H565" s="14" t="str">
        <f t="shared" si="74"/>
        <v/>
      </c>
      <c r="I565" s="14" t="str">
        <f t="shared" si="75"/>
        <v/>
      </c>
      <c r="J565" s="14"/>
      <c r="K565" s="14"/>
      <c r="L565" s="14"/>
      <c r="M565" s="14"/>
      <c r="N565" s="14"/>
      <c r="O565">
        <v>695</v>
      </c>
      <c r="P565">
        <f t="shared" si="76"/>
        <v>517</v>
      </c>
      <c r="Q565" t="str">
        <f t="shared" si="77"/>
        <v/>
      </c>
      <c r="R565" s="40">
        <f t="shared" si="78"/>
        <v>517</v>
      </c>
      <c r="S565" s="41">
        <f t="shared" si="79"/>
        <v>-0.42564722432451</v>
      </c>
      <c r="T565" s="41">
        <f t="shared" si="80"/>
        <v>-0.42564722432451</v>
      </c>
    </row>
    <row r="566" spans="1:20">
      <c r="A566">
        <v>696</v>
      </c>
      <c r="B566">
        <v>440</v>
      </c>
      <c r="D566" s="14"/>
      <c r="E566" s="14" t="str">
        <f t="shared" si="72"/>
        <v/>
      </c>
      <c r="F566" s="14" t="str">
        <f t="shared" si="73"/>
        <v/>
      </c>
      <c r="G566" s="14" t="str">
        <f>IF(E566="","",ROUND(IF(E566&lt;60,E566*$M$2,IF(E566&lt;80,425+(E566-60)*$M$3,IF(E566&lt;90,540+(E566-80)*$M$4,IF(E566&lt;110,600+(E566-90)*$M$5)))),0))</f>
        <v/>
      </c>
      <c r="H566" s="14" t="str">
        <f t="shared" si="74"/>
        <v/>
      </c>
      <c r="I566" s="14" t="str">
        <f t="shared" si="75"/>
        <v/>
      </c>
      <c r="J566" s="14"/>
      <c r="K566" s="14"/>
      <c r="L566" s="14"/>
      <c r="M566" s="14"/>
      <c r="N566" s="14"/>
      <c r="O566">
        <v>696</v>
      </c>
      <c r="P566">
        <f t="shared" si="76"/>
        <v>440</v>
      </c>
      <c r="Q566" t="str">
        <f t="shared" si="77"/>
        <v/>
      </c>
      <c r="R566" s="40">
        <f t="shared" si="78"/>
        <v>440</v>
      </c>
      <c r="S566" s="41">
        <f t="shared" si="79"/>
        <v>-1.64408973261461</v>
      </c>
      <c r="T566" s="41">
        <f t="shared" si="80"/>
        <v>-1.64408973261461</v>
      </c>
    </row>
    <row r="567" spans="1:20">
      <c r="A567">
        <v>697</v>
      </c>
      <c r="B567">
        <v>556</v>
      </c>
      <c r="C567">
        <v>434</v>
      </c>
      <c r="D567" s="14"/>
      <c r="E567" s="14" t="str">
        <f t="shared" si="72"/>
        <v/>
      </c>
      <c r="F567" s="14" t="str">
        <f t="shared" si="73"/>
        <v/>
      </c>
      <c r="G567" s="14" t="str">
        <f>IF(E567="","",ROUND(IF(E567&lt;60,E567*$M$2,IF(E567&lt;80,425+(E567-60)*$M$3,IF(E567&lt;90,540+(E567-80)*$M$4,IF(E567&lt;110,600+(E567-90)*$M$5)))),0))</f>
        <v/>
      </c>
      <c r="H567" s="14" t="str">
        <f t="shared" si="74"/>
        <v/>
      </c>
      <c r="I567" s="14">
        <f t="shared" si="75"/>
        <v>434</v>
      </c>
      <c r="J567" s="14"/>
      <c r="K567" s="14"/>
      <c r="L567" s="14"/>
      <c r="M567" s="14"/>
      <c r="N567" s="14"/>
      <c r="O567">
        <v>697</v>
      </c>
      <c r="P567">
        <f t="shared" si="76"/>
        <v>556</v>
      </c>
      <c r="Q567">
        <f t="shared" si="77"/>
        <v>434</v>
      </c>
      <c r="R567" s="40">
        <f t="shared" si="78"/>
        <v>556</v>
      </c>
      <c r="S567" s="41">
        <f t="shared" si="79"/>
        <v>0.191485994160086</v>
      </c>
      <c r="T567" s="41">
        <f t="shared" si="80"/>
        <v>0.191485994160086</v>
      </c>
    </row>
    <row r="568" spans="1:20">
      <c r="A568">
        <v>698</v>
      </c>
      <c r="B568">
        <v>532</v>
      </c>
      <c r="C568">
        <v>479</v>
      </c>
      <c r="D568" s="14"/>
      <c r="E568" s="14" t="str">
        <f t="shared" si="72"/>
        <v/>
      </c>
      <c r="F568" s="14" t="str">
        <f t="shared" si="73"/>
        <v/>
      </c>
      <c r="G568" s="14" t="str">
        <f>IF(E568="","",ROUND(IF(E568&lt;60,E568*$M$2,IF(E568&lt;80,425+(E568-60)*$M$3,IF(E568&lt;90,540+(E568-80)*$M$4,IF(E568&lt;110,600+(E568-90)*$M$5)))),0))</f>
        <v/>
      </c>
      <c r="H568" s="14" t="str">
        <f t="shared" si="74"/>
        <v/>
      </c>
      <c r="I568" s="14">
        <f t="shared" si="75"/>
        <v>479</v>
      </c>
      <c r="J568" s="14"/>
      <c r="K568" s="14"/>
      <c r="L568" s="14"/>
      <c r="M568" s="14"/>
      <c r="N568" s="14"/>
      <c r="O568">
        <v>698</v>
      </c>
      <c r="P568">
        <f t="shared" si="76"/>
        <v>532</v>
      </c>
      <c r="Q568">
        <f t="shared" si="77"/>
        <v>479</v>
      </c>
      <c r="R568" s="40">
        <f t="shared" si="78"/>
        <v>553.940994152672</v>
      </c>
      <c r="S568" s="41">
        <f t="shared" si="79"/>
        <v>0.15890443248214</v>
      </c>
      <c r="T568" s="41">
        <f t="shared" si="80"/>
        <v>0.15890443248214</v>
      </c>
    </row>
    <row r="569" spans="1:20">
      <c r="A569">
        <v>699</v>
      </c>
      <c r="B569">
        <v>496</v>
      </c>
      <c r="C569">
        <v>496</v>
      </c>
      <c r="D569" s="14"/>
      <c r="E569" s="14" t="str">
        <f t="shared" si="72"/>
        <v/>
      </c>
      <c r="F569" s="14" t="str">
        <f t="shared" si="73"/>
        <v/>
      </c>
      <c r="G569" s="14" t="str">
        <f>IF(E569="","",ROUND(IF(E569&lt;60,E569*$M$2,IF(E569&lt;80,425+(E569-60)*$M$3,IF(E569&lt;90,540+(E569-80)*$M$4,IF(E569&lt;110,600+(E569-90)*$M$5)))),0))</f>
        <v/>
      </c>
      <c r="H569" s="14" t="str">
        <f t="shared" si="74"/>
        <v/>
      </c>
      <c r="I569" s="14">
        <f t="shared" si="75"/>
        <v>496</v>
      </c>
      <c r="J569" s="14"/>
      <c r="K569" s="14"/>
      <c r="L569" s="14"/>
      <c r="M569" s="14"/>
      <c r="N569" s="14"/>
      <c r="O569">
        <v>699</v>
      </c>
      <c r="P569">
        <f t="shared" si="76"/>
        <v>496</v>
      </c>
      <c r="Q569">
        <f t="shared" si="77"/>
        <v>496</v>
      </c>
      <c r="R569" s="40">
        <f t="shared" si="78"/>
        <v>573.600695406525</v>
      </c>
      <c r="S569" s="41">
        <f t="shared" si="79"/>
        <v>0.469998142975364</v>
      </c>
      <c r="T569" s="41">
        <f t="shared" si="80"/>
        <v>0.469998142975364</v>
      </c>
    </row>
    <row r="570" spans="1:20">
      <c r="A570">
        <v>700</v>
      </c>
      <c r="B570">
        <v>516</v>
      </c>
      <c r="C570">
        <v>448</v>
      </c>
      <c r="D570" s="14"/>
      <c r="E570" s="14" t="str">
        <f t="shared" si="72"/>
        <v/>
      </c>
      <c r="F570" s="14" t="str">
        <f t="shared" si="73"/>
        <v/>
      </c>
      <c r="G570" s="14" t="str">
        <f>IF(E570="","",ROUND(IF(E570&lt;60,E570*$M$2,IF(E570&lt;80,425+(E570-60)*$M$3,IF(E570&lt;90,540+(E570-80)*$M$4,IF(E570&lt;110,600+(E570-90)*$M$5)))),0))</f>
        <v/>
      </c>
      <c r="H570" s="14" t="str">
        <f t="shared" si="74"/>
        <v/>
      </c>
      <c r="I570" s="14">
        <f t="shared" si="75"/>
        <v>448</v>
      </c>
      <c r="J570" s="14"/>
      <c r="K570" s="14"/>
      <c r="L570" s="14"/>
      <c r="M570" s="14"/>
      <c r="N570" s="14"/>
      <c r="O570">
        <v>700</v>
      </c>
      <c r="P570">
        <f t="shared" si="76"/>
        <v>516</v>
      </c>
      <c r="Q570">
        <f t="shared" si="77"/>
        <v>448</v>
      </c>
      <c r="R570" s="40">
        <f t="shared" si="78"/>
        <v>518.090950689765</v>
      </c>
      <c r="S570" s="41">
        <f t="shared" si="79"/>
        <v>-0.408384098417269</v>
      </c>
      <c r="T570" s="41">
        <f t="shared" si="80"/>
        <v>-0.408384098417269</v>
      </c>
    </row>
    <row r="571" spans="1:20">
      <c r="A571">
        <v>701</v>
      </c>
      <c r="B571">
        <v>513</v>
      </c>
      <c r="D571" s="14"/>
      <c r="E571" s="14" t="str">
        <f t="shared" si="72"/>
        <v/>
      </c>
      <c r="F571" s="14" t="str">
        <f t="shared" si="73"/>
        <v/>
      </c>
      <c r="G571" s="14" t="str">
        <f>IF(E571="","",ROUND(IF(E571&lt;60,E571*$M$2,IF(E571&lt;80,425+(E571-60)*$M$3,IF(E571&lt;90,540+(E571-80)*$M$4,IF(E571&lt;110,600+(E571-90)*$M$5)))),0))</f>
        <v/>
      </c>
      <c r="H571" s="14" t="str">
        <f t="shared" si="74"/>
        <v/>
      </c>
      <c r="I571" s="14" t="str">
        <f t="shared" si="75"/>
        <v/>
      </c>
      <c r="J571" s="14"/>
      <c r="K571" s="14"/>
      <c r="L571" s="14"/>
      <c r="M571" s="14"/>
      <c r="N571" s="14"/>
      <c r="O571">
        <v>701</v>
      </c>
      <c r="P571">
        <f t="shared" si="76"/>
        <v>513</v>
      </c>
      <c r="Q571" t="str">
        <f t="shared" si="77"/>
        <v/>
      </c>
      <c r="R571" s="40">
        <f t="shared" si="78"/>
        <v>513</v>
      </c>
      <c r="S571" s="41">
        <f t="shared" si="79"/>
        <v>-0.488942939040879</v>
      </c>
      <c r="T571" s="41">
        <f t="shared" si="80"/>
        <v>-0.488942939040879</v>
      </c>
    </row>
    <row r="572" spans="1:20">
      <c r="A572">
        <v>702</v>
      </c>
      <c r="B572">
        <v>491</v>
      </c>
      <c r="C572">
        <v>488</v>
      </c>
      <c r="D572" s="14"/>
      <c r="E572" s="14" t="str">
        <f t="shared" si="72"/>
        <v/>
      </c>
      <c r="F572" s="14" t="str">
        <f t="shared" si="73"/>
        <v/>
      </c>
      <c r="G572" s="14" t="str">
        <f>IF(E572="","",ROUND(IF(E572&lt;60,E572*$M$2,IF(E572&lt;80,425+(E572-60)*$M$3,IF(E572&lt;90,540+(E572-80)*$M$4,IF(E572&lt;110,600+(E572-90)*$M$5)))),0))</f>
        <v/>
      </c>
      <c r="H572" s="14" t="str">
        <f t="shared" si="74"/>
        <v/>
      </c>
      <c r="I572" s="14">
        <f t="shared" si="75"/>
        <v>488</v>
      </c>
      <c r="J572" s="14"/>
      <c r="K572" s="14"/>
      <c r="L572" s="14"/>
      <c r="M572" s="14"/>
      <c r="N572" s="14"/>
      <c r="O572">
        <v>702</v>
      </c>
      <c r="P572">
        <f t="shared" si="76"/>
        <v>491</v>
      </c>
      <c r="Q572">
        <f t="shared" si="77"/>
        <v>488</v>
      </c>
      <c r="R572" s="40">
        <f t="shared" si="78"/>
        <v>564.349071287065</v>
      </c>
      <c r="S572" s="41">
        <f t="shared" si="79"/>
        <v>0.323601102743258</v>
      </c>
      <c r="T572" s="41">
        <f t="shared" si="80"/>
        <v>0.323601102743258</v>
      </c>
    </row>
    <row r="573" spans="1:20">
      <c r="A573">
        <v>703</v>
      </c>
      <c r="B573">
        <v>475</v>
      </c>
      <c r="C573">
        <v>491</v>
      </c>
      <c r="D573" s="14"/>
      <c r="E573" s="14" t="str">
        <f t="shared" si="72"/>
        <v/>
      </c>
      <c r="F573" s="14" t="str">
        <f t="shared" si="73"/>
        <v/>
      </c>
      <c r="G573" s="14" t="str">
        <f>IF(E573="","",ROUND(IF(E573&lt;60,E573*$M$2,IF(E573&lt;80,425+(E573-60)*$M$3,IF(E573&lt;90,540+(E573-80)*$M$4,IF(E573&lt;110,600+(E573-90)*$M$5)))),0))</f>
        <v/>
      </c>
      <c r="H573" s="14" t="str">
        <f t="shared" si="74"/>
        <v/>
      </c>
      <c r="I573" s="14">
        <f t="shared" si="75"/>
        <v>491</v>
      </c>
      <c r="J573" s="14"/>
      <c r="K573" s="14"/>
      <c r="L573" s="14"/>
      <c r="M573" s="14"/>
      <c r="N573" s="14"/>
      <c r="O573">
        <v>703</v>
      </c>
      <c r="P573">
        <f t="shared" si="76"/>
        <v>475</v>
      </c>
      <c r="Q573">
        <f t="shared" si="77"/>
        <v>491</v>
      </c>
      <c r="R573" s="40">
        <f t="shared" si="78"/>
        <v>567.818430331862</v>
      </c>
      <c r="S573" s="41">
        <f t="shared" si="79"/>
        <v>0.378499992830298</v>
      </c>
      <c r="T573" s="41">
        <f t="shared" si="80"/>
        <v>0.378499992830298</v>
      </c>
    </row>
    <row r="574" spans="1:20">
      <c r="A574">
        <v>704</v>
      </c>
      <c r="B574">
        <v>492</v>
      </c>
      <c r="C574">
        <v>468</v>
      </c>
      <c r="D574" s="14"/>
      <c r="E574" s="14" t="str">
        <f t="shared" si="72"/>
        <v/>
      </c>
      <c r="F574" s="14" t="str">
        <f t="shared" si="73"/>
        <v/>
      </c>
      <c r="G574" s="14" t="str">
        <f>IF(E574="","",ROUND(IF(E574&lt;60,E574*$M$2,IF(E574&lt;80,425+(E574-60)*$M$3,IF(E574&lt;90,540+(E574-80)*$M$4,IF(E574&lt;110,600+(E574-90)*$M$5)))),0))</f>
        <v/>
      </c>
      <c r="H574" s="14" t="str">
        <f t="shared" si="74"/>
        <v/>
      </c>
      <c r="I574" s="14">
        <f t="shared" si="75"/>
        <v>468</v>
      </c>
      <c r="J574" s="14"/>
      <c r="K574" s="14"/>
      <c r="L574" s="14"/>
      <c r="M574" s="14"/>
      <c r="N574" s="14"/>
      <c r="O574">
        <v>704</v>
      </c>
      <c r="P574">
        <f t="shared" si="76"/>
        <v>492</v>
      </c>
      <c r="Q574">
        <f t="shared" si="77"/>
        <v>468</v>
      </c>
      <c r="R574" s="40">
        <f t="shared" si="78"/>
        <v>541.220010988415</v>
      </c>
      <c r="S574" s="41">
        <f t="shared" si="79"/>
        <v>-0.0423914978370054</v>
      </c>
      <c r="T574" s="41">
        <f t="shared" si="80"/>
        <v>-0.0423914978370054</v>
      </c>
    </row>
    <row r="575" spans="1:20">
      <c r="A575">
        <v>705</v>
      </c>
      <c r="B575">
        <v>484</v>
      </c>
      <c r="C575">
        <v>510</v>
      </c>
      <c r="D575" s="14"/>
      <c r="E575" s="14" t="str">
        <f t="shared" si="72"/>
        <v/>
      </c>
      <c r="F575" s="14" t="str">
        <f t="shared" si="73"/>
        <v/>
      </c>
      <c r="G575" s="14" t="str">
        <f>IF(E575="","",ROUND(IF(E575&lt;60,E575*$M$2,IF(E575&lt;80,425+(E575-60)*$M$3,IF(E575&lt;90,540+(E575-80)*$M$4,IF(E575&lt;110,600+(E575-90)*$M$5)))),0))</f>
        <v/>
      </c>
      <c r="H575" s="14" t="str">
        <f t="shared" si="74"/>
        <v/>
      </c>
      <c r="I575" s="14">
        <f t="shared" si="75"/>
        <v>510</v>
      </c>
      <c r="J575" s="14"/>
      <c r="K575" s="14"/>
      <c r="L575" s="14"/>
      <c r="M575" s="14"/>
      <c r="N575" s="14"/>
      <c r="O575">
        <v>705</v>
      </c>
      <c r="P575">
        <f t="shared" si="76"/>
        <v>484</v>
      </c>
      <c r="Q575">
        <f t="shared" si="77"/>
        <v>510</v>
      </c>
      <c r="R575" s="40">
        <f t="shared" si="78"/>
        <v>589.79103761558</v>
      </c>
      <c r="S575" s="41">
        <f t="shared" si="79"/>
        <v>0.726192963381547</v>
      </c>
      <c r="T575" s="41">
        <f t="shared" si="80"/>
        <v>0.726192963381547</v>
      </c>
    </row>
    <row r="576" spans="1:20">
      <c r="A576">
        <v>706</v>
      </c>
      <c r="B576">
        <v>508</v>
      </c>
      <c r="D576" s="14"/>
      <c r="E576" s="14" t="str">
        <f t="shared" si="72"/>
        <v/>
      </c>
      <c r="F576" s="14" t="str">
        <f t="shared" si="73"/>
        <v/>
      </c>
      <c r="G576" s="14" t="str">
        <f>IF(E576="","",ROUND(IF(E576&lt;60,E576*$M$2,IF(E576&lt;80,425+(E576-60)*$M$3,IF(E576&lt;90,540+(E576-80)*$M$4,IF(E576&lt;110,600+(E576-90)*$M$5)))),0))</f>
        <v/>
      </c>
      <c r="H576" s="14" t="str">
        <f t="shared" si="74"/>
        <v/>
      </c>
      <c r="I576" s="14" t="str">
        <f t="shared" si="75"/>
        <v/>
      </c>
      <c r="J576" s="14"/>
      <c r="K576" s="14"/>
      <c r="L576" s="14"/>
      <c r="M576" s="14"/>
      <c r="N576" s="14"/>
      <c r="O576">
        <v>706</v>
      </c>
      <c r="P576">
        <f t="shared" si="76"/>
        <v>508</v>
      </c>
      <c r="Q576" t="str">
        <f t="shared" si="77"/>
        <v/>
      </c>
      <c r="R576" s="40">
        <f t="shared" si="78"/>
        <v>508</v>
      </c>
      <c r="S576" s="41">
        <f t="shared" si="79"/>
        <v>-0.56806258243634</v>
      </c>
      <c r="T576" s="41">
        <f t="shared" si="80"/>
        <v>-0.56806258243634</v>
      </c>
    </row>
    <row r="577" spans="1:20">
      <c r="A577">
        <v>708</v>
      </c>
      <c r="B577">
        <v>525</v>
      </c>
      <c r="C577">
        <v>508</v>
      </c>
      <c r="D577" s="14"/>
      <c r="E577" s="14" t="str">
        <f t="shared" si="72"/>
        <v/>
      </c>
      <c r="F577" s="14" t="str">
        <f t="shared" si="73"/>
        <v/>
      </c>
      <c r="G577" s="14" t="str">
        <f>IF(E577="","",ROUND(IF(E577&lt;60,E577*$M$2,IF(E577&lt;80,425+(E577-60)*$M$3,IF(E577&lt;90,540+(E577-80)*$M$4,IF(E577&lt;110,600+(E577-90)*$M$5)))),0))</f>
        <v/>
      </c>
      <c r="H577" s="14" t="str">
        <f t="shared" si="74"/>
        <v/>
      </c>
      <c r="I577" s="14">
        <f t="shared" si="75"/>
        <v>508</v>
      </c>
      <c r="J577" s="14"/>
      <c r="K577" s="14"/>
      <c r="L577" s="14"/>
      <c r="M577" s="14"/>
      <c r="N577" s="14"/>
      <c r="O577">
        <v>708</v>
      </c>
      <c r="P577">
        <f t="shared" si="76"/>
        <v>525</v>
      </c>
      <c r="Q577">
        <f t="shared" si="77"/>
        <v>508</v>
      </c>
      <c r="R577" s="40">
        <f t="shared" si="78"/>
        <v>587.478131585715</v>
      </c>
      <c r="S577" s="41">
        <f t="shared" si="79"/>
        <v>0.689593703323522</v>
      </c>
      <c r="T577" s="41">
        <f t="shared" si="80"/>
        <v>0.689593703323522</v>
      </c>
    </row>
    <row r="578" spans="1:20">
      <c r="A578">
        <v>709</v>
      </c>
      <c r="B578">
        <v>473</v>
      </c>
      <c r="D578" s="14"/>
      <c r="E578" s="14" t="str">
        <f t="shared" si="72"/>
        <v/>
      </c>
      <c r="F578" s="14" t="str">
        <f t="shared" si="73"/>
        <v/>
      </c>
      <c r="G578" s="14" t="str">
        <f>IF(E578="","",ROUND(IF(E578&lt;60,E578*$M$2,IF(E578&lt;80,425+(E578-60)*$M$3,IF(E578&lt;90,540+(E578-80)*$M$4,IF(E578&lt;110,600+(E578-90)*$M$5)))),0))</f>
        <v/>
      </c>
      <c r="H578" s="14" t="str">
        <f t="shared" si="74"/>
        <v/>
      </c>
      <c r="I578" s="14" t="str">
        <f t="shared" si="75"/>
        <v/>
      </c>
      <c r="J578" s="14"/>
      <c r="K578" s="14"/>
      <c r="L578" s="14"/>
      <c r="M578" s="14"/>
      <c r="N578" s="14"/>
      <c r="O578">
        <v>709</v>
      </c>
      <c r="P578">
        <f t="shared" si="76"/>
        <v>473</v>
      </c>
      <c r="Q578" t="str">
        <f t="shared" si="77"/>
        <v/>
      </c>
      <c r="R578" s="40">
        <f t="shared" si="78"/>
        <v>473</v>
      </c>
      <c r="S578" s="41">
        <f t="shared" si="79"/>
        <v>-1.12190008620457</v>
      </c>
      <c r="T578" s="41">
        <f t="shared" si="80"/>
        <v>-1.12190008620457</v>
      </c>
    </row>
    <row r="579" spans="1:20">
      <c r="A579">
        <v>710</v>
      </c>
      <c r="B579">
        <v>544</v>
      </c>
      <c r="C579">
        <v>467</v>
      </c>
      <c r="D579" s="14"/>
      <c r="E579" s="14" t="str">
        <f t="shared" ref="E579:E642" si="81">IF(D579&gt;60,D579,"")</f>
        <v/>
      </c>
      <c r="F579" s="14" t="str">
        <f t="shared" ref="F579:F642" si="82">IF(AND(D579&gt;0,D579&lt;=10),D579,"")</f>
        <v/>
      </c>
      <c r="G579" s="14" t="str">
        <f>IF(E579="","",ROUND(IF(E579&lt;60,E579*$M$2,IF(E579&lt;80,425+(E579-60)*$M$3,IF(E579&lt;90,540+(E579-80)*$M$4,IF(E579&lt;110,600+(E579-90)*$M$5)))),0))</f>
        <v/>
      </c>
      <c r="H579" s="14" t="str">
        <f t="shared" ref="H579:H642" si="83">IF(F579=7,650,"")</f>
        <v/>
      </c>
      <c r="I579" s="14">
        <f t="shared" ref="I579:I642" si="84">IF(MAX(C579,G579,H579)&lt;&gt;0,MAX(C579,G579,H579),"")</f>
        <v>467</v>
      </c>
      <c r="J579" s="14"/>
      <c r="K579" s="14"/>
      <c r="L579" s="14"/>
      <c r="M579" s="14"/>
      <c r="N579" s="14"/>
      <c r="O579">
        <v>710</v>
      </c>
      <c r="P579">
        <f t="shared" ref="P579:P642" si="85">IF(B579&lt;&gt;"",B579,"")</f>
        <v>544</v>
      </c>
      <c r="Q579">
        <f t="shared" ref="Q579:Q642" si="86">IF(C579&lt;&gt;"",C579,"")</f>
        <v>467</v>
      </c>
      <c r="R579" s="40">
        <f t="shared" ref="R579:R642" si="87">IF(Q579="",P579,MAX(P579,Q579*$M$17))</f>
        <v>544</v>
      </c>
      <c r="S579" s="41">
        <f t="shared" ref="S579:S642" si="88">IF(R579="","",(R579-$R$980)/$R$981)</f>
        <v>0.00159885001097972</v>
      </c>
      <c r="T579" s="41">
        <f t="shared" ref="T579:T642" si="89">IF(S579&lt;&gt;"",S579,$S$980)</f>
        <v>0.00159885001097972</v>
      </c>
    </row>
    <row r="580" spans="1:20">
      <c r="A580">
        <v>711</v>
      </c>
      <c r="B580">
        <v>439</v>
      </c>
      <c r="D580" s="14"/>
      <c r="E580" s="14" t="str">
        <f t="shared" si="81"/>
        <v/>
      </c>
      <c r="F580" s="14" t="str">
        <f t="shared" si="82"/>
        <v/>
      </c>
      <c r="G580" s="14" t="str">
        <f>IF(E580="","",ROUND(IF(E580&lt;60,E580*$M$2,IF(E580&lt;80,425+(E580-60)*$M$3,IF(E580&lt;90,540+(E580-80)*$M$4,IF(E580&lt;110,600+(E580-90)*$M$5)))),0))</f>
        <v/>
      </c>
      <c r="H580" s="14" t="str">
        <f t="shared" si="83"/>
        <v/>
      </c>
      <c r="I580" s="14" t="str">
        <f t="shared" si="84"/>
        <v/>
      </c>
      <c r="J580" s="14"/>
      <c r="K580" s="14"/>
      <c r="L580" s="14"/>
      <c r="M580" s="14"/>
      <c r="N580" s="14"/>
      <c r="O580">
        <v>711</v>
      </c>
      <c r="P580">
        <f t="shared" si="85"/>
        <v>439</v>
      </c>
      <c r="Q580" t="str">
        <f t="shared" si="86"/>
        <v/>
      </c>
      <c r="R580" s="40">
        <f t="shared" si="87"/>
        <v>439</v>
      </c>
      <c r="S580" s="41">
        <f t="shared" si="88"/>
        <v>-1.6599136612937</v>
      </c>
      <c r="T580" s="41">
        <f t="shared" si="89"/>
        <v>-1.6599136612937</v>
      </c>
    </row>
    <row r="581" spans="1:20">
      <c r="A581">
        <v>712</v>
      </c>
      <c r="B581">
        <v>450</v>
      </c>
      <c r="C581">
        <v>415</v>
      </c>
      <c r="D581" s="14"/>
      <c r="E581" s="14" t="str">
        <f t="shared" si="81"/>
        <v/>
      </c>
      <c r="F581" s="14" t="str">
        <f t="shared" si="82"/>
        <v/>
      </c>
      <c r="G581" s="14" t="str">
        <f>IF(E581="","",ROUND(IF(E581&lt;60,E581*$M$2,IF(E581&lt;80,425+(E581-60)*$M$3,IF(E581&lt;90,540+(E581-80)*$M$4,IF(E581&lt;110,600+(E581-90)*$M$5)))),0))</f>
        <v/>
      </c>
      <c r="H581" s="14" t="str">
        <f t="shared" si="83"/>
        <v/>
      </c>
      <c r="I581" s="14">
        <f t="shared" si="84"/>
        <v>415</v>
      </c>
      <c r="J581" s="14"/>
      <c r="K581" s="14"/>
      <c r="L581" s="14"/>
      <c r="M581" s="14"/>
      <c r="N581" s="14"/>
      <c r="O581">
        <v>712</v>
      </c>
      <c r="P581">
        <f t="shared" si="85"/>
        <v>450</v>
      </c>
      <c r="Q581">
        <f t="shared" si="86"/>
        <v>415</v>
      </c>
      <c r="R581" s="40">
        <f t="shared" si="87"/>
        <v>479.928001196992</v>
      </c>
      <c r="S581" s="41">
        <f t="shared" si="88"/>
        <v>-1.01227188937471</v>
      </c>
      <c r="T581" s="41">
        <f t="shared" si="89"/>
        <v>-1.01227188937471</v>
      </c>
    </row>
    <row r="582" spans="1:20">
      <c r="A582">
        <v>713</v>
      </c>
      <c r="B582">
        <v>543</v>
      </c>
      <c r="C582">
        <v>515</v>
      </c>
      <c r="D582" s="14"/>
      <c r="E582" s="14" t="str">
        <f t="shared" si="81"/>
        <v/>
      </c>
      <c r="F582" s="14" t="str">
        <f t="shared" si="82"/>
        <v/>
      </c>
      <c r="G582" s="14" t="str">
        <f>IF(E582="","",ROUND(IF(E582&lt;60,E582*$M$2,IF(E582&lt;80,425+(E582-60)*$M$3,IF(E582&lt;90,540+(E582-80)*$M$4,IF(E582&lt;110,600+(E582-90)*$M$5)))),0))</f>
        <v/>
      </c>
      <c r="H582" s="14" t="str">
        <f t="shared" si="83"/>
        <v/>
      </c>
      <c r="I582" s="14">
        <f t="shared" si="84"/>
        <v>515</v>
      </c>
      <c r="J582" s="14"/>
      <c r="K582" s="14"/>
      <c r="L582" s="14"/>
      <c r="M582" s="14"/>
      <c r="N582" s="14"/>
      <c r="O582">
        <v>713</v>
      </c>
      <c r="P582">
        <f t="shared" si="85"/>
        <v>543</v>
      </c>
      <c r="Q582">
        <f t="shared" si="86"/>
        <v>515</v>
      </c>
      <c r="R582" s="40">
        <f t="shared" si="87"/>
        <v>595.573302690243</v>
      </c>
      <c r="S582" s="41">
        <f t="shared" si="88"/>
        <v>0.817691113526614</v>
      </c>
      <c r="T582" s="41">
        <f t="shared" si="89"/>
        <v>0.817691113526614</v>
      </c>
    </row>
    <row r="583" spans="1:20">
      <c r="A583">
        <v>714</v>
      </c>
      <c r="B583">
        <v>451</v>
      </c>
      <c r="C583">
        <v>524</v>
      </c>
      <c r="D583" s="14"/>
      <c r="E583" s="14" t="str">
        <f t="shared" si="81"/>
        <v/>
      </c>
      <c r="F583" s="14" t="str">
        <f t="shared" si="82"/>
        <v/>
      </c>
      <c r="G583" s="14" t="str">
        <f>IF(E583="","",ROUND(IF(E583&lt;60,E583*$M$2,IF(E583&lt;80,425+(E583-60)*$M$3,IF(E583&lt;90,540+(E583-80)*$M$4,IF(E583&lt;110,600+(E583-90)*$M$5)))),0))</f>
        <v/>
      </c>
      <c r="H583" s="14" t="str">
        <f t="shared" si="83"/>
        <v/>
      </c>
      <c r="I583" s="14">
        <f t="shared" si="84"/>
        <v>524</v>
      </c>
      <c r="J583" s="14"/>
      <c r="K583" s="14"/>
      <c r="L583" s="14"/>
      <c r="M583" s="14"/>
      <c r="N583" s="14"/>
      <c r="O583">
        <v>714</v>
      </c>
      <c r="P583">
        <f t="shared" si="85"/>
        <v>451</v>
      </c>
      <c r="Q583">
        <f t="shared" si="86"/>
        <v>524</v>
      </c>
      <c r="R583" s="40">
        <f t="shared" si="87"/>
        <v>605.981379824635</v>
      </c>
      <c r="S583" s="41">
        <f t="shared" si="88"/>
        <v>0.982387783787733</v>
      </c>
      <c r="T583" s="41">
        <f t="shared" si="89"/>
        <v>0.982387783787733</v>
      </c>
    </row>
    <row r="584" spans="1:20">
      <c r="A584">
        <v>715</v>
      </c>
      <c r="B584">
        <v>485</v>
      </c>
      <c r="C584">
        <v>464</v>
      </c>
      <c r="D584" s="14"/>
      <c r="E584" s="14" t="str">
        <f t="shared" si="81"/>
        <v/>
      </c>
      <c r="F584" s="14" t="str">
        <f t="shared" si="82"/>
        <v/>
      </c>
      <c r="G584" s="14" t="str">
        <f>IF(E584="","",ROUND(IF(E584&lt;60,E584*$M$2,IF(E584&lt;80,425+(E584-60)*$M$3,IF(E584&lt;90,540+(E584-80)*$M$4,IF(E584&lt;110,600+(E584-90)*$M$5)))),0))</f>
        <v/>
      </c>
      <c r="H584" s="14" t="str">
        <f t="shared" si="83"/>
        <v/>
      </c>
      <c r="I584" s="14">
        <f t="shared" si="84"/>
        <v>464</v>
      </c>
      <c r="J584" s="14"/>
      <c r="K584" s="14"/>
      <c r="L584" s="14"/>
      <c r="M584" s="14"/>
      <c r="N584" s="14"/>
      <c r="O584">
        <v>715</v>
      </c>
      <c r="P584">
        <f t="shared" si="85"/>
        <v>485</v>
      </c>
      <c r="Q584">
        <f t="shared" si="86"/>
        <v>464</v>
      </c>
      <c r="R584" s="40">
        <f t="shared" si="87"/>
        <v>536.594198928685</v>
      </c>
      <c r="S584" s="41">
        <f t="shared" si="88"/>
        <v>-0.115590017953058</v>
      </c>
      <c r="T584" s="41">
        <f t="shared" si="89"/>
        <v>-0.115590017953058</v>
      </c>
    </row>
    <row r="585" spans="1:20">
      <c r="A585">
        <v>716</v>
      </c>
      <c r="B585">
        <v>535</v>
      </c>
      <c r="C585">
        <v>470</v>
      </c>
      <c r="D585" s="14"/>
      <c r="E585" s="14" t="str">
        <f t="shared" si="81"/>
        <v/>
      </c>
      <c r="F585" s="14" t="str">
        <f t="shared" si="82"/>
        <v/>
      </c>
      <c r="G585" s="14" t="str">
        <f>IF(E585="","",ROUND(IF(E585&lt;60,E585*$M$2,IF(E585&lt;80,425+(E585-60)*$M$3,IF(E585&lt;90,540+(E585-80)*$M$4,IF(E585&lt;110,600+(E585-90)*$M$5)))),0))</f>
        <v/>
      </c>
      <c r="H585" s="14" t="str">
        <f t="shared" si="83"/>
        <v/>
      </c>
      <c r="I585" s="14">
        <f t="shared" si="84"/>
        <v>470</v>
      </c>
      <c r="J585" s="14"/>
      <c r="K585" s="14"/>
      <c r="L585" s="14"/>
      <c r="M585" s="14"/>
      <c r="N585" s="14"/>
      <c r="O585">
        <v>716</v>
      </c>
      <c r="P585">
        <f t="shared" si="85"/>
        <v>535</v>
      </c>
      <c r="Q585">
        <f t="shared" si="86"/>
        <v>470</v>
      </c>
      <c r="R585" s="40">
        <f t="shared" si="87"/>
        <v>543.53291701828</v>
      </c>
      <c r="S585" s="41">
        <f t="shared" si="88"/>
        <v>-0.00579223777897996</v>
      </c>
      <c r="T585" s="41">
        <f t="shared" si="89"/>
        <v>-0.00579223777897996</v>
      </c>
    </row>
    <row r="586" spans="1:20">
      <c r="A586">
        <v>717</v>
      </c>
      <c r="B586">
        <v>435</v>
      </c>
      <c r="D586" s="14"/>
      <c r="E586" s="14" t="str">
        <f t="shared" si="81"/>
        <v/>
      </c>
      <c r="F586" s="14" t="str">
        <f t="shared" si="82"/>
        <v/>
      </c>
      <c r="G586" s="14" t="str">
        <f>IF(E586="","",ROUND(IF(E586&lt;60,E586*$M$2,IF(E586&lt;80,425+(E586-60)*$M$3,IF(E586&lt;90,540+(E586-80)*$M$4,IF(E586&lt;110,600+(E586-90)*$M$5)))),0))</f>
        <v/>
      </c>
      <c r="H586" s="14" t="str">
        <f t="shared" si="83"/>
        <v/>
      </c>
      <c r="I586" s="14" t="str">
        <f t="shared" si="84"/>
        <v/>
      </c>
      <c r="J586" s="14"/>
      <c r="K586" s="14"/>
      <c r="L586" s="14"/>
      <c r="M586" s="14"/>
      <c r="N586" s="14"/>
      <c r="O586">
        <v>717</v>
      </c>
      <c r="P586">
        <f t="shared" si="85"/>
        <v>435</v>
      </c>
      <c r="Q586" t="str">
        <f t="shared" si="86"/>
        <v/>
      </c>
      <c r="R586" s="40">
        <f t="shared" si="87"/>
        <v>435</v>
      </c>
      <c r="S586" s="41">
        <f t="shared" si="88"/>
        <v>-1.72320937601007</v>
      </c>
      <c r="T586" s="41">
        <f t="shared" si="89"/>
        <v>-1.72320937601007</v>
      </c>
    </row>
    <row r="587" spans="1:20">
      <c r="A587">
        <v>718</v>
      </c>
      <c r="B587">
        <v>626</v>
      </c>
      <c r="C587">
        <v>635</v>
      </c>
      <c r="D587" s="14"/>
      <c r="E587" s="14" t="str">
        <f t="shared" si="81"/>
        <v/>
      </c>
      <c r="F587" s="14" t="str">
        <f t="shared" si="82"/>
        <v/>
      </c>
      <c r="G587" s="14" t="str">
        <f>IF(E587="","",ROUND(IF(E587&lt;60,E587*$M$2,IF(E587&lt;80,425+(E587-60)*$M$3,IF(E587&lt;90,540+(E587-80)*$M$4,IF(E587&lt;110,600+(E587-90)*$M$5)))),0))</f>
        <v/>
      </c>
      <c r="H587" s="14" t="str">
        <f t="shared" si="83"/>
        <v/>
      </c>
      <c r="I587" s="14">
        <f t="shared" si="84"/>
        <v>635</v>
      </c>
      <c r="J587" s="14"/>
      <c r="K587" s="14"/>
      <c r="L587" s="14"/>
      <c r="M587" s="14"/>
      <c r="N587" s="14"/>
      <c r="O587">
        <v>718</v>
      </c>
      <c r="P587">
        <f t="shared" si="85"/>
        <v>626</v>
      </c>
      <c r="Q587">
        <f t="shared" si="86"/>
        <v>635</v>
      </c>
      <c r="R587" s="40">
        <f t="shared" si="87"/>
        <v>734.347664482144</v>
      </c>
      <c r="S587" s="41">
        <f t="shared" si="88"/>
        <v>3.0136467170082</v>
      </c>
      <c r="T587" s="41">
        <f t="shared" si="89"/>
        <v>3.0136467170082</v>
      </c>
    </row>
    <row r="588" spans="1:20">
      <c r="A588">
        <v>719</v>
      </c>
      <c r="B588">
        <v>467</v>
      </c>
      <c r="D588" s="14"/>
      <c r="E588" s="14" t="str">
        <f t="shared" si="81"/>
        <v/>
      </c>
      <c r="F588" s="14" t="str">
        <f t="shared" si="82"/>
        <v/>
      </c>
      <c r="G588" s="14" t="str">
        <f>IF(E588="","",ROUND(IF(E588&lt;60,E588*$M$2,IF(E588&lt;80,425+(E588-60)*$M$3,IF(E588&lt;90,540+(E588-80)*$M$4,IF(E588&lt;110,600+(E588-90)*$M$5)))),0))</f>
        <v/>
      </c>
      <c r="H588" s="14" t="str">
        <f t="shared" si="83"/>
        <v/>
      </c>
      <c r="I588" s="14" t="str">
        <f t="shared" si="84"/>
        <v/>
      </c>
      <c r="J588" s="14"/>
      <c r="K588" s="14"/>
      <c r="L588" s="14"/>
      <c r="M588" s="14"/>
      <c r="N588" s="14"/>
      <c r="O588">
        <v>719</v>
      </c>
      <c r="P588">
        <f t="shared" si="85"/>
        <v>467</v>
      </c>
      <c r="Q588" t="str">
        <f t="shared" si="86"/>
        <v/>
      </c>
      <c r="R588" s="40">
        <f t="shared" si="87"/>
        <v>467</v>
      </c>
      <c r="S588" s="41">
        <f t="shared" si="88"/>
        <v>-1.21684365827912</v>
      </c>
      <c r="T588" s="41">
        <f t="shared" si="89"/>
        <v>-1.21684365827912</v>
      </c>
    </row>
    <row r="589" spans="1:20">
      <c r="A589">
        <v>720</v>
      </c>
      <c r="B589">
        <v>448</v>
      </c>
      <c r="D589" s="14"/>
      <c r="E589" s="14" t="str">
        <f t="shared" si="81"/>
        <v/>
      </c>
      <c r="F589" s="14" t="str">
        <f t="shared" si="82"/>
        <v/>
      </c>
      <c r="G589" s="14" t="str">
        <f>IF(E589="","",ROUND(IF(E589&lt;60,E589*$M$2,IF(E589&lt;80,425+(E589-60)*$M$3,IF(E589&lt;90,540+(E589-80)*$M$4,IF(E589&lt;110,600+(E589-90)*$M$5)))),0))</f>
        <v/>
      </c>
      <c r="H589" s="14" t="str">
        <f t="shared" si="83"/>
        <v/>
      </c>
      <c r="I589" s="14" t="str">
        <f t="shared" si="84"/>
        <v/>
      </c>
      <c r="J589" s="14"/>
      <c r="K589" s="14"/>
      <c r="L589" s="14"/>
      <c r="M589" s="14"/>
      <c r="N589" s="14"/>
      <c r="O589">
        <v>720</v>
      </c>
      <c r="P589">
        <f t="shared" si="85"/>
        <v>448</v>
      </c>
      <c r="Q589" t="str">
        <f t="shared" si="86"/>
        <v/>
      </c>
      <c r="R589" s="40">
        <f t="shared" si="87"/>
        <v>448</v>
      </c>
      <c r="S589" s="41">
        <f t="shared" si="88"/>
        <v>-1.51749830318187</v>
      </c>
      <c r="T589" s="41">
        <f t="shared" si="89"/>
        <v>-1.51749830318187</v>
      </c>
    </row>
    <row r="590" spans="1:20">
      <c r="A590">
        <v>723</v>
      </c>
      <c r="B590">
        <v>488</v>
      </c>
      <c r="C590">
        <v>501</v>
      </c>
      <c r="D590" s="14"/>
      <c r="E590" s="14" t="str">
        <f t="shared" si="81"/>
        <v/>
      </c>
      <c r="F590" s="14" t="str">
        <f t="shared" si="82"/>
        <v/>
      </c>
      <c r="G590" s="14" t="str">
        <f>IF(E590="","",ROUND(IF(E590&lt;60,E590*$M$2,IF(E590&lt;80,425+(E590-60)*$M$3,IF(E590&lt;90,540+(E590-80)*$M$4,IF(E590&lt;110,600+(E590-90)*$M$5)))),0))</f>
        <v/>
      </c>
      <c r="H590" s="14" t="str">
        <f t="shared" si="83"/>
        <v/>
      </c>
      <c r="I590" s="14">
        <f t="shared" si="84"/>
        <v>501</v>
      </c>
      <c r="J590" s="14"/>
      <c r="K590" s="14"/>
      <c r="L590" s="14"/>
      <c r="M590" s="14"/>
      <c r="N590" s="14"/>
      <c r="O590">
        <v>723</v>
      </c>
      <c r="P590">
        <f t="shared" si="85"/>
        <v>488</v>
      </c>
      <c r="Q590">
        <f t="shared" si="86"/>
        <v>501</v>
      </c>
      <c r="R590" s="40">
        <f t="shared" si="87"/>
        <v>579.382960481188</v>
      </c>
      <c r="S590" s="41">
        <f t="shared" si="88"/>
        <v>0.561496293120429</v>
      </c>
      <c r="T590" s="41">
        <f t="shared" si="89"/>
        <v>0.561496293120429</v>
      </c>
    </row>
    <row r="591" spans="1:20">
      <c r="A591">
        <v>725</v>
      </c>
      <c r="B591">
        <v>478</v>
      </c>
      <c r="C591">
        <v>479</v>
      </c>
      <c r="D591" s="14"/>
      <c r="E591" s="14" t="str">
        <f t="shared" si="81"/>
        <v/>
      </c>
      <c r="F591" s="14" t="str">
        <f t="shared" si="82"/>
        <v/>
      </c>
      <c r="G591" s="14" t="str">
        <f>IF(E591="","",ROUND(IF(E591&lt;60,E591*$M$2,IF(E591&lt;80,425+(E591-60)*$M$3,IF(E591&lt;90,540+(E591-80)*$M$4,IF(E591&lt;110,600+(E591-90)*$M$5)))),0))</f>
        <v/>
      </c>
      <c r="H591" s="14" t="str">
        <f t="shared" si="83"/>
        <v/>
      </c>
      <c r="I591" s="14">
        <f t="shared" si="84"/>
        <v>479</v>
      </c>
      <c r="J591" s="14"/>
      <c r="K591" s="14"/>
      <c r="L591" s="14"/>
      <c r="M591" s="14"/>
      <c r="N591" s="14"/>
      <c r="O591">
        <v>725</v>
      </c>
      <c r="P591">
        <f t="shared" si="85"/>
        <v>478</v>
      </c>
      <c r="Q591">
        <f t="shared" si="86"/>
        <v>479</v>
      </c>
      <c r="R591" s="40">
        <f t="shared" si="87"/>
        <v>553.940994152672</v>
      </c>
      <c r="S591" s="41">
        <f t="shared" si="88"/>
        <v>0.15890443248214</v>
      </c>
      <c r="T591" s="41">
        <f t="shared" si="89"/>
        <v>0.15890443248214</v>
      </c>
    </row>
    <row r="592" spans="1:20">
      <c r="A592">
        <v>726</v>
      </c>
      <c r="B592">
        <v>463</v>
      </c>
      <c r="D592" s="14"/>
      <c r="E592" s="14" t="str">
        <f t="shared" si="81"/>
        <v/>
      </c>
      <c r="F592" s="14" t="str">
        <f t="shared" si="82"/>
        <v/>
      </c>
      <c r="G592" s="14" t="str">
        <f>IF(E592="","",ROUND(IF(E592&lt;60,E592*$M$2,IF(E592&lt;80,425+(E592-60)*$M$3,IF(E592&lt;90,540+(E592-80)*$M$4,IF(E592&lt;110,600+(E592-90)*$M$5)))),0))</f>
        <v/>
      </c>
      <c r="H592" s="14" t="str">
        <f t="shared" si="83"/>
        <v/>
      </c>
      <c r="I592" s="14" t="str">
        <f t="shared" si="84"/>
        <v/>
      </c>
      <c r="J592" s="14"/>
      <c r="K592" s="14"/>
      <c r="L592" s="14"/>
      <c r="M592" s="14"/>
      <c r="N592" s="14"/>
      <c r="O592">
        <v>726</v>
      </c>
      <c r="P592">
        <f t="shared" si="85"/>
        <v>463</v>
      </c>
      <c r="Q592" t="str">
        <f t="shared" si="86"/>
        <v/>
      </c>
      <c r="R592" s="40">
        <f t="shared" si="87"/>
        <v>463</v>
      </c>
      <c r="S592" s="41">
        <f t="shared" si="88"/>
        <v>-1.28013937299549</v>
      </c>
      <c r="T592" s="41">
        <f t="shared" si="89"/>
        <v>-1.28013937299549</v>
      </c>
    </row>
    <row r="593" spans="1:20">
      <c r="A593">
        <v>728</v>
      </c>
      <c r="B593">
        <v>436</v>
      </c>
      <c r="C593">
        <v>505</v>
      </c>
      <c r="D593" s="14"/>
      <c r="E593" s="14" t="str">
        <f t="shared" si="81"/>
        <v/>
      </c>
      <c r="F593" s="14" t="str">
        <f t="shared" si="82"/>
        <v/>
      </c>
      <c r="G593" s="14" t="str">
        <f>IF(E593="","",ROUND(IF(E593&lt;60,E593*$M$2,IF(E593&lt;80,425+(E593-60)*$M$3,IF(E593&lt;90,540+(E593-80)*$M$4,IF(E593&lt;110,600+(E593-90)*$M$5)))),0))</f>
        <v/>
      </c>
      <c r="H593" s="14" t="str">
        <f t="shared" si="83"/>
        <v/>
      </c>
      <c r="I593" s="14">
        <f t="shared" si="84"/>
        <v>505</v>
      </c>
      <c r="J593" s="14"/>
      <c r="K593" s="14"/>
      <c r="L593" s="14"/>
      <c r="M593" s="14"/>
      <c r="N593" s="14"/>
      <c r="O593">
        <v>728</v>
      </c>
      <c r="P593">
        <f t="shared" si="85"/>
        <v>436</v>
      </c>
      <c r="Q593">
        <f t="shared" si="86"/>
        <v>505</v>
      </c>
      <c r="R593" s="40">
        <f t="shared" si="87"/>
        <v>584.008772540918</v>
      </c>
      <c r="S593" s="41">
        <f t="shared" si="88"/>
        <v>0.634694813236482</v>
      </c>
      <c r="T593" s="41">
        <f t="shared" si="89"/>
        <v>0.634694813236482</v>
      </c>
    </row>
    <row r="594" spans="1:20">
      <c r="A594">
        <v>729</v>
      </c>
      <c r="B594">
        <v>596</v>
      </c>
      <c r="C594">
        <v>508</v>
      </c>
      <c r="D594" s="14"/>
      <c r="E594" s="14" t="str">
        <f t="shared" si="81"/>
        <v/>
      </c>
      <c r="F594" s="14" t="str">
        <f t="shared" si="82"/>
        <v/>
      </c>
      <c r="G594" s="14" t="str">
        <f>IF(E594="","",ROUND(IF(E594&lt;60,E594*$M$2,IF(E594&lt;80,425+(E594-60)*$M$3,IF(E594&lt;90,540+(E594-80)*$M$4,IF(E594&lt;110,600+(E594-90)*$M$5)))),0))</f>
        <v/>
      </c>
      <c r="H594" s="14" t="str">
        <f t="shared" si="83"/>
        <v/>
      </c>
      <c r="I594" s="14">
        <f t="shared" si="84"/>
        <v>508</v>
      </c>
      <c r="J594" s="14"/>
      <c r="K594" s="14"/>
      <c r="L594" s="14"/>
      <c r="M594" s="14"/>
      <c r="N594" s="14"/>
      <c r="O594">
        <v>729</v>
      </c>
      <c r="P594">
        <f t="shared" si="85"/>
        <v>596</v>
      </c>
      <c r="Q594">
        <f t="shared" si="86"/>
        <v>508</v>
      </c>
      <c r="R594" s="40">
        <f t="shared" si="87"/>
        <v>596</v>
      </c>
      <c r="S594" s="41">
        <f t="shared" si="88"/>
        <v>0.824443141323774</v>
      </c>
      <c r="T594" s="41">
        <f t="shared" si="89"/>
        <v>0.824443141323774</v>
      </c>
    </row>
    <row r="595" spans="1:20">
      <c r="A595">
        <v>731</v>
      </c>
      <c r="B595">
        <v>506</v>
      </c>
      <c r="C595">
        <v>465</v>
      </c>
      <c r="D595" s="14"/>
      <c r="E595" s="14" t="str">
        <f t="shared" si="81"/>
        <v/>
      </c>
      <c r="F595" s="14" t="str">
        <f t="shared" si="82"/>
        <v/>
      </c>
      <c r="G595" s="14" t="str">
        <f>IF(E595="","",ROUND(IF(E595&lt;60,E595*$M$2,IF(E595&lt;80,425+(E595-60)*$M$3,IF(E595&lt;90,540+(E595-80)*$M$4,IF(E595&lt;110,600+(E595-90)*$M$5)))),0))</f>
        <v/>
      </c>
      <c r="H595" s="14" t="str">
        <f t="shared" si="83"/>
        <v/>
      </c>
      <c r="I595" s="14">
        <f t="shared" si="84"/>
        <v>465</v>
      </c>
      <c r="J595" s="14"/>
      <c r="K595" s="14"/>
      <c r="L595" s="14"/>
      <c r="M595" s="14"/>
      <c r="N595" s="14"/>
      <c r="O595">
        <v>731</v>
      </c>
      <c r="P595">
        <f t="shared" si="85"/>
        <v>506</v>
      </c>
      <c r="Q595">
        <f t="shared" si="86"/>
        <v>465</v>
      </c>
      <c r="R595" s="40">
        <f t="shared" si="87"/>
        <v>537.750651943617</v>
      </c>
      <c r="S595" s="41">
        <f t="shared" si="88"/>
        <v>-0.0972903879240454</v>
      </c>
      <c r="T595" s="41">
        <f t="shared" si="89"/>
        <v>-0.0972903879240454</v>
      </c>
    </row>
    <row r="596" spans="1:20">
      <c r="A596">
        <v>734</v>
      </c>
      <c r="B596">
        <v>476</v>
      </c>
      <c r="D596" s="14"/>
      <c r="E596" s="14" t="str">
        <f t="shared" si="81"/>
        <v/>
      </c>
      <c r="F596" s="14" t="str">
        <f t="shared" si="82"/>
        <v/>
      </c>
      <c r="G596" s="14" t="str">
        <f>IF(E596="","",ROUND(IF(E596&lt;60,E596*$M$2,IF(E596&lt;80,425+(E596-60)*$M$3,IF(E596&lt;90,540+(E596-80)*$M$4,IF(E596&lt;110,600+(E596-90)*$M$5)))),0))</f>
        <v/>
      </c>
      <c r="H596" s="14" t="str">
        <f t="shared" si="83"/>
        <v/>
      </c>
      <c r="I596" s="14" t="str">
        <f t="shared" si="84"/>
        <v/>
      </c>
      <c r="J596" s="14"/>
      <c r="K596" s="14"/>
      <c r="L596" s="14"/>
      <c r="M596" s="14"/>
      <c r="N596" s="14"/>
      <c r="O596">
        <v>734</v>
      </c>
      <c r="P596">
        <f t="shared" si="85"/>
        <v>476</v>
      </c>
      <c r="Q596" t="str">
        <f t="shared" si="86"/>
        <v/>
      </c>
      <c r="R596" s="40">
        <f t="shared" si="87"/>
        <v>476</v>
      </c>
      <c r="S596" s="41">
        <f t="shared" si="88"/>
        <v>-1.07442830016729</v>
      </c>
      <c r="T596" s="41">
        <f t="shared" si="89"/>
        <v>-1.07442830016729</v>
      </c>
    </row>
    <row r="597" spans="1:20">
      <c r="A597">
        <v>736</v>
      </c>
      <c r="B597">
        <v>532</v>
      </c>
      <c r="C597">
        <v>476</v>
      </c>
      <c r="D597" s="14"/>
      <c r="E597" s="14" t="str">
        <f t="shared" si="81"/>
        <v/>
      </c>
      <c r="F597" s="14" t="str">
        <f t="shared" si="82"/>
        <v/>
      </c>
      <c r="G597" s="14" t="str">
        <f>IF(E597="","",ROUND(IF(E597&lt;60,E597*$M$2,IF(E597&lt;80,425+(E597-60)*$M$3,IF(E597&lt;90,540+(E597-80)*$M$4,IF(E597&lt;110,600+(E597-90)*$M$5)))),0))</f>
        <v/>
      </c>
      <c r="H597" s="14" t="str">
        <f t="shared" si="83"/>
        <v/>
      </c>
      <c r="I597" s="14">
        <f t="shared" si="84"/>
        <v>476</v>
      </c>
      <c r="J597" s="14"/>
      <c r="K597" s="14"/>
      <c r="L597" s="14"/>
      <c r="M597" s="14"/>
      <c r="N597" s="14"/>
      <c r="O597">
        <v>736</v>
      </c>
      <c r="P597">
        <f t="shared" si="85"/>
        <v>532</v>
      </c>
      <c r="Q597">
        <f t="shared" si="86"/>
        <v>476</v>
      </c>
      <c r="R597" s="40">
        <f t="shared" si="87"/>
        <v>550.471635107875</v>
      </c>
      <c r="S597" s="41">
        <f t="shared" si="88"/>
        <v>0.1040055423951</v>
      </c>
      <c r="T597" s="41">
        <f t="shared" si="89"/>
        <v>0.1040055423951</v>
      </c>
    </row>
    <row r="598" spans="1:20">
      <c r="A598">
        <v>737</v>
      </c>
      <c r="B598">
        <v>540</v>
      </c>
      <c r="C598">
        <v>440</v>
      </c>
      <c r="D598" s="14"/>
      <c r="E598" s="14" t="str">
        <f t="shared" si="81"/>
        <v/>
      </c>
      <c r="F598" s="14" t="str">
        <f t="shared" si="82"/>
        <v/>
      </c>
      <c r="G598" s="14" t="str">
        <f>IF(E598="","",ROUND(IF(E598&lt;60,E598*$M$2,IF(E598&lt;80,425+(E598-60)*$M$3,IF(E598&lt;90,540+(E598-80)*$M$4,IF(E598&lt;110,600+(E598-90)*$M$5)))),0))</f>
        <v/>
      </c>
      <c r="H598" s="14" t="str">
        <f t="shared" si="83"/>
        <v/>
      </c>
      <c r="I598" s="14">
        <f t="shared" si="84"/>
        <v>440</v>
      </c>
      <c r="J598" s="14"/>
      <c r="K598" s="14"/>
      <c r="L598" s="14"/>
      <c r="M598" s="14"/>
      <c r="N598" s="14"/>
      <c r="O598">
        <v>737</v>
      </c>
      <c r="P598">
        <f t="shared" si="85"/>
        <v>540</v>
      </c>
      <c r="Q598">
        <f t="shared" si="86"/>
        <v>440</v>
      </c>
      <c r="R598" s="40">
        <f t="shared" si="87"/>
        <v>540</v>
      </c>
      <c r="S598" s="41">
        <f t="shared" si="88"/>
        <v>-0.0616968647053891</v>
      </c>
      <c r="T598" s="41">
        <f t="shared" si="89"/>
        <v>-0.0616968647053891</v>
      </c>
    </row>
    <row r="599" spans="1:20">
      <c r="A599">
        <v>738</v>
      </c>
      <c r="B599">
        <v>606</v>
      </c>
      <c r="C599">
        <v>516</v>
      </c>
      <c r="D599" s="14"/>
      <c r="E599" s="14" t="str">
        <f t="shared" si="81"/>
        <v/>
      </c>
      <c r="F599" s="14" t="str">
        <f t="shared" si="82"/>
        <v/>
      </c>
      <c r="G599" s="14" t="str">
        <f>IF(E599="","",ROUND(IF(E599&lt;60,E599*$M$2,IF(E599&lt;80,425+(E599-60)*$M$3,IF(E599&lt;90,540+(E599-80)*$M$4,IF(E599&lt;110,600+(E599-90)*$M$5)))),0))</f>
        <v/>
      </c>
      <c r="H599" s="14" t="str">
        <f t="shared" si="83"/>
        <v/>
      </c>
      <c r="I599" s="14">
        <f t="shared" si="84"/>
        <v>516</v>
      </c>
      <c r="J599" s="14"/>
      <c r="K599" s="14"/>
      <c r="L599" s="14"/>
      <c r="M599" s="14"/>
      <c r="N599" s="14"/>
      <c r="O599">
        <v>738</v>
      </c>
      <c r="P599">
        <f t="shared" si="85"/>
        <v>606</v>
      </c>
      <c r="Q599">
        <f t="shared" si="86"/>
        <v>516</v>
      </c>
      <c r="R599" s="40">
        <f t="shared" si="87"/>
        <v>606</v>
      </c>
      <c r="S599" s="41">
        <f t="shared" si="88"/>
        <v>0.982682428114696</v>
      </c>
      <c r="T599" s="41">
        <f t="shared" si="89"/>
        <v>0.982682428114696</v>
      </c>
    </row>
    <row r="600" spans="1:20">
      <c r="A600">
        <v>739</v>
      </c>
      <c r="B600">
        <v>486</v>
      </c>
      <c r="C600">
        <v>479</v>
      </c>
      <c r="D600" s="14"/>
      <c r="E600" s="14" t="str">
        <f t="shared" si="81"/>
        <v/>
      </c>
      <c r="F600" s="14" t="str">
        <f t="shared" si="82"/>
        <v/>
      </c>
      <c r="G600" s="14" t="str">
        <f>IF(E600="","",ROUND(IF(E600&lt;60,E600*$M$2,IF(E600&lt;80,425+(E600-60)*$M$3,IF(E600&lt;90,540+(E600-80)*$M$4,IF(E600&lt;110,600+(E600-90)*$M$5)))),0))</f>
        <v/>
      </c>
      <c r="H600" s="14" t="str">
        <f t="shared" si="83"/>
        <v/>
      </c>
      <c r="I600" s="14">
        <f t="shared" si="84"/>
        <v>479</v>
      </c>
      <c r="J600" s="14"/>
      <c r="K600" s="14"/>
      <c r="L600" s="14"/>
      <c r="M600" s="14"/>
      <c r="N600" s="14"/>
      <c r="O600">
        <v>739</v>
      </c>
      <c r="P600">
        <f t="shared" si="85"/>
        <v>486</v>
      </c>
      <c r="Q600">
        <f t="shared" si="86"/>
        <v>479</v>
      </c>
      <c r="R600" s="40">
        <f t="shared" si="87"/>
        <v>553.940994152672</v>
      </c>
      <c r="S600" s="41">
        <f t="shared" si="88"/>
        <v>0.15890443248214</v>
      </c>
      <c r="T600" s="41">
        <f t="shared" si="89"/>
        <v>0.15890443248214</v>
      </c>
    </row>
    <row r="601" spans="1:20">
      <c r="A601">
        <v>740</v>
      </c>
      <c r="B601">
        <v>487</v>
      </c>
      <c r="C601">
        <v>448</v>
      </c>
      <c r="D601" s="14"/>
      <c r="E601" s="14" t="str">
        <f t="shared" si="81"/>
        <v/>
      </c>
      <c r="F601" s="14" t="str">
        <f t="shared" si="82"/>
        <v/>
      </c>
      <c r="G601" s="14" t="str">
        <f>IF(E601="","",ROUND(IF(E601&lt;60,E601*$M$2,IF(E601&lt;80,425+(E601-60)*$M$3,IF(E601&lt;90,540+(E601-80)*$M$4,IF(E601&lt;110,600+(E601-90)*$M$5)))),0))</f>
        <v/>
      </c>
      <c r="H601" s="14" t="str">
        <f t="shared" si="83"/>
        <v/>
      </c>
      <c r="I601" s="14">
        <f t="shared" si="84"/>
        <v>448</v>
      </c>
      <c r="J601" s="14"/>
      <c r="K601" s="14"/>
      <c r="L601" s="14"/>
      <c r="M601" s="14"/>
      <c r="N601" s="14"/>
      <c r="O601">
        <v>740</v>
      </c>
      <c r="P601">
        <f t="shared" si="85"/>
        <v>487</v>
      </c>
      <c r="Q601">
        <f t="shared" si="86"/>
        <v>448</v>
      </c>
      <c r="R601" s="40">
        <f t="shared" si="87"/>
        <v>518.090950689765</v>
      </c>
      <c r="S601" s="41">
        <f t="shared" si="88"/>
        <v>-0.408384098417269</v>
      </c>
      <c r="T601" s="41">
        <f t="shared" si="89"/>
        <v>-0.408384098417269</v>
      </c>
    </row>
    <row r="602" spans="1:20">
      <c r="A602">
        <v>741</v>
      </c>
      <c r="B602">
        <v>497</v>
      </c>
      <c r="D602" s="14"/>
      <c r="E602" s="14" t="str">
        <f t="shared" si="81"/>
        <v/>
      </c>
      <c r="F602" s="14" t="str">
        <f t="shared" si="82"/>
        <v/>
      </c>
      <c r="G602" s="14" t="str">
        <f>IF(E602="","",ROUND(IF(E602&lt;60,E602*$M$2,IF(E602&lt;80,425+(E602-60)*$M$3,IF(E602&lt;90,540+(E602-80)*$M$4,IF(E602&lt;110,600+(E602-90)*$M$5)))),0))</f>
        <v/>
      </c>
      <c r="H602" s="14" t="str">
        <f t="shared" si="83"/>
        <v/>
      </c>
      <c r="I602" s="14" t="str">
        <f t="shared" si="84"/>
        <v/>
      </c>
      <c r="J602" s="14"/>
      <c r="K602" s="14"/>
      <c r="L602" s="14"/>
      <c r="M602" s="14"/>
      <c r="N602" s="14"/>
      <c r="O602">
        <v>741</v>
      </c>
      <c r="P602">
        <f t="shared" si="85"/>
        <v>497</v>
      </c>
      <c r="Q602" t="str">
        <f t="shared" si="86"/>
        <v/>
      </c>
      <c r="R602" s="40">
        <f t="shared" si="87"/>
        <v>497</v>
      </c>
      <c r="S602" s="41">
        <f t="shared" si="88"/>
        <v>-0.742125797906354</v>
      </c>
      <c r="T602" s="41">
        <f t="shared" si="89"/>
        <v>-0.742125797906354</v>
      </c>
    </row>
    <row r="603" spans="1:20">
      <c r="A603">
        <v>743</v>
      </c>
      <c r="B603">
        <v>555</v>
      </c>
      <c r="C603">
        <v>506</v>
      </c>
      <c r="D603" s="14"/>
      <c r="E603" s="14" t="str">
        <f t="shared" si="81"/>
        <v/>
      </c>
      <c r="F603" s="14" t="str">
        <f t="shared" si="82"/>
        <v/>
      </c>
      <c r="G603" s="14" t="str">
        <f>IF(E603="","",ROUND(IF(E603&lt;60,E603*$M$2,IF(E603&lt;80,425+(E603-60)*$M$3,IF(E603&lt;90,540+(E603-80)*$M$4,IF(E603&lt;110,600+(E603-90)*$M$5)))),0))</f>
        <v/>
      </c>
      <c r="H603" s="14" t="str">
        <f t="shared" si="83"/>
        <v/>
      </c>
      <c r="I603" s="14">
        <f t="shared" si="84"/>
        <v>506</v>
      </c>
      <c r="J603" s="14"/>
      <c r="K603" s="14"/>
      <c r="L603" s="14"/>
      <c r="M603" s="14"/>
      <c r="N603" s="14"/>
      <c r="O603">
        <v>743</v>
      </c>
      <c r="P603">
        <f t="shared" si="85"/>
        <v>555</v>
      </c>
      <c r="Q603">
        <f t="shared" si="86"/>
        <v>506</v>
      </c>
      <c r="R603" s="40">
        <f t="shared" si="87"/>
        <v>585.16522555585</v>
      </c>
      <c r="S603" s="41">
        <f t="shared" si="88"/>
        <v>0.652994443265495</v>
      </c>
      <c r="T603" s="41">
        <f t="shared" si="89"/>
        <v>0.652994443265495</v>
      </c>
    </row>
    <row r="604" spans="1:20">
      <c r="A604">
        <v>744</v>
      </c>
      <c r="B604">
        <v>464</v>
      </c>
      <c r="C604">
        <v>438</v>
      </c>
      <c r="D604" s="14"/>
      <c r="E604" s="14" t="str">
        <f t="shared" si="81"/>
        <v/>
      </c>
      <c r="F604" s="14" t="str">
        <f t="shared" si="82"/>
        <v/>
      </c>
      <c r="G604" s="14" t="str">
        <f>IF(E604="","",ROUND(IF(E604&lt;60,E604*$M$2,IF(E604&lt;80,425+(E604-60)*$M$3,IF(E604&lt;90,540+(E604-80)*$M$4,IF(E604&lt;110,600+(E604-90)*$M$5)))),0))</f>
        <v/>
      </c>
      <c r="H604" s="14" t="str">
        <f t="shared" si="83"/>
        <v/>
      </c>
      <c r="I604" s="14">
        <f t="shared" si="84"/>
        <v>438</v>
      </c>
      <c r="J604" s="14"/>
      <c r="K604" s="14"/>
      <c r="L604" s="14"/>
      <c r="M604" s="14"/>
      <c r="N604" s="14"/>
      <c r="O604">
        <v>744</v>
      </c>
      <c r="P604">
        <f t="shared" si="85"/>
        <v>464</v>
      </c>
      <c r="Q604">
        <f t="shared" si="86"/>
        <v>438</v>
      </c>
      <c r="R604" s="40">
        <f t="shared" si="87"/>
        <v>506.526420540439</v>
      </c>
      <c r="S604" s="41">
        <f t="shared" si="88"/>
        <v>-0.591380398707402</v>
      </c>
      <c r="T604" s="41">
        <f t="shared" si="89"/>
        <v>-0.591380398707402</v>
      </c>
    </row>
    <row r="605" spans="1:20">
      <c r="A605">
        <v>745</v>
      </c>
      <c r="B605">
        <v>522</v>
      </c>
      <c r="C605">
        <v>473</v>
      </c>
      <c r="D605" s="14"/>
      <c r="E605" s="14" t="str">
        <f t="shared" si="81"/>
        <v/>
      </c>
      <c r="F605" s="14" t="str">
        <f t="shared" si="82"/>
        <v/>
      </c>
      <c r="G605" s="14" t="str">
        <f>IF(E605="","",ROUND(IF(E605&lt;60,E605*$M$2,IF(E605&lt;80,425+(E605-60)*$M$3,IF(E605&lt;90,540+(E605-80)*$M$4,IF(E605&lt;110,600+(E605-90)*$M$5)))),0))</f>
        <v/>
      </c>
      <c r="H605" s="14" t="str">
        <f t="shared" si="83"/>
        <v/>
      </c>
      <c r="I605" s="14">
        <f t="shared" si="84"/>
        <v>473</v>
      </c>
      <c r="J605" s="14"/>
      <c r="K605" s="14"/>
      <c r="L605" s="14"/>
      <c r="M605" s="14"/>
      <c r="N605" s="14"/>
      <c r="O605">
        <v>745</v>
      </c>
      <c r="P605">
        <f t="shared" si="85"/>
        <v>522</v>
      </c>
      <c r="Q605">
        <f t="shared" si="86"/>
        <v>473</v>
      </c>
      <c r="R605" s="40">
        <f t="shared" si="87"/>
        <v>547.002276063077</v>
      </c>
      <c r="S605" s="41">
        <f t="shared" si="88"/>
        <v>0.04910665230806</v>
      </c>
      <c r="T605" s="41">
        <f t="shared" si="89"/>
        <v>0.04910665230806</v>
      </c>
    </row>
    <row r="606" spans="1:20">
      <c r="A606">
        <v>746</v>
      </c>
      <c r="B606">
        <v>447</v>
      </c>
      <c r="D606" s="14"/>
      <c r="E606" s="14" t="str">
        <f t="shared" si="81"/>
        <v/>
      </c>
      <c r="F606" s="14" t="str">
        <f t="shared" si="82"/>
        <v/>
      </c>
      <c r="G606" s="14" t="str">
        <f>IF(E606="","",ROUND(IF(E606&lt;60,E606*$M$2,IF(E606&lt;80,425+(E606-60)*$M$3,IF(E606&lt;90,540+(E606-80)*$M$4,IF(E606&lt;110,600+(E606-90)*$M$5)))),0))</f>
        <v/>
      </c>
      <c r="H606" s="14" t="str">
        <f t="shared" si="83"/>
        <v/>
      </c>
      <c r="I606" s="14" t="str">
        <f t="shared" si="84"/>
        <v/>
      </c>
      <c r="J606" s="14"/>
      <c r="K606" s="14"/>
      <c r="L606" s="14"/>
      <c r="M606" s="14"/>
      <c r="N606" s="14"/>
      <c r="O606">
        <v>746</v>
      </c>
      <c r="P606">
        <f t="shared" si="85"/>
        <v>447</v>
      </c>
      <c r="Q606" t="str">
        <f t="shared" si="86"/>
        <v/>
      </c>
      <c r="R606" s="40">
        <f t="shared" si="87"/>
        <v>447</v>
      </c>
      <c r="S606" s="41">
        <f t="shared" si="88"/>
        <v>-1.53332223186096</v>
      </c>
      <c r="T606" s="41">
        <f t="shared" si="89"/>
        <v>-1.53332223186096</v>
      </c>
    </row>
    <row r="607" spans="1:20">
      <c r="A607">
        <v>747</v>
      </c>
      <c r="B607">
        <v>451</v>
      </c>
      <c r="C607">
        <v>496</v>
      </c>
      <c r="D607" s="14"/>
      <c r="E607" s="14" t="str">
        <f t="shared" si="81"/>
        <v/>
      </c>
      <c r="F607" s="14" t="str">
        <f t="shared" si="82"/>
        <v/>
      </c>
      <c r="G607" s="14" t="str">
        <f>IF(E607="","",ROUND(IF(E607&lt;60,E607*$M$2,IF(E607&lt;80,425+(E607-60)*$M$3,IF(E607&lt;90,540+(E607-80)*$M$4,IF(E607&lt;110,600+(E607-90)*$M$5)))),0))</f>
        <v/>
      </c>
      <c r="H607" s="14" t="str">
        <f t="shared" si="83"/>
        <v/>
      </c>
      <c r="I607" s="14">
        <f t="shared" si="84"/>
        <v>496</v>
      </c>
      <c r="J607" s="14"/>
      <c r="K607" s="14"/>
      <c r="L607" s="14"/>
      <c r="M607" s="14"/>
      <c r="N607" s="14"/>
      <c r="O607">
        <v>747</v>
      </c>
      <c r="P607">
        <f t="shared" si="85"/>
        <v>451</v>
      </c>
      <c r="Q607">
        <f t="shared" si="86"/>
        <v>496</v>
      </c>
      <c r="R607" s="40">
        <f t="shared" si="87"/>
        <v>573.600695406525</v>
      </c>
      <c r="S607" s="41">
        <f t="shared" si="88"/>
        <v>0.469998142975364</v>
      </c>
      <c r="T607" s="41">
        <f t="shared" si="89"/>
        <v>0.469998142975364</v>
      </c>
    </row>
    <row r="608" spans="1:20">
      <c r="A608">
        <v>748</v>
      </c>
      <c r="B608">
        <v>487</v>
      </c>
      <c r="D608" s="14"/>
      <c r="E608" s="14" t="str">
        <f t="shared" si="81"/>
        <v/>
      </c>
      <c r="F608" s="14" t="str">
        <f t="shared" si="82"/>
        <v/>
      </c>
      <c r="G608" s="14" t="str">
        <f>IF(E608="","",ROUND(IF(E608&lt;60,E608*$M$2,IF(E608&lt;80,425+(E608-60)*$M$3,IF(E608&lt;90,540+(E608-80)*$M$4,IF(E608&lt;110,600+(E608-90)*$M$5)))),0))</f>
        <v/>
      </c>
      <c r="H608" s="14" t="str">
        <f t="shared" si="83"/>
        <v/>
      </c>
      <c r="I608" s="14" t="str">
        <f t="shared" si="84"/>
        <v/>
      </c>
      <c r="J608" s="14"/>
      <c r="K608" s="14"/>
      <c r="L608" s="14"/>
      <c r="M608" s="14"/>
      <c r="N608" s="14"/>
      <c r="O608">
        <v>748</v>
      </c>
      <c r="P608">
        <f t="shared" si="85"/>
        <v>487</v>
      </c>
      <c r="Q608" t="str">
        <f t="shared" si="86"/>
        <v/>
      </c>
      <c r="R608" s="40">
        <f t="shared" si="87"/>
        <v>487</v>
      </c>
      <c r="S608" s="41">
        <f t="shared" si="88"/>
        <v>-0.900365084697276</v>
      </c>
      <c r="T608" s="41">
        <f t="shared" si="89"/>
        <v>-0.900365084697276</v>
      </c>
    </row>
    <row r="609" spans="1:20">
      <c r="A609">
        <v>749</v>
      </c>
      <c r="B609">
        <v>524</v>
      </c>
      <c r="C609">
        <v>501</v>
      </c>
      <c r="D609" s="14"/>
      <c r="E609" s="14" t="str">
        <f t="shared" si="81"/>
        <v/>
      </c>
      <c r="F609" s="14" t="str">
        <f t="shared" si="82"/>
        <v/>
      </c>
      <c r="G609" s="14" t="str">
        <f>IF(E609="","",ROUND(IF(E609&lt;60,E609*$M$2,IF(E609&lt;80,425+(E609-60)*$M$3,IF(E609&lt;90,540+(E609-80)*$M$4,IF(E609&lt;110,600+(E609-90)*$M$5)))),0))</f>
        <v/>
      </c>
      <c r="H609" s="14" t="str">
        <f t="shared" si="83"/>
        <v/>
      </c>
      <c r="I609" s="14">
        <f t="shared" si="84"/>
        <v>501</v>
      </c>
      <c r="J609" s="14"/>
      <c r="K609" s="14"/>
      <c r="L609" s="14"/>
      <c r="M609" s="14"/>
      <c r="N609" s="14"/>
      <c r="O609">
        <v>749</v>
      </c>
      <c r="P609">
        <f t="shared" si="85"/>
        <v>524</v>
      </c>
      <c r="Q609">
        <f t="shared" si="86"/>
        <v>501</v>
      </c>
      <c r="R609" s="40">
        <f t="shared" si="87"/>
        <v>579.382960481188</v>
      </c>
      <c r="S609" s="41">
        <f t="shared" si="88"/>
        <v>0.561496293120429</v>
      </c>
      <c r="T609" s="41">
        <f t="shared" si="89"/>
        <v>0.561496293120429</v>
      </c>
    </row>
    <row r="610" spans="1:20">
      <c r="A610">
        <v>750</v>
      </c>
      <c r="B610">
        <v>584</v>
      </c>
      <c r="C610">
        <v>539</v>
      </c>
      <c r="D610" s="14"/>
      <c r="E610" s="14" t="str">
        <f t="shared" si="81"/>
        <v/>
      </c>
      <c r="F610" s="14" t="str">
        <f t="shared" si="82"/>
        <v/>
      </c>
      <c r="G610" s="14" t="str">
        <f>IF(E610="","",ROUND(IF(E610&lt;60,E610*$M$2,IF(E610&lt;80,425+(E610-60)*$M$3,IF(E610&lt;90,540+(E610-80)*$M$4,IF(E610&lt;110,600+(E610-90)*$M$5)))),0))</f>
        <v/>
      </c>
      <c r="H610" s="14" t="str">
        <f t="shared" si="83"/>
        <v/>
      </c>
      <c r="I610" s="14">
        <f t="shared" si="84"/>
        <v>539</v>
      </c>
      <c r="J610" s="14"/>
      <c r="K610" s="14"/>
      <c r="L610" s="14"/>
      <c r="M610" s="14"/>
      <c r="N610" s="14"/>
      <c r="O610">
        <v>750</v>
      </c>
      <c r="P610">
        <f t="shared" si="85"/>
        <v>584</v>
      </c>
      <c r="Q610">
        <f t="shared" si="86"/>
        <v>539</v>
      </c>
      <c r="R610" s="40">
        <f t="shared" si="87"/>
        <v>623.328175048623</v>
      </c>
      <c r="S610" s="41">
        <f t="shared" si="88"/>
        <v>1.25688223422293</v>
      </c>
      <c r="T610" s="41">
        <f t="shared" si="89"/>
        <v>1.25688223422293</v>
      </c>
    </row>
    <row r="611" spans="1:20">
      <c r="A611">
        <v>751</v>
      </c>
      <c r="B611">
        <v>426</v>
      </c>
      <c r="C611">
        <v>444</v>
      </c>
      <c r="D611" s="14"/>
      <c r="E611" s="14" t="str">
        <f t="shared" si="81"/>
        <v/>
      </c>
      <c r="F611" s="14" t="str">
        <f t="shared" si="82"/>
        <v/>
      </c>
      <c r="G611" s="14" t="str">
        <f>IF(E611="","",ROUND(IF(E611&lt;60,E611*$M$2,IF(E611&lt;80,425+(E611-60)*$M$3,IF(E611&lt;90,540+(E611-80)*$M$4,IF(E611&lt;110,600+(E611-90)*$M$5)))),0))</f>
        <v/>
      </c>
      <c r="H611" s="14" t="str">
        <f t="shared" si="83"/>
        <v/>
      </c>
      <c r="I611" s="14">
        <f t="shared" si="84"/>
        <v>444</v>
      </c>
      <c r="J611" s="14"/>
      <c r="K611" s="14"/>
      <c r="L611" s="14"/>
      <c r="M611" s="14"/>
      <c r="N611" s="14"/>
      <c r="O611">
        <v>751</v>
      </c>
      <c r="P611">
        <f t="shared" si="85"/>
        <v>426</v>
      </c>
      <c r="Q611">
        <f t="shared" si="86"/>
        <v>444</v>
      </c>
      <c r="R611" s="40">
        <f t="shared" si="87"/>
        <v>513.465138630035</v>
      </c>
      <c r="S611" s="41">
        <f t="shared" si="88"/>
        <v>-0.481582618533322</v>
      </c>
      <c r="T611" s="41">
        <f t="shared" si="89"/>
        <v>-0.481582618533322</v>
      </c>
    </row>
    <row r="612" spans="1:20">
      <c r="A612">
        <v>752</v>
      </c>
      <c r="B612">
        <v>493</v>
      </c>
      <c r="D612" s="14"/>
      <c r="E612" s="14" t="str">
        <f t="shared" si="81"/>
        <v/>
      </c>
      <c r="F612" s="14" t="str">
        <f t="shared" si="82"/>
        <v/>
      </c>
      <c r="G612" s="14" t="str">
        <f>IF(E612="","",ROUND(IF(E612&lt;60,E612*$M$2,IF(E612&lt;80,425+(E612-60)*$M$3,IF(E612&lt;90,540+(E612-80)*$M$4,IF(E612&lt;110,600+(E612-90)*$M$5)))),0))</f>
        <v/>
      </c>
      <c r="H612" s="14" t="str">
        <f t="shared" si="83"/>
        <v/>
      </c>
      <c r="I612" s="14" t="str">
        <f t="shared" si="84"/>
        <v/>
      </c>
      <c r="J612" s="14"/>
      <c r="K612" s="14"/>
      <c r="L612" s="14"/>
      <c r="M612" s="14"/>
      <c r="N612" s="14"/>
      <c r="O612">
        <v>752</v>
      </c>
      <c r="P612">
        <f t="shared" si="85"/>
        <v>493</v>
      </c>
      <c r="Q612" t="str">
        <f t="shared" si="86"/>
        <v/>
      </c>
      <c r="R612" s="40">
        <f t="shared" si="87"/>
        <v>493</v>
      </c>
      <c r="S612" s="41">
        <f t="shared" si="88"/>
        <v>-0.805421512622723</v>
      </c>
      <c r="T612" s="41">
        <f t="shared" si="89"/>
        <v>-0.805421512622723</v>
      </c>
    </row>
    <row r="613" spans="1:20">
      <c r="A613">
        <v>753</v>
      </c>
      <c r="B613">
        <v>598</v>
      </c>
      <c r="C613">
        <v>565</v>
      </c>
      <c r="D613" s="14"/>
      <c r="E613" s="14" t="str">
        <f t="shared" si="81"/>
        <v/>
      </c>
      <c r="F613" s="14" t="str">
        <f t="shared" si="82"/>
        <v/>
      </c>
      <c r="G613" s="14" t="str">
        <f>IF(E613="","",ROUND(IF(E613&lt;60,E613*$M$2,IF(E613&lt;80,425+(E613-60)*$M$3,IF(E613&lt;90,540+(E613-80)*$M$4,IF(E613&lt;110,600+(E613-90)*$M$5)))),0))</f>
        <v/>
      </c>
      <c r="H613" s="14" t="str">
        <f t="shared" si="83"/>
        <v/>
      </c>
      <c r="I613" s="14">
        <f t="shared" si="84"/>
        <v>565</v>
      </c>
      <c r="J613" s="14"/>
      <c r="K613" s="14"/>
      <c r="L613" s="14"/>
      <c r="M613" s="14"/>
      <c r="N613" s="14"/>
      <c r="O613">
        <v>753</v>
      </c>
      <c r="P613">
        <f t="shared" si="85"/>
        <v>598</v>
      </c>
      <c r="Q613">
        <f t="shared" si="86"/>
        <v>565</v>
      </c>
      <c r="R613" s="40">
        <f t="shared" si="87"/>
        <v>653.395953436868</v>
      </c>
      <c r="S613" s="41">
        <f t="shared" si="88"/>
        <v>1.73267261497727</v>
      </c>
      <c r="T613" s="41">
        <f t="shared" si="89"/>
        <v>1.73267261497727</v>
      </c>
    </row>
    <row r="614" spans="1:20">
      <c r="A614">
        <v>754</v>
      </c>
      <c r="B614">
        <v>552</v>
      </c>
      <c r="C614">
        <v>513</v>
      </c>
      <c r="D614" s="14"/>
      <c r="E614" s="14" t="str">
        <f t="shared" si="81"/>
        <v/>
      </c>
      <c r="F614" s="14" t="str">
        <f t="shared" si="82"/>
        <v/>
      </c>
      <c r="G614" s="14" t="str">
        <f>IF(E614="","",ROUND(IF(E614&lt;60,E614*$M$2,IF(E614&lt;80,425+(E614-60)*$M$3,IF(E614&lt;90,540+(E614-80)*$M$4,IF(E614&lt;110,600+(E614-90)*$M$5)))),0))</f>
        <v/>
      </c>
      <c r="H614" s="14" t="str">
        <f t="shared" si="83"/>
        <v/>
      </c>
      <c r="I614" s="14">
        <f t="shared" si="84"/>
        <v>513</v>
      </c>
      <c r="J614" s="14"/>
      <c r="K614" s="14"/>
      <c r="L614" s="14"/>
      <c r="M614" s="14"/>
      <c r="N614" s="14"/>
      <c r="O614">
        <v>754</v>
      </c>
      <c r="P614">
        <f t="shared" si="85"/>
        <v>552</v>
      </c>
      <c r="Q614">
        <f t="shared" si="86"/>
        <v>513</v>
      </c>
      <c r="R614" s="40">
        <f t="shared" si="87"/>
        <v>593.260396660378</v>
      </c>
      <c r="S614" s="41">
        <f t="shared" si="88"/>
        <v>0.781091853468587</v>
      </c>
      <c r="T614" s="41">
        <f t="shared" si="89"/>
        <v>0.781091853468587</v>
      </c>
    </row>
    <row r="615" spans="1:20">
      <c r="A615">
        <v>755</v>
      </c>
      <c r="B615">
        <v>483</v>
      </c>
      <c r="C615">
        <v>408</v>
      </c>
      <c r="D615" s="14"/>
      <c r="E615" s="14" t="str">
        <f t="shared" si="81"/>
        <v/>
      </c>
      <c r="F615" s="14" t="str">
        <f t="shared" si="82"/>
        <v/>
      </c>
      <c r="G615" s="14" t="str">
        <f>IF(E615="","",ROUND(IF(E615&lt;60,E615*$M$2,IF(E615&lt;80,425+(E615-60)*$M$3,IF(E615&lt;90,540+(E615-80)*$M$4,IF(E615&lt;110,600+(E615-90)*$M$5)))),0))</f>
        <v/>
      </c>
      <c r="H615" s="14" t="str">
        <f t="shared" si="83"/>
        <v/>
      </c>
      <c r="I615" s="14">
        <f t="shared" si="84"/>
        <v>408</v>
      </c>
      <c r="J615" s="14"/>
      <c r="K615" s="14"/>
      <c r="L615" s="14"/>
      <c r="M615" s="14"/>
      <c r="N615" s="14"/>
      <c r="O615">
        <v>755</v>
      </c>
      <c r="P615">
        <f t="shared" si="85"/>
        <v>483</v>
      </c>
      <c r="Q615">
        <f t="shared" si="86"/>
        <v>408</v>
      </c>
      <c r="R615" s="40">
        <f t="shared" si="87"/>
        <v>483</v>
      </c>
      <c r="S615" s="41">
        <f t="shared" si="88"/>
        <v>-0.963660799413645</v>
      </c>
      <c r="T615" s="41">
        <f t="shared" si="89"/>
        <v>-0.963660799413645</v>
      </c>
    </row>
    <row r="616" spans="1:20">
      <c r="A616">
        <v>758</v>
      </c>
      <c r="B616">
        <v>565</v>
      </c>
      <c r="C616">
        <v>474</v>
      </c>
      <c r="D616" s="14"/>
      <c r="E616" s="14" t="str">
        <f t="shared" si="81"/>
        <v/>
      </c>
      <c r="F616" s="14" t="str">
        <f t="shared" si="82"/>
        <v/>
      </c>
      <c r="G616" s="14" t="str">
        <f>IF(E616="","",ROUND(IF(E616&lt;60,E616*$M$2,IF(E616&lt;80,425+(E616-60)*$M$3,IF(E616&lt;90,540+(E616-80)*$M$4,IF(E616&lt;110,600+(E616-90)*$M$5)))),0))</f>
        <v/>
      </c>
      <c r="H616" s="14" t="str">
        <f t="shared" si="83"/>
        <v/>
      </c>
      <c r="I616" s="14">
        <f t="shared" si="84"/>
        <v>474</v>
      </c>
      <c r="J616" s="14"/>
      <c r="K616" s="14"/>
      <c r="L616" s="14"/>
      <c r="M616" s="14"/>
      <c r="N616" s="14"/>
      <c r="O616">
        <v>758</v>
      </c>
      <c r="P616">
        <f t="shared" si="85"/>
        <v>565</v>
      </c>
      <c r="Q616">
        <f t="shared" si="86"/>
        <v>474</v>
      </c>
      <c r="R616" s="40">
        <f t="shared" si="87"/>
        <v>565</v>
      </c>
      <c r="S616" s="41">
        <f t="shared" si="88"/>
        <v>0.333901352271916</v>
      </c>
      <c r="T616" s="41">
        <f t="shared" si="89"/>
        <v>0.333901352271916</v>
      </c>
    </row>
    <row r="617" spans="1:20">
      <c r="A617">
        <v>759</v>
      </c>
      <c r="B617">
        <v>511</v>
      </c>
      <c r="C617">
        <v>459</v>
      </c>
      <c r="D617" s="14"/>
      <c r="E617" s="14" t="str">
        <f t="shared" si="81"/>
        <v/>
      </c>
      <c r="F617" s="14" t="str">
        <f t="shared" si="82"/>
        <v/>
      </c>
      <c r="G617" s="14" t="str">
        <f>IF(E617="","",ROUND(IF(E617&lt;60,E617*$M$2,IF(E617&lt;80,425+(E617-60)*$M$3,IF(E617&lt;90,540+(E617-80)*$M$4,IF(E617&lt;110,600+(E617-90)*$M$5)))),0))</f>
        <v/>
      </c>
      <c r="H617" s="14" t="str">
        <f t="shared" si="83"/>
        <v/>
      </c>
      <c r="I617" s="14">
        <f t="shared" si="84"/>
        <v>459</v>
      </c>
      <c r="J617" s="14"/>
      <c r="K617" s="14"/>
      <c r="L617" s="14"/>
      <c r="M617" s="14"/>
      <c r="N617" s="14"/>
      <c r="O617">
        <v>759</v>
      </c>
      <c r="P617">
        <f t="shared" si="85"/>
        <v>511</v>
      </c>
      <c r="Q617">
        <f t="shared" si="86"/>
        <v>459</v>
      </c>
      <c r="R617" s="40">
        <f t="shared" si="87"/>
        <v>530.811933854022</v>
      </c>
      <c r="S617" s="41">
        <f t="shared" si="88"/>
        <v>-0.207088168098125</v>
      </c>
      <c r="T617" s="41">
        <f t="shared" si="89"/>
        <v>-0.207088168098125</v>
      </c>
    </row>
    <row r="618" spans="1:20">
      <c r="A618">
        <v>760</v>
      </c>
      <c r="B618">
        <v>526</v>
      </c>
      <c r="C618">
        <v>476</v>
      </c>
      <c r="D618" s="14"/>
      <c r="E618" s="14" t="str">
        <f t="shared" si="81"/>
        <v/>
      </c>
      <c r="F618" s="14" t="str">
        <f t="shared" si="82"/>
        <v/>
      </c>
      <c r="G618" s="14" t="str">
        <f>IF(E618="","",ROUND(IF(E618&lt;60,E618*$M$2,IF(E618&lt;80,425+(E618-60)*$M$3,IF(E618&lt;90,540+(E618-80)*$M$4,IF(E618&lt;110,600+(E618-90)*$M$5)))),0))</f>
        <v/>
      </c>
      <c r="H618" s="14" t="str">
        <f t="shared" si="83"/>
        <v/>
      </c>
      <c r="I618" s="14">
        <f t="shared" si="84"/>
        <v>476</v>
      </c>
      <c r="J618" s="14"/>
      <c r="K618" s="14"/>
      <c r="L618" s="14"/>
      <c r="M618" s="14"/>
      <c r="N618" s="14"/>
      <c r="O618">
        <v>760</v>
      </c>
      <c r="P618">
        <f t="shared" si="85"/>
        <v>526</v>
      </c>
      <c r="Q618">
        <f t="shared" si="86"/>
        <v>476</v>
      </c>
      <c r="R618" s="40">
        <f t="shared" si="87"/>
        <v>550.471635107875</v>
      </c>
      <c r="S618" s="41">
        <f t="shared" si="88"/>
        <v>0.1040055423951</v>
      </c>
      <c r="T618" s="41">
        <f t="shared" si="89"/>
        <v>0.1040055423951</v>
      </c>
    </row>
    <row r="619" spans="1:20">
      <c r="A619">
        <v>761</v>
      </c>
      <c r="B619">
        <v>517</v>
      </c>
      <c r="C619">
        <v>445</v>
      </c>
      <c r="D619" s="14"/>
      <c r="E619" s="14" t="str">
        <f t="shared" si="81"/>
        <v/>
      </c>
      <c r="F619" s="14" t="str">
        <f t="shared" si="82"/>
        <v/>
      </c>
      <c r="G619" s="14" t="str">
        <f>IF(E619="","",ROUND(IF(E619&lt;60,E619*$M$2,IF(E619&lt;80,425+(E619-60)*$M$3,IF(E619&lt;90,540+(E619-80)*$M$4,IF(E619&lt;110,600+(E619-90)*$M$5)))),0))</f>
        <v/>
      </c>
      <c r="H619" s="14" t="str">
        <f t="shared" si="83"/>
        <v/>
      </c>
      <c r="I619" s="14">
        <f t="shared" si="84"/>
        <v>445</v>
      </c>
      <c r="J619" s="14"/>
      <c r="K619" s="14"/>
      <c r="L619" s="14"/>
      <c r="M619" s="14"/>
      <c r="N619" s="14"/>
      <c r="O619">
        <v>761</v>
      </c>
      <c r="P619">
        <f t="shared" si="85"/>
        <v>517</v>
      </c>
      <c r="Q619">
        <f t="shared" si="86"/>
        <v>445</v>
      </c>
      <c r="R619" s="40">
        <f t="shared" si="87"/>
        <v>517</v>
      </c>
      <c r="S619" s="41">
        <f t="shared" si="88"/>
        <v>-0.42564722432451</v>
      </c>
      <c r="T619" s="41">
        <f t="shared" si="89"/>
        <v>-0.42564722432451</v>
      </c>
    </row>
    <row r="620" spans="1:20">
      <c r="A620">
        <v>763</v>
      </c>
      <c r="B620">
        <v>537</v>
      </c>
      <c r="C620">
        <v>544</v>
      </c>
      <c r="D620" s="14"/>
      <c r="E620" s="14" t="str">
        <f t="shared" si="81"/>
        <v/>
      </c>
      <c r="F620" s="14" t="str">
        <f t="shared" si="82"/>
        <v/>
      </c>
      <c r="G620" s="14" t="str">
        <f>IF(E620="","",ROUND(IF(E620&lt;60,E620*$M$2,IF(E620&lt;80,425+(E620-60)*$M$3,IF(E620&lt;90,540+(E620-80)*$M$4,IF(E620&lt;110,600+(E620-90)*$M$5)))),0))</f>
        <v/>
      </c>
      <c r="H620" s="14" t="str">
        <f t="shared" si="83"/>
        <v/>
      </c>
      <c r="I620" s="14">
        <f t="shared" si="84"/>
        <v>544</v>
      </c>
      <c r="J620" s="14"/>
      <c r="K620" s="14"/>
      <c r="L620" s="14"/>
      <c r="M620" s="14"/>
      <c r="N620" s="14"/>
      <c r="O620">
        <v>763</v>
      </c>
      <c r="P620">
        <f t="shared" si="85"/>
        <v>537</v>
      </c>
      <c r="Q620">
        <f t="shared" si="86"/>
        <v>544</v>
      </c>
      <c r="R620" s="40">
        <f t="shared" si="87"/>
        <v>629.110440123285</v>
      </c>
      <c r="S620" s="41">
        <f t="shared" si="88"/>
        <v>1.348380384368</v>
      </c>
      <c r="T620" s="41">
        <f t="shared" si="89"/>
        <v>1.348380384368</v>
      </c>
    </row>
    <row r="621" spans="1:20">
      <c r="A621">
        <v>764</v>
      </c>
      <c r="B621">
        <v>463</v>
      </c>
      <c r="C621">
        <v>494</v>
      </c>
      <c r="D621" s="14"/>
      <c r="E621" s="14" t="str">
        <f t="shared" si="81"/>
        <v/>
      </c>
      <c r="F621" s="14" t="str">
        <f t="shared" si="82"/>
        <v/>
      </c>
      <c r="G621" s="14" t="str">
        <f>IF(E621="","",ROUND(IF(E621&lt;60,E621*$M$2,IF(E621&lt;80,425+(E621-60)*$M$3,IF(E621&lt;90,540+(E621-80)*$M$4,IF(E621&lt;110,600+(E621-90)*$M$5)))),0))</f>
        <v/>
      </c>
      <c r="H621" s="14" t="str">
        <f t="shared" si="83"/>
        <v/>
      </c>
      <c r="I621" s="14">
        <f t="shared" si="84"/>
        <v>494</v>
      </c>
      <c r="J621" s="14"/>
      <c r="K621" s="14"/>
      <c r="L621" s="14"/>
      <c r="M621" s="14"/>
      <c r="N621" s="14"/>
      <c r="O621">
        <v>764</v>
      </c>
      <c r="P621">
        <f t="shared" si="85"/>
        <v>463</v>
      </c>
      <c r="Q621">
        <f t="shared" si="86"/>
        <v>494</v>
      </c>
      <c r="R621" s="40">
        <f t="shared" si="87"/>
        <v>571.28778937666</v>
      </c>
      <c r="S621" s="41">
        <f t="shared" si="88"/>
        <v>0.433398882917336</v>
      </c>
      <c r="T621" s="41">
        <f t="shared" si="89"/>
        <v>0.433398882917336</v>
      </c>
    </row>
    <row r="622" spans="1:20">
      <c r="A622">
        <v>765</v>
      </c>
      <c r="B622">
        <v>432</v>
      </c>
      <c r="C622">
        <v>440</v>
      </c>
      <c r="D622" s="14"/>
      <c r="E622" s="14" t="str">
        <f t="shared" si="81"/>
        <v/>
      </c>
      <c r="F622" s="14" t="str">
        <f t="shared" si="82"/>
        <v/>
      </c>
      <c r="G622" s="14" t="str">
        <f>IF(E622="","",ROUND(IF(E622&lt;60,E622*$M$2,IF(E622&lt;80,425+(E622-60)*$M$3,IF(E622&lt;90,540+(E622-80)*$M$4,IF(E622&lt;110,600+(E622-90)*$M$5)))),0))</f>
        <v/>
      </c>
      <c r="H622" s="14" t="str">
        <f t="shared" si="83"/>
        <v/>
      </c>
      <c r="I622" s="14">
        <f t="shared" si="84"/>
        <v>440</v>
      </c>
      <c r="J622" s="14"/>
      <c r="K622" s="14"/>
      <c r="L622" s="14"/>
      <c r="M622" s="14"/>
      <c r="N622" s="14"/>
      <c r="O622">
        <v>765</v>
      </c>
      <c r="P622">
        <f t="shared" si="85"/>
        <v>432</v>
      </c>
      <c r="Q622">
        <f t="shared" si="86"/>
        <v>440</v>
      </c>
      <c r="R622" s="40">
        <f t="shared" si="87"/>
        <v>508.839326570304</v>
      </c>
      <c r="S622" s="41">
        <f t="shared" si="88"/>
        <v>-0.554781138649375</v>
      </c>
      <c r="T622" s="41">
        <f t="shared" si="89"/>
        <v>-0.554781138649375</v>
      </c>
    </row>
    <row r="623" spans="1:20">
      <c r="A623">
        <v>767</v>
      </c>
      <c r="B623">
        <v>489</v>
      </c>
      <c r="C623">
        <v>487</v>
      </c>
      <c r="D623" s="14"/>
      <c r="E623" s="14" t="str">
        <f t="shared" si="81"/>
        <v/>
      </c>
      <c r="F623" s="14" t="str">
        <f t="shared" si="82"/>
        <v/>
      </c>
      <c r="G623" s="14" t="str">
        <f>IF(E623="","",ROUND(IF(E623&lt;60,E623*$M$2,IF(E623&lt;80,425+(E623-60)*$M$3,IF(E623&lt;90,540+(E623-80)*$M$4,IF(E623&lt;110,600+(E623-90)*$M$5)))),0))</f>
        <v/>
      </c>
      <c r="H623" s="14" t="str">
        <f t="shared" si="83"/>
        <v/>
      </c>
      <c r="I623" s="14">
        <f t="shared" si="84"/>
        <v>487</v>
      </c>
      <c r="J623" s="14"/>
      <c r="K623" s="14"/>
      <c r="L623" s="14"/>
      <c r="M623" s="14"/>
      <c r="N623" s="14"/>
      <c r="O623">
        <v>767</v>
      </c>
      <c r="P623">
        <f t="shared" si="85"/>
        <v>489</v>
      </c>
      <c r="Q623">
        <f t="shared" si="86"/>
        <v>487</v>
      </c>
      <c r="R623" s="40">
        <f t="shared" si="87"/>
        <v>563.192618272132</v>
      </c>
      <c r="S623" s="41">
        <f t="shared" si="88"/>
        <v>0.305301472714245</v>
      </c>
      <c r="T623" s="41">
        <f t="shared" si="89"/>
        <v>0.305301472714245</v>
      </c>
    </row>
    <row r="624" spans="1:20">
      <c r="A624">
        <v>768</v>
      </c>
      <c r="B624">
        <v>498</v>
      </c>
      <c r="C624">
        <v>435</v>
      </c>
      <c r="D624" s="14"/>
      <c r="E624" s="14" t="str">
        <f t="shared" si="81"/>
        <v/>
      </c>
      <c r="F624" s="14" t="str">
        <f t="shared" si="82"/>
        <v/>
      </c>
      <c r="G624" s="14" t="str">
        <f>IF(E624="","",ROUND(IF(E624&lt;60,E624*$M$2,IF(E624&lt;80,425+(E624-60)*$M$3,IF(E624&lt;90,540+(E624-80)*$M$4,IF(E624&lt;110,600+(E624-90)*$M$5)))),0))</f>
        <v/>
      </c>
      <c r="H624" s="14" t="str">
        <f t="shared" si="83"/>
        <v/>
      </c>
      <c r="I624" s="14">
        <f t="shared" si="84"/>
        <v>435</v>
      </c>
      <c r="J624" s="14"/>
      <c r="K624" s="14"/>
      <c r="L624" s="14"/>
      <c r="M624" s="14"/>
      <c r="N624" s="14"/>
      <c r="O624">
        <v>768</v>
      </c>
      <c r="P624">
        <f t="shared" si="85"/>
        <v>498</v>
      </c>
      <c r="Q624">
        <f t="shared" si="86"/>
        <v>435</v>
      </c>
      <c r="R624" s="40">
        <f t="shared" si="87"/>
        <v>503.057061495642</v>
      </c>
      <c r="S624" s="41">
        <f t="shared" si="88"/>
        <v>-0.646279288794441</v>
      </c>
      <c r="T624" s="41">
        <f t="shared" si="89"/>
        <v>-0.646279288794441</v>
      </c>
    </row>
    <row r="625" spans="1:20">
      <c r="A625">
        <v>769</v>
      </c>
      <c r="B625">
        <v>496</v>
      </c>
      <c r="C625">
        <v>517</v>
      </c>
      <c r="D625" s="14"/>
      <c r="E625" s="14" t="str">
        <f t="shared" si="81"/>
        <v/>
      </c>
      <c r="F625" s="14" t="str">
        <f t="shared" si="82"/>
        <v/>
      </c>
      <c r="G625" s="14" t="str">
        <f>IF(E625="","",ROUND(IF(E625&lt;60,E625*$M$2,IF(E625&lt;80,425+(E625-60)*$M$3,IF(E625&lt;90,540+(E625-80)*$M$4,IF(E625&lt;110,600+(E625-90)*$M$5)))),0))</f>
        <v/>
      </c>
      <c r="H625" s="14" t="str">
        <f t="shared" si="83"/>
        <v/>
      </c>
      <c r="I625" s="14">
        <f t="shared" si="84"/>
        <v>517</v>
      </c>
      <c r="J625" s="14"/>
      <c r="K625" s="14"/>
      <c r="L625" s="14"/>
      <c r="M625" s="14"/>
      <c r="N625" s="14"/>
      <c r="O625">
        <v>769</v>
      </c>
      <c r="P625">
        <f t="shared" si="85"/>
        <v>496</v>
      </c>
      <c r="Q625">
        <f t="shared" si="86"/>
        <v>517</v>
      </c>
      <c r="R625" s="40">
        <f t="shared" si="87"/>
        <v>597.886208720108</v>
      </c>
      <c r="S625" s="41">
        <f t="shared" si="88"/>
        <v>0.85429037358464</v>
      </c>
      <c r="T625" s="41">
        <f t="shared" si="89"/>
        <v>0.85429037358464</v>
      </c>
    </row>
    <row r="626" spans="1:20">
      <c r="A626">
        <v>770</v>
      </c>
      <c r="B626">
        <v>542</v>
      </c>
      <c r="C626">
        <v>519</v>
      </c>
      <c r="D626" s="14"/>
      <c r="E626" s="14" t="str">
        <f t="shared" si="81"/>
        <v/>
      </c>
      <c r="F626" s="14" t="str">
        <f t="shared" si="82"/>
        <v/>
      </c>
      <c r="G626" s="14" t="str">
        <f>IF(E626="","",ROUND(IF(E626&lt;60,E626*$M$2,IF(E626&lt;80,425+(E626-60)*$M$3,IF(E626&lt;90,540+(E626-80)*$M$4,IF(E626&lt;110,600+(E626-90)*$M$5)))),0))</f>
        <v/>
      </c>
      <c r="H626" s="14" t="str">
        <f t="shared" si="83"/>
        <v/>
      </c>
      <c r="I626" s="14">
        <f t="shared" si="84"/>
        <v>519</v>
      </c>
      <c r="J626" s="14"/>
      <c r="K626" s="14"/>
      <c r="L626" s="14"/>
      <c r="M626" s="14"/>
      <c r="N626" s="14"/>
      <c r="O626">
        <v>770</v>
      </c>
      <c r="P626">
        <f t="shared" si="85"/>
        <v>542</v>
      </c>
      <c r="Q626">
        <f t="shared" si="86"/>
        <v>519</v>
      </c>
      <c r="R626" s="40">
        <f t="shared" si="87"/>
        <v>600.199114749973</v>
      </c>
      <c r="S626" s="41">
        <f t="shared" si="88"/>
        <v>0.890889633642667</v>
      </c>
      <c r="T626" s="41">
        <f t="shared" si="89"/>
        <v>0.890889633642667</v>
      </c>
    </row>
    <row r="627" spans="1:20">
      <c r="A627">
        <v>771</v>
      </c>
      <c r="B627">
        <v>498</v>
      </c>
      <c r="D627" s="14"/>
      <c r="E627" s="14" t="str">
        <f t="shared" si="81"/>
        <v/>
      </c>
      <c r="F627" s="14" t="str">
        <f t="shared" si="82"/>
        <v/>
      </c>
      <c r="G627" s="14" t="str">
        <f>IF(E627="","",ROUND(IF(E627&lt;60,E627*$M$2,IF(E627&lt;80,425+(E627-60)*$M$3,IF(E627&lt;90,540+(E627-80)*$M$4,IF(E627&lt;110,600+(E627-90)*$M$5)))),0))</f>
        <v/>
      </c>
      <c r="H627" s="14" t="str">
        <f t="shared" si="83"/>
        <v/>
      </c>
      <c r="I627" s="14" t="str">
        <f t="shared" si="84"/>
        <v/>
      </c>
      <c r="J627" s="14"/>
      <c r="K627" s="14"/>
      <c r="L627" s="14"/>
      <c r="M627" s="14"/>
      <c r="N627" s="14"/>
      <c r="O627">
        <v>771</v>
      </c>
      <c r="P627">
        <f t="shared" si="85"/>
        <v>498</v>
      </c>
      <c r="Q627" t="str">
        <f t="shared" si="86"/>
        <v/>
      </c>
      <c r="R627" s="40">
        <f t="shared" si="87"/>
        <v>498</v>
      </c>
      <c r="S627" s="41">
        <f t="shared" si="88"/>
        <v>-0.726301869227262</v>
      </c>
      <c r="T627" s="41">
        <f t="shared" si="89"/>
        <v>-0.726301869227262</v>
      </c>
    </row>
    <row r="628" spans="1:20">
      <c r="A628">
        <v>772</v>
      </c>
      <c r="D628" s="14"/>
      <c r="E628" s="14" t="str">
        <f t="shared" si="81"/>
        <v/>
      </c>
      <c r="F628" s="14" t="str">
        <f t="shared" si="82"/>
        <v/>
      </c>
      <c r="G628" s="14" t="str">
        <f>IF(E628="","",ROUND(IF(E628&lt;60,E628*$M$2,IF(E628&lt;80,425+(E628-60)*$M$3,IF(E628&lt;90,540+(E628-80)*$M$4,IF(E628&lt;110,600+(E628-90)*$M$5)))),0))</f>
        <v/>
      </c>
      <c r="H628" s="14" t="str">
        <f t="shared" si="83"/>
        <v/>
      </c>
      <c r="I628" s="14" t="str">
        <f t="shared" si="84"/>
        <v/>
      </c>
      <c r="J628" s="14"/>
      <c r="K628" s="14"/>
      <c r="L628" s="14"/>
      <c r="M628" s="14"/>
      <c r="N628" s="14"/>
      <c r="O628">
        <v>772</v>
      </c>
      <c r="P628" t="str">
        <f t="shared" si="85"/>
        <v/>
      </c>
      <c r="Q628" t="str">
        <f t="shared" si="86"/>
        <v/>
      </c>
      <c r="R628" s="40" t="str">
        <f t="shared" si="87"/>
        <v/>
      </c>
      <c r="S628" s="41" t="str">
        <f t="shared" si="88"/>
        <v/>
      </c>
      <c r="T628" s="41">
        <f t="shared" si="89"/>
        <v>-0.0423914978370054</v>
      </c>
    </row>
    <row r="629" spans="1:20">
      <c r="A629">
        <v>774</v>
      </c>
      <c r="B629">
        <v>566</v>
      </c>
      <c r="C629">
        <v>501</v>
      </c>
      <c r="D629" s="14"/>
      <c r="E629" s="14" t="str">
        <f t="shared" si="81"/>
        <v/>
      </c>
      <c r="F629" s="14" t="str">
        <f t="shared" si="82"/>
        <v/>
      </c>
      <c r="G629" s="14" t="str">
        <f>IF(E629="","",ROUND(IF(E629&lt;60,E629*$M$2,IF(E629&lt;80,425+(E629-60)*$M$3,IF(E629&lt;90,540+(E629-80)*$M$4,IF(E629&lt;110,600+(E629-90)*$M$5)))),0))</f>
        <v/>
      </c>
      <c r="H629" s="14" t="str">
        <f t="shared" si="83"/>
        <v/>
      </c>
      <c r="I629" s="14">
        <f t="shared" si="84"/>
        <v>501</v>
      </c>
      <c r="J629" s="14"/>
      <c r="K629" s="14"/>
      <c r="L629" s="14"/>
      <c r="M629" s="14"/>
      <c r="N629" s="14"/>
      <c r="O629">
        <v>774</v>
      </c>
      <c r="P629">
        <f t="shared" si="85"/>
        <v>566</v>
      </c>
      <c r="Q629">
        <f t="shared" si="86"/>
        <v>501</v>
      </c>
      <c r="R629" s="40">
        <f t="shared" si="87"/>
        <v>579.382960481188</v>
      </c>
      <c r="S629" s="41">
        <f t="shared" si="88"/>
        <v>0.561496293120429</v>
      </c>
      <c r="T629" s="41">
        <f t="shared" si="89"/>
        <v>0.561496293120429</v>
      </c>
    </row>
    <row r="630" spans="1:20">
      <c r="A630">
        <v>775</v>
      </c>
      <c r="B630">
        <v>460</v>
      </c>
      <c r="D630" s="14"/>
      <c r="E630" s="14" t="str">
        <f t="shared" si="81"/>
        <v/>
      </c>
      <c r="F630" s="14" t="str">
        <f t="shared" si="82"/>
        <v/>
      </c>
      <c r="G630" s="14" t="str">
        <f>IF(E630="","",ROUND(IF(E630&lt;60,E630*$M$2,IF(E630&lt;80,425+(E630-60)*$M$3,IF(E630&lt;90,540+(E630-80)*$M$4,IF(E630&lt;110,600+(E630-90)*$M$5)))),0))</f>
        <v/>
      </c>
      <c r="H630" s="14" t="str">
        <f t="shared" si="83"/>
        <v/>
      </c>
      <c r="I630" s="14" t="str">
        <f t="shared" si="84"/>
        <v/>
      </c>
      <c r="J630" s="14"/>
      <c r="K630" s="14"/>
      <c r="L630" s="14"/>
      <c r="M630" s="14"/>
      <c r="N630" s="14"/>
      <c r="O630">
        <v>775</v>
      </c>
      <c r="P630">
        <f t="shared" si="85"/>
        <v>460</v>
      </c>
      <c r="Q630" t="str">
        <f t="shared" si="86"/>
        <v/>
      </c>
      <c r="R630" s="40">
        <f t="shared" si="87"/>
        <v>460</v>
      </c>
      <c r="S630" s="41">
        <f t="shared" si="88"/>
        <v>-1.32761115903277</v>
      </c>
      <c r="T630" s="41">
        <f t="shared" si="89"/>
        <v>-1.32761115903277</v>
      </c>
    </row>
    <row r="631" spans="1:20">
      <c r="A631">
        <v>777</v>
      </c>
      <c r="B631">
        <v>521</v>
      </c>
      <c r="C631">
        <v>444</v>
      </c>
      <c r="D631" s="14"/>
      <c r="E631" s="14" t="str">
        <f t="shared" si="81"/>
        <v/>
      </c>
      <c r="F631" s="14" t="str">
        <f t="shared" si="82"/>
        <v/>
      </c>
      <c r="G631" s="14" t="str">
        <f>IF(E631="","",ROUND(IF(E631&lt;60,E631*$M$2,IF(E631&lt;80,425+(E631-60)*$M$3,IF(E631&lt;90,540+(E631-80)*$M$4,IF(E631&lt;110,600+(E631-90)*$M$5)))),0))</f>
        <v/>
      </c>
      <c r="H631" s="14" t="str">
        <f t="shared" si="83"/>
        <v/>
      </c>
      <c r="I631" s="14">
        <f t="shared" si="84"/>
        <v>444</v>
      </c>
      <c r="J631" s="14"/>
      <c r="K631" s="14"/>
      <c r="L631" s="14"/>
      <c r="M631" s="14"/>
      <c r="N631" s="14"/>
      <c r="O631">
        <v>777</v>
      </c>
      <c r="P631">
        <f t="shared" si="85"/>
        <v>521</v>
      </c>
      <c r="Q631">
        <f t="shared" si="86"/>
        <v>444</v>
      </c>
      <c r="R631" s="40">
        <f t="shared" si="87"/>
        <v>521</v>
      </c>
      <c r="S631" s="41">
        <f t="shared" si="88"/>
        <v>-0.362351509608141</v>
      </c>
      <c r="T631" s="41">
        <f t="shared" si="89"/>
        <v>-0.362351509608141</v>
      </c>
    </row>
    <row r="632" spans="1:20">
      <c r="A632">
        <v>778</v>
      </c>
      <c r="B632">
        <v>437</v>
      </c>
      <c r="C632">
        <v>404</v>
      </c>
      <c r="D632" s="14"/>
      <c r="E632" s="14" t="str">
        <f t="shared" si="81"/>
        <v/>
      </c>
      <c r="F632" s="14" t="str">
        <f t="shared" si="82"/>
        <v/>
      </c>
      <c r="G632" s="14" t="str">
        <f>IF(E632="","",ROUND(IF(E632&lt;60,E632*$M$2,IF(E632&lt;80,425+(E632-60)*$M$3,IF(E632&lt;90,540+(E632-80)*$M$4,IF(E632&lt;110,600+(E632-90)*$M$5)))),0))</f>
        <v/>
      </c>
      <c r="H632" s="14" t="str">
        <f t="shared" si="83"/>
        <v/>
      </c>
      <c r="I632" s="14">
        <f t="shared" si="84"/>
        <v>404</v>
      </c>
      <c r="J632" s="14"/>
      <c r="K632" s="14"/>
      <c r="L632" s="14"/>
      <c r="M632" s="14"/>
      <c r="N632" s="14"/>
      <c r="O632">
        <v>778</v>
      </c>
      <c r="P632">
        <f t="shared" si="85"/>
        <v>437</v>
      </c>
      <c r="Q632">
        <f t="shared" si="86"/>
        <v>404</v>
      </c>
      <c r="R632" s="40">
        <f t="shared" si="87"/>
        <v>467.207018032734</v>
      </c>
      <c r="S632" s="41">
        <f t="shared" si="88"/>
        <v>-1.21356781969385</v>
      </c>
      <c r="T632" s="41">
        <f t="shared" si="89"/>
        <v>-1.21356781969385</v>
      </c>
    </row>
    <row r="633" spans="1:20">
      <c r="A633">
        <v>779</v>
      </c>
      <c r="B633">
        <v>609</v>
      </c>
      <c r="C633">
        <v>565</v>
      </c>
      <c r="D633" s="14"/>
      <c r="E633" s="14" t="str">
        <f t="shared" si="81"/>
        <v/>
      </c>
      <c r="F633" s="14" t="str">
        <f t="shared" si="82"/>
        <v/>
      </c>
      <c r="G633" s="14" t="str">
        <f>IF(E633="","",ROUND(IF(E633&lt;60,E633*$M$2,IF(E633&lt;80,425+(E633-60)*$M$3,IF(E633&lt;90,540+(E633-80)*$M$4,IF(E633&lt;110,600+(E633-90)*$M$5)))),0))</f>
        <v/>
      </c>
      <c r="H633" s="14" t="str">
        <f t="shared" si="83"/>
        <v/>
      </c>
      <c r="I633" s="14">
        <f t="shared" si="84"/>
        <v>565</v>
      </c>
      <c r="J633" s="14"/>
      <c r="K633" s="14"/>
      <c r="L633" s="14"/>
      <c r="M633" s="14"/>
      <c r="N633" s="14"/>
      <c r="O633">
        <v>779</v>
      </c>
      <c r="P633">
        <f t="shared" si="85"/>
        <v>609</v>
      </c>
      <c r="Q633">
        <f t="shared" si="86"/>
        <v>565</v>
      </c>
      <c r="R633" s="40">
        <f t="shared" si="87"/>
        <v>653.395953436868</v>
      </c>
      <c r="S633" s="41">
        <f t="shared" si="88"/>
        <v>1.73267261497727</v>
      </c>
      <c r="T633" s="41">
        <f t="shared" si="89"/>
        <v>1.73267261497727</v>
      </c>
    </row>
    <row r="634" spans="1:20">
      <c r="A634">
        <v>780</v>
      </c>
      <c r="B634">
        <v>488</v>
      </c>
      <c r="C634">
        <v>461</v>
      </c>
      <c r="D634" s="14"/>
      <c r="E634" s="14" t="str">
        <f t="shared" si="81"/>
        <v/>
      </c>
      <c r="F634" s="14" t="str">
        <f t="shared" si="82"/>
        <v/>
      </c>
      <c r="G634" s="14" t="str">
        <f>IF(E634="","",ROUND(IF(E634&lt;60,E634*$M$2,IF(E634&lt;80,425+(E634-60)*$M$3,IF(E634&lt;90,540+(E634-80)*$M$4,IF(E634&lt;110,600+(E634-90)*$M$5)))),0))</f>
        <v/>
      </c>
      <c r="H634" s="14" t="str">
        <f t="shared" si="83"/>
        <v/>
      </c>
      <c r="I634" s="14">
        <f t="shared" si="84"/>
        <v>461</v>
      </c>
      <c r="J634" s="14"/>
      <c r="K634" s="14"/>
      <c r="L634" s="14"/>
      <c r="M634" s="14"/>
      <c r="N634" s="14"/>
      <c r="O634">
        <v>780</v>
      </c>
      <c r="P634">
        <f t="shared" si="85"/>
        <v>488</v>
      </c>
      <c r="Q634">
        <f t="shared" si="86"/>
        <v>461</v>
      </c>
      <c r="R634" s="40">
        <f t="shared" si="87"/>
        <v>533.124839883887</v>
      </c>
      <c r="S634" s="41">
        <f t="shared" si="88"/>
        <v>-0.170488908040098</v>
      </c>
      <c r="T634" s="41">
        <f t="shared" si="89"/>
        <v>-0.170488908040098</v>
      </c>
    </row>
    <row r="635" spans="1:20">
      <c r="A635">
        <v>781</v>
      </c>
      <c r="B635">
        <v>505</v>
      </c>
      <c r="C635">
        <v>485</v>
      </c>
      <c r="D635" s="14"/>
      <c r="E635" s="14" t="str">
        <f t="shared" si="81"/>
        <v/>
      </c>
      <c r="F635" s="14" t="str">
        <f t="shared" si="82"/>
        <v/>
      </c>
      <c r="G635" s="14" t="str">
        <f>IF(E635="","",ROUND(IF(E635&lt;60,E635*$M$2,IF(E635&lt;80,425+(E635-60)*$M$3,IF(E635&lt;90,540+(E635-80)*$M$4,IF(E635&lt;110,600+(E635-90)*$M$5)))),0))</f>
        <v/>
      </c>
      <c r="H635" s="14" t="str">
        <f t="shared" si="83"/>
        <v/>
      </c>
      <c r="I635" s="14">
        <f t="shared" si="84"/>
        <v>485</v>
      </c>
      <c r="J635" s="14"/>
      <c r="K635" s="14"/>
      <c r="L635" s="14"/>
      <c r="M635" s="14"/>
      <c r="N635" s="14"/>
      <c r="O635">
        <v>781</v>
      </c>
      <c r="P635">
        <f t="shared" si="85"/>
        <v>505</v>
      </c>
      <c r="Q635">
        <f t="shared" si="86"/>
        <v>485</v>
      </c>
      <c r="R635" s="40">
        <f t="shared" si="87"/>
        <v>560.879712242267</v>
      </c>
      <c r="S635" s="41">
        <f t="shared" si="88"/>
        <v>0.268702212656218</v>
      </c>
      <c r="T635" s="41">
        <f t="shared" si="89"/>
        <v>0.268702212656218</v>
      </c>
    </row>
    <row r="636" spans="1:20">
      <c r="A636">
        <v>782</v>
      </c>
      <c r="B636">
        <v>521</v>
      </c>
      <c r="C636">
        <v>427</v>
      </c>
      <c r="D636" s="14"/>
      <c r="E636" s="14" t="str">
        <f t="shared" si="81"/>
        <v/>
      </c>
      <c r="F636" s="14" t="str">
        <f t="shared" si="82"/>
        <v/>
      </c>
      <c r="G636" s="14" t="str">
        <f>IF(E636="","",ROUND(IF(E636&lt;60,E636*$M$2,IF(E636&lt;80,425+(E636-60)*$M$3,IF(E636&lt;90,540+(E636-80)*$M$4,IF(E636&lt;110,600+(E636-90)*$M$5)))),0))</f>
        <v/>
      </c>
      <c r="H636" s="14" t="str">
        <f t="shared" si="83"/>
        <v/>
      </c>
      <c r="I636" s="14">
        <f t="shared" si="84"/>
        <v>427</v>
      </c>
      <c r="J636" s="14"/>
      <c r="K636" s="14"/>
      <c r="L636" s="14"/>
      <c r="M636" s="14"/>
      <c r="N636" s="14"/>
      <c r="O636">
        <v>782</v>
      </c>
      <c r="P636">
        <f t="shared" si="85"/>
        <v>521</v>
      </c>
      <c r="Q636">
        <f t="shared" si="86"/>
        <v>427</v>
      </c>
      <c r="R636" s="40">
        <f t="shared" si="87"/>
        <v>521</v>
      </c>
      <c r="S636" s="41">
        <f t="shared" si="88"/>
        <v>-0.362351509608141</v>
      </c>
      <c r="T636" s="41">
        <f t="shared" si="89"/>
        <v>-0.362351509608141</v>
      </c>
    </row>
    <row r="637" spans="1:20">
      <c r="A637">
        <v>783</v>
      </c>
      <c r="B637">
        <v>499</v>
      </c>
      <c r="C637">
        <v>428</v>
      </c>
      <c r="D637" s="14"/>
      <c r="E637" s="14" t="str">
        <f t="shared" si="81"/>
        <v/>
      </c>
      <c r="F637" s="14" t="str">
        <f t="shared" si="82"/>
        <v/>
      </c>
      <c r="G637" s="14" t="str">
        <f>IF(E637="","",ROUND(IF(E637&lt;60,E637*$M$2,IF(E637&lt;80,425+(E637-60)*$M$3,IF(E637&lt;90,540+(E637-80)*$M$4,IF(E637&lt;110,600+(E637-90)*$M$5)))),0))</f>
        <v/>
      </c>
      <c r="H637" s="14" t="str">
        <f t="shared" si="83"/>
        <v/>
      </c>
      <c r="I637" s="14">
        <f t="shared" si="84"/>
        <v>428</v>
      </c>
      <c r="J637" s="14"/>
      <c r="K637" s="14"/>
      <c r="L637" s="14"/>
      <c r="M637" s="14"/>
      <c r="N637" s="14"/>
      <c r="O637">
        <v>783</v>
      </c>
      <c r="P637">
        <f t="shared" si="85"/>
        <v>499</v>
      </c>
      <c r="Q637">
        <f t="shared" si="86"/>
        <v>428</v>
      </c>
      <c r="R637" s="40">
        <f t="shared" si="87"/>
        <v>499</v>
      </c>
      <c r="S637" s="41">
        <f t="shared" si="88"/>
        <v>-0.710477940548169</v>
      </c>
      <c r="T637" s="41">
        <f t="shared" si="89"/>
        <v>-0.710477940548169</v>
      </c>
    </row>
    <row r="638" spans="1:20">
      <c r="A638">
        <v>784</v>
      </c>
      <c r="B638">
        <v>543</v>
      </c>
      <c r="C638">
        <v>512</v>
      </c>
      <c r="D638" s="14"/>
      <c r="E638" s="14" t="str">
        <f t="shared" si="81"/>
        <v/>
      </c>
      <c r="F638" s="14" t="str">
        <f t="shared" si="82"/>
        <v/>
      </c>
      <c r="G638" s="14" t="str">
        <f>IF(E638="","",ROUND(IF(E638&lt;60,E638*$M$2,IF(E638&lt;80,425+(E638-60)*$M$3,IF(E638&lt;90,540+(E638-80)*$M$4,IF(E638&lt;110,600+(E638-90)*$M$5)))),0))</f>
        <v/>
      </c>
      <c r="H638" s="14" t="str">
        <f t="shared" si="83"/>
        <v/>
      </c>
      <c r="I638" s="14">
        <f t="shared" si="84"/>
        <v>512</v>
      </c>
      <c r="J638" s="14"/>
      <c r="K638" s="14"/>
      <c r="L638" s="14"/>
      <c r="M638" s="14"/>
      <c r="N638" s="14"/>
      <c r="O638">
        <v>784</v>
      </c>
      <c r="P638">
        <f t="shared" si="85"/>
        <v>543</v>
      </c>
      <c r="Q638">
        <f t="shared" si="86"/>
        <v>512</v>
      </c>
      <c r="R638" s="40">
        <f t="shared" si="87"/>
        <v>592.103943645445</v>
      </c>
      <c r="S638" s="41">
        <f t="shared" si="88"/>
        <v>0.762792223439575</v>
      </c>
      <c r="T638" s="41">
        <f t="shared" si="89"/>
        <v>0.762792223439575</v>
      </c>
    </row>
    <row r="639" spans="1:20">
      <c r="A639">
        <v>785</v>
      </c>
      <c r="B639">
        <v>499</v>
      </c>
      <c r="C639">
        <v>383</v>
      </c>
      <c r="D639" s="14"/>
      <c r="E639" s="14" t="str">
        <f t="shared" si="81"/>
        <v/>
      </c>
      <c r="F639" s="14" t="str">
        <f t="shared" si="82"/>
        <v/>
      </c>
      <c r="G639" s="14" t="str">
        <f>IF(E639="","",ROUND(IF(E639&lt;60,E639*$M$2,IF(E639&lt;80,425+(E639-60)*$M$3,IF(E639&lt;90,540+(E639-80)*$M$4,IF(E639&lt;110,600+(E639-90)*$M$5)))),0))</f>
        <v/>
      </c>
      <c r="H639" s="14" t="str">
        <f t="shared" si="83"/>
        <v/>
      </c>
      <c r="I639" s="14">
        <f t="shared" si="84"/>
        <v>383</v>
      </c>
      <c r="J639" s="14"/>
      <c r="K639" s="14"/>
      <c r="L639" s="14"/>
      <c r="M639" s="14"/>
      <c r="N639" s="14"/>
      <c r="O639">
        <v>785</v>
      </c>
      <c r="P639">
        <f t="shared" si="85"/>
        <v>499</v>
      </c>
      <c r="Q639">
        <f t="shared" si="86"/>
        <v>383</v>
      </c>
      <c r="R639" s="40">
        <f t="shared" si="87"/>
        <v>499</v>
      </c>
      <c r="S639" s="41">
        <f t="shared" si="88"/>
        <v>-0.710477940548169</v>
      </c>
      <c r="T639" s="41">
        <f t="shared" si="89"/>
        <v>-0.710477940548169</v>
      </c>
    </row>
    <row r="640" spans="1:20">
      <c r="A640" s="9">
        <v>786</v>
      </c>
      <c r="B640">
        <v>479</v>
      </c>
      <c r="C640">
        <v>479</v>
      </c>
      <c r="D640" s="14"/>
      <c r="E640" s="14" t="str">
        <f t="shared" si="81"/>
        <v/>
      </c>
      <c r="F640" s="14" t="str">
        <f t="shared" si="82"/>
        <v/>
      </c>
      <c r="G640" s="14" t="str">
        <f>IF(E640="","",ROUND(IF(E640&lt;60,E640*$M$2,IF(E640&lt;80,425+(E640-60)*$M$3,IF(E640&lt;90,540+(E640-80)*$M$4,IF(E640&lt;110,600+(E640-90)*$M$5)))),0))</f>
        <v/>
      </c>
      <c r="H640" s="14" t="str">
        <f t="shared" si="83"/>
        <v/>
      </c>
      <c r="I640" s="14">
        <f t="shared" si="84"/>
        <v>479</v>
      </c>
      <c r="J640" s="14"/>
      <c r="K640" s="14"/>
      <c r="L640" s="14"/>
      <c r="M640" s="14"/>
      <c r="N640" s="14"/>
      <c r="O640" s="9">
        <v>786</v>
      </c>
      <c r="P640">
        <f t="shared" si="85"/>
        <v>479</v>
      </c>
      <c r="Q640">
        <f t="shared" si="86"/>
        <v>479</v>
      </c>
      <c r="R640" s="40">
        <f t="shared" si="87"/>
        <v>553.940994152672</v>
      </c>
      <c r="S640" s="41">
        <f t="shared" si="88"/>
        <v>0.15890443248214</v>
      </c>
      <c r="T640" s="41">
        <f t="shared" si="89"/>
        <v>0.15890443248214</v>
      </c>
    </row>
    <row r="641" spans="1:20">
      <c r="A641">
        <v>787</v>
      </c>
      <c r="B641">
        <v>539</v>
      </c>
      <c r="C641">
        <v>437</v>
      </c>
      <c r="D641" s="14"/>
      <c r="E641" s="14" t="str">
        <f t="shared" si="81"/>
        <v/>
      </c>
      <c r="F641" s="14" t="str">
        <f t="shared" si="82"/>
        <v/>
      </c>
      <c r="G641" s="14" t="str">
        <f>IF(E641="","",ROUND(IF(E641&lt;60,E641*$M$2,IF(E641&lt;80,425+(E641-60)*$M$3,IF(E641&lt;90,540+(E641-80)*$M$4,IF(E641&lt;110,600+(E641-90)*$M$5)))),0))</f>
        <v/>
      </c>
      <c r="H641" s="14" t="str">
        <f t="shared" si="83"/>
        <v/>
      </c>
      <c r="I641" s="14">
        <f t="shared" si="84"/>
        <v>437</v>
      </c>
      <c r="J641" s="14"/>
      <c r="K641" s="14"/>
      <c r="L641" s="14"/>
      <c r="M641" s="14"/>
      <c r="N641" s="14"/>
      <c r="O641">
        <v>787</v>
      </c>
      <c r="P641">
        <f t="shared" si="85"/>
        <v>539</v>
      </c>
      <c r="Q641">
        <f t="shared" si="86"/>
        <v>437</v>
      </c>
      <c r="R641" s="40">
        <f t="shared" si="87"/>
        <v>539</v>
      </c>
      <c r="S641" s="41">
        <f t="shared" si="88"/>
        <v>-0.0775207933844813</v>
      </c>
      <c r="T641" s="41">
        <f t="shared" si="89"/>
        <v>-0.0775207933844813</v>
      </c>
    </row>
    <row r="642" spans="1:20">
      <c r="A642">
        <v>788</v>
      </c>
      <c r="B642">
        <v>582</v>
      </c>
      <c r="C642">
        <v>498</v>
      </c>
      <c r="D642" s="14"/>
      <c r="E642" s="14" t="str">
        <f t="shared" si="81"/>
        <v/>
      </c>
      <c r="F642" s="14" t="str">
        <f t="shared" si="82"/>
        <v/>
      </c>
      <c r="G642" s="14" t="str">
        <f>IF(E642="","",ROUND(IF(E642&lt;60,E642*$M$2,IF(E642&lt;80,425+(E642-60)*$M$3,IF(E642&lt;90,540+(E642-80)*$M$4,IF(E642&lt;110,600+(E642-90)*$M$5)))),0))</f>
        <v/>
      </c>
      <c r="H642" s="14" t="str">
        <f t="shared" si="83"/>
        <v/>
      </c>
      <c r="I642" s="14">
        <f t="shared" si="84"/>
        <v>498</v>
      </c>
      <c r="J642" s="14"/>
      <c r="K642" s="14"/>
      <c r="L642" s="14"/>
      <c r="M642" s="14"/>
      <c r="N642" s="14"/>
      <c r="O642">
        <v>788</v>
      </c>
      <c r="P642">
        <f t="shared" si="85"/>
        <v>582</v>
      </c>
      <c r="Q642">
        <f t="shared" si="86"/>
        <v>498</v>
      </c>
      <c r="R642" s="40">
        <f t="shared" si="87"/>
        <v>582</v>
      </c>
      <c r="S642" s="41">
        <f t="shared" si="88"/>
        <v>0.602908139816484</v>
      </c>
      <c r="T642" s="41">
        <f t="shared" si="89"/>
        <v>0.602908139816484</v>
      </c>
    </row>
    <row r="643" spans="1:20">
      <c r="A643">
        <v>790</v>
      </c>
      <c r="B643">
        <v>519</v>
      </c>
      <c r="C643">
        <v>460</v>
      </c>
      <c r="D643" s="14"/>
      <c r="E643" s="14" t="str">
        <f t="shared" ref="E643:E706" si="90">IF(D643&gt;60,D643,"")</f>
        <v/>
      </c>
      <c r="F643" s="14" t="str">
        <f t="shared" ref="F643:F706" si="91">IF(AND(D643&gt;0,D643&lt;=10),D643,"")</f>
        <v/>
      </c>
      <c r="G643" s="14" t="str">
        <f>IF(E643="","",ROUND(IF(E643&lt;60,E643*$M$2,IF(E643&lt;80,425+(E643-60)*$M$3,IF(E643&lt;90,540+(E643-80)*$M$4,IF(E643&lt;110,600+(E643-90)*$M$5)))),0))</f>
        <v/>
      </c>
      <c r="H643" s="14" t="str">
        <f t="shared" ref="H643:H706" si="92">IF(F643=7,650,"")</f>
        <v/>
      </c>
      <c r="I643" s="14">
        <f t="shared" ref="I643:I706" si="93">IF(MAX(C643,G643,H643)&lt;&gt;0,MAX(C643,G643,H643),"")</f>
        <v>460</v>
      </c>
      <c r="J643" s="14"/>
      <c r="K643" s="14"/>
      <c r="L643" s="14"/>
      <c r="M643" s="14"/>
      <c r="N643" s="14"/>
      <c r="O643">
        <v>790</v>
      </c>
      <c r="P643">
        <f t="shared" ref="P643:P706" si="94">IF(B643&lt;&gt;"",B643,"")</f>
        <v>519</v>
      </c>
      <c r="Q643">
        <f t="shared" ref="Q643:Q706" si="95">IF(C643&lt;&gt;"",C643,"")</f>
        <v>460</v>
      </c>
      <c r="R643" s="40">
        <f t="shared" ref="R643:R706" si="96">IF(Q643="",P643,MAX(P643,Q643*$M$17))</f>
        <v>531.968386868955</v>
      </c>
      <c r="S643" s="41">
        <f t="shared" ref="S643:S706" si="97">IF(R643="","",(R643-$R$980)/$R$981)</f>
        <v>-0.188788538069111</v>
      </c>
      <c r="T643" s="41">
        <f t="shared" ref="T643:T706" si="98">IF(S643&lt;&gt;"",S643,$S$980)</f>
        <v>-0.188788538069111</v>
      </c>
    </row>
    <row r="644" spans="1:20">
      <c r="A644">
        <v>791</v>
      </c>
      <c r="B644">
        <v>490</v>
      </c>
      <c r="C644">
        <v>471</v>
      </c>
      <c r="D644" s="14"/>
      <c r="E644" s="14" t="str">
        <f t="shared" si="90"/>
        <v/>
      </c>
      <c r="F644" s="14" t="str">
        <f t="shared" si="91"/>
        <v/>
      </c>
      <c r="G644" s="14" t="str">
        <f>IF(E644="","",ROUND(IF(E644&lt;60,E644*$M$2,IF(E644&lt;80,425+(E644-60)*$M$3,IF(E644&lt;90,540+(E644-80)*$M$4,IF(E644&lt;110,600+(E644-90)*$M$5)))),0))</f>
        <v/>
      </c>
      <c r="H644" s="14" t="str">
        <f t="shared" si="92"/>
        <v/>
      </c>
      <c r="I644" s="14">
        <f t="shared" si="93"/>
        <v>471</v>
      </c>
      <c r="J644" s="14"/>
      <c r="K644" s="14"/>
      <c r="L644" s="14"/>
      <c r="M644" s="14"/>
      <c r="N644" s="14"/>
      <c r="O644">
        <v>791</v>
      </c>
      <c r="P644">
        <f t="shared" si="94"/>
        <v>490</v>
      </c>
      <c r="Q644">
        <f t="shared" si="95"/>
        <v>471</v>
      </c>
      <c r="R644" s="40">
        <f t="shared" si="96"/>
        <v>544.689370033212</v>
      </c>
      <c r="S644" s="41">
        <f t="shared" si="97"/>
        <v>0.0125073922500346</v>
      </c>
      <c r="T644" s="41">
        <f t="shared" si="98"/>
        <v>0.0125073922500346</v>
      </c>
    </row>
    <row r="645" spans="1:20">
      <c r="A645">
        <v>793</v>
      </c>
      <c r="B645">
        <v>441</v>
      </c>
      <c r="C645">
        <v>436</v>
      </c>
      <c r="D645" s="14"/>
      <c r="E645" s="14" t="str">
        <f t="shared" si="90"/>
        <v/>
      </c>
      <c r="F645" s="14" t="str">
        <f t="shared" si="91"/>
        <v/>
      </c>
      <c r="G645" s="14" t="str">
        <f>IF(E645="","",ROUND(IF(E645&lt;60,E645*$M$2,IF(E645&lt;80,425+(E645-60)*$M$3,IF(E645&lt;90,540+(E645-80)*$M$4,IF(E645&lt;110,600+(E645-90)*$M$5)))),0))</f>
        <v/>
      </c>
      <c r="H645" s="14" t="str">
        <f t="shared" si="92"/>
        <v/>
      </c>
      <c r="I645" s="14">
        <f t="shared" si="93"/>
        <v>436</v>
      </c>
      <c r="J645" s="14"/>
      <c r="K645" s="14"/>
      <c r="L645" s="14"/>
      <c r="M645" s="14"/>
      <c r="N645" s="14"/>
      <c r="O645">
        <v>793</v>
      </c>
      <c r="P645">
        <f t="shared" si="94"/>
        <v>441</v>
      </c>
      <c r="Q645">
        <f t="shared" si="95"/>
        <v>436</v>
      </c>
      <c r="R645" s="40">
        <f t="shared" si="96"/>
        <v>504.213514510574</v>
      </c>
      <c r="S645" s="41">
        <f t="shared" si="97"/>
        <v>-0.627979658765428</v>
      </c>
      <c r="T645" s="41">
        <f t="shared" si="98"/>
        <v>-0.627979658765428</v>
      </c>
    </row>
    <row r="646" spans="1:20">
      <c r="A646">
        <v>794</v>
      </c>
      <c r="B646">
        <v>462</v>
      </c>
      <c r="C646">
        <v>377</v>
      </c>
      <c r="D646" s="14"/>
      <c r="E646" s="14" t="str">
        <f t="shared" si="90"/>
        <v/>
      </c>
      <c r="F646" s="14" t="str">
        <f t="shared" si="91"/>
        <v/>
      </c>
      <c r="G646" s="14" t="str">
        <f>IF(E646="","",ROUND(IF(E646&lt;60,E646*$M$2,IF(E646&lt;80,425+(E646-60)*$M$3,IF(E646&lt;90,540+(E646-80)*$M$4,IF(E646&lt;110,600+(E646-90)*$M$5)))),0))</f>
        <v/>
      </c>
      <c r="H646" s="14" t="str">
        <f t="shared" si="92"/>
        <v/>
      </c>
      <c r="I646" s="14">
        <f t="shared" si="93"/>
        <v>377</v>
      </c>
      <c r="J646" s="14"/>
      <c r="K646" s="14"/>
      <c r="L646" s="14"/>
      <c r="M646" s="14"/>
      <c r="N646" s="14"/>
      <c r="O646">
        <v>794</v>
      </c>
      <c r="P646">
        <f t="shared" si="94"/>
        <v>462</v>
      </c>
      <c r="Q646">
        <f t="shared" si="95"/>
        <v>377</v>
      </c>
      <c r="R646" s="40">
        <f t="shared" si="96"/>
        <v>462</v>
      </c>
      <c r="S646" s="41">
        <f t="shared" si="97"/>
        <v>-1.29596330167458</v>
      </c>
      <c r="T646" s="41">
        <f t="shared" si="98"/>
        <v>-1.29596330167458</v>
      </c>
    </row>
    <row r="647" spans="1:20">
      <c r="A647">
        <v>795</v>
      </c>
      <c r="B647">
        <v>585</v>
      </c>
      <c r="C647">
        <v>521</v>
      </c>
      <c r="D647" s="14"/>
      <c r="E647" s="14" t="str">
        <f t="shared" si="90"/>
        <v/>
      </c>
      <c r="F647" s="14" t="str">
        <f t="shared" si="91"/>
        <v/>
      </c>
      <c r="G647" s="14" t="str">
        <f>IF(E647="","",ROUND(IF(E647&lt;60,E647*$M$2,IF(E647&lt;80,425+(E647-60)*$M$3,IF(E647&lt;90,540+(E647-80)*$M$4,IF(E647&lt;110,600+(E647-90)*$M$5)))),0))</f>
        <v/>
      </c>
      <c r="H647" s="14" t="str">
        <f t="shared" si="92"/>
        <v/>
      </c>
      <c r="I647" s="14">
        <f t="shared" si="93"/>
        <v>521</v>
      </c>
      <c r="J647" s="14"/>
      <c r="K647" s="14"/>
      <c r="L647" s="14"/>
      <c r="M647" s="14"/>
      <c r="N647" s="14"/>
      <c r="O647">
        <v>795</v>
      </c>
      <c r="P647">
        <f t="shared" si="94"/>
        <v>585</v>
      </c>
      <c r="Q647">
        <f t="shared" si="95"/>
        <v>521</v>
      </c>
      <c r="R647" s="40">
        <f t="shared" si="96"/>
        <v>602.512020779838</v>
      </c>
      <c r="S647" s="41">
        <f t="shared" si="97"/>
        <v>0.927488893700693</v>
      </c>
      <c r="T647" s="41">
        <f t="shared" si="98"/>
        <v>0.927488893700693</v>
      </c>
    </row>
    <row r="648" spans="1:20">
      <c r="A648">
        <v>797</v>
      </c>
      <c r="B648">
        <v>500</v>
      </c>
      <c r="C648">
        <v>425</v>
      </c>
      <c r="D648" s="14"/>
      <c r="E648" s="14" t="str">
        <f t="shared" si="90"/>
        <v/>
      </c>
      <c r="F648" s="14" t="str">
        <f t="shared" si="91"/>
        <v/>
      </c>
      <c r="G648" s="14" t="str">
        <f>IF(E648="","",ROUND(IF(E648&lt;60,E648*$M$2,IF(E648&lt;80,425+(E648-60)*$M$3,IF(E648&lt;90,540+(E648-80)*$M$4,IF(E648&lt;110,600+(E648-90)*$M$5)))),0))</f>
        <v/>
      </c>
      <c r="H648" s="14" t="str">
        <f t="shared" si="92"/>
        <v/>
      </c>
      <c r="I648" s="14">
        <f t="shared" si="93"/>
        <v>425</v>
      </c>
      <c r="J648" s="14"/>
      <c r="K648" s="14"/>
      <c r="L648" s="14"/>
      <c r="M648" s="14"/>
      <c r="N648" s="14"/>
      <c r="O648">
        <v>797</v>
      </c>
      <c r="P648">
        <f t="shared" si="94"/>
        <v>500</v>
      </c>
      <c r="Q648">
        <f t="shared" si="95"/>
        <v>425</v>
      </c>
      <c r="R648" s="40">
        <f t="shared" si="96"/>
        <v>500</v>
      </c>
      <c r="S648" s="41">
        <f t="shared" si="97"/>
        <v>-0.694654011869077</v>
      </c>
      <c r="T648" s="41">
        <f t="shared" si="98"/>
        <v>-0.694654011869077</v>
      </c>
    </row>
    <row r="649" spans="1:20">
      <c r="A649">
        <v>799</v>
      </c>
      <c r="B649">
        <v>521</v>
      </c>
      <c r="C649">
        <v>515</v>
      </c>
      <c r="D649" s="14"/>
      <c r="E649" s="14" t="str">
        <f t="shared" si="90"/>
        <v/>
      </c>
      <c r="F649" s="14" t="str">
        <f t="shared" si="91"/>
        <v/>
      </c>
      <c r="G649" s="14" t="str">
        <f>IF(E649="","",ROUND(IF(E649&lt;60,E649*$M$2,IF(E649&lt;80,425+(E649-60)*$M$3,IF(E649&lt;90,540+(E649-80)*$M$4,IF(E649&lt;110,600+(E649-90)*$M$5)))),0))</f>
        <v/>
      </c>
      <c r="H649" s="14" t="str">
        <f t="shared" si="92"/>
        <v/>
      </c>
      <c r="I649" s="14">
        <f t="shared" si="93"/>
        <v>515</v>
      </c>
      <c r="J649" s="14"/>
      <c r="K649" s="14"/>
      <c r="L649" s="14"/>
      <c r="M649" s="14"/>
      <c r="N649" s="14"/>
      <c r="O649">
        <v>799</v>
      </c>
      <c r="P649">
        <f t="shared" si="94"/>
        <v>521</v>
      </c>
      <c r="Q649">
        <f t="shared" si="95"/>
        <v>515</v>
      </c>
      <c r="R649" s="40">
        <f t="shared" si="96"/>
        <v>595.573302690243</v>
      </c>
      <c r="S649" s="41">
        <f t="shared" si="97"/>
        <v>0.817691113526614</v>
      </c>
      <c r="T649" s="41">
        <f t="shared" si="98"/>
        <v>0.817691113526614</v>
      </c>
    </row>
    <row r="650" spans="1:20">
      <c r="A650">
        <v>801</v>
      </c>
      <c r="B650">
        <v>534</v>
      </c>
      <c r="C650">
        <v>498</v>
      </c>
      <c r="D650" s="14"/>
      <c r="E650" s="14" t="str">
        <f t="shared" si="90"/>
        <v/>
      </c>
      <c r="F650" s="14" t="str">
        <f t="shared" si="91"/>
        <v/>
      </c>
      <c r="G650" s="14" t="str">
        <f>IF(E650="","",ROUND(IF(E650&lt;60,E650*$M$2,IF(E650&lt;80,425+(E650-60)*$M$3,IF(E650&lt;90,540+(E650-80)*$M$4,IF(E650&lt;110,600+(E650-90)*$M$5)))),0))</f>
        <v/>
      </c>
      <c r="H650" s="14" t="str">
        <f t="shared" si="92"/>
        <v/>
      </c>
      <c r="I650" s="14">
        <f t="shared" si="93"/>
        <v>498</v>
      </c>
      <c r="J650" s="14"/>
      <c r="K650" s="14"/>
      <c r="L650" s="14"/>
      <c r="M650" s="14"/>
      <c r="N650" s="14"/>
      <c r="O650">
        <v>801</v>
      </c>
      <c r="P650">
        <f t="shared" si="94"/>
        <v>534</v>
      </c>
      <c r="Q650">
        <f t="shared" si="95"/>
        <v>498</v>
      </c>
      <c r="R650" s="40">
        <f t="shared" si="96"/>
        <v>575.91360143639</v>
      </c>
      <c r="S650" s="41">
        <f t="shared" si="97"/>
        <v>0.506597403033389</v>
      </c>
      <c r="T650" s="41">
        <f t="shared" si="98"/>
        <v>0.506597403033389</v>
      </c>
    </row>
    <row r="651" spans="1:20">
      <c r="A651">
        <v>802</v>
      </c>
      <c r="B651">
        <v>593</v>
      </c>
      <c r="C651">
        <v>584</v>
      </c>
      <c r="D651" s="14"/>
      <c r="E651" s="14" t="str">
        <f t="shared" si="90"/>
        <v/>
      </c>
      <c r="F651" s="14" t="str">
        <f t="shared" si="91"/>
        <v/>
      </c>
      <c r="G651" s="14" t="str">
        <f>IF(E651="","",ROUND(IF(E651&lt;60,E651*$M$2,IF(E651&lt;80,425+(E651-60)*$M$3,IF(E651&lt;90,540+(E651-80)*$M$4,IF(E651&lt;110,600+(E651-90)*$M$5)))),0))</f>
        <v/>
      </c>
      <c r="H651" s="14" t="str">
        <f t="shared" si="92"/>
        <v/>
      </c>
      <c r="I651" s="14">
        <f t="shared" si="93"/>
        <v>584</v>
      </c>
      <c r="J651" s="14"/>
      <c r="K651" s="14"/>
      <c r="L651" s="14"/>
      <c r="M651" s="14"/>
      <c r="N651" s="14"/>
      <c r="O651">
        <v>802</v>
      </c>
      <c r="P651">
        <f t="shared" si="94"/>
        <v>593</v>
      </c>
      <c r="Q651">
        <f t="shared" si="95"/>
        <v>584</v>
      </c>
      <c r="R651" s="40">
        <f t="shared" si="96"/>
        <v>675.368560720586</v>
      </c>
      <c r="S651" s="41">
        <f t="shared" si="97"/>
        <v>2.08036558552852</v>
      </c>
      <c r="T651" s="41">
        <f t="shared" si="98"/>
        <v>2.08036558552852</v>
      </c>
    </row>
    <row r="652" spans="1:20">
      <c r="A652">
        <v>803</v>
      </c>
      <c r="B652">
        <v>496</v>
      </c>
      <c r="C652">
        <v>517</v>
      </c>
      <c r="D652" s="14"/>
      <c r="E652" s="14" t="str">
        <f t="shared" si="90"/>
        <v/>
      </c>
      <c r="F652" s="14" t="str">
        <f t="shared" si="91"/>
        <v/>
      </c>
      <c r="G652" s="14" t="str">
        <f>IF(E652="","",ROUND(IF(E652&lt;60,E652*$M$2,IF(E652&lt;80,425+(E652-60)*$M$3,IF(E652&lt;90,540+(E652-80)*$M$4,IF(E652&lt;110,600+(E652-90)*$M$5)))),0))</f>
        <v/>
      </c>
      <c r="H652" s="14" t="str">
        <f t="shared" si="92"/>
        <v/>
      </c>
      <c r="I652" s="14">
        <f t="shared" si="93"/>
        <v>517</v>
      </c>
      <c r="J652" s="14"/>
      <c r="K652" s="14"/>
      <c r="L652" s="14"/>
      <c r="M652" s="14"/>
      <c r="N652" s="14"/>
      <c r="O652">
        <v>803</v>
      </c>
      <c r="P652">
        <f t="shared" si="94"/>
        <v>496</v>
      </c>
      <c r="Q652">
        <f t="shared" si="95"/>
        <v>517</v>
      </c>
      <c r="R652" s="40">
        <f t="shared" si="96"/>
        <v>597.886208720108</v>
      </c>
      <c r="S652" s="41">
        <f t="shared" si="97"/>
        <v>0.85429037358464</v>
      </c>
      <c r="T652" s="41">
        <f t="shared" si="98"/>
        <v>0.85429037358464</v>
      </c>
    </row>
    <row r="653" spans="1:20">
      <c r="A653">
        <v>804</v>
      </c>
      <c r="B653">
        <v>508</v>
      </c>
      <c r="D653" s="14"/>
      <c r="E653" s="14" t="str">
        <f t="shared" si="90"/>
        <v/>
      </c>
      <c r="F653" s="14" t="str">
        <f t="shared" si="91"/>
        <v/>
      </c>
      <c r="G653" s="14" t="str">
        <f>IF(E653="","",ROUND(IF(E653&lt;60,E653*$M$2,IF(E653&lt;80,425+(E653-60)*$M$3,IF(E653&lt;90,540+(E653-80)*$M$4,IF(E653&lt;110,600+(E653-90)*$M$5)))),0))</f>
        <v/>
      </c>
      <c r="H653" s="14" t="str">
        <f t="shared" si="92"/>
        <v/>
      </c>
      <c r="I653" s="14" t="str">
        <f t="shared" si="93"/>
        <v/>
      </c>
      <c r="J653" s="14"/>
      <c r="K653" s="14"/>
      <c r="L653" s="14"/>
      <c r="M653" s="14"/>
      <c r="N653" s="14"/>
      <c r="O653">
        <v>804</v>
      </c>
      <c r="P653">
        <f t="shared" si="94"/>
        <v>508</v>
      </c>
      <c r="Q653" t="str">
        <f t="shared" si="95"/>
        <v/>
      </c>
      <c r="R653" s="40">
        <f t="shared" si="96"/>
        <v>508</v>
      </c>
      <c r="S653" s="41">
        <f t="shared" si="97"/>
        <v>-0.56806258243634</v>
      </c>
      <c r="T653" s="41">
        <f t="shared" si="98"/>
        <v>-0.56806258243634</v>
      </c>
    </row>
    <row r="654" spans="1:20">
      <c r="A654">
        <v>805</v>
      </c>
      <c r="B654">
        <v>567</v>
      </c>
      <c r="C654">
        <v>603</v>
      </c>
      <c r="D654" s="14"/>
      <c r="E654" s="14" t="str">
        <f t="shared" si="90"/>
        <v/>
      </c>
      <c r="F654" s="14" t="str">
        <f t="shared" si="91"/>
        <v/>
      </c>
      <c r="G654" s="14" t="str">
        <f>IF(E654="","",ROUND(IF(E654&lt;60,E654*$M$2,IF(E654&lt;80,425+(E654-60)*$M$3,IF(E654&lt;90,540+(E654-80)*$M$4,IF(E654&lt;110,600+(E654-90)*$M$5)))),0))</f>
        <v/>
      </c>
      <c r="H654" s="14" t="str">
        <f t="shared" si="92"/>
        <v/>
      </c>
      <c r="I654" s="14">
        <f t="shared" si="93"/>
        <v>603</v>
      </c>
      <c r="J654" s="14"/>
      <c r="K654" s="14"/>
      <c r="L654" s="14"/>
      <c r="M654" s="14"/>
      <c r="N654" s="14"/>
      <c r="O654">
        <v>805</v>
      </c>
      <c r="P654">
        <f t="shared" si="94"/>
        <v>567</v>
      </c>
      <c r="Q654">
        <f t="shared" si="95"/>
        <v>603</v>
      </c>
      <c r="R654" s="40">
        <f t="shared" si="96"/>
        <v>697.341168004304</v>
      </c>
      <c r="S654" s="41">
        <f t="shared" si="97"/>
        <v>2.42805855607977</v>
      </c>
      <c r="T654" s="41">
        <f t="shared" si="98"/>
        <v>2.42805855607977</v>
      </c>
    </row>
    <row r="655" spans="1:20">
      <c r="A655">
        <v>806</v>
      </c>
      <c r="B655">
        <v>520</v>
      </c>
      <c r="C655">
        <v>445</v>
      </c>
      <c r="D655" s="14"/>
      <c r="E655" s="14" t="str">
        <f t="shared" si="90"/>
        <v/>
      </c>
      <c r="F655" s="14" t="str">
        <f t="shared" si="91"/>
        <v/>
      </c>
      <c r="G655" s="14" t="str">
        <f>IF(E655="","",ROUND(IF(E655&lt;60,E655*$M$2,IF(E655&lt;80,425+(E655-60)*$M$3,IF(E655&lt;90,540+(E655-80)*$M$4,IF(E655&lt;110,600+(E655-90)*$M$5)))),0))</f>
        <v/>
      </c>
      <c r="H655" s="14" t="str">
        <f t="shared" si="92"/>
        <v/>
      </c>
      <c r="I655" s="14">
        <f t="shared" si="93"/>
        <v>445</v>
      </c>
      <c r="J655" s="14"/>
      <c r="K655" s="14"/>
      <c r="L655" s="14"/>
      <c r="M655" s="14"/>
      <c r="N655" s="14"/>
      <c r="O655">
        <v>806</v>
      </c>
      <c r="P655">
        <f t="shared" si="94"/>
        <v>520</v>
      </c>
      <c r="Q655">
        <f t="shared" si="95"/>
        <v>445</v>
      </c>
      <c r="R655" s="40">
        <f t="shared" si="96"/>
        <v>520</v>
      </c>
      <c r="S655" s="41">
        <f t="shared" si="97"/>
        <v>-0.378175438287233</v>
      </c>
      <c r="T655" s="41">
        <f t="shared" si="98"/>
        <v>-0.378175438287233</v>
      </c>
    </row>
    <row r="656" spans="1:20">
      <c r="A656">
        <v>808</v>
      </c>
      <c r="B656">
        <v>527</v>
      </c>
      <c r="D656" s="14"/>
      <c r="E656" s="14" t="str">
        <f t="shared" si="90"/>
        <v/>
      </c>
      <c r="F656" s="14" t="str">
        <f t="shared" si="91"/>
        <v/>
      </c>
      <c r="G656" s="14" t="str">
        <f>IF(E656="","",ROUND(IF(E656&lt;60,E656*$M$2,IF(E656&lt;80,425+(E656-60)*$M$3,IF(E656&lt;90,540+(E656-80)*$M$4,IF(E656&lt;110,600+(E656-90)*$M$5)))),0))</f>
        <v/>
      </c>
      <c r="H656" s="14" t="str">
        <f t="shared" si="92"/>
        <v/>
      </c>
      <c r="I656" s="14" t="str">
        <f t="shared" si="93"/>
        <v/>
      </c>
      <c r="J656" s="14"/>
      <c r="K656" s="14"/>
      <c r="L656" s="14"/>
      <c r="M656" s="14"/>
      <c r="N656" s="14"/>
      <c r="O656">
        <v>808</v>
      </c>
      <c r="P656">
        <f t="shared" si="94"/>
        <v>527</v>
      </c>
      <c r="Q656" t="str">
        <f t="shared" si="95"/>
        <v/>
      </c>
      <c r="R656" s="40">
        <f t="shared" si="96"/>
        <v>527</v>
      </c>
      <c r="S656" s="41">
        <f t="shared" si="97"/>
        <v>-0.267407937533588</v>
      </c>
      <c r="T656" s="41">
        <f t="shared" si="98"/>
        <v>-0.267407937533588</v>
      </c>
    </row>
    <row r="657" spans="1:20">
      <c r="A657">
        <v>809</v>
      </c>
      <c r="B657">
        <v>487</v>
      </c>
      <c r="D657" s="14"/>
      <c r="E657" s="14" t="str">
        <f t="shared" si="90"/>
        <v/>
      </c>
      <c r="F657" s="14" t="str">
        <f t="shared" si="91"/>
        <v/>
      </c>
      <c r="G657" s="14" t="str">
        <f>IF(E657="","",ROUND(IF(E657&lt;60,E657*$M$2,IF(E657&lt;80,425+(E657-60)*$M$3,IF(E657&lt;90,540+(E657-80)*$M$4,IF(E657&lt;110,600+(E657-90)*$M$5)))),0))</f>
        <v/>
      </c>
      <c r="H657" s="14" t="str">
        <f t="shared" si="92"/>
        <v/>
      </c>
      <c r="I657" s="14" t="str">
        <f t="shared" si="93"/>
        <v/>
      </c>
      <c r="J657" s="14"/>
      <c r="K657" s="14"/>
      <c r="L657" s="14"/>
      <c r="M657" s="14"/>
      <c r="N657" s="14"/>
      <c r="O657">
        <v>809</v>
      </c>
      <c r="P657">
        <f t="shared" si="94"/>
        <v>487</v>
      </c>
      <c r="Q657" t="str">
        <f t="shared" si="95"/>
        <v/>
      </c>
      <c r="R657" s="40">
        <f t="shared" si="96"/>
        <v>487</v>
      </c>
      <c r="S657" s="41">
        <f t="shared" si="97"/>
        <v>-0.900365084697276</v>
      </c>
      <c r="T657" s="41">
        <f t="shared" si="98"/>
        <v>-0.900365084697276</v>
      </c>
    </row>
    <row r="658" spans="1:20">
      <c r="A658">
        <v>810</v>
      </c>
      <c r="B658">
        <v>498</v>
      </c>
      <c r="C658">
        <v>483</v>
      </c>
      <c r="D658" s="14"/>
      <c r="E658" s="14" t="str">
        <f t="shared" si="90"/>
        <v/>
      </c>
      <c r="F658" s="14" t="str">
        <f t="shared" si="91"/>
        <v/>
      </c>
      <c r="G658" s="14" t="str">
        <f>IF(E658="","",ROUND(IF(E658&lt;60,E658*$M$2,IF(E658&lt;80,425+(E658-60)*$M$3,IF(E658&lt;90,540+(E658-80)*$M$4,IF(E658&lt;110,600+(E658-90)*$M$5)))),0))</f>
        <v/>
      </c>
      <c r="H658" s="14" t="str">
        <f t="shared" si="92"/>
        <v/>
      </c>
      <c r="I658" s="14">
        <f t="shared" si="93"/>
        <v>483</v>
      </c>
      <c r="J658" s="14"/>
      <c r="K658" s="14"/>
      <c r="L658" s="14"/>
      <c r="M658" s="14"/>
      <c r="N658" s="14"/>
      <c r="O658">
        <v>810</v>
      </c>
      <c r="P658">
        <f t="shared" si="94"/>
        <v>498</v>
      </c>
      <c r="Q658">
        <f t="shared" si="95"/>
        <v>483</v>
      </c>
      <c r="R658" s="40">
        <f t="shared" si="96"/>
        <v>558.566806212402</v>
      </c>
      <c r="S658" s="41">
        <f t="shared" si="97"/>
        <v>0.232102952598193</v>
      </c>
      <c r="T658" s="41">
        <f t="shared" si="98"/>
        <v>0.232102952598193</v>
      </c>
    </row>
    <row r="659" spans="1:20">
      <c r="A659">
        <v>811</v>
      </c>
      <c r="B659">
        <v>530</v>
      </c>
      <c r="C659">
        <v>550</v>
      </c>
      <c r="D659" s="14"/>
      <c r="E659" s="14" t="str">
        <f t="shared" si="90"/>
        <v/>
      </c>
      <c r="F659" s="14" t="str">
        <f t="shared" si="91"/>
        <v/>
      </c>
      <c r="G659" s="14" t="str">
        <f>IF(E659="","",ROUND(IF(E659&lt;60,E659*$M$2,IF(E659&lt;80,425+(E659-60)*$M$3,IF(E659&lt;90,540+(E659-80)*$M$4,IF(E659&lt;110,600+(E659-90)*$M$5)))),0))</f>
        <v/>
      </c>
      <c r="H659" s="14" t="str">
        <f t="shared" si="92"/>
        <v/>
      </c>
      <c r="I659" s="14">
        <f t="shared" si="93"/>
        <v>550</v>
      </c>
      <c r="J659" s="14"/>
      <c r="K659" s="14"/>
      <c r="L659" s="14"/>
      <c r="M659" s="14"/>
      <c r="N659" s="14"/>
      <c r="O659">
        <v>811</v>
      </c>
      <c r="P659">
        <f t="shared" si="94"/>
        <v>530</v>
      </c>
      <c r="Q659">
        <f t="shared" si="95"/>
        <v>550</v>
      </c>
      <c r="R659" s="40">
        <f t="shared" si="96"/>
        <v>636.049158212881</v>
      </c>
      <c r="S659" s="41">
        <f t="shared" si="97"/>
        <v>1.45817816454208</v>
      </c>
      <c r="T659" s="41">
        <f t="shared" si="98"/>
        <v>1.45817816454208</v>
      </c>
    </row>
    <row r="660" spans="1:20">
      <c r="A660">
        <v>812</v>
      </c>
      <c r="B660">
        <v>445</v>
      </c>
      <c r="D660" s="14"/>
      <c r="E660" s="14" t="str">
        <f t="shared" si="90"/>
        <v/>
      </c>
      <c r="F660" s="14" t="str">
        <f t="shared" si="91"/>
        <v/>
      </c>
      <c r="G660" s="14" t="str">
        <f>IF(E660="","",ROUND(IF(E660&lt;60,E660*$M$2,IF(E660&lt;80,425+(E660-60)*$M$3,IF(E660&lt;90,540+(E660-80)*$M$4,IF(E660&lt;110,600+(E660-90)*$M$5)))),0))</f>
        <v/>
      </c>
      <c r="H660" s="14" t="str">
        <f t="shared" si="92"/>
        <v/>
      </c>
      <c r="I660" s="14" t="str">
        <f t="shared" si="93"/>
        <v/>
      </c>
      <c r="J660" s="14"/>
      <c r="K660" s="14"/>
      <c r="L660" s="14"/>
      <c r="M660" s="14"/>
      <c r="N660" s="14"/>
      <c r="O660">
        <v>812</v>
      </c>
      <c r="P660">
        <f t="shared" si="94"/>
        <v>445</v>
      </c>
      <c r="Q660" t="str">
        <f t="shared" si="95"/>
        <v/>
      </c>
      <c r="R660" s="40">
        <f t="shared" si="96"/>
        <v>445</v>
      </c>
      <c r="S660" s="41">
        <f t="shared" si="97"/>
        <v>-1.56497008921915</v>
      </c>
      <c r="T660" s="41">
        <f t="shared" si="98"/>
        <v>-1.56497008921915</v>
      </c>
    </row>
    <row r="661" spans="1:20">
      <c r="A661">
        <v>813</v>
      </c>
      <c r="B661">
        <v>560</v>
      </c>
      <c r="C661">
        <v>433</v>
      </c>
      <c r="D661" s="14"/>
      <c r="E661" s="14" t="str">
        <f t="shared" si="90"/>
        <v/>
      </c>
      <c r="F661" s="14" t="str">
        <f t="shared" si="91"/>
        <v/>
      </c>
      <c r="G661" s="14" t="str">
        <f>IF(E661="","",ROUND(IF(E661&lt;60,E661*$M$2,IF(E661&lt;80,425+(E661-60)*$M$3,IF(E661&lt;90,540+(E661-80)*$M$4,IF(E661&lt;110,600+(E661-90)*$M$5)))),0))</f>
        <v/>
      </c>
      <c r="H661" s="14" t="str">
        <f t="shared" si="92"/>
        <v/>
      </c>
      <c r="I661" s="14">
        <f t="shared" si="93"/>
        <v>433</v>
      </c>
      <c r="J661" s="14"/>
      <c r="K661" s="14"/>
      <c r="L661" s="14"/>
      <c r="M661" s="14"/>
      <c r="N661" s="14"/>
      <c r="O661">
        <v>813</v>
      </c>
      <c r="P661">
        <f t="shared" si="94"/>
        <v>560</v>
      </c>
      <c r="Q661">
        <f t="shared" si="95"/>
        <v>433</v>
      </c>
      <c r="R661" s="40">
        <f t="shared" si="96"/>
        <v>560</v>
      </c>
      <c r="S661" s="41">
        <f t="shared" si="97"/>
        <v>0.254781708876455</v>
      </c>
      <c r="T661" s="41">
        <f t="shared" si="98"/>
        <v>0.254781708876455</v>
      </c>
    </row>
    <row r="662" spans="1:20">
      <c r="A662">
        <v>814</v>
      </c>
      <c r="B662">
        <v>607</v>
      </c>
      <c r="C662">
        <v>558</v>
      </c>
      <c r="D662" s="14"/>
      <c r="E662" s="14" t="str">
        <f t="shared" si="90"/>
        <v/>
      </c>
      <c r="F662" s="14" t="str">
        <f t="shared" si="91"/>
        <v/>
      </c>
      <c r="G662" s="14" t="str">
        <f>IF(E662="","",ROUND(IF(E662&lt;60,E662*$M$2,IF(E662&lt;80,425+(E662-60)*$M$3,IF(E662&lt;90,540+(E662-80)*$M$4,IF(E662&lt;110,600+(E662-90)*$M$5)))),0))</f>
        <v/>
      </c>
      <c r="H662" s="14" t="str">
        <f t="shared" si="92"/>
        <v/>
      </c>
      <c r="I662" s="14">
        <f t="shared" si="93"/>
        <v>558</v>
      </c>
      <c r="J662" s="14"/>
      <c r="K662" s="14"/>
      <c r="L662" s="14"/>
      <c r="M662" s="14"/>
      <c r="N662" s="14"/>
      <c r="O662">
        <v>814</v>
      </c>
      <c r="P662">
        <f t="shared" si="94"/>
        <v>607</v>
      </c>
      <c r="Q662">
        <f t="shared" si="95"/>
        <v>558</v>
      </c>
      <c r="R662" s="40">
        <f t="shared" si="96"/>
        <v>645.300782332341</v>
      </c>
      <c r="S662" s="41">
        <f t="shared" si="97"/>
        <v>1.60457520477418</v>
      </c>
      <c r="T662" s="41">
        <f t="shared" si="98"/>
        <v>1.60457520477418</v>
      </c>
    </row>
    <row r="663" spans="1:20">
      <c r="A663">
        <v>815</v>
      </c>
      <c r="B663">
        <v>463</v>
      </c>
      <c r="D663" s="14"/>
      <c r="E663" s="14" t="str">
        <f t="shared" si="90"/>
        <v/>
      </c>
      <c r="F663" s="14" t="str">
        <f t="shared" si="91"/>
        <v/>
      </c>
      <c r="G663" s="14" t="str">
        <f>IF(E663="","",ROUND(IF(E663&lt;60,E663*$M$2,IF(E663&lt;80,425+(E663-60)*$M$3,IF(E663&lt;90,540+(E663-80)*$M$4,IF(E663&lt;110,600+(E663-90)*$M$5)))),0))</f>
        <v/>
      </c>
      <c r="H663" s="14" t="str">
        <f t="shared" si="92"/>
        <v/>
      </c>
      <c r="I663" s="14" t="str">
        <f t="shared" si="93"/>
        <v/>
      </c>
      <c r="J663" s="14"/>
      <c r="K663" s="14"/>
      <c r="L663" s="14"/>
      <c r="M663" s="14"/>
      <c r="N663" s="14"/>
      <c r="O663">
        <v>815</v>
      </c>
      <c r="P663">
        <f t="shared" si="94"/>
        <v>463</v>
      </c>
      <c r="Q663" t="str">
        <f t="shared" si="95"/>
        <v/>
      </c>
      <c r="R663" s="40">
        <f t="shared" si="96"/>
        <v>463</v>
      </c>
      <c r="S663" s="41">
        <f t="shared" si="97"/>
        <v>-1.28013937299549</v>
      </c>
      <c r="T663" s="41">
        <f t="shared" si="98"/>
        <v>-1.28013937299549</v>
      </c>
    </row>
    <row r="664" spans="1:20">
      <c r="A664">
        <v>816</v>
      </c>
      <c r="B664">
        <v>454</v>
      </c>
      <c r="C664">
        <v>441</v>
      </c>
      <c r="D664" s="14"/>
      <c r="E664" s="14" t="str">
        <f t="shared" si="90"/>
        <v/>
      </c>
      <c r="F664" s="14" t="str">
        <f t="shared" si="91"/>
        <v/>
      </c>
      <c r="G664" s="14" t="str">
        <f>IF(E664="","",ROUND(IF(E664&lt;60,E664*$M$2,IF(E664&lt;80,425+(E664-60)*$M$3,IF(E664&lt;90,540+(E664-80)*$M$4,IF(E664&lt;110,600+(E664-90)*$M$5)))),0))</f>
        <v/>
      </c>
      <c r="H664" s="14" t="str">
        <f t="shared" si="92"/>
        <v/>
      </c>
      <c r="I664" s="14">
        <f t="shared" si="93"/>
        <v>441</v>
      </c>
      <c r="J664" s="14"/>
      <c r="K664" s="14"/>
      <c r="L664" s="14"/>
      <c r="M664" s="14"/>
      <c r="N664" s="14"/>
      <c r="O664">
        <v>816</v>
      </c>
      <c r="P664">
        <f t="shared" si="94"/>
        <v>454</v>
      </c>
      <c r="Q664">
        <f t="shared" si="95"/>
        <v>441</v>
      </c>
      <c r="R664" s="40">
        <f t="shared" si="96"/>
        <v>509.995779585237</v>
      </c>
      <c r="S664" s="41">
        <f t="shared" si="97"/>
        <v>-0.536481508620362</v>
      </c>
      <c r="T664" s="41">
        <f t="shared" si="98"/>
        <v>-0.536481508620362</v>
      </c>
    </row>
    <row r="665" spans="1:20">
      <c r="A665">
        <v>817</v>
      </c>
      <c r="B665">
        <v>612</v>
      </c>
      <c r="C665">
        <v>562</v>
      </c>
      <c r="D665" s="14"/>
      <c r="E665" s="14" t="str">
        <f t="shared" si="90"/>
        <v/>
      </c>
      <c r="F665" s="14" t="str">
        <f t="shared" si="91"/>
        <v/>
      </c>
      <c r="G665" s="14" t="str">
        <f>IF(E665="","",ROUND(IF(E665&lt;60,E665*$M$2,IF(E665&lt;80,425+(E665-60)*$M$3,IF(E665&lt;90,540+(E665-80)*$M$4,IF(E665&lt;110,600+(E665-90)*$M$5)))),0))</f>
        <v/>
      </c>
      <c r="H665" s="14" t="str">
        <f t="shared" si="92"/>
        <v/>
      </c>
      <c r="I665" s="14">
        <f t="shared" si="93"/>
        <v>562</v>
      </c>
      <c r="J665" s="14"/>
      <c r="K665" s="14"/>
      <c r="L665" s="14"/>
      <c r="M665" s="14"/>
      <c r="N665" s="14"/>
      <c r="O665">
        <v>817</v>
      </c>
      <c r="P665">
        <f t="shared" si="94"/>
        <v>612</v>
      </c>
      <c r="Q665">
        <f t="shared" si="95"/>
        <v>562</v>
      </c>
      <c r="R665" s="40">
        <f t="shared" si="96"/>
        <v>649.926594392071</v>
      </c>
      <c r="S665" s="41">
        <f t="shared" si="97"/>
        <v>1.67777372489023</v>
      </c>
      <c r="T665" s="41">
        <f t="shared" si="98"/>
        <v>1.67777372489023</v>
      </c>
    </row>
    <row r="666" spans="1:20">
      <c r="A666">
        <v>818</v>
      </c>
      <c r="B666">
        <v>480</v>
      </c>
      <c r="C666">
        <v>355</v>
      </c>
      <c r="D666" s="14"/>
      <c r="E666" s="14" t="str">
        <f t="shared" si="90"/>
        <v/>
      </c>
      <c r="F666" s="14" t="str">
        <f t="shared" si="91"/>
        <v/>
      </c>
      <c r="G666" s="14" t="str">
        <f>IF(E666="","",ROUND(IF(E666&lt;60,E666*$M$2,IF(E666&lt;80,425+(E666-60)*$M$3,IF(E666&lt;90,540+(E666-80)*$M$4,IF(E666&lt;110,600+(E666-90)*$M$5)))),0))</f>
        <v/>
      </c>
      <c r="H666" s="14" t="str">
        <f t="shared" si="92"/>
        <v/>
      </c>
      <c r="I666" s="14">
        <f t="shared" si="93"/>
        <v>355</v>
      </c>
      <c r="J666" s="14"/>
      <c r="K666" s="14"/>
      <c r="L666" s="14"/>
      <c r="M666" s="14"/>
      <c r="N666" s="14"/>
      <c r="O666">
        <v>818</v>
      </c>
      <c r="P666">
        <f t="shared" si="94"/>
        <v>480</v>
      </c>
      <c r="Q666">
        <f t="shared" si="95"/>
        <v>355</v>
      </c>
      <c r="R666" s="40">
        <f t="shared" si="96"/>
        <v>480</v>
      </c>
      <c r="S666" s="41">
        <f t="shared" si="97"/>
        <v>-1.01113258545092</v>
      </c>
      <c r="T666" s="41">
        <f t="shared" si="98"/>
        <v>-1.01113258545092</v>
      </c>
    </row>
    <row r="667" spans="1:20">
      <c r="A667">
        <v>820</v>
      </c>
      <c r="B667">
        <v>535</v>
      </c>
      <c r="D667" s="14"/>
      <c r="E667" s="14" t="str">
        <f t="shared" si="90"/>
        <v/>
      </c>
      <c r="F667" s="14" t="str">
        <f t="shared" si="91"/>
        <v/>
      </c>
      <c r="G667" s="14" t="str">
        <f>IF(E667="","",ROUND(IF(E667&lt;60,E667*$M$2,IF(E667&lt;80,425+(E667-60)*$M$3,IF(E667&lt;90,540+(E667-80)*$M$4,IF(E667&lt;110,600+(E667-90)*$M$5)))),0))</f>
        <v/>
      </c>
      <c r="H667" s="14" t="str">
        <f t="shared" si="92"/>
        <v/>
      </c>
      <c r="I667" s="14" t="str">
        <f t="shared" si="93"/>
        <v/>
      </c>
      <c r="J667" s="14"/>
      <c r="K667" s="14"/>
      <c r="L667" s="14"/>
      <c r="M667" s="14"/>
      <c r="N667" s="14"/>
      <c r="O667">
        <v>820</v>
      </c>
      <c r="P667">
        <f t="shared" si="94"/>
        <v>535</v>
      </c>
      <c r="Q667" t="str">
        <f t="shared" si="95"/>
        <v/>
      </c>
      <c r="R667" s="40">
        <f t="shared" si="96"/>
        <v>535</v>
      </c>
      <c r="S667" s="41">
        <f t="shared" si="97"/>
        <v>-0.14081650810085</v>
      </c>
      <c r="T667" s="41">
        <f t="shared" si="98"/>
        <v>-0.14081650810085</v>
      </c>
    </row>
    <row r="668" spans="1:20">
      <c r="A668">
        <v>821</v>
      </c>
      <c r="B668">
        <v>497</v>
      </c>
      <c r="C668">
        <v>488</v>
      </c>
      <c r="D668" s="14"/>
      <c r="E668" s="14" t="str">
        <f t="shared" si="90"/>
        <v/>
      </c>
      <c r="F668" s="14" t="str">
        <f t="shared" si="91"/>
        <v/>
      </c>
      <c r="G668" s="14" t="str">
        <f>IF(E668="","",ROUND(IF(E668&lt;60,E668*$M$2,IF(E668&lt;80,425+(E668-60)*$M$3,IF(E668&lt;90,540+(E668-80)*$M$4,IF(E668&lt;110,600+(E668-90)*$M$5)))),0))</f>
        <v/>
      </c>
      <c r="H668" s="14" t="str">
        <f t="shared" si="92"/>
        <v/>
      </c>
      <c r="I668" s="14">
        <f t="shared" si="93"/>
        <v>488</v>
      </c>
      <c r="J668" s="14"/>
      <c r="K668" s="14"/>
      <c r="L668" s="14"/>
      <c r="M668" s="14"/>
      <c r="N668" s="14"/>
      <c r="O668">
        <v>821</v>
      </c>
      <c r="P668">
        <f t="shared" si="94"/>
        <v>497</v>
      </c>
      <c r="Q668">
        <f t="shared" si="95"/>
        <v>488</v>
      </c>
      <c r="R668" s="40">
        <f t="shared" si="96"/>
        <v>564.349071287065</v>
      </c>
      <c r="S668" s="41">
        <f t="shared" si="97"/>
        <v>0.323601102743258</v>
      </c>
      <c r="T668" s="41">
        <f t="shared" si="98"/>
        <v>0.323601102743258</v>
      </c>
    </row>
    <row r="669" spans="1:20">
      <c r="A669">
        <v>822</v>
      </c>
      <c r="B669">
        <v>453</v>
      </c>
      <c r="C669">
        <v>455</v>
      </c>
      <c r="D669" s="14"/>
      <c r="E669" s="14" t="str">
        <f t="shared" si="90"/>
        <v/>
      </c>
      <c r="F669" s="14" t="str">
        <f t="shared" si="91"/>
        <v/>
      </c>
      <c r="G669" s="14" t="str">
        <f>IF(E669="","",ROUND(IF(E669&lt;60,E669*$M$2,IF(E669&lt;80,425+(E669-60)*$M$3,IF(E669&lt;90,540+(E669-80)*$M$4,IF(E669&lt;110,600+(E669-90)*$M$5)))),0))</f>
        <v/>
      </c>
      <c r="H669" s="14" t="str">
        <f t="shared" si="92"/>
        <v/>
      </c>
      <c r="I669" s="14">
        <f t="shared" si="93"/>
        <v>455</v>
      </c>
      <c r="J669" s="14"/>
      <c r="K669" s="14"/>
      <c r="L669" s="14"/>
      <c r="M669" s="14"/>
      <c r="N669" s="14"/>
      <c r="O669">
        <v>822</v>
      </c>
      <c r="P669">
        <f t="shared" si="94"/>
        <v>453</v>
      </c>
      <c r="Q669">
        <f t="shared" si="95"/>
        <v>455</v>
      </c>
      <c r="R669" s="40">
        <f t="shared" si="96"/>
        <v>526.186121794292</v>
      </c>
      <c r="S669" s="41">
        <f t="shared" si="97"/>
        <v>-0.280286688214178</v>
      </c>
      <c r="T669" s="41">
        <f t="shared" si="98"/>
        <v>-0.280286688214178</v>
      </c>
    </row>
    <row r="670" spans="1:20">
      <c r="A670">
        <v>823</v>
      </c>
      <c r="B670">
        <v>534</v>
      </c>
      <c r="C670">
        <v>475</v>
      </c>
      <c r="D670" s="14"/>
      <c r="E670" s="14" t="str">
        <f t="shared" si="90"/>
        <v/>
      </c>
      <c r="F670" s="14" t="str">
        <f t="shared" si="91"/>
        <v/>
      </c>
      <c r="G670" s="14" t="str">
        <f>IF(E670="","",ROUND(IF(E670&lt;60,E670*$M$2,IF(E670&lt;80,425+(E670-60)*$M$3,IF(E670&lt;90,540+(E670-80)*$M$4,IF(E670&lt;110,600+(E670-90)*$M$5)))),0))</f>
        <v/>
      </c>
      <c r="H670" s="14" t="str">
        <f t="shared" si="92"/>
        <v/>
      </c>
      <c r="I670" s="14">
        <f t="shared" si="93"/>
        <v>475</v>
      </c>
      <c r="J670" s="14"/>
      <c r="K670" s="14"/>
      <c r="L670" s="14"/>
      <c r="M670" s="14"/>
      <c r="N670" s="14"/>
      <c r="O670">
        <v>823</v>
      </c>
      <c r="P670">
        <f t="shared" si="94"/>
        <v>534</v>
      </c>
      <c r="Q670">
        <f t="shared" si="95"/>
        <v>475</v>
      </c>
      <c r="R670" s="40">
        <f t="shared" si="96"/>
        <v>549.315182092942</v>
      </c>
      <c r="S670" s="41">
        <f t="shared" si="97"/>
        <v>0.0857059123660873</v>
      </c>
      <c r="T670" s="41">
        <f t="shared" si="98"/>
        <v>0.0857059123660873</v>
      </c>
    </row>
    <row r="671" spans="1:20">
      <c r="A671">
        <v>824</v>
      </c>
      <c r="B671">
        <v>545</v>
      </c>
      <c r="C671">
        <v>457</v>
      </c>
      <c r="D671" s="14"/>
      <c r="E671" s="14" t="str">
        <f t="shared" si="90"/>
        <v/>
      </c>
      <c r="F671" s="14" t="str">
        <f t="shared" si="91"/>
        <v/>
      </c>
      <c r="G671" s="14" t="str">
        <f>IF(E671="","",ROUND(IF(E671&lt;60,E671*$M$2,IF(E671&lt;80,425+(E671-60)*$M$3,IF(E671&lt;90,540+(E671-80)*$M$4,IF(E671&lt;110,600+(E671-90)*$M$5)))),0))</f>
        <v/>
      </c>
      <c r="H671" s="14" t="str">
        <f t="shared" si="92"/>
        <v/>
      </c>
      <c r="I671" s="14">
        <f t="shared" si="93"/>
        <v>457</v>
      </c>
      <c r="J671" s="14"/>
      <c r="K671" s="14"/>
      <c r="L671" s="14"/>
      <c r="M671" s="14"/>
      <c r="N671" s="14"/>
      <c r="O671">
        <v>824</v>
      </c>
      <c r="P671">
        <f t="shared" si="94"/>
        <v>545</v>
      </c>
      <c r="Q671">
        <f t="shared" si="95"/>
        <v>457</v>
      </c>
      <c r="R671" s="40">
        <f t="shared" si="96"/>
        <v>545</v>
      </c>
      <c r="S671" s="41">
        <f t="shared" si="97"/>
        <v>0.0174227786900719</v>
      </c>
      <c r="T671" s="41">
        <f t="shared" si="98"/>
        <v>0.0174227786900719</v>
      </c>
    </row>
    <row r="672" spans="1:20">
      <c r="A672">
        <v>825</v>
      </c>
      <c r="B672">
        <v>573</v>
      </c>
      <c r="C672">
        <v>529</v>
      </c>
      <c r="D672" s="14"/>
      <c r="E672" s="14" t="str">
        <f t="shared" si="90"/>
        <v/>
      </c>
      <c r="F672" s="14" t="str">
        <f t="shared" si="91"/>
        <v/>
      </c>
      <c r="G672" s="14" t="str">
        <f>IF(E672="","",ROUND(IF(E672&lt;60,E672*$M$2,IF(E672&lt;80,425+(E672-60)*$M$3,IF(E672&lt;90,540+(E672-80)*$M$4,IF(E672&lt;110,600+(E672-90)*$M$5)))),0))</f>
        <v/>
      </c>
      <c r="H672" s="14" t="str">
        <f t="shared" si="92"/>
        <v/>
      </c>
      <c r="I672" s="14">
        <f t="shared" si="93"/>
        <v>529</v>
      </c>
      <c r="J672" s="14"/>
      <c r="K672" s="14"/>
      <c r="L672" s="14"/>
      <c r="M672" s="14"/>
      <c r="N672" s="14"/>
      <c r="O672">
        <v>825</v>
      </c>
      <c r="P672">
        <f t="shared" si="94"/>
        <v>573</v>
      </c>
      <c r="Q672">
        <f t="shared" si="95"/>
        <v>529</v>
      </c>
      <c r="R672" s="40">
        <f t="shared" si="96"/>
        <v>611.763644899298</v>
      </c>
      <c r="S672" s="41">
        <f t="shared" si="97"/>
        <v>1.0738859339328</v>
      </c>
      <c r="T672" s="41">
        <f t="shared" si="98"/>
        <v>1.0738859339328</v>
      </c>
    </row>
    <row r="673" spans="1:20">
      <c r="A673">
        <v>826</v>
      </c>
      <c r="B673">
        <v>428</v>
      </c>
      <c r="C673">
        <v>459</v>
      </c>
      <c r="D673" s="14"/>
      <c r="E673" s="14" t="str">
        <f t="shared" si="90"/>
        <v/>
      </c>
      <c r="F673" s="14" t="str">
        <f t="shared" si="91"/>
        <v/>
      </c>
      <c r="G673" s="14" t="str">
        <f>IF(E673="","",ROUND(IF(E673&lt;60,E673*$M$2,IF(E673&lt;80,425+(E673-60)*$M$3,IF(E673&lt;90,540+(E673-80)*$M$4,IF(E673&lt;110,600+(E673-90)*$M$5)))),0))</f>
        <v/>
      </c>
      <c r="H673" s="14" t="str">
        <f t="shared" si="92"/>
        <v/>
      </c>
      <c r="I673" s="14">
        <f t="shared" si="93"/>
        <v>459</v>
      </c>
      <c r="J673" s="14"/>
      <c r="K673" s="14"/>
      <c r="L673" s="14"/>
      <c r="M673" s="14"/>
      <c r="N673" s="14"/>
      <c r="O673">
        <v>826</v>
      </c>
      <c r="P673">
        <f t="shared" si="94"/>
        <v>428</v>
      </c>
      <c r="Q673">
        <f t="shared" si="95"/>
        <v>459</v>
      </c>
      <c r="R673" s="40">
        <f t="shared" si="96"/>
        <v>530.811933854022</v>
      </c>
      <c r="S673" s="41">
        <f t="shared" si="97"/>
        <v>-0.207088168098125</v>
      </c>
      <c r="T673" s="41">
        <f t="shared" si="98"/>
        <v>-0.207088168098125</v>
      </c>
    </row>
    <row r="674" spans="1:20">
      <c r="A674">
        <v>827</v>
      </c>
      <c r="B674">
        <v>556</v>
      </c>
      <c r="C674">
        <v>577</v>
      </c>
      <c r="D674" s="14">
        <v>7</v>
      </c>
      <c r="E674" s="14" t="str">
        <f t="shared" si="90"/>
        <v/>
      </c>
      <c r="F674" s="14">
        <f t="shared" si="91"/>
        <v>7</v>
      </c>
      <c r="G674" s="14" t="str">
        <f>IF(E674="","",ROUND(IF(E674&lt;60,E674*$M$2,IF(E674&lt;80,425+(E674-60)*$M$3,IF(E674&lt;90,540+(E674-80)*$M$4,IF(E674&lt;110,600+(E674-90)*$M$5)))),0))</f>
        <v/>
      </c>
      <c r="H674" s="14">
        <f t="shared" si="92"/>
        <v>650</v>
      </c>
      <c r="I674" s="14">
        <f t="shared" si="93"/>
        <v>650</v>
      </c>
      <c r="J674" s="14"/>
      <c r="K674" s="14"/>
      <c r="L674" s="14"/>
      <c r="M674" s="14"/>
      <c r="N674" s="14"/>
      <c r="O674">
        <v>827</v>
      </c>
      <c r="P674">
        <f t="shared" si="94"/>
        <v>556</v>
      </c>
      <c r="Q674">
        <f t="shared" si="95"/>
        <v>577</v>
      </c>
      <c r="R674" s="40">
        <f t="shared" si="96"/>
        <v>667.273389616058</v>
      </c>
      <c r="S674" s="41">
        <f t="shared" si="97"/>
        <v>1.95226817532543</v>
      </c>
      <c r="T674" s="41">
        <f t="shared" si="98"/>
        <v>1.95226817532543</v>
      </c>
    </row>
    <row r="675" spans="1:20">
      <c r="A675">
        <v>828</v>
      </c>
      <c r="B675">
        <v>476</v>
      </c>
      <c r="D675" s="14"/>
      <c r="E675" s="14" t="str">
        <f t="shared" si="90"/>
        <v/>
      </c>
      <c r="F675" s="14" t="str">
        <f t="shared" si="91"/>
        <v/>
      </c>
      <c r="G675" s="14" t="str">
        <f>IF(E675="","",ROUND(IF(E675&lt;60,E675*$M$2,IF(E675&lt;80,425+(E675-60)*$M$3,IF(E675&lt;90,540+(E675-80)*$M$4,IF(E675&lt;110,600+(E675-90)*$M$5)))),0))</f>
        <v/>
      </c>
      <c r="H675" s="14" t="str">
        <f t="shared" si="92"/>
        <v/>
      </c>
      <c r="I675" s="14" t="str">
        <f t="shared" si="93"/>
        <v/>
      </c>
      <c r="J675" s="14"/>
      <c r="K675" s="14"/>
      <c r="L675" s="14"/>
      <c r="M675" s="14"/>
      <c r="N675" s="14"/>
      <c r="O675">
        <v>828</v>
      </c>
      <c r="P675">
        <f t="shared" si="94"/>
        <v>476</v>
      </c>
      <c r="Q675" t="str">
        <f t="shared" si="95"/>
        <v/>
      </c>
      <c r="R675" s="40">
        <f t="shared" si="96"/>
        <v>476</v>
      </c>
      <c r="S675" s="41">
        <f t="shared" si="97"/>
        <v>-1.07442830016729</v>
      </c>
      <c r="T675" s="41">
        <f t="shared" si="98"/>
        <v>-1.07442830016729</v>
      </c>
    </row>
    <row r="676" spans="1:20">
      <c r="A676">
        <v>830</v>
      </c>
      <c r="B676">
        <v>428</v>
      </c>
      <c r="C676">
        <v>470</v>
      </c>
      <c r="D676" s="14"/>
      <c r="E676" s="14" t="str">
        <f t="shared" si="90"/>
        <v/>
      </c>
      <c r="F676" s="14" t="str">
        <f t="shared" si="91"/>
        <v/>
      </c>
      <c r="G676" s="14" t="str">
        <f>IF(E676="","",ROUND(IF(E676&lt;60,E676*$M$2,IF(E676&lt;80,425+(E676-60)*$M$3,IF(E676&lt;90,540+(E676-80)*$M$4,IF(E676&lt;110,600+(E676-90)*$M$5)))),0))</f>
        <v/>
      </c>
      <c r="H676" s="14" t="str">
        <f t="shared" si="92"/>
        <v/>
      </c>
      <c r="I676" s="14">
        <f t="shared" si="93"/>
        <v>470</v>
      </c>
      <c r="J676" s="14"/>
      <c r="K676" s="14"/>
      <c r="L676" s="14"/>
      <c r="M676" s="14"/>
      <c r="N676" s="14"/>
      <c r="O676">
        <v>830</v>
      </c>
      <c r="P676">
        <f t="shared" si="94"/>
        <v>428</v>
      </c>
      <c r="Q676">
        <f t="shared" si="95"/>
        <v>470</v>
      </c>
      <c r="R676" s="40">
        <f t="shared" si="96"/>
        <v>543.53291701828</v>
      </c>
      <c r="S676" s="41">
        <f t="shared" si="97"/>
        <v>-0.00579223777897996</v>
      </c>
      <c r="T676" s="41">
        <f t="shared" si="98"/>
        <v>-0.00579223777897996</v>
      </c>
    </row>
    <row r="677" spans="1:20">
      <c r="A677">
        <v>832</v>
      </c>
      <c r="B677">
        <v>457</v>
      </c>
      <c r="D677" s="14"/>
      <c r="E677" s="14" t="str">
        <f t="shared" si="90"/>
        <v/>
      </c>
      <c r="F677" s="14" t="str">
        <f t="shared" si="91"/>
        <v/>
      </c>
      <c r="G677" s="14" t="str">
        <f>IF(E677="","",ROUND(IF(E677&lt;60,E677*$M$2,IF(E677&lt;80,425+(E677-60)*$M$3,IF(E677&lt;90,540+(E677-80)*$M$4,IF(E677&lt;110,600+(E677-90)*$M$5)))),0))</f>
        <v/>
      </c>
      <c r="H677" s="14" t="str">
        <f t="shared" si="92"/>
        <v/>
      </c>
      <c r="I677" s="14" t="str">
        <f t="shared" si="93"/>
        <v/>
      </c>
      <c r="J677" s="14"/>
      <c r="K677" s="14"/>
      <c r="L677" s="14"/>
      <c r="M677" s="14"/>
      <c r="N677" s="14"/>
      <c r="O677">
        <v>832</v>
      </c>
      <c r="P677">
        <f t="shared" si="94"/>
        <v>457</v>
      </c>
      <c r="Q677" t="str">
        <f t="shared" si="95"/>
        <v/>
      </c>
      <c r="R677" s="40">
        <f t="shared" si="96"/>
        <v>457</v>
      </c>
      <c r="S677" s="41">
        <f t="shared" si="97"/>
        <v>-1.37508294507004</v>
      </c>
      <c r="T677" s="41">
        <f t="shared" si="98"/>
        <v>-1.37508294507004</v>
      </c>
    </row>
    <row r="678" spans="1:20">
      <c r="A678">
        <v>833</v>
      </c>
      <c r="B678">
        <v>531</v>
      </c>
      <c r="C678">
        <v>472</v>
      </c>
      <c r="D678" s="14"/>
      <c r="E678" s="14" t="str">
        <f t="shared" si="90"/>
        <v/>
      </c>
      <c r="F678" s="14" t="str">
        <f t="shared" si="91"/>
        <v/>
      </c>
      <c r="G678" s="14" t="str">
        <f>IF(E678="","",ROUND(IF(E678&lt;60,E678*$M$2,IF(E678&lt;80,425+(E678-60)*$M$3,IF(E678&lt;90,540+(E678-80)*$M$4,IF(E678&lt;110,600+(E678-90)*$M$5)))),0))</f>
        <v/>
      </c>
      <c r="H678" s="14" t="str">
        <f t="shared" si="92"/>
        <v/>
      </c>
      <c r="I678" s="14">
        <f t="shared" si="93"/>
        <v>472</v>
      </c>
      <c r="J678" s="14"/>
      <c r="K678" s="14"/>
      <c r="L678" s="14"/>
      <c r="M678" s="14"/>
      <c r="N678" s="14"/>
      <c r="O678">
        <v>833</v>
      </c>
      <c r="P678">
        <f t="shared" si="94"/>
        <v>531</v>
      </c>
      <c r="Q678">
        <f t="shared" si="95"/>
        <v>472</v>
      </c>
      <c r="R678" s="40">
        <f t="shared" si="96"/>
        <v>545.845823048145</v>
      </c>
      <c r="S678" s="41">
        <f t="shared" si="97"/>
        <v>0.0308070222790473</v>
      </c>
      <c r="T678" s="41">
        <f t="shared" si="98"/>
        <v>0.0308070222790473</v>
      </c>
    </row>
    <row r="679" spans="1:20">
      <c r="A679">
        <v>835</v>
      </c>
      <c r="B679">
        <v>544</v>
      </c>
      <c r="C679">
        <v>494</v>
      </c>
      <c r="D679" s="14"/>
      <c r="E679" s="14" t="str">
        <f t="shared" si="90"/>
        <v/>
      </c>
      <c r="F679" s="14" t="str">
        <f t="shared" si="91"/>
        <v/>
      </c>
      <c r="G679" s="14" t="str">
        <f>IF(E679="","",ROUND(IF(E679&lt;60,E679*$M$2,IF(E679&lt;80,425+(E679-60)*$M$3,IF(E679&lt;90,540+(E679-80)*$M$4,IF(E679&lt;110,600+(E679-90)*$M$5)))),0))</f>
        <v/>
      </c>
      <c r="H679" s="14" t="str">
        <f t="shared" si="92"/>
        <v/>
      </c>
      <c r="I679" s="14">
        <f t="shared" si="93"/>
        <v>494</v>
      </c>
      <c r="J679" s="14"/>
      <c r="K679" s="14"/>
      <c r="L679" s="14"/>
      <c r="M679" s="14"/>
      <c r="N679" s="14"/>
      <c r="O679">
        <v>835</v>
      </c>
      <c r="P679">
        <f t="shared" si="94"/>
        <v>544</v>
      </c>
      <c r="Q679">
        <f t="shared" si="95"/>
        <v>494</v>
      </c>
      <c r="R679" s="40">
        <f t="shared" si="96"/>
        <v>571.28778937666</v>
      </c>
      <c r="S679" s="41">
        <f t="shared" si="97"/>
        <v>0.433398882917336</v>
      </c>
      <c r="T679" s="41">
        <f t="shared" si="98"/>
        <v>0.433398882917336</v>
      </c>
    </row>
    <row r="680" spans="1:20">
      <c r="A680">
        <v>837</v>
      </c>
      <c r="B680">
        <v>501</v>
      </c>
      <c r="D680" s="14"/>
      <c r="E680" s="14" t="str">
        <f t="shared" si="90"/>
        <v/>
      </c>
      <c r="F680" s="14" t="str">
        <f t="shared" si="91"/>
        <v/>
      </c>
      <c r="G680" s="14" t="str">
        <f>IF(E680="","",ROUND(IF(E680&lt;60,E680*$M$2,IF(E680&lt;80,425+(E680-60)*$M$3,IF(E680&lt;90,540+(E680-80)*$M$4,IF(E680&lt;110,600+(E680-90)*$M$5)))),0))</f>
        <v/>
      </c>
      <c r="H680" s="14" t="str">
        <f t="shared" si="92"/>
        <v/>
      </c>
      <c r="I680" s="14" t="str">
        <f t="shared" si="93"/>
        <v/>
      </c>
      <c r="J680" s="14"/>
      <c r="K680" s="14"/>
      <c r="L680" s="14"/>
      <c r="M680" s="14"/>
      <c r="N680" s="14"/>
      <c r="O680">
        <v>837</v>
      </c>
      <c r="P680">
        <f t="shared" si="94"/>
        <v>501</v>
      </c>
      <c r="Q680" t="str">
        <f t="shared" si="95"/>
        <v/>
      </c>
      <c r="R680" s="40">
        <f t="shared" si="96"/>
        <v>501</v>
      </c>
      <c r="S680" s="41">
        <f t="shared" si="97"/>
        <v>-0.678830083189985</v>
      </c>
      <c r="T680" s="41">
        <f t="shared" si="98"/>
        <v>-0.678830083189985</v>
      </c>
    </row>
    <row r="681" spans="1:20">
      <c r="A681">
        <v>838</v>
      </c>
      <c r="D681" s="14"/>
      <c r="E681" s="14" t="str">
        <f t="shared" si="90"/>
        <v/>
      </c>
      <c r="F681" s="14" t="str">
        <f t="shared" si="91"/>
        <v/>
      </c>
      <c r="G681" s="14" t="str">
        <f>IF(E681="","",ROUND(IF(E681&lt;60,E681*$M$2,IF(E681&lt;80,425+(E681-60)*$M$3,IF(E681&lt;90,540+(E681-80)*$M$4,IF(E681&lt;110,600+(E681-90)*$M$5)))),0))</f>
        <v/>
      </c>
      <c r="H681" s="14" t="str">
        <f t="shared" si="92"/>
        <v/>
      </c>
      <c r="I681" s="14" t="str">
        <f t="shared" si="93"/>
        <v/>
      </c>
      <c r="J681" s="14"/>
      <c r="K681" s="14"/>
      <c r="L681" s="14"/>
      <c r="M681" s="14"/>
      <c r="N681" s="14"/>
      <c r="O681">
        <v>838</v>
      </c>
      <c r="P681" t="str">
        <f t="shared" si="94"/>
        <v/>
      </c>
      <c r="Q681" t="str">
        <f t="shared" si="95"/>
        <v/>
      </c>
      <c r="R681" s="40" t="str">
        <f t="shared" si="96"/>
        <v/>
      </c>
      <c r="S681" s="41" t="str">
        <f t="shared" si="97"/>
        <v/>
      </c>
      <c r="T681" s="41">
        <f t="shared" si="98"/>
        <v>-0.0423914978370054</v>
      </c>
    </row>
    <row r="682" spans="1:20">
      <c r="A682">
        <v>840</v>
      </c>
      <c r="B682">
        <v>560</v>
      </c>
      <c r="C682">
        <v>532</v>
      </c>
      <c r="D682" s="14"/>
      <c r="E682" s="14" t="str">
        <f t="shared" si="90"/>
        <v/>
      </c>
      <c r="F682" s="14" t="str">
        <f t="shared" si="91"/>
        <v/>
      </c>
      <c r="G682" s="14" t="str">
        <f>IF(E682="","",ROUND(IF(E682&lt;60,E682*$M$2,IF(E682&lt;80,425+(E682-60)*$M$3,IF(E682&lt;90,540+(E682-80)*$M$4,IF(E682&lt;110,600+(E682-90)*$M$5)))),0))</f>
        <v/>
      </c>
      <c r="H682" s="14" t="str">
        <f t="shared" si="92"/>
        <v/>
      </c>
      <c r="I682" s="14">
        <f t="shared" si="93"/>
        <v>532</v>
      </c>
      <c r="J682" s="14"/>
      <c r="K682" s="14"/>
      <c r="L682" s="14"/>
      <c r="M682" s="14"/>
      <c r="N682" s="14"/>
      <c r="O682">
        <v>840</v>
      </c>
      <c r="P682">
        <f t="shared" si="94"/>
        <v>560</v>
      </c>
      <c r="Q682">
        <f t="shared" si="95"/>
        <v>532</v>
      </c>
      <c r="R682" s="40">
        <f t="shared" si="96"/>
        <v>615.233003944095</v>
      </c>
      <c r="S682" s="41">
        <f t="shared" si="97"/>
        <v>1.12878482401984</v>
      </c>
      <c r="T682" s="41">
        <f t="shared" si="98"/>
        <v>1.12878482401984</v>
      </c>
    </row>
    <row r="683" spans="1:20">
      <c r="A683">
        <v>841</v>
      </c>
      <c r="B683">
        <v>564</v>
      </c>
      <c r="C683">
        <v>479</v>
      </c>
      <c r="D683" s="14"/>
      <c r="E683" s="14" t="str">
        <f t="shared" si="90"/>
        <v/>
      </c>
      <c r="F683" s="14" t="str">
        <f t="shared" si="91"/>
        <v/>
      </c>
      <c r="G683" s="14" t="str">
        <f>IF(E683="","",ROUND(IF(E683&lt;60,E683*$M$2,IF(E683&lt;80,425+(E683-60)*$M$3,IF(E683&lt;90,540+(E683-80)*$M$4,IF(E683&lt;110,600+(E683-90)*$M$5)))),0))</f>
        <v/>
      </c>
      <c r="H683" s="14" t="str">
        <f t="shared" si="92"/>
        <v/>
      </c>
      <c r="I683" s="14">
        <f t="shared" si="93"/>
        <v>479</v>
      </c>
      <c r="J683" s="14"/>
      <c r="K683" s="14"/>
      <c r="L683" s="14"/>
      <c r="M683" s="14"/>
      <c r="N683" s="14"/>
      <c r="O683">
        <v>841</v>
      </c>
      <c r="P683">
        <f t="shared" si="94"/>
        <v>564</v>
      </c>
      <c r="Q683">
        <f t="shared" si="95"/>
        <v>479</v>
      </c>
      <c r="R683" s="40">
        <f t="shared" si="96"/>
        <v>564</v>
      </c>
      <c r="S683" s="41">
        <f t="shared" si="97"/>
        <v>0.318077423592824</v>
      </c>
      <c r="T683" s="41">
        <f t="shared" si="98"/>
        <v>0.318077423592824</v>
      </c>
    </row>
    <row r="684" spans="1:20">
      <c r="A684">
        <v>843</v>
      </c>
      <c r="B684">
        <v>512</v>
      </c>
      <c r="C684">
        <v>529</v>
      </c>
      <c r="D684" s="14"/>
      <c r="E684" s="14" t="str">
        <f t="shared" si="90"/>
        <v/>
      </c>
      <c r="F684" s="14" t="str">
        <f t="shared" si="91"/>
        <v/>
      </c>
      <c r="G684" s="14" t="str">
        <f>IF(E684="","",ROUND(IF(E684&lt;60,E684*$M$2,IF(E684&lt;80,425+(E684-60)*$M$3,IF(E684&lt;90,540+(E684-80)*$M$4,IF(E684&lt;110,600+(E684-90)*$M$5)))),0))</f>
        <v/>
      </c>
      <c r="H684" s="14" t="str">
        <f t="shared" si="92"/>
        <v/>
      </c>
      <c r="I684" s="14">
        <f t="shared" si="93"/>
        <v>529</v>
      </c>
      <c r="J684" s="14"/>
      <c r="K684" s="14"/>
      <c r="L684" s="14"/>
      <c r="M684" s="14"/>
      <c r="N684" s="14"/>
      <c r="O684">
        <v>843</v>
      </c>
      <c r="P684">
        <f t="shared" si="94"/>
        <v>512</v>
      </c>
      <c r="Q684">
        <f t="shared" si="95"/>
        <v>529</v>
      </c>
      <c r="R684" s="40">
        <f t="shared" si="96"/>
        <v>611.763644899298</v>
      </c>
      <c r="S684" s="41">
        <f t="shared" si="97"/>
        <v>1.0738859339328</v>
      </c>
      <c r="T684" s="41">
        <f t="shared" si="98"/>
        <v>1.0738859339328</v>
      </c>
    </row>
    <row r="685" spans="1:20">
      <c r="A685">
        <v>844</v>
      </c>
      <c r="B685">
        <v>485</v>
      </c>
      <c r="C685">
        <v>490</v>
      </c>
      <c r="D685" s="14"/>
      <c r="E685" s="14" t="str">
        <f t="shared" si="90"/>
        <v/>
      </c>
      <c r="F685" s="14" t="str">
        <f t="shared" si="91"/>
        <v/>
      </c>
      <c r="G685" s="14" t="str">
        <f>IF(E685="","",ROUND(IF(E685&lt;60,E685*$M$2,IF(E685&lt;80,425+(E685-60)*$M$3,IF(E685&lt;90,540+(E685-80)*$M$4,IF(E685&lt;110,600+(E685-90)*$M$5)))),0))</f>
        <v/>
      </c>
      <c r="H685" s="14" t="str">
        <f t="shared" si="92"/>
        <v/>
      </c>
      <c r="I685" s="14">
        <f t="shared" si="93"/>
        <v>490</v>
      </c>
      <c r="J685" s="14"/>
      <c r="K685" s="14"/>
      <c r="L685" s="14"/>
      <c r="M685" s="14"/>
      <c r="N685" s="14"/>
      <c r="O685">
        <v>844</v>
      </c>
      <c r="P685">
        <f t="shared" si="94"/>
        <v>485</v>
      </c>
      <c r="Q685">
        <f t="shared" si="95"/>
        <v>490</v>
      </c>
      <c r="R685" s="40">
        <f t="shared" si="96"/>
        <v>566.66197731693</v>
      </c>
      <c r="S685" s="41">
        <f t="shared" si="97"/>
        <v>0.360200362801284</v>
      </c>
      <c r="T685" s="41">
        <f t="shared" si="98"/>
        <v>0.360200362801284</v>
      </c>
    </row>
    <row r="686" spans="1:20">
      <c r="A686">
        <v>845</v>
      </c>
      <c r="B686">
        <v>556</v>
      </c>
      <c r="C686">
        <v>580</v>
      </c>
      <c r="D686" s="14"/>
      <c r="E686" s="14" t="str">
        <f t="shared" si="90"/>
        <v/>
      </c>
      <c r="F686" s="14" t="str">
        <f t="shared" si="91"/>
        <v/>
      </c>
      <c r="G686" s="14" t="str">
        <f>IF(E686="","",ROUND(IF(E686&lt;60,E686*$M$2,IF(E686&lt;80,425+(E686-60)*$M$3,IF(E686&lt;90,540+(E686-80)*$M$4,IF(E686&lt;110,600+(E686-90)*$M$5)))),0))</f>
        <v/>
      </c>
      <c r="H686" s="14" t="str">
        <f t="shared" si="92"/>
        <v/>
      </c>
      <c r="I686" s="14">
        <f t="shared" si="93"/>
        <v>580</v>
      </c>
      <c r="J686" s="14"/>
      <c r="K686" s="14"/>
      <c r="L686" s="14"/>
      <c r="M686" s="14"/>
      <c r="N686" s="14"/>
      <c r="O686">
        <v>845</v>
      </c>
      <c r="P686">
        <f t="shared" si="94"/>
        <v>556</v>
      </c>
      <c r="Q686">
        <f t="shared" si="95"/>
        <v>580</v>
      </c>
      <c r="R686" s="40">
        <f t="shared" si="96"/>
        <v>670.742748660856</v>
      </c>
      <c r="S686" s="41">
        <f t="shared" si="97"/>
        <v>2.00716706541247</v>
      </c>
      <c r="T686" s="41">
        <f t="shared" si="98"/>
        <v>2.00716706541247</v>
      </c>
    </row>
    <row r="687" spans="1:20">
      <c r="A687">
        <v>846</v>
      </c>
      <c r="B687">
        <v>518</v>
      </c>
      <c r="C687">
        <v>531</v>
      </c>
      <c r="D687" s="14"/>
      <c r="E687" s="14" t="str">
        <f t="shared" si="90"/>
        <v/>
      </c>
      <c r="F687" s="14" t="str">
        <f t="shared" si="91"/>
        <v/>
      </c>
      <c r="G687" s="14" t="str">
        <f>IF(E687="","",ROUND(IF(E687&lt;60,E687*$M$2,IF(E687&lt;80,425+(E687-60)*$M$3,IF(E687&lt;90,540+(E687-80)*$M$4,IF(E687&lt;110,600+(E687-90)*$M$5)))),0))</f>
        <v/>
      </c>
      <c r="H687" s="14" t="str">
        <f t="shared" si="92"/>
        <v/>
      </c>
      <c r="I687" s="14">
        <f t="shared" si="93"/>
        <v>531</v>
      </c>
      <c r="J687" s="14"/>
      <c r="K687" s="14"/>
      <c r="L687" s="14"/>
      <c r="M687" s="14"/>
      <c r="N687" s="14"/>
      <c r="O687">
        <v>846</v>
      </c>
      <c r="P687">
        <f t="shared" si="94"/>
        <v>518</v>
      </c>
      <c r="Q687">
        <f t="shared" si="95"/>
        <v>531</v>
      </c>
      <c r="R687" s="40">
        <f t="shared" si="96"/>
        <v>614.076550929163</v>
      </c>
      <c r="S687" s="41">
        <f t="shared" si="97"/>
        <v>1.11048519399083</v>
      </c>
      <c r="T687" s="41">
        <f t="shared" si="98"/>
        <v>1.11048519399083</v>
      </c>
    </row>
    <row r="688" spans="1:20">
      <c r="A688">
        <v>847</v>
      </c>
      <c r="B688">
        <v>489</v>
      </c>
      <c r="C688">
        <v>427</v>
      </c>
      <c r="D688" s="14"/>
      <c r="E688" s="14" t="str">
        <f t="shared" si="90"/>
        <v/>
      </c>
      <c r="F688" s="14" t="str">
        <f t="shared" si="91"/>
        <v/>
      </c>
      <c r="G688" s="14" t="str">
        <f>IF(E688="","",ROUND(IF(E688&lt;60,E688*$M$2,IF(E688&lt;80,425+(E688-60)*$M$3,IF(E688&lt;90,540+(E688-80)*$M$4,IF(E688&lt;110,600+(E688-90)*$M$5)))),0))</f>
        <v/>
      </c>
      <c r="H688" s="14" t="str">
        <f t="shared" si="92"/>
        <v/>
      </c>
      <c r="I688" s="14">
        <f t="shared" si="93"/>
        <v>427</v>
      </c>
      <c r="J688" s="14"/>
      <c r="K688" s="14"/>
      <c r="L688" s="14"/>
      <c r="M688" s="14"/>
      <c r="N688" s="14"/>
      <c r="O688">
        <v>847</v>
      </c>
      <c r="P688">
        <f t="shared" si="94"/>
        <v>489</v>
      </c>
      <c r="Q688">
        <f t="shared" si="95"/>
        <v>427</v>
      </c>
      <c r="R688" s="40">
        <f t="shared" si="96"/>
        <v>493.805437376182</v>
      </c>
      <c r="S688" s="41">
        <f t="shared" si="97"/>
        <v>-0.792676329026546</v>
      </c>
      <c r="T688" s="41">
        <f t="shared" si="98"/>
        <v>-0.792676329026546</v>
      </c>
    </row>
    <row r="689" spans="1:20">
      <c r="A689">
        <v>848</v>
      </c>
      <c r="B689">
        <v>592</v>
      </c>
      <c r="C689">
        <v>570</v>
      </c>
      <c r="D689" s="14"/>
      <c r="E689" s="14" t="str">
        <f t="shared" si="90"/>
        <v/>
      </c>
      <c r="F689" s="14" t="str">
        <f t="shared" si="91"/>
        <v/>
      </c>
      <c r="G689" s="14" t="str">
        <f>IF(E689="","",ROUND(IF(E689&lt;60,E689*$M$2,IF(E689&lt;80,425+(E689-60)*$M$3,IF(E689&lt;90,540+(E689-80)*$M$4,IF(E689&lt;110,600+(E689-90)*$M$5)))),0))</f>
        <v/>
      </c>
      <c r="H689" s="14" t="str">
        <f t="shared" si="92"/>
        <v/>
      </c>
      <c r="I689" s="14">
        <f t="shared" si="93"/>
        <v>570</v>
      </c>
      <c r="J689" s="14"/>
      <c r="K689" s="14"/>
      <c r="L689" s="14"/>
      <c r="M689" s="14"/>
      <c r="N689" s="14"/>
      <c r="O689">
        <v>848</v>
      </c>
      <c r="P689">
        <f t="shared" si="94"/>
        <v>592</v>
      </c>
      <c r="Q689">
        <f t="shared" si="95"/>
        <v>570</v>
      </c>
      <c r="R689" s="40">
        <f t="shared" si="96"/>
        <v>659.178218511531</v>
      </c>
      <c r="S689" s="41">
        <f t="shared" si="97"/>
        <v>1.82417076512234</v>
      </c>
      <c r="T689" s="41">
        <f t="shared" si="98"/>
        <v>1.82417076512234</v>
      </c>
    </row>
    <row r="690" spans="1:20">
      <c r="A690">
        <v>849</v>
      </c>
      <c r="B690">
        <v>435</v>
      </c>
      <c r="D690" s="14"/>
      <c r="E690" s="14" t="str">
        <f t="shared" si="90"/>
        <v/>
      </c>
      <c r="F690" s="14" t="str">
        <f t="shared" si="91"/>
        <v/>
      </c>
      <c r="G690" s="14" t="str">
        <f>IF(E690="","",ROUND(IF(E690&lt;60,E690*$M$2,IF(E690&lt;80,425+(E690-60)*$M$3,IF(E690&lt;90,540+(E690-80)*$M$4,IF(E690&lt;110,600+(E690-90)*$M$5)))),0))</f>
        <v/>
      </c>
      <c r="H690" s="14" t="str">
        <f t="shared" si="92"/>
        <v/>
      </c>
      <c r="I690" s="14" t="str">
        <f t="shared" si="93"/>
        <v/>
      </c>
      <c r="J690" s="14"/>
      <c r="K690" s="14"/>
      <c r="L690" s="14"/>
      <c r="M690" s="14"/>
      <c r="N690" s="14"/>
      <c r="O690">
        <v>849</v>
      </c>
      <c r="P690">
        <f t="shared" si="94"/>
        <v>435</v>
      </c>
      <c r="Q690" t="str">
        <f t="shared" si="95"/>
        <v/>
      </c>
      <c r="R690" s="40">
        <f t="shared" si="96"/>
        <v>435</v>
      </c>
      <c r="S690" s="41">
        <f t="shared" si="97"/>
        <v>-1.72320937601007</v>
      </c>
      <c r="T690" s="41">
        <f t="shared" si="98"/>
        <v>-1.72320937601007</v>
      </c>
    </row>
    <row r="691" spans="1:20">
      <c r="A691">
        <v>850</v>
      </c>
      <c r="B691">
        <v>490</v>
      </c>
      <c r="C691">
        <v>466</v>
      </c>
      <c r="D691" s="14"/>
      <c r="E691" s="14" t="str">
        <f t="shared" si="90"/>
        <v/>
      </c>
      <c r="F691" s="14" t="str">
        <f t="shared" si="91"/>
        <v/>
      </c>
      <c r="G691" s="14" t="str">
        <f>IF(E691="","",ROUND(IF(E691&lt;60,E691*$M$2,IF(E691&lt;80,425+(E691-60)*$M$3,IF(E691&lt;90,540+(E691-80)*$M$4,IF(E691&lt;110,600+(E691-90)*$M$5)))),0))</f>
        <v/>
      </c>
      <c r="H691" s="14" t="str">
        <f t="shared" si="92"/>
        <v/>
      </c>
      <c r="I691" s="14">
        <f t="shared" si="93"/>
        <v>466</v>
      </c>
      <c r="J691" s="14"/>
      <c r="K691" s="14"/>
      <c r="L691" s="14"/>
      <c r="M691" s="14"/>
      <c r="N691" s="14"/>
      <c r="O691">
        <v>850</v>
      </c>
      <c r="P691">
        <f t="shared" si="94"/>
        <v>490</v>
      </c>
      <c r="Q691">
        <f t="shared" si="95"/>
        <v>466</v>
      </c>
      <c r="R691" s="40">
        <f t="shared" si="96"/>
        <v>538.90710495855</v>
      </c>
      <c r="S691" s="41">
        <f t="shared" si="97"/>
        <v>-0.0789907578950327</v>
      </c>
      <c r="T691" s="41">
        <f t="shared" si="98"/>
        <v>-0.0789907578950327</v>
      </c>
    </row>
    <row r="692" spans="1:20">
      <c r="A692">
        <v>851</v>
      </c>
      <c r="B692">
        <v>432</v>
      </c>
      <c r="D692" s="14"/>
      <c r="E692" s="14" t="str">
        <f t="shared" si="90"/>
        <v/>
      </c>
      <c r="F692" s="14" t="str">
        <f t="shared" si="91"/>
        <v/>
      </c>
      <c r="G692" s="14" t="str">
        <f>IF(E692="","",ROUND(IF(E692&lt;60,E692*$M$2,IF(E692&lt;80,425+(E692-60)*$M$3,IF(E692&lt;90,540+(E692-80)*$M$4,IF(E692&lt;110,600+(E692-90)*$M$5)))),0))</f>
        <v/>
      </c>
      <c r="H692" s="14" t="str">
        <f t="shared" si="92"/>
        <v/>
      </c>
      <c r="I692" s="14" t="str">
        <f t="shared" si="93"/>
        <v/>
      </c>
      <c r="J692" s="14"/>
      <c r="K692" s="14"/>
      <c r="L692" s="14"/>
      <c r="M692" s="14"/>
      <c r="N692" s="14"/>
      <c r="O692">
        <v>851</v>
      </c>
      <c r="P692">
        <f t="shared" si="94"/>
        <v>432</v>
      </c>
      <c r="Q692" t="str">
        <f t="shared" si="95"/>
        <v/>
      </c>
      <c r="R692" s="40">
        <f t="shared" si="96"/>
        <v>432</v>
      </c>
      <c r="S692" s="41">
        <f t="shared" si="97"/>
        <v>-1.77068116204735</v>
      </c>
      <c r="T692" s="41">
        <f t="shared" si="98"/>
        <v>-1.77068116204735</v>
      </c>
    </row>
    <row r="693" spans="1:20">
      <c r="A693">
        <v>852</v>
      </c>
      <c r="B693">
        <v>458</v>
      </c>
      <c r="C693">
        <v>452</v>
      </c>
      <c r="D693" s="14"/>
      <c r="E693" s="14" t="str">
        <f t="shared" si="90"/>
        <v/>
      </c>
      <c r="F693" s="14" t="str">
        <f t="shared" si="91"/>
        <v/>
      </c>
      <c r="G693" s="14" t="str">
        <f>IF(E693="","",ROUND(IF(E693&lt;60,E693*$M$2,IF(E693&lt;80,425+(E693-60)*$M$3,IF(E693&lt;90,540+(E693-80)*$M$4,IF(E693&lt;110,600+(E693-90)*$M$5)))),0))</f>
        <v/>
      </c>
      <c r="H693" s="14" t="str">
        <f t="shared" si="92"/>
        <v/>
      </c>
      <c r="I693" s="14">
        <f t="shared" si="93"/>
        <v>452</v>
      </c>
      <c r="J693" s="14"/>
      <c r="K693" s="14"/>
      <c r="L693" s="14"/>
      <c r="M693" s="14"/>
      <c r="N693" s="14"/>
      <c r="O693">
        <v>852</v>
      </c>
      <c r="P693">
        <f t="shared" si="94"/>
        <v>458</v>
      </c>
      <c r="Q693">
        <f t="shared" si="95"/>
        <v>452</v>
      </c>
      <c r="R693" s="40">
        <f t="shared" si="96"/>
        <v>522.716762749495</v>
      </c>
      <c r="S693" s="41">
        <f t="shared" si="97"/>
        <v>-0.335185578301216</v>
      </c>
      <c r="T693" s="41">
        <f t="shared" si="98"/>
        <v>-0.335185578301216</v>
      </c>
    </row>
    <row r="694" spans="1:20">
      <c r="A694">
        <v>853</v>
      </c>
      <c r="B694">
        <v>442</v>
      </c>
      <c r="C694">
        <v>445</v>
      </c>
      <c r="D694" s="14"/>
      <c r="E694" s="14" t="str">
        <f t="shared" si="90"/>
        <v/>
      </c>
      <c r="F694" s="14" t="str">
        <f t="shared" si="91"/>
        <v/>
      </c>
      <c r="G694" s="14" t="str">
        <f>IF(E694="","",ROUND(IF(E694&lt;60,E694*$M$2,IF(E694&lt;80,425+(E694-60)*$M$3,IF(E694&lt;90,540+(E694-80)*$M$4,IF(E694&lt;110,600+(E694-90)*$M$5)))),0))</f>
        <v/>
      </c>
      <c r="H694" s="14" t="str">
        <f t="shared" si="92"/>
        <v/>
      </c>
      <c r="I694" s="14">
        <f t="shared" si="93"/>
        <v>445</v>
      </c>
      <c r="J694" s="14"/>
      <c r="K694" s="14"/>
      <c r="L694" s="14"/>
      <c r="M694" s="14"/>
      <c r="N694" s="14"/>
      <c r="O694">
        <v>853</v>
      </c>
      <c r="P694">
        <f t="shared" si="94"/>
        <v>442</v>
      </c>
      <c r="Q694">
        <f t="shared" si="95"/>
        <v>445</v>
      </c>
      <c r="R694" s="40">
        <f t="shared" si="96"/>
        <v>514.621591644967</v>
      </c>
      <c r="S694" s="41">
        <f t="shared" si="97"/>
        <v>-0.463282988504309</v>
      </c>
      <c r="T694" s="41">
        <f t="shared" si="98"/>
        <v>-0.463282988504309</v>
      </c>
    </row>
    <row r="695" spans="1:20">
      <c r="A695">
        <v>855</v>
      </c>
      <c r="B695">
        <v>490</v>
      </c>
      <c r="C695">
        <v>439</v>
      </c>
      <c r="D695" s="14"/>
      <c r="E695" s="14" t="str">
        <f t="shared" si="90"/>
        <v/>
      </c>
      <c r="F695" s="14" t="str">
        <f t="shared" si="91"/>
        <v/>
      </c>
      <c r="G695" s="14" t="str">
        <f>IF(E695="","",ROUND(IF(E695&lt;60,E695*$M$2,IF(E695&lt;80,425+(E695-60)*$M$3,IF(E695&lt;90,540+(E695-80)*$M$4,IF(E695&lt;110,600+(E695-90)*$M$5)))),0))</f>
        <v/>
      </c>
      <c r="H695" s="14" t="str">
        <f t="shared" si="92"/>
        <v/>
      </c>
      <c r="I695" s="14">
        <f t="shared" si="93"/>
        <v>439</v>
      </c>
      <c r="J695" s="14"/>
      <c r="K695" s="14"/>
      <c r="L695" s="14"/>
      <c r="M695" s="14"/>
      <c r="N695" s="14"/>
      <c r="O695">
        <v>855</v>
      </c>
      <c r="P695">
        <f t="shared" si="94"/>
        <v>490</v>
      </c>
      <c r="Q695">
        <f t="shared" si="95"/>
        <v>439</v>
      </c>
      <c r="R695" s="40">
        <f t="shared" si="96"/>
        <v>507.682873555372</v>
      </c>
      <c r="S695" s="41">
        <f t="shared" si="97"/>
        <v>-0.573080768678388</v>
      </c>
      <c r="T695" s="41">
        <f t="shared" si="98"/>
        <v>-0.573080768678388</v>
      </c>
    </row>
    <row r="696" spans="1:20">
      <c r="A696">
        <v>856</v>
      </c>
      <c r="B696">
        <v>562</v>
      </c>
      <c r="C696">
        <v>535</v>
      </c>
      <c r="D696" s="14"/>
      <c r="E696" s="14" t="str">
        <f t="shared" si="90"/>
        <v/>
      </c>
      <c r="F696" s="14" t="str">
        <f t="shared" si="91"/>
        <v/>
      </c>
      <c r="G696" s="14" t="str">
        <f>IF(E696="","",ROUND(IF(E696&lt;60,E696*$M$2,IF(E696&lt;80,425+(E696-60)*$M$3,IF(E696&lt;90,540+(E696-80)*$M$4,IF(E696&lt;110,600+(E696-90)*$M$5)))),0))</f>
        <v/>
      </c>
      <c r="H696" s="14" t="str">
        <f t="shared" si="92"/>
        <v/>
      </c>
      <c r="I696" s="14">
        <f t="shared" si="93"/>
        <v>535</v>
      </c>
      <c r="J696" s="14"/>
      <c r="K696" s="14"/>
      <c r="L696" s="14"/>
      <c r="M696" s="14"/>
      <c r="N696" s="14"/>
      <c r="O696">
        <v>856</v>
      </c>
      <c r="P696">
        <f t="shared" si="94"/>
        <v>562</v>
      </c>
      <c r="Q696">
        <f t="shared" si="95"/>
        <v>535</v>
      </c>
      <c r="R696" s="40">
        <f t="shared" si="96"/>
        <v>618.702362988893</v>
      </c>
      <c r="S696" s="41">
        <f t="shared" si="97"/>
        <v>1.18368371410688</v>
      </c>
      <c r="T696" s="41">
        <f t="shared" si="98"/>
        <v>1.18368371410688</v>
      </c>
    </row>
    <row r="697" spans="1:20">
      <c r="A697">
        <v>858</v>
      </c>
      <c r="B697">
        <v>488</v>
      </c>
      <c r="C697">
        <v>451</v>
      </c>
      <c r="D697" s="14"/>
      <c r="E697" s="14" t="str">
        <f t="shared" si="90"/>
        <v/>
      </c>
      <c r="F697" s="14" t="str">
        <f t="shared" si="91"/>
        <v/>
      </c>
      <c r="G697" s="14" t="str">
        <f>IF(E697="","",ROUND(IF(E697&lt;60,E697*$M$2,IF(E697&lt;80,425+(E697-60)*$M$3,IF(E697&lt;90,540+(E697-80)*$M$4,IF(E697&lt;110,600+(E697-90)*$M$5)))),0))</f>
        <v/>
      </c>
      <c r="H697" s="14" t="str">
        <f t="shared" si="92"/>
        <v/>
      </c>
      <c r="I697" s="14">
        <f t="shared" si="93"/>
        <v>451</v>
      </c>
      <c r="J697" s="14"/>
      <c r="K697" s="14"/>
      <c r="L697" s="14"/>
      <c r="M697" s="14"/>
      <c r="N697" s="14"/>
      <c r="O697">
        <v>858</v>
      </c>
      <c r="P697">
        <f t="shared" si="94"/>
        <v>488</v>
      </c>
      <c r="Q697">
        <f t="shared" si="95"/>
        <v>451</v>
      </c>
      <c r="R697" s="40">
        <f t="shared" si="96"/>
        <v>521.560309734562</v>
      </c>
      <c r="S697" s="41">
        <f t="shared" si="97"/>
        <v>-0.353485208330231</v>
      </c>
      <c r="T697" s="41">
        <f t="shared" si="98"/>
        <v>-0.353485208330231</v>
      </c>
    </row>
    <row r="698" spans="1:20">
      <c r="A698">
        <v>859</v>
      </c>
      <c r="B698">
        <v>467</v>
      </c>
      <c r="C698">
        <v>464</v>
      </c>
      <c r="D698" s="14"/>
      <c r="E698" s="14" t="str">
        <f t="shared" si="90"/>
        <v/>
      </c>
      <c r="F698" s="14" t="str">
        <f t="shared" si="91"/>
        <v/>
      </c>
      <c r="G698" s="14" t="str">
        <f>IF(E698="","",ROUND(IF(E698&lt;60,E698*$M$2,IF(E698&lt;80,425+(E698-60)*$M$3,IF(E698&lt;90,540+(E698-80)*$M$4,IF(E698&lt;110,600+(E698-90)*$M$5)))),0))</f>
        <v/>
      </c>
      <c r="H698" s="14" t="str">
        <f t="shared" si="92"/>
        <v/>
      </c>
      <c r="I698" s="14">
        <f t="shared" si="93"/>
        <v>464</v>
      </c>
      <c r="J698" s="14"/>
      <c r="K698" s="14"/>
      <c r="L698" s="14"/>
      <c r="M698" s="14"/>
      <c r="N698" s="14"/>
      <c r="O698">
        <v>859</v>
      </c>
      <c r="P698">
        <f t="shared" si="94"/>
        <v>467</v>
      </c>
      <c r="Q698">
        <f t="shared" si="95"/>
        <v>464</v>
      </c>
      <c r="R698" s="40">
        <f t="shared" si="96"/>
        <v>536.594198928685</v>
      </c>
      <c r="S698" s="41">
        <f t="shared" si="97"/>
        <v>-0.115590017953058</v>
      </c>
      <c r="T698" s="41">
        <f t="shared" si="98"/>
        <v>-0.115590017953058</v>
      </c>
    </row>
    <row r="699" spans="1:20">
      <c r="A699">
        <v>861</v>
      </c>
      <c r="B699">
        <v>589</v>
      </c>
      <c r="C699">
        <v>570</v>
      </c>
      <c r="D699" s="14"/>
      <c r="E699" s="14" t="str">
        <f t="shared" si="90"/>
        <v/>
      </c>
      <c r="F699" s="14" t="str">
        <f t="shared" si="91"/>
        <v/>
      </c>
      <c r="G699" s="14" t="str">
        <f>IF(E699="","",ROUND(IF(E699&lt;60,E699*$M$2,IF(E699&lt;80,425+(E699-60)*$M$3,IF(E699&lt;90,540+(E699-80)*$M$4,IF(E699&lt;110,600+(E699-90)*$M$5)))),0))</f>
        <v/>
      </c>
      <c r="H699" s="14" t="str">
        <f t="shared" si="92"/>
        <v/>
      </c>
      <c r="I699" s="14">
        <f t="shared" si="93"/>
        <v>570</v>
      </c>
      <c r="J699" s="14"/>
      <c r="K699" s="14"/>
      <c r="L699" s="14"/>
      <c r="M699" s="14"/>
      <c r="N699" s="14"/>
      <c r="O699">
        <v>861</v>
      </c>
      <c r="P699">
        <f t="shared" si="94"/>
        <v>589</v>
      </c>
      <c r="Q699">
        <f t="shared" si="95"/>
        <v>570</v>
      </c>
      <c r="R699" s="40">
        <f t="shared" si="96"/>
        <v>659.178218511531</v>
      </c>
      <c r="S699" s="41">
        <f t="shared" si="97"/>
        <v>1.82417076512234</v>
      </c>
      <c r="T699" s="41">
        <f t="shared" si="98"/>
        <v>1.82417076512234</v>
      </c>
    </row>
    <row r="700" spans="1:20">
      <c r="A700">
        <v>862</v>
      </c>
      <c r="B700">
        <v>454</v>
      </c>
      <c r="C700">
        <v>473</v>
      </c>
      <c r="D700" s="14"/>
      <c r="E700" s="14" t="str">
        <f t="shared" si="90"/>
        <v/>
      </c>
      <c r="F700" s="14" t="str">
        <f t="shared" si="91"/>
        <v/>
      </c>
      <c r="G700" s="14" t="str">
        <f>IF(E700="","",ROUND(IF(E700&lt;60,E700*$M$2,IF(E700&lt;80,425+(E700-60)*$M$3,IF(E700&lt;90,540+(E700-80)*$M$4,IF(E700&lt;110,600+(E700-90)*$M$5)))),0))</f>
        <v/>
      </c>
      <c r="H700" s="14" t="str">
        <f t="shared" si="92"/>
        <v/>
      </c>
      <c r="I700" s="14">
        <f t="shared" si="93"/>
        <v>473</v>
      </c>
      <c r="J700" s="14"/>
      <c r="K700" s="14"/>
      <c r="L700" s="14"/>
      <c r="M700" s="14"/>
      <c r="N700" s="14"/>
      <c r="O700">
        <v>862</v>
      </c>
      <c r="P700">
        <f t="shared" si="94"/>
        <v>454</v>
      </c>
      <c r="Q700">
        <f t="shared" si="95"/>
        <v>473</v>
      </c>
      <c r="R700" s="40">
        <f t="shared" si="96"/>
        <v>547.002276063077</v>
      </c>
      <c r="S700" s="41">
        <f t="shared" si="97"/>
        <v>0.04910665230806</v>
      </c>
      <c r="T700" s="41">
        <f t="shared" si="98"/>
        <v>0.04910665230806</v>
      </c>
    </row>
    <row r="701" spans="1:20">
      <c r="A701">
        <v>865</v>
      </c>
      <c r="B701">
        <v>588</v>
      </c>
      <c r="C701">
        <v>526</v>
      </c>
      <c r="D701" s="14"/>
      <c r="E701" s="14" t="str">
        <f t="shared" si="90"/>
        <v/>
      </c>
      <c r="F701" s="14" t="str">
        <f t="shared" si="91"/>
        <v/>
      </c>
      <c r="G701" s="14" t="str">
        <f>IF(E701="","",ROUND(IF(E701&lt;60,E701*$M$2,IF(E701&lt;80,425+(E701-60)*$M$3,IF(E701&lt;90,540+(E701-80)*$M$4,IF(E701&lt;110,600+(E701-90)*$M$5)))),0))</f>
        <v/>
      </c>
      <c r="H701" s="14" t="str">
        <f t="shared" si="92"/>
        <v/>
      </c>
      <c r="I701" s="14">
        <f t="shared" si="93"/>
        <v>526</v>
      </c>
      <c r="J701" s="14"/>
      <c r="K701" s="14"/>
      <c r="L701" s="14"/>
      <c r="M701" s="14"/>
      <c r="N701" s="14"/>
      <c r="O701">
        <v>865</v>
      </c>
      <c r="P701">
        <f t="shared" si="94"/>
        <v>588</v>
      </c>
      <c r="Q701">
        <f t="shared" si="95"/>
        <v>526</v>
      </c>
      <c r="R701" s="40">
        <f t="shared" si="96"/>
        <v>608.2942858545</v>
      </c>
      <c r="S701" s="41">
        <f t="shared" si="97"/>
        <v>1.01898704384576</v>
      </c>
      <c r="T701" s="41">
        <f t="shared" si="98"/>
        <v>1.01898704384576</v>
      </c>
    </row>
    <row r="702" spans="1:20">
      <c r="A702">
        <v>866</v>
      </c>
      <c r="B702">
        <v>526</v>
      </c>
      <c r="C702">
        <v>498</v>
      </c>
      <c r="D702" s="14"/>
      <c r="E702" s="14" t="str">
        <f t="shared" si="90"/>
        <v/>
      </c>
      <c r="F702" s="14" t="str">
        <f t="shared" si="91"/>
        <v/>
      </c>
      <c r="G702" s="14" t="str">
        <f>IF(E702="","",ROUND(IF(E702&lt;60,E702*$M$2,IF(E702&lt;80,425+(E702-60)*$M$3,IF(E702&lt;90,540+(E702-80)*$M$4,IF(E702&lt;110,600+(E702-90)*$M$5)))),0))</f>
        <v/>
      </c>
      <c r="H702" s="14" t="str">
        <f t="shared" si="92"/>
        <v/>
      </c>
      <c r="I702" s="14">
        <f t="shared" si="93"/>
        <v>498</v>
      </c>
      <c r="J702" s="14"/>
      <c r="K702" s="14"/>
      <c r="L702" s="14"/>
      <c r="M702" s="14"/>
      <c r="N702" s="14"/>
      <c r="O702">
        <v>866</v>
      </c>
      <c r="P702">
        <f t="shared" si="94"/>
        <v>526</v>
      </c>
      <c r="Q702">
        <f t="shared" si="95"/>
        <v>498</v>
      </c>
      <c r="R702" s="40">
        <f t="shared" si="96"/>
        <v>575.91360143639</v>
      </c>
      <c r="S702" s="41">
        <f t="shared" si="97"/>
        <v>0.506597403033389</v>
      </c>
      <c r="T702" s="41">
        <f t="shared" si="98"/>
        <v>0.506597403033389</v>
      </c>
    </row>
    <row r="703" spans="1:20">
      <c r="A703">
        <v>868</v>
      </c>
      <c r="B703">
        <v>447</v>
      </c>
      <c r="D703" s="14"/>
      <c r="E703" s="14" t="str">
        <f t="shared" si="90"/>
        <v/>
      </c>
      <c r="F703" s="14" t="str">
        <f t="shared" si="91"/>
        <v/>
      </c>
      <c r="G703" s="14" t="str">
        <f>IF(E703="","",ROUND(IF(E703&lt;60,E703*$M$2,IF(E703&lt;80,425+(E703-60)*$M$3,IF(E703&lt;90,540+(E703-80)*$M$4,IF(E703&lt;110,600+(E703-90)*$M$5)))),0))</f>
        <v/>
      </c>
      <c r="H703" s="14" t="str">
        <f t="shared" si="92"/>
        <v/>
      </c>
      <c r="I703" s="14" t="str">
        <f t="shared" si="93"/>
        <v/>
      </c>
      <c r="J703" s="14"/>
      <c r="K703" s="14"/>
      <c r="L703" s="14"/>
      <c r="M703" s="14"/>
      <c r="N703" s="14"/>
      <c r="O703">
        <v>868</v>
      </c>
      <c r="P703">
        <f t="shared" si="94"/>
        <v>447</v>
      </c>
      <c r="Q703" t="str">
        <f t="shared" si="95"/>
        <v/>
      </c>
      <c r="R703" s="40">
        <f t="shared" si="96"/>
        <v>447</v>
      </c>
      <c r="S703" s="41">
        <f t="shared" si="97"/>
        <v>-1.53332223186096</v>
      </c>
      <c r="T703" s="41">
        <f t="shared" si="98"/>
        <v>-1.53332223186096</v>
      </c>
    </row>
    <row r="704" spans="1:20">
      <c r="A704">
        <v>869</v>
      </c>
      <c r="B704">
        <v>558</v>
      </c>
      <c r="C704">
        <v>471</v>
      </c>
      <c r="D704" s="14"/>
      <c r="E704" s="14" t="str">
        <f t="shared" si="90"/>
        <v/>
      </c>
      <c r="F704" s="14" t="str">
        <f t="shared" si="91"/>
        <v/>
      </c>
      <c r="G704" s="14" t="str">
        <f>IF(E704="","",ROUND(IF(E704&lt;60,E704*$M$2,IF(E704&lt;80,425+(E704-60)*$M$3,IF(E704&lt;90,540+(E704-80)*$M$4,IF(E704&lt;110,600+(E704-90)*$M$5)))),0))</f>
        <v/>
      </c>
      <c r="H704" s="14" t="str">
        <f t="shared" si="92"/>
        <v/>
      </c>
      <c r="I704" s="14">
        <f t="shared" si="93"/>
        <v>471</v>
      </c>
      <c r="J704" s="14"/>
      <c r="K704" s="14"/>
      <c r="L704" s="14"/>
      <c r="M704" s="14"/>
      <c r="N704" s="14"/>
      <c r="O704">
        <v>869</v>
      </c>
      <c r="P704">
        <f t="shared" si="94"/>
        <v>558</v>
      </c>
      <c r="Q704">
        <f t="shared" si="95"/>
        <v>471</v>
      </c>
      <c r="R704" s="40">
        <f t="shared" si="96"/>
        <v>558</v>
      </c>
      <c r="S704" s="41">
        <f t="shared" si="97"/>
        <v>0.223133851518271</v>
      </c>
      <c r="T704" s="41">
        <f t="shared" si="98"/>
        <v>0.223133851518271</v>
      </c>
    </row>
    <row r="705" spans="1:20">
      <c r="A705">
        <v>870</v>
      </c>
      <c r="B705">
        <v>614</v>
      </c>
      <c r="C705">
        <v>571</v>
      </c>
      <c r="D705" s="14"/>
      <c r="E705" s="14" t="str">
        <f t="shared" si="90"/>
        <v/>
      </c>
      <c r="F705" s="14" t="str">
        <f t="shared" si="91"/>
        <v/>
      </c>
      <c r="G705" s="14" t="str">
        <f>IF(E705="","",ROUND(IF(E705&lt;60,E705*$M$2,IF(E705&lt;80,425+(E705-60)*$M$3,IF(E705&lt;90,540+(E705-80)*$M$4,IF(E705&lt;110,600+(E705-90)*$M$5)))),0))</f>
        <v/>
      </c>
      <c r="H705" s="14" t="str">
        <f t="shared" si="92"/>
        <v/>
      </c>
      <c r="I705" s="14">
        <f t="shared" si="93"/>
        <v>571</v>
      </c>
      <c r="J705" s="14"/>
      <c r="K705" s="14"/>
      <c r="L705" s="14"/>
      <c r="M705" s="14"/>
      <c r="N705" s="14"/>
      <c r="O705">
        <v>870</v>
      </c>
      <c r="P705">
        <f t="shared" si="94"/>
        <v>614</v>
      </c>
      <c r="Q705">
        <f t="shared" si="95"/>
        <v>571</v>
      </c>
      <c r="R705" s="40">
        <f t="shared" si="96"/>
        <v>660.334671526463</v>
      </c>
      <c r="S705" s="41">
        <f t="shared" si="97"/>
        <v>1.84247039515135</v>
      </c>
      <c r="T705" s="41">
        <f t="shared" si="98"/>
        <v>1.84247039515135</v>
      </c>
    </row>
    <row r="706" spans="1:20">
      <c r="A706">
        <v>871</v>
      </c>
      <c r="B706">
        <v>445</v>
      </c>
      <c r="C706">
        <v>426</v>
      </c>
      <c r="D706" s="14"/>
      <c r="E706" s="14" t="str">
        <f t="shared" si="90"/>
        <v/>
      </c>
      <c r="F706" s="14" t="str">
        <f t="shared" si="91"/>
        <v/>
      </c>
      <c r="G706" s="14" t="str">
        <f>IF(E706="","",ROUND(IF(E706&lt;60,E706*$M$2,IF(E706&lt;80,425+(E706-60)*$M$3,IF(E706&lt;90,540+(E706-80)*$M$4,IF(E706&lt;110,600+(E706-90)*$M$5)))),0))</f>
        <v/>
      </c>
      <c r="H706" s="14" t="str">
        <f t="shared" si="92"/>
        <v/>
      </c>
      <c r="I706" s="14">
        <f t="shared" si="93"/>
        <v>426</v>
      </c>
      <c r="J706" s="14"/>
      <c r="K706" s="14"/>
      <c r="L706" s="14"/>
      <c r="M706" s="14"/>
      <c r="N706" s="14"/>
      <c r="O706">
        <v>871</v>
      </c>
      <c r="P706">
        <f t="shared" si="94"/>
        <v>445</v>
      </c>
      <c r="Q706">
        <f t="shared" si="95"/>
        <v>426</v>
      </c>
      <c r="R706" s="40">
        <f t="shared" si="96"/>
        <v>492.648984361249</v>
      </c>
      <c r="S706" s="41">
        <f t="shared" si="97"/>
        <v>-0.81097595905556</v>
      </c>
      <c r="T706" s="41">
        <f t="shared" si="98"/>
        <v>-0.81097595905556</v>
      </c>
    </row>
    <row r="707" spans="1:20">
      <c r="A707">
        <v>872</v>
      </c>
      <c r="B707">
        <v>486</v>
      </c>
      <c r="D707" s="14"/>
      <c r="E707" s="14" t="str">
        <f t="shared" ref="E707:E770" si="99">IF(D707&gt;60,D707,"")</f>
        <v/>
      </c>
      <c r="F707" s="14" t="str">
        <f t="shared" ref="F707:F770" si="100">IF(AND(D707&gt;0,D707&lt;=10),D707,"")</f>
        <v/>
      </c>
      <c r="G707" s="14" t="str">
        <f>IF(E707="","",ROUND(IF(E707&lt;60,E707*$M$2,IF(E707&lt;80,425+(E707-60)*$M$3,IF(E707&lt;90,540+(E707-80)*$M$4,IF(E707&lt;110,600+(E707-90)*$M$5)))),0))</f>
        <v/>
      </c>
      <c r="H707" s="14" t="str">
        <f t="shared" ref="H707:H770" si="101">IF(F707=7,650,"")</f>
        <v/>
      </c>
      <c r="I707" s="14" t="str">
        <f t="shared" ref="I707:I770" si="102">IF(MAX(C707,G707,H707)&lt;&gt;0,MAX(C707,G707,H707),"")</f>
        <v/>
      </c>
      <c r="J707" s="14"/>
      <c r="K707" s="14"/>
      <c r="L707" s="14"/>
      <c r="M707" s="14"/>
      <c r="N707" s="14"/>
      <c r="O707">
        <v>872</v>
      </c>
      <c r="P707">
        <f t="shared" ref="P707:P770" si="103">IF(B707&lt;&gt;"",B707,"")</f>
        <v>486</v>
      </c>
      <c r="Q707" t="str">
        <f t="shared" ref="Q707:Q770" si="104">IF(C707&lt;&gt;"",C707,"")</f>
        <v/>
      </c>
      <c r="R707" s="40">
        <f t="shared" ref="R707:R770" si="105">IF(Q707="",P707,MAX(P707,Q707*$M$17))</f>
        <v>486</v>
      </c>
      <c r="S707" s="41">
        <f t="shared" ref="S707:S770" si="106">IF(R707="","",(R707-$R$980)/$R$981)</f>
        <v>-0.916189013376368</v>
      </c>
      <c r="T707" s="41">
        <f t="shared" ref="T707:T770" si="107">IF(S707&lt;&gt;"",S707,$S$980)</f>
        <v>-0.916189013376368</v>
      </c>
    </row>
    <row r="708" spans="1:20">
      <c r="A708">
        <v>873</v>
      </c>
      <c r="B708">
        <v>576</v>
      </c>
      <c r="C708">
        <v>489</v>
      </c>
      <c r="D708" s="14"/>
      <c r="E708" s="14" t="str">
        <f t="shared" si="99"/>
        <v/>
      </c>
      <c r="F708" s="14" t="str">
        <f t="shared" si="100"/>
        <v/>
      </c>
      <c r="G708" s="14" t="str">
        <f>IF(E708="","",ROUND(IF(E708&lt;60,E708*$M$2,IF(E708&lt;80,425+(E708-60)*$M$3,IF(E708&lt;90,540+(E708-80)*$M$4,IF(E708&lt;110,600+(E708-90)*$M$5)))),0))</f>
        <v/>
      </c>
      <c r="H708" s="14" t="str">
        <f t="shared" si="101"/>
        <v/>
      </c>
      <c r="I708" s="14">
        <f t="shared" si="102"/>
        <v>489</v>
      </c>
      <c r="J708" s="14"/>
      <c r="K708" s="14"/>
      <c r="L708" s="14"/>
      <c r="M708" s="14"/>
      <c r="N708" s="14"/>
      <c r="O708">
        <v>873</v>
      </c>
      <c r="P708">
        <f t="shared" si="103"/>
        <v>576</v>
      </c>
      <c r="Q708">
        <f t="shared" si="104"/>
        <v>489</v>
      </c>
      <c r="R708" s="40">
        <f t="shared" si="105"/>
        <v>576</v>
      </c>
      <c r="S708" s="41">
        <f t="shared" si="106"/>
        <v>0.50796456774193</v>
      </c>
      <c r="T708" s="41">
        <f t="shared" si="107"/>
        <v>0.50796456774193</v>
      </c>
    </row>
    <row r="709" spans="1:20">
      <c r="A709">
        <v>875</v>
      </c>
      <c r="B709">
        <v>434</v>
      </c>
      <c r="C709">
        <v>387</v>
      </c>
      <c r="D709" s="14"/>
      <c r="E709" s="14" t="str">
        <f t="shared" si="99"/>
        <v/>
      </c>
      <c r="F709" s="14" t="str">
        <f t="shared" si="100"/>
        <v/>
      </c>
      <c r="G709" s="14" t="str">
        <f>IF(E709="","",ROUND(IF(E709&lt;60,E709*$M$2,IF(E709&lt;80,425+(E709-60)*$M$3,IF(E709&lt;90,540+(E709-80)*$M$4,IF(E709&lt;110,600+(E709-90)*$M$5)))),0))</f>
        <v/>
      </c>
      <c r="H709" s="14" t="str">
        <f t="shared" si="101"/>
        <v/>
      </c>
      <c r="I709" s="14">
        <f t="shared" si="102"/>
        <v>387</v>
      </c>
      <c r="J709" s="14"/>
      <c r="K709" s="14"/>
      <c r="L709" s="14"/>
      <c r="M709" s="14"/>
      <c r="N709" s="14"/>
      <c r="O709">
        <v>875</v>
      </c>
      <c r="P709">
        <f t="shared" si="103"/>
        <v>434</v>
      </c>
      <c r="Q709">
        <f t="shared" si="104"/>
        <v>387</v>
      </c>
      <c r="R709" s="40">
        <f t="shared" si="105"/>
        <v>447.547316778881</v>
      </c>
      <c r="S709" s="41">
        <f t="shared" si="106"/>
        <v>-1.52466153018707</v>
      </c>
      <c r="T709" s="41">
        <f t="shared" si="107"/>
        <v>-1.52466153018707</v>
      </c>
    </row>
    <row r="710" spans="1:20">
      <c r="A710">
        <v>876</v>
      </c>
      <c r="B710">
        <v>527</v>
      </c>
      <c r="C710">
        <v>443</v>
      </c>
      <c r="D710" s="14"/>
      <c r="E710" s="14" t="str">
        <f t="shared" si="99"/>
        <v/>
      </c>
      <c r="F710" s="14" t="str">
        <f t="shared" si="100"/>
        <v/>
      </c>
      <c r="G710" s="14" t="str">
        <f>IF(E710="","",ROUND(IF(E710&lt;60,E710*$M$2,IF(E710&lt;80,425+(E710-60)*$M$3,IF(E710&lt;90,540+(E710-80)*$M$4,IF(E710&lt;110,600+(E710-90)*$M$5)))),0))</f>
        <v/>
      </c>
      <c r="H710" s="14" t="str">
        <f t="shared" si="101"/>
        <v/>
      </c>
      <c r="I710" s="14">
        <f t="shared" si="102"/>
        <v>443</v>
      </c>
      <c r="J710" s="14"/>
      <c r="K710" s="14"/>
      <c r="L710" s="14"/>
      <c r="M710" s="14"/>
      <c r="N710" s="14"/>
      <c r="O710">
        <v>876</v>
      </c>
      <c r="P710">
        <f t="shared" si="103"/>
        <v>527</v>
      </c>
      <c r="Q710">
        <f t="shared" si="104"/>
        <v>443</v>
      </c>
      <c r="R710" s="40">
        <f t="shared" si="105"/>
        <v>527</v>
      </c>
      <c r="S710" s="41">
        <f t="shared" si="106"/>
        <v>-0.267407937533588</v>
      </c>
      <c r="T710" s="41">
        <f t="shared" si="107"/>
        <v>-0.267407937533588</v>
      </c>
    </row>
    <row r="711" spans="1:20">
      <c r="A711">
        <v>877</v>
      </c>
      <c r="B711">
        <v>443</v>
      </c>
      <c r="C711">
        <v>453</v>
      </c>
      <c r="D711" s="14"/>
      <c r="E711" s="14" t="str">
        <f t="shared" si="99"/>
        <v/>
      </c>
      <c r="F711" s="14" t="str">
        <f t="shared" si="100"/>
        <v/>
      </c>
      <c r="G711" s="14" t="str">
        <f>IF(E711="","",ROUND(IF(E711&lt;60,E711*$M$2,IF(E711&lt;80,425+(E711-60)*$M$3,IF(E711&lt;90,540+(E711-80)*$M$4,IF(E711&lt;110,600+(E711-90)*$M$5)))),0))</f>
        <v/>
      </c>
      <c r="H711" s="14" t="str">
        <f t="shared" si="101"/>
        <v/>
      </c>
      <c r="I711" s="14">
        <f t="shared" si="102"/>
        <v>453</v>
      </c>
      <c r="J711" s="14"/>
      <c r="K711" s="14"/>
      <c r="L711" s="14"/>
      <c r="M711" s="14"/>
      <c r="N711" s="14"/>
      <c r="O711">
        <v>877</v>
      </c>
      <c r="P711">
        <f t="shared" si="103"/>
        <v>443</v>
      </c>
      <c r="Q711">
        <f t="shared" si="104"/>
        <v>453</v>
      </c>
      <c r="R711" s="40">
        <f t="shared" si="105"/>
        <v>523.873215764427</v>
      </c>
      <c r="S711" s="41">
        <f t="shared" si="106"/>
        <v>-0.316885948272204</v>
      </c>
      <c r="T711" s="41">
        <f t="shared" si="107"/>
        <v>-0.316885948272204</v>
      </c>
    </row>
    <row r="712" spans="1:20">
      <c r="A712">
        <v>879</v>
      </c>
      <c r="B712">
        <v>536</v>
      </c>
      <c r="C712">
        <v>432</v>
      </c>
      <c r="D712" s="14"/>
      <c r="E712" s="14" t="str">
        <f t="shared" si="99"/>
        <v/>
      </c>
      <c r="F712" s="14" t="str">
        <f t="shared" si="100"/>
        <v/>
      </c>
      <c r="G712" s="14" t="str">
        <f>IF(E712="","",ROUND(IF(E712&lt;60,E712*$M$2,IF(E712&lt;80,425+(E712-60)*$M$3,IF(E712&lt;90,540+(E712-80)*$M$4,IF(E712&lt;110,600+(E712-90)*$M$5)))),0))</f>
        <v/>
      </c>
      <c r="H712" s="14" t="str">
        <f t="shared" si="101"/>
        <v/>
      </c>
      <c r="I712" s="14">
        <f t="shared" si="102"/>
        <v>432</v>
      </c>
      <c r="J712" s="14"/>
      <c r="K712" s="14"/>
      <c r="L712" s="14"/>
      <c r="M712" s="14"/>
      <c r="N712" s="14"/>
      <c r="O712">
        <v>879</v>
      </c>
      <c r="P712">
        <f t="shared" si="103"/>
        <v>536</v>
      </c>
      <c r="Q712">
        <f t="shared" si="104"/>
        <v>432</v>
      </c>
      <c r="R712" s="40">
        <f t="shared" si="105"/>
        <v>536</v>
      </c>
      <c r="S712" s="41">
        <f t="shared" si="106"/>
        <v>-0.124992579421758</v>
      </c>
      <c r="T712" s="41">
        <f t="shared" si="107"/>
        <v>-0.124992579421758</v>
      </c>
    </row>
    <row r="713" spans="1:20">
      <c r="A713">
        <v>880</v>
      </c>
      <c r="B713">
        <v>548</v>
      </c>
      <c r="C713">
        <v>498</v>
      </c>
      <c r="D713" s="14">
        <v>97</v>
      </c>
      <c r="E713" s="14">
        <f t="shared" si="99"/>
        <v>97</v>
      </c>
      <c r="F713" s="14" t="str">
        <f t="shared" si="100"/>
        <v/>
      </c>
      <c r="G713" s="14">
        <f>IF(E713="","",ROUND(IF(E713&lt;60,E713*$M$2,IF(E713&lt;80,425+(E713-60)*$M$3,IF(E713&lt;90,540+(E713-80)*$M$4,IF(E713&lt;110,600+(E713-90)*$M$5)))),0))</f>
        <v>623</v>
      </c>
      <c r="H713" s="14" t="str">
        <f t="shared" si="101"/>
        <v/>
      </c>
      <c r="I713" s="14">
        <f t="shared" si="102"/>
        <v>623</v>
      </c>
      <c r="J713" s="14"/>
      <c r="K713" s="14"/>
      <c r="L713" s="14"/>
      <c r="M713" s="14"/>
      <c r="N713" s="14"/>
      <c r="O713">
        <v>880</v>
      </c>
      <c r="P713">
        <f t="shared" si="103"/>
        <v>548</v>
      </c>
      <c r="Q713">
        <f t="shared" si="104"/>
        <v>498</v>
      </c>
      <c r="R713" s="40">
        <f t="shared" si="105"/>
        <v>575.91360143639</v>
      </c>
      <c r="S713" s="41">
        <f t="shared" si="106"/>
        <v>0.506597403033389</v>
      </c>
      <c r="T713" s="41">
        <f t="shared" si="107"/>
        <v>0.506597403033389</v>
      </c>
    </row>
    <row r="714" spans="1:20">
      <c r="A714">
        <v>881</v>
      </c>
      <c r="B714">
        <v>507</v>
      </c>
      <c r="C714">
        <v>463</v>
      </c>
      <c r="D714" s="14"/>
      <c r="E714" s="14" t="str">
        <f t="shared" si="99"/>
        <v/>
      </c>
      <c r="F714" s="14" t="str">
        <f t="shared" si="100"/>
        <v/>
      </c>
      <c r="G714" s="14" t="str">
        <f>IF(E714="","",ROUND(IF(E714&lt;60,E714*$M$2,IF(E714&lt;80,425+(E714-60)*$M$3,IF(E714&lt;90,540+(E714-80)*$M$4,IF(E714&lt;110,600+(E714-90)*$M$5)))),0))</f>
        <v/>
      </c>
      <c r="H714" s="14" t="str">
        <f t="shared" si="101"/>
        <v/>
      </c>
      <c r="I714" s="14">
        <f t="shared" si="102"/>
        <v>463</v>
      </c>
      <c r="J714" s="14"/>
      <c r="K714" s="14"/>
      <c r="L714" s="14"/>
      <c r="M714" s="14"/>
      <c r="N714" s="14"/>
      <c r="O714">
        <v>881</v>
      </c>
      <c r="P714">
        <f t="shared" si="103"/>
        <v>507</v>
      </c>
      <c r="Q714">
        <f t="shared" si="104"/>
        <v>463</v>
      </c>
      <c r="R714" s="40">
        <f t="shared" si="105"/>
        <v>535.437745913752</v>
      </c>
      <c r="S714" s="41">
        <f t="shared" si="106"/>
        <v>-0.133889647982073</v>
      </c>
      <c r="T714" s="41">
        <f t="shared" si="107"/>
        <v>-0.133889647982073</v>
      </c>
    </row>
    <row r="715" spans="1:20">
      <c r="A715">
        <v>882</v>
      </c>
      <c r="B715">
        <v>526</v>
      </c>
      <c r="C715">
        <v>522</v>
      </c>
      <c r="D715" s="14"/>
      <c r="E715" s="14" t="str">
        <f t="shared" si="99"/>
        <v/>
      </c>
      <c r="F715" s="14" t="str">
        <f t="shared" si="100"/>
        <v/>
      </c>
      <c r="G715" s="14" t="str">
        <f>IF(E715="","",ROUND(IF(E715&lt;60,E715*$M$2,IF(E715&lt;80,425+(E715-60)*$M$3,IF(E715&lt;90,540+(E715-80)*$M$4,IF(E715&lt;110,600+(E715-90)*$M$5)))),0))</f>
        <v/>
      </c>
      <c r="H715" s="14" t="str">
        <f t="shared" si="101"/>
        <v/>
      </c>
      <c r="I715" s="14">
        <f t="shared" si="102"/>
        <v>522</v>
      </c>
      <c r="J715" s="14"/>
      <c r="K715" s="14"/>
      <c r="L715" s="14"/>
      <c r="M715" s="14"/>
      <c r="N715" s="14"/>
      <c r="O715">
        <v>882</v>
      </c>
      <c r="P715">
        <f t="shared" si="103"/>
        <v>526</v>
      </c>
      <c r="Q715">
        <f t="shared" si="104"/>
        <v>522</v>
      </c>
      <c r="R715" s="40">
        <f t="shared" si="105"/>
        <v>603.66847379477</v>
      </c>
      <c r="S715" s="41">
        <f t="shared" si="106"/>
        <v>0.945788523729707</v>
      </c>
      <c r="T715" s="41">
        <f t="shared" si="107"/>
        <v>0.945788523729707</v>
      </c>
    </row>
    <row r="716" spans="1:20">
      <c r="A716">
        <v>883</v>
      </c>
      <c r="B716">
        <v>526</v>
      </c>
      <c r="D716" s="14"/>
      <c r="E716" s="14" t="str">
        <f t="shared" si="99"/>
        <v/>
      </c>
      <c r="F716" s="14" t="str">
        <f t="shared" si="100"/>
        <v/>
      </c>
      <c r="G716" s="14" t="str">
        <f>IF(E716="","",ROUND(IF(E716&lt;60,E716*$M$2,IF(E716&lt;80,425+(E716-60)*$M$3,IF(E716&lt;90,540+(E716-80)*$M$4,IF(E716&lt;110,600+(E716-90)*$M$5)))),0))</f>
        <v/>
      </c>
      <c r="H716" s="14" t="str">
        <f t="shared" si="101"/>
        <v/>
      </c>
      <c r="I716" s="14" t="str">
        <f t="shared" si="102"/>
        <v/>
      </c>
      <c r="J716" s="14"/>
      <c r="K716" s="14"/>
      <c r="L716" s="14"/>
      <c r="M716" s="14"/>
      <c r="N716" s="14"/>
      <c r="O716">
        <v>883</v>
      </c>
      <c r="P716">
        <f t="shared" si="103"/>
        <v>526</v>
      </c>
      <c r="Q716" t="str">
        <f t="shared" si="104"/>
        <v/>
      </c>
      <c r="R716" s="40">
        <f t="shared" si="105"/>
        <v>526</v>
      </c>
      <c r="S716" s="41">
        <f t="shared" si="106"/>
        <v>-0.28323186621268</v>
      </c>
      <c r="T716" s="41">
        <f t="shared" si="107"/>
        <v>-0.28323186621268</v>
      </c>
    </row>
    <row r="717" spans="1:20">
      <c r="A717">
        <v>884</v>
      </c>
      <c r="B717">
        <v>499</v>
      </c>
      <c r="C717">
        <v>539</v>
      </c>
      <c r="D717" s="14"/>
      <c r="E717" s="14" t="str">
        <f t="shared" si="99"/>
        <v/>
      </c>
      <c r="F717" s="14" t="str">
        <f t="shared" si="100"/>
        <v/>
      </c>
      <c r="G717" s="14" t="str">
        <f>IF(E717="","",ROUND(IF(E717&lt;60,E717*$M$2,IF(E717&lt;80,425+(E717-60)*$M$3,IF(E717&lt;90,540+(E717-80)*$M$4,IF(E717&lt;110,600+(E717-90)*$M$5)))),0))</f>
        <v/>
      </c>
      <c r="H717" s="14" t="str">
        <f t="shared" si="101"/>
        <v/>
      </c>
      <c r="I717" s="14">
        <f t="shared" si="102"/>
        <v>539</v>
      </c>
      <c r="J717" s="14"/>
      <c r="K717" s="14"/>
      <c r="L717" s="14"/>
      <c r="M717" s="14"/>
      <c r="N717" s="14"/>
      <c r="O717">
        <v>884</v>
      </c>
      <c r="P717">
        <f t="shared" si="103"/>
        <v>499</v>
      </c>
      <c r="Q717">
        <f t="shared" si="104"/>
        <v>539</v>
      </c>
      <c r="R717" s="40">
        <f t="shared" si="105"/>
        <v>623.328175048623</v>
      </c>
      <c r="S717" s="41">
        <f t="shared" si="106"/>
        <v>1.25688223422293</v>
      </c>
      <c r="T717" s="41">
        <f t="shared" si="107"/>
        <v>1.25688223422293</v>
      </c>
    </row>
    <row r="718" spans="1:20">
      <c r="A718">
        <v>885</v>
      </c>
      <c r="B718">
        <v>433</v>
      </c>
      <c r="D718" s="14">
        <v>5</v>
      </c>
      <c r="E718" s="14" t="str">
        <f t="shared" si="99"/>
        <v/>
      </c>
      <c r="F718" s="14">
        <f t="shared" si="100"/>
        <v>5</v>
      </c>
      <c r="G718" s="14" t="str">
        <f>IF(E718="","",ROUND(IF(E718&lt;60,E718*$M$2,IF(E718&lt;80,425+(E718-60)*$M$3,IF(E718&lt;90,540+(E718-80)*$M$4,IF(E718&lt;110,600+(E718-90)*$M$5)))),0))</f>
        <v/>
      </c>
      <c r="H718" s="14" t="str">
        <f t="shared" si="101"/>
        <v/>
      </c>
      <c r="I718" s="14" t="str">
        <f t="shared" si="102"/>
        <v/>
      </c>
      <c r="J718" s="14"/>
      <c r="K718" s="14"/>
      <c r="L718" s="14"/>
      <c r="M718" s="14"/>
      <c r="N718" s="14"/>
      <c r="O718">
        <v>885</v>
      </c>
      <c r="P718">
        <f t="shared" si="103"/>
        <v>433</v>
      </c>
      <c r="Q718" t="str">
        <f t="shared" si="104"/>
        <v/>
      </c>
      <c r="R718" s="40">
        <f t="shared" si="105"/>
        <v>433</v>
      </c>
      <c r="S718" s="41">
        <f t="shared" si="106"/>
        <v>-1.75485723336826</v>
      </c>
      <c r="T718" s="41">
        <f t="shared" si="107"/>
        <v>-1.75485723336826</v>
      </c>
    </row>
    <row r="719" spans="1:20">
      <c r="A719">
        <v>886</v>
      </c>
      <c r="B719">
        <v>463</v>
      </c>
      <c r="C719">
        <v>490</v>
      </c>
      <c r="D719" s="14"/>
      <c r="E719" s="14" t="str">
        <f t="shared" si="99"/>
        <v/>
      </c>
      <c r="F719" s="14" t="str">
        <f t="shared" si="100"/>
        <v/>
      </c>
      <c r="G719" s="14" t="str">
        <f>IF(E719="","",ROUND(IF(E719&lt;60,E719*$M$2,IF(E719&lt;80,425+(E719-60)*$M$3,IF(E719&lt;90,540+(E719-80)*$M$4,IF(E719&lt;110,600+(E719-90)*$M$5)))),0))</f>
        <v/>
      </c>
      <c r="H719" s="14" t="str">
        <f t="shared" si="101"/>
        <v/>
      </c>
      <c r="I719" s="14">
        <f t="shared" si="102"/>
        <v>490</v>
      </c>
      <c r="J719" s="14"/>
      <c r="K719" s="14"/>
      <c r="L719" s="14"/>
      <c r="M719" s="14"/>
      <c r="N719" s="14"/>
      <c r="O719">
        <v>886</v>
      </c>
      <c r="P719">
        <f t="shared" si="103"/>
        <v>463</v>
      </c>
      <c r="Q719">
        <f t="shared" si="104"/>
        <v>490</v>
      </c>
      <c r="R719" s="40">
        <f t="shared" si="105"/>
        <v>566.66197731693</v>
      </c>
      <c r="S719" s="41">
        <f t="shared" si="106"/>
        <v>0.360200362801284</v>
      </c>
      <c r="T719" s="41">
        <f t="shared" si="107"/>
        <v>0.360200362801284</v>
      </c>
    </row>
    <row r="720" spans="1:20">
      <c r="A720">
        <v>887</v>
      </c>
      <c r="B720">
        <v>484</v>
      </c>
      <c r="C720">
        <v>480</v>
      </c>
      <c r="D720" s="14"/>
      <c r="E720" s="14" t="str">
        <f t="shared" si="99"/>
        <v/>
      </c>
      <c r="F720" s="14" t="str">
        <f t="shared" si="100"/>
        <v/>
      </c>
      <c r="G720" s="14" t="str">
        <f>IF(E720="","",ROUND(IF(E720&lt;60,E720*$M$2,IF(E720&lt;80,425+(E720-60)*$M$3,IF(E720&lt;90,540+(E720-80)*$M$4,IF(E720&lt;110,600+(E720-90)*$M$5)))),0))</f>
        <v/>
      </c>
      <c r="H720" s="14" t="str">
        <f t="shared" si="101"/>
        <v/>
      </c>
      <c r="I720" s="14">
        <f t="shared" si="102"/>
        <v>480</v>
      </c>
      <c r="J720" s="14"/>
      <c r="K720" s="14"/>
      <c r="L720" s="14"/>
      <c r="M720" s="14"/>
      <c r="N720" s="14"/>
      <c r="O720">
        <v>887</v>
      </c>
      <c r="P720">
        <f t="shared" si="103"/>
        <v>484</v>
      </c>
      <c r="Q720">
        <f t="shared" si="104"/>
        <v>480</v>
      </c>
      <c r="R720" s="40">
        <f t="shared" si="105"/>
        <v>555.097447167605</v>
      </c>
      <c r="S720" s="41">
        <f t="shared" si="106"/>
        <v>0.177204062511153</v>
      </c>
      <c r="T720" s="41">
        <f t="shared" si="107"/>
        <v>0.177204062511153</v>
      </c>
    </row>
    <row r="721" spans="1:20">
      <c r="A721">
        <v>889</v>
      </c>
      <c r="B721">
        <v>505</v>
      </c>
      <c r="C721">
        <v>462</v>
      </c>
      <c r="D721" s="14"/>
      <c r="E721" s="14" t="str">
        <f t="shared" si="99"/>
        <v/>
      </c>
      <c r="F721" s="14" t="str">
        <f t="shared" si="100"/>
        <v/>
      </c>
      <c r="G721" s="14" t="str">
        <f>IF(E721="","",ROUND(IF(E721&lt;60,E721*$M$2,IF(E721&lt;80,425+(E721-60)*$M$3,IF(E721&lt;90,540+(E721-80)*$M$4,IF(E721&lt;110,600+(E721-90)*$M$5)))),0))</f>
        <v/>
      </c>
      <c r="H721" s="14" t="str">
        <f t="shared" si="101"/>
        <v/>
      </c>
      <c r="I721" s="14">
        <f t="shared" si="102"/>
        <v>462</v>
      </c>
      <c r="J721" s="14"/>
      <c r="K721" s="14"/>
      <c r="L721" s="14"/>
      <c r="M721" s="14"/>
      <c r="N721" s="14"/>
      <c r="O721">
        <v>889</v>
      </c>
      <c r="P721">
        <f t="shared" si="103"/>
        <v>505</v>
      </c>
      <c r="Q721">
        <f t="shared" si="104"/>
        <v>462</v>
      </c>
      <c r="R721" s="40">
        <f t="shared" si="105"/>
        <v>534.28129289882</v>
      </c>
      <c r="S721" s="41">
        <f t="shared" si="106"/>
        <v>-0.152189278011085</v>
      </c>
      <c r="T721" s="41">
        <f t="shared" si="107"/>
        <v>-0.152189278011085</v>
      </c>
    </row>
    <row r="722" spans="1:20">
      <c r="A722">
        <v>890</v>
      </c>
      <c r="B722">
        <v>469</v>
      </c>
      <c r="C722">
        <v>434</v>
      </c>
      <c r="D722" s="14"/>
      <c r="E722" s="14" t="str">
        <f t="shared" si="99"/>
        <v/>
      </c>
      <c r="F722" s="14" t="str">
        <f t="shared" si="100"/>
        <v/>
      </c>
      <c r="G722" s="14" t="str">
        <f>IF(E722="","",ROUND(IF(E722&lt;60,E722*$M$2,IF(E722&lt;80,425+(E722-60)*$M$3,IF(E722&lt;90,540+(E722-80)*$M$4,IF(E722&lt;110,600+(E722-90)*$M$5)))),0))</f>
        <v/>
      </c>
      <c r="H722" s="14" t="str">
        <f t="shared" si="101"/>
        <v/>
      </c>
      <c r="I722" s="14">
        <f t="shared" si="102"/>
        <v>434</v>
      </c>
      <c r="J722" s="14"/>
      <c r="K722" s="14"/>
      <c r="L722" s="14"/>
      <c r="M722" s="14"/>
      <c r="N722" s="14"/>
      <c r="O722">
        <v>890</v>
      </c>
      <c r="P722">
        <f t="shared" si="103"/>
        <v>469</v>
      </c>
      <c r="Q722">
        <f t="shared" si="104"/>
        <v>434</v>
      </c>
      <c r="R722" s="40">
        <f t="shared" si="105"/>
        <v>501.900608480709</v>
      </c>
      <c r="S722" s="41">
        <f t="shared" si="106"/>
        <v>-0.664578918823454</v>
      </c>
      <c r="T722" s="41">
        <f t="shared" si="107"/>
        <v>-0.664578918823454</v>
      </c>
    </row>
    <row r="723" spans="1:20">
      <c r="A723">
        <v>891</v>
      </c>
      <c r="B723">
        <v>497</v>
      </c>
      <c r="C723">
        <v>481</v>
      </c>
      <c r="D723" s="14"/>
      <c r="E723" s="14" t="str">
        <f t="shared" si="99"/>
        <v/>
      </c>
      <c r="F723" s="14" t="str">
        <f t="shared" si="100"/>
        <v/>
      </c>
      <c r="G723" s="14" t="str">
        <f>IF(E723="","",ROUND(IF(E723&lt;60,E723*$M$2,IF(E723&lt;80,425+(E723-60)*$M$3,IF(E723&lt;90,540+(E723-80)*$M$4,IF(E723&lt;110,600+(E723-90)*$M$5)))),0))</f>
        <v/>
      </c>
      <c r="H723" s="14" t="str">
        <f t="shared" si="101"/>
        <v/>
      </c>
      <c r="I723" s="14">
        <f t="shared" si="102"/>
        <v>481</v>
      </c>
      <c r="J723" s="14"/>
      <c r="K723" s="14"/>
      <c r="L723" s="14"/>
      <c r="M723" s="14"/>
      <c r="N723" s="14"/>
      <c r="O723">
        <v>891</v>
      </c>
      <c r="P723">
        <f t="shared" si="103"/>
        <v>497</v>
      </c>
      <c r="Q723">
        <f t="shared" si="104"/>
        <v>481</v>
      </c>
      <c r="R723" s="40">
        <f t="shared" si="105"/>
        <v>556.253900182537</v>
      </c>
      <c r="S723" s="41">
        <f t="shared" si="106"/>
        <v>0.195503692540165</v>
      </c>
      <c r="T723" s="41">
        <f t="shared" si="107"/>
        <v>0.195503692540165</v>
      </c>
    </row>
    <row r="724" spans="1:20">
      <c r="A724">
        <v>892</v>
      </c>
      <c r="B724">
        <v>454</v>
      </c>
      <c r="C724">
        <v>448</v>
      </c>
      <c r="D724" s="14"/>
      <c r="E724" s="14" t="str">
        <f t="shared" si="99"/>
        <v/>
      </c>
      <c r="F724" s="14" t="str">
        <f t="shared" si="100"/>
        <v/>
      </c>
      <c r="G724" s="14" t="str">
        <f>IF(E724="","",ROUND(IF(E724&lt;60,E724*$M$2,IF(E724&lt;80,425+(E724-60)*$M$3,IF(E724&lt;90,540+(E724-80)*$M$4,IF(E724&lt;110,600+(E724-90)*$M$5)))),0))</f>
        <v/>
      </c>
      <c r="H724" s="14" t="str">
        <f t="shared" si="101"/>
        <v/>
      </c>
      <c r="I724" s="14">
        <f t="shared" si="102"/>
        <v>448</v>
      </c>
      <c r="J724" s="14"/>
      <c r="K724" s="14"/>
      <c r="L724" s="14"/>
      <c r="M724" s="14"/>
      <c r="N724" s="14"/>
      <c r="O724">
        <v>892</v>
      </c>
      <c r="P724">
        <f t="shared" si="103"/>
        <v>454</v>
      </c>
      <c r="Q724">
        <f t="shared" si="104"/>
        <v>448</v>
      </c>
      <c r="R724" s="40">
        <f t="shared" si="105"/>
        <v>518.090950689765</v>
      </c>
      <c r="S724" s="41">
        <f t="shared" si="106"/>
        <v>-0.408384098417269</v>
      </c>
      <c r="T724" s="41">
        <f t="shared" si="107"/>
        <v>-0.408384098417269</v>
      </c>
    </row>
    <row r="725" spans="1:20">
      <c r="A725">
        <v>893</v>
      </c>
      <c r="B725">
        <v>492</v>
      </c>
      <c r="C725">
        <v>445</v>
      </c>
      <c r="D725" s="14"/>
      <c r="E725" s="14" t="str">
        <f t="shared" si="99"/>
        <v/>
      </c>
      <c r="F725" s="14" t="str">
        <f t="shared" si="100"/>
        <v/>
      </c>
      <c r="G725" s="14" t="str">
        <f>IF(E725="","",ROUND(IF(E725&lt;60,E725*$M$2,IF(E725&lt;80,425+(E725-60)*$M$3,IF(E725&lt;90,540+(E725-80)*$M$4,IF(E725&lt;110,600+(E725-90)*$M$5)))),0))</f>
        <v/>
      </c>
      <c r="H725" s="14" t="str">
        <f t="shared" si="101"/>
        <v/>
      </c>
      <c r="I725" s="14">
        <f t="shared" si="102"/>
        <v>445</v>
      </c>
      <c r="J725" s="14"/>
      <c r="K725" s="14"/>
      <c r="L725" s="14"/>
      <c r="M725" s="14"/>
      <c r="N725" s="14"/>
      <c r="O725">
        <v>893</v>
      </c>
      <c r="P725">
        <f t="shared" si="103"/>
        <v>492</v>
      </c>
      <c r="Q725">
        <f t="shared" si="104"/>
        <v>445</v>
      </c>
      <c r="R725" s="40">
        <f t="shared" si="105"/>
        <v>514.621591644967</v>
      </c>
      <c r="S725" s="41">
        <f t="shared" si="106"/>
        <v>-0.463282988504309</v>
      </c>
      <c r="T725" s="41">
        <f t="shared" si="107"/>
        <v>-0.463282988504309</v>
      </c>
    </row>
    <row r="726" spans="1:20">
      <c r="A726">
        <v>895</v>
      </c>
      <c r="B726">
        <v>577</v>
      </c>
      <c r="C726">
        <v>519</v>
      </c>
      <c r="D726" s="14"/>
      <c r="E726" s="14" t="str">
        <f t="shared" si="99"/>
        <v/>
      </c>
      <c r="F726" s="14" t="str">
        <f t="shared" si="100"/>
        <v/>
      </c>
      <c r="G726" s="14" t="str">
        <f>IF(E726="","",ROUND(IF(E726&lt;60,E726*$M$2,IF(E726&lt;80,425+(E726-60)*$M$3,IF(E726&lt;90,540+(E726-80)*$M$4,IF(E726&lt;110,600+(E726-90)*$M$5)))),0))</f>
        <v/>
      </c>
      <c r="H726" s="14" t="str">
        <f t="shared" si="101"/>
        <v/>
      </c>
      <c r="I726" s="14">
        <f t="shared" si="102"/>
        <v>519</v>
      </c>
      <c r="J726" s="14"/>
      <c r="K726" s="14"/>
      <c r="L726" s="14"/>
      <c r="M726" s="14"/>
      <c r="N726" s="14"/>
      <c r="O726">
        <v>895</v>
      </c>
      <c r="P726">
        <f t="shared" si="103"/>
        <v>577</v>
      </c>
      <c r="Q726">
        <f t="shared" si="104"/>
        <v>519</v>
      </c>
      <c r="R726" s="40">
        <f t="shared" si="105"/>
        <v>600.199114749973</v>
      </c>
      <c r="S726" s="41">
        <f t="shared" si="106"/>
        <v>0.890889633642667</v>
      </c>
      <c r="T726" s="41">
        <f t="shared" si="107"/>
        <v>0.890889633642667</v>
      </c>
    </row>
    <row r="727" spans="1:20">
      <c r="A727">
        <v>896</v>
      </c>
      <c r="B727">
        <v>498</v>
      </c>
      <c r="C727">
        <v>568</v>
      </c>
      <c r="D727" s="14"/>
      <c r="E727" s="14" t="str">
        <f t="shared" si="99"/>
        <v/>
      </c>
      <c r="F727" s="14" t="str">
        <f t="shared" si="100"/>
        <v/>
      </c>
      <c r="G727" s="14" t="str">
        <f>IF(E727="","",ROUND(IF(E727&lt;60,E727*$M$2,IF(E727&lt;80,425+(E727-60)*$M$3,IF(E727&lt;90,540+(E727-80)*$M$4,IF(E727&lt;110,600+(E727-90)*$M$5)))),0))</f>
        <v/>
      </c>
      <c r="H727" s="14" t="str">
        <f t="shared" si="101"/>
        <v/>
      </c>
      <c r="I727" s="14">
        <f t="shared" si="102"/>
        <v>568</v>
      </c>
      <c r="J727" s="14"/>
      <c r="K727" s="14"/>
      <c r="L727" s="14"/>
      <c r="M727" s="14"/>
      <c r="N727" s="14"/>
      <c r="O727">
        <v>896</v>
      </c>
      <c r="P727">
        <f t="shared" si="103"/>
        <v>498</v>
      </c>
      <c r="Q727">
        <f t="shared" si="104"/>
        <v>568</v>
      </c>
      <c r="R727" s="40">
        <f t="shared" si="105"/>
        <v>656.865312481666</v>
      </c>
      <c r="S727" s="41">
        <f t="shared" si="106"/>
        <v>1.78757150506431</v>
      </c>
      <c r="T727" s="41">
        <f t="shared" si="107"/>
        <v>1.78757150506431</v>
      </c>
    </row>
    <row r="728" spans="1:20">
      <c r="A728">
        <v>897</v>
      </c>
      <c r="B728">
        <v>506</v>
      </c>
      <c r="C728">
        <v>509</v>
      </c>
      <c r="D728" s="14"/>
      <c r="E728" s="14" t="str">
        <f t="shared" si="99"/>
        <v/>
      </c>
      <c r="F728" s="14" t="str">
        <f t="shared" si="100"/>
        <v/>
      </c>
      <c r="G728" s="14" t="str">
        <f>IF(E728="","",ROUND(IF(E728&lt;60,E728*$M$2,IF(E728&lt;80,425+(E728-60)*$M$3,IF(E728&lt;90,540+(E728-80)*$M$4,IF(E728&lt;110,600+(E728-90)*$M$5)))),0))</f>
        <v/>
      </c>
      <c r="H728" s="14" t="str">
        <f t="shared" si="101"/>
        <v/>
      </c>
      <c r="I728" s="14">
        <f t="shared" si="102"/>
        <v>509</v>
      </c>
      <c r="J728" s="14"/>
      <c r="K728" s="14"/>
      <c r="L728" s="14"/>
      <c r="M728" s="14"/>
      <c r="N728" s="14"/>
      <c r="O728">
        <v>897</v>
      </c>
      <c r="P728">
        <f t="shared" si="103"/>
        <v>506</v>
      </c>
      <c r="Q728">
        <f t="shared" si="104"/>
        <v>509</v>
      </c>
      <c r="R728" s="40">
        <f t="shared" si="105"/>
        <v>588.634584600648</v>
      </c>
      <c r="S728" s="41">
        <f t="shared" si="106"/>
        <v>0.707893333352535</v>
      </c>
      <c r="T728" s="41">
        <f t="shared" si="107"/>
        <v>0.707893333352535</v>
      </c>
    </row>
    <row r="729" spans="1:20">
      <c r="A729">
        <v>898</v>
      </c>
      <c r="B729">
        <v>474</v>
      </c>
      <c r="C729">
        <v>456</v>
      </c>
      <c r="D729" s="14"/>
      <c r="E729" s="14" t="str">
        <f t="shared" si="99"/>
        <v/>
      </c>
      <c r="F729" s="14" t="str">
        <f t="shared" si="100"/>
        <v/>
      </c>
      <c r="G729" s="14" t="str">
        <f>IF(E729="","",ROUND(IF(E729&lt;60,E729*$M$2,IF(E729&lt;80,425+(E729-60)*$M$3,IF(E729&lt;90,540+(E729-80)*$M$4,IF(E729&lt;110,600+(E729-90)*$M$5)))),0))</f>
        <v/>
      </c>
      <c r="H729" s="14" t="str">
        <f t="shared" si="101"/>
        <v/>
      </c>
      <c r="I729" s="14">
        <f t="shared" si="102"/>
        <v>456</v>
      </c>
      <c r="J729" s="14"/>
      <c r="K729" s="14"/>
      <c r="L729" s="14"/>
      <c r="M729" s="14"/>
      <c r="N729" s="14"/>
      <c r="O729">
        <v>898</v>
      </c>
      <c r="P729">
        <f t="shared" si="103"/>
        <v>474</v>
      </c>
      <c r="Q729">
        <f t="shared" si="104"/>
        <v>456</v>
      </c>
      <c r="R729" s="40">
        <f t="shared" si="105"/>
        <v>527.342574809225</v>
      </c>
      <c r="S729" s="41">
        <f t="shared" si="106"/>
        <v>-0.261987058185164</v>
      </c>
      <c r="T729" s="41">
        <f t="shared" si="107"/>
        <v>-0.261987058185164</v>
      </c>
    </row>
    <row r="730" spans="1:20">
      <c r="A730">
        <v>899</v>
      </c>
      <c r="B730">
        <v>442</v>
      </c>
      <c r="D730" s="14"/>
      <c r="E730" s="14" t="str">
        <f t="shared" si="99"/>
        <v/>
      </c>
      <c r="F730" s="14" t="str">
        <f t="shared" si="100"/>
        <v/>
      </c>
      <c r="G730" s="14" t="str">
        <f>IF(E730="","",ROUND(IF(E730&lt;60,E730*$M$2,IF(E730&lt;80,425+(E730-60)*$M$3,IF(E730&lt;90,540+(E730-80)*$M$4,IF(E730&lt;110,600+(E730-90)*$M$5)))),0))</f>
        <v/>
      </c>
      <c r="H730" s="14" t="str">
        <f t="shared" si="101"/>
        <v/>
      </c>
      <c r="I730" s="14" t="str">
        <f t="shared" si="102"/>
        <v/>
      </c>
      <c r="J730" s="14"/>
      <c r="K730" s="14"/>
      <c r="L730" s="14"/>
      <c r="M730" s="14"/>
      <c r="N730" s="14"/>
      <c r="O730">
        <v>899</v>
      </c>
      <c r="P730">
        <f t="shared" si="103"/>
        <v>442</v>
      </c>
      <c r="Q730" t="str">
        <f t="shared" si="104"/>
        <v/>
      </c>
      <c r="R730" s="40">
        <f t="shared" si="105"/>
        <v>442</v>
      </c>
      <c r="S730" s="41">
        <f t="shared" si="106"/>
        <v>-1.61244187525643</v>
      </c>
      <c r="T730" s="41">
        <f t="shared" si="107"/>
        <v>-1.61244187525643</v>
      </c>
    </row>
    <row r="731" spans="1:20">
      <c r="A731">
        <v>900</v>
      </c>
      <c r="B731">
        <v>436</v>
      </c>
      <c r="C731">
        <v>442</v>
      </c>
      <c r="D731" s="14"/>
      <c r="E731" s="14" t="str">
        <f t="shared" si="99"/>
        <v/>
      </c>
      <c r="F731" s="14" t="str">
        <f t="shared" si="100"/>
        <v/>
      </c>
      <c r="G731" s="14" t="str">
        <f>IF(E731="","",ROUND(IF(E731&lt;60,E731*$M$2,IF(E731&lt;80,425+(E731-60)*$M$3,IF(E731&lt;90,540+(E731-80)*$M$4,IF(E731&lt;110,600+(E731-90)*$M$5)))),0))</f>
        <v/>
      </c>
      <c r="H731" s="14" t="str">
        <f t="shared" si="101"/>
        <v/>
      </c>
      <c r="I731" s="14">
        <f t="shared" si="102"/>
        <v>442</v>
      </c>
      <c r="J731" s="14"/>
      <c r="K731" s="14"/>
      <c r="L731" s="14"/>
      <c r="M731" s="14"/>
      <c r="N731" s="14"/>
      <c r="O731">
        <v>900</v>
      </c>
      <c r="P731">
        <f t="shared" si="103"/>
        <v>436</v>
      </c>
      <c r="Q731">
        <f t="shared" si="104"/>
        <v>442</v>
      </c>
      <c r="R731" s="40">
        <f t="shared" si="105"/>
        <v>511.152232600169</v>
      </c>
      <c r="S731" s="41">
        <f t="shared" si="106"/>
        <v>-0.518181878591349</v>
      </c>
      <c r="T731" s="41">
        <f t="shared" si="107"/>
        <v>-0.518181878591349</v>
      </c>
    </row>
    <row r="732" spans="1:20">
      <c r="A732">
        <v>901</v>
      </c>
      <c r="B732">
        <v>583</v>
      </c>
      <c r="C732">
        <v>479</v>
      </c>
      <c r="D732" s="14"/>
      <c r="E732" s="14" t="str">
        <f t="shared" si="99"/>
        <v/>
      </c>
      <c r="F732" s="14" t="str">
        <f t="shared" si="100"/>
        <v/>
      </c>
      <c r="G732" s="14" t="str">
        <f>IF(E732="","",ROUND(IF(E732&lt;60,E732*$M$2,IF(E732&lt;80,425+(E732-60)*$M$3,IF(E732&lt;90,540+(E732-80)*$M$4,IF(E732&lt;110,600+(E732-90)*$M$5)))),0))</f>
        <v/>
      </c>
      <c r="H732" s="14" t="str">
        <f t="shared" si="101"/>
        <v/>
      </c>
      <c r="I732" s="14">
        <f t="shared" si="102"/>
        <v>479</v>
      </c>
      <c r="J732" s="14"/>
      <c r="K732" s="14"/>
      <c r="L732" s="14"/>
      <c r="M732" s="14"/>
      <c r="N732" s="14"/>
      <c r="O732">
        <v>901</v>
      </c>
      <c r="P732">
        <f t="shared" si="103"/>
        <v>583</v>
      </c>
      <c r="Q732">
        <f t="shared" si="104"/>
        <v>479</v>
      </c>
      <c r="R732" s="40">
        <f t="shared" si="105"/>
        <v>583</v>
      </c>
      <c r="S732" s="41">
        <f t="shared" si="106"/>
        <v>0.618732068495576</v>
      </c>
      <c r="T732" s="41">
        <f t="shared" si="107"/>
        <v>0.618732068495576</v>
      </c>
    </row>
    <row r="733" spans="1:20">
      <c r="A733">
        <v>902</v>
      </c>
      <c r="B733">
        <v>562</v>
      </c>
      <c r="C733">
        <v>581</v>
      </c>
      <c r="D733" s="14">
        <v>101</v>
      </c>
      <c r="E733" s="14">
        <f t="shared" si="99"/>
        <v>101</v>
      </c>
      <c r="F733" s="14" t="str">
        <f t="shared" si="100"/>
        <v/>
      </c>
      <c r="G733" s="14">
        <f>IF(E733="","",ROUND(IF(E733&lt;60,E733*$M$2,IF(E733&lt;80,425+(E733-60)*$M$3,IF(E733&lt;90,540+(E733-80)*$M$4,IF(E733&lt;110,600+(E733-90)*$M$5)))),0))</f>
        <v>637</v>
      </c>
      <c r="H733" s="14" t="str">
        <f t="shared" si="101"/>
        <v/>
      </c>
      <c r="I733" s="14">
        <f t="shared" si="102"/>
        <v>637</v>
      </c>
      <c r="J733" s="14"/>
      <c r="K733" s="14"/>
      <c r="L733" s="14"/>
      <c r="M733" s="14"/>
      <c r="N733" s="14"/>
      <c r="O733">
        <v>902</v>
      </c>
      <c r="P733">
        <f t="shared" si="103"/>
        <v>562</v>
      </c>
      <c r="Q733">
        <f t="shared" si="104"/>
        <v>581</v>
      </c>
      <c r="R733" s="40">
        <f t="shared" si="105"/>
        <v>671.899201675788</v>
      </c>
      <c r="S733" s="41">
        <f t="shared" si="106"/>
        <v>2.02546669544149</v>
      </c>
      <c r="T733" s="41">
        <f t="shared" si="107"/>
        <v>2.02546669544149</v>
      </c>
    </row>
    <row r="734" spans="1:20">
      <c r="A734">
        <v>903</v>
      </c>
      <c r="B734">
        <v>430</v>
      </c>
      <c r="D734" s="14"/>
      <c r="E734" s="14" t="str">
        <f t="shared" si="99"/>
        <v/>
      </c>
      <c r="F734" s="14" t="str">
        <f t="shared" si="100"/>
        <v/>
      </c>
      <c r="G734" s="14" t="str">
        <f>IF(E734="","",ROUND(IF(E734&lt;60,E734*$M$2,IF(E734&lt;80,425+(E734-60)*$M$3,IF(E734&lt;90,540+(E734-80)*$M$4,IF(E734&lt;110,600+(E734-90)*$M$5)))),0))</f>
        <v/>
      </c>
      <c r="H734" s="14" t="str">
        <f t="shared" si="101"/>
        <v/>
      </c>
      <c r="I734" s="14" t="str">
        <f t="shared" si="102"/>
        <v/>
      </c>
      <c r="J734" s="14"/>
      <c r="K734" s="14"/>
      <c r="L734" s="14"/>
      <c r="M734" s="14"/>
      <c r="N734" s="14"/>
      <c r="O734">
        <v>903</v>
      </c>
      <c r="P734">
        <f t="shared" si="103"/>
        <v>430</v>
      </c>
      <c r="Q734" t="str">
        <f t="shared" si="104"/>
        <v/>
      </c>
      <c r="R734" s="40">
        <f t="shared" si="105"/>
        <v>430</v>
      </c>
      <c r="S734" s="41">
        <f t="shared" si="106"/>
        <v>-1.80232901940553</v>
      </c>
      <c r="T734" s="41">
        <f t="shared" si="107"/>
        <v>-1.80232901940553</v>
      </c>
    </row>
    <row r="735" spans="1:20">
      <c r="A735">
        <v>904</v>
      </c>
      <c r="B735">
        <v>469</v>
      </c>
      <c r="D735" s="14"/>
      <c r="E735" s="14" t="str">
        <f t="shared" si="99"/>
        <v/>
      </c>
      <c r="F735" s="14" t="str">
        <f t="shared" si="100"/>
        <v/>
      </c>
      <c r="G735" s="14" t="str">
        <f>IF(E735="","",ROUND(IF(E735&lt;60,E735*$M$2,IF(E735&lt;80,425+(E735-60)*$M$3,IF(E735&lt;90,540+(E735-80)*$M$4,IF(E735&lt;110,600+(E735-90)*$M$5)))),0))</f>
        <v/>
      </c>
      <c r="H735" s="14" t="str">
        <f t="shared" si="101"/>
        <v/>
      </c>
      <c r="I735" s="14" t="str">
        <f t="shared" si="102"/>
        <v/>
      </c>
      <c r="J735" s="14"/>
      <c r="K735" s="14"/>
      <c r="L735" s="14"/>
      <c r="M735" s="14"/>
      <c r="N735" s="14"/>
      <c r="O735">
        <v>904</v>
      </c>
      <c r="P735">
        <f t="shared" si="103"/>
        <v>469</v>
      </c>
      <c r="Q735" t="str">
        <f t="shared" si="104"/>
        <v/>
      </c>
      <c r="R735" s="40">
        <f t="shared" si="105"/>
        <v>469</v>
      </c>
      <c r="S735" s="41">
        <f t="shared" si="106"/>
        <v>-1.18519580092094</v>
      </c>
      <c r="T735" s="41">
        <f t="shared" si="107"/>
        <v>-1.18519580092094</v>
      </c>
    </row>
    <row r="736" spans="1:20">
      <c r="A736">
        <v>905</v>
      </c>
      <c r="B736">
        <v>542</v>
      </c>
      <c r="C736">
        <v>542</v>
      </c>
      <c r="D736" s="14"/>
      <c r="E736" s="14" t="str">
        <f t="shared" si="99"/>
        <v/>
      </c>
      <c r="F736" s="14" t="str">
        <f t="shared" si="100"/>
        <v/>
      </c>
      <c r="G736" s="14" t="str">
        <f>IF(E736="","",ROUND(IF(E736&lt;60,E736*$M$2,IF(E736&lt;80,425+(E736-60)*$M$3,IF(E736&lt;90,540+(E736-80)*$M$4,IF(E736&lt;110,600+(E736-90)*$M$5)))),0))</f>
        <v/>
      </c>
      <c r="H736" s="14" t="str">
        <f t="shared" si="101"/>
        <v/>
      </c>
      <c r="I736" s="14">
        <f t="shared" si="102"/>
        <v>542</v>
      </c>
      <c r="J736" s="14"/>
      <c r="K736" s="14"/>
      <c r="L736" s="14"/>
      <c r="M736" s="14"/>
      <c r="N736" s="14"/>
      <c r="O736">
        <v>905</v>
      </c>
      <c r="P736">
        <f t="shared" si="103"/>
        <v>542</v>
      </c>
      <c r="Q736">
        <f t="shared" si="104"/>
        <v>542</v>
      </c>
      <c r="R736" s="40">
        <f t="shared" si="105"/>
        <v>626.79753409342</v>
      </c>
      <c r="S736" s="41">
        <f t="shared" si="106"/>
        <v>1.31178112430997</v>
      </c>
      <c r="T736" s="41">
        <f t="shared" si="107"/>
        <v>1.31178112430997</v>
      </c>
    </row>
    <row r="737" spans="1:20">
      <c r="A737">
        <v>906</v>
      </c>
      <c r="B737">
        <v>514</v>
      </c>
      <c r="C737">
        <v>449</v>
      </c>
      <c r="D737" s="14"/>
      <c r="E737" s="14" t="str">
        <f t="shared" si="99"/>
        <v/>
      </c>
      <c r="F737" s="14" t="str">
        <f t="shared" si="100"/>
        <v/>
      </c>
      <c r="G737" s="14" t="str">
        <f>IF(E737="","",ROUND(IF(E737&lt;60,E737*$M$2,IF(E737&lt;80,425+(E737-60)*$M$3,IF(E737&lt;90,540+(E737-80)*$M$4,IF(E737&lt;110,600+(E737-90)*$M$5)))),0))</f>
        <v/>
      </c>
      <c r="H737" s="14" t="str">
        <f t="shared" si="101"/>
        <v/>
      </c>
      <c r="I737" s="14">
        <f t="shared" si="102"/>
        <v>449</v>
      </c>
      <c r="J737" s="14"/>
      <c r="K737" s="14"/>
      <c r="L737" s="14"/>
      <c r="M737" s="14"/>
      <c r="N737" s="14"/>
      <c r="O737">
        <v>906</v>
      </c>
      <c r="P737">
        <f t="shared" si="103"/>
        <v>514</v>
      </c>
      <c r="Q737">
        <f t="shared" si="104"/>
        <v>449</v>
      </c>
      <c r="R737" s="40">
        <f t="shared" si="105"/>
        <v>519.247403704697</v>
      </c>
      <c r="S737" s="41">
        <f t="shared" si="106"/>
        <v>-0.390084468388256</v>
      </c>
      <c r="T737" s="41">
        <f t="shared" si="107"/>
        <v>-0.390084468388256</v>
      </c>
    </row>
    <row r="738" spans="1:20">
      <c r="A738">
        <v>907</v>
      </c>
      <c r="B738">
        <v>501</v>
      </c>
      <c r="C738">
        <v>490</v>
      </c>
      <c r="D738" s="14"/>
      <c r="E738" s="14" t="str">
        <f t="shared" si="99"/>
        <v/>
      </c>
      <c r="F738" s="14" t="str">
        <f t="shared" si="100"/>
        <v/>
      </c>
      <c r="G738" s="14" t="str">
        <f>IF(E738="","",ROUND(IF(E738&lt;60,E738*$M$2,IF(E738&lt;80,425+(E738-60)*$M$3,IF(E738&lt;90,540+(E738-80)*$M$4,IF(E738&lt;110,600+(E738-90)*$M$5)))),0))</f>
        <v/>
      </c>
      <c r="H738" s="14" t="str">
        <f t="shared" si="101"/>
        <v/>
      </c>
      <c r="I738" s="14">
        <f t="shared" si="102"/>
        <v>490</v>
      </c>
      <c r="J738" s="14"/>
      <c r="K738" s="14"/>
      <c r="L738" s="14"/>
      <c r="M738" s="14"/>
      <c r="N738" s="14"/>
      <c r="O738">
        <v>907</v>
      </c>
      <c r="P738">
        <f t="shared" si="103"/>
        <v>501</v>
      </c>
      <c r="Q738">
        <f t="shared" si="104"/>
        <v>490</v>
      </c>
      <c r="R738" s="40">
        <f t="shared" si="105"/>
        <v>566.66197731693</v>
      </c>
      <c r="S738" s="41">
        <f t="shared" si="106"/>
        <v>0.360200362801284</v>
      </c>
      <c r="T738" s="41">
        <f t="shared" si="107"/>
        <v>0.360200362801284</v>
      </c>
    </row>
    <row r="739" spans="1:20">
      <c r="A739">
        <v>909</v>
      </c>
      <c r="B739">
        <v>436</v>
      </c>
      <c r="D739" s="14"/>
      <c r="E739" s="14" t="str">
        <f t="shared" si="99"/>
        <v/>
      </c>
      <c r="F739" s="14" t="str">
        <f t="shared" si="100"/>
        <v/>
      </c>
      <c r="G739" s="14" t="str">
        <f>IF(E739="","",ROUND(IF(E739&lt;60,E739*$M$2,IF(E739&lt;80,425+(E739-60)*$M$3,IF(E739&lt;90,540+(E739-80)*$M$4,IF(E739&lt;110,600+(E739-90)*$M$5)))),0))</f>
        <v/>
      </c>
      <c r="H739" s="14" t="str">
        <f t="shared" si="101"/>
        <v/>
      </c>
      <c r="I739" s="14" t="str">
        <f t="shared" si="102"/>
        <v/>
      </c>
      <c r="J739" s="14"/>
      <c r="K739" s="14"/>
      <c r="L739" s="14"/>
      <c r="M739" s="14"/>
      <c r="N739" s="14"/>
      <c r="O739">
        <v>909</v>
      </c>
      <c r="P739">
        <f t="shared" si="103"/>
        <v>436</v>
      </c>
      <c r="Q739" t="str">
        <f t="shared" si="104"/>
        <v/>
      </c>
      <c r="R739" s="40">
        <f t="shared" si="105"/>
        <v>436</v>
      </c>
      <c r="S739" s="41">
        <f t="shared" si="106"/>
        <v>-1.70738544733098</v>
      </c>
      <c r="T739" s="41">
        <f t="shared" si="107"/>
        <v>-1.70738544733098</v>
      </c>
    </row>
    <row r="740" spans="1:20">
      <c r="A740">
        <v>914</v>
      </c>
      <c r="B740">
        <v>524</v>
      </c>
      <c r="C740">
        <v>499</v>
      </c>
      <c r="D740" s="14"/>
      <c r="E740" s="14" t="str">
        <f t="shared" si="99"/>
        <v/>
      </c>
      <c r="F740" s="14" t="str">
        <f t="shared" si="100"/>
        <v/>
      </c>
      <c r="G740" s="14" t="str">
        <f>IF(E740="","",ROUND(IF(E740&lt;60,E740*$M$2,IF(E740&lt;80,425+(E740-60)*$M$3,IF(E740&lt;90,540+(E740-80)*$M$4,IF(E740&lt;110,600+(E740-90)*$M$5)))),0))</f>
        <v/>
      </c>
      <c r="H740" s="14" t="str">
        <f t="shared" si="101"/>
        <v/>
      </c>
      <c r="I740" s="14">
        <f t="shared" si="102"/>
        <v>499</v>
      </c>
      <c r="J740" s="14"/>
      <c r="K740" s="14"/>
      <c r="L740" s="14"/>
      <c r="M740" s="14"/>
      <c r="N740" s="14"/>
      <c r="O740">
        <v>914</v>
      </c>
      <c r="P740">
        <f t="shared" si="103"/>
        <v>524</v>
      </c>
      <c r="Q740">
        <f t="shared" si="104"/>
        <v>499</v>
      </c>
      <c r="R740" s="40">
        <f t="shared" si="105"/>
        <v>577.070054451323</v>
      </c>
      <c r="S740" s="41">
        <f t="shared" si="106"/>
        <v>0.524897033062404</v>
      </c>
      <c r="T740" s="41">
        <f t="shared" si="107"/>
        <v>0.524897033062404</v>
      </c>
    </row>
    <row r="741" spans="1:20">
      <c r="A741">
        <v>915</v>
      </c>
      <c r="C741">
        <v>589</v>
      </c>
      <c r="D741" s="14"/>
      <c r="E741" s="14" t="str">
        <f t="shared" si="99"/>
        <v/>
      </c>
      <c r="F741" s="14" t="str">
        <f t="shared" si="100"/>
        <v/>
      </c>
      <c r="G741" s="14" t="str">
        <f>IF(E741="","",ROUND(IF(E741&lt;60,E741*$M$2,IF(E741&lt;80,425+(E741-60)*$M$3,IF(E741&lt;90,540+(E741-80)*$M$4,IF(E741&lt;110,600+(E741-90)*$M$5)))),0))</f>
        <v/>
      </c>
      <c r="H741" s="14" t="str">
        <f t="shared" si="101"/>
        <v/>
      </c>
      <c r="I741" s="14">
        <f t="shared" si="102"/>
        <v>589</v>
      </c>
      <c r="J741" s="14"/>
      <c r="K741" s="14"/>
      <c r="L741" s="14"/>
      <c r="M741" s="14"/>
      <c r="N741" s="14"/>
      <c r="O741">
        <v>915</v>
      </c>
      <c r="P741" t="str">
        <f t="shared" si="103"/>
        <v/>
      </c>
      <c r="Q741">
        <f t="shared" si="104"/>
        <v>589</v>
      </c>
      <c r="R741" s="40">
        <f t="shared" si="105"/>
        <v>681.150825795248</v>
      </c>
      <c r="S741" s="41">
        <f t="shared" si="106"/>
        <v>2.17186373567359</v>
      </c>
      <c r="T741" s="41">
        <f t="shared" si="107"/>
        <v>2.17186373567359</v>
      </c>
    </row>
    <row r="742" spans="1:20">
      <c r="A742">
        <v>916</v>
      </c>
      <c r="B742">
        <v>489</v>
      </c>
      <c r="C742">
        <v>428</v>
      </c>
      <c r="D742" s="14"/>
      <c r="E742" s="14" t="str">
        <f t="shared" si="99"/>
        <v/>
      </c>
      <c r="F742" s="14" t="str">
        <f t="shared" si="100"/>
        <v/>
      </c>
      <c r="G742" s="14" t="str">
        <f>IF(E742="","",ROUND(IF(E742&lt;60,E742*$M$2,IF(E742&lt;80,425+(E742-60)*$M$3,IF(E742&lt;90,540+(E742-80)*$M$4,IF(E742&lt;110,600+(E742-90)*$M$5)))),0))</f>
        <v/>
      </c>
      <c r="H742" s="14" t="str">
        <f t="shared" si="101"/>
        <v/>
      </c>
      <c r="I742" s="14">
        <f t="shared" si="102"/>
        <v>428</v>
      </c>
      <c r="J742" s="14"/>
      <c r="K742" s="14"/>
      <c r="L742" s="14"/>
      <c r="M742" s="14"/>
      <c r="N742" s="14"/>
      <c r="O742">
        <v>916</v>
      </c>
      <c r="P742">
        <f t="shared" si="103"/>
        <v>489</v>
      </c>
      <c r="Q742">
        <f t="shared" si="104"/>
        <v>428</v>
      </c>
      <c r="R742" s="40">
        <f t="shared" si="105"/>
        <v>494.961890391114</v>
      </c>
      <c r="S742" s="41">
        <f t="shared" si="106"/>
        <v>-0.774376698997534</v>
      </c>
      <c r="T742" s="41">
        <f t="shared" si="107"/>
        <v>-0.774376698997534</v>
      </c>
    </row>
    <row r="743" spans="1:20">
      <c r="A743">
        <v>917</v>
      </c>
      <c r="B743">
        <v>478</v>
      </c>
      <c r="C743">
        <v>483</v>
      </c>
      <c r="D743" s="14"/>
      <c r="E743" s="14" t="str">
        <f t="shared" si="99"/>
        <v/>
      </c>
      <c r="F743" s="14" t="str">
        <f t="shared" si="100"/>
        <v/>
      </c>
      <c r="G743" s="14" t="str">
        <f>IF(E743="","",ROUND(IF(E743&lt;60,E743*$M$2,IF(E743&lt;80,425+(E743-60)*$M$3,IF(E743&lt;90,540+(E743-80)*$M$4,IF(E743&lt;110,600+(E743-90)*$M$5)))),0))</f>
        <v/>
      </c>
      <c r="H743" s="14" t="str">
        <f t="shared" si="101"/>
        <v/>
      </c>
      <c r="I743" s="14">
        <f t="shared" si="102"/>
        <v>483</v>
      </c>
      <c r="J743" s="14"/>
      <c r="K743" s="14"/>
      <c r="L743" s="14"/>
      <c r="M743" s="14"/>
      <c r="N743" s="14"/>
      <c r="O743">
        <v>917</v>
      </c>
      <c r="P743">
        <f t="shared" si="103"/>
        <v>478</v>
      </c>
      <c r="Q743">
        <f t="shared" si="104"/>
        <v>483</v>
      </c>
      <c r="R743" s="40">
        <f t="shared" si="105"/>
        <v>558.566806212402</v>
      </c>
      <c r="S743" s="41">
        <f t="shared" si="106"/>
        <v>0.232102952598193</v>
      </c>
      <c r="T743" s="41">
        <f t="shared" si="107"/>
        <v>0.232102952598193</v>
      </c>
    </row>
    <row r="744" spans="1:20">
      <c r="A744">
        <v>918</v>
      </c>
      <c r="B744">
        <v>430</v>
      </c>
      <c r="C744">
        <v>426</v>
      </c>
      <c r="D744" s="14"/>
      <c r="E744" s="14" t="str">
        <f t="shared" si="99"/>
        <v/>
      </c>
      <c r="F744" s="14" t="str">
        <f t="shared" si="100"/>
        <v/>
      </c>
      <c r="G744" s="14" t="str">
        <f>IF(E744="","",ROUND(IF(E744&lt;60,E744*$M$2,IF(E744&lt;80,425+(E744-60)*$M$3,IF(E744&lt;90,540+(E744-80)*$M$4,IF(E744&lt;110,600+(E744-90)*$M$5)))),0))</f>
        <v/>
      </c>
      <c r="H744" s="14" t="str">
        <f t="shared" si="101"/>
        <v/>
      </c>
      <c r="I744" s="14">
        <f t="shared" si="102"/>
        <v>426</v>
      </c>
      <c r="J744" s="14"/>
      <c r="K744" s="14"/>
      <c r="L744" s="14"/>
      <c r="M744" s="14"/>
      <c r="N744" s="14"/>
      <c r="O744">
        <v>918</v>
      </c>
      <c r="P744">
        <f t="shared" si="103"/>
        <v>430</v>
      </c>
      <c r="Q744">
        <f t="shared" si="104"/>
        <v>426</v>
      </c>
      <c r="R744" s="40">
        <f t="shared" si="105"/>
        <v>492.648984361249</v>
      </c>
      <c r="S744" s="41">
        <f t="shared" si="106"/>
        <v>-0.81097595905556</v>
      </c>
      <c r="T744" s="41">
        <f t="shared" si="107"/>
        <v>-0.81097595905556</v>
      </c>
    </row>
    <row r="745" spans="1:20">
      <c r="A745">
        <v>919</v>
      </c>
      <c r="B745">
        <v>487</v>
      </c>
      <c r="C745">
        <v>492</v>
      </c>
      <c r="D745" s="14"/>
      <c r="E745" s="14" t="str">
        <f t="shared" si="99"/>
        <v/>
      </c>
      <c r="F745" s="14" t="str">
        <f t="shared" si="100"/>
        <v/>
      </c>
      <c r="G745" s="14" t="str">
        <f>IF(E745="","",ROUND(IF(E745&lt;60,E745*$M$2,IF(E745&lt;80,425+(E745-60)*$M$3,IF(E745&lt;90,540+(E745-80)*$M$4,IF(E745&lt;110,600+(E745-90)*$M$5)))),0))</f>
        <v/>
      </c>
      <c r="H745" s="14" t="str">
        <f t="shared" si="101"/>
        <v/>
      </c>
      <c r="I745" s="14">
        <f t="shared" si="102"/>
        <v>492</v>
      </c>
      <c r="J745" s="14"/>
      <c r="K745" s="14"/>
      <c r="L745" s="14"/>
      <c r="M745" s="14"/>
      <c r="N745" s="14"/>
      <c r="O745">
        <v>919</v>
      </c>
      <c r="P745">
        <f t="shared" si="103"/>
        <v>487</v>
      </c>
      <c r="Q745">
        <f t="shared" si="104"/>
        <v>492</v>
      </c>
      <c r="R745" s="40">
        <f t="shared" si="105"/>
        <v>568.974883346795</v>
      </c>
      <c r="S745" s="41">
        <f t="shared" si="106"/>
        <v>0.396799622859311</v>
      </c>
      <c r="T745" s="41">
        <f t="shared" si="107"/>
        <v>0.396799622859311</v>
      </c>
    </row>
    <row r="746" spans="1:20">
      <c r="A746">
        <v>920</v>
      </c>
      <c r="B746">
        <v>447</v>
      </c>
      <c r="D746" s="14"/>
      <c r="E746" s="14" t="str">
        <f t="shared" si="99"/>
        <v/>
      </c>
      <c r="F746" s="14" t="str">
        <f t="shared" si="100"/>
        <v/>
      </c>
      <c r="G746" s="14" t="str">
        <f>IF(E746="","",ROUND(IF(E746&lt;60,E746*$M$2,IF(E746&lt;80,425+(E746-60)*$M$3,IF(E746&lt;90,540+(E746-80)*$M$4,IF(E746&lt;110,600+(E746-90)*$M$5)))),0))</f>
        <v/>
      </c>
      <c r="H746" s="14" t="str">
        <f t="shared" si="101"/>
        <v/>
      </c>
      <c r="I746" s="14" t="str">
        <f t="shared" si="102"/>
        <v/>
      </c>
      <c r="J746" s="14"/>
      <c r="K746" s="14"/>
      <c r="L746" s="14"/>
      <c r="M746" s="14"/>
      <c r="N746" s="14"/>
      <c r="O746">
        <v>920</v>
      </c>
      <c r="P746">
        <f t="shared" si="103"/>
        <v>447</v>
      </c>
      <c r="Q746" t="str">
        <f t="shared" si="104"/>
        <v/>
      </c>
      <c r="R746" s="40">
        <f t="shared" si="105"/>
        <v>447</v>
      </c>
      <c r="S746" s="41">
        <f t="shared" si="106"/>
        <v>-1.53332223186096</v>
      </c>
      <c r="T746" s="41">
        <f t="shared" si="107"/>
        <v>-1.53332223186096</v>
      </c>
    </row>
    <row r="747" spans="1:20">
      <c r="A747">
        <v>921</v>
      </c>
      <c r="B747">
        <v>496</v>
      </c>
      <c r="C747">
        <v>481</v>
      </c>
      <c r="D747" s="14"/>
      <c r="E747" s="14" t="str">
        <f t="shared" si="99"/>
        <v/>
      </c>
      <c r="F747" s="14" t="str">
        <f t="shared" si="100"/>
        <v/>
      </c>
      <c r="G747" s="14" t="str">
        <f>IF(E747="","",ROUND(IF(E747&lt;60,E747*$M$2,IF(E747&lt;80,425+(E747-60)*$M$3,IF(E747&lt;90,540+(E747-80)*$M$4,IF(E747&lt;110,600+(E747-90)*$M$5)))),0))</f>
        <v/>
      </c>
      <c r="H747" s="14" t="str">
        <f t="shared" si="101"/>
        <v/>
      </c>
      <c r="I747" s="14">
        <f t="shared" si="102"/>
        <v>481</v>
      </c>
      <c r="J747" s="14"/>
      <c r="K747" s="14"/>
      <c r="L747" s="14"/>
      <c r="M747" s="14"/>
      <c r="N747" s="14"/>
      <c r="O747">
        <v>921</v>
      </c>
      <c r="P747">
        <f t="shared" si="103"/>
        <v>496</v>
      </c>
      <c r="Q747">
        <f t="shared" si="104"/>
        <v>481</v>
      </c>
      <c r="R747" s="40">
        <f t="shared" si="105"/>
        <v>556.253900182537</v>
      </c>
      <c r="S747" s="41">
        <f t="shared" si="106"/>
        <v>0.195503692540165</v>
      </c>
      <c r="T747" s="41">
        <f t="shared" si="107"/>
        <v>0.195503692540165</v>
      </c>
    </row>
    <row r="748" spans="1:20">
      <c r="A748">
        <v>922</v>
      </c>
      <c r="B748">
        <v>529</v>
      </c>
      <c r="C748">
        <v>472</v>
      </c>
      <c r="D748" s="14"/>
      <c r="E748" s="14" t="str">
        <f t="shared" si="99"/>
        <v/>
      </c>
      <c r="F748" s="14" t="str">
        <f t="shared" si="100"/>
        <v/>
      </c>
      <c r="G748" s="14" t="str">
        <f>IF(E748="","",ROUND(IF(E748&lt;60,E748*$M$2,IF(E748&lt;80,425+(E748-60)*$M$3,IF(E748&lt;90,540+(E748-80)*$M$4,IF(E748&lt;110,600+(E748-90)*$M$5)))),0))</f>
        <v/>
      </c>
      <c r="H748" s="14" t="str">
        <f t="shared" si="101"/>
        <v/>
      </c>
      <c r="I748" s="14">
        <f t="shared" si="102"/>
        <v>472</v>
      </c>
      <c r="J748" s="14"/>
      <c r="K748" s="14"/>
      <c r="L748" s="14"/>
      <c r="M748" s="14"/>
      <c r="N748" s="14"/>
      <c r="O748">
        <v>922</v>
      </c>
      <c r="P748">
        <f t="shared" si="103"/>
        <v>529</v>
      </c>
      <c r="Q748">
        <f t="shared" si="104"/>
        <v>472</v>
      </c>
      <c r="R748" s="40">
        <f t="shared" si="105"/>
        <v>545.845823048145</v>
      </c>
      <c r="S748" s="41">
        <f t="shared" si="106"/>
        <v>0.0308070222790473</v>
      </c>
      <c r="T748" s="41">
        <f t="shared" si="107"/>
        <v>0.0308070222790473</v>
      </c>
    </row>
    <row r="749" spans="1:20">
      <c r="A749">
        <v>923</v>
      </c>
      <c r="B749">
        <v>558</v>
      </c>
      <c r="C749">
        <v>592</v>
      </c>
      <c r="D749" s="14"/>
      <c r="E749" s="14" t="str">
        <f t="shared" si="99"/>
        <v/>
      </c>
      <c r="F749" s="14" t="str">
        <f t="shared" si="100"/>
        <v/>
      </c>
      <c r="G749" s="14" t="str">
        <f>IF(E749="","",ROUND(IF(E749&lt;60,E749*$M$2,IF(E749&lt;80,425+(E749-60)*$M$3,IF(E749&lt;90,540+(E749-80)*$M$4,IF(E749&lt;110,600+(E749-90)*$M$5)))),0))</f>
        <v/>
      </c>
      <c r="H749" s="14" t="str">
        <f t="shared" si="101"/>
        <v/>
      </c>
      <c r="I749" s="14">
        <f t="shared" si="102"/>
        <v>592</v>
      </c>
      <c r="J749" s="14"/>
      <c r="K749" s="14"/>
      <c r="L749" s="14"/>
      <c r="M749" s="14"/>
      <c r="N749" s="14"/>
      <c r="O749">
        <v>923</v>
      </c>
      <c r="P749">
        <f t="shared" si="103"/>
        <v>558</v>
      </c>
      <c r="Q749">
        <f t="shared" si="104"/>
        <v>592</v>
      </c>
      <c r="R749" s="40">
        <f t="shared" si="105"/>
        <v>684.620184840046</v>
      </c>
      <c r="S749" s="41">
        <f t="shared" si="106"/>
        <v>2.22676262576063</v>
      </c>
      <c r="T749" s="41">
        <f t="shared" si="107"/>
        <v>2.22676262576063</v>
      </c>
    </row>
    <row r="750" spans="1:20">
      <c r="A750">
        <v>924</v>
      </c>
      <c r="B750">
        <v>469</v>
      </c>
      <c r="D750" s="14"/>
      <c r="E750" s="14" t="str">
        <f t="shared" si="99"/>
        <v/>
      </c>
      <c r="F750" s="14" t="str">
        <f t="shared" si="100"/>
        <v/>
      </c>
      <c r="G750" s="14" t="str">
        <f>IF(E750="","",ROUND(IF(E750&lt;60,E750*$M$2,IF(E750&lt;80,425+(E750-60)*$M$3,IF(E750&lt;90,540+(E750-80)*$M$4,IF(E750&lt;110,600+(E750-90)*$M$5)))),0))</f>
        <v/>
      </c>
      <c r="H750" s="14" t="str">
        <f t="shared" si="101"/>
        <v/>
      </c>
      <c r="I750" s="14" t="str">
        <f t="shared" si="102"/>
        <v/>
      </c>
      <c r="J750" s="14"/>
      <c r="K750" s="14"/>
      <c r="L750" s="14"/>
      <c r="M750" s="14"/>
      <c r="N750" s="14"/>
      <c r="O750">
        <v>924</v>
      </c>
      <c r="P750">
        <f t="shared" si="103"/>
        <v>469</v>
      </c>
      <c r="Q750" t="str">
        <f t="shared" si="104"/>
        <v/>
      </c>
      <c r="R750" s="40">
        <f t="shared" si="105"/>
        <v>469</v>
      </c>
      <c r="S750" s="41">
        <f t="shared" si="106"/>
        <v>-1.18519580092094</v>
      </c>
      <c r="T750" s="41">
        <f t="shared" si="107"/>
        <v>-1.18519580092094</v>
      </c>
    </row>
    <row r="751" spans="1:20">
      <c r="A751">
        <v>925</v>
      </c>
      <c r="B751">
        <v>454</v>
      </c>
      <c r="D751" s="14"/>
      <c r="E751" s="14" t="str">
        <f t="shared" si="99"/>
        <v/>
      </c>
      <c r="F751" s="14" t="str">
        <f t="shared" si="100"/>
        <v/>
      </c>
      <c r="G751" s="14" t="str">
        <f>IF(E751="","",ROUND(IF(E751&lt;60,E751*$M$2,IF(E751&lt;80,425+(E751-60)*$M$3,IF(E751&lt;90,540+(E751-80)*$M$4,IF(E751&lt;110,600+(E751-90)*$M$5)))),0))</f>
        <v/>
      </c>
      <c r="H751" s="14" t="str">
        <f t="shared" si="101"/>
        <v/>
      </c>
      <c r="I751" s="14" t="str">
        <f t="shared" si="102"/>
        <v/>
      </c>
      <c r="J751" s="14"/>
      <c r="K751" s="14"/>
      <c r="L751" s="14"/>
      <c r="M751" s="14"/>
      <c r="N751" s="14"/>
      <c r="O751">
        <v>925</v>
      </c>
      <c r="P751">
        <f t="shared" si="103"/>
        <v>454</v>
      </c>
      <c r="Q751" t="str">
        <f t="shared" si="104"/>
        <v/>
      </c>
      <c r="R751" s="40">
        <f t="shared" si="105"/>
        <v>454</v>
      </c>
      <c r="S751" s="41">
        <f t="shared" si="106"/>
        <v>-1.42255473110732</v>
      </c>
      <c r="T751" s="41">
        <f t="shared" si="107"/>
        <v>-1.42255473110732</v>
      </c>
    </row>
    <row r="752" spans="1:20">
      <c r="A752">
        <v>926</v>
      </c>
      <c r="B752">
        <v>520</v>
      </c>
      <c r="C752">
        <v>520</v>
      </c>
      <c r="D752" s="14"/>
      <c r="E752" s="14" t="str">
        <f t="shared" si="99"/>
        <v/>
      </c>
      <c r="F752" s="14" t="str">
        <f t="shared" si="100"/>
        <v/>
      </c>
      <c r="G752" s="14" t="str">
        <f>IF(E752="","",ROUND(IF(E752&lt;60,E752*$M$2,IF(E752&lt;80,425+(E752-60)*$M$3,IF(E752&lt;90,540+(E752-80)*$M$4,IF(E752&lt;110,600+(E752-90)*$M$5)))),0))</f>
        <v/>
      </c>
      <c r="H752" s="14" t="str">
        <f t="shared" si="101"/>
        <v/>
      </c>
      <c r="I752" s="14">
        <f t="shared" si="102"/>
        <v>520</v>
      </c>
      <c r="J752" s="14"/>
      <c r="K752" s="14"/>
      <c r="L752" s="14"/>
      <c r="M752" s="14"/>
      <c r="N752" s="14"/>
      <c r="O752">
        <v>926</v>
      </c>
      <c r="P752">
        <f t="shared" si="103"/>
        <v>520</v>
      </c>
      <c r="Q752">
        <f t="shared" si="104"/>
        <v>520</v>
      </c>
      <c r="R752" s="40">
        <f t="shared" si="105"/>
        <v>601.355567764905</v>
      </c>
      <c r="S752" s="41">
        <f t="shared" si="106"/>
        <v>0.90918926367168</v>
      </c>
      <c r="T752" s="41">
        <f t="shared" si="107"/>
        <v>0.90918926367168</v>
      </c>
    </row>
    <row r="753" spans="1:20">
      <c r="A753">
        <v>928</v>
      </c>
      <c r="B753">
        <v>531</v>
      </c>
      <c r="D753" s="14"/>
      <c r="E753" s="14" t="str">
        <f t="shared" si="99"/>
        <v/>
      </c>
      <c r="F753" s="14" t="str">
        <f t="shared" si="100"/>
        <v/>
      </c>
      <c r="G753" s="14" t="str">
        <f>IF(E753="","",ROUND(IF(E753&lt;60,E753*$M$2,IF(E753&lt;80,425+(E753-60)*$M$3,IF(E753&lt;90,540+(E753-80)*$M$4,IF(E753&lt;110,600+(E753-90)*$M$5)))),0))</f>
        <v/>
      </c>
      <c r="H753" s="14" t="str">
        <f t="shared" si="101"/>
        <v/>
      </c>
      <c r="I753" s="14" t="str">
        <f t="shared" si="102"/>
        <v/>
      </c>
      <c r="J753" s="14"/>
      <c r="K753" s="14"/>
      <c r="L753" s="14"/>
      <c r="M753" s="14"/>
      <c r="N753" s="14"/>
      <c r="O753">
        <v>928</v>
      </c>
      <c r="P753">
        <f t="shared" si="103"/>
        <v>531</v>
      </c>
      <c r="Q753" t="str">
        <f t="shared" si="104"/>
        <v/>
      </c>
      <c r="R753" s="40">
        <f t="shared" si="105"/>
        <v>531</v>
      </c>
      <c r="S753" s="41">
        <f t="shared" si="106"/>
        <v>-0.204112222817219</v>
      </c>
      <c r="T753" s="41">
        <f t="shared" si="107"/>
        <v>-0.204112222817219</v>
      </c>
    </row>
    <row r="754" spans="1:20">
      <c r="A754">
        <v>929</v>
      </c>
      <c r="B754">
        <v>449</v>
      </c>
      <c r="D754" s="14"/>
      <c r="E754" s="14" t="str">
        <f t="shared" si="99"/>
        <v/>
      </c>
      <c r="F754" s="14" t="str">
        <f t="shared" si="100"/>
        <v/>
      </c>
      <c r="G754" s="14" t="str">
        <f>IF(E754="","",ROUND(IF(E754&lt;60,E754*$M$2,IF(E754&lt;80,425+(E754-60)*$M$3,IF(E754&lt;90,540+(E754-80)*$M$4,IF(E754&lt;110,600+(E754-90)*$M$5)))),0))</f>
        <v/>
      </c>
      <c r="H754" s="14" t="str">
        <f t="shared" si="101"/>
        <v/>
      </c>
      <c r="I754" s="14" t="str">
        <f t="shared" si="102"/>
        <v/>
      </c>
      <c r="J754" s="14"/>
      <c r="K754" s="14"/>
      <c r="L754" s="14"/>
      <c r="M754" s="14"/>
      <c r="N754" s="14"/>
      <c r="O754">
        <v>929</v>
      </c>
      <c r="P754">
        <f t="shared" si="103"/>
        <v>449</v>
      </c>
      <c r="Q754" t="str">
        <f t="shared" si="104"/>
        <v/>
      </c>
      <c r="R754" s="40">
        <f t="shared" si="105"/>
        <v>449</v>
      </c>
      <c r="S754" s="41">
        <f t="shared" si="106"/>
        <v>-1.50167437450278</v>
      </c>
      <c r="T754" s="41">
        <f t="shared" si="107"/>
        <v>-1.50167437450278</v>
      </c>
    </row>
    <row r="755" spans="1:20">
      <c r="A755">
        <v>930</v>
      </c>
      <c r="B755">
        <v>461</v>
      </c>
      <c r="D755" s="14"/>
      <c r="E755" s="14" t="str">
        <f t="shared" si="99"/>
        <v/>
      </c>
      <c r="F755" s="14" t="str">
        <f t="shared" si="100"/>
        <v/>
      </c>
      <c r="G755" s="14" t="str">
        <f>IF(E755="","",ROUND(IF(E755&lt;60,E755*$M$2,IF(E755&lt;80,425+(E755-60)*$M$3,IF(E755&lt;90,540+(E755-80)*$M$4,IF(E755&lt;110,600+(E755-90)*$M$5)))),0))</f>
        <v/>
      </c>
      <c r="H755" s="14" t="str">
        <f t="shared" si="101"/>
        <v/>
      </c>
      <c r="I755" s="14" t="str">
        <f t="shared" si="102"/>
        <v/>
      </c>
      <c r="J755" s="14"/>
      <c r="K755" s="14"/>
      <c r="L755" s="14"/>
      <c r="M755" s="14"/>
      <c r="N755" s="14"/>
      <c r="O755">
        <v>930</v>
      </c>
      <c r="P755">
        <f t="shared" si="103"/>
        <v>461</v>
      </c>
      <c r="Q755" t="str">
        <f t="shared" si="104"/>
        <v/>
      </c>
      <c r="R755" s="40">
        <f t="shared" si="105"/>
        <v>461</v>
      </c>
      <c r="S755" s="41">
        <f t="shared" si="106"/>
        <v>-1.31178723035367</v>
      </c>
      <c r="T755" s="41">
        <f t="shared" si="107"/>
        <v>-1.31178723035367</v>
      </c>
    </row>
    <row r="756" spans="1:20">
      <c r="A756">
        <v>931</v>
      </c>
      <c r="B756">
        <v>505</v>
      </c>
      <c r="C756">
        <v>547</v>
      </c>
      <c r="D756" s="14"/>
      <c r="E756" s="14" t="str">
        <f t="shared" si="99"/>
        <v/>
      </c>
      <c r="F756" s="14" t="str">
        <f t="shared" si="100"/>
        <v/>
      </c>
      <c r="G756" s="14" t="str">
        <f>IF(E756="","",ROUND(IF(E756&lt;60,E756*$M$2,IF(E756&lt;80,425+(E756-60)*$M$3,IF(E756&lt;90,540+(E756-80)*$M$4,IF(E756&lt;110,600+(E756-90)*$M$5)))),0))</f>
        <v/>
      </c>
      <c r="H756" s="14" t="str">
        <f t="shared" si="101"/>
        <v/>
      </c>
      <c r="I756" s="14">
        <f t="shared" si="102"/>
        <v>547</v>
      </c>
      <c r="J756" s="14"/>
      <c r="K756" s="14"/>
      <c r="L756" s="14"/>
      <c r="M756" s="14"/>
      <c r="N756" s="14"/>
      <c r="O756">
        <v>931</v>
      </c>
      <c r="P756">
        <f t="shared" si="103"/>
        <v>505</v>
      </c>
      <c r="Q756">
        <f t="shared" si="104"/>
        <v>547</v>
      </c>
      <c r="R756" s="40">
        <f t="shared" si="105"/>
        <v>632.579799168083</v>
      </c>
      <c r="S756" s="41">
        <f t="shared" si="106"/>
        <v>1.40327927445504</v>
      </c>
      <c r="T756" s="41">
        <f t="shared" si="107"/>
        <v>1.40327927445504</v>
      </c>
    </row>
    <row r="757" spans="1:20">
      <c r="A757">
        <v>932</v>
      </c>
      <c r="B757">
        <v>477</v>
      </c>
      <c r="C757">
        <v>429</v>
      </c>
      <c r="D757" s="14"/>
      <c r="E757" s="14" t="str">
        <f t="shared" si="99"/>
        <v/>
      </c>
      <c r="F757" s="14" t="str">
        <f t="shared" si="100"/>
        <v/>
      </c>
      <c r="G757" s="14" t="str">
        <f>IF(E757="","",ROUND(IF(E757&lt;60,E757*$M$2,IF(E757&lt;80,425+(E757-60)*$M$3,IF(E757&lt;90,540+(E757-80)*$M$4,IF(E757&lt;110,600+(E757-90)*$M$5)))),0))</f>
        <v/>
      </c>
      <c r="H757" s="14" t="str">
        <f t="shared" si="101"/>
        <v/>
      </c>
      <c r="I757" s="14">
        <f t="shared" si="102"/>
        <v>429</v>
      </c>
      <c r="J757" s="14"/>
      <c r="K757" s="14"/>
      <c r="L757" s="14"/>
      <c r="M757" s="14"/>
      <c r="N757" s="14"/>
      <c r="O757">
        <v>932</v>
      </c>
      <c r="P757">
        <f t="shared" si="103"/>
        <v>477</v>
      </c>
      <c r="Q757">
        <f t="shared" si="104"/>
        <v>429</v>
      </c>
      <c r="R757" s="40">
        <f t="shared" si="105"/>
        <v>496.118343406047</v>
      </c>
      <c r="S757" s="41">
        <f t="shared" si="106"/>
        <v>-0.75607706896852</v>
      </c>
      <c r="T757" s="41">
        <f t="shared" si="107"/>
        <v>-0.75607706896852</v>
      </c>
    </row>
    <row r="758" spans="1:20">
      <c r="A758">
        <v>933</v>
      </c>
      <c r="B758">
        <v>441</v>
      </c>
      <c r="C758">
        <v>501</v>
      </c>
      <c r="D758" s="14"/>
      <c r="E758" s="14" t="str">
        <f t="shared" si="99"/>
        <v/>
      </c>
      <c r="F758" s="14" t="str">
        <f t="shared" si="100"/>
        <v/>
      </c>
      <c r="G758" s="14" t="str">
        <f>IF(E758="","",ROUND(IF(E758&lt;60,E758*$M$2,IF(E758&lt;80,425+(E758-60)*$M$3,IF(E758&lt;90,540+(E758-80)*$M$4,IF(E758&lt;110,600+(E758-90)*$M$5)))),0))</f>
        <v/>
      </c>
      <c r="H758" s="14" t="str">
        <f t="shared" si="101"/>
        <v/>
      </c>
      <c r="I758" s="14">
        <f t="shared" si="102"/>
        <v>501</v>
      </c>
      <c r="J758" s="14"/>
      <c r="K758" s="14"/>
      <c r="L758" s="14"/>
      <c r="M758" s="14"/>
      <c r="N758" s="14"/>
      <c r="O758">
        <v>933</v>
      </c>
      <c r="P758">
        <f t="shared" si="103"/>
        <v>441</v>
      </c>
      <c r="Q758">
        <f t="shared" si="104"/>
        <v>501</v>
      </c>
      <c r="R758" s="40">
        <f t="shared" si="105"/>
        <v>579.382960481188</v>
      </c>
      <c r="S758" s="41">
        <f t="shared" si="106"/>
        <v>0.561496293120429</v>
      </c>
      <c r="T758" s="41">
        <f t="shared" si="107"/>
        <v>0.561496293120429</v>
      </c>
    </row>
    <row r="759" spans="1:20">
      <c r="A759">
        <v>935</v>
      </c>
      <c r="B759">
        <v>570</v>
      </c>
      <c r="C759">
        <v>445</v>
      </c>
      <c r="D759" s="14"/>
      <c r="E759" s="14" t="str">
        <f t="shared" si="99"/>
        <v/>
      </c>
      <c r="F759" s="14" t="str">
        <f t="shared" si="100"/>
        <v/>
      </c>
      <c r="G759" s="14" t="str">
        <f>IF(E759="","",ROUND(IF(E759&lt;60,E759*$M$2,IF(E759&lt;80,425+(E759-60)*$M$3,IF(E759&lt;90,540+(E759-80)*$M$4,IF(E759&lt;110,600+(E759-90)*$M$5)))),0))</f>
        <v/>
      </c>
      <c r="H759" s="14" t="str">
        <f t="shared" si="101"/>
        <v/>
      </c>
      <c r="I759" s="14">
        <f t="shared" si="102"/>
        <v>445</v>
      </c>
      <c r="J759" s="14"/>
      <c r="K759" s="14"/>
      <c r="L759" s="14"/>
      <c r="M759" s="14"/>
      <c r="N759" s="14"/>
      <c r="O759">
        <v>935</v>
      </c>
      <c r="P759">
        <f t="shared" si="103"/>
        <v>570</v>
      </c>
      <c r="Q759">
        <f t="shared" si="104"/>
        <v>445</v>
      </c>
      <c r="R759" s="40">
        <f t="shared" si="105"/>
        <v>570</v>
      </c>
      <c r="S759" s="41">
        <f t="shared" si="106"/>
        <v>0.413020995667377</v>
      </c>
      <c r="T759" s="41">
        <f t="shared" si="107"/>
        <v>0.413020995667377</v>
      </c>
    </row>
    <row r="760" spans="1:20">
      <c r="A760">
        <v>936</v>
      </c>
      <c r="B760">
        <v>442</v>
      </c>
      <c r="D760" s="14"/>
      <c r="E760" s="14" t="str">
        <f t="shared" si="99"/>
        <v/>
      </c>
      <c r="F760" s="14" t="str">
        <f t="shared" si="100"/>
        <v/>
      </c>
      <c r="G760" s="14" t="str">
        <f>IF(E760="","",ROUND(IF(E760&lt;60,E760*$M$2,IF(E760&lt;80,425+(E760-60)*$M$3,IF(E760&lt;90,540+(E760-80)*$M$4,IF(E760&lt;110,600+(E760-90)*$M$5)))),0))</f>
        <v/>
      </c>
      <c r="H760" s="14" t="str">
        <f t="shared" si="101"/>
        <v/>
      </c>
      <c r="I760" s="14" t="str">
        <f t="shared" si="102"/>
        <v/>
      </c>
      <c r="J760" s="14"/>
      <c r="K760" s="14"/>
      <c r="L760" s="14"/>
      <c r="M760" s="14"/>
      <c r="N760" s="14"/>
      <c r="O760">
        <v>936</v>
      </c>
      <c r="P760">
        <f t="shared" si="103"/>
        <v>442</v>
      </c>
      <c r="Q760" t="str">
        <f t="shared" si="104"/>
        <v/>
      </c>
      <c r="R760" s="40">
        <f t="shared" si="105"/>
        <v>442</v>
      </c>
      <c r="S760" s="41">
        <f t="shared" si="106"/>
        <v>-1.61244187525643</v>
      </c>
      <c r="T760" s="41">
        <f t="shared" si="107"/>
        <v>-1.61244187525643</v>
      </c>
    </row>
    <row r="761" spans="1:20">
      <c r="A761">
        <v>937</v>
      </c>
      <c r="B761">
        <v>451</v>
      </c>
      <c r="D761" s="14"/>
      <c r="E761" s="14" t="str">
        <f t="shared" si="99"/>
        <v/>
      </c>
      <c r="F761" s="14" t="str">
        <f t="shared" si="100"/>
        <v/>
      </c>
      <c r="G761" s="14" t="str">
        <f>IF(E761="","",ROUND(IF(E761&lt;60,E761*$M$2,IF(E761&lt;80,425+(E761-60)*$M$3,IF(E761&lt;90,540+(E761-80)*$M$4,IF(E761&lt;110,600+(E761-90)*$M$5)))),0))</f>
        <v/>
      </c>
      <c r="H761" s="14" t="str">
        <f t="shared" si="101"/>
        <v/>
      </c>
      <c r="I761" s="14" t="str">
        <f t="shared" si="102"/>
        <v/>
      </c>
      <c r="J761" s="14"/>
      <c r="K761" s="14"/>
      <c r="L761" s="14"/>
      <c r="M761" s="14"/>
      <c r="N761" s="14"/>
      <c r="O761">
        <v>937</v>
      </c>
      <c r="P761">
        <f t="shared" si="103"/>
        <v>451</v>
      </c>
      <c r="Q761" t="str">
        <f t="shared" si="104"/>
        <v/>
      </c>
      <c r="R761" s="40">
        <f t="shared" si="105"/>
        <v>451</v>
      </c>
      <c r="S761" s="41">
        <f t="shared" si="106"/>
        <v>-1.4700265171446</v>
      </c>
      <c r="T761" s="41">
        <f t="shared" si="107"/>
        <v>-1.4700265171446</v>
      </c>
    </row>
    <row r="762" spans="1:20">
      <c r="A762">
        <v>939</v>
      </c>
      <c r="B762">
        <v>453</v>
      </c>
      <c r="C762">
        <v>443</v>
      </c>
      <c r="D762" s="14"/>
      <c r="E762" s="14" t="str">
        <f t="shared" si="99"/>
        <v/>
      </c>
      <c r="F762" s="14" t="str">
        <f t="shared" si="100"/>
        <v/>
      </c>
      <c r="G762" s="14" t="str">
        <f>IF(E762="","",ROUND(IF(E762&lt;60,E762*$M$2,IF(E762&lt;80,425+(E762-60)*$M$3,IF(E762&lt;90,540+(E762-80)*$M$4,IF(E762&lt;110,600+(E762-90)*$M$5)))),0))</f>
        <v/>
      </c>
      <c r="H762" s="14" t="str">
        <f t="shared" si="101"/>
        <v/>
      </c>
      <c r="I762" s="14">
        <f t="shared" si="102"/>
        <v>443</v>
      </c>
      <c r="J762" s="14"/>
      <c r="K762" s="14"/>
      <c r="L762" s="14"/>
      <c r="M762" s="14"/>
      <c r="N762" s="14"/>
      <c r="O762">
        <v>939</v>
      </c>
      <c r="P762">
        <f t="shared" si="103"/>
        <v>453</v>
      </c>
      <c r="Q762">
        <f t="shared" si="104"/>
        <v>443</v>
      </c>
      <c r="R762" s="40">
        <f t="shared" si="105"/>
        <v>512.308685615102</v>
      </c>
      <c r="S762" s="41">
        <f t="shared" si="106"/>
        <v>-0.499882248562336</v>
      </c>
      <c r="T762" s="41">
        <f t="shared" si="107"/>
        <v>-0.499882248562336</v>
      </c>
    </row>
    <row r="763" spans="1:20">
      <c r="A763">
        <v>940</v>
      </c>
      <c r="B763">
        <v>512</v>
      </c>
      <c r="C763">
        <v>498</v>
      </c>
      <c r="D763" s="14"/>
      <c r="E763" s="14" t="str">
        <f t="shared" si="99"/>
        <v/>
      </c>
      <c r="F763" s="14" t="str">
        <f t="shared" si="100"/>
        <v/>
      </c>
      <c r="G763" s="14" t="str">
        <f>IF(E763="","",ROUND(IF(E763&lt;60,E763*$M$2,IF(E763&lt;80,425+(E763-60)*$M$3,IF(E763&lt;90,540+(E763-80)*$M$4,IF(E763&lt;110,600+(E763-90)*$M$5)))),0))</f>
        <v/>
      </c>
      <c r="H763" s="14" t="str">
        <f t="shared" si="101"/>
        <v/>
      </c>
      <c r="I763" s="14">
        <f t="shared" si="102"/>
        <v>498</v>
      </c>
      <c r="J763" s="14"/>
      <c r="K763" s="14"/>
      <c r="L763" s="14"/>
      <c r="M763" s="14"/>
      <c r="N763" s="14"/>
      <c r="O763">
        <v>940</v>
      </c>
      <c r="P763">
        <f t="shared" si="103"/>
        <v>512</v>
      </c>
      <c r="Q763">
        <f t="shared" si="104"/>
        <v>498</v>
      </c>
      <c r="R763" s="40">
        <f t="shared" si="105"/>
        <v>575.91360143639</v>
      </c>
      <c r="S763" s="41">
        <f t="shared" si="106"/>
        <v>0.506597403033389</v>
      </c>
      <c r="T763" s="41">
        <f t="shared" si="107"/>
        <v>0.506597403033389</v>
      </c>
    </row>
    <row r="764" spans="1:20">
      <c r="A764">
        <v>941</v>
      </c>
      <c r="B764">
        <v>499</v>
      </c>
      <c r="D764" s="14"/>
      <c r="E764" s="14" t="str">
        <f t="shared" si="99"/>
        <v/>
      </c>
      <c r="F764" s="14" t="str">
        <f t="shared" si="100"/>
        <v/>
      </c>
      <c r="G764" s="14" t="str">
        <f>IF(E764="","",ROUND(IF(E764&lt;60,E764*$M$2,IF(E764&lt;80,425+(E764-60)*$M$3,IF(E764&lt;90,540+(E764-80)*$M$4,IF(E764&lt;110,600+(E764-90)*$M$5)))),0))</f>
        <v/>
      </c>
      <c r="H764" s="14" t="str">
        <f t="shared" si="101"/>
        <v/>
      </c>
      <c r="I764" s="14" t="str">
        <f t="shared" si="102"/>
        <v/>
      </c>
      <c r="J764" s="14"/>
      <c r="K764" s="14"/>
      <c r="L764" s="14"/>
      <c r="M764" s="14"/>
      <c r="N764" s="14"/>
      <c r="O764">
        <v>941</v>
      </c>
      <c r="P764">
        <f t="shared" si="103"/>
        <v>499</v>
      </c>
      <c r="Q764" t="str">
        <f t="shared" si="104"/>
        <v/>
      </c>
      <c r="R764" s="40">
        <f t="shared" si="105"/>
        <v>499</v>
      </c>
      <c r="S764" s="41">
        <f t="shared" si="106"/>
        <v>-0.710477940548169</v>
      </c>
      <c r="T764" s="41">
        <f t="shared" si="107"/>
        <v>-0.710477940548169</v>
      </c>
    </row>
    <row r="765" spans="1:20">
      <c r="A765" s="9">
        <v>942</v>
      </c>
      <c r="B765">
        <v>443</v>
      </c>
      <c r="C765">
        <v>480</v>
      </c>
      <c r="D765" s="14"/>
      <c r="E765" s="14" t="str">
        <f t="shared" si="99"/>
        <v/>
      </c>
      <c r="F765" s="14" t="str">
        <f t="shared" si="100"/>
        <v/>
      </c>
      <c r="G765" s="14" t="str">
        <f>IF(E765="","",ROUND(IF(E765&lt;60,E765*$M$2,IF(E765&lt;80,425+(E765-60)*$M$3,IF(E765&lt;90,540+(E765-80)*$M$4,IF(E765&lt;110,600+(E765-90)*$M$5)))),0))</f>
        <v/>
      </c>
      <c r="H765" s="14" t="str">
        <f t="shared" si="101"/>
        <v/>
      </c>
      <c r="I765" s="14">
        <f t="shared" si="102"/>
        <v>480</v>
      </c>
      <c r="J765" s="14"/>
      <c r="K765" s="14"/>
      <c r="L765" s="14"/>
      <c r="M765" s="14"/>
      <c r="N765" s="14"/>
      <c r="O765" s="9">
        <v>942</v>
      </c>
      <c r="P765">
        <f t="shared" si="103"/>
        <v>443</v>
      </c>
      <c r="Q765">
        <f t="shared" si="104"/>
        <v>480</v>
      </c>
      <c r="R765" s="40">
        <f t="shared" si="105"/>
        <v>555.097447167605</v>
      </c>
      <c r="S765" s="41">
        <f t="shared" si="106"/>
        <v>0.177204062511153</v>
      </c>
      <c r="T765" s="41">
        <f t="shared" si="107"/>
        <v>0.177204062511153</v>
      </c>
    </row>
    <row r="766" spans="1:20">
      <c r="A766">
        <v>943</v>
      </c>
      <c r="B766">
        <v>562</v>
      </c>
      <c r="C766">
        <v>443</v>
      </c>
      <c r="D766" s="14"/>
      <c r="E766" s="14" t="str">
        <f t="shared" si="99"/>
        <v/>
      </c>
      <c r="F766" s="14" t="str">
        <f t="shared" si="100"/>
        <v/>
      </c>
      <c r="G766" s="14" t="str">
        <f>IF(E766="","",ROUND(IF(E766&lt;60,E766*$M$2,IF(E766&lt;80,425+(E766-60)*$M$3,IF(E766&lt;90,540+(E766-80)*$M$4,IF(E766&lt;110,600+(E766-90)*$M$5)))),0))</f>
        <v/>
      </c>
      <c r="H766" s="14" t="str">
        <f t="shared" si="101"/>
        <v/>
      </c>
      <c r="I766" s="14">
        <f t="shared" si="102"/>
        <v>443</v>
      </c>
      <c r="J766" s="14"/>
      <c r="K766" s="14"/>
      <c r="L766" s="14"/>
      <c r="M766" s="14"/>
      <c r="N766" s="14"/>
      <c r="O766">
        <v>943</v>
      </c>
      <c r="P766">
        <f t="shared" si="103"/>
        <v>562</v>
      </c>
      <c r="Q766">
        <f t="shared" si="104"/>
        <v>443</v>
      </c>
      <c r="R766" s="40">
        <f t="shared" si="105"/>
        <v>562</v>
      </c>
      <c r="S766" s="41">
        <f t="shared" si="106"/>
        <v>0.286429566234639</v>
      </c>
      <c r="T766" s="41">
        <f t="shared" si="107"/>
        <v>0.286429566234639</v>
      </c>
    </row>
    <row r="767" spans="1:20">
      <c r="A767">
        <v>944</v>
      </c>
      <c r="B767">
        <v>528</v>
      </c>
      <c r="C767">
        <v>521</v>
      </c>
      <c r="D767" s="14"/>
      <c r="E767" s="14" t="str">
        <f t="shared" si="99"/>
        <v/>
      </c>
      <c r="F767" s="14" t="str">
        <f t="shared" si="100"/>
        <v/>
      </c>
      <c r="G767" s="14" t="str">
        <f>IF(E767="","",ROUND(IF(E767&lt;60,E767*$M$2,IF(E767&lt;80,425+(E767-60)*$M$3,IF(E767&lt;90,540+(E767-80)*$M$4,IF(E767&lt;110,600+(E767-90)*$M$5)))),0))</f>
        <v/>
      </c>
      <c r="H767" s="14" t="str">
        <f t="shared" si="101"/>
        <v/>
      </c>
      <c r="I767" s="14">
        <f t="shared" si="102"/>
        <v>521</v>
      </c>
      <c r="J767" s="14"/>
      <c r="K767" s="14"/>
      <c r="L767" s="14"/>
      <c r="M767" s="14"/>
      <c r="N767" s="14"/>
      <c r="O767">
        <v>944</v>
      </c>
      <c r="P767">
        <f t="shared" si="103"/>
        <v>528</v>
      </c>
      <c r="Q767">
        <f t="shared" si="104"/>
        <v>521</v>
      </c>
      <c r="R767" s="40">
        <f t="shared" si="105"/>
        <v>602.512020779838</v>
      </c>
      <c r="S767" s="41">
        <f t="shared" si="106"/>
        <v>0.927488893700693</v>
      </c>
      <c r="T767" s="41">
        <f t="shared" si="107"/>
        <v>0.927488893700693</v>
      </c>
    </row>
    <row r="768" spans="1:20">
      <c r="A768">
        <v>945</v>
      </c>
      <c r="B768">
        <v>496</v>
      </c>
      <c r="C768">
        <v>433</v>
      </c>
      <c r="D768" s="14"/>
      <c r="E768" s="14" t="str">
        <f t="shared" si="99"/>
        <v/>
      </c>
      <c r="F768" s="14" t="str">
        <f t="shared" si="100"/>
        <v/>
      </c>
      <c r="G768" s="14" t="str">
        <f>IF(E768="","",ROUND(IF(E768&lt;60,E768*$M$2,IF(E768&lt;80,425+(E768-60)*$M$3,IF(E768&lt;90,540+(E768-80)*$M$4,IF(E768&lt;110,600+(E768-90)*$M$5)))),0))</f>
        <v/>
      </c>
      <c r="H768" s="14" t="str">
        <f t="shared" si="101"/>
        <v/>
      </c>
      <c r="I768" s="14">
        <f t="shared" si="102"/>
        <v>433</v>
      </c>
      <c r="J768" s="14"/>
      <c r="K768" s="14"/>
      <c r="L768" s="14"/>
      <c r="M768" s="14"/>
      <c r="N768" s="14"/>
      <c r="O768">
        <v>945</v>
      </c>
      <c r="P768">
        <f t="shared" si="103"/>
        <v>496</v>
      </c>
      <c r="Q768">
        <f t="shared" si="104"/>
        <v>433</v>
      </c>
      <c r="R768" s="40">
        <f t="shared" si="105"/>
        <v>500.744155465777</v>
      </c>
      <c r="S768" s="41">
        <f t="shared" si="106"/>
        <v>-0.682878548852467</v>
      </c>
      <c r="T768" s="41">
        <f t="shared" si="107"/>
        <v>-0.682878548852467</v>
      </c>
    </row>
    <row r="769" spans="1:20">
      <c r="A769">
        <v>946</v>
      </c>
      <c r="B769">
        <v>575</v>
      </c>
      <c r="C769">
        <v>602</v>
      </c>
      <c r="D769" s="14"/>
      <c r="E769" s="14" t="str">
        <f t="shared" si="99"/>
        <v/>
      </c>
      <c r="F769" s="14" t="str">
        <f t="shared" si="100"/>
        <v/>
      </c>
      <c r="G769" s="14" t="str">
        <f>IF(E769="","",ROUND(IF(E769&lt;60,E769*$M$2,IF(E769&lt;80,425+(E769-60)*$M$3,IF(E769&lt;90,540+(E769-80)*$M$4,IF(E769&lt;110,600+(E769-90)*$M$5)))),0))</f>
        <v/>
      </c>
      <c r="H769" s="14" t="str">
        <f t="shared" si="101"/>
        <v/>
      </c>
      <c r="I769" s="14">
        <f t="shared" si="102"/>
        <v>602</v>
      </c>
      <c r="J769" s="14"/>
      <c r="K769" s="14"/>
      <c r="L769" s="14"/>
      <c r="M769" s="14"/>
      <c r="N769" s="14"/>
      <c r="O769">
        <v>946</v>
      </c>
      <c r="P769">
        <f t="shared" si="103"/>
        <v>575</v>
      </c>
      <c r="Q769">
        <f t="shared" si="104"/>
        <v>602</v>
      </c>
      <c r="R769" s="40">
        <f t="shared" si="105"/>
        <v>696.184714989371</v>
      </c>
      <c r="S769" s="41">
        <f t="shared" si="106"/>
        <v>2.40975892605076</v>
      </c>
      <c r="T769" s="41">
        <f t="shared" si="107"/>
        <v>2.40975892605076</v>
      </c>
    </row>
    <row r="770" spans="1:20">
      <c r="A770">
        <v>947</v>
      </c>
      <c r="B770">
        <v>461</v>
      </c>
      <c r="D770" s="14"/>
      <c r="E770" s="14" t="str">
        <f t="shared" si="99"/>
        <v/>
      </c>
      <c r="F770" s="14" t="str">
        <f t="shared" si="100"/>
        <v/>
      </c>
      <c r="G770" s="14" t="str">
        <f>IF(E770="","",ROUND(IF(E770&lt;60,E770*$M$2,IF(E770&lt;80,425+(E770-60)*$M$3,IF(E770&lt;90,540+(E770-80)*$M$4,IF(E770&lt;110,600+(E770-90)*$M$5)))),0))</f>
        <v/>
      </c>
      <c r="H770" s="14" t="str">
        <f t="shared" si="101"/>
        <v/>
      </c>
      <c r="I770" s="14" t="str">
        <f t="shared" si="102"/>
        <v/>
      </c>
      <c r="J770" s="14"/>
      <c r="K770" s="14"/>
      <c r="L770" s="14"/>
      <c r="M770" s="14"/>
      <c r="N770" s="14"/>
      <c r="O770">
        <v>947</v>
      </c>
      <c r="P770">
        <f t="shared" si="103"/>
        <v>461</v>
      </c>
      <c r="Q770" t="str">
        <f t="shared" si="104"/>
        <v/>
      </c>
      <c r="R770" s="40">
        <f t="shared" si="105"/>
        <v>461</v>
      </c>
      <c r="S770" s="41">
        <f t="shared" si="106"/>
        <v>-1.31178723035367</v>
      </c>
      <c r="T770" s="41">
        <f t="shared" si="107"/>
        <v>-1.31178723035367</v>
      </c>
    </row>
    <row r="771" spans="1:20">
      <c r="A771">
        <v>948</v>
      </c>
      <c r="B771">
        <v>572</v>
      </c>
      <c r="C771">
        <v>564</v>
      </c>
      <c r="D771" s="14"/>
      <c r="E771" s="14" t="str">
        <f t="shared" ref="E771:E834" si="108">IF(D771&gt;60,D771,"")</f>
        <v/>
      </c>
      <c r="F771" s="14" t="str">
        <f t="shared" ref="F771:F834" si="109">IF(AND(D771&gt;0,D771&lt;=10),D771,"")</f>
        <v/>
      </c>
      <c r="G771" s="14" t="str">
        <f>IF(E771="","",ROUND(IF(E771&lt;60,E771*$M$2,IF(E771&lt;80,425+(E771-60)*$M$3,IF(E771&lt;90,540+(E771-80)*$M$4,IF(E771&lt;110,600+(E771-90)*$M$5)))),0))</f>
        <v/>
      </c>
      <c r="H771" s="14" t="str">
        <f t="shared" ref="H771:H834" si="110">IF(F771=7,650,"")</f>
        <v/>
      </c>
      <c r="I771" s="14">
        <f t="shared" ref="I771:I834" si="111">IF(MAX(C771,G771,H771)&lt;&gt;0,MAX(C771,G771,H771),"")</f>
        <v>564</v>
      </c>
      <c r="J771" s="14"/>
      <c r="K771" s="14"/>
      <c r="L771" s="14"/>
      <c r="M771" s="14"/>
      <c r="N771" s="14"/>
      <c r="O771">
        <v>948</v>
      </c>
      <c r="P771">
        <f t="shared" ref="P771:P834" si="112">IF(B771&lt;&gt;"",B771,"")</f>
        <v>572</v>
      </c>
      <c r="Q771">
        <f t="shared" ref="Q771:Q834" si="113">IF(C771&lt;&gt;"",C771,"")</f>
        <v>564</v>
      </c>
      <c r="R771" s="40">
        <f t="shared" ref="R771:R834" si="114">IF(Q771="",P771,MAX(P771,Q771*$M$17))</f>
        <v>652.239500421936</v>
      </c>
      <c r="S771" s="41">
        <f t="shared" ref="S771:S834" si="115">IF(R771="","",(R771-$R$980)/$R$981)</f>
        <v>1.71437298494826</v>
      </c>
      <c r="T771" s="41">
        <f t="shared" ref="T771:T834" si="116">IF(S771&lt;&gt;"",S771,$S$980)</f>
        <v>1.71437298494826</v>
      </c>
    </row>
    <row r="772" spans="1:20">
      <c r="A772">
        <v>949</v>
      </c>
      <c r="B772">
        <v>509</v>
      </c>
      <c r="C772">
        <v>496</v>
      </c>
      <c r="D772" s="14"/>
      <c r="E772" s="14" t="str">
        <f t="shared" si="108"/>
        <v/>
      </c>
      <c r="F772" s="14" t="str">
        <f t="shared" si="109"/>
        <v/>
      </c>
      <c r="G772" s="14" t="str">
        <f>IF(E772="","",ROUND(IF(E772&lt;60,E772*$M$2,IF(E772&lt;80,425+(E772-60)*$M$3,IF(E772&lt;90,540+(E772-80)*$M$4,IF(E772&lt;110,600+(E772-90)*$M$5)))),0))</f>
        <v/>
      </c>
      <c r="H772" s="14" t="str">
        <f t="shared" si="110"/>
        <v/>
      </c>
      <c r="I772" s="14">
        <f t="shared" si="111"/>
        <v>496</v>
      </c>
      <c r="J772" s="14"/>
      <c r="K772" s="14"/>
      <c r="L772" s="14"/>
      <c r="M772" s="14"/>
      <c r="N772" s="14"/>
      <c r="O772">
        <v>949</v>
      </c>
      <c r="P772">
        <f t="shared" si="112"/>
        <v>509</v>
      </c>
      <c r="Q772">
        <f t="shared" si="113"/>
        <v>496</v>
      </c>
      <c r="R772" s="40">
        <f t="shared" si="114"/>
        <v>573.600695406525</v>
      </c>
      <c r="S772" s="41">
        <f t="shared" si="115"/>
        <v>0.469998142975364</v>
      </c>
      <c r="T772" s="41">
        <f t="shared" si="116"/>
        <v>0.469998142975364</v>
      </c>
    </row>
    <row r="773" spans="1:20">
      <c r="A773">
        <v>950</v>
      </c>
      <c r="B773">
        <v>555</v>
      </c>
      <c r="C773">
        <v>540</v>
      </c>
      <c r="D773" s="14"/>
      <c r="E773" s="14" t="str">
        <f t="shared" si="108"/>
        <v/>
      </c>
      <c r="F773" s="14" t="str">
        <f t="shared" si="109"/>
        <v/>
      </c>
      <c r="G773" s="14" t="str">
        <f>IF(E773="","",ROUND(IF(E773&lt;60,E773*$M$2,IF(E773&lt;80,425+(E773-60)*$M$3,IF(E773&lt;90,540+(E773-80)*$M$4,IF(E773&lt;110,600+(E773-90)*$M$5)))),0))</f>
        <v/>
      </c>
      <c r="H773" s="14" t="str">
        <f t="shared" si="110"/>
        <v/>
      </c>
      <c r="I773" s="14">
        <f t="shared" si="111"/>
        <v>540</v>
      </c>
      <c r="J773" s="14"/>
      <c r="K773" s="14"/>
      <c r="L773" s="14"/>
      <c r="M773" s="14"/>
      <c r="N773" s="14"/>
      <c r="O773">
        <v>950</v>
      </c>
      <c r="P773">
        <f t="shared" si="112"/>
        <v>555</v>
      </c>
      <c r="Q773">
        <f t="shared" si="113"/>
        <v>540</v>
      </c>
      <c r="R773" s="40">
        <f t="shared" si="114"/>
        <v>624.484628063555</v>
      </c>
      <c r="S773" s="41">
        <f t="shared" si="115"/>
        <v>1.27518186425194</v>
      </c>
      <c r="T773" s="41">
        <f t="shared" si="116"/>
        <v>1.27518186425194</v>
      </c>
    </row>
    <row r="774" spans="1:20">
      <c r="A774">
        <v>951</v>
      </c>
      <c r="B774">
        <v>627</v>
      </c>
      <c r="C774">
        <v>606</v>
      </c>
      <c r="D774" s="14"/>
      <c r="E774" s="14" t="str">
        <f t="shared" si="108"/>
        <v/>
      </c>
      <c r="F774" s="14" t="str">
        <f t="shared" si="109"/>
        <v/>
      </c>
      <c r="G774" s="14" t="str">
        <f>IF(E774="","",ROUND(IF(E774&lt;60,E774*$M$2,IF(E774&lt;80,425+(E774-60)*$M$3,IF(E774&lt;90,540+(E774-80)*$M$4,IF(E774&lt;110,600+(E774-90)*$M$5)))),0))</f>
        <v/>
      </c>
      <c r="H774" s="14" t="str">
        <f t="shared" si="110"/>
        <v/>
      </c>
      <c r="I774" s="14">
        <f t="shared" si="111"/>
        <v>606</v>
      </c>
      <c r="J774" s="14"/>
      <c r="K774" s="14"/>
      <c r="L774" s="14"/>
      <c r="M774" s="14"/>
      <c r="N774" s="14"/>
      <c r="O774">
        <v>951</v>
      </c>
      <c r="P774">
        <f t="shared" si="112"/>
        <v>627</v>
      </c>
      <c r="Q774">
        <f t="shared" si="113"/>
        <v>606</v>
      </c>
      <c r="R774" s="40">
        <f t="shared" si="114"/>
        <v>700.810527049101</v>
      </c>
      <c r="S774" s="41">
        <f t="shared" si="115"/>
        <v>2.48295744616681</v>
      </c>
      <c r="T774" s="41">
        <f t="shared" si="116"/>
        <v>2.48295744616681</v>
      </c>
    </row>
    <row r="775" spans="1:20">
      <c r="A775">
        <v>952</v>
      </c>
      <c r="B775">
        <v>440</v>
      </c>
      <c r="D775" s="14"/>
      <c r="E775" s="14" t="str">
        <f t="shared" si="108"/>
        <v/>
      </c>
      <c r="F775" s="14" t="str">
        <f t="shared" si="109"/>
        <v/>
      </c>
      <c r="G775" s="14" t="str">
        <f>IF(E775="","",ROUND(IF(E775&lt;60,E775*$M$2,IF(E775&lt;80,425+(E775-60)*$M$3,IF(E775&lt;90,540+(E775-80)*$M$4,IF(E775&lt;110,600+(E775-90)*$M$5)))),0))</f>
        <v/>
      </c>
      <c r="H775" s="14" t="str">
        <f t="shared" si="110"/>
        <v/>
      </c>
      <c r="I775" s="14" t="str">
        <f t="shared" si="111"/>
        <v/>
      </c>
      <c r="J775" s="14"/>
      <c r="K775" s="14"/>
      <c r="L775" s="14"/>
      <c r="M775" s="14"/>
      <c r="N775" s="14"/>
      <c r="O775">
        <v>952</v>
      </c>
      <c r="P775">
        <f t="shared" si="112"/>
        <v>440</v>
      </c>
      <c r="Q775" t="str">
        <f t="shared" si="113"/>
        <v/>
      </c>
      <c r="R775" s="40">
        <f t="shared" si="114"/>
        <v>440</v>
      </c>
      <c r="S775" s="41">
        <f t="shared" si="115"/>
        <v>-1.64408973261461</v>
      </c>
      <c r="T775" s="41">
        <f t="shared" si="116"/>
        <v>-1.64408973261461</v>
      </c>
    </row>
    <row r="776" spans="1:20">
      <c r="A776">
        <v>953</v>
      </c>
      <c r="B776">
        <v>443</v>
      </c>
      <c r="C776">
        <v>438</v>
      </c>
      <c r="D776" s="14"/>
      <c r="E776" s="14" t="str">
        <f t="shared" si="108"/>
        <v/>
      </c>
      <c r="F776" s="14" t="str">
        <f t="shared" si="109"/>
        <v/>
      </c>
      <c r="G776" s="14" t="str">
        <f>IF(E776="","",ROUND(IF(E776&lt;60,E776*$M$2,IF(E776&lt;80,425+(E776-60)*$M$3,IF(E776&lt;90,540+(E776-80)*$M$4,IF(E776&lt;110,600+(E776-90)*$M$5)))),0))</f>
        <v/>
      </c>
      <c r="H776" s="14" t="str">
        <f t="shared" si="110"/>
        <v/>
      </c>
      <c r="I776" s="14">
        <f t="shared" si="111"/>
        <v>438</v>
      </c>
      <c r="J776" s="14"/>
      <c r="K776" s="14"/>
      <c r="L776" s="14"/>
      <c r="M776" s="14"/>
      <c r="N776" s="14"/>
      <c r="O776">
        <v>953</v>
      </c>
      <c r="P776">
        <f t="shared" si="112"/>
        <v>443</v>
      </c>
      <c r="Q776">
        <f t="shared" si="113"/>
        <v>438</v>
      </c>
      <c r="R776" s="40">
        <f t="shared" si="114"/>
        <v>506.526420540439</v>
      </c>
      <c r="S776" s="41">
        <f t="shared" si="115"/>
        <v>-0.591380398707402</v>
      </c>
      <c r="T776" s="41">
        <f t="shared" si="116"/>
        <v>-0.591380398707402</v>
      </c>
    </row>
    <row r="777" spans="1:20">
      <c r="A777">
        <v>954</v>
      </c>
      <c r="B777">
        <v>482</v>
      </c>
      <c r="D777" s="14"/>
      <c r="E777" s="14" t="str">
        <f t="shared" si="108"/>
        <v/>
      </c>
      <c r="F777" s="14" t="str">
        <f t="shared" si="109"/>
        <v/>
      </c>
      <c r="G777" s="14" t="str">
        <f>IF(E777="","",ROUND(IF(E777&lt;60,E777*$M$2,IF(E777&lt;80,425+(E777-60)*$M$3,IF(E777&lt;90,540+(E777-80)*$M$4,IF(E777&lt;110,600+(E777-90)*$M$5)))),0))</f>
        <v/>
      </c>
      <c r="H777" s="14" t="str">
        <f t="shared" si="110"/>
        <v/>
      </c>
      <c r="I777" s="14" t="str">
        <f t="shared" si="111"/>
        <v/>
      </c>
      <c r="J777" s="14"/>
      <c r="K777" s="14"/>
      <c r="L777" s="14"/>
      <c r="M777" s="14"/>
      <c r="N777" s="14"/>
      <c r="O777">
        <v>954</v>
      </c>
      <c r="P777">
        <f t="shared" si="112"/>
        <v>482</v>
      </c>
      <c r="Q777" t="str">
        <f t="shared" si="113"/>
        <v/>
      </c>
      <c r="R777" s="40">
        <f t="shared" si="114"/>
        <v>482</v>
      </c>
      <c r="S777" s="41">
        <f t="shared" si="115"/>
        <v>-0.979484728092737</v>
      </c>
      <c r="T777" s="41">
        <f t="shared" si="116"/>
        <v>-0.979484728092737</v>
      </c>
    </row>
    <row r="778" spans="1:20">
      <c r="A778">
        <v>955</v>
      </c>
      <c r="B778">
        <v>460</v>
      </c>
      <c r="C778">
        <v>423</v>
      </c>
      <c r="D778" s="14"/>
      <c r="E778" s="14" t="str">
        <f t="shared" si="108"/>
        <v/>
      </c>
      <c r="F778" s="14" t="str">
        <f t="shared" si="109"/>
        <v/>
      </c>
      <c r="G778" s="14" t="str">
        <f>IF(E778="","",ROUND(IF(E778&lt;60,E778*$M$2,IF(E778&lt;80,425+(E778-60)*$M$3,IF(E778&lt;90,540+(E778-80)*$M$4,IF(E778&lt;110,600+(E778-90)*$M$5)))),0))</f>
        <v/>
      </c>
      <c r="H778" s="14" t="str">
        <f t="shared" si="110"/>
        <v/>
      </c>
      <c r="I778" s="14">
        <f t="shared" si="111"/>
        <v>423</v>
      </c>
      <c r="J778" s="14"/>
      <c r="K778" s="14"/>
      <c r="L778" s="14"/>
      <c r="M778" s="14"/>
      <c r="N778" s="14"/>
      <c r="O778">
        <v>955</v>
      </c>
      <c r="P778">
        <f t="shared" si="112"/>
        <v>460</v>
      </c>
      <c r="Q778">
        <f t="shared" si="113"/>
        <v>423</v>
      </c>
      <c r="R778" s="40">
        <f t="shared" si="114"/>
        <v>489.179625316452</v>
      </c>
      <c r="S778" s="41">
        <f t="shared" si="115"/>
        <v>-0.8658748491426</v>
      </c>
      <c r="T778" s="41">
        <f t="shared" si="116"/>
        <v>-0.8658748491426</v>
      </c>
    </row>
    <row r="779" spans="1:20">
      <c r="A779">
        <v>956</v>
      </c>
      <c r="B779">
        <v>538</v>
      </c>
      <c r="C779">
        <v>505</v>
      </c>
      <c r="D779" s="14"/>
      <c r="E779" s="14" t="str">
        <f t="shared" si="108"/>
        <v/>
      </c>
      <c r="F779" s="14" t="str">
        <f t="shared" si="109"/>
        <v/>
      </c>
      <c r="G779" s="14" t="str">
        <f>IF(E779="","",ROUND(IF(E779&lt;60,E779*$M$2,IF(E779&lt;80,425+(E779-60)*$M$3,IF(E779&lt;90,540+(E779-80)*$M$4,IF(E779&lt;110,600+(E779-90)*$M$5)))),0))</f>
        <v/>
      </c>
      <c r="H779" s="14" t="str">
        <f t="shared" si="110"/>
        <v/>
      </c>
      <c r="I779" s="14">
        <f t="shared" si="111"/>
        <v>505</v>
      </c>
      <c r="J779" s="14"/>
      <c r="K779" s="14"/>
      <c r="L779" s="14"/>
      <c r="M779" s="14"/>
      <c r="N779" s="14"/>
      <c r="O779">
        <v>956</v>
      </c>
      <c r="P779">
        <f t="shared" si="112"/>
        <v>538</v>
      </c>
      <c r="Q779">
        <f t="shared" si="113"/>
        <v>505</v>
      </c>
      <c r="R779" s="40">
        <f t="shared" si="114"/>
        <v>584.008772540918</v>
      </c>
      <c r="S779" s="41">
        <f t="shared" si="115"/>
        <v>0.634694813236482</v>
      </c>
      <c r="T779" s="41">
        <f t="shared" si="116"/>
        <v>0.634694813236482</v>
      </c>
    </row>
    <row r="780" spans="1:20">
      <c r="A780">
        <v>957</v>
      </c>
      <c r="B780">
        <v>475</v>
      </c>
      <c r="C780">
        <v>432</v>
      </c>
      <c r="D780" s="14"/>
      <c r="E780" s="14" t="str">
        <f t="shared" si="108"/>
        <v/>
      </c>
      <c r="F780" s="14" t="str">
        <f t="shared" si="109"/>
        <v/>
      </c>
      <c r="G780" s="14" t="str">
        <f>IF(E780="","",ROUND(IF(E780&lt;60,E780*$M$2,IF(E780&lt;80,425+(E780-60)*$M$3,IF(E780&lt;90,540+(E780-80)*$M$4,IF(E780&lt;110,600+(E780-90)*$M$5)))),0))</f>
        <v/>
      </c>
      <c r="H780" s="14" t="str">
        <f t="shared" si="110"/>
        <v/>
      </c>
      <c r="I780" s="14">
        <f t="shared" si="111"/>
        <v>432</v>
      </c>
      <c r="J780" s="14"/>
      <c r="K780" s="14"/>
      <c r="L780" s="14"/>
      <c r="M780" s="14"/>
      <c r="N780" s="14"/>
      <c r="O780">
        <v>957</v>
      </c>
      <c r="P780">
        <f t="shared" si="112"/>
        <v>475</v>
      </c>
      <c r="Q780">
        <f t="shared" si="113"/>
        <v>432</v>
      </c>
      <c r="R780" s="40">
        <f t="shared" si="114"/>
        <v>499.587702450844</v>
      </c>
      <c r="S780" s="41">
        <f t="shared" si="115"/>
        <v>-0.701178178881481</v>
      </c>
      <c r="T780" s="41">
        <f t="shared" si="116"/>
        <v>-0.701178178881481</v>
      </c>
    </row>
    <row r="781" spans="1:20">
      <c r="A781">
        <v>958</v>
      </c>
      <c r="B781">
        <v>588</v>
      </c>
      <c r="C781">
        <v>526</v>
      </c>
      <c r="D781" s="14"/>
      <c r="E781" s="14" t="str">
        <f t="shared" si="108"/>
        <v/>
      </c>
      <c r="F781" s="14" t="str">
        <f t="shared" si="109"/>
        <v/>
      </c>
      <c r="G781" s="14" t="str">
        <f>IF(E781="","",ROUND(IF(E781&lt;60,E781*$M$2,IF(E781&lt;80,425+(E781-60)*$M$3,IF(E781&lt;90,540+(E781-80)*$M$4,IF(E781&lt;110,600+(E781-90)*$M$5)))),0))</f>
        <v/>
      </c>
      <c r="H781" s="14" t="str">
        <f t="shared" si="110"/>
        <v/>
      </c>
      <c r="I781" s="14">
        <f t="shared" si="111"/>
        <v>526</v>
      </c>
      <c r="J781" s="14"/>
      <c r="K781" s="14"/>
      <c r="L781" s="14"/>
      <c r="M781" s="14"/>
      <c r="N781" s="14"/>
      <c r="O781">
        <v>958</v>
      </c>
      <c r="P781">
        <f t="shared" si="112"/>
        <v>588</v>
      </c>
      <c r="Q781">
        <f t="shared" si="113"/>
        <v>526</v>
      </c>
      <c r="R781" s="40">
        <f t="shared" si="114"/>
        <v>608.2942858545</v>
      </c>
      <c r="S781" s="41">
        <f t="shared" si="115"/>
        <v>1.01898704384576</v>
      </c>
      <c r="T781" s="41">
        <f t="shared" si="116"/>
        <v>1.01898704384576</v>
      </c>
    </row>
    <row r="782" spans="1:20">
      <c r="A782">
        <v>959</v>
      </c>
      <c r="B782">
        <v>492</v>
      </c>
      <c r="D782" s="14"/>
      <c r="E782" s="14" t="str">
        <f t="shared" si="108"/>
        <v/>
      </c>
      <c r="F782" s="14" t="str">
        <f t="shared" si="109"/>
        <v/>
      </c>
      <c r="G782" s="14" t="str">
        <f>IF(E782="","",ROUND(IF(E782&lt;60,E782*$M$2,IF(E782&lt;80,425+(E782-60)*$M$3,IF(E782&lt;90,540+(E782-80)*$M$4,IF(E782&lt;110,600+(E782-90)*$M$5)))),0))</f>
        <v/>
      </c>
      <c r="H782" s="14" t="str">
        <f t="shared" si="110"/>
        <v/>
      </c>
      <c r="I782" s="14" t="str">
        <f t="shared" si="111"/>
        <v/>
      </c>
      <c r="J782" s="14"/>
      <c r="K782" s="14"/>
      <c r="L782" s="14"/>
      <c r="M782" s="14"/>
      <c r="N782" s="14"/>
      <c r="O782">
        <v>959</v>
      </c>
      <c r="P782">
        <f t="shared" si="112"/>
        <v>492</v>
      </c>
      <c r="Q782" t="str">
        <f t="shared" si="113"/>
        <v/>
      </c>
      <c r="R782" s="40">
        <f t="shared" si="114"/>
        <v>492</v>
      </c>
      <c r="S782" s="41">
        <f t="shared" si="115"/>
        <v>-0.821245441301815</v>
      </c>
      <c r="T782" s="41">
        <f t="shared" si="116"/>
        <v>-0.821245441301815</v>
      </c>
    </row>
    <row r="783" spans="1:20">
      <c r="A783">
        <v>960</v>
      </c>
      <c r="B783">
        <v>475</v>
      </c>
      <c r="D783" s="14"/>
      <c r="E783" s="14" t="str">
        <f t="shared" si="108"/>
        <v/>
      </c>
      <c r="F783" s="14" t="str">
        <f t="shared" si="109"/>
        <v/>
      </c>
      <c r="G783" s="14" t="str">
        <f>IF(E783="","",ROUND(IF(E783&lt;60,E783*$M$2,IF(E783&lt;80,425+(E783-60)*$M$3,IF(E783&lt;90,540+(E783-80)*$M$4,IF(E783&lt;110,600+(E783-90)*$M$5)))),0))</f>
        <v/>
      </c>
      <c r="H783" s="14" t="str">
        <f t="shared" si="110"/>
        <v/>
      </c>
      <c r="I783" s="14" t="str">
        <f t="shared" si="111"/>
        <v/>
      </c>
      <c r="J783" s="14"/>
      <c r="K783" s="14"/>
      <c r="L783" s="14"/>
      <c r="M783" s="14"/>
      <c r="N783" s="14"/>
      <c r="O783">
        <v>960</v>
      </c>
      <c r="P783">
        <f t="shared" si="112"/>
        <v>475</v>
      </c>
      <c r="Q783" t="str">
        <f t="shared" si="113"/>
        <v/>
      </c>
      <c r="R783" s="40">
        <f t="shared" si="114"/>
        <v>475</v>
      </c>
      <c r="S783" s="41">
        <f t="shared" si="115"/>
        <v>-1.09025222884638</v>
      </c>
      <c r="T783" s="41">
        <f t="shared" si="116"/>
        <v>-1.09025222884638</v>
      </c>
    </row>
    <row r="784" spans="1:20">
      <c r="A784">
        <v>961</v>
      </c>
      <c r="B784">
        <v>480</v>
      </c>
      <c r="D784" s="14"/>
      <c r="E784" s="14" t="str">
        <f t="shared" si="108"/>
        <v/>
      </c>
      <c r="F784" s="14" t="str">
        <f t="shared" si="109"/>
        <v/>
      </c>
      <c r="G784" s="14" t="str">
        <f>IF(E784="","",ROUND(IF(E784&lt;60,E784*$M$2,IF(E784&lt;80,425+(E784-60)*$M$3,IF(E784&lt;90,540+(E784-80)*$M$4,IF(E784&lt;110,600+(E784-90)*$M$5)))),0))</f>
        <v/>
      </c>
      <c r="H784" s="14" t="str">
        <f t="shared" si="110"/>
        <v/>
      </c>
      <c r="I784" s="14" t="str">
        <f t="shared" si="111"/>
        <v/>
      </c>
      <c r="J784" s="14"/>
      <c r="K784" s="14"/>
      <c r="L784" s="14"/>
      <c r="M784" s="14"/>
      <c r="N784" s="14"/>
      <c r="O784">
        <v>961</v>
      </c>
      <c r="P784">
        <f t="shared" si="112"/>
        <v>480</v>
      </c>
      <c r="Q784" t="str">
        <f t="shared" si="113"/>
        <v/>
      </c>
      <c r="R784" s="40">
        <f t="shared" si="114"/>
        <v>480</v>
      </c>
      <c r="S784" s="41">
        <f t="shared" si="115"/>
        <v>-1.01113258545092</v>
      </c>
      <c r="T784" s="41">
        <f t="shared" si="116"/>
        <v>-1.01113258545092</v>
      </c>
    </row>
    <row r="785" spans="1:20">
      <c r="A785">
        <v>962</v>
      </c>
      <c r="B785">
        <v>575</v>
      </c>
      <c r="C785">
        <v>525</v>
      </c>
      <c r="D785" s="14"/>
      <c r="E785" s="14" t="str">
        <f t="shared" si="108"/>
        <v/>
      </c>
      <c r="F785" s="14" t="str">
        <f t="shared" si="109"/>
        <v/>
      </c>
      <c r="G785" s="14" t="str">
        <f>IF(E785="","",ROUND(IF(E785&lt;60,E785*$M$2,IF(E785&lt;80,425+(E785-60)*$M$3,IF(E785&lt;90,540+(E785-80)*$M$4,IF(E785&lt;110,600+(E785-90)*$M$5)))),0))</f>
        <v/>
      </c>
      <c r="H785" s="14" t="str">
        <f t="shared" si="110"/>
        <v/>
      </c>
      <c r="I785" s="14">
        <f t="shared" si="111"/>
        <v>525</v>
      </c>
      <c r="J785" s="14"/>
      <c r="K785" s="14"/>
      <c r="L785" s="14"/>
      <c r="M785" s="14"/>
      <c r="N785" s="14"/>
      <c r="O785">
        <v>962</v>
      </c>
      <c r="P785">
        <f t="shared" si="112"/>
        <v>575</v>
      </c>
      <c r="Q785">
        <f t="shared" si="113"/>
        <v>525</v>
      </c>
      <c r="R785" s="40">
        <f t="shared" si="114"/>
        <v>607.137832839568</v>
      </c>
      <c r="S785" s="41">
        <f t="shared" si="115"/>
        <v>1.00068741381675</v>
      </c>
      <c r="T785" s="41">
        <f t="shared" si="116"/>
        <v>1.00068741381675</v>
      </c>
    </row>
    <row r="786" spans="1:20">
      <c r="A786">
        <v>963</v>
      </c>
      <c r="B786">
        <v>590</v>
      </c>
      <c r="C786">
        <v>559</v>
      </c>
      <c r="D786" s="14"/>
      <c r="E786" s="14" t="str">
        <f t="shared" si="108"/>
        <v/>
      </c>
      <c r="F786" s="14" t="str">
        <f t="shared" si="109"/>
        <v/>
      </c>
      <c r="G786" s="14" t="str">
        <f>IF(E786="","",ROUND(IF(E786&lt;60,E786*$M$2,IF(E786&lt;80,425+(E786-60)*$M$3,IF(E786&lt;90,540+(E786-80)*$M$4,IF(E786&lt;110,600+(E786-90)*$M$5)))),0))</f>
        <v/>
      </c>
      <c r="H786" s="14" t="str">
        <f t="shared" si="110"/>
        <v/>
      </c>
      <c r="I786" s="14">
        <f t="shared" si="111"/>
        <v>559</v>
      </c>
      <c r="J786" s="14"/>
      <c r="K786" s="14"/>
      <c r="L786" s="14"/>
      <c r="M786" s="14"/>
      <c r="N786" s="14"/>
      <c r="O786">
        <v>963</v>
      </c>
      <c r="P786">
        <f t="shared" si="112"/>
        <v>590</v>
      </c>
      <c r="Q786">
        <f t="shared" si="113"/>
        <v>559</v>
      </c>
      <c r="R786" s="40">
        <f t="shared" si="114"/>
        <v>646.457235347273</v>
      </c>
      <c r="S786" s="41">
        <f t="shared" si="115"/>
        <v>1.62287483480319</v>
      </c>
      <c r="T786" s="41">
        <f t="shared" si="116"/>
        <v>1.62287483480319</v>
      </c>
    </row>
    <row r="787" spans="1:20">
      <c r="A787">
        <v>964</v>
      </c>
      <c r="B787">
        <v>616</v>
      </c>
      <c r="C787">
        <v>580</v>
      </c>
      <c r="D787" s="14"/>
      <c r="E787" s="14" t="str">
        <f t="shared" si="108"/>
        <v/>
      </c>
      <c r="F787" s="14" t="str">
        <f t="shared" si="109"/>
        <v/>
      </c>
      <c r="G787" s="14" t="str">
        <f>IF(E787="","",ROUND(IF(E787&lt;60,E787*$M$2,IF(E787&lt;80,425+(E787-60)*$M$3,IF(E787&lt;90,540+(E787-80)*$M$4,IF(E787&lt;110,600+(E787-90)*$M$5)))),0))</f>
        <v/>
      </c>
      <c r="H787" s="14" t="str">
        <f t="shared" si="110"/>
        <v/>
      </c>
      <c r="I787" s="14">
        <f t="shared" si="111"/>
        <v>580</v>
      </c>
      <c r="J787" s="14"/>
      <c r="K787" s="14"/>
      <c r="L787" s="14"/>
      <c r="M787" s="14"/>
      <c r="N787" s="14"/>
      <c r="O787">
        <v>964</v>
      </c>
      <c r="P787">
        <f t="shared" si="112"/>
        <v>616</v>
      </c>
      <c r="Q787">
        <f t="shared" si="113"/>
        <v>580</v>
      </c>
      <c r="R787" s="40">
        <f t="shared" si="114"/>
        <v>670.742748660856</v>
      </c>
      <c r="S787" s="41">
        <f t="shared" si="115"/>
        <v>2.00716706541247</v>
      </c>
      <c r="T787" s="41">
        <f t="shared" si="116"/>
        <v>2.00716706541247</v>
      </c>
    </row>
    <row r="788" spans="1:20">
      <c r="A788">
        <v>965</v>
      </c>
      <c r="B788">
        <v>506</v>
      </c>
      <c r="D788" s="14"/>
      <c r="E788" s="14" t="str">
        <f t="shared" si="108"/>
        <v/>
      </c>
      <c r="F788" s="14" t="str">
        <f t="shared" si="109"/>
        <v/>
      </c>
      <c r="G788" s="14" t="str">
        <f>IF(E788="","",ROUND(IF(E788&lt;60,E788*$M$2,IF(E788&lt;80,425+(E788-60)*$M$3,IF(E788&lt;90,540+(E788-80)*$M$4,IF(E788&lt;110,600+(E788-90)*$M$5)))),0))</f>
        <v/>
      </c>
      <c r="H788" s="14" t="str">
        <f t="shared" si="110"/>
        <v/>
      </c>
      <c r="I788" s="14" t="str">
        <f t="shared" si="111"/>
        <v/>
      </c>
      <c r="J788" s="14"/>
      <c r="K788" s="14"/>
      <c r="L788" s="14"/>
      <c r="M788" s="14"/>
      <c r="N788" s="14"/>
      <c r="O788">
        <v>965</v>
      </c>
      <c r="P788">
        <f t="shared" si="112"/>
        <v>506</v>
      </c>
      <c r="Q788" t="str">
        <f t="shared" si="113"/>
        <v/>
      </c>
      <c r="R788" s="40">
        <f t="shared" si="114"/>
        <v>506</v>
      </c>
      <c r="S788" s="41">
        <f t="shared" si="115"/>
        <v>-0.599710439794524</v>
      </c>
      <c r="T788" s="41">
        <f t="shared" si="116"/>
        <v>-0.599710439794524</v>
      </c>
    </row>
    <row r="789" spans="1:20">
      <c r="A789">
        <v>966</v>
      </c>
      <c r="B789">
        <v>602</v>
      </c>
      <c r="D789" s="14"/>
      <c r="E789" s="14" t="str">
        <f t="shared" si="108"/>
        <v/>
      </c>
      <c r="F789" s="14" t="str">
        <f t="shared" si="109"/>
        <v/>
      </c>
      <c r="G789" s="14" t="str">
        <f>IF(E789="","",ROUND(IF(E789&lt;60,E789*$M$2,IF(E789&lt;80,425+(E789-60)*$M$3,IF(E789&lt;90,540+(E789-80)*$M$4,IF(E789&lt;110,600+(E789-90)*$M$5)))),0))</f>
        <v/>
      </c>
      <c r="H789" s="14" t="str">
        <f t="shared" si="110"/>
        <v/>
      </c>
      <c r="I789" s="14" t="str">
        <f t="shared" si="111"/>
        <v/>
      </c>
      <c r="J789" s="14"/>
      <c r="K789" s="14"/>
      <c r="L789" s="14"/>
      <c r="M789" s="14"/>
      <c r="N789" s="14"/>
      <c r="O789">
        <v>966</v>
      </c>
      <c r="P789">
        <f t="shared" si="112"/>
        <v>602</v>
      </c>
      <c r="Q789" t="str">
        <f t="shared" si="113"/>
        <v/>
      </c>
      <c r="R789" s="40">
        <f t="shared" si="114"/>
        <v>602</v>
      </c>
      <c r="S789" s="41">
        <f t="shared" si="115"/>
        <v>0.919386713398328</v>
      </c>
      <c r="T789" s="41">
        <f t="shared" si="116"/>
        <v>0.919386713398328</v>
      </c>
    </row>
    <row r="790" spans="1:20">
      <c r="A790">
        <v>967</v>
      </c>
      <c r="B790">
        <v>491</v>
      </c>
      <c r="C790">
        <v>432</v>
      </c>
      <c r="D790" s="14"/>
      <c r="E790" s="14" t="str">
        <f t="shared" si="108"/>
        <v/>
      </c>
      <c r="F790" s="14" t="str">
        <f t="shared" si="109"/>
        <v/>
      </c>
      <c r="G790" s="14" t="str">
        <f>IF(E790="","",ROUND(IF(E790&lt;60,E790*$M$2,IF(E790&lt;80,425+(E790-60)*$M$3,IF(E790&lt;90,540+(E790-80)*$M$4,IF(E790&lt;110,600+(E790-90)*$M$5)))),0))</f>
        <v/>
      </c>
      <c r="H790" s="14" t="str">
        <f t="shared" si="110"/>
        <v/>
      </c>
      <c r="I790" s="14">
        <f t="shared" si="111"/>
        <v>432</v>
      </c>
      <c r="J790" s="14"/>
      <c r="K790" s="14"/>
      <c r="L790" s="14"/>
      <c r="M790" s="14"/>
      <c r="N790" s="14"/>
      <c r="O790">
        <v>967</v>
      </c>
      <c r="P790">
        <f t="shared" si="112"/>
        <v>491</v>
      </c>
      <c r="Q790">
        <f t="shared" si="113"/>
        <v>432</v>
      </c>
      <c r="R790" s="40">
        <f t="shared" si="114"/>
        <v>499.587702450844</v>
      </c>
      <c r="S790" s="41">
        <f t="shared" si="115"/>
        <v>-0.701178178881481</v>
      </c>
      <c r="T790" s="41">
        <f t="shared" si="116"/>
        <v>-0.701178178881481</v>
      </c>
    </row>
    <row r="791" spans="1:20">
      <c r="A791">
        <v>968</v>
      </c>
      <c r="B791">
        <v>460</v>
      </c>
      <c r="D791" s="14"/>
      <c r="E791" s="14" t="str">
        <f t="shared" si="108"/>
        <v/>
      </c>
      <c r="F791" s="14" t="str">
        <f t="shared" si="109"/>
        <v/>
      </c>
      <c r="G791" s="14" t="str">
        <f>IF(E791="","",ROUND(IF(E791&lt;60,E791*$M$2,IF(E791&lt;80,425+(E791-60)*$M$3,IF(E791&lt;90,540+(E791-80)*$M$4,IF(E791&lt;110,600+(E791-90)*$M$5)))),0))</f>
        <v/>
      </c>
      <c r="H791" s="14" t="str">
        <f t="shared" si="110"/>
        <v/>
      </c>
      <c r="I791" s="14" t="str">
        <f t="shared" si="111"/>
        <v/>
      </c>
      <c r="J791" s="14"/>
      <c r="K791" s="14"/>
      <c r="L791" s="14"/>
      <c r="M791" s="14"/>
      <c r="N791" s="14"/>
      <c r="O791">
        <v>968</v>
      </c>
      <c r="P791">
        <f t="shared" si="112"/>
        <v>460</v>
      </c>
      <c r="Q791" t="str">
        <f t="shared" si="113"/>
        <v/>
      </c>
      <c r="R791" s="40">
        <f t="shared" si="114"/>
        <v>460</v>
      </c>
      <c r="S791" s="41">
        <f t="shared" si="115"/>
        <v>-1.32761115903277</v>
      </c>
      <c r="T791" s="41">
        <f t="shared" si="116"/>
        <v>-1.32761115903277</v>
      </c>
    </row>
    <row r="792" spans="1:20">
      <c r="A792">
        <v>971</v>
      </c>
      <c r="B792">
        <v>499</v>
      </c>
      <c r="D792" s="14"/>
      <c r="E792" s="14" t="str">
        <f t="shared" si="108"/>
        <v/>
      </c>
      <c r="F792" s="14" t="str">
        <f t="shared" si="109"/>
        <v/>
      </c>
      <c r="G792" s="14" t="str">
        <f>IF(E792="","",ROUND(IF(E792&lt;60,E792*$M$2,IF(E792&lt;80,425+(E792-60)*$M$3,IF(E792&lt;90,540+(E792-80)*$M$4,IF(E792&lt;110,600+(E792-90)*$M$5)))),0))</f>
        <v/>
      </c>
      <c r="H792" s="14" t="str">
        <f t="shared" si="110"/>
        <v/>
      </c>
      <c r="I792" s="14" t="str">
        <f t="shared" si="111"/>
        <v/>
      </c>
      <c r="J792" s="14"/>
      <c r="K792" s="14"/>
      <c r="L792" s="14"/>
      <c r="M792" s="14"/>
      <c r="N792" s="14"/>
      <c r="O792">
        <v>971</v>
      </c>
      <c r="P792">
        <f t="shared" si="112"/>
        <v>499</v>
      </c>
      <c r="Q792" t="str">
        <f t="shared" si="113"/>
        <v/>
      </c>
      <c r="R792" s="40">
        <f t="shared" si="114"/>
        <v>499</v>
      </c>
      <c r="S792" s="41">
        <f t="shared" si="115"/>
        <v>-0.710477940548169</v>
      </c>
      <c r="T792" s="41">
        <f t="shared" si="116"/>
        <v>-0.710477940548169</v>
      </c>
    </row>
    <row r="793" spans="1:20">
      <c r="A793">
        <v>972</v>
      </c>
      <c r="B793">
        <v>492</v>
      </c>
      <c r="D793" s="14"/>
      <c r="E793" s="14" t="str">
        <f t="shared" si="108"/>
        <v/>
      </c>
      <c r="F793" s="14" t="str">
        <f t="shared" si="109"/>
        <v/>
      </c>
      <c r="G793" s="14" t="str">
        <f>IF(E793="","",ROUND(IF(E793&lt;60,E793*$M$2,IF(E793&lt;80,425+(E793-60)*$M$3,IF(E793&lt;90,540+(E793-80)*$M$4,IF(E793&lt;110,600+(E793-90)*$M$5)))),0))</f>
        <v/>
      </c>
      <c r="H793" s="14" t="str">
        <f t="shared" si="110"/>
        <v/>
      </c>
      <c r="I793" s="14" t="str">
        <f t="shared" si="111"/>
        <v/>
      </c>
      <c r="J793" s="14"/>
      <c r="K793" s="14"/>
      <c r="L793" s="14"/>
      <c r="M793" s="14"/>
      <c r="N793" s="14"/>
      <c r="O793">
        <v>972</v>
      </c>
      <c r="P793">
        <f t="shared" si="112"/>
        <v>492</v>
      </c>
      <c r="Q793" t="str">
        <f t="shared" si="113"/>
        <v/>
      </c>
      <c r="R793" s="40">
        <f t="shared" si="114"/>
        <v>492</v>
      </c>
      <c r="S793" s="41">
        <f t="shared" si="115"/>
        <v>-0.821245441301815</v>
      </c>
      <c r="T793" s="41">
        <f t="shared" si="116"/>
        <v>-0.821245441301815</v>
      </c>
    </row>
    <row r="794" spans="1:20">
      <c r="A794">
        <v>973</v>
      </c>
      <c r="B794">
        <v>518</v>
      </c>
      <c r="D794" s="14"/>
      <c r="E794" s="14" t="str">
        <f t="shared" si="108"/>
        <v/>
      </c>
      <c r="F794" s="14" t="str">
        <f t="shared" si="109"/>
        <v/>
      </c>
      <c r="G794" s="14" t="str">
        <f>IF(E794="","",ROUND(IF(E794&lt;60,E794*$M$2,IF(E794&lt;80,425+(E794-60)*$M$3,IF(E794&lt;90,540+(E794-80)*$M$4,IF(E794&lt;110,600+(E794-90)*$M$5)))),0))</f>
        <v/>
      </c>
      <c r="H794" s="14" t="str">
        <f t="shared" si="110"/>
        <v/>
      </c>
      <c r="I794" s="14" t="str">
        <f t="shared" si="111"/>
        <v/>
      </c>
      <c r="J794" s="14"/>
      <c r="K794" s="14"/>
      <c r="L794" s="14"/>
      <c r="M794" s="14"/>
      <c r="N794" s="14"/>
      <c r="O794">
        <v>973</v>
      </c>
      <c r="P794">
        <f t="shared" si="112"/>
        <v>518</v>
      </c>
      <c r="Q794" t="str">
        <f t="shared" si="113"/>
        <v/>
      </c>
      <c r="R794" s="40">
        <f t="shared" si="114"/>
        <v>518</v>
      </c>
      <c r="S794" s="41">
        <f t="shared" si="115"/>
        <v>-0.409823295645418</v>
      </c>
      <c r="T794" s="41">
        <f t="shared" si="116"/>
        <v>-0.409823295645418</v>
      </c>
    </row>
    <row r="795" spans="1:20">
      <c r="A795">
        <v>974</v>
      </c>
      <c r="B795">
        <v>557</v>
      </c>
      <c r="C795">
        <v>586</v>
      </c>
      <c r="D795" s="14"/>
      <c r="E795" s="14" t="str">
        <f t="shared" si="108"/>
        <v/>
      </c>
      <c r="F795" s="14" t="str">
        <f t="shared" si="109"/>
        <v/>
      </c>
      <c r="G795" s="14" t="str">
        <f>IF(E795="","",ROUND(IF(E795&lt;60,E795*$M$2,IF(E795&lt;80,425+(E795-60)*$M$3,IF(E795&lt;90,540+(E795-80)*$M$4,IF(E795&lt;110,600+(E795-90)*$M$5)))),0))</f>
        <v/>
      </c>
      <c r="H795" s="14" t="str">
        <f t="shared" si="110"/>
        <v/>
      </c>
      <c r="I795" s="14">
        <f t="shared" si="111"/>
        <v>586</v>
      </c>
      <c r="J795" s="14"/>
      <c r="K795" s="14"/>
      <c r="L795" s="14"/>
      <c r="M795" s="14"/>
      <c r="N795" s="14"/>
      <c r="O795">
        <v>974</v>
      </c>
      <c r="P795">
        <f t="shared" si="112"/>
        <v>557</v>
      </c>
      <c r="Q795">
        <f t="shared" si="113"/>
        <v>586</v>
      </c>
      <c r="R795" s="40">
        <f t="shared" si="114"/>
        <v>677.681466750451</v>
      </c>
      <c r="S795" s="41">
        <f t="shared" si="115"/>
        <v>2.11696484558655</v>
      </c>
      <c r="T795" s="41">
        <f t="shared" si="116"/>
        <v>2.11696484558655</v>
      </c>
    </row>
    <row r="796" spans="1:20">
      <c r="A796">
        <v>975</v>
      </c>
      <c r="B796">
        <v>543</v>
      </c>
      <c r="C796">
        <v>526</v>
      </c>
      <c r="D796" s="14"/>
      <c r="E796" s="14" t="str">
        <f t="shared" si="108"/>
        <v/>
      </c>
      <c r="F796" s="14" t="str">
        <f t="shared" si="109"/>
        <v/>
      </c>
      <c r="G796" s="14" t="str">
        <f>IF(E796="","",ROUND(IF(E796&lt;60,E796*$M$2,IF(E796&lt;80,425+(E796-60)*$M$3,IF(E796&lt;90,540+(E796-80)*$M$4,IF(E796&lt;110,600+(E796-90)*$M$5)))),0))</f>
        <v/>
      </c>
      <c r="H796" s="14" t="str">
        <f t="shared" si="110"/>
        <v/>
      </c>
      <c r="I796" s="14">
        <f t="shared" si="111"/>
        <v>526</v>
      </c>
      <c r="J796" s="14"/>
      <c r="K796" s="14"/>
      <c r="L796" s="14"/>
      <c r="M796" s="14"/>
      <c r="N796" s="14"/>
      <c r="O796">
        <v>975</v>
      </c>
      <c r="P796">
        <f t="shared" si="112"/>
        <v>543</v>
      </c>
      <c r="Q796">
        <f t="shared" si="113"/>
        <v>526</v>
      </c>
      <c r="R796" s="40">
        <f t="shared" si="114"/>
        <v>608.2942858545</v>
      </c>
      <c r="S796" s="41">
        <f t="shared" si="115"/>
        <v>1.01898704384576</v>
      </c>
      <c r="T796" s="41">
        <f t="shared" si="116"/>
        <v>1.01898704384576</v>
      </c>
    </row>
    <row r="797" spans="1:20">
      <c r="A797">
        <v>976</v>
      </c>
      <c r="B797">
        <v>518</v>
      </c>
      <c r="C797">
        <v>427</v>
      </c>
      <c r="D797" s="14"/>
      <c r="E797" s="14" t="str">
        <f t="shared" si="108"/>
        <v/>
      </c>
      <c r="F797" s="14" t="str">
        <f t="shared" si="109"/>
        <v/>
      </c>
      <c r="G797" s="14" t="str">
        <f>IF(E797="","",ROUND(IF(E797&lt;60,E797*$M$2,IF(E797&lt;80,425+(E797-60)*$M$3,IF(E797&lt;90,540+(E797-80)*$M$4,IF(E797&lt;110,600+(E797-90)*$M$5)))),0))</f>
        <v/>
      </c>
      <c r="H797" s="14" t="str">
        <f t="shared" si="110"/>
        <v/>
      </c>
      <c r="I797" s="14">
        <f t="shared" si="111"/>
        <v>427</v>
      </c>
      <c r="J797" s="14"/>
      <c r="K797" s="14"/>
      <c r="L797" s="14"/>
      <c r="M797" s="14"/>
      <c r="N797" s="14"/>
      <c r="O797">
        <v>976</v>
      </c>
      <c r="P797">
        <f t="shared" si="112"/>
        <v>518</v>
      </c>
      <c r="Q797">
        <f t="shared" si="113"/>
        <v>427</v>
      </c>
      <c r="R797" s="40">
        <f t="shared" si="114"/>
        <v>518</v>
      </c>
      <c r="S797" s="41">
        <f t="shared" si="115"/>
        <v>-0.409823295645418</v>
      </c>
      <c r="T797" s="41">
        <f t="shared" si="116"/>
        <v>-0.409823295645418</v>
      </c>
    </row>
    <row r="798" spans="1:20">
      <c r="A798">
        <v>977</v>
      </c>
      <c r="B798">
        <v>528</v>
      </c>
      <c r="D798" s="14"/>
      <c r="E798" s="14" t="str">
        <f t="shared" si="108"/>
        <v/>
      </c>
      <c r="F798" s="14" t="str">
        <f t="shared" si="109"/>
        <v/>
      </c>
      <c r="G798" s="14" t="str">
        <f>IF(E798="","",ROUND(IF(E798&lt;60,E798*$M$2,IF(E798&lt;80,425+(E798-60)*$M$3,IF(E798&lt;90,540+(E798-80)*$M$4,IF(E798&lt;110,600+(E798-90)*$M$5)))),0))</f>
        <v/>
      </c>
      <c r="H798" s="14" t="str">
        <f t="shared" si="110"/>
        <v/>
      </c>
      <c r="I798" s="14" t="str">
        <f t="shared" si="111"/>
        <v/>
      </c>
      <c r="J798" s="14"/>
      <c r="K798" s="14"/>
      <c r="L798" s="14"/>
      <c r="M798" s="14"/>
      <c r="N798" s="14"/>
      <c r="O798">
        <v>977</v>
      </c>
      <c r="P798">
        <f t="shared" si="112"/>
        <v>528</v>
      </c>
      <c r="Q798" t="str">
        <f t="shared" si="113"/>
        <v/>
      </c>
      <c r="R798" s="40">
        <f t="shared" si="114"/>
        <v>528</v>
      </c>
      <c r="S798" s="41">
        <f t="shared" si="115"/>
        <v>-0.251584008854496</v>
      </c>
      <c r="T798" s="41">
        <f t="shared" si="116"/>
        <v>-0.251584008854496</v>
      </c>
    </row>
    <row r="799" spans="1:20">
      <c r="A799">
        <v>978</v>
      </c>
      <c r="B799">
        <v>543</v>
      </c>
      <c r="D799" s="14"/>
      <c r="E799" s="14" t="str">
        <f t="shared" si="108"/>
        <v/>
      </c>
      <c r="F799" s="14" t="str">
        <f t="shared" si="109"/>
        <v/>
      </c>
      <c r="G799" s="14" t="str">
        <f>IF(E799="","",ROUND(IF(E799&lt;60,E799*$M$2,IF(E799&lt;80,425+(E799-60)*$M$3,IF(E799&lt;90,540+(E799-80)*$M$4,IF(E799&lt;110,600+(E799-90)*$M$5)))),0))</f>
        <v/>
      </c>
      <c r="H799" s="14" t="str">
        <f t="shared" si="110"/>
        <v/>
      </c>
      <c r="I799" s="14" t="str">
        <f t="shared" si="111"/>
        <v/>
      </c>
      <c r="J799" s="14"/>
      <c r="K799" s="14"/>
      <c r="L799" s="14"/>
      <c r="M799" s="14"/>
      <c r="N799" s="14"/>
      <c r="O799">
        <v>978</v>
      </c>
      <c r="P799">
        <f t="shared" si="112"/>
        <v>543</v>
      </c>
      <c r="Q799" t="str">
        <f t="shared" si="113"/>
        <v/>
      </c>
      <c r="R799" s="40">
        <f t="shared" si="114"/>
        <v>543</v>
      </c>
      <c r="S799" s="41">
        <f t="shared" si="115"/>
        <v>-0.0142250786681125</v>
      </c>
      <c r="T799" s="41">
        <f t="shared" si="116"/>
        <v>-0.0142250786681125</v>
      </c>
    </row>
    <row r="800" spans="1:20">
      <c r="A800">
        <v>979</v>
      </c>
      <c r="B800">
        <v>602</v>
      </c>
      <c r="D800" s="14"/>
      <c r="E800" s="14" t="str">
        <f t="shared" si="108"/>
        <v/>
      </c>
      <c r="F800" s="14" t="str">
        <f t="shared" si="109"/>
        <v/>
      </c>
      <c r="G800" s="14" t="str">
        <f>IF(E800="","",ROUND(IF(E800&lt;60,E800*$M$2,IF(E800&lt;80,425+(E800-60)*$M$3,IF(E800&lt;90,540+(E800-80)*$M$4,IF(E800&lt;110,600+(E800-90)*$M$5)))),0))</f>
        <v/>
      </c>
      <c r="H800" s="14" t="str">
        <f t="shared" si="110"/>
        <v/>
      </c>
      <c r="I800" s="14" t="str">
        <f t="shared" si="111"/>
        <v/>
      </c>
      <c r="J800" s="14"/>
      <c r="K800" s="14"/>
      <c r="L800" s="14"/>
      <c r="M800" s="14"/>
      <c r="N800" s="14"/>
      <c r="O800">
        <v>979</v>
      </c>
      <c r="P800">
        <f t="shared" si="112"/>
        <v>602</v>
      </c>
      <c r="Q800" t="str">
        <f t="shared" si="113"/>
        <v/>
      </c>
      <c r="R800" s="40">
        <f t="shared" si="114"/>
        <v>602</v>
      </c>
      <c r="S800" s="41">
        <f t="shared" si="115"/>
        <v>0.919386713398328</v>
      </c>
      <c r="T800" s="41">
        <f t="shared" si="116"/>
        <v>0.919386713398328</v>
      </c>
    </row>
    <row r="801" spans="1:20">
      <c r="A801">
        <v>980</v>
      </c>
      <c r="B801">
        <v>445</v>
      </c>
      <c r="D801" s="14"/>
      <c r="E801" s="14" t="str">
        <f t="shared" si="108"/>
        <v/>
      </c>
      <c r="F801" s="14" t="str">
        <f t="shared" si="109"/>
        <v/>
      </c>
      <c r="G801" s="14" t="str">
        <f>IF(E801="","",ROUND(IF(E801&lt;60,E801*$M$2,IF(E801&lt;80,425+(E801-60)*$M$3,IF(E801&lt;90,540+(E801-80)*$M$4,IF(E801&lt;110,600+(E801-90)*$M$5)))),0))</f>
        <v/>
      </c>
      <c r="H801" s="14" t="str">
        <f t="shared" si="110"/>
        <v/>
      </c>
      <c r="I801" s="14" t="str">
        <f t="shared" si="111"/>
        <v/>
      </c>
      <c r="J801" s="14"/>
      <c r="K801" s="14"/>
      <c r="L801" s="14"/>
      <c r="M801" s="14"/>
      <c r="N801" s="14"/>
      <c r="O801">
        <v>980</v>
      </c>
      <c r="P801">
        <f t="shared" si="112"/>
        <v>445</v>
      </c>
      <c r="Q801" t="str">
        <f t="shared" si="113"/>
        <v/>
      </c>
      <c r="R801" s="40">
        <f t="shared" si="114"/>
        <v>445</v>
      </c>
      <c r="S801" s="41">
        <f t="shared" si="115"/>
        <v>-1.56497008921915</v>
      </c>
      <c r="T801" s="41">
        <f t="shared" si="116"/>
        <v>-1.56497008921915</v>
      </c>
    </row>
    <row r="802" spans="1:20">
      <c r="A802">
        <v>981</v>
      </c>
      <c r="B802">
        <v>492</v>
      </c>
      <c r="C802">
        <v>438</v>
      </c>
      <c r="D802" s="14"/>
      <c r="E802" s="14" t="str">
        <f t="shared" si="108"/>
        <v/>
      </c>
      <c r="F802" s="14" t="str">
        <f t="shared" si="109"/>
        <v/>
      </c>
      <c r="G802" s="14" t="str">
        <f>IF(E802="","",ROUND(IF(E802&lt;60,E802*$M$2,IF(E802&lt;80,425+(E802-60)*$M$3,IF(E802&lt;90,540+(E802-80)*$M$4,IF(E802&lt;110,600+(E802-90)*$M$5)))),0))</f>
        <v/>
      </c>
      <c r="H802" s="14" t="str">
        <f t="shared" si="110"/>
        <v/>
      </c>
      <c r="I802" s="14">
        <f t="shared" si="111"/>
        <v>438</v>
      </c>
      <c r="J802" s="14"/>
      <c r="K802" s="14"/>
      <c r="L802" s="14"/>
      <c r="M802" s="14"/>
      <c r="N802" s="14"/>
      <c r="O802">
        <v>981</v>
      </c>
      <c r="P802">
        <f t="shared" si="112"/>
        <v>492</v>
      </c>
      <c r="Q802">
        <f t="shared" si="113"/>
        <v>438</v>
      </c>
      <c r="R802" s="40">
        <f t="shared" si="114"/>
        <v>506.526420540439</v>
      </c>
      <c r="S802" s="41">
        <f t="shared" si="115"/>
        <v>-0.591380398707402</v>
      </c>
      <c r="T802" s="41">
        <f t="shared" si="116"/>
        <v>-0.591380398707402</v>
      </c>
    </row>
    <row r="803" spans="1:20">
      <c r="A803">
        <v>982</v>
      </c>
      <c r="B803">
        <v>532</v>
      </c>
      <c r="D803" s="14"/>
      <c r="E803" s="14" t="str">
        <f t="shared" si="108"/>
        <v/>
      </c>
      <c r="F803" s="14" t="str">
        <f t="shared" si="109"/>
        <v/>
      </c>
      <c r="G803" s="14" t="str">
        <f>IF(E803="","",ROUND(IF(E803&lt;60,E803*$M$2,IF(E803&lt;80,425+(E803-60)*$M$3,IF(E803&lt;90,540+(E803-80)*$M$4,IF(E803&lt;110,600+(E803-90)*$M$5)))),0))</f>
        <v/>
      </c>
      <c r="H803" s="14" t="str">
        <f t="shared" si="110"/>
        <v/>
      </c>
      <c r="I803" s="14" t="str">
        <f t="shared" si="111"/>
        <v/>
      </c>
      <c r="J803" s="14"/>
      <c r="K803" s="14"/>
      <c r="L803" s="14"/>
      <c r="M803" s="14"/>
      <c r="N803" s="14"/>
      <c r="O803">
        <v>982</v>
      </c>
      <c r="P803">
        <f t="shared" si="112"/>
        <v>532</v>
      </c>
      <c r="Q803" t="str">
        <f t="shared" si="113"/>
        <v/>
      </c>
      <c r="R803" s="40">
        <f t="shared" si="114"/>
        <v>532</v>
      </c>
      <c r="S803" s="41">
        <f t="shared" si="115"/>
        <v>-0.188288294138127</v>
      </c>
      <c r="T803" s="41">
        <f t="shared" si="116"/>
        <v>-0.188288294138127</v>
      </c>
    </row>
    <row r="804" spans="1:20">
      <c r="A804">
        <v>983</v>
      </c>
      <c r="B804">
        <v>543</v>
      </c>
      <c r="D804" s="14"/>
      <c r="E804" s="14" t="str">
        <f t="shared" si="108"/>
        <v/>
      </c>
      <c r="F804" s="14" t="str">
        <f t="shared" si="109"/>
        <v/>
      </c>
      <c r="G804" s="14" t="str">
        <f>IF(E804="","",ROUND(IF(E804&lt;60,E804*$M$2,IF(E804&lt;80,425+(E804-60)*$M$3,IF(E804&lt;90,540+(E804-80)*$M$4,IF(E804&lt;110,600+(E804-90)*$M$5)))),0))</f>
        <v/>
      </c>
      <c r="H804" s="14" t="str">
        <f t="shared" si="110"/>
        <v/>
      </c>
      <c r="I804" s="14" t="str">
        <f t="shared" si="111"/>
        <v/>
      </c>
      <c r="J804" s="14"/>
      <c r="K804" s="14"/>
      <c r="L804" s="14"/>
      <c r="M804" s="14"/>
      <c r="N804" s="14"/>
      <c r="O804">
        <v>983</v>
      </c>
      <c r="P804">
        <f t="shared" si="112"/>
        <v>543</v>
      </c>
      <c r="Q804" t="str">
        <f t="shared" si="113"/>
        <v/>
      </c>
      <c r="R804" s="40">
        <f t="shared" si="114"/>
        <v>543</v>
      </c>
      <c r="S804" s="41">
        <f t="shared" si="115"/>
        <v>-0.0142250786681125</v>
      </c>
      <c r="T804" s="41">
        <f t="shared" si="116"/>
        <v>-0.0142250786681125</v>
      </c>
    </row>
    <row r="805" spans="1:20">
      <c r="A805">
        <v>984</v>
      </c>
      <c r="B805">
        <v>530</v>
      </c>
      <c r="C805">
        <v>427</v>
      </c>
      <c r="D805" s="14"/>
      <c r="E805" s="14" t="str">
        <f t="shared" si="108"/>
        <v/>
      </c>
      <c r="F805" s="14" t="str">
        <f t="shared" si="109"/>
        <v/>
      </c>
      <c r="G805" s="14" t="str">
        <f>IF(E805="","",ROUND(IF(E805&lt;60,E805*$M$2,IF(E805&lt;80,425+(E805-60)*$M$3,IF(E805&lt;90,540+(E805-80)*$M$4,IF(E805&lt;110,600+(E805-90)*$M$5)))),0))</f>
        <v/>
      </c>
      <c r="H805" s="14" t="str">
        <f t="shared" si="110"/>
        <v/>
      </c>
      <c r="I805" s="14">
        <f t="shared" si="111"/>
        <v>427</v>
      </c>
      <c r="J805" s="14"/>
      <c r="K805" s="14"/>
      <c r="L805" s="14"/>
      <c r="M805" s="14"/>
      <c r="N805" s="14"/>
      <c r="O805">
        <v>984</v>
      </c>
      <c r="P805">
        <f t="shared" si="112"/>
        <v>530</v>
      </c>
      <c r="Q805">
        <f t="shared" si="113"/>
        <v>427</v>
      </c>
      <c r="R805" s="40">
        <f t="shared" si="114"/>
        <v>530</v>
      </c>
      <c r="S805" s="41">
        <f t="shared" si="115"/>
        <v>-0.219936151496311</v>
      </c>
      <c r="T805" s="41">
        <f t="shared" si="116"/>
        <v>-0.219936151496311</v>
      </c>
    </row>
    <row r="806" spans="1:20">
      <c r="A806">
        <v>985</v>
      </c>
      <c r="B806">
        <v>517</v>
      </c>
      <c r="C806">
        <v>443</v>
      </c>
      <c r="D806" s="14"/>
      <c r="E806" s="14" t="str">
        <f t="shared" si="108"/>
        <v/>
      </c>
      <c r="F806" s="14" t="str">
        <f t="shared" si="109"/>
        <v/>
      </c>
      <c r="G806" s="14" t="str">
        <f>IF(E806="","",ROUND(IF(E806&lt;60,E806*$M$2,IF(E806&lt;80,425+(E806-60)*$M$3,IF(E806&lt;90,540+(E806-80)*$M$4,IF(E806&lt;110,600+(E806-90)*$M$5)))),0))</f>
        <v/>
      </c>
      <c r="H806" s="14" t="str">
        <f t="shared" si="110"/>
        <v/>
      </c>
      <c r="I806" s="14">
        <f t="shared" si="111"/>
        <v>443</v>
      </c>
      <c r="J806" s="14"/>
      <c r="K806" s="14"/>
      <c r="L806" s="14"/>
      <c r="M806" s="14"/>
      <c r="N806" s="14"/>
      <c r="O806">
        <v>985</v>
      </c>
      <c r="P806">
        <f t="shared" si="112"/>
        <v>517</v>
      </c>
      <c r="Q806">
        <f t="shared" si="113"/>
        <v>443</v>
      </c>
      <c r="R806" s="40">
        <f t="shared" si="114"/>
        <v>517</v>
      </c>
      <c r="S806" s="41">
        <f t="shared" si="115"/>
        <v>-0.42564722432451</v>
      </c>
      <c r="T806" s="41">
        <f t="shared" si="116"/>
        <v>-0.42564722432451</v>
      </c>
    </row>
    <row r="807" spans="1:20">
      <c r="A807">
        <v>986</v>
      </c>
      <c r="B807">
        <v>435</v>
      </c>
      <c r="D807" s="14"/>
      <c r="E807" s="14" t="str">
        <f t="shared" si="108"/>
        <v/>
      </c>
      <c r="F807" s="14" t="str">
        <f t="shared" si="109"/>
        <v/>
      </c>
      <c r="G807" s="14" t="str">
        <f>IF(E807="","",ROUND(IF(E807&lt;60,E807*$M$2,IF(E807&lt;80,425+(E807-60)*$M$3,IF(E807&lt;90,540+(E807-80)*$M$4,IF(E807&lt;110,600+(E807-90)*$M$5)))),0))</f>
        <v/>
      </c>
      <c r="H807" s="14" t="str">
        <f t="shared" si="110"/>
        <v/>
      </c>
      <c r="I807" s="14" t="str">
        <f t="shared" si="111"/>
        <v/>
      </c>
      <c r="J807" s="14"/>
      <c r="K807" s="14"/>
      <c r="L807" s="14"/>
      <c r="M807" s="14"/>
      <c r="N807" s="14"/>
      <c r="O807">
        <v>986</v>
      </c>
      <c r="P807">
        <f t="shared" si="112"/>
        <v>435</v>
      </c>
      <c r="Q807" t="str">
        <f t="shared" si="113"/>
        <v/>
      </c>
      <c r="R807" s="40">
        <f t="shared" si="114"/>
        <v>435</v>
      </c>
      <c r="S807" s="41">
        <f t="shared" si="115"/>
        <v>-1.72320937601007</v>
      </c>
      <c r="T807" s="41">
        <f t="shared" si="116"/>
        <v>-1.72320937601007</v>
      </c>
    </row>
    <row r="808" spans="1:20">
      <c r="A808">
        <v>987</v>
      </c>
      <c r="B808">
        <v>459</v>
      </c>
      <c r="D808" s="14"/>
      <c r="E808" s="14" t="str">
        <f t="shared" si="108"/>
        <v/>
      </c>
      <c r="F808" s="14" t="str">
        <f t="shared" si="109"/>
        <v/>
      </c>
      <c r="G808" s="14" t="str">
        <f>IF(E808="","",ROUND(IF(E808&lt;60,E808*$M$2,IF(E808&lt;80,425+(E808-60)*$M$3,IF(E808&lt;90,540+(E808-80)*$M$4,IF(E808&lt;110,600+(E808-90)*$M$5)))),0))</f>
        <v/>
      </c>
      <c r="H808" s="14" t="str">
        <f t="shared" si="110"/>
        <v/>
      </c>
      <c r="I808" s="14" t="str">
        <f t="shared" si="111"/>
        <v/>
      </c>
      <c r="J808" s="14"/>
      <c r="K808" s="14"/>
      <c r="L808" s="14"/>
      <c r="M808" s="14"/>
      <c r="N808" s="14"/>
      <c r="O808">
        <v>987</v>
      </c>
      <c r="P808">
        <f t="shared" si="112"/>
        <v>459</v>
      </c>
      <c r="Q808" t="str">
        <f t="shared" si="113"/>
        <v/>
      </c>
      <c r="R808" s="40">
        <f t="shared" si="114"/>
        <v>459</v>
      </c>
      <c r="S808" s="41">
        <f t="shared" si="115"/>
        <v>-1.34343508771186</v>
      </c>
      <c r="T808" s="41">
        <f t="shared" si="116"/>
        <v>-1.34343508771186</v>
      </c>
    </row>
    <row r="809" spans="1:20">
      <c r="A809">
        <v>988</v>
      </c>
      <c r="B809">
        <v>459</v>
      </c>
      <c r="D809" s="14"/>
      <c r="E809" s="14" t="str">
        <f t="shared" si="108"/>
        <v/>
      </c>
      <c r="F809" s="14" t="str">
        <f t="shared" si="109"/>
        <v/>
      </c>
      <c r="G809" s="14" t="str">
        <f>IF(E809="","",ROUND(IF(E809&lt;60,E809*$M$2,IF(E809&lt;80,425+(E809-60)*$M$3,IF(E809&lt;90,540+(E809-80)*$M$4,IF(E809&lt;110,600+(E809-90)*$M$5)))),0))</f>
        <v/>
      </c>
      <c r="H809" s="14" t="str">
        <f t="shared" si="110"/>
        <v/>
      </c>
      <c r="I809" s="14" t="str">
        <f t="shared" si="111"/>
        <v/>
      </c>
      <c r="J809" s="14"/>
      <c r="K809" s="14"/>
      <c r="L809" s="14"/>
      <c r="M809" s="14"/>
      <c r="N809" s="14"/>
      <c r="O809">
        <v>988</v>
      </c>
      <c r="P809">
        <f t="shared" si="112"/>
        <v>459</v>
      </c>
      <c r="Q809" t="str">
        <f t="shared" si="113"/>
        <v/>
      </c>
      <c r="R809" s="40">
        <f t="shared" si="114"/>
        <v>459</v>
      </c>
      <c r="S809" s="41">
        <f t="shared" si="115"/>
        <v>-1.34343508771186</v>
      </c>
      <c r="T809" s="41">
        <f t="shared" si="116"/>
        <v>-1.34343508771186</v>
      </c>
    </row>
    <row r="810" spans="1:20">
      <c r="A810">
        <v>989</v>
      </c>
      <c r="B810">
        <v>442</v>
      </c>
      <c r="C810">
        <v>438</v>
      </c>
      <c r="D810" s="14"/>
      <c r="E810" s="14" t="str">
        <f t="shared" si="108"/>
        <v/>
      </c>
      <c r="F810" s="14" t="str">
        <f t="shared" si="109"/>
        <v/>
      </c>
      <c r="G810" s="14" t="str">
        <f>IF(E810="","",ROUND(IF(E810&lt;60,E810*$M$2,IF(E810&lt;80,425+(E810-60)*$M$3,IF(E810&lt;90,540+(E810-80)*$M$4,IF(E810&lt;110,600+(E810-90)*$M$5)))),0))</f>
        <v/>
      </c>
      <c r="H810" s="14" t="str">
        <f t="shared" si="110"/>
        <v/>
      </c>
      <c r="I810" s="14">
        <f t="shared" si="111"/>
        <v>438</v>
      </c>
      <c r="J810" s="14"/>
      <c r="K810" s="14"/>
      <c r="L810" s="14"/>
      <c r="M810" s="14"/>
      <c r="N810" s="14"/>
      <c r="O810">
        <v>989</v>
      </c>
      <c r="P810">
        <f t="shared" si="112"/>
        <v>442</v>
      </c>
      <c r="Q810">
        <f t="shared" si="113"/>
        <v>438</v>
      </c>
      <c r="R810" s="40">
        <f t="shared" si="114"/>
        <v>506.526420540439</v>
      </c>
      <c r="S810" s="41">
        <f t="shared" si="115"/>
        <v>-0.591380398707402</v>
      </c>
      <c r="T810" s="41">
        <f t="shared" si="116"/>
        <v>-0.591380398707402</v>
      </c>
    </row>
    <row r="811" spans="1:20">
      <c r="A811">
        <v>990</v>
      </c>
      <c r="B811">
        <v>434</v>
      </c>
      <c r="D811" s="14"/>
      <c r="E811" s="14" t="str">
        <f t="shared" si="108"/>
        <v/>
      </c>
      <c r="F811" s="14" t="str">
        <f t="shared" si="109"/>
        <v/>
      </c>
      <c r="G811" s="14" t="str">
        <f>IF(E811="","",ROUND(IF(E811&lt;60,E811*$M$2,IF(E811&lt;80,425+(E811-60)*$M$3,IF(E811&lt;90,540+(E811-80)*$M$4,IF(E811&lt;110,600+(E811-90)*$M$5)))),0))</f>
        <v/>
      </c>
      <c r="H811" s="14" t="str">
        <f t="shared" si="110"/>
        <v/>
      </c>
      <c r="I811" s="14" t="str">
        <f t="shared" si="111"/>
        <v/>
      </c>
      <c r="J811" s="14"/>
      <c r="K811" s="14"/>
      <c r="L811" s="14"/>
      <c r="M811" s="14"/>
      <c r="N811" s="14"/>
      <c r="O811">
        <v>990</v>
      </c>
      <c r="P811">
        <f t="shared" si="112"/>
        <v>434</v>
      </c>
      <c r="Q811" t="str">
        <f t="shared" si="113"/>
        <v/>
      </c>
      <c r="R811" s="40">
        <f t="shared" si="114"/>
        <v>434</v>
      </c>
      <c r="S811" s="41">
        <f t="shared" si="115"/>
        <v>-1.73903330468916</v>
      </c>
      <c r="T811" s="41">
        <f t="shared" si="116"/>
        <v>-1.73903330468916</v>
      </c>
    </row>
    <row r="812" spans="1:20">
      <c r="A812">
        <v>991</v>
      </c>
      <c r="B812">
        <v>571</v>
      </c>
      <c r="C812">
        <v>528</v>
      </c>
      <c r="D812" s="14"/>
      <c r="E812" s="14" t="str">
        <f t="shared" si="108"/>
        <v/>
      </c>
      <c r="F812" s="14" t="str">
        <f t="shared" si="109"/>
        <v/>
      </c>
      <c r="G812" s="14" t="str">
        <f>IF(E812="","",ROUND(IF(E812&lt;60,E812*$M$2,IF(E812&lt;80,425+(E812-60)*$M$3,IF(E812&lt;90,540+(E812-80)*$M$4,IF(E812&lt;110,600+(E812-90)*$M$5)))),0))</f>
        <v/>
      </c>
      <c r="H812" s="14" t="str">
        <f t="shared" si="110"/>
        <v/>
      </c>
      <c r="I812" s="14">
        <f t="shared" si="111"/>
        <v>528</v>
      </c>
      <c r="J812" s="14"/>
      <c r="K812" s="14"/>
      <c r="L812" s="14"/>
      <c r="M812" s="14"/>
      <c r="N812" s="14"/>
      <c r="O812">
        <v>991</v>
      </c>
      <c r="P812">
        <f t="shared" si="112"/>
        <v>571</v>
      </c>
      <c r="Q812">
        <f t="shared" si="113"/>
        <v>528</v>
      </c>
      <c r="R812" s="40">
        <f t="shared" si="114"/>
        <v>610.607191884365</v>
      </c>
      <c r="S812" s="41">
        <f t="shared" si="115"/>
        <v>1.05558630390379</v>
      </c>
      <c r="T812" s="41">
        <f t="shared" si="116"/>
        <v>1.05558630390379</v>
      </c>
    </row>
    <row r="813" spans="1:20">
      <c r="A813">
        <v>992</v>
      </c>
      <c r="B813">
        <v>622</v>
      </c>
      <c r="C813">
        <v>565</v>
      </c>
      <c r="D813" s="14"/>
      <c r="E813" s="14" t="str">
        <f t="shared" si="108"/>
        <v/>
      </c>
      <c r="F813" s="14" t="str">
        <f t="shared" si="109"/>
        <v/>
      </c>
      <c r="G813" s="14" t="str">
        <f>IF(E813="","",ROUND(IF(E813&lt;60,E813*$M$2,IF(E813&lt;80,425+(E813-60)*$M$3,IF(E813&lt;90,540+(E813-80)*$M$4,IF(E813&lt;110,600+(E813-90)*$M$5)))),0))</f>
        <v/>
      </c>
      <c r="H813" s="14" t="str">
        <f t="shared" si="110"/>
        <v/>
      </c>
      <c r="I813" s="14">
        <f t="shared" si="111"/>
        <v>565</v>
      </c>
      <c r="J813" s="14"/>
      <c r="K813" s="14"/>
      <c r="L813" s="14"/>
      <c r="M813" s="14"/>
      <c r="N813" s="14"/>
      <c r="O813">
        <v>992</v>
      </c>
      <c r="P813">
        <f t="shared" si="112"/>
        <v>622</v>
      </c>
      <c r="Q813">
        <f t="shared" si="113"/>
        <v>565</v>
      </c>
      <c r="R813" s="40">
        <f t="shared" si="114"/>
        <v>653.395953436868</v>
      </c>
      <c r="S813" s="41">
        <f t="shared" si="115"/>
        <v>1.73267261497727</v>
      </c>
      <c r="T813" s="41">
        <f t="shared" si="116"/>
        <v>1.73267261497727</v>
      </c>
    </row>
    <row r="814" spans="1:20">
      <c r="A814">
        <v>993</v>
      </c>
      <c r="B814">
        <v>445</v>
      </c>
      <c r="D814" s="14"/>
      <c r="E814" s="14" t="str">
        <f t="shared" si="108"/>
        <v/>
      </c>
      <c r="F814" s="14" t="str">
        <f t="shared" si="109"/>
        <v/>
      </c>
      <c r="G814" s="14" t="str">
        <f>IF(E814="","",ROUND(IF(E814&lt;60,E814*$M$2,IF(E814&lt;80,425+(E814-60)*$M$3,IF(E814&lt;90,540+(E814-80)*$M$4,IF(E814&lt;110,600+(E814-90)*$M$5)))),0))</f>
        <v/>
      </c>
      <c r="H814" s="14" t="str">
        <f t="shared" si="110"/>
        <v/>
      </c>
      <c r="I814" s="14" t="str">
        <f t="shared" si="111"/>
        <v/>
      </c>
      <c r="J814" s="14"/>
      <c r="K814" s="14"/>
      <c r="L814" s="14"/>
      <c r="M814" s="14"/>
      <c r="N814" s="14"/>
      <c r="O814">
        <v>993</v>
      </c>
      <c r="P814">
        <f t="shared" si="112"/>
        <v>445</v>
      </c>
      <c r="Q814" t="str">
        <f t="shared" si="113"/>
        <v/>
      </c>
      <c r="R814" s="40">
        <f t="shared" si="114"/>
        <v>445</v>
      </c>
      <c r="S814" s="41">
        <f t="shared" si="115"/>
        <v>-1.56497008921915</v>
      </c>
      <c r="T814" s="41">
        <f t="shared" si="116"/>
        <v>-1.56497008921915</v>
      </c>
    </row>
    <row r="815" spans="1:20">
      <c r="A815">
        <v>994</v>
      </c>
      <c r="B815">
        <v>515</v>
      </c>
      <c r="C815">
        <v>384</v>
      </c>
      <c r="D815" s="14"/>
      <c r="E815" s="14" t="str">
        <f t="shared" si="108"/>
        <v/>
      </c>
      <c r="F815" s="14" t="str">
        <f t="shared" si="109"/>
        <v/>
      </c>
      <c r="G815" s="14" t="str">
        <f>IF(E815="","",ROUND(IF(E815&lt;60,E815*$M$2,IF(E815&lt;80,425+(E815-60)*$M$3,IF(E815&lt;90,540+(E815-80)*$M$4,IF(E815&lt;110,600+(E815-90)*$M$5)))),0))</f>
        <v/>
      </c>
      <c r="H815" s="14" t="str">
        <f t="shared" si="110"/>
        <v/>
      </c>
      <c r="I815" s="14">
        <f t="shared" si="111"/>
        <v>384</v>
      </c>
      <c r="J815" s="14"/>
      <c r="K815" s="14"/>
      <c r="L815" s="14"/>
      <c r="M815" s="14"/>
      <c r="N815" s="14"/>
      <c r="O815">
        <v>994</v>
      </c>
      <c r="P815">
        <f t="shared" si="112"/>
        <v>515</v>
      </c>
      <c r="Q815">
        <f t="shared" si="113"/>
        <v>384</v>
      </c>
      <c r="R815" s="40">
        <f t="shared" si="114"/>
        <v>515</v>
      </c>
      <c r="S815" s="41">
        <f t="shared" si="115"/>
        <v>-0.457295081682694</v>
      </c>
      <c r="T815" s="41">
        <f t="shared" si="116"/>
        <v>-0.457295081682694</v>
      </c>
    </row>
    <row r="816" spans="1:20">
      <c r="A816">
        <v>995</v>
      </c>
      <c r="B816">
        <v>487</v>
      </c>
      <c r="C816">
        <v>426</v>
      </c>
      <c r="D816" s="14"/>
      <c r="E816" s="14" t="str">
        <f t="shared" si="108"/>
        <v/>
      </c>
      <c r="F816" s="14" t="str">
        <f t="shared" si="109"/>
        <v/>
      </c>
      <c r="G816" s="14" t="str">
        <f>IF(E816="","",ROUND(IF(E816&lt;60,E816*$M$2,IF(E816&lt;80,425+(E816-60)*$M$3,IF(E816&lt;90,540+(E816-80)*$M$4,IF(E816&lt;110,600+(E816-90)*$M$5)))),0))</f>
        <v/>
      </c>
      <c r="H816" s="14" t="str">
        <f t="shared" si="110"/>
        <v/>
      </c>
      <c r="I816" s="14">
        <f t="shared" si="111"/>
        <v>426</v>
      </c>
      <c r="J816" s="14"/>
      <c r="K816" s="14"/>
      <c r="L816" s="14"/>
      <c r="M816" s="14"/>
      <c r="N816" s="14"/>
      <c r="O816">
        <v>995</v>
      </c>
      <c r="P816">
        <f t="shared" si="112"/>
        <v>487</v>
      </c>
      <c r="Q816">
        <f t="shared" si="113"/>
        <v>426</v>
      </c>
      <c r="R816" s="40">
        <f t="shared" si="114"/>
        <v>492.648984361249</v>
      </c>
      <c r="S816" s="41">
        <f t="shared" si="115"/>
        <v>-0.81097595905556</v>
      </c>
      <c r="T816" s="41">
        <f t="shared" si="116"/>
        <v>-0.81097595905556</v>
      </c>
    </row>
    <row r="817" spans="1:20">
      <c r="A817">
        <v>996</v>
      </c>
      <c r="B817">
        <v>616</v>
      </c>
      <c r="C817">
        <v>542</v>
      </c>
      <c r="D817" s="14"/>
      <c r="E817" s="14" t="str">
        <f t="shared" si="108"/>
        <v/>
      </c>
      <c r="F817" s="14" t="str">
        <f t="shared" si="109"/>
        <v/>
      </c>
      <c r="G817" s="14" t="str">
        <f>IF(E817="","",ROUND(IF(E817&lt;60,E817*$M$2,IF(E817&lt;80,425+(E817-60)*$M$3,IF(E817&lt;90,540+(E817-80)*$M$4,IF(E817&lt;110,600+(E817-90)*$M$5)))),0))</f>
        <v/>
      </c>
      <c r="H817" s="14" t="str">
        <f t="shared" si="110"/>
        <v/>
      </c>
      <c r="I817" s="14">
        <f t="shared" si="111"/>
        <v>542</v>
      </c>
      <c r="J817" s="14"/>
      <c r="K817" s="14"/>
      <c r="L817" s="14"/>
      <c r="M817" s="14"/>
      <c r="N817" s="14"/>
      <c r="O817">
        <v>996</v>
      </c>
      <c r="P817">
        <f t="shared" si="112"/>
        <v>616</v>
      </c>
      <c r="Q817">
        <f t="shared" si="113"/>
        <v>542</v>
      </c>
      <c r="R817" s="40">
        <f t="shared" si="114"/>
        <v>626.79753409342</v>
      </c>
      <c r="S817" s="41">
        <f t="shared" si="115"/>
        <v>1.31178112430997</v>
      </c>
      <c r="T817" s="41">
        <f t="shared" si="116"/>
        <v>1.31178112430997</v>
      </c>
    </row>
    <row r="818" spans="1:20">
      <c r="A818">
        <v>997</v>
      </c>
      <c r="B818">
        <v>561</v>
      </c>
      <c r="C818">
        <v>471</v>
      </c>
      <c r="D818" s="14"/>
      <c r="E818" s="14" t="str">
        <f t="shared" si="108"/>
        <v/>
      </c>
      <c r="F818" s="14" t="str">
        <f t="shared" si="109"/>
        <v/>
      </c>
      <c r="G818" s="14" t="str">
        <f>IF(E818="","",ROUND(IF(E818&lt;60,E818*$M$2,IF(E818&lt;80,425+(E818-60)*$M$3,IF(E818&lt;90,540+(E818-80)*$M$4,IF(E818&lt;110,600+(E818-90)*$M$5)))),0))</f>
        <v/>
      </c>
      <c r="H818" s="14" t="str">
        <f t="shared" si="110"/>
        <v/>
      </c>
      <c r="I818" s="14">
        <f t="shared" si="111"/>
        <v>471</v>
      </c>
      <c r="J818" s="14"/>
      <c r="K818" s="14"/>
      <c r="L818" s="14"/>
      <c r="M818" s="14"/>
      <c r="N818" s="14"/>
      <c r="O818">
        <v>997</v>
      </c>
      <c r="P818">
        <f t="shared" si="112"/>
        <v>561</v>
      </c>
      <c r="Q818">
        <f t="shared" si="113"/>
        <v>471</v>
      </c>
      <c r="R818" s="40">
        <f t="shared" si="114"/>
        <v>561</v>
      </c>
      <c r="S818" s="41">
        <f t="shared" si="115"/>
        <v>0.270605637555547</v>
      </c>
      <c r="T818" s="41">
        <f t="shared" si="116"/>
        <v>0.270605637555547</v>
      </c>
    </row>
    <row r="819" spans="1:20">
      <c r="A819">
        <v>999</v>
      </c>
      <c r="B819">
        <v>522</v>
      </c>
      <c r="D819" s="14"/>
      <c r="E819" s="14" t="str">
        <f t="shared" si="108"/>
        <v/>
      </c>
      <c r="F819" s="14" t="str">
        <f t="shared" si="109"/>
        <v/>
      </c>
      <c r="G819" s="14" t="str">
        <f>IF(E819="","",ROUND(IF(E819&lt;60,E819*$M$2,IF(E819&lt;80,425+(E819-60)*$M$3,IF(E819&lt;90,540+(E819-80)*$M$4,IF(E819&lt;110,600+(E819-90)*$M$5)))),0))</f>
        <v/>
      </c>
      <c r="H819" s="14" t="str">
        <f t="shared" si="110"/>
        <v/>
      </c>
      <c r="I819" s="14" t="str">
        <f t="shared" si="111"/>
        <v/>
      </c>
      <c r="J819" s="14"/>
      <c r="K819" s="14"/>
      <c r="L819" s="14"/>
      <c r="M819" s="14"/>
      <c r="N819" s="14"/>
      <c r="O819">
        <v>999</v>
      </c>
      <c r="P819">
        <f t="shared" si="112"/>
        <v>522</v>
      </c>
      <c r="Q819" t="str">
        <f t="shared" si="113"/>
        <v/>
      </c>
      <c r="R819" s="40">
        <f t="shared" si="114"/>
        <v>522</v>
      </c>
      <c r="S819" s="41">
        <f t="shared" si="115"/>
        <v>-0.346527580929049</v>
      </c>
      <c r="T819" s="41">
        <f t="shared" si="116"/>
        <v>-0.346527580929049</v>
      </c>
    </row>
    <row r="820" spans="1:20">
      <c r="A820">
        <v>1000</v>
      </c>
      <c r="B820">
        <v>573</v>
      </c>
      <c r="D820" s="14"/>
      <c r="E820" s="14" t="str">
        <f t="shared" si="108"/>
        <v/>
      </c>
      <c r="F820" s="14" t="str">
        <f t="shared" si="109"/>
        <v/>
      </c>
      <c r="G820" s="14" t="str">
        <f>IF(E820="","",ROUND(IF(E820&lt;60,E820*$M$2,IF(E820&lt;80,425+(E820-60)*$M$3,IF(E820&lt;90,540+(E820-80)*$M$4,IF(E820&lt;110,600+(E820-90)*$M$5)))),0))</f>
        <v/>
      </c>
      <c r="H820" s="14" t="str">
        <f t="shared" si="110"/>
        <v/>
      </c>
      <c r="I820" s="14" t="str">
        <f t="shared" si="111"/>
        <v/>
      </c>
      <c r="J820" s="14"/>
      <c r="K820" s="14"/>
      <c r="L820" s="14"/>
      <c r="M820" s="14"/>
      <c r="N820" s="14"/>
      <c r="O820">
        <v>1000</v>
      </c>
      <c r="P820">
        <f t="shared" si="112"/>
        <v>573</v>
      </c>
      <c r="Q820" t="str">
        <f t="shared" si="113"/>
        <v/>
      </c>
      <c r="R820" s="40">
        <f t="shared" si="114"/>
        <v>573</v>
      </c>
      <c r="S820" s="41">
        <f t="shared" si="115"/>
        <v>0.460492781704654</v>
      </c>
      <c r="T820" s="41">
        <f t="shared" si="116"/>
        <v>0.460492781704654</v>
      </c>
    </row>
    <row r="821" spans="1:20">
      <c r="A821">
        <v>1001</v>
      </c>
      <c r="B821">
        <v>547</v>
      </c>
      <c r="C821">
        <v>510</v>
      </c>
      <c r="D821" s="14"/>
      <c r="E821" s="14" t="str">
        <f t="shared" si="108"/>
        <v/>
      </c>
      <c r="F821" s="14" t="str">
        <f t="shared" si="109"/>
        <v/>
      </c>
      <c r="G821" s="14" t="str">
        <f>IF(E821="","",ROUND(IF(E821&lt;60,E821*$M$2,IF(E821&lt;80,425+(E821-60)*$M$3,IF(E821&lt;90,540+(E821-80)*$M$4,IF(E821&lt;110,600+(E821-90)*$M$5)))),0))</f>
        <v/>
      </c>
      <c r="H821" s="14" t="str">
        <f t="shared" si="110"/>
        <v/>
      </c>
      <c r="I821" s="14">
        <f t="shared" si="111"/>
        <v>510</v>
      </c>
      <c r="J821" s="14"/>
      <c r="K821" s="14"/>
      <c r="L821" s="14"/>
      <c r="M821" s="14"/>
      <c r="N821" s="14"/>
      <c r="O821">
        <v>1001</v>
      </c>
      <c r="P821">
        <f t="shared" si="112"/>
        <v>547</v>
      </c>
      <c r="Q821">
        <f t="shared" si="113"/>
        <v>510</v>
      </c>
      <c r="R821" s="40">
        <f t="shared" si="114"/>
        <v>589.79103761558</v>
      </c>
      <c r="S821" s="41">
        <f t="shared" si="115"/>
        <v>0.726192963381547</v>
      </c>
      <c r="T821" s="41">
        <f t="shared" si="116"/>
        <v>0.726192963381547</v>
      </c>
    </row>
    <row r="822" spans="1:20">
      <c r="A822">
        <v>1002</v>
      </c>
      <c r="B822">
        <v>533</v>
      </c>
      <c r="C822">
        <v>458</v>
      </c>
      <c r="D822" s="14"/>
      <c r="E822" s="14" t="str">
        <f t="shared" si="108"/>
        <v/>
      </c>
      <c r="F822" s="14" t="str">
        <f t="shared" si="109"/>
        <v/>
      </c>
      <c r="G822" s="14" t="str">
        <f>IF(E822="","",ROUND(IF(E822&lt;60,E822*$M$2,IF(E822&lt;80,425+(E822-60)*$M$3,IF(E822&lt;90,540+(E822-80)*$M$4,IF(E822&lt;110,600+(E822-90)*$M$5)))),0))</f>
        <v/>
      </c>
      <c r="H822" s="14" t="str">
        <f t="shared" si="110"/>
        <v/>
      </c>
      <c r="I822" s="14">
        <f t="shared" si="111"/>
        <v>458</v>
      </c>
      <c r="J822" s="14"/>
      <c r="K822" s="14"/>
      <c r="L822" s="14"/>
      <c r="M822" s="14"/>
      <c r="N822" s="14"/>
      <c r="O822">
        <v>1002</v>
      </c>
      <c r="P822">
        <f t="shared" si="112"/>
        <v>533</v>
      </c>
      <c r="Q822">
        <f t="shared" si="113"/>
        <v>458</v>
      </c>
      <c r="R822" s="40">
        <f t="shared" si="114"/>
        <v>533</v>
      </c>
      <c r="S822" s="41">
        <f t="shared" si="115"/>
        <v>-0.172464365459035</v>
      </c>
      <c r="T822" s="41">
        <f t="shared" si="116"/>
        <v>-0.172464365459035</v>
      </c>
    </row>
    <row r="823" spans="1:20">
      <c r="A823">
        <v>1003</v>
      </c>
      <c r="B823">
        <v>469</v>
      </c>
      <c r="D823" s="14"/>
      <c r="E823" s="14" t="str">
        <f t="shared" si="108"/>
        <v/>
      </c>
      <c r="F823" s="14" t="str">
        <f t="shared" si="109"/>
        <v/>
      </c>
      <c r="G823" s="14" t="str">
        <f>IF(E823="","",ROUND(IF(E823&lt;60,E823*$M$2,IF(E823&lt;80,425+(E823-60)*$M$3,IF(E823&lt;90,540+(E823-80)*$M$4,IF(E823&lt;110,600+(E823-90)*$M$5)))),0))</f>
        <v/>
      </c>
      <c r="H823" s="14" t="str">
        <f t="shared" si="110"/>
        <v/>
      </c>
      <c r="I823" s="14" t="str">
        <f t="shared" si="111"/>
        <v/>
      </c>
      <c r="J823" s="14"/>
      <c r="K823" s="14"/>
      <c r="L823" s="14"/>
      <c r="M823" s="14"/>
      <c r="N823" s="14"/>
      <c r="O823">
        <v>1003</v>
      </c>
      <c r="P823">
        <f t="shared" si="112"/>
        <v>469</v>
      </c>
      <c r="Q823" t="str">
        <f t="shared" si="113"/>
        <v/>
      </c>
      <c r="R823" s="40">
        <f t="shared" si="114"/>
        <v>469</v>
      </c>
      <c r="S823" s="41">
        <f t="shared" si="115"/>
        <v>-1.18519580092094</v>
      </c>
      <c r="T823" s="41">
        <f t="shared" si="116"/>
        <v>-1.18519580092094</v>
      </c>
    </row>
    <row r="824" spans="1:20">
      <c r="A824">
        <v>1004</v>
      </c>
      <c r="B824">
        <v>556</v>
      </c>
      <c r="C824">
        <v>569</v>
      </c>
      <c r="D824" s="14"/>
      <c r="E824" s="14" t="str">
        <f t="shared" si="108"/>
        <v/>
      </c>
      <c r="F824" s="14" t="str">
        <f t="shared" si="109"/>
        <v/>
      </c>
      <c r="G824" s="14" t="str">
        <f>IF(E824="","",ROUND(IF(E824&lt;60,E824*$M$2,IF(E824&lt;80,425+(E824-60)*$M$3,IF(E824&lt;90,540+(E824-80)*$M$4,IF(E824&lt;110,600+(E824-90)*$M$5)))),0))</f>
        <v/>
      </c>
      <c r="H824" s="14" t="str">
        <f t="shared" si="110"/>
        <v/>
      </c>
      <c r="I824" s="14">
        <f t="shared" si="111"/>
        <v>569</v>
      </c>
      <c r="J824" s="14"/>
      <c r="K824" s="14"/>
      <c r="L824" s="14"/>
      <c r="M824" s="14"/>
      <c r="N824" s="14"/>
      <c r="O824">
        <v>1004</v>
      </c>
      <c r="P824">
        <f t="shared" si="112"/>
        <v>556</v>
      </c>
      <c r="Q824">
        <f t="shared" si="113"/>
        <v>569</v>
      </c>
      <c r="R824" s="40">
        <f t="shared" si="114"/>
        <v>658.021765496598</v>
      </c>
      <c r="S824" s="41">
        <f t="shared" si="115"/>
        <v>1.80587113509333</v>
      </c>
      <c r="T824" s="41">
        <f t="shared" si="116"/>
        <v>1.80587113509333</v>
      </c>
    </row>
    <row r="825" spans="1:20">
      <c r="A825">
        <v>1005</v>
      </c>
      <c r="B825">
        <v>567</v>
      </c>
      <c r="C825">
        <v>492</v>
      </c>
      <c r="D825" s="14"/>
      <c r="E825" s="14" t="str">
        <f t="shared" si="108"/>
        <v/>
      </c>
      <c r="F825" s="14" t="str">
        <f t="shared" si="109"/>
        <v/>
      </c>
      <c r="G825" s="14" t="str">
        <f>IF(E825="","",ROUND(IF(E825&lt;60,E825*$M$2,IF(E825&lt;80,425+(E825-60)*$M$3,IF(E825&lt;90,540+(E825-80)*$M$4,IF(E825&lt;110,600+(E825-90)*$M$5)))),0))</f>
        <v/>
      </c>
      <c r="H825" s="14" t="str">
        <f t="shared" si="110"/>
        <v/>
      </c>
      <c r="I825" s="14">
        <f t="shared" si="111"/>
        <v>492</v>
      </c>
      <c r="J825" s="14"/>
      <c r="K825" s="14"/>
      <c r="L825" s="14"/>
      <c r="M825" s="14"/>
      <c r="N825" s="14"/>
      <c r="O825">
        <v>1005</v>
      </c>
      <c r="P825">
        <f t="shared" si="112"/>
        <v>567</v>
      </c>
      <c r="Q825">
        <f t="shared" si="113"/>
        <v>492</v>
      </c>
      <c r="R825" s="40">
        <f t="shared" si="114"/>
        <v>568.974883346795</v>
      </c>
      <c r="S825" s="41">
        <f t="shared" si="115"/>
        <v>0.396799622859311</v>
      </c>
      <c r="T825" s="41">
        <f t="shared" si="116"/>
        <v>0.396799622859311</v>
      </c>
    </row>
    <row r="826" spans="1:20">
      <c r="A826">
        <v>1006</v>
      </c>
      <c r="B826">
        <v>512</v>
      </c>
      <c r="C826">
        <v>453</v>
      </c>
      <c r="D826" s="14"/>
      <c r="E826" s="14" t="str">
        <f t="shared" si="108"/>
        <v/>
      </c>
      <c r="F826" s="14" t="str">
        <f t="shared" si="109"/>
        <v/>
      </c>
      <c r="G826" s="14" t="str">
        <f>IF(E826="","",ROUND(IF(E826&lt;60,E826*$M$2,IF(E826&lt;80,425+(E826-60)*$M$3,IF(E826&lt;90,540+(E826-80)*$M$4,IF(E826&lt;110,600+(E826-90)*$M$5)))),0))</f>
        <v/>
      </c>
      <c r="H826" s="14" t="str">
        <f t="shared" si="110"/>
        <v/>
      </c>
      <c r="I826" s="14">
        <f t="shared" si="111"/>
        <v>453</v>
      </c>
      <c r="J826" s="14"/>
      <c r="K826" s="14"/>
      <c r="L826" s="14"/>
      <c r="M826" s="14"/>
      <c r="N826" s="14"/>
      <c r="O826">
        <v>1006</v>
      </c>
      <c r="P826">
        <f t="shared" si="112"/>
        <v>512</v>
      </c>
      <c r="Q826">
        <f t="shared" si="113"/>
        <v>453</v>
      </c>
      <c r="R826" s="40">
        <f t="shared" si="114"/>
        <v>523.873215764427</v>
      </c>
      <c r="S826" s="41">
        <f t="shared" si="115"/>
        <v>-0.316885948272204</v>
      </c>
      <c r="T826" s="41">
        <f t="shared" si="116"/>
        <v>-0.316885948272204</v>
      </c>
    </row>
    <row r="827" spans="1:20">
      <c r="A827">
        <v>1007</v>
      </c>
      <c r="B827">
        <v>518</v>
      </c>
      <c r="D827" s="14"/>
      <c r="E827" s="14" t="str">
        <f t="shared" si="108"/>
        <v/>
      </c>
      <c r="F827" s="14" t="str">
        <f t="shared" si="109"/>
        <v/>
      </c>
      <c r="G827" s="14" t="str">
        <f>IF(E827="","",ROUND(IF(E827&lt;60,E827*$M$2,IF(E827&lt;80,425+(E827-60)*$M$3,IF(E827&lt;90,540+(E827-80)*$M$4,IF(E827&lt;110,600+(E827-90)*$M$5)))),0))</f>
        <v/>
      </c>
      <c r="H827" s="14" t="str">
        <f t="shared" si="110"/>
        <v/>
      </c>
      <c r="I827" s="14" t="str">
        <f t="shared" si="111"/>
        <v/>
      </c>
      <c r="J827" s="14"/>
      <c r="K827" s="14"/>
      <c r="L827" s="14"/>
      <c r="M827" s="14"/>
      <c r="N827" s="14"/>
      <c r="O827">
        <v>1007</v>
      </c>
      <c r="P827">
        <f t="shared" si="112"/>
        <v>518</v>
      </c>
      <c r="Q827" t="str">
        <f t="shared" si="113"/>
        <v/>
      </c>
      <c r="R827" s="40">
        <f t="shared" si="114"/>
        <v>518</v>
      </c>
      <c r="S827" s="41">
        <f t="shared" si="115"/>
        <v>-0.409823295645418</v>
      </c>
      <c r="T827" s="41">
        <f t="shared" si="116"/>
        <v>-0.409823295645418</v>
      </c>
    </row>
    <row r="828" spans="1:20">
      <c r="A828">
        <v>1008</v>
      </c>
      <c r="B828">
        <v>476</v>
      </c>
      <c r="C828">
        <v>440</v>
      </c>
      <c r="D828" s="14"/>
      <c r="E828" s="14" t="str">
        <f t="shared" si="108"/>
        <v/>
      </c>
      <c r="F828" s="14" t="str">
        <f t="shared" si="109"/>
        <v/>
      </c>
      <c r="G828" s="14" t="str">
        <f>IF(E828="","",ROUND(IF(E828&lt;60,E828*$M$2,IF(E828&lt;80,425+(E828-60)*$M$3,IF(E828&lt;90,540+(E828-80)*$M$4,IF(E828&lt;110,600+(E828-90)*$M$5)))),0))</f>
        <v/>
      </c>
      <c r="H828" s="14" t="str">
        <f t="shared" si="110"/>
        <v/>
      </c>
      <c r="I828" s="14">
        <f t="shared" si="111"/>
        <v>440</v>
      </c>
      <c r="J828" s="14"/>
      <c r="K828" s="14"/>
      <c r="L828" s="14"/>
      <c r="M828" s="14"/>
      <c r="N828" s="14"/>
      <c r="O828">
        <v>1008</v>
      </c>
      <c r="P828">
        <f t="shared" si="112"/>
        <v>476</v>
      </c>
      <c r="Q828">
        <f t="shared" si="113"/>
        <v>440</v>
      </c>
      <c r="R828" s="40">
        <f t="shared" si="114"/>
        <v>508.839326570304</v>
      </c>
      <c r="S828" s="41">
        <f t="shared" si="115"/>
        <v>-0.554781138649375</v>
      </c>
      <c r="T828" s="41">
        <f t="shared" si="116"/>
        <v>-0.554781138649375</v>
      </c>
    </row>
    <row r="829" spans="1:20">
      <c r="A829">
        <v>1009</v>
      </c>
      <c r="B829">
        <v>556</v>
      </c>
      <c r="C829">
        <v>529</v>
      </c>
      <c r="D829" s="14"/>
      <c r="E829" s="14" t="str">
        <f t="shared" si="108"/>
        <v/>
      </c>
      <c r="F829" s="14" t="str">
        <f t="shared" si="109"/>
        <v/>
      </c>
      <c r="G829" s="14" t="str">
        <f>IF(E829="","",ROUND(IF(E829&lt;60,E829*$M$2,IF(E829&lt;80,425+(E829-60)*$M$3,IF(E829&lt;90,540+(E829-80)*$M$4,IF(E829&lt;110,600+(E829-90)*$M$5)))),0))</f>
        <v/>
      </c>
      <c r="H829" s="14" t="str">
        <f t="shared" si="110"/>
        <v/>
      </c>
      <c r="I829" s="14">
        <f t="shared" si="111"/>
        <v>529</v>
      </c>
      <c r="J829" s="14"/>
      <c r="K829" s="14"/>
      <c r="L829" s="14"/>
      <c r="M829" s="14"/>
      <c r="N829" s="14"/>
      <c r="O829">
        <v>1009</v>
      </c>
      <c r="P829">
        <f t="shared" si="112"/>
        <v>556</v>
      </c>
      <c r="Q829">
        <f t="shared" si="113"/>
        <v>529</v>
      </c>
      <c r="R829" s="40">
        <f t="shared" si="114"/>
        <v>611.763644899298</v>
      </c>
      <c r="S829" s="41">
        <f t="shared" si="115"/>
        <v>1.0738859339328</v>
      </c>
      <c r="T829" s="41">
        <f t="shared" si="116"/>
        <v>1.0738859339328</v>
      </c>
    </row>
    <row r="830" spans="1:20">
      <c r="A830">
        <v>1010</v>
      </c>
      <c r="B830">
        <v>492</v>
      </c>
      <c r="C830">
        <v>528</v>
      </c>
      <c r="D830" s="14"/>
      <c r="E830" s="14" t="str">
        <f t="shared" si="108"/>
        <v/>
      </c>
      <c r="F830" s="14" t="str">
        <f t="shared" si="109"/>
        <v/>
      </c>
      <c r="G830" s="14" t="str">
        <f>IF(E830="","",ROUND(IF(E830&lt;60,E830*$M$2,IF(E830&lt;80,425+(E830-60)*$M$3,IF(E830&lt;90,540+(E830-80)*$M$4,IF(E830&lt;110,600+(E830-90)*$M$5)))),0))</f>
        <v/>
      </c>
      <c r="H830" s="14" t="str">
        <f t="shared" si="110"/>
        <v/>
      </c>
      <c r="I830" s="14">
        <f t="shared" si="111"/>
        <v>528</v>
      </c>
      <c r="J830" s="14"/>
      <c r="K830" s="14"/>
      <c r="L830" s="14"/>
      <c r="M830" s="14"/>
      <c r="N830" s="14"/>
      <c r="O830">
        <v>1010</v>
      </c>
      <c r="P830">
        <f t="shared" si="112"/>
        <v>492</v>
      </c>
      <c r="Q830">
        <f t="shared" si="113"/>
        <v>528</v>
      </c>
      <c r="R830" s="40">
        <f t="shared" si="114"/>
        <v>610.607191884365</v>
      </c>
      <c r="S830" s="41">
        <f t="shared" si="115"/>
        <v>1.05558630390379</v>
      </c>
      <c r="T830" s="41">
        <f t="shared" si="116"/>
        <v>1.05558630390379</v>
      </c>
    </row>
    <row r="831" spans="1:20">
      <c r="A831">
        <v>1011</v>
      </c>
      <c r="B831">
        <v>463</v>
      </c>
      <c r="C831">
        <v>479</v>
      </c>
      <c r="D831" s="14"/>
      <c r="E831" s="14" t="str">
        <f t="shared" si="108"/>
        <v/>
      </c>
      <c r="F831" s="14" t="str">
        <f t="shared" si="109"/>
        <v/>
      </c>
      <c r="G831" s="14" t="str">
        <f>IF(E831="","",ROUND(IF(E831&lt;60,E831*$M$2,IF(E831&lt;80,425+(E831-60)*$M$3,IF(E831&lt;90,540+(E831-80)*$M$4,IF(E831&lt;110,600+(E831-90)*$M$5)))),0))</f>
        <v/>
      </c>
      <c r="H831" s="14" t="str">
        <f t="shared" si="110"/>
        <v/>
      </c>
      <c r="I831" s="14">
        <f t="shared" si="111"/>
        <v>479</v>
      </c>
      <c r="J831" s="14"/>
      <c r="K831" s="14"/>
      <c r="L831" s="14"/>
      <c r="M831" s="14"/>
      <c r="N831" s="14"/>
      <c r="O831">
        <v>1011</v>
      </c>
      <c r="P831">
        <f t="shared" si="112"/>
        <v>463</v>
      </c>
      <c r="Q831">
        <f t="shared" si="113"/>
        <v>479</v>
      </c>
      <c r="R831" s="40">
        <f t="shared" si="114"/>
        <v>553.940994152672</v>
      </c>
      <c r="S831" s="41">
        <f t="shared" si="115"/>
        <v>0.15890443248214</v>
      </c>
      <c r="T831" s="41">
        <f t="shared" si="116"/>
        <v>0.15890443248214</v>
      </c>
    </row>
    <row r="832" spans="1:20">
      <c r="A832">
        <v>1012</v>
      </c>
      <c r="B832">
        <v>480</v>
      </c>
      <c r="C832">
        <v>520</v>
      </c>
      <c r="D832" s="14"/>
      <c r="E832" s="14" t="str">
        <f t="shared" si="108"/>
        <v/>
      </c>
      <c r="F832" s="14" t="str">
        <f t="shared" si="109"/>
        <v/>
      </c>
      <c r="G832" s="14" t="str">
        <f>IF(E832="","",ROUND(IF(E832&lt;60,E832*$M$2,IF(E832&lt;80,425+(E832-60)*$M$3,IF(E832&lt;90,540+(E832-80)*$M$4,IF(E832&lt;110,600+(E832-90)*$M$5)))),0))</f>
        <v/>
      </c>
      <c r="H832" s="14" t="str">
        <f t="shared" si="110"/>
        <v/>
      </c>
      <c r="I832" s="14">
        <f t="shared" si="111"/>
        <v>520</v>
      </c>
      <c r="J832" s="14"/>
      <c r="K832" s="14"/>
      <c r="L832" s="14"/>
      <c r="M832" s="14"/>
      <c r="N832" s="14"/>
      <c r="O832">
        <v>1012</v>
      </c>
      <c r="P832">
        <f t="shared" si="112"/>
        <v>480</v>
      </c>
      <c r="Q832">
        <f t="shared" si="113"/>
        <v>520</v>
      </c>
      <c r="R832" s="40">
        <f t="shared" si="114"/>
        <v>601.355567764905</v>
      </c>
      <c r="S832" s="41">
        <f t="shared" si="115"/>
        <v>0.90918926367168</v>
      </c>
      <c r="T832" s="41">
        <f t="shared" si="116"/>
        <v>0.90918926367168</v>
      </c>
    </row>
    <row r="833" spans="1:20">
      <c r="A833">
        <v>1014</v>
      </c>
      <c r="B833">
        <v>468</v>
      </c>
      <c r="D833" s="14"/>
      <c r="E833" s="14" t="str">
        <f t="shared" si="108"/>
        <v/>
      </c>
      <c r="F833" s="14" t="str">
        <f t="shared" si="109"/>
        <v/>
      </c>
      <c r="G833" s="14" t="str">
        <f>IF(E833="","",ROUND(IF(E833&lt;60,E833*$M$2,IF(E833&lt;80,425+(E833-60)*$M$3,IF(E833&lt;90,540+(E833-80)*$M$4,IF(E833&lt;110,600+(E833-90)*$M$5)))),0))</f>
        <v/>
      </c>
      <c r="H833" s="14" t="str">
        <f t="shared" si="110"/>
        <v/>
      </c>
      <c r="I833" s="14" t="str">
        <f t="shared" si="111"/>
        <v/>
      </c>
      <c r="J833" s="14"/>
      <c r="K833" s="14"/>
      <c r="L833" s="14"/>
      <c r="M833" s="14"/>
      <c r="N833" s="14"/>
      <c r="O833">
        <v>1014</v>
      </c>
      <c r="P833">
        <f t="shared" si="112"/>
        <v>468</v>
      </c>
      <c r="Q833" t="str">
        <f t="shared" si="113"/>
        <v/>
      </c>
      <c r="R833" s="40">
        <f t="shared" si="114"/>
        <v>468</v>
      </c>
      <c r="S833" s="41">
        <f t="shared" si="115"/>
        <v>-1.20101972960003</v>
      </c>
      <c r="T833" s="41">
        <f t="shared" si="116"/>
        <v>-1.20101972960003</v>
      </c>
    </row>
    <row r="834" spans="1:20">
      <c r="A834">
        <v>1015</v>
      </c>
      <c r="B834">
        <v>542</v>
      </c>
      <c r="D834" s="14"/>
      <c r="E834" s="14" t="str">
        <f t="shared" si="108"/>
        <v/>
      </c>
      <c r="F834" s="14" t="str">
        <f t="shared" si="109"/>
        <v/>
      </c>
      <c r="G834" s="14" t="str">
        <f>IF(E834="","",ROUND(IF(E834&lt;60,E834*$M$2,IF(E834&lt;80,425+(E834-60)*$M$3,IF(E834&lt;90,540+(E834-80)*$M$4,IF(E834&lt;110,600+(E834-90)*$M$5)))),0))</f>
        <v/>
      </c>
      <c r="H834" s="14" t="str">
        <f t="shared" si="110"/>
        <v/>
      </c>
      <c r="I834" s="14" t="str">
        <f t="shared" si="111"/>
        <v/>
      </c>
      <c r="J834" s="14"/>
      <c r="K834" s="14"/>
      <c r="L834" s="14"/>
      <c r="M834" s="14"/>
      <c r="N834" s="14"/>
      <c r="O834">
        <v>1015</v>
      </c>
      <c r="P834">
        <f t="shared" si="112"/>
        <v>542</v>
      </c>
      <c r="Q834" t="str">
        <f t="shared" si="113"/>
        <v/>
      </c>
      <c r="R834" s="40">
        <f t="shared" si="114"/>
        <v>542</v>
      </c>
      <c r="S834" s="41">
        <f t="shared" si="115"/>
        <v>-0.0300490073472047</v>
      </c>
      <c r="T834" s="41">
        <f t="shared" si="116"/>
        <v>-0.0300490073472047</v>
      </c>
    </row>
    <row r="835" spans="1:20">
      <c r="A835">
        <v>1016</v>
      </c>
      <c r="B835">
        <v>497</v>
      </c>
      <c r="D835" s="14"/>
      <c r="E835" s="14" t="str">
        <f t="shared" ref="E835:E898" si="117">IF(D835&gt;60,D835,"")</f>
        <v/>
      </c>
      <c r="F835" s="14" t="str">
        <f t="shared" ref="F835:F898" si="118">IF(AND(D835&gt;0,D835&lt;=10),D835,"")</f>
        <v/>
      </c>
      <c r="G835" s="14" t="str">
        <f>IF(E835="","",ROUND(IF(E835&lt;60,E835*$M$2,IF(E835&lt;80,425+(E835-60)*$M$3,IF(E835&lt;90,540+(E835-80)*$M$4,IF(E835&lt;110,600+(E835-90)*$M$5)))),0))</f>
        <v/>
      </c>
      <c r="H835" s="14" t="str">
        <f t="shared" ref="H835:H898" si="119">IF(F835=7,650,"")</f>
        <v/>
      </c>
      <c r="I835" s="14" t="str">
        <f t="shared" ref="I835:I898" si="120">IF(MAX(C835,G835,H835)&lt;&gt;0,MAX(C835,G835,H835),"")</f>
        <v/>
      </c>
      <c r="J835" s="14"/>
      <c r="K835" s="14"/>
      <c r="L835" s="14"/>
      <c r="M835" s="14"/>
      <c r="N835" s="14"/>
      <c r="O835">
        <v>1016</v>
      </c>
      <c r="P835">
        <f t="shared" ref="P835:P898" si="121">IF(B835&lt;&gt;"",B835,"")</f>
        <v>497</v>
      </c>
      <c r="Q835" t="str">
        <f t="shared" ref="Q835:Q898" si="122">IF(C835&lt;&gt;"",C835,"")</f>
        <v/>
      </c>
      <c r="R835" s="40">
        <f t="shared" ref="R835:R898" si="123">IF(Q835="",P835,MAX(P835,Q835*$M$17))</f>
        <v>497</v>
      </c>
      <c r="S835" s="41">
        <f t="shared" ref="S835:S898" si="124">IF(R835="","",(R835-$R$980)/$R$981)</f>
        <v>-0.742125797906354</v>
      </c>
      <c r="T835" s="41">
        <f t="shared" ref="T835:T898" si="125">IF(S835&lt;&gt;"",S835,$S$980)</f>
        <v>-0.742125797906354</v>
      </c>
    </row>
    <row r="836" spans="1:20">
      <c r="A836">
        <v>1017</v>
      </c>
      <c r="B836">
        <v>451</v>
      </c>
      <c r="D836" s="14"/>
      <c r="E836" s="14" t="str">
        <f t="shared" si="117"/>
        <v/>
      </c>
      <c r="F836" s="14" t="str">
        <f t="shared" si="118"/>
        <v/>
      </c>
      <c r="G836" s="14" t="str">
        <f>IF(E836="","",ROUND(IF(E836&lt;60,E836*$M$2,IF(E836&lt;80,425+(E836-60)*$M$3,IF(E836&lt;90,540+(E836-80)*$M$4,IF(E836&lt;110,600+(E836-90)*$M$5)))),0))</f>
        <v/>
      </c>
      <c r="H836" s="14" t="str">
        <f t="shared" si="119"/>
        <v/>
      </c>
      <c r="I836" s="14" t="str">
        <f t="shared" si="120"/>
        <v/>
      </c>
      <c r="J836" s="14"/>
      <c r="K836" s="14"/>
      <c r="L836" s="14"/>
      <c r="M836" s="14"/>
      <c r="N836" s="14"/>
      <c r="O836">
        <v>1017</v>
      </c>
      <c r="P836">
        <f t="shared" si="121"/>
        <v>451</v>
      </c>
      <c r="Q836" t="str">
        <f t="shared" si="122"/>
        <v/>
      </c>
      <c r="R836" s="40">
        <f t="shared" si="123"/>
        <v>451</v>
      </c>
      <c r="S836" s="41">
        <f t="shared" si="124"/>
        <v>-1.4700265171446</v>
      </c>
      <c r="T836" s="41">
        <f t="shared" si="125"/>
        <v>-1.4700265171446</v>
      </c>
    </row>
    <row r="837" spans="1:20">
      <c r="A837">
        <v>1018</v>
      </c>
      <c r="B837">
        <v>456</v>
      </c>
      <c r="C837">
        <v>468</v>
      </c>
      <c r="D837" s="14"/>
      <c r="E837" s="14" t="str">
        <f t="shared" si="117"/>
        <v/>
      </c>
      <c r="F837" s="14" t="str">
        <f t="shared" si="118"/>
        <v/>
      </c>
      <c r="G837" s="14" t="str">
        <f>IF(E837="","",ROUND(IF(E837&lt;60,E837*$M$2,IF(E837&lt;80,425+(E837-60)*$M$3,IF(E837&lt;90,540+(E837-80)*$M$4,IF(E837&lt;110,600+(E837-90)*$M$5)))),0))</f>
        <v/>
      </c>
      <c r="H837" s="14" t="str">
        <f t="shared" si="119"/>
        <v/>
      </c>
      <c r="I837" s="14">
        <f t="shared" si="120"/>
        <v>468</v>
      </c>
      <c r="J837" s="14"/>
      <c r="K837" s="14"/>
      <c r="L837" s="14"/>
      <c r="M837" s="14"/>
      <c r="N837" s="14"/>
      <c r="O837">
        <v>1018</v>
      </c>
      <c r="P837">
        <f t="shared" si="121"/>
        <v>456</v>
      </c>
      <c r="Q837">
        <f t="shared" si="122"/>
        <v>468</v>
      </c>
      <c r="R837" s="40">
        <f t="shared" si="123"/>
        <v>541.220010988415</v>
      </c>
      <c r="S837" s="41">
        <f t="shared" si="124"/>
        <v>-0.0423914978370054</v>
      </c>
      <c r="T837" s="41">
        <f t="shared" si="125"/>
        <v>-0.0423914978370054</v>
      </c>
    </row>
    <row r="838" spans="1:20">
      <c r="A838">
        <v>1019</v>
      </c>
      <c r="B838">
        <v>615</v>
      </c>
      <c r="C838">
        <v>594</v>
      </c>
      <c r="D838" s="14"/>
      <c r="E838" s="14" t="str">
        <f t="shared" si="117"/>
        <v/>
      </c>
      <c r="F838" s="14" t="str">
        <f t="shared" si="118"/>
        <v/>
      </c>
      <c r="G838" s="14" t="str">
        <f>IF(E838="","",ROUND(IF(E838&lt;60,E838*$M$2,IF(E838&lt;80,425+(E838-60)*$M$3,IF(E838&lt;90,540+(E838-80)*$M$4,IF(E838&lt;110,600+(E838-90)*$M$5)))),0))</f>
        <v/>
      </c>
      <c r="H838" s="14" t="str">
        <f t="shared" si="119"/>
        <v/>
      </c>
      <c r="I838" s="14">
        <f t="shared" si="120"/>
        <v>594</v>
      </c>
      <c r="J838" s="14"/>
      <c r="K838" s="14"/>
      <c r="L838" s="14"/>
      <c r="M838" s="14"/>
      <c r="N838" s="14"/>
      <c r="O838">
        <v>1019</v>
      </c>
      <c r="P838">
        <f t="shared" si="121"/>
        <v>615</v>
      </c>
      <c r="Q838">
        <f t="shared" si="122"/>
        <v>594</v>
      </c>
      <c r="R838" s="40">
        <f t="shared" si="123"/>
        <v>686.933090869911</v>
      </c>
      <c r="S838" s="41">
        <f t="shared" si="124"/>
        <v>2.26336188581866</v>
      </c>
      <c r="T838" s="41">
        <f t="shared" si="125"/>
        <v>2.26336188581866</v>
      </c>
    </row>
    <row r="839" spans="1:20">
      <c r="A839">
        <v>1020</v>
      </c>
      <c r="B839">
        <v>608</v>
      </c>
      <c r="C839">
        <v>561</v>
      </c>
      <c r="D839" s="14"/>
      <c r="E839" s="14" t="str">
        <f t="shared" si="117"/>
        <v/>
      </c>
      <c r="F839" s="14" t="str">
        <f t="shared" si="118"/>
        <v/>
      </c>
      <c r="G839" s="14" t="str">
        <f>IF(E839="","",ROUND(IF(E839&lt;60,E839*$M$2,IF(E839&lt;80,425+(E839-60)*$M$3,IF(E839&lt;90,540+(E839-80)*$M$4,IF(E839&lt;110,600+(E839-90)*$M$5)))),0))</f>
        <v/>
      </c>
      <c r="H839" s="14" t="str">
        <f t="shared" si="119"/>
        <v/>
      </c>
      <c r="I839" s="14">
        <f t="shared" si="120"/>
        <v>561</v>
      </c>
      <c r="J839" s="14"/>
      <c r="K839" s="14"/>
      <c r="L839" s="14"/>
      <c r="M839" s="14"/>
      <c r="N839" s="14"/>
      <c r="O839">
        <v>1020</v>
      </c>
      <c r="P839">
        <f t="shared" si="121"/>
        <v>608</v>
      </c>
      <c r="Q839">
        <f t="shared" si="122"/>
        <v>561</v>
      </c>
      <c r="R839" s="40">
        <f t="shared" si="123"/>
        <v>648.770141377138</v>
      </c>
      <c r="S839" s="41">
        <f t="shared" si="124"/>
        <v>1.65947409486122</v>
      </c>
      <c r="T839" s="41">
        <f t="shared" si="125"/>
        <v>1.65947409486122</v>
      </c>
    </row>
    <row r="840" spans="1:20">
      <c r="A840">
        <v>1021</v>
      </c>
      <c r="B840">
        <v>489</v>
      </c>
      <c r="C840">
        <v>521</v>
      </c>
      <c r="D840" s="14"/>
      <c r="E840" s="14" t="str">
        <f t="shared" si="117"/>
        <v/>
      </c>
      <c r="F840" s="14" t="str">
        <f t="shared" si="118"/>
        <v/>
      </c>
      <c r="G840" s="14" t="str">
        <f>IF(E840="","",ROUND(IF(E840&lt;60,E840*$M$2,IF(E840&lt;80,425+(E840-60)*$M$3,IF(E840&lt;90,540+(E840-80)*$M$4,IF(E840&lt;110,600+(E840-90)*$M$5)))),0))</f>
        <v/>
      </c>
      <c r="H840" s="14" t="str">
        <f t="shared" si="119"/>
        <v/>
      </c>
      <c r="I840" s="14">
        <f t="shared" si="120"/>
        <v>521</v>
      </c>
      <c r="J840" s="14"/>
      <c r="K840" s="14"/>
      <c r="L840" s="14"/>
      <c r="M840" s="14"/>
      <c r="N840" s="14"/>
      <c r="O840">
        <v>1021</v>
      </c>
      <c r="P840">
        <f t="shared" si="121"/>
        <v>489</v>
      </c>
      <c r="Q840">
        <f t="shared" si="122"/>
        <v>521</v>
      </c>
      <c r="R840" s="40">
        <f t="shared" si="123"/>
        <v>602.512020779838</v>
      </c>
      <c r="S840" s="41">
        <f t="shared" si="124"/>
        <v>0.927488893700693</v>
      </c>
      <c r="T840" s="41">
        <f t="shared" si="125"/>
        <v>0.927488893700693</v>
      </c>
    </row>
    <row r="841" spans="1:20">
      <c r="A841">
        <v>1022</v>
      </c>
      <c r="B841">
        <v>645</v>
      </c>
      <c r="C841">
        <v>521</v>
      </c>
      <c r="D841" s="14"/>
      <c r="E841" s="14" t="str">
        <f t="shared" si="117"/>
        <v/>
      </c>
      <c r="F841" s="14" t="str">
        <f t="shared" si="118"/>
        <v/>
      </c>
      <c r="G841" s="14" t="str">
        <f>IF(E841="","",ROUND(IF(E841&lt;60,E841*$M$2,IF(E841&lt;80,425+(E841-60)*$M$3,IF(E841&lt;90,540+(E841-80)*$M$4,IF(E841&lt;110,600+(E841-90)*$M$5)))),0))</f>
        <v/>
      </c>
      <c r="H841" s="14" t="str">
        <f t="shared" si="119"/>
        <v/>
      </c>
      <c r="I841" s="14">
        <f t="shared" si="120"/>
        <v>521</v>
      </c>
      <c r="J841" s="14"/>
      <c r="K841" s="14"/>
      <c r="L841" s="14"/>
      <c r="M841" s="14"/>
      <c r="N841" s="14"/>
      <c r="O841">
        <v>1022</v>
      </c>
      <c r="P841">
        <f t="shared" si="121"/>
        <v>645</v>
      </c>
      <c r="Q841">
        <f t="shared" si="122"/>
        <v>521</v>
      </c>
      <c r="R841" s="40">
        <f t="shared" si="123"/>
        <v>645</v>
      </c>
      <c r="S841" s="41">
        <f t="shared" si="124"/>
        <v>1.59981564659929</v>
      </c>
      <c r="T841" s="41">
        <f t="shared" si="125"/>
        <v>1.59981564659929</v>
      </c>
    </row>
    <row r="842" spans="1:20">
      <c r="A842">
        <v>1023</v>
      </c>
      <c r="B842">
        <v>537</v>
      </c>
      <c r="C842">
        <v>495</v>
      </c>
      <c r="D842" s="14"/>
      <c r="E842" s="14" t="str">
        <f t="shared" si="117"/>
        <v/>
      </c>
      <c r="F842" s="14" t="str">
        <f t="shared" si="118"/>
        <v/>
      </c>
      <c r="G842" s="14" t="str">
        <f>IF(E842="","",ROUND(IF(E842&lt;60,E842*$M$2,IF(E842&lt;80,425+(E842-60)*$M$3,IF(E842&lt;90,540+(E842-80)*$M$4,IF(E842&lt;110,600+(E842-90)*$M$5)))),0))</f>
        <v/>
      </c>
      <c r="H842" s="14" t="str">
        <f t="shared" si="119"/>
        <v/>
      </c>
      <c r="I842" s="14">
        <f t="shared" si="120"/>
        <v>495</v>
      </c>
      <c r="J842" s="14"/>
      <c r="K842" s="14"/>
      <c r="L842" s="14"/>
      <c r="M842" s="14"/>
      <c r="N842" s="14"/>
      <c r="O842">
        <v>1023</v>
      </c>
      <c r="P842">
        <f t="shared" si="121"/>
        <v>537</v>
      </c>
      <c r="Q842">
        <f t="shared" si="122"/>
        <v>495</v>
      </c>
      <c r="R842" s="40">
        <f t="shared" si="123"/>
        <v>572.444242391593</v>
      </c>
      <c r="S842" s="41">
        <f t="shared" si="124"/>
        <v>0.451698512946351</v>
      </c>
      <c r="T842" s="41">
        <f t="shared" si="125"/>
        <v>0.451698512946351</v>
      </c>
    </row>
    <row r="843" spans="1:20">
      <c r="A843" s="9">
        <v>1024</v>
      </c>
      <c r="B843">
        <v>483</v>
      </c>
      <c r="D843" s="14"/>
      <c r="E843" s="14" t="str">
        <f t="shared" si="117"/>
        <v/>
      </c>
      <c r="F843" s="14" t="str">
        <f t="shared" si="118"/>
        <v/>
      </c>
      <c r="G843" s="14" t="str">
        <f>IF(E843="","",ROUND(IF(E843&lt;60,E843*$M$2,IF(E843&lt;80,425+(E843-60)*$M$3,IF(E843&lt;90,540+(E843-80)*$M$4,IF(E843&lt;110,600+(E843-90)*$M$5)))),0))</f>
        <v/>
      </c>
      <c r="H843" s="14" t="str">
        <f t="shared" si="119"/>
        <v/>
      </c>
      <c r="I843" s="14" t="str">
        <f t="shared" si="120"/>
        <v/>
      </c>
      <c r="J843" s="14"/>
      <c r="K843" s="14"/>
      <c r="L843" s="14"/>
      <c r="M843" s="14"/>
      <c r="N843" s="14"/>
      <c r="O843" s="9">
        <v>1024</v>
      </c>
      <c r="P843">
        <f t="shared" si="121"/>
        <v>483</v>
      </c>
      <c r="Q843" t="str">
        <f t="shared" si="122"/>
        <v/>
      </c>
      <c r="R843" s="40">
        <f t="shared" si="123"/>
        <v>483</v>
      </c>
      <c r="S843" s="41">
        <f t="shared" si="124"/>
        <v>-0.963660799413645</v>
      </c>
      <c r="T843" s="41">
        <f t="shared" si="125"/>
        <v>-0.963660799413645</v>
      </c>
    </row>
    <row r="844" spans="1:20">
      <c r="A844">
        <v>1025</v>
      </c>
      <c r="B844">
        <v>542</v>
      </c>
      <c r="C844">
        <v>519</v>
      </c>
      <c r="D844" s="14"/>
      <c r="E844" s="14" t="str">
        <f t="shared" si="117"/>
        <v/>
      </c>
      <c r="F844" s="14" t="str">
        <f t="shared" si="118"/>
        <v/>
      </c>
      <c r="G844" s="14" t="str">
        <f>IF(E844="","",ROUND(IF(E844&lt;60,E844*$M$2,IF(E844&lt;80,425+(E844-60)*$M$3,IF(E844&lt;90,540+(E844-80)*$M$4,IF(E844&lt;110,600+(E844-90)*$M$5)))),0))</f>
        <v/>
      </c>
      <c r="H844" s="14" t="str">
        <f t="shared" si="119"/>
        <v/>
      </c>
      <c r="I844" s="14">
        <f t="shared" si="120"/>
        <v>519</v>
      </c>
      <c r="J844" s="14"/>
      <c r="K844" s="14"/>
      <c r="L844" s="14"/>
      <c r="M844" s="14"/>
      <c r="N844" s="14"/>
      <c r="O844">
        <v>1025</v>
      </c>
      <c r="P844">
        <f t="shared" si="121"/>
        <v>542</v>
      </c>
      <c r="Q844">
        <f t="shared" si="122"/>
        <v>519</v>
      </c>
      <c r="R844" s="40">
        <f t="shared" si="123"/>
        <v>600.199114749973</v>
      </c>
      <c r="S844" s="41">
        <f t="shared" si="124"/>
        <v>0.890889633642667</v>
      </c>
      <c r="T844" s="41">
        <f t="shared" si="125"/>
        <v>0.890889633642667</v>
      </c>
    </row>
    <row r="845" spans="1:20">
      <c r="A845">
        <v>1026</v>
      </c>
      <c r="B845">
        <v>576</v>
      </c>
      <c r="C845">
        <v>539</v>
      </c>
      <c r="D845" s="14"/>
      <c r="E845" s="14" t="str">
        <f t="shared" si="117"/>
        <v/>
      </c>
      <c r="F845" s="14" t="str">
        <f t="shared" si="118"/>
        <v/>
      </c>
      <c r="G845" s="14" t="str">
        <f>IF(E845="","",ROUND(IF(E845&lt;60,E845*$M$2,IF(E845&lt;80,425+(E845-60)*$M$3,IF(E845&lt;90,540+(E845-80)*$M$4,IF(E845&lt;110,600+(E845-90)*$M$5)))),0))</f>
        <v/>
      </c>
      <c r="H845" s="14" t="str">
        <f t="shared" si="119"/>
        <v/>
      </c>
      <c r="I845" s="14">
        <f t="shared" si="120"/>
        <v>539</v>
      </c>
      <c r="J845" s="14"/>
      <c r="K845" s="14"/>
      <c r="L845" s="14"/>
      <c r="M845" s="14"/>
      <c r="N845" s="14"/>
      <c r="O845">
        <v>1026</v>
      </c>
      <c r="P845">
        <f t="shared" si="121"/>
        <v>576</v>
      </c>
      <c r="Q845">
        <f t="shared" si="122"/>
        <v>539</v>
      </c>
      <c r="R845" s="40">
        <f t="shared" si="123"/>
        <v>623.328175048623</v>
      </c>
      <c r="S845" s="41">
        <f t="shared" si="124"/>
        <v>1.25688223422293</v>
      </c>
      <c r="T845" s="41">
        <f t="shared" si="125"/>
        <v>1.25688223422293</v>
      </c>
    </row>
    <row r="846" spans="1:20">
      <c r="A846">
        <v>1027</v>
      </c>
      <c r="B846">
        <v>550</v>
      </c>
      <c r="C846">
        <v>500</v>
      </c>
      <c r="D846" s="14"/>
      <c r="E846" s="14" t="str">
        <f t="shared" si="117"/>
        <v/>
      </c>
      <c r="F846" s="14" t="str">
        <f t="shared" si="118"/>
        <v/>
      </c>
      <c r="G846" s="14" t="str">
        <f>IF(E846="","",ROUND(IF(E846&lt;60,E846*$M$2,IF(E846&lt;80,425+(E846-60)*$M$3,IF(E846&lt;90,540+(E846-80)*$M$4,IF(E846&lt;110,600+(E846-90)*$M$5)))),0))</f>
        <v/>
      </c>
      <c r="H846" s="14" t="str">
        <f t="shared" si="119"/>
        <v/>
      </c>
      <c r="I846" s="14">
        <f t="shared" si="120"/>
        <v>500</v>
      </c>
      <c r="J846" s="14"/>
      <c r="K846" s="14"/>
      <c r="L846" s="14"/>
      <c r="M846" s="14"/>
      <c r="N846" s="14"/>
      <c r="O846">
        <v>1027</v>
      </c>
      <c r="P846">
        <f t="shared" si="121"/>
        <v>550</v>
      </c>
      <c r="Q846">
        <f t="shared" si="122"/>
        <v>500</v>
      </c>
      <c r="R846" s="40">
        <f t="shared" si="123"/>
        <v>578.226507466255</v>
      </c>
      <c r="S846" s="41">
        <f t="shared" si="124"/>
        <v>0.543196663091416</v>
      </c>
      <c r="T846" s="41">
        <f t="shared" si="125"/>
        <v>0.543196663091416</v>
      </c>
    </row>
    <row r="847" spans="1:20">
      <c r="A847">
        <v>1028</v>
      </c>
      <c r="B847">
        <v>569</v>
      </c>
      <c r="C847">
        <v>561</v>
      </c>
      <c r="D847" s="14"/>
      <c r="E847" s="14" t="str">
        <f t="shared" si="117"/>
        <v/>
      </c>
      <c r="F847" s="14" t="str">
        <f t="shared" si="118"/>
        <v/>
      </c>
      <c r="G847" s="14" t="str">
        <f>IF(E847="","",ROUND(IF(E847&lt;60,E847*$M$2,IF(E847&lt;80,425+(E847-60)*$M$3,IF(E847&lt;90,540+(E847-80)*$M$4,IF(E847&lt;110,600+(E847-90)*$M$5)))),0))</f>
        <v/>
      </c>
      <c r="H847" s="14" t="str">
        <f t="shared" si="119"/>
        <v/>
      </c>
      <c r="I847" s="14">
        <f t="shared" si="120"/>
        <v>561</v>
      </c>
      <c r="J847" s="14"/>
      <c r="K847" s="14"/>
      <c r="L847" s="14"/>
      <c r="M847" s="14"/>
      <c r="N847" s="14"/>
      <c r="O847">
        <v>1028</v>
      </c>
      <c r="P847">
        <f t="shared" si="121"/>
        <v>569</v>
      </c>
      <c r="Q847">
        <f t="shared" si="122"/>
        <v>561</v>
      </c>
      <c r="R847" s="40">
        <f t="shared" si="123"/>
        <v>648.770141377138</v>
      </c>
      <c r="S847" s="41">
        <f t="shared" si="124"/>
        <v>1.65947409486122</v>
      </c>
      <c r="T847" s="41">
        <f t="shared" si="125"/>
        <v>1.65947409486122</v>
      </c>
    </row>
    <row r="848" spans="1:20">
      <c r="A848">
        <v>1029</v>
      </c>
      <c r="B848">
        <v>474</v>
      </c>
      <c r="D848" s="14"/>
      <c r="E848" s="14" t="str">
        <f t="shared" si="117"/>
        <v/>
      </c>
      <c r="F848" s="14" t="str">
        <f t="shared" si="118"/>
        <v/>
      </c>
      <c r="G848" s="14" t="str">
        <f>IF(E848="","",ROUND(IF(E848&lt;60,E848*$M$2,IF(E848&lt;80,425+(E848-60)*$M$3,IF(E848&lt;90,540+(E848-80)*$M$4,IF(E848&lt;110,600+(E848-90)*$M$5)))),0))</f>
        <v/>
      </c>
      <c r="H848" s="14" t="str">
        <f t="shared" si="119"/>
        <v/>
      </c>
      <c r="I848" s="14" t="str">
        <f t="shared" si="120"/>
        <v/>
      </c>
      <c r="J848" s="14"/>
      <c r="K848" s="14"/>
      <c r="L848" s="14"/>
      <c r="M848" s="14"/>
      <c r="N848" s="14"/>
      <c r="O848">
        <v>1029</v>
      </c>
      <c r="P848">
        <f t="shared" si="121"/>
        <v>474</v>
      </c>
      <c r="Q848" t="str">
        <f t="shared" si="122"/>
        <v/>
      </c>
      <c r="R848" s="40">
        <f t="shared" si="123"/>
        <v>474</v>
      </c>
      <c r="S848" s="41">
        <f t="shared" si="124"/>
        <v>-1.10607615752547</v>
      </c>
      <c r="T848" s="41">
        <f t="shared" si="125"/>
        <v>-1.10607615752547</v>
      </c>
    </row>
    <row r="849" spans="1:20">
      <c r="A849">
        <v>1031</v>
      </c>
      <c r="B849">
        <v>483</v>
      </c>
      <c r="C849">
        <v>502</v>
      </c>
      <c r="D849" s="14"/>
      <c r="E849" s="14" t="str">
        <f t="shared" si="117"/>
        <v/>
      </c>
      <c r="F849" s="14" t="str">
        <f t="shared" si="118"/>
        <v/>
      </c>
      <c r="G849" s="14" t="str">
        <f>IF(E849="","",ROUND(IF(E849&lt;60,E849*$M$2,IF(E849&lt;80,425+(E849-60)*$M$3,IF(E849&lt;90,540+(E849-80)*$M$4,IF(E849&lt;110,600+(E849-90)*$M$5)))),0))</f>
        <v/>
      </c>
      <c r="H849" s="14" t="str">
        <f t="shared" si="119"/>
        <v/>
      </c>
      <c r="I849" s="14">
        <f t="shared" si="120"/>
        <v>502</v>
      </c>
      <c r="J849" s="14"/>
      <c r="K849" s="14"/>
      <c r="L849" s="14"/>
      <c r="M849" s="14"/>
      <c r="N849" s="14"/>
      <c r="O849">
        <v>1031</v>
      </c>
      <c r="P849">
        <f t="shared" si="121"/>
        <v>483</v>
      </c>
      <c r="Q849">
        <f t="shared" si="122"/>
        <v>502</v>
      </c>
      <c r="R849" s="40">
        <f t="shared" si="123"/>
        <v>580.53941349612</v>
      </c>
      <c r="S849" s="41">
        <f t="shared" si="124"/>
        <v>0.579795923149442</v>
      </c>
      <c r="T849" s="41">
        <f t="shared" si="125"/>
        <v>0.579795923149442</v>
      </c>
    </row>
    <row r="850" spans="1:20">
      <c r="A850">
        <v>1033</v>
      </c>
      <c r="B850">
        <v>452</v>
      </c>
      <c r="D850" s="14"/>
      <c r="E850" s="14" t="str">
        <f t="shared" si="117"/>
        <v/>
      </c>
      <c r="F850" s="14" t="str">
        <f t="shared" si="118"/>
        <v/>
      </c>
      <c r="G850" s="14" t="str">
        <f>IF(E850="","",ROUND(IF(E850&lt;60,E850*$M$2,IF(E850&lt;80,425+(E850-60)*$M$3,IF(E850&lt;90,540+(E850-80)*$M$4,IF(E850&lt;110,600+(E850-90)*$M$5)))),0))</f>
        <v/>
      </c>
      <c r="H850" s="14" t="str">
        <f t="shared" si="119"/>
        <v/>
      </c>
      <c r="I850" s="14" t="str">
        <f t="shared" si="120"/>
        <v/>
      </c>
      <c r="J850" s="14"/>
      <c r="K850" s="14"/>
      <c r="L850" s="14"/>
      <c r="M850" s="14"/>
      <c r="N850" s="14"/>
      <c r="O850">
        <v>1033</v>
      </c>
      <c r="P850">
        <f t="shared" si="121"/>
        <v>452</v>
      </c>
      <c r="Q850" t="str">
        <f t="shared" si="122"/>
        <v/>
      </c>
      <c r="R850" s="40">
        <f t="shared" si="123"/>
        <v>452</v>
      </c>
      <c r="S850" s="41">
        <f t="shared" si="124"/>
        <v>-1.4542025884655</v>
      </c>
      <c r="T850" s="41">
        <f t="shared" si="125"/>
        <v>-1.4542025884655</v>
      </c>
    </row>
    <row r="851" spans="1:20">
      <c r="A851">
        <v>1034</v>
      </c>
      <c r="B851">
        <v>510</v>
      </c>
      <c r="C851">
        <v>465</v>
      </c>
      <c r="D851" s="14"/>
      <c r="E851" s="14" t="str">
        <f t="shared" si="117"/>
        <v/>
      </c>
      <c r="F851" s="14" t="str">
        <f t="shared" si="118"/>
        <v/>
      </c>
      <c r="G851" s="14" t="str">
        <f>IF(E851="","",ROUND(IF(E851&lt;60,E851*$M$2,IF(E851&lt;80,425+(E851-60)*$M$3,IF(E851&lt;90,540+(E851-80)*$M$4,IF(E851&lt;110,600+(E851-90)*$M$5)))),0))</f>
        <v/>
      </c>
      <c r="H851" s="14" t="str">
        <f t="shared" si="119"/>
        <v/>
      </c>
      <c r="I851" s="14">
        <f t="shared" si="120"/>
        <v>465</v>
      </c>
      <c r="J851" s="14"/>
      <c r="K851" s="14"/>
      <c r="L851" s="14"/>
      <c r="M851" s="14"/>
      <c r="N851" s="14"/>
      <c r="O851">
        <v>1034</v>
      </c>
      <c r="P851">
        <f t="shared" si="121"/>
        <v>510</v>
      </c>
      <c r="Q851">
        <f t="shared" si="122"/>
        <v>465</v>
      </c>
      <c r="R851" s="40">
        <f t="shared" si="123"/>
        <v>537.750651943617</v>
      </c>
      <c r="S851" s="41">
        <f t="shared" si="124"/>
        <v>-0.0972903879240454</v>
      </c>
      <c r="T851" s="41">
        <f t="shared" si="125"/>
        <v>-0.0972903879240454</v>
      </c>
    </row>
    <row r="852" spans="1:20">
      <c r="A852">
        <v>1035</v>
      </c>
      <c r="B852">
        <v>448</v>
      </c>
      <c r="C852">
        <v>510</v>
      </c>
      <c r="D852" s="14"/>
      <c r="E852" s="14" t="str">
        <f t="shared" si="117"/>
        <v/>
      </c>
      <c r="F852" s="14" t="str">
        <f t="shared" si="118"/>
        <v/>
      </c>
      <c r="G852" s="14" t="str">
        <f>IF(E852="","",ROUND(IF(E852&lt;60,E852*$M$2,IF(E852&lt;80,425+(E852-60)*$M$3,IF(E852&lt;90,540+(E852-80)*$M$4,IF(E852&lt;110,600+(E852-90)*$M$5)))),0))</f>
        <v/>
      </c>
      <c r="H852" s="14" t="str">
        <f t="shared" si="119"/>
        <v/>
      </c>
      <c r="I852" s="14">
        <f t="shared" si="120"/>
        <v>510</v>
      </c>
      <c r="J852" s="14"/>
      <c r="K852" s="14"/>
      <c r="L852" s="14"/>
      <c r="M852" s="14"/>
      <c r="N852" s="14"/>
      <c r="O852">
        <v>1035</v>
      </c>
      <c r="P852">
        <f t="shared" si="121"/>
        <v>448</v>
      </c>
      <c r="Q852">
        <f t="shared" si="122"/>
        <v>510</v>
      </c>
      <c r="R852" s="40">
        <f t="shared" si="123"/>
        <v>589.79103761558</v>
      </c>
      <c r="S852" s="41">
        <f t="shared" si="124"/>
        <v>0.726192963381547</v>
      </c>
      <c r="T852" s="41">
        <f t="shared" si="125"/>
        <v>0.726192963381547</v>
      </c>
    </row>
    <row r="853" spans="1:20">
      <c r="A853">
        <v>1036</v>
      </c>
      <c r="B853">
        <v>525</v>
      </c>
      <c r="C853">
        <v>459</v>
      </c>
      <c r="D853" s="14"/>
      <c r="E853" s="14" t="str">
        <f t="shared" si="117"/>
        <v/>
      </c>
      <c r="F853" s="14" t="str">
        <f t="shared" si="118"/>
        <v/>
      </c>
      <c r="G853" s="14" t="str">
        <f>IF(E853="","",ROUND(IF(E853&lt;60,E853*$M$2,IF(E853&lt;80,425+(E853-60)*$M$3,IF(E853&lt;90,540+(E853-80)*$M$4,IF(E853&lt;110,600+(E853-90)*$M$5)))),0))</f>
        <v/>
      </c>
      <c r="H853" s="14" t="str">
        <f t="shared" si="119"/>
        <v/>
      </c>
      <c r="I853" s="14">
        <f t="shared" si="120"/>
        <v>459</v>
      </c>
      <c r="J853" s="14"/>
      <c r="K853" s="14"/>
      <c r="L853" s="14"/>
      <c r="M853" s="14"/>
      <c r="N853" s="14"/>
      <c r="O853">
        <v>1036</v>
      </c>
      <c r="P853">
        <f t="shared" si="121"/>
        <v>525</v>
      </c>
      <c r="Q853">
        <f t="shared" si="122"/>
        <v>459</v>
      </c>
      <c r="R853" s="40">
        <f t="shared" si="123"/>
        <v>530.811933854022</v>
      </c>
      <c r="S853" s="41">
        <f t="shared" si="124"/>
        <v>-0.207088168098125</v>
      </c>
      <c r="T853" s="41">
        <f t="shared" si="125"/>
        <v>-0.207088168098125</v>
      </c>
    </row>
    <row r="854" spans="1:20">
      <c r="A854">
        <v>1037</v>
      </c>
      <c r="C854">
        <v>557</v>
      </c>
      <c r="D854" s="14"/>
      <c r="E854" s="14" t="str">
        <f t="shared" si="117"/>
        <v/>
      </c>
      <c r="F854" s="14" t="str">
        <f t="shared" si="118"/>
        <v/>
      </c>
      <c r="G854" s="14" t="str">
        <f>IF(E854="","",ROUND(IF(E854&lt;60,E854*$M$2,IF(E854&lt;80,425+(E854-60)*$M$3,IF(E854&lt;90,540+(E854-80)*$M$4,IF(E854&lt;110,600+(E854-90)*$M$5)))),0))</f>
        <v/>
      </c>
      <c r="H854" s="14" t="str">
        <f t="shared" si="119"/>
        <v/>
      </c>
      <c r="I854" s="14">
        <f t="shared" si="120"/>
        <v>557</v>
      </c>
      <c r="J854" s="14"/>
      <c r="K854" s="14"/>
      <c r="L854" s="14"/>
      <c r="M854" s="14"/>
      <c r="N854" s="14"/>
      <c r="O854">
        <v>1037</v>
      </c>
      <c r="P854" t="str">
        <f t="shared" si="121"/>
        <v/>
      </c>
      <c r="Q854">
        <f t="shared" si="122"/>
        <v>557</v>
      </c>
      <c r="R854" s="40">
        <f t="shared" si="123"/>
        <v>644.144329317408</v>
      </c>
      <c r="S854" s="41">
        <f t="shared" si="124"/>
        <v>1.58627557474517</v>
      </c>
      <c r="T854" s="41">
        <f t="shared" si="125"/>
        <v>1.58627557474517</v>
      </c>
    </row>
    <row r="855" spans="1:20">
      <c r="A855">
        <v>1038</v>
      </c>
      <c r="B855">
        <v>540</v>
      </c>
      <c r="C855">
        <v>494</v>
      </c>
      <c r="D855" s="14"/>
      <c r="E855" s="14" t="str">
        <f t="shared" si="117"/>
        <v/>
      </c>
      <c r="F855" s="14" t="str">
        <f t="shared" si="118"/>
        <v/>
      </c>
      <c r="G855" s="14" t="str">
        <f>IF(E855="","",ROUND(IF(E855&lt;60,E855*$M$2,IF(E855&lt;80,425+(E855-60)*$M$3,IF(E855&lt;90,540+(E855-80)*$M$4,IF(E855&lt;110,600+(E855-90)*$M$5)))),0))</f>
        <v/>
      </c>
      <c r="H855" s="14" t="str">
        <f t="shared" si="119"/>
        <v/>
      </c>
      <c r="I855" s="14">
        <f t="shared" si="120"/>
        <v>494</v>
      </c>
      <c r="J855" s="14"/>
      <c r="K855" s="14"/>
      <c r="L855" s="14"/>
      <c r="M855" s="14"/>
      <c r="N855" s="14"/>
      <c r="O855">
        <v>1038</v>
      </c>
      <c r="P855">
        <f t="shared" si="121"/>
        <v>540</v>
      </c>
      <c r="Q855">
        <f t="shared" si="122"/>
        <v>494</v>
      </c>
      <c r="R855" s="40">
        <f t="shared" si="123"/>
        <v>571.28778937666</v>
      </c>
      <c r="S855" s="41">
        <f t="shared" si="124"/>
        <v>0.433398882917336</v>
      </c>
      <c r="T855" s="41">
        <f t="shared" si="125"/>
        <v>0.433398882917336</v>
      </c>
    </row>
    <row r="856" spans="1:20">
      <c r="A856">
        <v>1039</v>
      </c>
      <c r="B856">
        <v>477</v>
      </c>
      <c r="D856" s="14"/>
      <c r="E856" s="14" t="str">
        <f t="shared" si="117"/>
        <v/>
      </c>
      <c r="F856" s="14" t="str">
        <f t="shared" si="118"/>
        <v/>
      </c>
      <c r="G856" s="14" t="str">
        <f>IF(E856="","",ROUND(IF(E856&lt;60,E856*$M$2,IF(E856&lt;80,425+(E856-60)*$M$3,IF(E856&lt;90,540+(E856-80)*$M$4,IF(E856&lt;110,600+(E856-90)*$M$5)))),0))</f>
        <v/>
      </c>
      <c r="H856" s="14" t="str">
        <f t="shared" si="119"/>
        <v/>
      </c>
      <c r="I856" s="14" t="str">
        <f t="shared" si="120"/>
        <v/>
      </c>
      <c r="J856" s="14"/>
      <c r="K856" s="14"/>
      <c r="L856" s="14"/>
      <c r="M856" s="14"/>
      <c r="N856" s="14"/>
      <c r="O856">
        <v>1039</v>
      </c>
      <c r="P856">
        <f t="shared" si="121"/>
        <v>477</v>
      </c>
      <c r="Q856" t="str">
        <f t="shared" si="122"/>
        <v/>
      </c>
      <c r="R856" s="40">
        <f t="shared" si="123"/>
        <v>477</v>
      </c>
      <c r="S856" s="41">
        <f t="shared" si="124"/>
        <v>-1.0586043714882</v>
      </c>
      <c r="T856" s="41">
        <f t="shared" si="125"/>
        <v>-1.0586043714882</v>
      </c>
    </row>
    <row r="857" spans="1:20">
      <c r="A857">
        <v>1040</v>
      </c>
      <c r="B857">
        <v>442</v>
      </c>
      <c r="D857" s="14"/>
      <c r="E857" s="14" t="str">
        <f t="shared" si="117"/>
        <v/>
      </c>
      <c r="F857" s="14" t="str">
        <f t="shared" si="118"/>
        <v/>
      </c>
      <c r="G857" s="14" t="str">
        <f>IF(E857="","",ROUND(IF(E857&lt;60,E857*$M$2,IF(E857&lt;80,425+(E857-60)*$M$3,IF(E857&lt;90,540+(E857-80)*$M$4,IF(E857&lt;110,600+(E857-90)*$M$5)))),0))</f>
        <v/>
      </c>
      <c r="H857" s="14" t="str">
        <f t="shared" si="119"/>
        <v/>
      </c>
      <c r="I857" s="14" t="str">
        <f t="shared" si="120"/>
        <v/>
      </c>
      <c r="J857" s="14"/>
      <c r="K857" s="14"/>
      <c r="L857" s="14"/>
      <c r="M857" s="14"/>
      <c r="N857" s="14"/>
      <c r="O857">
        <v>1040</v>
      </c>
      <c r="P857">
        <f t="shared" si="121"/>
        <v>442</v>
      </c>
      <c r="Q857" t="str">
        <f t="shared" si="122"/>
        <v/>
      </c>
      <c r="R857" s="40">
        <f t="shared" si="123"/>
        <v>442</v>
      </c>
      <c r="S857" s="41">
        <f t="shared" si="124"/>
        <v>-1.61244187525643</v>
      </c>
      <c r="T857" s="41">
        <f t="shared" si="125"/>
        <v>-1.61244187525643</v>
      </c>
    </row>
    <row r="858" spans="1:20">
      <c r="A858">
        <v>1042</v>
      </c>
      <c r="B858">
        <v>564</v>
      </c>
      <c r="D858" s="14"/>
      <c r="E858" s="14" t="str">
        <f t="shared" si="117"/>
        <v/>
      </c>
      <c r="F858" s="14" t="str">
        <f t="shared" si="118"/>
        <v/>
      </c>
      <c r="G858" s="14" t="str">
        <f>IF(E858="","",ROUND(IF(E858&lt;60,E858*$M$2,IF(E858&lt;80,425+(E858-60)*$M$3,IF(E858&lt;90,540+(E858-80)*$M$4,IF(E858&lt;110,600+(E858-90)*$M$5)))),0))</f>
        <v/>
      </c>
      <c r="H858" s="14" t="str">
        <f t="shared" si="119"/>
        <v/>
      </c>
      <c r="I858" s="14" t="str">
        <f t="shared" si="120"/>
        <v/>
      </c>
      <c r="J858" s="14"/>
      <c r="K858" s="14"/>
      <c r="L858" s="14"/>
      <c r="M858" s="14"/>
      <c r="N858" s="14"/>
      <c r="O858">
        <v>1042</v>
      </c>
      <c r="P858">
        <f t="shared" si="121"/>
        <v>564</v>
      </c>
      <c r="Q858" t="str">
        <f t="shared" si="122"/>
        <v/>
      </c>
      <c r="R858" s="40">
        <f t="shared" si="123"/>
        <v>564</v>
      </c>
      <c r="S858" s="41">
        <f t="shared" si="124"/>
        <v>0.318077423592824</v>
      </c>
      <c r="T858" s="41">
        <f t="shared" si="125"/>
        <v>0.318077423592824</v>
      </c>
    </row>
    <row r="859" spans="1:20">
      <c r="A859">
        <v>1043</v>
      </c>
      <c r="B859">
        <v>476</v>
      </c>
      <c r="C859">
        <v>437</v>
      </c>
      <c r="D859" s="14"/>
      <c r="E859" s="14" t="str">
        <f t="shared" si="117"/>
        <v/>
      </c>
      <c r="F859" s="14" t="str">
        <f t="shared" si="118"/>
        <v/>
      </c>
      <c r="G859" s="14" t="str">
        <f>IF(E859="","",ROUND(IF(E859&lt;60,E859*$M$2,IF(E859&lt;80,425+(E859-60)*$M$3,IF(E859&lt;90,540+(E859-80)*$M$4,IF(E859&lt;110,600+(E859-90)*$M$5)))),0))</f>
        <v/>
      </c>
      <c r="H859" s="14" t="str">
        <f t="shared" si="119"/>
        <v/>
      </c>
      <c r="I859" s="14">
        <f t="shared" si="120"/>
        <v>437</v>
      </c>
      <c r="J859" s="14"/>
      <c r="K859" s="14"/>
      <c r="L859" s="14"/>
      <c r="M859" s="14"/>
      <c r="N859" s="14"/>
      <c r="O859">
        <v>1043</v>
      </c>
      <c r="P859">
        <f t="shared" si="121"/>
        <v>476</v>
      </c>
      <c r="Q859">
        <f t="shared" si="122"/>
        <v>437</v>
      </c>
      <c r="R859" s="40">
        <f t="shared" si="123"/>
        <v>505.369967525507</v>
      </c>
      <c r="S859" s="41">
        <f t="shared" si="124"/>
        <v>-0.609680028736414</v>
      </c>
      <c r="T859" s="41">
        <f t="shared" si="125"/>
        <v>-0.609680028736414</v>
      </c>
    </row>
    <row r="860" spans="1:20">
      <c r="A860">
        <v>1044</v>
      </c>
      <c r="B860">
        <v>432</v>
      </c>
      <c r="D860" s="14"/>
      <c r="E860" s="14" t="str">
        <f t="shared" si="117"/>
        <v/>
      </c>
      <c r="F860" s="14" t="str">
        <f t="shared" si="118"/>
        <v/>
      </c>
      <c r="G860" s="14" t="str">
        <f>IF(E860="","",ROUND(IF(E860&lt;60,E860*$M$2,IF(E860&lt;80,425+(E860-60)*$M$3,IF(E860&lt;90,540+(E860-80)*$M$4,IF(E860&lt;110,600+(E860-90)*$M$5)))),0))</f>
        <v/>
      </c>
      <c r="H860" s="14" t="str">
        <f t="shared" si="119"/>
        <v/>
      </c>
      <c r="I860" s="14" t="str">
        <f t="shared" si="120"/>
        <v/>
      </c>
      <c r="J860" s="14"/>
      <c r="K860" s="14"/>
      <c r="L860" s="14"/>
      <c r="M860" s="14"/>
      <c r="N860" s="14"/>
      <c r="O860">
        <v>1044</v>
      </c>
      <c r="P860">
        <f t="shared" si="121"/>
        <v>432</v>
      </c>
      <c r="Q860" t="str">
        <f t="shared" si="122"/>
        <v/>
      </c>
      <c r="R860" s="40">
        <f t="shared" si="123"/>
        <v>432</v>
      </c>
      <c r="S860" s="41">
        <f t="shared" si="124"/>
        <v>-1.77068116204735</v>
      </c>
      <c r="T860" s="41">
        <f t="shared" si="125"/>
        <v>-1.77068116204735</v>
      </c>
    </row>
    <row r="861" spans="1:20">
      <c r="A861">
        <v>1045</v>
      </c>
      <c r="B861">
        <v>504</v>
      </c>
      <c r="C861">
        <v>521</v>
      </c>
      <c r="D861" s="14"/>
      <c r="E861" s="14" t="str">
        <f t="shared" si="117"/>
        <v/>
      </c>
      <c r="F861" s="14" t="str">
        <f t="shared" si="118"/>
        <v/>
      </c>
      <c r="G861" s="14" t="str">
        <f>IF(E861="","",ROUND(IF(E861&lt;60,E861*$M$2,IF(E861&lt;80,425+(E861-60)*$M$3,IF(E861&lt;90,540+(E861-80)*$M$4,IF(E861&lt;110,600+(E861-90)*$M$5)))),0))</f>
        <v/>
      </c>
      <c r="H861" s="14" t="str">
        <f t="shared" si="119"/>
        <v/>
      </c>
      <c r="I861" s="14">
        <f t="shared" si="120"/>
        <v>521</v>
      </c>
      <c r="J861" s="14"/>
      <c r="K861" s="14"/>
      <c r="L861" s="14"/>
      <c r="M861" s="14"/>
      <c r="N861" s="14"/>
      <c r="O861">
        <v>1045</v>
      </c>
      <c r="P861">
        <f t="shared" si="121"/>
        <v>504</v>
      </c>
      <c r="Q861">
        <f t="shared" si="122"/>
        <v>521</v>
      </c>
      <c r="R861" s="40">
        <f t="shared" si="123"/>
        <v>602.512020779838</v>
      </c>
      <c r="S861" s="41">
        <f t="shared" si="124"/>
        <v>0.927488893700693</v>
      </c>
      <c r="T861" s="41">
        <f t="shared" si="125"/>
        <v>0.927488893700693</v>
      </c>
    </row>
    <row r="862" spans="1:20">
      <c r="A862">
        <v>1046</v>
      </c>
      <c r="B862">
        <v>540</v>
      </c>
      <c r="C862">
        <v>475</v>
      </c>
      <c r="D862" s="14"/>
      <c r="E862" s="14" t="str">
        <f t="shared" si="117"/>
        <v/>
      </c>
      <c r="F862" s="14" t="str">
        <f t="shared" si="118"/>
        <v/>
      </c>
      <c r="G862" s="14" t="str">
        <f>IF(E862="","",ROUND(IF(E862&lt;60,E862*$M$2,IF(E862&lt;80,425+(E862-60)*$M$3,IF(E862&lt;90,540+(E862-80)*$M$4,IF(E862&lt;110,600+(E862-90)*$M$5)))),0))</f>
        <v/>
      </c>
      <c r="H862" s="14" t="str">
        <f t="shared" si="119"/>
        <v/>
      </c>
      <c r="I862" s="14">
        <f t="shared" si="120"/>
        <v>475</v>
      </c>
      <c r="J862" s="14"/>
      <c r="K862" s="14"/>
      <c r="L862" s="14"/>
      <c r="M862" s="14"/>
      <c r="N862" s="14"/>
      <c r="O862">
        <v>1046</v>
      </c>
      <c r="P862">
        <f t="shared" si="121"/>
        <v>540</v>
      </c>
      <c r="Q862">
        <f t="shared" si="122"/>
        <v>475</v>
      </c>
      <c r="R862" s="40">
        <f t="shared" si="123"/>
        <v>549.315182092942</v>
      </c>
      <c r="S862" s="41">
        <f t="shared" si="124"/>
        <v>0.0857059123660873</v>
      </c>
      <c r="T862" s="41">
        <f t="shared" si="125"/>
        <v>0.0857059123660873</v>
      </c>
    </row>
    <row r="863" spans="1:20">
      <c r="A863">
        <v>1047</v>
      </c>
      <c r="B863">
        <v>454</v>
      </c>
      <c r="D863" s="14"/>
      <c r="E863" s="14" t="str">
        <f t="shared" si="117"/>
        <v/>
      </c>
      <c r="F863" s="14" t="str">
        <f t="shared" si="118"/>
        <v/>
      </c>
      <c r="G863" s="14" t="str">
        <f>IF(E863="","",ROUND(IF(E863&lt;60,E863*$M$2,IF(E863&lt;80,425+(E863-60)*$M$3,IF(E863&lt;90,540+(E863-80)*$M$4,IF(E863&lt;110,600+(E863-90)*$M$5)))),0))</f>
        <v/>
      </c>
      <c r="H863" s="14" t="str">
        <f t="shared" si="119"/>
        <v/>
      </c>
      <c r="I863" s="14" t="str">
        <f t="shared" si="120"/>
        <v/>
      </c>
      <c r="J863" s="14"/>
      <c r="K863" s="14"/>
      <c r="L863" s="14"/>
      <c r="M863" s="14"/>
      <c r="N863" s="14"/>
      <c r="O863">
        <v>1047</v>
      </c>
      <c r="P863">
        <f t="shared" si="121"/>
        <v>454</v>
      </c>
      <c r="Q863" t="str">
        <f t="shared" si="122"/>
        <v/>
      </c>
      <c r="R863" s="40">
        <f t="shared" si="123"/>
        <v>454</v>
      </c>
      <c r="S863" s="41">
        <f t="shared" si="124"/>
        <v>-1.42255473110732</v>
      </c>
      <c r="T863" s="41">
        <f t="shared" si="125"/>
        <v>-1.42255473110732</v>
      </c>
    </row>
    <row r="864" spans="1:20">
      <c r="A864">
        <v>1048</v>
      </c>
      <c r="B864">
        <v>602</v>
      </c>
      <c r="C864">
        <v>559</v>
      </c>
      <c r="D864" s="14"/>
      <c r="E864" s="14" t="str">
        <f t="shared" si="117"/>
        <v/>
      </c>
      <c r="F864" s="14" t="str">
        <f t="shared" si="118"/>
        <v/>
      </c>
      <c r="G864" s="14" t="str">
        <f>IF(E864="","",ROUND(IF(E864&lt;60,E864*$M$2,IF(E864&lt;80,425+(E864-60)*$M$3,IF(E864&lt;90,540+(E864-80)*$M$4,IF(E864&lt;110,600+(E864-90)*$M$5)))),0))</f>
        <v/>
      </c>
      <c r="H864" s="14" t="str">
        <f t="shared" si="119"/>
        <v/>
      </c>
      <c r="I864" s="14">
        <f t="shared" si="120"/>
        <v>559</v>
      </c>
      <c r="J864" s="14"/>
      <c r="K864" s="14"/>
      <c r="L864" s="14"/>
      <c r="M864" s="14"/>
      <c r="N864" s="14"/>
      <c r="O864">
        <v>1048</v>
      </c>
      <c r="P864">
        <f t="shared" si="121"/>
        <v>602</v>
      </c>
      <c r="Q864">
        <f t="shared" si="122"/>
        <v>559</v>
      </c>
      <c r="R864" s="40">
        <f t="shared" si="123"/>
        <v>646.457235347273</v>
      </c>
      <c r="S864" s="41">
        <f t="shared" si="124"/>
        <v>1.62287483480319</v>
      </c>
      <c r="T864" s="41">
        <f t="shared" si="125"/>
        <v>1.62287483480319</v>
      </c>
    </row>
    <row r="865" spans="1:20">
      <c r="A865">
        <v>1049</v>
      </c>
      <c r="B865">
        <v>526</v>
      </c>
      <c r="D865" s="14"/>
      <c r="E865" s="14" t="str">
        <f t="shared" si="117"/>
        <v/>
      </c>
      <c r="F865" s="14" t="str">
        <f t="shared" si="118"/>
        <v/>
      </c>
      <c r="G865" s="14" t="str">
        <f>IF(E865="","",ROUND(IF(E865&lt;60,E865*$M$2,IF(E865&lt;80,425+(E865-60)*$M$3,IF(E865&lt;90,540+(E865-80)*$M$4,IF(E865&lt;110,600+(E865-90)*$M$5)))),0))</f>
        <v/>
      </c>
      <c r="H865" s="14" t="str">
        <f t="shared" si="119"/>
        <v/>
      </c>
      <c r="I865" s="14" t="str">
        <f t="shared" si="120"/>
        <v/>
      </c>
      <c r="J865" s="14"/>
      <c r="K865" s="14"/>
      <c r="L865" s="14"/>
      <c r="M865" s="14"/>
      <c r="N865" s="14"/>
      <c r="O865">
        <v>1049</v>
      </c>
      <c r="P865">
        <f t="shared" si="121"/>
        <v>526</v>
      </c>
      <c r="Q865" t="str">
        <f t="shared" si="122"/>
        <v/>
      </c>
      <c r="R865" s="40">
        <f t="shared" si="123"/>
        <v>526</v>
      </c>
      <c r="S865" s="41">
        <f t="shared" si="124"/>
        <v>-0.28323186621268</v>
      </c>
      <c r="T865" s="41">
        <f t="shared" si="125"/>
        <v>-0.28323186621268</v>
      </c>
    </row>
    <row r="866" spans="1:20">
      <c r="A866">
        <v>1050</v>
      </c>
      <c r="B866">
        <v>539</v>
      </c>
      <c r="D866" s="14"/>
      <c r="E866" s="14" t="str">
        <f t="shared" si="117"/>
        <v/>
      </c>
      <c r="F866" s="14" t="str">
        <f t="shared" si="118"/>
        <v/>
      </c>
      <c r="G866" s="14" t="str">
        <f>IF(E866="","",ROUND(IF(E866&lt;60,E866*$M$2,IF(E866&lt;80,425+(E866-60)*$M$3,IF(E866&lt;90,540+(E866-80)*$M$4,IF(E866&lt;110,600+(E866-90)*$M$5)))),0))</f>
        <v/>
      </c>
      <c r="H866" s="14" t="str">
        <f t="shared" si="119"/>
        <v/>
      </c>
      <c r="I866" s="14" t="str">
        <f t="shared" si="120"/>
        <v/>
      </c>
      <c r="J866" s="14"/>
      <c r="K866" s="14"/>
      <c r="L866" s="14"/>
      <c r="M866" s="14"/>
      <c r="N866" s="14"/>
      <c r="O866">
        <v>1050</v>
      </c>
      <c r="P866">
        <f t="shared" si="121"/>
        <v>539</v>
      </c>
      <c r="Q866" t="str">
        <f t="shared" si="122"/>
        <v/>
      </c>
      <c r="R866" s="40">
        <f t="shared" si="123"/>
        <v>539</v>
      </c>
      <c r="S866" s="41">
        <f t="shared" si="124"/>
        <v>-0.0775207933844813</v>
      </c>
      <c r="T866" s="41">
        <f t="shared" si="125"/>
        <v>-0.0775207933844813</v>
      </c>
    </row>
    <row r="867" spans="1:20">
      <c r="A867">
        <v>1051</v>
      </c>
      <c r="B867">
        <v>444</v>
      </c>
      <c r="C867">
        <v>461</v>
      </c>
      <c r="D867" s="14"/>
      <c r="E867" s="14" t="str">
        <f t="shared" si="117"/>
        <v/>
      </c>
      <c r="F867" s="14" t="str">
        <f t="shared" si="118"/>
        <v/>
      </c>
      <c r="G867" s="14" t="str">
        <f>IF(E867="","",ROUND(IF(E867&lt;60,E867*$M$2,IF(E867&lt;80,425+(E867-60)*$M$3,IF(E867&lt;90,540+(E867-80)*$M$4,IF(E867&lt;110,600+(E867-90)*$M$5)))),0))</f>
        <v/>
      </c>
      <c r="H867" s="14" t="str">
        <f t="shared" si="119"/>
        <v/>
      </c>
      <c r="I867" s="14">
        <f t="shared" si="120"/>
        <v>461</v>
      </c>
      <c r="J867" s="14"/>
      <c r="K867" s="14"/>
      <c r="L867" s="14"/>
      <c r="M867" s="14"/>
      <c r="N867" s="14"/>
      <c r="O867">
        <v>1051</v>
      </c>
      <c r="P867">
        <f t="shared" si="121"/>
        <v>444</v>
      </c>
      <c r="Q867">
        <f t="shared" si="122"/>
        <v>461</v>
      </c>
      <c r="R867" s="40">
        <f t="shared" si="123"/>
        <v>533.124839883887</v>
      </c>
      <c r="S867" s="41">
        <f t="shared" si="124"/>
        <v>-0.170488908040098</v>
      </c>
      <c r="T867" s="41">
        <f t="shared" si="125"/>
        <v>-0.170488908040098</v>
      </c>
    </row>
    <row r="868" spans="1:20">
      <c r="A868">
        <v>1052</v>
      </c>
      <c r="B868">
        <v>566</v>
      </c>
      <c r="C868">
        <v>547</v>
      </c>
      <c r="D868" s="14"/>
      <c r="E868" s="14" t="str">
        <f t="shared" si="117"/>
        <v/>
      </c>
      <c r="F868" s="14" t="str">
        <f t="shared" si="118"/>
        <v/>
      </c>
      <c r="G868" s="14" t="str">
        <f>IF(E868="","",ROUND(IF(E868&lt;60,E868*$M$2,IF(E868&lt;80,425+(E868-60)*$M$3,IF(E868&lt;90,540+(E868-80)*$M$4,IF(E868&lt;110,600+(E868-90)*$M$5)))),0))</f>
        <v/>
      </c>
      <c r="H868" s="14" t="str">
        <f t="shared" si="119"/>
        <v/>
      </c>
      <c r="I868" s="14">
        <f t="shared" si="120"/>
        <v>547</v>
      </c>
      <c r="J868" s="14"/>
      <c r="K868" s="14"/>
      <c r="L868" s="14"/>
      <c r="M868" s="14"/>
      <c r="N868" s="14"/>
      <c r="O868">
        <v>1052</v>
      </c>
      <c r="P868">
        <f t="shared" si="121"/>
        <v>566</v>
      </c>
      <c r="Q868">
        <f t="shared" si="122"/>
        <v>547</v>
      </c>
      <c r="R868" s="40">
        <f t="shared" si="123"/>
        <v>632.579799168083</v>
      </c>
      <c r="S868" s="41">
        <f t="shared" si="124"/>
        <v>1.40327927445504</v>
      </c>
      <c r="T868" s="41">
        <f t="shared" si="125"/>
        <v>1.40327927445504</v>
      </c>
    </row>
    <row r="869" spans="1:20">
      <c r="A869">
        <v>1053</v>
      </c>
      <c r="B869">
        <v>517</v>
      </c>
      <c r="D869" s="14"/>
      <c r="E869" s="14" t="str">
        <f t="shared" si="117"/>
        <v/>
      </c>
      <c r="F869" s="14" t="str">
        <f t="shared" si="118"/>
        <v/>
      </c>
      <c r="G869" s="14" t="str">
        <f>IF(E869="","",ROUND(IF(E869&lt;60,E869*$M$2,IF(E869&lt;80,425+(E869-60)*$M$3,IF(E869&lt;90,540+(E869-80)*$M$4,IF(E869&lt;110,600+(E869-90)*$M$5)))),0))</f>
        <v/>
      </c>
      <c r="H869" s="14" t="str">
        <f t="shared" si="119"/>
        <v/>
      </c>
      <c r="I869" s="14" t="str">
        <f t="shared" si="120"/>
        <v/>
      </c>
      <c r="J869" s="14"/>
      <c r="K869" s="14"/>
      <c r="L869" s="14"/>
      <c r="M869" s="14"/>
      <c r="N869" s="14"/>
      <c r="O869">
        <v>1053</v>
      </c>
      <c r="P869">
        <f t="shared" si="121"/>
        <v>517</v>
      </c>
      <c r="Q869" t="str">
        <f t="shared" si="122"/>
        <v/>
      </c>
      <c r="R869" s="40">
        <f t="shared" si="123"/>
        <v>517</v>
      </c>
      <c r="S869" s="41">
        <f t="shared" si="124"/>
        <v>-0.42564722432451</v>
      </c>
      <c r="T869" s="41">
        <f t="shared" si="125"/>
        <v>-0.42564722432451</v>
      </c>
    </row>
    <row r="870" spans="1:20">
      <c r="A870">
        <v>1054</v>
      </c>
      <c r="B870">
        <v>427</v>
      </c>
      <c r="C870">
        <v>427</v>
      </c>
      <c r="D870" s="14"/>
      <c r="E870" s="14" t="str">
        <f t="shared" si="117"/>
        <v/>
      </c>
      <c r="F870" s="14" t="str">
        <f t="shared" si="118"/>
        <v/>
      </c>
      <c r="G870" s="14" t="str">
        <f>IF(E870="","",ROUND(IF(E870&lt;60,E870*$M$2,IF(E870&lt;80,425+(E870-60)*$M$3,IF(E870&lt;90,540+(E870-80)*$M$4,IF(E870&lt;110,600+(E870-90)*$M$5)))),0))</f>
        <v/>
      </c>
      <c r="H870" s="14" t="str">
        <f t="shared" si="119"/>
        <v/>
      </c>
      <c r="I870" s="14">
        <f t="shared" si="120"/>
        <v>427</v>
      </c>
      <c r="J870" s="14"/>
      <c r="K870" s="14"/>
      <c r="L870" s="14"/>
      <c r="M870" s="14"/>
      <c r="N870" s="14"/>
      <c r="O870">
        <v>1054</v>
      </c>
      <c r="P870">
        <f t="shared" si="121"/>
        <v>427</v>
      </c>
      <c r="Q870">
        <f t="shared" si="122"/>
        <v>427</v>
      </c>
      <c r="R870" s="40">
        <f t="shared" si="123"/>
        <v>493.805437376182</v>
      </c>
      <c r="S870" s="41">
        <f t="shared" si="124"/>
        <v>-0.792676329026546</v>
      </c>
      <c r="T870" s="41">
        <f t="shared" si="125"/>
        <v>-0.792676329026546</v>
      </c>
    </row>
    <row r="871" spans="1:20">
      <c r="A871" s="9">
        <v>1055</v>
      </c>
      <c r="B871">
        <v>603</v>
      </c>
      <c r="D871" s="14"/>
      <c r="E871" s="14" t="str">
        <f t="shared" si="117"/>
        <v/>
      </c>
      <c r="F871" s="14" t="str">
        <f t="shared" si="118"/>
        <v/>
      </c>
      <c r="G871" s="14" t="str">
        <f>IF(E871="","",ROUND(IF(E871&lt;60,E871*$M$2,IF(E871&lt;80,425+(E871-60)*$M$3,IF(E871&lt;90,540+(E871-80)*$M$4,IF(E871&lt;110,600+(E871-90)*$M$5)))),0))</f>
        <v/>
      </c>
      <c r="H871" s="14" t="str">
        <f t="shared" si="119"/>
        <v/>
      </c>
      <c r="I871" s="14" t="str">
        <f t="shared" si="120"/>
        <v/>
      </c>
      <c r="J871" s="14"/>
      <c r="K871" s="14"/>
      <c r="L871" s="14"/>
      <c r="M871" s="14"/>
      <c r="N871" s="14"/>
      <c r="O871" s="9">
        <v>1055</v>
      </c>
      <c r="P871">
        <f t="shared" si="121"/>
        <v>603</v>
      </c>
      <c r="Q871" t="str">
        <f t="shared" si="122"/>
        <v/>
      </c>
      <c r="R871" s="40">
        <f t="shared" si="123"/>
        <v>603</v>
      </c>
      <c r="S871" s="41">
        <f t="shared" si="124"/>
        <v>0.93521064207742</v>
      </c>
      <c r="T871" s="41">
        <f t="shared" si="125"/>
        <v>0.93521064207742</v>
      </c>
    </row>
    <row r="872" spans="1:20">
      <c r="A872">
        <v>1057</v>
      </c>
      <c r="B872">
        <v>536</v>
      </c>
      <c r="C872">
        <v>464</v>
      </c>
      <c r="D872" s="14"/>
      <c r="E872" s="14" t="str">
        <f t="shared" si="117"/>
        <v/>
      </c>
      <c r="F872" s="14" t="str">
        <f t="shared" si="118"/>
        <v/>
      </c>
      <c r="G872" s="14" t="str">
        <f>IF(E872="","",ROUND(IF(E872&lt;60,E872*$M$2,IF(E872&lt;80,425+(E872-60)*$M$3,IF(E872&lt;90,540+(E872-80)*$M$4,IF(E872&lt;110,600+(E872-90)*$M$5)))),0))</f>
        <v/>
      </c>
      <c r="H872" s="14" t="str">
        <f t="shared" si="119"/>
        <v/>
      </c>
      <c r="I872" s="14">
        <f t="shared" si="120"/>
        <v>464</v>
      </c>
      <c r="J872" s="14"/>
      <c r="K872" s="14"/>
      <c r="L872" s="14"/>
      <c r="M872" s="14"/>
      <c r="N872" s="14"/>
      <c r="O872">
        <v>1057</v>
      </c>
      <c r="P872">
        <f t="shared" si="121"/>
        <v>536</v>
      </c>
      <c r="Q872">
        <f t="shared" si="122"/>
        <v>464</v>
      </c>
      <c r="R872" s="40">
        <f t="shared" si="123"/>
        <v>536.594198928685</v>
      </c>
      <c r="S872" s="41">
        <f t="shared" si="124"/>
        <v>-0.115590017953058</v>
      </c>
      <c r="T872" s="41">
        <f t="shared" si="125"/>
        <v>-0.115590017953058</v>
      </c>
    </row>
    <row r="873" spans="1:20">
      <c r="A873">
        <v>1058</v>
      </c>
      <c r="B873">
        <v>541</v>
      </c>
      <c r="C873">
        <v>464</v>
      </c>
      <c r="D873" s="14"/>
      <c r="E873" s="14" t="str">
        <f t="shared" si="117"/>
        <v/>
      </c>
      <c r="F873" s="14" t="str">
        <f t="shared" si="118"/>
        <v/>
      </c>
      <c r="G873" s="14" t="str">
        <f>IF(E873="","",ROUND(IF(E873&lt;60,E873*$M$2,IF(E873&lt;80,425+(E873-60)*$M$3,IF(E873&lt;90,540+(E873-80)*$M$4,IF(E873&lt;110,600+(E873-90)*$M$5)))),0))</f>
        <v/>
      </c>
      <c r="H873" s="14" t="str">
        <f t="shared" si="119"/>
        <v/>
      </c>
      <c r="I873" s="14">
        <f t="shared" si="120"/>
        <v>464</v>
      </c>
      <c r="J873" s="14"/>
      <c r="K873" s="14"/>
      <c r="L873" s="14"/>
      <c r="M873" s="14"/>
      <c r="N873" s="14"/>
      <c r="O873">
        <v>1058</v>
      </c>
      <c r="P873">
        <f t="shared" si="121"/>
        <v>541</v>
      </c>
      <c r="Q873">
        <f t="shared" si="122"/>
        <v>464</v>
      </c>
      <c r="R873" s="40">
        <f t="shared" si="123"/>
        <v>541</v>
      </c>
      <c r="S873" s="41">
        <f t="shared" si="124"/>
        <v>-0.0458729360262969</v>
      </c>
      <c r="T873" s="41">
        <f t="shared" si="125"/>
        <v>-0.0458729360262969</v>
      </c>
    </row>
    <row r="874" spans="1:20">
      <c r="A874">
        <v>1059</v>
      </c>
      <c r="B874">
        <v>461</v>
      </c>
      <c r="C874">
        <v>453</v>
      </c>
      <c r="D874" s="14"/>
      <c r="E874" s="14" t="str">
        <f t="shared" si="117"/>
        <v/>
      </c>
      <c r="F874" s="14" t="str">
        <f t="shared" si="118"/>
        <v/>
      </c>
      <c r="G874" s="14" t="str">
        <f>IF(E874="","",ROUND(IF(E874&lt;60,E874*$M$2,IF(E874&lt;80,425+(E874-60)*$M$3,IF(E874&lt;90,540+(E874-80)*$M$4,IF(E874&lt;110,600+(E874-90)*$M$5)))),0))</f>
        <v/>
      </c>
      <c r="H874" s="14" t="str">
        <f t="shared" si="119"/>
        <v/>
      </c>
      <c r="I874" s="14">
        <f t="shared" si="120"/>
        <v>453</v>
      </c>
      <c r="J874" s="14"/>
      <c r="K874" s="14"/>
      <c r="L874" s="14"/>
      <c r="M874" s="14"/>
      <c r="N874" s="14"/>
      <c r="O874">
        <v>1059</v>
      </c>
      <c r="P874">
        <f t="shared" si="121"/>
        <v>461</v>
      </c>
      <c r="Q874">
        <f t="shared" si="122"/>
        <v>453</v>
      </c>
      <c r="R874" s="40">
        <f t="shared" si="123"/>
        <v>523.873215764427</v>
      </c>
      <c r="S874" s="41">
        <f t="shared" si="124"/>
        <v>-0.316885948272204</v>
      </c>
      <c r="T874" s="41">
        <f t="shared" si="125"/>
        <v>-0.316885948272204</v>
      </c>
    </row>
    <row r="875" spans="1:20">
      <c r="A875">
        <v>1060</v>
      </c>
      <c r="B875">
        <v>475</v>
      </c>
      <c r="D875" s="14"/>
      <c r="E875" s="14" t="str">
        <f t="shared" si="117"/>
        <v/>
      </c>
      <c r="F875" s="14" t="str">
        <f t="shared" si="118"/>
        <v/>
      </c>
      <c r="G875" s="14" t="str">
        <f>IF(E875="","",ROUND(IF(E875&lt;60,E875*$M$2,IF(E875&lt;80,425+(E875-60)*$M$3,IF(E875&lt;90,540+(E875-80)*$M$4,IF(E875&lt;110,600+(E875-90)*$M$5)))),0))</f>
        <v/>
      </c>
      <c r="H875" s="14" t="str">
        <f t="shared" si="119"/>
        <v/>
      </c>
      <c r="I875" s="14" t="str">
        <f t="shared" si="120"/>
        <v/>
      </c>
      <c r="J875" s="14"/>
      <c r="K875" s="14"/>
      <c r="L875" s="14"/>
      <c r="M875" s="14"/>
      <c r="N875" s="14"/>
      <c r="O875">
        <v>1060</v>
      </c>
      <c r="P875">
        <f t="shared" si="121"/>
        <v>475</v>
      </c>
      <c r="Q875" t="str">
        <f t="shared" si="122"/>
        <v/>
      </c>
      <c r="R875" s="40">
        <f t="shared" si="123"/>
        <v>475</v>
      </c>
      <c r="S875" s="41">
        <f t="shared" si="124"/>
        <v>-1.09025222884638</v>
      </c>
      <c r="T875" s="41">
        <f t="shared" si="125"/>
        <v>-1.09025222884638</v>
      </c>
    </row>
    <row r="876" spans="1:20">
      <c r="A876">
        <v>1061</v>
      </c>
      <c r="B876">
        <v>511</v>
      </c>
      <c r="C876">
        <v>447</v>
      </c>
      <c r="D876" s="14"/>
      <c r="E876" s="14" t="str">
        <f t="shared" si="117"/>
        <v/>
      </c>
      <c r="F876" s="14" t="str">
        <f t="shared" si="118"/>
        <v/>
      </c>
      <c r="G876" s="14" t="str">
        <f>IF(E876="","",ROUND(IF(E876&lt;60,E876*$M$2,IF(E876&lt;80,425+(E876-60)*$M$3,IF(E876&lt;90,540+(E876-80)*$M$4,IF(E876&lt;110,600+(E876-90)*$M$5)))),0))</f>
        <v/>
      </c>
      <c r="H876" s="14" t="str">
        <f t="shared" si="119"/>
        <v/>
      </c>
      <c r="I876" s="14">
        <f t="shared" si="120"/>
        <v>447</v>
      </c>
      <c r="J876" s="14"/>
      <c r="K876" s="14"/>
      <c r="L876" s="14"/>
      <c r="M876" s="14"/>
      <c r="N876" s="14"/>
      <c r="O876">
        <v>1061</v>
      </c>
      <c r="P876">
        <f t="shared" si="121"/>
        <v>511</v>
      </c>
      <c r="Q876">
        <f t="shared" si="122"/>
        <v>447</v>
      </c>
      <c r="R876" s="40">
        <f t="shared" si="123"/>
        <v>516.934497674832</v>
      </c>
      <c r="S876" s="41">
        <f t="shared" si="124"/>
        <v>-0.426683728446284</v>
      </c>
      <c r="T876" s="41">
        <f t="shared" si="125"/>
        <v>-0.426683728446284</v>
      </c>
    </row>
    <row r="877" spans="1:20">
      <c r="A877">
        <v>1062</v>
      </c>
      <c r="B877">
        <v>595</v>
      </c>
      <c r="C877">
        <v>629</v>
      </c>
      <c r="D877" s="14"/>
      <c r="E877" s="14" t="str">
        <f t="shared" si="117"/>
        <v/>
      </c>
      <c r="F877" s="14" t="str">
        <f t="shared" si="118"/>
        <v/>
      </c>
      <c r="G877" s="14" t="str">
        <f>IF(E877="","",ROUND(IF(E877&lt;60,E877*$M$2,IF(E877&lt;80,425+(E877-60)*$M$3,IF(E877&lt;90,540+(E877-80)*$M$4,IF(E877&lt;110,600+(E877-90)*$M$5)))),0))</f>
        <v/>
      </c>
      <c r="H877" s="14" t="str">
        <f t="shared" si="119"/>
        <v/>
      </c>
      <c r="I877" s="14">
        <f t="shared" si="120"/>
        <v>629</v>
      </c>
      <c r="J877" s="14"/>
      <c r="K877" s="14"/>
      <c r="L877" s="14"/>
      <c r="M877" s="14"/>
      <c r="N877" s="14"/>
      <c r="O877">
        <v>1062</v>
      </c>
      <c r="P877">
        <f t="shared" si="121"/>
        <v>595</v>
      </c>
      <c r="Q877">
        <f t="shared" si="122"/>
        <v>629</v>
      </c>
      <c r="R877" s="40">
        <f t="shared" si="123"/>
        <v>727.408946392549</v>
      </c>
      <c r="S877" s="41">
        <f t="shared" si="124"/>
        <v>2.90384893683412</v>
      </c>
      <c r="T877" s="41">
        <f t="shared" si="125"/>
        <v>2.90384893683412</v>
      </c>
    </row>
    <row r="878" spans="1:20">
      <c r="A878">
        <v>1063</v>
      </c>
      <c r="B878">
        <v>427</v>
      </c>
      <c r="D878" s="14"/>
      <c r="E878" s="14" t="str">
        <f t="shared" si="117"/>
        <v/>
      </c>
      <c r="F878" s="14" t="str">
        <f t="shared" si="118"/>
        <v/>
      </c>
      <c r="G878" s="14" t="str">
        <f>IF(E878="","",ROUND(IF(E878&lt;60,E878*$M$2,IF(E878&lt;80,425+(E878-60)*$M$3,IF(E878&lt;90,540+(E878-80)*$M$4,IF(E878&lt;110,600+(E878-90)*$M$5)))),0))</f>
        <v/>
      </c>
      <c r="H878" s="14" t="str">
        <f t="shared" si="119"/>
        <v/>
      </c>
      <c r="I878" s="14" t="str">
        <f t="shared" si="120"/>
        <v/>
      </c>
      <c r="J878" s="14"/>
      <c r="K878" s="14"/>
      <c r="L878" s="14"/>
      <c r="M878" s="14"/>
      <c r="N878" s="14"/>
      <c r="O878">
        <v>1063</v>
      </c>
      <c r="P878">
        <f t="shared" si="121"/>
        <v>427</v>
      </c>
      <c r="Q878" t="str">
        <f t="shared" si="122"/>
        <v/>
      </c>
      <c r="R878" s="40">
        <f t="shared" si="123"/>
        <v>427</v>
      </c>
      <c r="S878" s="41">
        <f t="shared" si="124"/>
        <v>-1.84980080544281</v>
      </c>
      <c r="T878" s="41">
        <f t="shared" si="125"/>
        <v>-1.84980080544281</v>
      </c>
    </row>
    <row r="879" spans="1:20">
      <c r="A879">
        <v>1064</v>
      </c>
      <c r="B879">
        <v>434</v>
      </c>
      <c r="D879" s="14"/>
      <c r="E879" s="14" t="str">
        <f t="shared" si="117"/>
        <v/>
      </c>
      <c r="F879" s="14" t="str">
        <f t="shared" si="118"/>
        <v/>
      </c>
      <c r="G879" s="14" t="str">
        <f>IF(E879="","",ROUND(IF(E879&lt;60,E879*$M$2,IF(E879&lt;80,425+(E879-60)*$M$3,IF(E879&lt;90,540+(E879-80)*$M$4,IF(E879&lt;110,600+(E879-90)*$M$5)))),0))</f>
        <v/>
      </c>
      <c r="H879" s="14" t="str">
        <f t="shared" si="119"/>
        <v/>
      </c>
      <c r="I879" s="14" t="str">
        <f t="shared" si="120"/>
        <v/>
      </c>
      <c r="J879" s="14"/>
      <c r="K879" s="14"/>
      <c r="L879" s="14"/>
      <c r="M879" s="14"/>
      <c r="N879" s="14"/>
      <c r="O879">
        <v>1064</v>
      </c>
      <c r="P879">
        <f t="shared" si="121"/>
        <v>434</v>
      </c>
      <c r="Q879" t="str">
        <f t="shared" si="122"/>
        <v/>
      </c>
      <c r="R879" s="40">
        <f t="shared" si="123"/>
        <v>434</v>
      </c>
      <c r="S879" s="41">
        <f t="shared" si="124"/>
        <v>-1.73903330468916</v>
      </c>
      <c r="T879" s="41">
        <f t="shared" si="125"/>
        <v>-1.73903330468916</v>
      </c>
    </row>
    <row r="880" spans="1:20">
      <c r="A880">
        <v>1065</v>
      </c>
      <c r="B880">
        <v>487</v>
      </c>
      <c r="C880">
        <v>468</v>
      </c>
      <c r="D880" s="14"/>
      <c r="E880" s="14" t="str">
        <f t="shared" si="117"/>
        <v/>
      </c>
      <c r="F880" s="14" t="str">
        <f t="shared" si="118"/>
        <v/>
      </c>
      <c r="G880" s="14" t="str">
        <f>IF(E880="","",ROUND(IF(E880&lt;60,E880*$M$2,IF(E880&lt;80,425+(E880-60)*$M$3,IF(E880&lt;90,540+(E880-80)*$M$4,IF(E880&lt;110,600+(E880-90)*$M$5)))),0))</f>
        <v/>
      </c>
      <c r="H880" s="14" t="str">
        <f t="shared" si="119"/>
        <v/>
      </c>
      <c r="I880" s="14">
        <f t="shared" si="120"/>
        <v>468</v>
      </c>
      <c r="J880" s="14"/>
      <c r="K880" s="14"/>
      <c r="L880" s="14"/>
      <c r="M880" s="14"/>
      <c r="N880" s="14"/>
      <c r="O880">
        <v>1065</v>
      </c>
      <c r="P880">
        <f t="shared" si="121"/>
        <v>487</v>
      </c>
      <c r="Q880">
        <f t="shared" si="122"/>
        <v>468</v>
      </c>
      <c r="R880" s="40">
        <f t="shared" si="123"/>
        <v>541.220010988415</v>
      </c>
      <c r="S880" s="41">
        <f t="shared" si="124"/>
        <v>-0.0423914978370054</v>
      </c>
      <c r="T880" s="41">
        <f t="shared" si="125"/>
        <v>-0.0423914978370054</v>
      </c>
    </row>
    <row r="881" spans="1:20">
      <c r="A881">
        <v>1066</v>
      </c>
      <c r="B881">
        <v>451</v>
      </c>
      <c r="C881">
        <v>436</v>
      </c>
      <c r="D881" s="14"/>
      <c r="E881" s="14" t="str">
        <f t="shared" si="117"/>
        <v/>
      </c>
      <c r="F881" s="14" t="str">
        <f t="shared" si="118"/>
        <v/>
      </c>
      <c r="G881" s="14" t="str">
        <f>IF(E881="","",ROUND(IF(E881&lt;60,E881*$M$2,IF(E881&lt;80,425+(E881-60)*$M$3,IF(E881&lt;90,540+(E881-80)*$M$4,IF(E881&lt;110,600+(E881-90)*$M$5)))),0))</f>
        <v/>
      </c>
      <c r="H881" s="14" t="str">
        <f t="shared" si="119"/>
        <v/>
      </c>
      <c r="I881" s="14">
        <f t="shared" si="120"/>
        <v>436</v>
      </c>
      <c r="J881" s="14"/>
      <c r="K881" s="14"/>
      <c r="L881" s="14"/>
      <c r="M881" s="14"/>
      <c r="N881" s="14"/>
      <c r="O881">
        <v>1066</v>
      </c>
      <c r="P881">
        <f t="shared" si="121"/>
        <v>451</v>
      </c>
      <c r="Q881">
        <f t="shared" si="122"/>
        <v>436</v>
      </c>
      <c r="R881" s="40">
        <f t="shared" si="123"/>
        <v>504.213514510574</v>
      </c>
      <c r="S881" s="41">
        <f t="shared" si="124"/>
        <v>-0.627979658765428</v>
      </c>
      <c r="T881" s="41">
        <f t="shared" si="125"/>
        <v>-0.627979658765428</v>
      </c>
    </row>
    <row r="882" spans="1:20">
      <c r="A882">
        <v>1068</v>
      </c>
      <c r="B882">
        <v>572</v>
      </c>
      <c r="C882">
        <v>531</v>
      </c>
      <c r="D882" s="14"/>
      <c r="E882" s="14" t="str">
        <f t="shared" si="117"/>
        <v/>
      </c>
      <c r="F882" s="14" t="str">
        <f t="shared" si="118"/>
        <v/>
      </c>
      <c r="G882" s="14" t="str">
        <f>IF(E882="","",ROUND(IF(E882&lt;60,E882*$M$2,IF(E882&lt;80,425+(E882-60)*$M$3,IF(E882&lt;90,540+(E882-80)*$M$4,IF(E882&lt;110,600+(E882-90)*$M$5)))),0))</f>
        <v/>
      </c>
      <c r="H882" s="14" t="str">
        <f t="shared" si="119"/>
        <v/>
      </c>
      <c r="I882" s="14">
        <f t="shared" si="120"/>
        <v>531</v>
      </c>
      <c r="J882" s="14"/>
      <c r="K882" s="14"/>
      <c r="L882" s="14"/>
      <c r="M882" s="14"/>
      <c r="N882" s="14"/>
      <c r="O882">
        <v>1068</v>
      </c>
      <c r="P882">
        <f t="shared" si="121"/>
        <v>572</v>
      </c>
      <c r="Q882">
        <f t="shared" si="122"/>
        <v>531</v>
      </c>
      <c r="R882" s="40">
        <f t="shared" si="123"/>
        <v>614.076550929163</v>
      </c>
      <c r="S882" s="41">
        <f t="shared" si="124"/>
        <v>1.11048519399083</v>
      </c>
      <c r="T882" s="41">
        <f t="shared" si="125"/>
        <v>1.11048519399083</v>
      </c>
    </row>
    <row r="883" spans="1:20">
      <c r="A883">
        <v>1070</v>
      </c>
      <c r="B883">
        <v>583</v>
      </c>
      <c r="C883">
        <v>452</v>
      </c>
      <c r="D883" s="14"/>
      <c r="E883" s="14" t="str">
        <f t="shared" si="117"/>
        <v/>
      </c>
      <c r="F883" s="14" t="str">
        <f t="shared" si="118"/>
        <v/>
      </c>
      <c r="G883" s="14" t="str">
        <f>IF(E883="","",ROUND(IF(E883&lt;60,E883*$M$2,IF(E883&lt;80,425+(E883-60)*$M$3,IF(E883&lt;90,540+(E883-80)*$M$4,IF(E883&lt;110,600+(E883-90)*$M$5)))),0))</f>
        <v/>
      </c>
      <c r="H883" s="14" t="str">
        <f t="shared" si="119"/>
        <v/>
      </c>
      <c r="I883" s="14">
        <f t="shared" si="120"/>
        <v>452</v>
      </c>
      <c r="J883" s="14"/>
      <c r="K883" s="14"/>
      <c r="L883" s="14"/>
      <c r="M883" s="14"/>
      <c r="N883" s="14"/>
      <c r="O883">
        <v>1070</v>
      </c>
      <c r="P883">
        <f t="shared" si="121"/>
        <v>583</v>
      </c>
      <c r="Q883">
        <f t="shared" si="122"/>
        <v>452</v>
      </c>
      <c r="R883" s="40">
        <f t="shared" si="123"/>
        <v>583</v>
      </c>
      <c r="S883" s="41">
        <f t="shared" si="124"/>
        <v>0.618732068495576</v>
      </c>
      <c r="T883" s="41">
        <f t="shared" si="125"/>
        <v>0.618732068495576</v>
      </c>
    </row>
    <row r="884" spans="1:20">
      <c r="A884">
        <v>1072</v>
      </c>
      <c r="B884">
        <v>529</v>
      </c>
      <c r="C884">
        <v>456</v>
      </c>
      <c r="D884" s="14"/>
      <c r="E884" s="14" t="str">
        <f t="shared" si="117"/>
        <v/>
      </c>
      <c r="F884" s="14" t="str">
        <f t="shared" si="118"/>
        <v/>
      </c>
      <c r="G884" s="14" t="str">
        <f>IF(E884="","",ROUND(IF(E884&lt;60,E884*$M$2,IF(E884&lt;80,425+(E884-60)*$M$3,IF(E884&lt;90,540+(E884-80)*$M$4,IF(E884&lt;110,600+(E884-90)*$M$5)))),0))</f>
        <v/>
      </c>
      <c r="H884" s="14" t="str">
        <f t="shared" si="119"/>
        <v/>
      </c>
      <c r="I884" s="14">
        <f t="shared" si="120"/>
        <v>456</v>
      </c>
      <c r="J884" s="14"/>
      <c r="K884" s="14"/>
      <c r="L884" s="14"/>
      <c r="M884" s="14"/>
      <c r="N884" s="14"/>
      <c r="O884">
        <v>1072</v>
      </c>
      <c r="P884">
        <f t="shared" si="121"/>
        <v>529</v>
      </c>
      <c r="Q884">
        <f t="shared" si="122"/>
        <v>456</v>
      </c>
      <c r="R884" s="40">
        <f t="shared" si="123"/>
        <v>529</v>
      </c>
      <c r="S884" s="41">
        <f t="shared" si="124"/>
        <v>-0.235760080175403</v>
      </c>
      <c r="T884" s="41">
        <f t="shared" si="125"/>
        <v>-0.235760080175403</v>
      </c>
    </row>
    <row r="885" spans="1:20">
      <c r="A885">
        <v>1073</v>
      </c>
      <c r="B885">
        <v>470</v>
      </c>
      <c r="D885" s="14"/>
      <c r="E885" s="14" t="str">
        <f t="shared" si="117"/>
        <v/>
      </c>
      <c r="F885" s="14" t="str">
        <f t="shared" si="118"/>
        <v/>
      </c>
      <c r="G885" s="14" t="str">
        <f>IF(E885="","",ROUND(IF(E885&lt;60,E885*$M$2,IF(E885&lt;80,425+(E885-60)*$M$3,IF(E885&lt;90,540+(E885-80)*$M$4,IF(E885&lt;110,600+(E885-90)*$M$5)))),0))</f>
        <v/>
      </c>
      <c r="H885" s="14" t="str">
        <f t="shared" si="119"/>
        <v/>
      </c>
      <c r="I885" s="14" t="str">
        <f t="shared" si="120"/>
        <v/>
      </c>
      <c r="J885" s="14"/>
      <c r="K885" s="14"/>
      <c r="L885" s="14"/>
      <c r="M885" s="14"/>
      <c r="N885" s="14"/>
      <c r="O885">
        <v>1073</v>
      </c>
      <c r="P885">
        <f t="shared" si="121"/>
        <v>470</v>
      </c>
      <c r="Q885" t="str">
        <f t="shared" si="122"/>
        <v/>
      </c>
      <c r="R885" s="40">
        <f t="shared" si="123"/>
        <v>470</v>
      </c>
      <c r="S885" s="41">
        <f t="shared" si="124"/>
        <v>-1.16937187224184</v>
      </c>
      <c r="T885" s="41">
        <f t="shared" si="125"/>
        <v>-1.16937187224184</v>
      </c>
    </row>
    <row r="886" spans="1:20">
      <c r="A886">
        <v>1074</v>
      </c>
      <c r="B886">
        <v>446</v>
      </c>
      <c r="D886" s="14"/>
      <c r="E886" s="14" t="str">
        <f t="shared" si="117"/>
        <v/>
      </c>
      <c r="F886" s="14" t="str">
        <f t="shared" si="118"/>
        <v/>
      </c>
      <c r="G886" s="14" t="str">
        <f>IF(E886="","",ROUND(IF(E886&lt;60,E886*$M$2,IF(E886&lt;80,425+(E886-60)*$M$3,IF(E886&lt;90,540+(E886-80)*$M$4,IF(E886&lt;110,600+(E886-90)*$M$5)))),0))</f>
        <v/>
      </c>
      <c r="H886" s="14" t="str">
        <f t="shared" si="119"/>
        <v/>
      </c>
      <c r="I886" s="14" t="str">
        <f t="shared" si="120"/>
        <v/>
      </c>
      <c r="J886" s="14"/>
      <c r="K886" s="14"/>
      <c r="L886" s="14"/>
      <c r="M886" s="14"/>
      <c r="N886" s="14"/>
      <c r="O886">
        <v>1074</v>
      </c>
      <c r="P886">
        <f t="shared" si="121"/>
        <v>446</v>
      </c>
      <c r="Q886" t="str">
        <f t="shared" si="122"/>
        <v/>
      </c>
      <c r="R886" s="40">
        <f t="shared" si="123"/>
        <v>446</v>
      </c>
      <c r="S886" s="41">
        <f t="shared" si="124"/>
        <v>-1.54914616054006</v>
      </c>
      <c r="T886" s="41">
        <f t="shared" si="125"/>
        <v>-1.54914616054006</v>
      </c>
    </row>
    <row r="887" spans="1:20">
      <c r="A887">
        <v>1075</v>
      </c>
      <c r="B887">
        <v>447</v>
      </c>
      <c r="D887" s="14"/>
      <c r="E887" s="14" t="str">
        <f t="shared" si="117"/>
        <v/>
      </c>
      <c r="F887" s="14" t="str">
        <f t="shared" si="118"/>
        <v/>
      </c>
      <c r="G887" s="14" t="str">
        <f>IF(E887="","",ROUND(IF(E887&lt;60,E887*$M$2,IF(E887&lt;80,425+(E887-60)*$M$3,IF(E887&lt;90,540+(E887-80)*$M$4,IF(E887&lt;110,600+(E887-90)*$M$5)))),0))</f>
        <v/>
      </c>
      <c r="H887" s="14" t="str">
        <f t="shared" si="119"/>
        <v/>
      </c>
      <c r="I887" s="14" t="str">
        <f t="shared" si="120"/>
        <v/>
      </c>
      <c r="J887" s="14"/>
      <c r="K887" s="14"/>
      <c r="L887" s="14"/>
      <c r="M887" s="14"/>
      <c r="N887" s="14"/>
      <c r="O887">
        <v>1075</v>
      </c>
      <c r="P887">
        <f t="shared" si="121"/>
        <v>447</v>
      </c>
      <c r="Q887" t="str">
        <f t="shared" si="122"/>
        <v/>
      </c>
      <c r="R887" s="40">
        <f t="shared" si="123"/>
        <v>447</v>
      </c>
      <c r="S887" s="41">
        <f t="shared" si="124"/>
        <v>-1.53332223186096</v>
      </c>
      <c r="T887" s="41">
        <f t="shared" si="125"/>
        <v>-1.53332223186096</v>
      </c>
    </row>
    <row r="888" spans="1:20">
      <c r="A888">
        <v>1076</v>
      </c>
      <c r="B888">
        <v>580</v>
      </c>
      <c r="D888" s="14"/>
      <c r="E888" s="14" t="str">
        <f t="shared" si="117"/>
        <v/>
      </c>
      <c r="F888" s="14" t="str">
        <f t="shared" si="118"/>
        <v/>
      </c>
      <c r="G888" s="14" t="str">
        <f>IF(E888="","",ROUND(IF(E888&lt;60,E888*$M$2,IF(E888&lt;80,425+(E888-60)*$M$3,IF(E888&lt;90,540+(E888-80)*$M$4,IF(E888&lt;110,600+(E888-90)*$M$5)))),0))</f>
        <v/>
      </c>
      <c r="H888" s="14" t="str">
        <f t="shared" si="119"/>
        <v/>
      </c>
      <c r="I888" s="14" t="str">
        <f t="shared" si="120"/>
        <v/>
      </c>
      <c r="J888" s="14"/>
      <c r="K888" s="14"/>
      <c r="L888" s="14"/>
      <c r="M888" s="14"/>
      <c r="N888" s="14"/>
      <c r="O888">
        <v>1076</v>
      </c>
      <c r="P888">
        <f t="shared" si="121"/>
        <v>580</v>
      </c>
      <c r="Q888" t="str">
        <f t="shared" si="122"/>
        <v/>
      </c>
      <c r="R888" s="40">
        <f t="shared" si="123"/>
        <v>580</v>
      </c>
      <c r="S888" s="41">
        <f t="shared" si="124"/>
        <v>0.571260282458299</v>
      </c>
      <c r="T888" s="41">
        <f t="shared" si="125"/>
        <v>0.571260282458299</v>
      </c>
    </row>
    <row r="889" spans="1:20">
      <c r="A889">
        <v>1077</v>
      </c>
      <c r="B889">
        <v>476</v>
      </c>
      <c r="C889">
        <v>478</v>
      </c>
      <c r="D889" s="14"/>
      <c r="E889" s="14" t="str">
        <f t="shared" si="117"/>
        <v/>
      </c>
      <c r="F889" s="14" t="str">
        <f t="shared" si="118"/>
        <v/>
      </c>
      <c r="G889" s="14" t="str">
        <f>IF(E889="","",ROUND(IF(E889&lt;60,E889*$M$2,IF(E889&lt;80,425+(E889-60)*$M$3,IF(E889&lt;90,540+(E889-80)*$M$4,IF(E889&lt;110,600+(E889-90)*$M$5)))),0))</f>
        <v/>
      </c>
      <c r="H889" s="14" t="str">
        <f t="shared" si="119"/>
        <v/>
      </c>
      <c r="I889" s="14">
        <f t="shared" si="120"/>
        <v>478</v>
      </c>
      <c r="J889" s="14"/>
      <c r="K889" s="14"/>
      <c r="L889" s="14"/>
      <c r="M889" s="14"/>
      <c r="N889" s="14"/>
      <c r="O889">
        <v>1077</v>
      </c>
      <c r="P889">
        <f t="shared" si="121"/>
        <v>476</v>
      </c>
      <c r="Q889">
        <f t="shared" si="122"/>
        <v>478</v>
      </c>
      <c r="R889" s="40">
        <f t="shared" si="123"/>
        <v>552.78454113774</v>
      </c>
      <c r="S889" s="41">
        <f t="shared" si="124"/>
        <v>0.140604802453125</v>
      </c>
      <c r="T889" s="41">
        <f t="shared" si="125"/>
        <v>0.140604802453125</v>
      </c>
    </row>
    <row r="890" spans="1:20">
      <c r="A890">
        <v>1078</v>
      </c>
      <c r="B890">
        <v>457</v>
      </c>
      <c r="D890" s="14"/>
      <c r="E890" s="14" t="str">
        <f t="shared" si="117"/>
        <v/>
      </c>
      <c r="F890" s="14" t="str">
        <f t="shared" si="118"/>
        <v/>
      </c>
      <c r="G890" s="14" t="str">
        <f>IF(E890="","",ROUND(IF(E890&lt;60,E890*$M$2,IF(E890&lt;80,425+(E890-60)*$M$3,IF(E890&lt;90,540+(E890-80)*$M$4,IF(E890&lt;110,600+(E890-90)*$M$5)))),0))</f>
        <v/>
      </c>
      <c r="H890" s="14" t="str">
        <f t="shared" si="119"/>
        <v/>
      </c>
      <c r="I890" s="14" t="str">
        <f t="shared" si="120"/>
        <v/>
      </c>
      <c r="J890" s="14"/>
      <c r="K890" s="14"/>
      <c r="L890" s="14"/>
      <c r="M890" s="14"/>
      <c r="N890" s="14"/>
      <c r="O890">
        <v>1078</v>
      </c>
      <c r="P890">
        <f t="shared" si="121"/>
        <v>457</v>
      </c>
      <c r="Q890" t="str">
        <f t="shared" si="122"/>
        <v/>
      </c>
      <c r="R890" s="40">
        <f t="shared" si="123"/>
        <v>457</v>
      </c>
      <c r="S890" s="41">
        <f t="shared" si="124"/>
        <v>-1.37508294507004</v>
      </c>
      <c r="T890" s="41">
        <f t="shared" si="125"/>
        <v>-1.37508294507004</v>
      </c>
    </row>
    <row r="891" spans="1:20">
      <c r="A891">
        <v>1080</v>
      </c>
      <c r="B891">
        <v>556</v>
      </c>
      <c r="C891">
        <v>577</v>
      </c>
      <c r="D891" s="14"/>
      <c r="E891" s="14" t="str">
        <f t="shared" si="117"/>
        <v/>
      </c>
      <c r="F891" s="14" t="str">
        <f t="shared" si="118"/>
        <v/>
      </c>
      <c r="G891" s="14" t="str">
        <f>IF(E891="","",ROUND(IF(E891&lt;60,E891*$M$2,IF(E891&lt;80,425+(E891-60)*$M$3,IF(E891&lt;90,540+(E891-80)*$M$4,IF(E891&lt;110,600+(E891-90)*$M$5)))),0))</f>
        <v/>
      </c>
      <c r="H891" s="14" t="str">
        <f t="shared" si="119"/>
        <v/>
      </c>
      <c r="I891" s="14">
        <f t="shared" si="120"/>
        <v>577</v>
      </c>
      <c r="J891" s="14"/>
      <c r="K891" s="14"/>
      <c r="L891" s="14"/>
      <c r="M891" s="14"/>
      <c r="N891" s="14"/>
      <c r="O891">
        <v>1080</v>
      </c>
      <c r="P891">
        <f t="shared" si="121"/>
        <v>556</v>
      </c>
      <c r="Q891">
        <f t="shared" si="122"/>
        <v>577</v>
      </c>
      <c r="R891" s="40">
        <f t="shared" si="123"/>
        <v>667.273389616058</v>
      </c>
      <c r="S891" s="41">
        <f t="shared" si="124"/>
        <v>1.95226817532543</v>
      </c>
      <c r="T891" s="41">
        <f t="shared" si="125"/>
        <v>1.95226817532543</v>
      </c>
    </row>
    <row r="892" spans="1:20">
      <c r="A892">
        <v>1082</v>
      </c>
      <c r="D892" s="14"/>
      <c r="E892" s="14" t="str">
        <f t="shared" si="117"/>
        <v/>
      </c>
      <c r="F892" s="14" t="str">
        <f t="shared" si="118"/>
        <v/>
      </c>
      <c r="G892" s="14" t="str">
        <f>IF(E892="","",ROUND(IF(E892&lt;60,E892*$M$2,IF(E892&lt;80,425+(E892-60)*$M$3,IF(E892&lt;90,540+(E892-80)*$M$4,IF(E892&lt;110,600+(E892-90)*$M$5)))),0))</f>
        <v/>
      </c>
      <c r="H892" s="14" t="str">
        <f t="shared" si="119"/>
        <v/>
      </c>
      <c r="I892" s="14" t="str">
        <f t="shared" si="120"/>
        <v/>
      </c>
      <c r="J892" s="14"/>
      <c r="K892" s="14"/>
      <c r="L892" s="14"/>
      <c r="M892" s="14"/>
      <c r="N892" s="14"/>
      <c r="O892">
        <v>1082</v>
      </c>
      <c r="P892" t="str">
        <f t="shared" si="121"/>
        <v/>
      </c>
      <c r="Q892" t="str">
        <f t="shared" si="122"/>
        <v/>
      </c>
      <c r="R892" s="40" t="str">
        <f t="shared" si="123"/>
        <v/>
      </c>
      <c r="S892" s="41" t="str">
        <f t="shared" si="124"/>
        <v/>
      </c>
      <c r="T892" s="41">
        <f t="shared" si="125"/>
        <v>-0.0423914978370054</v>
      </c>
    </row>
    <row r="893" spans="1:20">
      <c r="A893">
        <v>1083</v>
      </c>
      <c r="B893">
        <v>498</v>
      </c>
      <c r="D893" s="14"/>
      <c r="E893" s="14" t="str">
        <f t="shared" si="117"/>
        <v/>
      </c>
      <c r="F893" s="14" t="str">
        <f t="shared" si="118"/>
        <v/>
      </c>
      <c r="G893" s="14" t="str">
        <f>IF(E893="","",ROUND(IF(E893&lt;60,E893*$M$2,IF(E893&lt;80,425+(E893-60)*$M$3,IF(E893&lt;90,540+(E893-80)*$M$4,IF(E893&lt;110,600+(E893-90)*$M$5)))),0))</f>
        <v/>
      </c>
      <c r="H893" s="14" t="str">
        <f t="shared" si="119"/>
        <v/>
      </c>
      <c r="I893" s="14" t="str">
        <f t="shared" si="120"/>
        <v/>
      </c>
      <c r="J893" s="14"/>
      <c r="K893" s="14"/>
      <c r="L893" s="14"/>
      <c r="M893" s="14"/>
      <c r="N893" s="14"/>
      <c r="O893">
        <v>1083</v>
      </c>
      <c r="P893">
        <f t="shared" si="121"/>
        <v>498</v>
      </c>
      <c r="Q893" t="str">
        <f t="shared" si="122"/>
        <v/>
      </c>
      <c r="R893" s="40">
        <f t="shared" si="123"/>
        <v>498</v>
      </c>
      <c r="S893" s="41">
        <f t="shared" si="124"/>
        <v>-0.726301869227262</v>
      </c>
      <c r="T893" s="41">
        <f t="shared" si="125"/>
        <v>-0.726301869227262</v>
      </c>
    </row>
    <row r="894" spans="1:20">
      <c r="A894">
        <v>1084</v>
      </c>
      <c r="B894">
        <v>543</v>
      </c>
      <c r="C894">
        <v>453</v>
      </c>
      <c r="D894" s="14"/>
      <c r="E894" s="14" t="str">
        <f t="shared" si="117"/>
        <v/>
      </c>
      <c r="F894" s="14" t="str">
        <f t="shared" si="118"/>
        <v/>
      </c>
      <c r="G894" s="14" t="str">
        <f>IF(E894="","",ROUND(IF(E894&lt;60,E894*$M$2,IF(E894&lt;80,425+(E894-60)*$M$3,IF(E894&lt;90,540+(E894-80)*$M$4,IF(E894&lt;110,600+(E894-90)*$M$5)))),0))</f>
        <v/>
      </c>
      <c r="H894" s="14" t="str">
        <f t="shared" si="119"/>
        <v/>
      </c>
      <c r="I894" s="14">
        <f t="shared" si="120"/>
        <v>453</v>
      </c>
      <c r="J894" s="14"/>
      <c r="K894" s="14"/>
      <c r="L894" s="14"/>
      <c r="M894" s="14"/>
      <c r="N894" s="14"/>
      <c r="O894">
        <v>1084</v>
      </c>
      <c r="P894">
        <f t="shared" si="121"/>
        <v>543</v>
      </c>
      <c r="Q894">
        <f t="shared" si="122"/>
        <v>453</v>
      </c>
      <c r="R894" s="40">
        <f t="shared" si="123"/>
        <v>543</v>
      </c>
      <c r="S894" s="41">
        <f t="shared" si="124"/>
        <v>-0.0142250786681125</v>
      </c>
      <c r="T894" s="41">
        <f t="shared" si="125"/>
        <v>-0.0142250786681125</v>
      </c>
    </row>
    <row r="895" spans="1:20">
      <c r="A895">
        <v>1086</v>
      </c>
      <c r="B895">
        <v>561</v>
      </c>
      <c r="C895">
        <v>507</v>
      </c>
      <c r="D895" s="14"/>
      <c r="E895" s="14" t="str">
        <f t="shared" si="117"/>
        <v/>
      </c>
      <c r="F895" s="14" t="str">
        <f t="shared" si="118"/>
        <v/>
      </c>
      <c r="G895" s="14" t="str">
        <f>IF(E895="","",ROUND(IF(E895&lt;60,E895*$M$2,IF(E895&lt;80,425+(E895-60)*$M$3,IF(E895&lt;90,540+(E895-80)*$M$4,IF(E895&lt;110,600+(E895-90)*$M$5)))),0))</f>
        <v/>
      </c>
      <c r="H895" s="14" t="str">
        <f t="shared" si="119"/>
        <v/>
      </c>
      <c r="I895" s="14">
        <f t="shared" si="120"/>
        <v>507</v>
      </c>
      <c r="J895" s="14"/>
      <c r="K895" s="14"/>
      <c r="L895" s="14"/>
      <c r="M895" s="14"/>
      <c r="N895" s="14"/>
      <c r="O895">
        <v>1086</v>
      </c>
      <c r="P895">
        <f t="shared" si="121"/>
        <v>561</v>
      </c>
      <c r="Q895">
        <f t="shared" si="122"/>
        <v>507</v>
      </c>
      <c r="R895" s="40">
        <f t="shared" si="123"/>
        <v>586.321678570783</v>
      </c>
      <c r="S895" s="41">
        <f t="shared" si="124"/>
        <v>0.671294073294509</v>
      </c>
      <c r="T895" s="41">
        <f t="shared" si="125"/>
        <v>0.671294073294509</v>
      </c>
    </row>
    <row r="896" spans="1:20">
      <c r="A896">
        <v>1087</v>
      </c>
      <c r="B896">
        <v>572</v>
      </c>
      <c r="D896" s="14"/>
      <c r="E896" s="14" t="str">
        <f t="shared" si="117"/>
        <v/>
      </c>
      <c r="F896" s="14" t="str">
        <f t="shared" si="118"/>
        <v/>
      </c>
      <c r="G896" s="14" t="str">
        <f>IF(E896="","",ROUND(IF(E896&lt;60,E896*$M$2,IF(E896&lt;80,425+(E896-60)*$M$3,IF(E896&lt;90,540+(E896-80)*$M$4,IF(E896&lt;110,600+(E896-90)*$M$5)))),0))</f>
        <v/>
      </c>
      <c r="H896" s="14" t="str">
        <f t="shared" si="119"/>
        <v/>
      </c>
      <c r="I896" s="14" t="str">
        <f t="shared" si="120"/>
        <v/>
      </c>
      <c r="J896" s="14"/>
      <c r="K896" s="14"/>
      <c r="L896" s="14"/>
      <c r="M896" s="14"/>
      <c r="N896" s="14"/>
      <c r="O896">
        <v>1087</v>
      </c>
      <c r="P896">
        <f t="shared" si="121"/>
        <v>572</v>
      </c>
      <c r="Q896" t="str">
        <f t="shared" si="122"/>
        <v/>
      </c>
      <c r="R896" s="40">
        <f t="shared" si="123"/>
        <v>572</v>
      </c>
      <c r="S896" s="41">
        <f t="shared" si="124"/>
        <v>0.444668853025561</v>
      </c>
      <c r="T896" s="41">
        <f t="shared" si="125"/>
        <v>0.444668853025561</v>
      </c>
    </row>
    <row r="897" spans="1:20">
      <c r="A897">
        <v>1088</v>
      </c>
      <c r="B897">
        <v>500</v>
      </c>
      <c r="C897">
        <v>433</v>
      </c>
      <c r="D897" s="14"/>
      <c r="E897" s="14" t="str">
        <f t="shared" si="117"/>
        <v/>
      </c>
      <c r="F897" s="14" t="str">
        <f t="shared" si="118"/>
        <v/>
      </c>
      <c r="G897" s="14" t="str">
        <f>IF(E897="","",ROUND(IF(E897&lt;60,E897*$M$2,IF(E897&lt;80,425+(E897-60)*$M$3,IF(E897&lt;90,540+(E897-80)*$M$4,IF(E897&lt;110,600+(E897-90)*$M$5)))),0))</f>
        <v/>
      </c>
      <c r="H897" s="14" t="str">
        <f t="shared" si="119"/>
        <v/>
      </c>
      <c r="I897" s="14">
        <f t="shared" si="120"/>
        <v>433</v>
      </c>
      <c r="J897" s="14"/>
      <c r="K897" s="14"/>
      <c r="L897" s="14"/>
      <c r="M897" s="14"/>
      <c r="N897" s="14"/>
      <c r="O897">
        <v>1088</v>
      </c>
      <c r="P897">
        <f t="shared" si="121"/>
        <v>500</v>
      </c>
      <c r="Q897">
        <f t="shared" si="122"/>
        <v>433</v>
      </c>
      <c r="R897" s="40">
        <f t="shared" si="123"/>
        <v>500.744155465777</v>
      </c>
      <c r="S897" s="41">
        <f t="shared" si="124"/>
        <v>-0.682878548852467</v>
      </c>
      <c r="T897" s="41">
        <f t="shared" si="125"/>
        <v>-0.682878548852467</v>
      </c>
    </row>
    <row r="898" spans="1:20">
      <c r="A898">
        <v>1089</v>
      </c>
      <c r="B898">
        <v>438</v>
      </c>
      <c r="D898" s="14"/>
      <c r="E898" s="14" t="str">
        <f t="shared" si="117"/>
        <v/>
      </c>
      <c r="F898" s="14" t="str">
        <f t="shared" si="118"/>
        <v/>
      </c>
      <c r="G898" s="14" t="str">
        <f>IF(E898="","",ROUND(IF(E898&lt;60,E898*$M$2,IF(E898&lt;80,425+(E898-60)*$M$3,IF(E898&lt;90,540+(E898-80)*$M$4,IF(E898&lt;110,600+(E898-90)*$M$5)))),0))</f>
        <v/>
      </c>
      <c r="H898" s="14" t="str">
        <f t="shared" si="119"/>
        <v/>
      </c>
      <c r="I898" s="14" t="str">
        <f t="shared" si="120"/>
        <v/>
      </c>
      <c r="J898" s="14"/>
      <c r="K898" s="14"/>
      <c r="L898" s="14"/>
      <c r="M898" s="14"/>
      <c r="N898" s="14"/>
      <c r="O898">
        <v>1089</v>
      </c>
      <c r="P898">
        <f t="shared" si="121"/>
        <v>438</v>
      </c>
      <c r="Q898" t="str">
        <f t="shared" si="122"/>
        <v/>
      </c>
      <c r="R898" s="40">
        <f t="shared" si="123"/>
        <v>438</v>
      </c>
      <c r="S898" s="41">
        <f t="shared" si="124"/>
        <v>-1.67573758997279</v>
      </c>
      <c r="T898" s="41">
        <f t="shared" si="125"/>
        <v>-1.67573758997279</v>
      </c>
    </row>
    <row r="899" spans="1:20">
      <c r="A899">
        <v>1090</v>
      </c>
      <c r="B899">
        <v>437</v>
      </c>
      <c r="C899">
        <v>426</v>
      </c>
      <c r="D899" s="14"/>
      <c r="E899" s="14" t="str">
        <f t="shared" ref="E899:E962" si="126">IF(D899&gt;60,D899,"")</f>
        <v/>
      </c>
      <c r="F899" s="14" t="str">
        <f t="shared" ref="F899:F962" si="127">IF(AND(D899&gt;0,D899&lt;=10),D899,"")</f>
        <v/>
      </c>
      <c r="G899" s="14" t="str">
        <f>IF(E899="","",ROUND(IF(E899&lt;60,E899*$M$2,IF(E899&lt;80,425+(E899-60)*$M$3,IF(E899&lt;90,540+(E899-80)*$M$4,IF(E899&lt;110,600+(E899-90)*$M$5)))),0))</f>
        <v/>
      </c>
      <c r="H899" s="14" t="str">
        <f t="shared" ref="H899:H962" si="128">IF(F899=7,650,"")</f>
        <v/>
      </c>
      <c r="I899" s="14">
        <f t="shared" ref="I899:I962" si="129">IF(MAX(C899,G899,H899)&lt;&gt;0,MAX(C899,G899,H899),"")</f>
        <v>426</v>
      </c>
      <c r="J899" s="14"/>
      <c r="K899" s="14"/>
      <c r="L899" s="14"/>
      <c r="M899" s="14"/>
      <c r="N899" s="14"/>
      <c r="O899">
        <v>1090</v>
      </c>
      <c r="P899">
        <f t="shared" ref="P899:P962" si="130">IF(B899&lt;&gt;"",B899,"")</f>
        <v>437</v>
      </c>
      <c r="Q899">
        <f t="shared" ref="Q899:Q962" si="131">IF(C899&lt;&gt;"",C899,"")</f>
        <v>426</v>
      </c>
      <c r="R899" s="40">
        <f t="shared" ref="R899:R962" si="132">IF(Q899="",P899,MAX(P899,Q899*$M$17))</f>
        <v>492.648984361249</v>
      </c>
      <c r="S899" s="41">
        <f t="shared" ref="S899:S962" si="133">IF(R899="","",(R899-$R$980)/$R$981)</f>
        <v>-0.81097595905556</v>
      </c>
      <c r="T899" s="41">
        <f t="shared" ref="T899:T962" si="134">IF(S899&lt;&gt;"",S899,$S$980)</f>
        <v>-0.81097595905556</v>
      </c>
    </row>
    <row r="900" spans="1:20">
      <c r="A900">
        <v>1091</v>
      </c>
      <c r="B900">
        <v>545</v>
      </c>
      <c r="C900">
        <v>551</v>
      </c>
      <c r="D900" s="14"/>
      <c r="E900" s="14" t="str">
        <f t="shared" si="126"/>
        <v/>
      </c>
      <c r="F900" s="14" t="str">
        <f t="shared" si="127"/>
        <v/>
      </c>
      <c r="G900" s="14" t="str">
        <f>IF(E900="","",ROUND(IF(E900&lt;60,E900*$M$2,IF(E900&lt;80,425+(E900-60)*$M$3,IF(E900&lt;90,540+(E900-80)*$M$4,IF(E900&lt;110,600+(E900-90)*$M$5)))),0))</f>
        <v/>
      </c>
      <c r="H900" s="14" t="str">
        <f t="shared" si="128"/>
        <v/>
      </c>
      <c r="I900" s="14">
        <f t="shared" si="129"/>
        <v>551</v>
      </c>
      <c r="J900" s="14"/>
      <c r="K900" s="14"/>
      <c r="L900" s="14"/>
      <c r="M900" s="14"/>
      <c r="N900" s="14"/>
      <c r="O900">
        <v>1091</v>
      </c>
      <c r="P900">
        <f t="shared" si="130"/>
        <v>545</v>
      </c>
      <c r="Q900">
        <f t="shared" si="131"/>
        <v>551</v>
      </c>
      <c r="R900" s="40">
        <f t="shared" si="132"/>
        <v>637.205611227813</v>
      </c>
      <c r="S900" s="41">
        <f t="shared" si="133"/>
        <v>1.47647779457109</v>
      </c>
      <c r="T900" s="41">
        <f t="shared" si="134"/>
        <v>1.47647779457109</v>
      </c>
    </row>
    <row r="901" spans="1:20">
      <c r="A901">
        <v>1092</v>
      </c>
      <c r="B901">
        <v>544</v>
      </c>
      <c r="C901">
        <v>539</v>
      </c>
      <c r="D901" s="14"/>
      <c r="E901" s="14" t="str">
        <f t="shared" si="126"/>
        <v/>
      </c>
      <c r="F901" s="14" t="str">
        <f t="shared" si="127"/>
        <v/>
      </c>
      <c r="G901" s="14" t="str">
        <f>IF(E901="","",ROUND(IF(E901&lt;60,E901*$M$2,IF(E901&lt;80,425+(E901-60)*$M$3,IF(E901&lt;90,540+(E901-80)*$M$4,IF(E901&lt;110,600+(E901-90)*$M$5)))),0))</f>
        <v/>
      </c>
      <c r="H901" s="14" t="str">
        <f t="shared" si="128"/>
        <v/>
      </c>
      <c r="I901" s="14">
        <f t="shared" si="129"/>
        <v>539</v>
      </c>
      <c r="J901" s="14"/>
      <c r="K901" s="14"/>
      <c r="L901" s="14"/>
      <c r="M901" s="14"/>
      <c r="N901" s="14"/>
      <c r="O901">
        <v>1092</v>
      </c>
      <c r="P901">
        <f t="shared" si="130"/>
        <v>544</v>
      </c>
      <c r="Q901">
        <f t="shared" si="131"/>
        <v>539</v>
      </c>
      <c r="R901" s="40">
        <f t="shared" si="132"/>
        <v>623.328175048623</v>
      </c>
      <c r="S901" s="41">
        <f t="shared" si="133"/>
        <v>1.25688223422293</v>
      </c>
      <c r="T901" s="41">
        <f t="shared" si="134"/>
        <v>1.25688223422293</v>
      </c>
    </row>
    <row r="902" spans="1:20">
      <c r="A902">
        <v>1093</v>
      </c>
      <c r="B902">
        <v>457</v>
      </c>
      <c r="D902" s="14"/>
      <c r="E902" s="14" t="str">
        <f t="shared" si="126"/>
        <v/>
      </c>
      <c r="F902" s="14" t="str">
        <f t="shared" si="127"/>
        <v/>
      </c>
      <c r="G902" s="14" t="str">
        <f>IF(E902="","",ROUND(IF(E902&lt;60,E902*$M$2,IF(E902&lt;80,425+(E902-60)*$M$3,IF(E902&lt;90,540+(E902-80)*$M$4,IF(E902&lt;110,600+(E902-90)*$M$5)))),0))</f>
        <v/>
      </c>
      <c r="H902" s="14" t="str">
        <f t="shared" si="128"/>
        <v/>
      </c>
      <c r="I902" s="14" t="str">
        <f t="shared" si="129"/>
        <v/>
      </c>
      <c r="J902" s="14"/>
      <c r="K902" s="14"/>
      <c r="L902" s="14"/>
      <c r="M902" s="14"/>
      <c r="N902" s="14"/>
      <c r="O902">
        <v>1093</v>
      </c>
      <c r="P902">
        <f t="shared" si="130"/>
        <v>457</v>
      </c>
      <c r="Q902" t="str">
        <f t="shared" si="131"/>
        <v/>
      </c>
      <c r="R902" s="40">
        <f t="shared" si="132"/>
        <v>457</v>
      </c>
      <c r="S902" s="41">
        <f t="shared" si="133"/>
        <v>-1.37508294507004</v>
      </c>
      <c r="T902" s="41">
        <f t="shared" si="134"/>
        <v>-1.37508294507004</v>
      </c>
    </row>
    <row r="903" spans="1:20">
      <c r="A903">
        <v>1094</v>
      </c>
      <c r="B903">
        <v>469</v>
      </c>
      <c r="D903" s="14"/>
      <c r="E903" s="14" t="str">
        <f t="shared" si="126"/>
        <v/>
      </c>
      <c r="F903" s="14" t="str">
        <f t="shared" si="127"/>
        <v/>
      </c>
      <c r="G903" s="14" t="str">
        <f>IF(E903="","",ROUND(IF(E903&lt;60,E903*$M$2,IF(E903&lt;80,425+(E903-60)*$M$3,IF(E903&lt;90,540+(E903-80)*$M$4,IF(E903&lt;110,600+(E903-90)*$M$5)))),0))</f>
        <v/>
      </c>
      <c r="H903" s="14" t="str">
        <f t="shared" si="128"/>
        <v/>
      </c>
      <c r="I903" s="14" t="str">
        <f t="shared" si="129"/>
        <v/>
      </c>
      <c r="J903" s="14"/>
      <c r="K903" s="14"/>
      <c r="L903" s="14"/>
      <c r="M903" s="14"/>
      <c r="N903" s="14"/>
      <c r="O903">
        <v>1094</v>
      </c>
      <c r="P903">
        <f t="shared" si="130"/>
        <v>469</v>
      </c>
      <c r="Q903" t="str">
        <f t="shared" si="131"/>
        <v/>
      </c>
      <c r="R903" s="40">
        <f t="shared" si="132"/>
        <v>469</v>
      </c>
      <c r="S903" s="41">
        <f t="shared" si="133"/>
        <v>-1.18519580092094</v>
      </c>
      <c r="T903" s="41">
        <f t="shared" si="134"/>
        <v>-1.18519580092094</v>
      </c>
    </row>
    <row r="904" spans="1:20">
      <c r="A904">
        <v>1095</v>
      </c>
      <c r="B904">
        <v>541</v>
      </c>
      <c r="D904" s="14"/>
      <c r="E904" s="14" t="str">
        <f t="shared" si="126"/>
        <v/>
      </c>
      <c r="F904" s="14" t="str">
        <f t="shared" si="127"/>
        <v/>
      </c>
      <c r="G904" s="14" t="str">
        <f>IF(E904="","",ROUND(IF(E904&lt;60,E904*$M$2,IF(E904&lt;80,425+(E904-60)*$M$3,IF(E904&lt;90,540+(E904-80)*$M$4,IF(E904&lt;110,600+(E904-90)*$M$5)))),0))</f>
        <v/>
      </c>
      <c r="H904" s="14" t="str">
        <f t="shared" si="128"/>
        <v/>
      </c>
      <c r="I904" s="14" t="str">
        <f t="shared" si="129"/>
        <v/>
      </c>
      <c r="J904" s="14"/>
      <c r="K904" s="14"/>
      <c r="L904" s="14"/>
      <c r="M904" s="14"/>
      <c r="N904" s="14"/>
      <c r="O904">
        <v>1095</v>
      </c>
      <c r="P904">
        <f t="shared" si="130"/>
        <v>541</v>
      </c>
      <c r="Q904" t="str">
        <f t="shared" si="131"/>
        <v/>
      </c>
      <c r="R904" s="40">
        <f t="shared" si="132"/>
        <v>541</v>
      </c>
      <c r="S904" s="41">
        <f t="shared" si="133"/>
        <v>-0.0458729360262969</v>
      </c>
      <c r="T904" s="41">
        <f t="shared" si="134"/>
        <v>-0.0458729360262969</v>
      </c>
    </row>
    <row r="905" spans="1:20">
      <c r="A905">
        <v>1096</v>
      </c>
      <c r="B905">
        <v>583</v>
      </c>
      <c r="C905">
        <v>541</v>
      </c>
      <c r="D905" s="14"/>
      <c r="E905" s="14" t="str">
        <f t="shared" si="126"/>
        <v/>
      </c>
      <c r="F905" s="14" t="str">
        <f t="shared" si="127"/>
        <v/>
      </c>
      <c r="G905" s="14" t="str">
        <f>IF(E905="","",ROUND(IF(E905&lt;60,E905*$M$2,IF(E905&lt;80,425+(E905-60)*$M$3,IF(E905&lt;90,540+(E905-80)*$M$4,IF(E905&lt;110,600+(E905-90)*$M$5)))),0))</f>
        <v/>
      </c>
      <c r="H905" s="14" t="str">
        <f t="shared" si="128"/>
        <v/>
      </c>
      <c r="I905" s="14">
        <f t="shared" si="129"/>
        <v>541</v>
      </c>
      <c r="J905" s="14"/>
      <c r="K905" s="14"/>
      <c r="L905" s="14"/>
      <c r="M905" s="14"/>
      <c r="N905" s="14"/>
      <c r="O905">
        <v>1096</v>
      </c>
      <c r="P905">
        <f t="shared" si="130"/>
        <v>583</v>
      </c>
      <c r="Q905">
        <f t="shared" si="131"/>
        <v>541</v>
      </c>
      <c r="R905" s="40">
        <f t="shared" si="132"/>
        <v>625.641081078488</v>
      </c>
      <c r="S905" s="41">
        <f t="shared" si="133"/>
        <v>1.29348149428096</v>
      </c>
      <c r="T905" s="41">
        <f t="shared" si="134"/>
        <v>1.29348149428096</v>
      </c>
    </row>
    <row r="906" spans="1:20">
      <c r="A906">
        <v>1097</v>
      </c>
      <c r="B906">
        <v>500</v>
      </c>
      <c r="C906">
        <v>453</v>
      </c>
      <c r="D906" s="14"/>
      <c r="E906" s="14" t="str">
        <f t="shared" si="126"/>
        <v/>
      </c>
      <c r="F906" s="14" t="str">
        <f t="shared" si="127"/>
        <v/>
      </c>
      <c r="G906" s="14" t="str">
        <f>IF(E906="","",ROUND(IF(E906&lt;60,E906*$M$2,IF(E906&lt;80,425+(E906-60)*$M$3,IF(E906&lt;90,540+(E906-80)*$M$4,IF(E906&lt;110,600+(E906-90)*$M$5)))),0))</f>
        <v/>
      </c>
      <c r="H906" s="14" t="str">
        <f t="shared" si="128"/>
        <v/>
      </c>
      <c r="I906" s="14">
        <f t="shared" si="129"/>
        <v>453</v>
      </c>
      <c r="J906" s="14"/>
      <c r="K906" s="14"/>
      <c r="L906" s="14"/>
      <c r="M906" s="14"/>
      <c r="N906" s="14"/>
      <c r="O906">
        <v>1097</v>
      </c>
      <c r="P906">
        <f t="shared" si="130"/>
        <v>500</v>
      </c>
      <c r="Q906">
        <f t="shared" si="131"/>
        <v>453</v>
      </c>
      <c r="R906" s="40">
        <f t="shared" si="132"/>
        <v>523.873215764427</v>
      </c>
      <c r="S906" s="41">
        <f t="shared" si="133"/>
        <v>-0.316885948272204</v>
      </c>
      <c r="T906" s="41">
        <f t="shared" si="134"/>
        <v>-0.316885948272204</v>
      </c>
    </row>
    <row r="907" spans="1:20">
      <c r="A907">
        <v>1098</v>
      </c>
      <c r="B907">
        <v>590</v>
      </c>
      <c r="D907" s="14"/>
      <c r="E907" s="14" t="str">
        <f t="shared" si="126"/>
        <v/>
      </c>
      <c r="F907" s="14" t="str">
        <f t="shared" si="127"/>
        <v/>
      </c>
      <c r="G907" s="14" t="str">
        <f>IF(E907="","",ROUND(IF(E907&lt;60,E907*$M$2,IF(E907&lt;80,425+(E907-60)*$M$3,IF(E907&lt;90,540+(E907-80)*$M$4,IF(E907&lt;110,600+(E907-90)*$M$5)))),0))</f>
        <v/>
      </c>
      <c r="H907" s="14" t="str">
        <f t="shared" si="128"/>
        <v/>
      </c>
      <c r="I907" s="14" t="str">
        <f t="shared" si="129"/>
        <v/>
      </c>
      <c r="J907" s="14"/>
      <c r="K907" s="14"/>
      <c r="L907" s="14"/>
      <c r="M907" s="14"/>
      <c r="N907" s="14"/>
      <c r="O907">
        <v>1098</v>
      </c>
      <c r="P907">
        <f t="shared" si="130"/>
        <v>590</v>
      </c>
      <c r="Q907" t="str">
        <f t="shared" si="131"/>
        <v/>
      </c>
      <c r="R907" s="40">
        <f t="shared" si="132"/>
        <v>590</v>
      </c>
      <c r="S907" s="41">
        <f t="shared" si="133"/>
        <v>0.729499569249221</v>
      </c>
      <c r="T907" s="41">
        <f t="shared" si="134"/>
        <v>0.729499569249221</v>
      </c>
    </row>
    <row r="908" spans="1:20">
      <c r="A908">
        <v>1099</v>
      </c>
      <c r="B908">
        <v>610</v>
      </c>
      <c r="C908">
        <v>501</v>
      </c>
      <c r="D908" s="14"/>
      <c r="E908" s="14" t="str">
        <f t="shared" si="126"/>
        <v/>
      </c>
      <c r="F908" s="14" t="str">
        <f t="shared" si="127"/>
        <v/>
      </c>
      <c r="G908" s="14" t="str">
        <f>IF(E908="","",ROUND(IF(E908&lt;60,E908*$M$2,IF(E908&lt;80,425+(E908-60)*$M$3,IF(E908&lt;90,540+(E908-80)*$M$4,IF(E908&lt;110,600+(E908-90)*$M$5)))),0))</f>
        <v/>
      </c>
      <c r="H908" s="14" t="str">
        <f t="shared" si="128"/>
        <v/>
      </c>
      <c r="I908" s="14">
        <f t="shared" si="129"/>
        <v>501</v>
      </c>
      <c r="J908" s="14"/>
      <c r="K908" s="14"/>
      <c r="L908" s="14"/>
      <c r="M908" s="14"/>
      <c r="N908" s="14"/>
      <c r="O908">
        <v>1099</v>
      </c>
      <c r="P908">
        <f t="shared" si="130"/>
        <v>610</v>
      </c>
      <c r="Q908">
        <f t="shared" si="131"/>
        <v>501</v>
      </c>
      <c r="R908" s="40">
        <f t="shared" si="132"/>
        <v>610</v>
      </c>
      <c r="S908" s="41">
        <f t="shared" si="133"/>
        <v>1.04597814283107</v>
      </c>
      <c r="T908" s="41">
        <f t="shared" si="134"/>
        <v>1.04597814283107</v>
      </c>
    </row>
    <row r="909" spans="1:20">
      <c r="A909">
        <v>1100</v>
      </c>
      <c r="B909">
        <v>530</v>
      </c>
      <c r="C909">
        <v>517</v>
      </c>
      <c r="D909" s="14"/>
      <c r="E909" s="14" t="str">
        <f t="shared" si="126"/>
        <v/>
      </c>
      <c r="F909" s="14" t="str">
        <f t="shared" si="127"/>
        <v/>
      </c>
      <c r="G909" s="14" t="str">
        <f>IF(E909="","",ROUND(IF(E909&lt;60,E909*$M$2,IF(E909&lt;80,425+(E909-60)*$M$3,IF(E909&lt;90,540+(E909-80)*$M$4,IF(E909&lt;110,600+(E909-90)*$M$5)))),0))</f>
        <v/>
      </c>
      <c r="H909" s="14" t="str">
        <f t="shared" si="128"/>
        <v/>
      </c>
      <c r="I909" s="14">
        <f t="shared" si="129"/>
        <v>517</v>
      </c>
      <c r="J909" s="14"/>
      <c r="K909" s="14"/>
      <c r="L909" s="14"/>
      <c r="M909" s="14"/>
      <c r="N909" s="14"/>
      <c r="O909">
        <v>1100</v>
      </c>
      <c r="P909">
        <f t="shared" si="130"/>
        <v>530</v>
      </c>
      <c r="Q909">
        <f t="shared" si="131"/>
        <v>517</v>
      </c>
      <c r="R909" s="40">
        <f t="shared" si="132"/>
        <v>597.886208720108</v>
      </c>
      <c r="S909" s="41">
        <f t="shared" si="133"/>
        <v>0.85429037358464</v>
      </c>
      <c r="T909" s="41">
        <f t="shared" si="134"/>
        <v>0.85429037358464</v>
      </c>
    </row>
    <row r="910" spans="1:20">
      <c r="A910">
        <v>1101</v>
      </c>
      <c r="B910">
        <v>448</v>
      </c>
      <c r="C910">
        <v>431</v>
      </c>
      <c r="D910" s="14"/>
      <c r="E910" s="14" t="str">
        <f t="shared" si="126"/>
        <v/>
      </c>
      <c r="F910" s="14" t="str">
        <f t="shared" si="127"/>
        <v/>
      </c>
      <c r="G910" s="14" t="str">
        <f>IF(E910="","",ROUND(IF(E910&lt;60,E910*$M$2,IF(E910&lt;80,425+(E910-60)*$M$3,IF(E910&lt;90,540+(E910-80)*$M$4,IF(E910&lt;110,600+(E910-90)*$M$5)))),0))</f>
        <v/>
      </c>
      <c r="H910" s="14" t="str">
        <f t="shared" si="128"/>
        <v/>
      </c>
      <c r="I910" s="14">
        <f t="shared" si="129"/>
        <v>431</v>
      </c>
      <c r="J910" s="14"/>
      <c r="K910" s="14"/>
      <c r="L910" s="14"/>
      <c r="M910" s="14"/>
      <c r="N910" s="14"/>
      <c r="O910">
        <v>1101</v>
      </c>
      <c r="P910">
        <f t="shared" si="130"/>
        <v>448</v>
      </c>
      <c r="Q910">
        <f t="shared" si="131"/>
        <v>431</v>
      </c>
      <c r="R910" s="40">
        <f t="shared" si="132"/>
        <v>498.431249435912</v>
      </c>
      <c r="S910" s="41">
        <f t="shared" si="133"/>
        <v>-0.719477808910494</v>
      </c>
      <c r="T910" s="41">
        <f t="shared" si="134"/>
        <v>-0.719477808910494</v>
      </c>
    </row>
    <row r="911" spans="1:20">
      <c r="A911">
        <v>1102</v>
      </c>
      <c r="B911">
        <v>608</v>
      </c>
      <c r="C911">
        <v>539</v>
      </c>
      <c r="D911" s="14"/>
      <c r="E911" s="14" t="str">
        <f t="shared" si="126"/>
        <v/>
      </c>
      <c r="F911" s="14" t="str">
        <f t="shared" si="127"/>
        <v/>
      </c>
      <c r="G911" s="14" t="str">
        <f>IF(E911="","",ROUND(IF(E911&lt;60,E911*$M$2,IF(E911&lt;80,425+(E911-60)*$M$3,IF(E911&lt;90,540+(E911-80)*$M$4,IF(E911&lt;110,600+(E911-90)*$M$5)))),0))</f>
        <v/>
      </c>
      <c r="H911" s="14" t="str">
        <f t="shared" si="128"/>
        <v/>
      </c>
      <c r="I911" s="14">
        <f t="shared" si="129"/>
        <v>539</v>
      </c>
      <c r="J911" s="14"/>
      <c r="K911" s="14"/>
      <c r="L911" s="14"/>
      <c r="M911" s="14"/>
      <c r="N911" s="14"/>
      <c r="O911">
        <v>1102</v>
      </c>
      <c r="P911">
        <f t="shared" si="130"/>
        <v>608</v>
      </c>
      <c r="Q911">
        <f t="shared" si="131"/>
        <v>539</v>
      </c>
      <c r="R911" s="40">
        <f t="shared" si="132"/>
        <v>623.328175048623</v>
      </c>
      <c r="S911" s="41">
        <f t="shared" si="133"/>
        <v>1.25688223422293</v>
      </c>
      <c r="T911" s="41">
        <f t="shared" si="134"/>
        <v>1.25688223422293</v>
      </c>
    </row>
    <row r="912" spans="1:20">
      <c r="A912">
        <v>1103</v>
      </c>
      <c r="B912">
        <v>543</v>
      </c>
      <c r="C912">
        <v>459</v>
      </c>
      <c r="D912" s="14"/>
      <c r="E912" s="14" t="str">
        <f t="shared" si="126"/>
        <v/>
      </c>
      <c r="F912" s="14" t="str">
        <f t="shared" si="127"/>
        <v/>
      </c>
      <c r="G912" s="14" t="str">
        <f>IF(E912="","",ROUND(IF(E912&lt;60,E912*$M$2,IF(E912&lt;80,425+(E912-60)*$M$3,IF(E912&lt;90,540+(E912-80)*$M$4,IF(E912&lt;110,600+(E912-90)*$M$5)))),0))</f>
        <v/>
      </c>
      <c r="H912" s="14" t="str">
        <f t="shared" si="128"/>
        <v/>
      </c>
      <c r="I912" s="14">
        <f t="shared" si="129"/>
        <v>459</v>
      </c>
      <c r="J912" s="14"/>
      <c r="K912" s="14"/>
      <c r="L912" s="14"/>
      <c r="M912" s="14"/>
      <c r="N912" s="14"/>
      <c r="O912">
        <v>1103</v>
      </c>
      <c r="P912">
        <f t="shared" si="130"/>
        <v>543</v>
      </c>
      <c r="Q912">
        <f t="shared" si="131"/>
        <v>459</v>
      </c>
      <c r="R912" s="40">
        <f t="shared" si="132"/>
        <v>543</v>
      </c>
      <c r="S912" s="41">
        <f t="shared" si="133"/>
        <v>-0.0142250786681125</v>
      </c>
      <c r="T912" s="41">
        <f t="shared" si="134"/>
        <v>-0.0142250786681125</v>
      </c>
    </row>
    <row r="913" spans="1:20">
      <c r="A913">
        <v>1104</v>
      </c>
      <c r="B913">
        <v>496</v>
      </c>
      <c r="C913">
        <v>447</v>
      </c>
      <c r="D913" s="14"/>
      <c r="E913" s="14" t="str">
        <f t="shared" si="126"/>
        <v/>
      </c>
      <c r="F913" s="14" t="str">
        <f t="shared" si="127"/>
        <v/>
      </c>
      <c r="G913" s="14" t="str">
        <f>IF(E913="","",ROUND(IF(E913&lt;60,E913*$M$2,IF(E913&lt;80,425+(E913-60)*$M$3,IF(E913&lt;90,540+(E913-80)*$M$4,IF(E913&lt;110,600+(E913-90)*$M$5)))),0))</f>
        <v/>
      </c>
      <c r="H913" s="14" t="str">
        <f t="shared" si="128"/>
        <v/>
      </c>
      <c r="I913" s="14">
        <f t="shared" si="129"/>
        <v>447</v>
      </c>
      <c r="J913" s="14"/>
      <c r="K913" s="14"/>
      <c r="L913" s="14"/>
      <c r="M913" s="14"/>
      <c r="N913" s="14"/>
      <c r="O913">
        <v>1104</v>
      </c>
      <c r="P913">
        <f t="shared" si="130"/>
        <v>496</v>
      </c>
      <c r="Q913">
        <f t="shared" si="131"/>
        <v>447</v>
      </c>
      <c r="R913" s="40">
        <f t="shared" si="132"/>
        <v>516.934497674832</v>
      </c>
      <c r="S913" s="41">
        <f t="shared" si="133"/>
        <v>-0.426683728446284</v>
      </c>
      <c r="T913" s="41">
        <f t="shared" si="134"/>
        <v>-0.426683728446284</v>
      </c>
    </row>
    <row r="914" spans="1:20">
      <c r="A914">
        <v>1105</v>
      </c>
      <c r="B914">
        <v>596</v>
      </c>
      <c r="C914">
        <v>541</v>
      </c>
      <c r="D914" s="14"/>
      <c r="E914" s="14" t="str">
        <f t="shared" si="126"/>
        <v/>
      </c>
      <c r="F914" s="14" t="str">
        <f t="shared" si="127"/>
        <v/>
      </c>
      <c r="G914" s="14" t="str">
        <f>IF(E914="","",ROUND(IF(E914&lt;60,E914*$M$2,IF(E914&lt;80,425+(E914-60)*$M$3,IF(E914&lt;90,540+(E914-80)*$M$4,IF(E914&lt;110,600+(E914-90)*$M$5)))),0))</f>
        <v/>
      </c>
      <c r="H914" s="14" t="str">
        <f t="shared" si="128"/>
        <v/>
      </c>
      <c r="I914" s="14">
        <f t="shared" si="129"/>
        <v>541</v>
      </c>
      <c r="J914" s="14"/>
      <c r="K914" s="14"/>
      <c r="L914" s="14"/>
      <c r="M914" s="14"/>
      <c r="N914" s="14"/>
      <c r="O914">
        <v>1105</v>
      </c>
      <c r="P914">
        <f t="shared" si="130"/>
        <v>596</v>
      </c>
      <c r="Q914">
        <f t="shared" si="131"/>
        <v>541</v>
      </c>
      <c r="R914" s="40">
        <f t="shared" si="132"/>
        <v>625.641081078488</v>
      </c>
      <c r="S914" s="41">
        <f t="shared" si="133"/>
        <v>1.29348149428096</v>
      </c>
      <c r="T914" s="41">
        <f t="shared" si="134"/>
        <v>1.29348149428096</v>
      </c>
    </row>
    <row r="915" spans="1:20">
      <c r="A915">
        <v>1107</v>
      </c>
      <c r="B915">
        <v>432</v>
      </c>
      <c r="C915">
        <v>504</v>
      </c>
      <c r="D915" s="14"/>
      <c r="E915" s="14" t="str">
        <f t="shared" si="126"/>
        <v/>
      </c>
      <c r="F915" s="14" t="str">
        <f t="shared" si="127"/>
        <v/>
      </c>
      <c r="G915" s="14" t="str">
        <f>IF(E915="","",ROUND(IF(E915&lt;60,E915*$M$2,IF(E915&lt;80,425+(E915-60)*$M$3,IF(E915&lt;90,540+(E915-80)*$M$4,IF(E915&lt;110,600+(E915-90)*$M$5)))),0))</f>
        <v/>
      </c>
      <c r="H915" s="14" t="str">
        <f t="shared" si="128"/>
        <v/>
      </c>
      <c r="I915" s="14">
        <f t="shared" si="129"/>
        <v>504</v>
      </c>
      <c r="J915" s="14"/>
      <c r="K915" s="14"/>
      <c r="L915" s="14"/>
      <c r="M915" s="14"/>
      <c r="N915" s="14"/>
      <c r="O915">
        <v>1107</v>
      </c>
      <c r="P915">
        <f t="shared" si="130"/>
        <v>432</v>
      </c>
      <c r="Q915">
        <f t="shared" si="131"/>
        <v>504</v>
      </c>
      <c r="R915" s="40">
        <f t="shared" si="132"/>
        <v>582.852319525985</v>
      </c>
      <c r="S915" s="41">
        <f t="shared" si="133"/>
        <v>0.616395183207469</v>
      </c>
      <c r="T915" s="41">
        <f t="shared" si="134"/>
        <v>0.616395183207469</v>
      </c>
    </row>
    <row r="916" spans="1:20">
      <c r="A916">
        <v>1108</v>
      </c>
      <c r="B916">
        <v>465</v>
      </c>
      <c r="C916">
        <v>455</v>
      </c>
      <c r="D916" s="14"/>
      <c r="E916" s="14" t="str">
        <f t="shared" si="126"/>
        <v/>
      </c>
      <c r="F916" s="14" t="str">
        <f t="shared" si="127"/>
        <v/>
      </c>
      <c r="G916" s="14" t="str">
        <f>IF(E916="","",ROUND(IF(E916&lt;60,E916*$M$2,IF(E916&lt;80,425+(E916-60)*$M$3,IF(E916&lt;90,540+(E916-80)*$M$4,IF(E916&lt;110,600+(E916-90)*$M$5)))),0))</f>
        <v/>
      </c>
      <c r="H916" s="14" t="str">
        <f t="shared" si="128"/>
        <v/>
      </c>
      <c r="I916" s="14">
        <f t="shared" si="129"/>
        <v>455</v>
      </c>
      <c r="J916" s="14"/>
      <c r="K916" s="14"/>
      <c r="L916" s="14"/>
      <c r="M916" s="14"/>
      <c r="N916" s="14"/>
      <c r="O916">
        <v>1108</v>
      </c>
      <c r="P916">
        <f t="shared" si="130"/>
        <v>465</v>
      </c>
      <c r="Q916">
        <f t="shared" si="131"/>
        <v>455</v>
      </c>
      <c r="R916" s="40">
        <f t="shared" si="132"/>
        <v>526.186121794292</v>
      </c>
      <c r="S916" s="41">
        <f t="shared" si="133"/>
        <v>-0.280286688214178</v>
      </c>
      <c r="T916" s="41">
        <f t="shared" si="134"/>
        <v>-0.280286688214178</v>
      </c>
    </row>
    <row r="917" spans="1:20">
      <c r="A917">
        <v>1109</v>
      </c>
      <c r="B917">
        <v>496</v>
      </c>
      <c r="C917">
        <v>534</v>
      </c>
      <c r="D917" s="14"/>
      <c r="E917" s="14" t="str">
        <f t="shared" si="126"/>
        <v/>
      </c>
      <c r="F917" s="14" t="str">
        <f t="shared" si="127"/>
        <v/>
      </c>
      <c r="G917" s="14" t="str">
        <f>IF(E917="","",ROUND(IF(E917&lt;60,E917*$M$2,IF(E917&lt;80,425+(E917-60)*$M$3,IF(E917&lt;90,540+(E917-80)*$M$4,IF(E917&lt;110,600+(E917-90)*$M$5)))),0))</f>
        <v/>
      </c>
      <c r="H917" s="14" t="str">
        <f t="shared" si="128"/>
        <v/>
      </c>
      <c r="I917" s="14">
        <f t="shared" si="129"/>
        <v>534</v>
      </c>
      <c r="J917" s="14"/>
      <c r="K917" s="14"/>
      <c r="L917" s="14"/>
      <c r="M917" s="14"/>
      <c r="N917" s="14"/>
      <c r="O917">
        <v>1109</v>
      </c>
      <c r="P917">
        <f t="shared" si="130"/>
        <v>496</v>
      </c>
      <c r="Q917">
        <f t="shared" si="131"/>
        <v>534</v>
      </c>
      <c r="R917" s="40">
        <f t="shared" si="132"/>
        <v>617.54590997396</v>
      </c>
      <c r="S917" s="41">
        <f t="shared" si="133"/>
        <v>1.16538408407787</v>
      </c>
      <c r="T917" s="41">
        <f t="shared" si="134"/>
        <v>1.16538408407787</v>
      </c>
    </row>
    <row r="918" spans="1:20">
      <c r="A918">
        <v>1110</v>
      </c>
      <c r="B918">
        <v>497</v>
      </c>
      <c r="C918">
        <v>424</v>
      </c>
      <c r="D918" s="14"/>
      <c r="E918" s="14" t="str">
        <f t="shared" si="126"/>
        <v/>
      </c>
      <c r="F918" s="14" t="str">
        <f t="shared" si="127"/>
        <v/>
      </c>
      <c r="G918" s="14" t="str">
        <f>IF(E918="","",ROUND(IF(E918&lt;60,E918*$M$2,IF(E918&lt;80,425+(E918-60)*$M$3,IF(E918&lt;90,540+(E918-80)*$M$4,IF(E918&lt;110,600+(E918-90)*$M$5)))),0))</f>
        <v/>
      </c>
      <c r="H918" s="14" t="str">
        <f t="shared" si="128"/>
        <v/>
      </c>
      <c r="I918" s="14">
        <f t="shared" si="129"/>
        <v>424</v>
      </c>
      <c r="J918" s="14"/>
      <c r="K918" s="14"/>
      <c r="L918" s="14"/>
      <c r="M918" s="14"/>
      <c r="N918" s="14"/>
      <c r="O918">
        <v>1110</v>
      </c>
      <c r="P918">
        <f t="shared" si="130"/>
        <v>497</v>
      </c>
      <c r="Q918">
        <f t="shared" si="131"/>
        <v>424</v>
      </c>
      <c r="R918" s="40">
        <f t="shared" si="132"/>
        <v>497</v>
      </c>
      <c r="S918" s="41">
        <f t="shared" si="133"/>
        <v>-0.742125797906354</v>
      </c>
      <c r="T918" s="41">
        <f t="shared" si="134"/>
        <v>-0.742125797906354</v>
      </c>
    </row>
    <row r="919" spans="1:20">
      <c r="A919">
        <v>1111</v>
      </c>
      <c r="B919">
        <v>515</v>
      </c>
      <c r="C919">
        <v>445</v>
      </c>
      <c r="D919" s="14"/>
      <c r="E919" s="14" t="str">
        <f t="shared" si="126"/>
        <v/>
      </c>
      <c r="F919" s="14" t="str">
        <f t="shared" si="127"/>
        <v/>
      </c>
      <c r="G919" s="14" t="str">
        <f>IF(E919="","",ROUND(IF(E919&lt;60,E919*$M$2,IF(E919&lt;80,425+(E919-60)*$M$3,IF(E919&lt;90,540+(E919-80)*$M$4,IF(E919&lt;110,600+(E919-90)*$M$5)))),0))</f>
        <v/>
      </c>
      <c r="H919" s="14" t="str">
        <f t="shared" si="128"/>
        <v/>
      </c>
      <c r="I919" s="14">
        <f t="shared" si="129"/>
        <v>445</v>
      </c>
      <c r="J919" s="14"/>
      <c r="K919" s="14"/>
      <c r="L919" s="14"/>
      <c r="M919" s="14"/>
      <c r="N919" s="14"/>
      <c r="O919">
        <v>1111</v>
      </c>
      <c r="P919">
        <f t="shared" si="130"/>
        <v>515</v>
      </c>
      <c r="Q919">
        <f t="shared" si="131"/>
        <v>445</v>
      </c>
      <c r="R919" s="40">
        <f t="shared" si="132"/>
        <v>515</v>
      </c>
      <c r="S919" s="41">
        <f t="shared" si="133"/>
        <v>-0.457295081682694</v>
      </c>
      <c r="T919" s="41">
        <f t="shared" si="134"/>
        <v>-0.457295081682694</v>
      </c>
    </row>
    <row r="920" spans="1:20">
      <c r="A920">
        <v>1112</v>
      </c>
      <c r="B920">
        <v>518</v>
      </c>
      <c r="D920" s="14"/>
      <c r="E920" s="14" t="str">
        <f t="shared" si="126"/>
        <v/>
      </c>
      <c r="F920" s="14" t="str">
        <f t="shared" si="127"/>
        <v/>
      </c>
      <c r="G920" s="14" t="str">
        <f>IF(E920="","",ROUND(IF(E920&lt;60,E920*$M$2,IF(E920&lt;80,425+(E920-60)*$M$3,IF(E920&lt;90,540+(E920-80)*$M$4,IF(E920&lt;110,600+(E920-90)*$M$5)))),0))</f>
        <v/>
      </c>
      <c r="H920" s="14" t="str">
        <f t="shared" si="128"/>
        <v/>
      </c>
      <c r="I920" s="14" t="str">
        <f t="shared" si="129"/>
        <v/>
      </c>
      <c r="J920" s="14"/>
      <c r="K920" s="14"/>
      <c r="L920" s="14"/>
      <c r="M920" s="14"/>
      <c r="N920" s="14"/>
      <c r="O920">
        <v>1112</v>
      </c>
      <c r="P920">
        <f t="shared" si="130"/>
        <v>518</v>
      </c>
      <c r="Q920" t="str">
        <f t="shared" si="131"/>
        <v/>
      </c>
      <c r="R920" s="40">
        <f t="shared" si="132"/>
        <v>518</v>
      </c>
      <c r="S920" s="41">
        <f t="shared" si="133"/>
        <v>-0.409823295645418</v>
      </c>
      <c r="T920" s="41">
        <f t="shared" si="134"/>
        <v>-0.409823295645418</v>
      </c>
    </row>
    <row r="921" spans="1:20">
      <c r="A921">
        <v>1113</v>
      </c>
      <c r="B921">
        <v>490</v>
      </c>
      <c r="D921" s="14"/>
      <c r="E921" s="14" t="str">
        <f t="shared" si="126"/>
        <v/>
      </c>
      <c r="F921" s="14" t="str">
        <f t="shared" si="127"/>
        <v/>
      </c>
      <c r="G921" s="14" t="str">
        <f>IF(E921="","",ROUND(IF(E921&lt;60,E921*$M$2,IF(E921&lt;80,425+(E921-60)*$M$3,IF(E921&lt;90,540+(E921-80)*$M$4,IF(E921&lt;110,600+(E921-90)*$M$5)))),0))</f>
        <v/>
      </c>
      <c r="H921" s="14" t="str">
        <f t="shared" si="128"/>
        <v/>
      </c>
      <c r="I921" s="14" t="str">
        <f t="shared" si="129"/>
        <v/>
      </c>
      <c r="J921" s="14"/>
      <c r="K921" s="14"/>
      <c r="L921" s="14"/>
      <c r="M921" s="14"/>
      <c r="N921" s="14"/>
      <c r="O921">
        <v>1113</v>
      </c>
      <c r="P921">
        <f t="shared" si="130"/>
        <v>490</v>
      </c>
      <c r="Q921" t="str">
        <f t="shared" si="131"/>
        <v/>
      </c>
      <c r="R921" s="40">
        <f t="shared" si="132"/>
        <v>490</v>
      </c>
      <c r="S921" s="41">
        <f t="shared" si="133"/>
        <v>-0.852893298659999</v>
      </c>
      <c r="T921" s="41">
        <f t="shared" si="134"/>
        <v>-0.852893298659999</v>
      </c>
    </row>
    <row r="922" spans="1:20">
      <c r="A922">
        <v>1114</v>
      </c>
      <c r="B922">
        <v>588</v>
      </c>
      <c r="C922">
        <v>542</v>
      </c>
      <c r="D922" s="14"/>
      <c r="E922" s="14" t="str">
        <f t="shared" si="126"/>
        <v/>
      </c>
      <c r="F922" s="14" t="str">
        <f t="shared" si="127"/>
        <v/>
      </c>
      <c r="G922" s="14" t="str">
        <f>IF(E922="","",ROUND(IF(E922&lt;60,E922*$M$2,IF(E922&lt;80,425+(E922-60)*$M$3,IF(E922&lt;90,540+(E922-80)*$M$4,IF(E922&lt;110,600+(E922-90)*$M$5)))),0))</f>
        <v/>
      </c>
      <c r="H922" s="14" t="str">
        <f t="shared" si="128"/>
        <v/>
      </c>
      <c r="I922" s="14">
        <f t="shared" si="129"/>
        <v>542</v>
      </c>
      <c r="J922" s="14"/>
      <c r="K922" s="14"/>
      <c r="L922" s="14"/>
      <c r="M922" s="14"/>
      <c r="N922" s="14"/>
      <c r="O922">
        <v>1114</v>
      </c>
      <c r="P922">
        <f t="shared" si="130"/>
        <v>588</v>
      </c>
      <c r="Q922">
        <f t="shared" si="131"/>
        <v>542</v>
      </c>
      <c r="R922" s="40">
        <f t="shared" si="132"/>
        <v>626.79753409342</v>
      </c>
      <c r="S922" s="41">
        <f t="shared" si="133"/>
        <v>1.31178112430997</v>
      </c>
      <c r="T922" s="41">
        <f t="shared" si="134"/>
        <v>1.31178112430997</v>
      </c>
    </row>
    <row r="923" spans="1:20">
      <c r="A923">
        <v>1115</v>
      </c>
      <c r="B923">
        <v>427</v>
      </c>
      <c r="C923">
        <v>484</v>
      </c>
      <c r="D923" s="14"/>
      <c r="E923" s="14" t="str">
        <f t="shared" si="126"/>
        <v/>
      </c>
      <c r="F923" s="14" t="str">
        <f t="shared" si="127"/>
        <v/>
      </c>
      <c r="G923" s="14" t="str">
        <f>IF(E923="","",ROUND(IF(E923&lt;60,E923*$M$2,IF(E923&lt;80,425+(E923-60)*$M$3,IF(E923&lt;90,540+(E923-80)*$M$4,IF(E923&lt;110,600+(E923-90)*$M$5)))),0))</f>
        <v/>
      </c>
      <c r="H923" s="14" t="str">
        <f t="shared" si="128"/>
        <v/>
      </c>
      <c r="I923" s="14">
        <f t="shared" si="129"/>
        <v>484</v>
      </c>
      <c r="J923" s="14"/>
      <c r="K923" s="14"/>
      <c r="L923" s="14"/>
      <c r="M923" s="14"/>
      <c r="N923" s="14"/>
      <c r="O923">
        <v>1115</v>
      </c>
      <c r="P923">
        <f t="shared" si="130"/>
        <v>427</v>
      </c>
      <c r="Q923">
        <f t="shared" si="131"/>
        <v>484</v>
      </c>
      <c r="R923" s="40">
        <f t="shared" si="132"/>
        <v>559.723259227335</v>
      </c>
      <c r="S923" s="41">
        <f t="shared" si="133"/>
        <v>0.250402582627205</v>
      </c>
      <c r="T923" s="41">
        <f t="shared" si="134"/>
        <v>0.250402582627205</v>
      </c>
    </row>
    <row r="924" spans="1:20">
      <c r="A924">
        <v>1116</v>
      </c>
      <c r="B924">
        <v>503</v>
      </c>
      <c r="D924" s="14"/>
      <c r="E924" s="14" t="str">
        <f t="shared" si="126"/>
        <v/>
      </c>
      <c r="F924" s="14" t="str">
        <f t="shared" si="127"/>
        <v/>
      </c>
      <c r="G924" s="14" t="str">
        <f>IF(E924="","",ROUND(IF(E924&lt;60,E924*$M$2,IF(E924&lt;80,425+(E924-60)*$M$3,IF(E924&lt;90,540+(E924-80)*$M$4,IF(E924&lt;110,600+(E924-90)*$M$5)))),0))</f>
        <v/>
      </c>
      <c r="H924" s="14" t="str">
        <f t="shared" si="128"/>
        <v/>
      </c>
      <c r="I924" s="14" t="str">
        <f t="shared" si="129"/>
        <v/>
      </c>
      <c r="J924" s="14"/>
      <c r="K924" s="14"/>
      <c r="L924" s="14"/>
      <c r="M924" s="14"/>
      <c r="N924" s="14"/>
      <c r="O924">
        <v>1116</v>
      </c>
      <c r="P924">
        <f t="shared" si="130"/>
        <v>503</v>
      </c>
      <c r="Q924" t="str">
        <f t="shared" si="131"/>
        <v/>
      </c>
      <c r="R924" s="40">
        <f t="shared" si="132"/>
        <v>503</v>
      </c>
      <c r="S924" s="41">
        <f t="shared" si="133"/>
        <v>-0.647182225831801</v>
      </c>
      <c r="T924" s="41">
        <f t="shared" si="134"/>
        <v>-0.647182225831801</v>
      </c>
    </row>
    <row r="925" spans="1:20">
      <c r="A925">
        <v>1117</v>
      </c>
      <c r="B925">
        <v>526</v>
      </c>
      <c r="C925">
        <v>473</v>
      </c>
      <c r="D925" s="14"/>
      <c r="E925" s="14" t="str">
        <f t="shared" si="126"/>
        <v/>
      </c>
      <c r="F925" s="14" t="str">
        <f t="shared" si="127"/>
        <v/>
      </c>
      <c r="G925" s="14" t="str">
        <f>IF(E925="","",ROUND(IF(E925&lt;60,E925*$M$2,IF(E925&lt;80,425+(E925-60)*$M$3,IF(E925&lt;90,540+(E925-80)*$M$4,IF(E925&lt;110,600+(E925-90)*$M$5)))),0))</f>
        <v/>
      </c>
      <c r="H925" s="14" t="str">
        <f t="shared" si="128"/>
        <v/>
      </c>
      <c r="I925" s="14">
        <f t="shared" si="129"/>
        <v>473</v>
      </c>
      <c r="J925" s="14"/>
      <c r="K925" s="14"/>
      <c r="L925" s="14"/>
      <c r="M925" s="14"/>
      <c r="N925" s="14"/>
      <c r="O925">
        <v>1117</v>
      </c>
      <c r="P925">
        <f t="shared" si="130"/>
        <v>526</v>
      </c>
      <c r="Q925">
        <f t="shared" si="131"/>
        <v>473</v>
      </c>
      <c r="R925" s="40">
        <f t="shared" si="132"/>
        <v>547.002276063077</v>
      </c>
      <c r="S925" s="41">
        <f t="shared" si="133"/>
        <v>0.04910665230806</v>
      </c>
      <c r="T925" s="41">
        <f t="shared" si="134"/>
        <v>0.04910665230806</v>
      </c>
    </row>
    <row r="926" spans="1:20">
      <c r="A926">
        <v>1119</v>
      </c>
      <c r="B926">
        <v>446</v>
      </c>
      <c r="D926" s="14"/>
      <c r="E926" s="14" t="str">
        <f t="shared" si="126"/>
        <v/>
      </c>
      <c r="F926" s="14" t="str">
        <f t="shared" si="127"/>
        <v/>
      </c>
      <c r="G926" s="14" t="str">
        <f>IF(E926="","",ROUND(IF(E926&lt;60,E926*$M$2,IF(E926&lt;80,425+(E926-60)*$M$3,IF(E926&lt;90,540+(E926-80)*$M$4,IF(E926&lt;110,600+(E926-90)*$M$5)))),0))</f>
        <v/>
      </c>
      <c r="H926" s="14" t="str">
        <f t="shared" si="128"/>
        <v/>
      </c>
      <c r="I926" s="14" t="str">
        <f t="shared" si="129"/>
        <v/>
      </c>
      <c r="J926" s="14"/>
      <c r="K926" s="14"/>
      <c r="L926" s="14"/>
      <c r="M926" s="14"/>
      <c r="N926" s="14"/>
      <c r="O926">
        <v>1119</v>
      </c>
      <c r="P926">
        <f t="shared" si="130"/>
        <v>446</v>
      </c>
      <c r="Q926" t="str">
        <f t="shared" si="131"/>
        <v/>
      </c>
      <c r="R926" s="40">
        <f t="shared" si="132"/>
        <v>446</v>
      </c>
      <c r="S926" s="41">
        <f t="shared" si="133"/>
        <v>-1.54914616054006</v>
      </c>
      <c r="T926" s="41">
        <f t="shared" si="134"/>
        <v>-1.54914616054006</v>
      </c>
    </row>
    <row r="927" spans="1:20">
      <c r="A927">
        <v>1120</v>
      </c>
      <c r="B927">
        <v>516</v>
      </c>
      <c r="C927">
        <v>515</v>
      </c>
      <c r="D927" s="14"/>
      <c r="E927" s="14" t="str">
        <f t="shared" si="126"/>
        <v/>
      </c>
      <c r="F927" s="14" t="str">
        <f t="shared" si="127"/>
        <v/>
      </c>
      <c r="G927" s="14" t="str">
        <f>IF(E927="","",ROUND(IF(E927&lt;60,E927*$M$2,IF(E927&lt;80,425+(E927-60)*$M$3,IF(E927&lt;90,540+(E927-80)*$M$4,IF(E927&lt;110,600+(E927-90)*$M$5)))),0))</f>
        <v/>
      </c>
      <c r="H927" s="14" t="str">
        <f t="shared" si="128"/>
        <v/>
      </c>
      <c r="I927" s="14">
        <f t="shared" si="129"/>
        <v>515</v>
      </c>
      <c r="J927" s="14"/>
      <c r="K927" s="14"/>
      <c r="L927" s="14"/>
      <c r="M927" s="14"/>
      <c r="N927" s="14"/>
      <c r="O927">
        <v>1120</v>
      </c>
      <c r="P927">
        <f t="shared" si="130"/>
        <v>516</v>
      </c>
      <c r="Q927">
        <f t="shared" si="131"/>
        <v>515</v>
      </c>
      <c r="R927" s="40">
        <f t="shared" si="132"/>
        <v>595.573302690243</v>
      </c>
      <c r="S927" s="41">
        <f t="shared" si="133"/>
        <v>0.817691113526614</v>
      </c>
      <c r="T927" s="41">
        <f t="shared" si="134"/>
        <v>0.817691113526614</v>
      </c>
    </row>
    <row r="928" spans="1:20">
      <c r="A928">
        <v>1121</v>
      </c>
      <c r="B928">
        <v>511</v>
      </c>
      <c r="D928" s="14"/>
      <c r="E928" s="14" t="str">
        <f t="shared" si="126"/>
        <v/>
      </c>
      <c r="F928" s="14" t="str">
        <f t="shared" si="127"/>
        <v/>
      </c>
      <c r="G928" s="14" t="str">
        <f>IF(E928="","",ROUND(IF(E928&lt;60,E928*$M$2,IF(E928&lt;80,425+(E928-60)*$M$3,IF(E928&lt;90,540+(E928-80)*$M$4,IF(E928&lt;110,600+(E928-90)*$M$5)))),0))</f>
        <v/>
      </c>
      <c r="H928" s="14" t="str">
        <f t="shared" si="128"/>
        <v/>
      </c>
      <c r="I928" s="14" t="str">
        <f t="shared" si="129"/>
        <v/>
      </c>
      <c r="J928" s="14"/>
      <c r="K928" s="14"/>
      <c r="L928" s="14"/>
      <c r="M928" s="14"/>
      <c r="N928" s="14"/>
      <c r="O928">
        <v>1121</v>
      </c>
      <c r="P928">
        <f t="shared" si="130"/>
        <v>511</v>
      </c>
      <c r="Q928" t="str">
        <f t="shared" si="131"/>
        <v/>
      </c>
      <c r="R928" s="40">
        <f t="shared" si="132"/>
        <v>511</v>
      </c>
      <c r="S928" s="41">
        <f t="shared" si="133"/>
        <v>-0.520590796399063</v>
      </c>
      <c r="T928" s="41">
        <f t="shared" si="134"/>
        <v>-0.520590796399063</v>
      </c>
    </row>
    <row r="929" spans="1:20">
      <c r="A929">
        <v>1123</v>
      </c>
      <c r="B929">
        <v>534</v>
      </c>
      <c r="C929">
        <v>434</v>
      </c>
      <c r="D929" s="14"/>
      <c r="E929" s="14" t="str">
        <f t="shared" si="126"/>
        <v/>
      </c>
      <c r="F929" s="14" t="str">
        <f t="shared" si="127"/>
        <v/>
      </c>
      <c r="G929" s="14" t="str">
        <f>IF(E929="","",ROUND(IF(E929&lt;60,E929*$M$2,IF(E929&lt;80,425+(E929-60)*$M$3,IF(E929&lt;90,540+(E929-80)*$M$4,IF(E929&lt;110,600+(E929-90)*$M$5)))),0))</f>
        <v/>
      </c>
      <c r="H929" s="14" t="str">
        <f t="shared" si="128"/>
        <v/>
      </c>
      <c r="I929" s="14">
        <f t="shared" si="129"/>
        <v>434</v>
      </c>
      <c r="J929" s="14"/>
      <c r="K929" s="14"/>
      <c r="L929" s="14"/>
      <c r="M929" s="14"/>
      <c r="N929" s="14"/>
      <c r="O929">
        <v>1123</v>
      </c>
      <c r="P929">
        <f t="shared" si="130"/>
        <v>534</v>
      </c>
      <c r="Q929">
        <f t="shared" si="131"/>
        <v>434</v>
      </c>
      <c r="R929" s="40">
        <f t="shared" si="132"/>
        <v>534</v>
      </c>
      <c r="S929" s="41">
        <f t="shared" si="133"/>
        <v>-0.156640436779942</v>
      </c>
      <c r="T929" s="41">
        <f t="shared" si="134"/>
        <v>-0.156640436779942</v>
      </c>
    </row>
    <row r="930" spans="1:20">
      <c r="A930">
        <v>1124</v>
      </c>
      <c r="C930">
        <v>565</v>
      </c>
      <c r="D930" s="14"/>
      <c r="E930" s="14" t="str">
        <f t="shared" si="126"/>
        <v/>
      </c>
      <c r="F930" s="14" t="str">
        <f t="shared" si="127"/>
        <v/>
      </c>
      <c r="G930" s="14" t="str">
        <f>IF(E930="","",ROUND(IF(E930&lt;60,E930*$M$2,IF(E930&lt;80,425+(E930-60)*$M$3,IF(E930&lt;90,540+(E930-80)*$M$4,IF(E930&lt;110,600+(E930-90)*$M$5)))),0))</f>
        <v/>
      </c>
      <c r="H930" s="14" t="str">
        <f t="shared" si="128"/>
        <v/>
      </c>
      <c r="I930" s="14">
        <f t="shared" si="129"/>
        <v>565</v>
      </c>
      <c r="J930" s="14"/>
      <c r="K930" s="14"/>
      <c r="L930" s="14"/>
      <c r="M930" s="14"/>
      <c r="N930" s="14"/>
      <c r="O930">
        <v>1124</v>
      </c>
      <c r="P930" t="str">
        <f t="shared" si="130"/>
        <v/>
      </c>
      <c r="Q930">
        <f t="shared" si="131"/>
        <v>565</v>
      </c>
      <c r="R930" s="40">
        <f t="shared" si="132"/>
        <v>653.395953436868</v>
      </c>
      <c r="S930" s="41">
        <f t="shared" si="133"/>
        <v>1.73267261497727</v>
      </c>
      <c r="T930" s="41">
        <f t="shared" si="134"/>
        <v>1.73267261497727</v>
      </c>
    </row>
    <row r="931" spans="1:20">
      <c r="A931">
        <v>1125</v>
      </c>
      <c r="B931">
        <v>583</v>
      </c>
      <c r="C931">
        <v>531</v>
      </c>
      <c r="D931" s="14">
        <v>89</v>
      </c>
      <c r="E931" s="14">
        <f t="shared" si="126"/>
        <v>89</v>
      </c>
      <c r="F931" s="14" t="str">
        <f t="shared" si="127"/>
        <v/>
      </c>
      <c r="G931" s="14">
        <f>IF(E931="","",ROUND(IF(E931&lt;60,E931*$M$2,IF(E931&lt;80,425+(E931-60)*$M$3,IF(E931&lt;90,540+(E931-80)*$M$4,IF(E931&lt;110,600+(E931-90)*$M$5)))),0))</f>
        <v>594</v>
      </c>
      <c r="H931" s="14" t="str">
        <f t="shared" si="128"/>
        <v/>
      </c>
      <c r="I931" s="14">
        <f t="shared" si="129"/>
        <v>594</v>
      </c>
      <c r="J931" s="14"/>
      <c r="K931" s="14"/>
      <c r="L931" s="14"/>
      <c r="M931" s="14"/>
      <c r="N931" s="14"/>
      <c r="O931">
        <v>1125</v>
      </c>
      <c r="P931">
        <f t="shared" si="130"/>
        <v>583</v>
      </c>
      <c r="Q931">
        <f t="shared" si="131"/>
        <v>531</v>
      </c>
      <c r="R931" s="40">
        <f t="shared" si="132"/>
        <v>614.076550929163</v>
      </c>
      <c r="S931" s="41">
        <f t="shared" si="133"/>
        <v>1.11048519399083</v>
      </c>
      <c r="T931" s="41">
        <f t="shared" si="134"/>
        <v>1.11048519399083</v>
      </c>
    </row>
    <row r="932" spans="1:20">
      <c r="A932">
        <v>1128</v>
      </c>
      <c r="B932">
        <v>565</v>
      </c>
      <c r="C932">
        <v>580</v>
      </c>
      <c r="D932" s="14">
        <v>90</v>
      </c>
      <c r="E932" s="14">
        <f t="shared" si="126"/>
        <v>90</v>
      </c>
      <c r="F932" s="14" t="str">
        <f t="shared" si="127"/>
        <v/>
      </c>
      <c r="G932" s="14">
        <f>IF(E932="","",ROUND(IF(E932&lt;60,E932*$M$2,IF(E932&lt;80,425+(E932-60)*$M$3,IF(E932&lt;90,540+(E932-80)*$M$4,IF(E932&lt;110,600+(E932-90)*$M$5)))),0))</f>
        <v>600</v>
      </c>
      <c r="H932" s="14" t="str">
        <f t="shared" si="128"/>
        <v/>
      </c>
      <c r="I932" s="14">
        <f t="shared" si="129"/>
        <v>600</v>
      </c>
      <c r="J932" s="14"/>
      <c r="K932" s="14"/>
      <c r="L932" s="14"/>
      <c r="M932" s="14"/>
      <c r="N932" s="14"/>
      <c r="O932">
        <v>1128</v>
      </c>
      <c r="P932">
        <f t="shared" si="130"/>
        <v>565</v>
      </c>
      <c r="Q932">
        <f t="shared" si="131"/>
        <v>580</v>
      </c>
      <c r="R932" s="40">
        <f t="shared" si="132"/>
        <v>670.742748660856</v>
      </c>
      <c r="S932" s="41">
        <f t="shared" si="133"/>
        <v>2.00716706541247</v>
      </c>
      <c r="T932" s="41">
        <f t="shared" si="134"/>
        <v>2.00716706541247</v>
      </c>
    </row>
    <row r="933" spans="1:20">
      <c r="A933">
        <v>1129</v>
      </c>
      <c r="B933">
        <v>562</v>
      </c>
      <c r="C933">
        <v>517</v>
      </c>
      <c r="D933" s="14"/>
      <c r="E933" s="14" t="str">
        <f t="shared" si="126"/>
        <v/>
      </c>
      <c r="F933" s="14" t="str">
        <f t="shared" si="127"/>
        <v/>
      </c>
      <c r="G933" s="14" t="str">
        <f>IF(E933="","",ROUND(IF(E933&lt;60,E933*$M$2,IF(E933&lt;80,425+(E933-60)*$M$3,IF(E933&lt;90,540+(E933-80)*$M$4,IF(E933&lt;110,600+(E933-90)*$M$5)))),0))</f>
        <v/>
      </c>
      <c r="H933" s="14" t="str">
        <f t="shared" si="128"/>
        <v/>
      </c>
      <c r="I933" s="14">
        <f t="shared" si="129"/>
        <v>517</v>
      </c>
      <c r="J933" s="14"/>
      <c r="K933" s="14"/>
      <c r="L933" s="14"/>
      <c r="M933" s="14"/>
      <c r="N933" s="14"/>
      <c r="O933">
        <v>1129</v>
      </c>
      <c r="P933">
        <f t="shared" si="130"/>
        <v>562</v>
      </c>
      <c r="Q933">
        <f t="shared" si="131"/>
        <v>517</v>
      </c>
      <c r="R933" s="40">
        <f t="shared" si="132"/>
        <v>597.886208720108</v>
      </c>
      <c r="S933" s="41">
        <f t="shared" si="133"/>
        <v>0.85429037358464</v>
      </c>
      <c r="T933" s="41">
        <f t="shared" si="134"/>
        <v>0.85429037358464</v>
      </c>
    </row>
    <row r="934" spans="1:20">
      <c r="A934">
        <v>1130</v>
      </c>
      <c r="B934">
        <v>467</v>
      </c>
      <c r="D934" s="14"/>
      <c r="E934" s="14" t="str">
        <f t="shared" si="126"/>
        <v/>
      </c>
      <c r="F934" s="14" t="str">
        <f t="shared" si="127"/>
        <v/>
      </c>
      <c r="G934" s="14" t="str">
        <f>IF(E934="","",ROUND(IF(E934&lt;60,E934*$M$2,IF(E934&lt;80,425+(E934-60)*$M$3,IF(E934&lt;90,540+(E934-80)*$M$4,IF(E934&lt;110,600+(E934-90)*$M$5)))),0))</f>
        <v/>
      </c>
      <c r="H934" s="14" t="str">
        <f t="shared" si="128"/>
        <v/>
      </c>
      <c r="I934" s="14" t="str">
        <f t="shared" si="129"/>
        <v/>
      </c>
      <c r="J934" s="14"/>
      <c r="K934" s="14"/>
      <c r="L934" s="14"/>
      <c r="M934" s="14"/>
      <c r="N934" s="14"/>
      <c r="O934">
        <v>1130</v>
      </c>
      <c r="P934">
        <f t="shared" si="130"/>
        <v>467</v>
      </c>
      <c r="Q934" t="str">
        <f t="shared" si="131"/>
        <v/>
      </c>
      <c r="R934" s="40">
        <f t="shared" si="132"/>
        <v>467</v>
      </c>
      <c r="S934" s="41">
        <f t="shared" si="133"/>
        <v>-1.21684365827912</v>
      </c>
      <c r="T934" s="41">
        <f t="shared" si="134"/>
        <v>-1.21684365827912</v>
      </c>
    </row>
    <row r="935" spans="1:20">
      <c r="A935">
        <v>1132</v>
      </c>
      <c r="B935">
        <v>439</v>
      </c>
      <c r="D935" s="14"/>
      <c r="E935" s="14" t="str">
        <f t="shared" si="126"/>
        <v/>
      </c>
      <c r="F935" s="14" t="str">
        <f t="shared" si="127"/>
        <v/>
      </c>
      <c r="G935" s="14" t="str">
        <f>IF(E935="","",ROUND(IF(E935&lt;60,E935*$M$2,IF(E935&lt;80,425+(E935-60)*$M$3,IF(E935&lt;90,540+(E935-80)*$M$4,IF(E935&lt;110,600+(E935-90)*$M$5)))),0))</f>
        <v/>
      </c>
      <c r="H935" s="14" t="str">
        <f t="shared" si="128"/>
        <v/>
      </c>
      <c r="I935" s="14" t="str">
        <f t="shared" si="129"/>
        <v/>
      </c>
      <c r="J935" s="14"/>
      <c r="K935" s="14"/>
      <c r="L935" s="14"/>
      <c r="M935" s="14"/>
      <c r="N935" s="14"/>
      <c r="O935">
        <v>1132</v>
      </c>
      <c r="P935">
        <f t="shared" si="130"/>
        <v>439</v>
      </c>
      <c r="Q935" t="str">
        <f t="shared" si="131"/>
        <v/>
      </c>
      <c r="R935" s="40">
        <f t="shared" si="132"/>
        <v>439</v>
      </c>
      <c r="S935" s="41">
        <f t="shared" si="133"/>
        <v>-1.6599136612937</v>
      </c>
      <c r="T935" s="41">
        <f t="shared" si="134"/>
        <v>-1.6599136612937</v>
      </c>
    </row>
    <row r="936" spans="1:20">
      <c r="A936">
        <v>1134</v>
      </c>
      <c r="B936">
        <v>433</v>
      </c>
      <c r="C936">
        <v>461</v>
      </c>
      <c r="D936" s="14"/>
      <c r="E936" s="14" t="str">
        <f t="shared" si="126"/>
        <v/>
      </c>
      <c r="F936" s="14" t="str">
        <f t="shared" si="127"/>
        <v/>
      </c>
      <c r="G936" s="14" t="str">
        <f>IF(E936="","",ROUND(IF(E936&lt;60,E936*$M$2,IF(E936&lt;80,425+(E936-60)*$M$3,IF(E936&lt;90,540+(E936-80)*$M$4,IF(E936&lt;110,600+(E936-90)*$M$5)))),0))</f>
        <v/>
      </c>
      <c r="H936" s="14" t="str">
        <f t="shared" si="128"/>
        <v/>
      </c>
      <c r="I936" s="14">
        <f t="shared" si="129"/>
        <v>461</v>
      </c>
      <c r="J936" s="14"/>
      <c r="K936" s="14"/>
      <c r="L936" s="14"/>
      <c r="M936" s="14"/>
      <c r="N936" s="14"/>
      <c r="O936">
        <v>1134</v>
      </c>
      <c r="P936">
        <f t="shared" si="130"/>
        <v>433</v>
      </c>
      <c r="Q936">
        <f t="shared" si="131"/>
        <v>461</v>
      </c>
      <c r="R936" s="40">
        <f t="shared" si="132"/>
        <v>533.124839883887</v>
      </c>
      <c r="S936" s="41">
        <f t="shared" si="133"/>
        <v>-0.170488908040098</v>
      </c>
      <c r="T936" s="41">
        <f t="shared" si="134"/>
        <v>-0.170488908040098</v>
      </c>
    </row>
    <row r="937" spans="1:20">
      <c r="A937">
        <v>1135</v>
      </c>
      <c r="B937">
        <v>565</v>
      </c>
      <c r="C937">
        <v>459</v>
      </c>
      <c r="D937" s="14"/>
      <c r="E937" s="14" t="str">
        <f t="shared" si="126"/>
        <v/>
      </c>
      <c r="F937" s="14" t="str">
        <f t="shared" si="127"/>
        <v/>
      </c>
      <c r="G937" s="14" t="str">
        <f>IF(E937="","",ROUND(IF(E937&lt;60,E937*$M$2,IF(E937&lt;80,425+(E937-60)*$M$3,IF(E937&lt;90,540+(E937-80)*$M$4,IF(E937&lt;110,600+(E937-90)*$M$5)))),0))</f>
        <v/>
      </c>
      <c r="H937" s="14" t="str">
        <f t="shared" si="128"/>
        <v/>
      </c>
      <c r="I937" s="14">
        <f t="shared" si="129"/>
        <v>459</v>
      </c>
      <c r="J937" s="14"/>
      <c r="K937" s="14"/>
      <c r="L937" s="14"/>
      <c r="M937" s="14"/>
      <c r="N937" s="14"/>
      <c r="O937">
        <v>1135</v>
      </c>
      <c r="P937">
        <f t="shared" si="130"/>
        <v>565</v>
      </c>
      <c r="Q937">
        <f t="shared" si="131"/>
        <v>459</v>
      </c>
      <c r="R937" s="40">
        <f t="shared" si="132"/>
        <v>565</v>
      </c>
      <c r="S937" s="41">
        <f t="shared" si="133"/>
        <v>0.333901352271916</v>
      </c>
      <c r="T937" s="41">
        <f t="shared" si="134"/>
        <v>0.333901352271916</v>
      </c>
    </row>
    <row r="938" spans="1:20">
      <c r="A938">
        <v>1136</v>
      </c>
      <c r="B938">
        <v>526</v>
      </c>
      <c r="C938">
        <v>467</v>
      </c>
      <c r="D938" s="14"/>
      <c r="E938" s="14" t="str">
        <f t="shared" si="126"/>
        <v/>
      </c>
      <c r="F938" s="14" t="str">
        <f t="shared" si="127"/>
        <v/>
      </c>
      <c r="G938" s="14" t="str">
        <f>IF(E938="","",ROUND(IF(E938&lt;60,E938*$M$2,IF(E938&lt;80,425+(E938-60)*$M$3,IF(E938&lt;90,540+(E938-80)*$M$4,IF(E938&lt;110,600+(E938-90)*$M$5)))),0))</f>
        <v/>
      </c>
      <c r="H938" s="14" t="str">
        <f t="shared" si="128"/>
        <v/>
      </c>
      <c r="I938" s="14">
        <f t="shared" si="129"/>
        <v>467</v>
      </c>
      <c r="J938" s="14"/>
      <c r="K938" s="14"/>
      <c r="L938" s="14"/>
      <c r="M938" s="14"/>
      <c r="N938" s="14"/>
      <c r="O938">
        <v>1136</v>
      </c>
      <c r="P938">
        <f t="shared" si="130"/>
        <v>526</v>
      </c>
      <c r="Q938">
        <f t="shared" si="131"/>
        <v>467</v>
      </c>
      <c r="R938" s="40">
        <f t="shared" si="132"/>
        <v>540.063557973482</v>
      </c>
      <c r="S938" s="41">
        <f t="shared" si="133"/>
        <v>-0.06069112786602</v>
      </c>
      <c r="T938" s="41">
        <f t="shared" si="134"/>
        <v>-0.06069112786602</v>
      </c>
    </row>
    <row r="939" spans="1:20">
      <c r="A939">
        <v>1137</v>
      </c>
      <c r="B939">
        <v>441</v>
      </c>
      <c r="C939">
        <v>453</v>
      </c>
      <c r="D939" s="14"/>
      <c r="E939" s="14" t="str">
        <f t="shared" si="126"/>
        <v/>
      </c>
      <c r="F939" s="14" t="str">
        <f t="shared" si="127"/>
        <v/>
      </c>
      <c r="G939" s="14" t="str">
        <f>IF(E939="","",ROUND(IF(E939&lt;60,E939*$M$2,IF(E939&lt;80,425+(E939-60)*$M$3,IF(E939&lt;90,540+(E939-80)*$M$4,IF(E939&lt;110,600+(E939-90)*$M$5)))),0))</f>
        <v/>
      </c>
      <c r="H939" s="14" t="str">
        <f t="shared" si="128"/>
        <v/>
      </c>
      <c r="I939" s="14">
        <f t="shared" si="129"/>
        <v>453</v>
      </c>
      <c r="J939" s="14"/>
      <c r="K939" s="14"/>
      <c r="L939" s="14"/>
      <c r="M939" s="14"/>
      <c r="N939" s="14"/>
      <c r="O939">
        <v>1137</v>
      </c>
      <c r="P939">
        <f t="shared" si="130"/>
        <v>441</v>
      </c>
      <c r="Q939">
        <f t="shared" si="131"/>
        <v>453</v>
      </c>
      <c r="R939" s="40">
        <f t="shared" si="132"/>
        <v>523.873215764427</v>
      </c>
      <c r="S939" s="41">
        <f t="shared" si="133"/>
        <v>-0.316885948272204</v>
      </c>
      <c r="T939" s="41">
        <f t="shared" si="134"/>
        <v>-0.316885948272204</v>
      </c>
    </row>
    <row r="940" spans="1:20">
      <c r="A940">
        <v>1138</v>
      </c>
      <c r="B940">
        <v>436</v>
      </c>
      <c r="C940">
        <v>489</v>
      </c>
      <c r="D940" s="14"/>
      <c r="E940" s="14" t="str">
        <f t="shared" si="126"/>
        <v/>
      </c>
      <c r="F940" s="14" t="str">
        <f t="shared" si="127"/>
        <v/>
      </c>
      <c r="G940" s="14" t="str">
        <f>IF(E940="","",ROUND(IF(E940&lt;60,E940*$M$2,IF(E940&lt;80,425+(E940-60)*$M$3,IF(E940&lt;90,540+(E940-80)*$M$4,IF(E940&lt;110,600+(E940-90)*$M$5)))),0))</f>
        <v/>
      </c>
      <c r="H940" s="14" t="str">
        <f t="shared" si="128"/>
        <v/>
      </c>
      <c r="I940" s="14">
        <f t="shared" si="129"/>
        <v>489</v>
      </c>
      <c r="J940" s="14"/>
      <c r="K940" s="14"/>
      <c r="L940" s="14"/>
      <c r="M940" s="14"/>
      <c r="N940" s="14"/>
      <c r="O940">
        <v>1138</v>
      </c>
      <c r="P940">
        <f t="shared" si="130"/>
        <v>436</v>
      </c>
      <c r="Q940">
        <f t="shared" si="131"/>
        <v>489</v>
      </c>
      <c r="R940" s="40">
        <f t="shared" si="132"/>
        <v>565.505524301997</v>
      </c>
      <c r="S940" s="41">
        <f t="shared" si="133"/>
        <v>0.341900732772271</v>
      </c>
      <c r="T940" s="41">
        <f t="shared" si="134"/>
        <v>0.341900732772271</v>
      </c>
    </row>
    <row r="941" spans="1:20">
      <c r="A941">
        <v>1139</v>
      </c>
      <c r="B941">
        <v>545</v>
      </c>
      <c r="C941">
        <v>484</v>
      </c>
      <c r="D941" s="14"/>
      <c r="E941" s="14" t="str">
        <f t="shared" si="126"/>
        <v/>
      </c>
      <c r="F941" s="14" t="str">
        <f t="shared" si="127"/>
        <v/>
      </c>
      <c r="G941" s="14" t="str">
        <f>IF(E941="","",ROUND(IF(E941&lt;60,E941*$M$2,IF(E941&lt;80,425+(E941-60)*$M$3,IF(E941&lt;90,540+(E941-80)*$M$4,IF(E941&lt;110,600+(E941-90)*$M$5)))),0))</f>
        <v/>
      </c>
      <c r="H941" s="14" t="str">
        <f t="shared" si="128"/>
        <v/>
      </c>
      <c r="I941" s="14">
        <f t="shared" si="129"/>
        <v>484</v>
      </c>
      <c r="J941" s="14"/>
      <c r="K941" s="14"/>
      <c r="L941" s="14"/>
      <c r="M941" s="14"/>
      <c r="N941" s="14"/>
      <c r="O941">
        <v>1139</v>
      </c>
      <c r="P941">
        <f t="shared" si="130"/>
        <v>545</v>
      </c>
      <c r="Q941">
        <f t="shared" si="131"/>
        <v>484</v>
      </c>
      <c r="R941" s="40">
        <f t="shared" si="132"/>
        <v>559.723259227335</v>
      </c>
      <c r="S941" s="41">
        <f t="shared" si="133"/>
        <v>0.250402582627205</v>
      </c>
      <c r="T941" s="41">
        <f t="shared" si="134"/>
        <v>0.250402582627205</v>
      </c>
    </row>
    <row r="942" spans="1:20">
      <c r="A942">
        <v>1140</v>
      </c>
      <c r="B942">
        <v>450</v>
      </c>
      <c r="C942">
        <v>404</v>
      </c>
      <c r="D942" s="14"/>
      <c r="E942" s="14" t="str">
        <f t="shared" si="126"/>
        <v/>
      </c>
      <c r="F942" s="14" t="str">
        <f t="shared" si="127"/>
        <v/>
      </c>
      <c r="G942" s="14" t="str">
        <f>IF(E942="","",ROUND(IF(E942&lt;60,E942*$M$2,IF(E942&lt;80,425+(E942-60)*$M$3,IF(E942&lt;90,540+(E942-80)*$M$4,IF(E942&lt;110,600+(E942-90)*$M$5)))),0))</f>
        <v/>
      </c>
      <c r="H942" s="14" t="str">
        <f t="shared" si="128"/>
        <v/>
      </c>
      <c r="I942" s="14">
        <f t="shared" si="129"/>
        <v>404</v>
      </c>
      <c r="J942" s="14"/>
      <c r="K942" s="14"/>
      <c r="L942" s="14"/>
      <c r="M942" s="14"/>
      <c r="N942" s="14"/>
      <c r="O942">
        <v>1140</v>
      </c>
      <c r="P942">
        <f t="shared" si="130"/>
        <v>450</v>
      </c>
      <c r="Q942">
        <f t="shared" si="131"/>
        <v>404</v>
      </c>
      <c r="R942" s="40">
        <f t="shared" si="132"/>
        <v>467.207018032734</v>
      </c>
      <c r="S942" s="41">
        <f t="shared" si="133"/>
        <v>-1.21356781969385</v>
      </c>
      <c r="T942" s="41">
        <f t="shared" si="134"/>
        <v>-1.21356781969385</v>
      </c>
    </row>
    <row r="943" spans="1:20">
      <c r="A943">
        <v>1141</v>
      </c>
      <c r="D943" s="14"/>
      <c r="E943" s="14" t="str">
        <f t="shared" si="126"/>
        <v/>
      </c>
      <c r="F943" s="14" t="str">
        <f t="shared" si="127"/>
        <v/>
      </c>
      <c r="G943" s="14" t="str">
        <f>IF(E943="","",ROUND(IF(E943&lt;60,E943*$M$2,IF(E943&lt;80,425+(E943-60)*$M$3,IF(E943&lt;90,540+(E943-80)*$M$4,IF(E943&lt;110,600+(E943-90)*$M$5)))),0))</f>
        <v/>
      </c>
      <c r="H943" s="14" t="str">
        <f t="shared" si="128"/>
        <v/>
      </c>
      <c r="I943" s="14" t="str">
        <f t="shared" si="129"/>
        <v/>
      </c>
      <c r="J943" s="14"/>
      <c r="K943" s="14"/>
      <c r="L943" s="14"/>
      <c r="M943" s="14"/>
      <c r="N943" s="14"/>
      <c r="O943">
        <v>1141</v>
      </c>
      <c r="P943" t="str">
        <f t="shared" si="130"/>
        <v/>
      </c>
      <c r="Q943" t="str">
        <f t="shared" si="131"/>
        <v/>
      </c>
      <c r="R943" s="40" t="str">
        <f t="shared" si="132"/>
        <v/>
      </c>
      <c r="S943" s="41" t="str">
        <f t="shared" si="133"/>
        <v/>
      </c>
      <c r="T943" s="41">
        <f t="shared" si="134"/>
        <v>-0.0423914978370054</v>
      </c>
    </row>
    <row r="944" spans="1:20">
      <c r="A944">
        <v>1142</v>
      </c>
      <c r="B944">
        <v>452</v>
      </c>
      <c r="C944">
        <v>387</v>
      </c>
      <c r="D944" s="14"/>
      <c r="E944" s="14" t="str">
        <f t="shared" si="126"/>
        <v/>
      </c>
      <c r="F944" s="14" t="str">
        <f t="shared" si="127"/>
        <v/>
      </c>
      <c r="G944" s="14" t="str">
        <f>IF(E944="","",ROUND(IF(E944&lt;60,E944*$M$2,IF(E944&lt;80,425+(E944-60)*$M$3,IF(E944&lt;90,540+(E944-80)*$M$4,IF(E944&lt;110,600+(E944-90)*$M$5)))),0))</f>
        <v/>
      </c>
      <c r="H944" s="14" t="str">
        <f t="shared" si="128"/>
        <v/>
      </c>
      <c r="I944" s="14">
        <f t="shared" si="129"/>
        <v>387</v>
      </c>
      <c r="J944" s="14"/>
      <c r="K944" s="14"/>
      <c r="L944" s="14"/>
      <c r="M944" s="14"/>
      <c r="N944" s="14"/>
      <c r="O944">
        <v>1142</v>
      </c>
      <c r="P944">
        <f t="shared" si="130"/>
        <v>452</v>
      </c>
      <c r="Q944">
        <f t="shared" si="131"/>
        <v>387</v>
      </c>
      <c r="R944" s="40">
        <f t="shared" si="132"/>
        <v>452</v>
      </c>
      <c r="S944" s="41">
        <f t="shared" si="133"/>
        <v>-1.4542025884655</v>
      </c>
      <c r="T944" s="41">
        <f t="shared" si="134"/>
        <v>-1.4542025884655</v>
      </c>
    </row>
    <row r="945" spans="1:20">
      <c r="A945">
        <v>1145</v>
      </c>
      <c r="B945">
        <v>521</v>
      </c>
      <c r="C945">
        <v>490</v>
      </c>
      <c r="D945" s="14"/>
      <c r="E945" s="14" t="str">
        <f t="shared" si="126"/>
        <v/>
      </c>
      <c r="F945" s="14" t="str">
        <f t="shared" si="127"/>
        <v/>
      </c>
      <c r="G945" s="14" t="str">
        <f>IF(E945="","",ROUND(IF(E945&lt;60,E945*$M$2,IF(E945&lt;80,425+(E945-60)*$M$3,IF(E945&lt;90,540+(E945-80)*$M$4,IF(E945&lt;110,600+(E945-90)*$M$5)))),0))</f>
        <v/>
      </c>
      <c r="H945" s="14" t="str">
        <f t="shared" si="128"/>
        <v/>
      </c>
      <c r="I945" s="14">
        <f t="shared" si="129"/>
        <v>490</v>
      </c>
      <c r="J945" s="14"/>
      <c r="K945" s="14"/>
      <c r="L945" s="14"/>
      <c r="M945" s="14"/>
      <c r="N945" s="14"/>
      <c r="O945">
        <v>1145</v>
      </c>
      <c r="P945">
        <f t="shared" si="130"/>
        <v>521</v>
      </c>
      <c r="Q945">
        <f t="shared" si="131"/>
        <v>490</v>
      </c>
      <c r="R945" s="40">
        <f t="shared" si="132"/>
        <v>566.66197731693</v>
      </c>
      <c r="S945" s="41">
        <f t="shared" si="133"/>
        <v>0.360200362801284</v>
      </c>
      <c r="T945" s="41">
        <f t="shared" si="134"/>
        <v>0.360200362801284</v>
      </c>
    </row>
    <row r="946" spans="1:20">
      <c r="A946">
        <v>1147</v>
      </c>
      <c r="B946">
        <v>497</v>
      </c>
      <c r="C946">
        <v>443</v>
      </c>
      <c r="D946" s="14"/>
      <c r="E946" s="14" t="str">
        <f t="shared" si="126"/>
        <v/>
      </c>
      <c r="F946" s="14" t="str">
        <f t="shared" si="127"/>
        <v/>
      </c>
      <c r="G946" s="14" t="str">
        <f>IF(E946="","",ROUND(IF(E946&lt;60,E946*$M$2,IF(E946&lt;80,425+(E946-60)*$M$3,IF(E946&lt;90,540+(E946-80)*$M$4,IF(E946&lt;110,600+(E946-90)*$M$5)))),0))</f>
        <v/>
      </c>
      <c r="H946" s="14" t="str">
        <f t="shared" si="128"/>
        <v/>
      </c>
      <c r="I946" s="14">
        <f t="shared" si="129"/>
        <v>443</v>
      </c>
      <c r="J946" s="14"/>
      <c r="K946" s="14"/>
      <c r="L946" s="14"/>
      <c r="M946" s="14"/>
      <c r="N946" s="14"/>
      <c r="O946">
        <v>1147</v>
      </c>
      <c r="P946">
        <f t="shared" si="130"/>
        <v>497</v>
      </c>
      <c r="Q946">
        <f t="shared" si="131"/>
        <v>443</v>
      </c>
      <c r="R946" s="40">
        <f t="shared" si="132"/>
        <v>512.308685615102</v>
      </c>
      <c r="S946" s="41">
        <f t="shared" si="133"/>
        <v>-0.499882248562336</v>
      </c>
      <c r="T946" s="41">
        <f t="shared" si="134"/>
        <v>-0.499882248562336</v>
      </c>
    </row>
    <row r="947" spans="1:20">
      <c r="A947">
        <v>1149</v>
      </c>
      <c r="B947">
        <v>547</v>
      </c>
      <c r="C947">
        <v>491</v>
      </c>
      <c r="D947" s="14"/>
      <c r="E947" s="14" t="str">
        <f t="shared" si="126"/>
        <v/>
      </c>
      <c r="F947" s="14" t="str">
        <f t="shared" si="127"/>
        <v/>
      </c>
      <c r="G947" s="14" t="str">
        <f>IF(E947="","",ROUND(IF(E947&lt;60,E947*$M$2,IF(E947&lt;80,425+(E947-60)*$M$3,IF(E947&lt;90,540+(E947-80)*$M$4,IF(E947&lt;110,600+(E947-90)*$M$5)))),0))</f>
        <v/>
      </c>
      <c r="H947" s="14" t="str">
        <f t="shared" si="128"/>
        <v/>
      </c>
      <c r="I947" s="14">
        <f t="shared" si="129"/>
        <v>491</v>
      </c>
      <c r="J947" s="14"/>
      <c r="K947" s="14"/>
      <c r="L947" s="14"/>
      <c r="M947" s="14"/>
      <c r="N947" s="14"/>
      <c r="O947">
        <v>1149</v>
      </c>
      <c r="P947">
        <f t="shared" si="130"/>
        <v>547</v>
      </c>
      <c r="Q947">
        <f t="shared" si="131"/>
        <v>491</v>
      </c>
      <c r="R947" s="40">
        <f t="shared" si="132"/>
        <v>567.818430331862</v>
      </c>
      <c r="S947" s="41">
        <f t="shared" si="133"/>
        <v>0.378499992830298</v>
      </c>
      <c r="T947" s="41">
        <f t="shared" si="134"/>
        <v>0.378499992830298</v>
      </c>
    </row>
    <row r="948" spans="1:20">
      <c r="A948">
        <v>1150</v>
      </c>
      <c r="B948">
        <v>493</v>
      </c>
      <c r="D948" s="14"/>
      <c r="E948" s="14" t="str">
        <f t="shared" si="126"/>
        <v/>
      </c>
      <c r="F948" s="14" t="str">
        <f t="shared" si="127"/>
        <v/>
      </c>
      <c r="G948" s="14" t="str">
        <f>IF(E948="","",ROUND(IF(E948&lt;60,E948*$M$2,IF(E948&lt;80,425+(E948-60)*$M$3,IF(E948&lt;90,540+(E948-80)*$M$4,IF(E948&lt;110,600+(E948-90)*$M$5)))),0))</f>
        <v/>
      </c>
      <c r="H948" s="14" t="str">
        <f t="shared" si="128"/>
        <v/>
      </c>
      <c r="I948" s="14" t="str">
        <f t="shared" si="129"/>
        <v/>
      </c>
      <c r="J948" s="14"/>
      <c r="K948" s="14"/>
      <c r="L948" s="14"/>
      <c r="M948" s="14"/>
      <c r="N948" s="14"/>
      <c r="O948">
        <v>1150</v>
      </c>
      <c r="P948">
        <f t="shared" si="130"/>
        <v>493</v>
      </c>
      <c r="Q948" t="str">
        <f t="shared" si="131"/>
        <v/>
      </c>
      <c r="R948" s="40">
        <f t="shared" si="132"/>
        <v>493</v>
      </c>
      <c r="S948" s="41">
        <f t="shared" si="133"/>
        <v>-0.805421512622723</v>
      </c>
      <c r="T948" s="41">
        <f t="shared" si="134"/>
        <v>-0.805421512622723</v>
      </c>
    </row>
    <row r="949" spans="1:20">
      <c r="A949">
        <v>1151</v>
      </c>
      <c r="B949">
        <v>598</v>
      </c>
      <c r="C949">
        <v>563</v>
      </c>
      <c r="D949" s="14"/>
      <c r="E949" s="14" t="str">
        <f t="shared" si="126"/>
        <v/>
      </c>
      <c r="F949" s="14" t="str">
        <f t="shared" si="127"/>
        <v/>
      </c>
      <c r="G949" s="14" t="str">
        <f>IF(E949="","",ROUND(IF(E949&lt;60,E949*$M$2,IF(E949&lt;80,425+(E949-60)*$M$3,IF(E949&lt;90,540+(E949-80)*$M$4,IF(E949&lt;110,600+(E949-90)*$M$5)))),0))</f>
        <v/>
      </c>
      <c r="H949" s="14" t="str">
        <f t="shared" si="128"/>
        <v/>
      </c>
      <c r="I949" s="14">
        <f t="shared" si="129"/>
        <v>563</v>
      </c>
      <c r="J949" s="14"/>
      <c r="K949" s="14"/>
      <c r="L949" s="14"/>
      <c r="M949" s="14"/>
      <c r="N949" s="14"/>
      <c r="O949">
        <v>1151</v>
      </c>
      <c r="P949">
        <f t="shared" si="130"/>
        <v>598</v>
      </c>
      <c r="Q949">
        <f t="shared" si="131"/>
        <v>563</v>
      </c>
      <c r="R949" s="40">
        <f t="shared" si="132"/>
        <v>651.083047407003</v>
      </c>
      <c r="S949" s="41">
        <f t="shared" si="133"/>
        <v>1.69607335491925</v>
      </c>
      <c r="T949" s="41">
        <f t="shared" si="134"/>
        <v>1.69607335491925</v>
      </c>
    </row>
    <row r="950" spans="1:20">
      <c r="A950">
        <v>1152</v>
      </c>
      <c r="B950">
        <v>509</v>
      </c>
      <c r="C950">
        <v>449</v>
      </c>
      <c r="D950" s="14"/>
      <c r="E950" s="14" t="str">
        <f t="shared" si="126"/>
        <v/>
      </c>
      <c r="F950" s="14" t="str">
        <f t="shared" si="127"/>
        <v/>
      </c>
      <c r="G950" s="14" t="str">
        <f>IF(E950="","",ROUND(IF(E950&lt;60,E950*$M$2,IF(E950&lt;80,425+(E950-60)*$M$3,IF(E950&lt;90,540+(E950-80)*$M$4,IF(E950&lt;110,600+(E950-90)*$M$5)))),0))</f>
        <v/>
      </c>
      <c r="H950" s="14" t="str">
        <f t="shared" si="128"/>
        <v/>
      </c>
      <c r="I950" s="14">
        <f t="shared" si="129"/>
        <v>449</v>
      </c>
      <c r="J950" s="14"/>
      <c r="K950" s="14"/>
      <c r="L950" s="14"/>
      <c r="M950" s="14"/>
      <c r="N950" s="14"/>
      <c r="O950">
        <v>1152</v>
      </c>
      <c r="P950">
        <f t="shared" si="130"/>
        <v>509</v>
      </c>
      <c r="Q950">
        <f t="shared" si="131"/>
        <v>449</v>
      </c>
      <c r="R950" s="40">
        <f t="shared" si="132"/>
        <v>519.247403704697</v>
      </c>
      <c r="S950" s="41">
        <f t="shared" si="133"/>
        <v>-0.390084468388256</v>
      </c>
      <c r="T950" s="41">
        <f t="shared" si="134"/>
        <v>-0.390084468388256</v>
      </c>
    </row>
    <row r="951" spans="1:20">
      <c r="A951">
        <v>1153</v>
      </c>
      <c r="B951">
        <v>482</v>
      </c>
      <c r="D951" s="14"/>
      <c r="E951" s="14" t="str">
        <f t="shared" si="126"/>
        <v/>
      </c>
      <c r="F951" s="14" t="str">
        <f t="shared" si="127"/>
        <v/>
      </c>
      <c r="G951" s="14" t="str">
        <f>IF(E951="","",ROUND(IF(E951&lt;60,E951*$M$2,IF(E951&lt;80,425+(E951-60)*$M$3,IF(E951&lt;90,540+(E951-80)*$M$4,IF(E951&lt;110,600+(E951-90)*$M$5)))),0))</f>
        <v/>
      </c>
      <c r="H951" s="14" t="str">
        <f t="shared" si="128"/>
        <v/>
      </c>
      <c r="I951" s="14" t="str">
        <f t="shared" si="129"/>
        <v/>
      </c>
      <c r="J951" s="14"/>
      <c r="K951" s="14"/>
      <c r="L951" s="14"/>
      <c r="M951" s="14"/>
      <c r="N951" s="14"/>
      <c r="O951">
        <v>1153</v>
      </c>
      <c r="P951">
        <f t="shared" si="130"/>
        <v>482</v>
      </c>
      <c r="Q951" t="str">
        <f t="shared" si="131"/>
        <v/>
      </c>
      <c r="R951" s="40">
        <f t="shared" si="132"/>
        <v>482</v>
      </c>
      <c r="S951" s="41">
        <f t="shared" si="133"/>
        <v>-0.979484728092737</v>
      </c>
      <c r="T951" s="41">
        <f t="shared" si="134"/>
        <v>-0.979484728092737</v>
      </c>
    </row>
    <row r="952" spans="1:20">
      <c r="A952">
        <v>1154</v>
      </c>
      <c r="B952">
        <v>611</v>
      </c>
      <c r="C952">
        <v>586</v>
      </c>
      <c r="D952" s="14">
        <v>102</v>
      </c>
      <c r="E952" s="14">
        <f t="shared" si="126"/>
        <v>102</v>
      </c>
      <c r="F952" s="14" t="str">
        <f t="shared" si="127"/>
        <v/>
      </c>
      <c r="G952" s="14">
        <f>IF(E952="","",ROUND(IF(E952&lt;60,E952*$M$2,IF(E952&lt;80,425+(E952-60)*$M$3,IF(E952&lt;90,540+(E952-80)*$M$4,IF(E952&lt;110,600+(E952-90)*$M$5)))),0))</f>
        <v>640</v>
      </c>
      <c r="H952" s="14" t="str">
        <f t="shared" si="128"/>
        <v/>
      </c>
      <c r="I952" s="14">
        <f t="shared" si="129"/>
        <v>640</v>
      </c>
      <c r="J952" s="14"/>
      <c r="K952" s="14"/>
      <c r="L952" s="14"/>
      <c r="M952" s="14"/>
      <c r="N952" s="14"/>
      <c r="O952">
        <v>1154</v>
      </c>
      <c r="P952">
        <f t="shared" si="130"/>
        <v>611</v>
      </c>
      <c r="Q952">
        <f t="shared" si="131"/>
        <v>586</v>
      </c>
      <c r="R952" s="40">
        <f t="shared" si="132"/>
        <v>677.681466750451</v>
      </c>
      <c r="S952" s="41">
        <f t="shared" si="133"/>
        <v>2.11696484558655</v>
      </c>
      <c r="T952" s="41">
        <f t="shared" si="134"/>
        <v>2.11696484558655</v>
      </c>
    </row>
    <row r="953" spans="1:20">
      <c r="A953">
        <v>1155</v>
      </c>
      <c r="B953">
        <v>598</v>
      </c>
      <c r="C953">
        <v>550</v>
      </c>
      <c r="D953" s="14"/>
      <c r="E953" s="14" t="str">
        <f t="shared" si="126"/>
        <v/>
      </c>
      <c r="F953" s="14" t="str">
        <f t="shared" si="127"/>
        <v/>
      </c>
      <c r="G953" s="14" t="str">
        <f>IF(E953="","",ROUND(IF(E953&lt;60,E953*$M$2,IF(E953&lt;80,425+(E953-60)*$M$3,IF(E953&lt;90,540+(E953-80)*$M$4,IF(E953&lt;110,600+(E953-90)*$M$5)))),0))</f>
        <v/>
      </c>
      <c r="H953" s="14" t="str">
        <f t="shared" si="128"/>
        <v/>
      </c>
      <c r="I953" s="14">
        <f t="shared" si="129"/>
        <v>550</v>
      </c>
      <c r="J953" s="14"/>
      <c r="K953" s="14"/>
      <c r="L953" s="14"/>
      <c r="M953" s="14"/>
      <c r="N953" s="14"/>
      <c r="O953">
        <v>1155</v>
      </c>
      <c r="P953">
        <f t="shared" si="130"/>
        <v>598</v>
      </c>
      <c r="Q953">
        <f t="shared" si="131"/>
        <v>550</v>
      </c>
      <c r="R953" s="40">
        <f t="shared" si="132"/>
        <v>636.049158212881</v>
      </c>
      <c r="S953" s="41">
        <f t="shared" si="133"/>
        <v>1.45817816454208</v>
      </c>
      <c r="T953" s="41">
        <f t="shared" si="134"/>
        <v>1.45817816454208</v>
      </c>
    </row>
    <row r="954" spans="1:20">
      <c r="A954">
        <v>1156</v>
      </c>
      <c r="B954">
        <v>455</v>
      </c>
      <c r="D954" s="14"/>
      <c r="E954" s="14" t="str">
        <f t="shared" si="126"/>
        <v/>
      </c>
      <c r="F954" s="14" t="str">
        <f t="shared" si="127"/>
        <v/>
      </c>
      <c r="G954" s="14" t="str">
        <f>IF(E954="","",ROUND(IF(E954&lt;60,E954*$M$2,IF(E954&lt;80,425+(E954-60)*$M$3,IF(E954&lt;90,540+(E954-80)*$M$4,IF(E954&lt;110,600+(E954-90)*$M$5)))),0))</f>
        <v/>
      </c>
      <c r="H954" s="14" t="str">
        <f t="shared" si="128"/>
        <v/>
      </c>
      <c r="I954" s="14" t="str">
        <f t="shared" si="129"/>
        <v/>
      </c>
      <c r="J954" s="14"/>
      <c r="K954" s="14"/>
      <c r="L954" s="14"/>
      <c r="M954" s="14"/>
      <c r="N954" s="14"/>
      <c r="O954">
        <v>1156</v>
      </c>
      <c r="P954">
        <f t="shared" si="130"/>
        <v>455</v>
      </c>
      <c r="Q954" t="str">
        <f t="shared" si="131"/>
        <v/>
      </c>
      <c r="R954" s="40">
        <f t="shared" si="132"/>
        <v>455</v>
      </c>
      <c r="S954" s="41">
        <f t="shared" si="133"/>
        <v>-1.40673080242823</v>
      </c>
      <c r="T954" s="41">
        <f t="shared" si="134"/>
        <v>-1.40673080242823</v>
      </c>
    </row>
    <row r="955" spans="1:20">
      <c r="A955">
        <v>1157</v>
      </c>
      <c r="B955">
        <v>565</v>
      </c>
      <c r="C955">
        <v>511</v>
      </c>
      <c r="D955" s="14"/>
      <c r="E955" s="14" t="str">
        <f t="shared" si="126"/>
        <v/>
      </c>
      <c r="F955" s="14" t="str">
        <f t="shared" si="127"/>
        <v/>
      </c>
      <c r="G955" s="14" t="str">
        <f>IF(E955="","",ROUND(IF(E955&lt;60,E955*$M$2,IF(E955&lt;80,425+(E955-60)*$M$3,IF(E955&lt;90,540+(E955-80)*$M$4,IF(E955&lt;110,600+(E955-90)*$M$5)))),0))</f>
        <v/>
      </c>
      <c r="H955" s="14" t="str">
        <f t="shared" si="128"/>
        <v/>
      </c>
      <c r="I955" s="14">
        <f t="shared" si="129"/>
        <v>511</v>
      </c>
      <c r="J955" s="14"/>
      <c r="K955" s="14"/>
      <c r="L955" s="14"/>
      <c r="M955" s="14"/>
      <c r="N955" s="14"/>
      <c r="O955">
        <v>1157</v>
      </c>
      <c r="P955">
        <f t="shared" si="130"/>
        <v>565</v>
      </c>
      <c r="Q955">
        <f t="shared" si="131"/>
        <v>511</v>
      </c>
      <c r="R955" s="40">
        <f t="shared" si="132"/>
        <v>590.947490630513</v>
      </c>
      <c r="S955" s="41">
        <f t="shared" si="133"/>
        <v>0.744492593410562</v>
      </c>
      <c r="T955" s="41">
        <f t="shared" si="134"/>
        <v>0.744492593410562</v>
      </c>
    </row>
    <row r="956" spans="1:20">
      <c r="A956">
        <v>1158</v>
      </c>
      <c r="B956">
        <v>507</v>
      </c>
      <c r="C956">
        <v>480</v>
      </c>
      <c r="D956" s="14"/>
      <c r="E956" s="14" t="str">
        <f t="shared" si="126"/>
        <v/>
      </c>
      <c r="F956" s="14" t="str">
        <f t="shared" si="127"/>
        <v/>
      </c>
      <c r="G956" s="14" t="str">
        <f>IF(E956="","",ROUND(IF(E956&lt;60,E956*$M$2,IF(E956&lt;80,425+(E956-60)*$M$3,IF(E956&lt;90,540+(E956-80)*$M$4,IF(E956&lt;110,600+(E956-90)*$M$5)))),0))</f>
        <v/>
      </c>
      <c r="H956" s="14" t="str">
        <f t="shared" si="128"/>
        <v/>
      </c>
      <c r="I956" s="14">
        <f t="shared" si="129"/>
        <v>480</v>
      </c>
      <c r="J956" s="14"/>
      <c r="K956" s="14"/>
      <c r="L956" s="14"/>
      <c r="M956" s="14"/>
      <c r="N956" s="14"/>
      <c r="O956">
        <v>1158</v>
      </c>
      <c r="P956">
        <f t="shared" si="130"/>
        <v>507</v>
      </c>
      <c r="Q956">
        <f t="shared" si="131"/>
        <v>480</v>
      </c>
      <c r="R956" s="40">
        <f t="shared" si="132"/>
        <v>555.097447167605</v>
      </c>
      <c r="S956" s="41">
        <f t="shared" si="133"/>
        <v>0.177204062511153</v>
      </c>
      <c r="T956" s="41">
        <f t="shared" si="134"/>
        <v>0.177204062511153</v>
      </c>
    </row>
    <row r="957" spans="1:20">
      <c r="A957">
        <v>1159</v>
      </c>
      <c r="B957">
        <v>442</v>
      </c>
      <c r="C957">
        <v>426</v>
      </c>
      <c r="D957" s="14"/>
      <c r="E957" s="14" t="str">
        <f t="shared" si="126"/>
        <v/>
      </c>
      <c r="F957" s="14" t="str">
        <f t="shared" si="127"/>
        <v/>
      </c>
      <c r="G957" s="14" t="str">
        <f>IF(E957="","",ROUND(IF(E957&lt;60,E957*$M$2,IF(E957&lt;80,425+(E957-60)*$M$3,IF(E957&lt;90,540+(E957-80)*$M$4,IF(E957&lt;110,600+(E957-90)*$M$5)))),0))</f>
        <v/>
      </c>
      <c r="H957" s="14" t="str">
        <f t="shared" si="128"/>
        <v/>
      </c>
      <c r="I957" s="14">
        <f t="shared" si="129"/>
        <v>426</v>
      </c>
      <c r="J957" s="14"/>
      <c r="K957" s="14"/>
      <c r="L957" s="14"/>
      <c r="M957" s="14"/>
      <c r="N957" s="14"/>
      <c r="O957">
        <v>1159</v>
      </c>
      <c r="P957">
        <f t="shared" si="130"/>
        <v>442</v>
      </c>
      <c r="Q957">
        <f t="shared" si="131"/>
        <v>426</v>
      </c>
      <c r="R957" s="40">
        <f t="shared" si="132"/>
        <v>492.648984361249</v>
      </c>
      <c r="S957" s="41">
        <f t="shared" si="133"/>
        <v>-0.81097595905556</v>
      </c>
      <c r="T957" s="41">
        <f t="shared" si="134"/>
        <v>-0.81097595905556</v>
      </c>
    </row>
    <row r="958" spans="1:20">
      <c r="A958">
        <v>1160</v>
      </c>
      <c r="B958">
        <v>433</v>
      </c>
      <c r="D958" s="14"/>
      <c r="E958" s="14" t="str">
        <f t="shared" si="126"/>
        <v/>
      </c>
      <c r="F958" s="14" t="str">
        <f t="shared" si="127"/>
        <v/>
      </c>
      <c r="G958" s="14" t="str">
        <f>IF(E958="","",ROUND(IF(E958&lt;60,E958*$M$2,IF(E958&lt;80,425+(E958-60)*$M$3,IF(E958&lt;90,540+(E958-80)*$M$4,IF(E958&lt;110,600+(E958-90)*$M$5)))),0))</f>
        <v/>
      </c>
      <c r="H958" s="14" t="str">
        <f t="shared" si="128"/>
        <v/>
      </c>
      <c r="I958" s="14" t="str">
        <f t="shared" si="129"/>
        <v/>
      </c>
      <c r="J958" s="14"/>
      <c r="K958" s="14"/>
      <c r="L958" s="14"/>
      <c r="M958" s="14"/>
      <c r="N958" s="14"/>
      <c r="O958">
        <v>1160</v>
      </c>
      <c r="P958">
        <f t="shared" si="130"/>
        <v>433</v>
      </c>
      <c r="Q958" t="str">
        <f t="shared" si="131"/>
        <v/>
      </c>
      <c r="R958" s="40">
        <f t="shared" si="132"/>
        <v>433</v>
      </c>
      <c r="S958" s="41">
        <f t="shared" si="133"/>
        <v>-1.75485723336826</v>
      </c>
      <c r="T958" s="41">
        <f t="shared" si="134"/>
        <v>-1.75485723336826</v>
      </c>
    </row>
    <row r="959" spans="1:20">
      <c r="A959">
        <v>1161</v>
      </c>
      <c r="B959">
        <v>504</v>
      </c>
      <c r="C959">
        <v>417</v>
      </c>
      <c r="D959" s="14"/>
      <c r="E959" s="14" t="str">
        <f t="shared" si="126"/>
        <v/>
      </c>
      <c r="F959" s="14" t="str">
        <f t="shared" si="127"/>
        <v/>
      </c>
      <c r="G959" s="14" t="str">
        <f>IF(E959="","",ROUND(IF(E959&lt;60,E959*$M$2,IF(E959&lt;80,425+(E959-60)*$M$3,IF(E959&lt;90,540+(E959-80)*$M$4,IF(E959&lt;110,600+(E959-90)*$M$5)))),0))</f>
        <v/>
      </c>
      <c r="H959" s="14" t="str">
        <f t="shared" si="128"/>
        <v/>
      </c>
      <c r="I959" s="14">
        <f t="shared" si="129"/>
        <v>417</v>
      </c>
      <c r="J959" s="14"/>
      <c r="K959" s="14"/>
      <c r="L959" s="14"/>
      <c r="M959" s="14"/>
      <c r="N959" s="14"/>
      <c r="O959">
        <v>1161</v>
      </c>
      <c r="P959">
        <f t="shared" si="130"/>
        <v>504</v>
      </c>
      <c r="Q959">
        <f t="shared" si="131"/>
        <v>417</v>
      </c>
      <c r="R959" s="40">
        <f t="shared" si="132"/>
        <v>504</v>
      </c>
      <c r="S959" s="41">
        <f t="shared" si="133"/>
        <v>-0.631358297152708</v>
      </c>
      <c r="T959" s="41">
        <f t="shared" si="134"/>
        <v>-0.631358297152708</v>
      </c>
    </row>
    <row r="960" spans="1:20">
      <c r="A960">
        <v>1162</v>
      </c>
      <c r="B960">
        <v>490</v>
      </c>
      <c r="C960">
        <v>436</v>
      </c>
      <c r="D960" s="14"/>
      <c r="E960" s="14" t="str">
        <f t="shared" si="126"/>
        <v/>
      </c>
      <c r="F960" s="14" t="str">
        <f t="shared" si="127"/>
        <v/>
      </c>
      <c r="G960" s="14" t="str">
        <f>IF(E960="","",ROUND(IF(E960&lt;60,E960*$M$2,IF(E960&lt;80,425+(E960-60)*$M$3,IF(E960&lt;90,540+(E960-80)*$M$4,IF(E960&lt;110,600+(E960-90)*$M$5)))),0))</f>
        <v/>
      </c>
      <c r="H960" s="14" t="str">
        <f t="shared" si="128"/>
        <v/>
      </c>
      <c r="I960" s="14">
        <f t="shared" si="129"/>
        <v>436</v>
      </c>
      <c r="J960" s="14"/>
      <c r="K960" s="14"/>
      <c r="L960" s="14"/>
      <c r="M960" s="14"/>
      <c r="N960" s="14"/>
      <c r="O960">
        <v>1162</v>
      </c>
      <c r="P960">
        <f t="shared" si="130"/>
        <v>490</v>
      </c>
      <c r="Q960">
        <f t="shared" si="131"/>
        <v>436</v>
      </c>
      <c r="R960" s="40">
        <f t="shared" si="132"/>
        <v>504.213514510574</v>
      </c>
      <c r="S960" s="41">
        <f t="shared" si="133"/>
        <v>-0.627979658765428</v>
      </c>
      <c r="T960" s="41">
        <f t="shared" si="134"/>
        <v>-0.627979658765428</v>
      </c>
    </row>
    <row r="961" spans="1:20">
      <c r="A961">
        <v>1163</v>
      </c>
      <c r="B961">
        <v>478</v>
      </c>
      <c r="C961">
        <v>438</v>
      </c>
      <c r="D961" s="14"/>
      <c r="E961" s="14" t="str">
        <f t="shared" si="126"/>
        <v/>
      </c>
      <c r="F961" s="14" t="str">
        <f t="shared" si="127"/>
        <v/>
      </c>
      <c r="G961" s="14" t="str">
        <f>IF(E961="","",ROUND(IF(E961&lt;60,E961*$M$2,IF(E961&lt;80,425+(E961-60)*$M$3,IF(E961&lt;90,540+(E961-80)*$M$4,IF(E961&lt;110,600+(E961-90)*$M$5)))),0))</f>
        <v/>
      </c>
      <c r="H961" s="14" t="str">
        <f t="shared" si="128"/>
        <v/>
      </c>
      <c r="I961" s="14">
        <f t="shared" si="129"/>
        <v>438</v>
      </c>
      <c r="J961" s="14"/>
      <c r="K961" s="14"/>
      <c r="L961" s="14"/>
      <c r="M961" s="14"/>
      <c r="N961" s="14"/>
      <c r="O961">
        <v>1163</v>
      </c>
      <c r="P961">
        <f t="shared" si="130"/>
        <v>478</v>
      </c>
      <c r="Q961">
        <f t="shared" si="131"/>
        <v>438</v>
      </c>
      <c r="R961" s="40">
        <f t="shared" si="132"/>
        <v>506.526420540439</v>
      </c>
      <c r="S961" s="41">
        <f t="shared" si="133"/>
        <v>-0.591380398707402</v>
      </c>
      <c r="T961" s="41">
        <f t="shared" si="134"/>
        <v>-0.591380398707402</v>
      </c>
    </row>
    <row r="962" spans="1:20">
      <c r="A962">
        <v>1164</v>
      </c>
      <c r="B962">
        <v>463</v>
      </c>
      <c r="C962">
        <v>444</v>
      </c>
      <c r="D962" s="14"/>
      <c r="E962" s="14" t="str">
        <f t="shared" si="126"/>
        <v/>
      </c>
      <c r="F962" s="14" t="str">
        <f t="shared" si="127"/>
        <v/>
      </c>
      <c r="G962" s="14" t="str">
        <f>IF(E962="","",ROUND(IF(E962&lt;60,E962*$M$2,IF(E962&lt;80,425+(E962-60)*$M$3,IF(E962&lt;90,540+(E962-80)*$M$4,IF(E962&lt;110,600+(E962-90)*$M$5)))),0))</f>
        <v/>
      </c>
      <c r="H962" s="14" t="str">
        <f t="shared" si="128"/>
        <v/>
      </c>
      <c r="I962" s="14">
        <f t="shared" si="129"/>
        <v>444</v>
      </c>
      <c r="J962" s="14"/>
      <c r="K962" s="14"/>
      <c r="L962" s="14"/>
      <c r="M962" s="14"/>
      <c r="N962" s="14"/>
      <c r="O962">
        <v>1164</v>
      </c>
      <c r="P962">
        <f t="shared" si="130"/>
        <v>463</v>
      </c>
      <c r="Q962">
        <f t="shared" si="131"/>
        <v>444</v>
      </c>
      <c r="R962" s="40">
        <f t="shared" si="132"/>
        <v>513.465138630035</v>
      </c>
      <c r="S962" s="41">
        <f t="shared" si="133"/>
        <v>-0.481582618533322</v>
      </c>
      <c r="T962" s="41">
        <f t="shared" si="134"/>
        <v>-0.481582618533322</v>
      </c>
    </row>
    <row r="963" spans="1:20">
      <c r="A963">
        <v>1165</v>
      </c>
      <c r="B963">
        <v>448</v>
      </c>
      <c r="D963" s="14"/>
      <c r="E963" s="14" t="str">
        <f t="shared" ref="E963:E986" si="135">IF(D963&gt;60,D963,"")</f>
        <v/>
      </c>
      <c r="F963" s="14" t="str">
        <f t="shared" ref="F963:F986" si="136">IF(AND(D963&gt;0,D963&lt;=10),D963,"")</f>
        <v/>
      </c>
      <c r="G963" s="14" t="str">
        <f>IF(E963="","",ROUND(IF(E963&lt;60,E963*$M$2,IF(E963&lt;80,425+(E963-60)*$M$3,IF(E963&lt;90,540+(E963-80)*$M$4,IF(E963&lt;110,600+(E963-90)*$M$5)))),0))</f>
        <v/>
      </c>
      <c r="H963" s="14" t="str">
        <f t="shared" ref="H963:H986" si="137">IF(F963=7,650,"")</f>
        <v/>
      </c>
      <c r="I963" s="14" t="str">
        <f t="shared" ref="I963:I986" si="138">IF(MAX(C963,G963,H963)&lt;&gt;0,MAX(C963,G963,H963),"")</f>
        <v/>
      </c>
      <c r="J963" s="14"/>
      <c r="K963" s="14"/>
      <c r="L963" s="14"/>
      <c r="M963" s="14"/>
      <c r="N963" s="14"/>
      <c r="O963">
        <v>1165</v>
      </c>
      <c r="P963">
        <f t="shared" ref="P963:P978" si="139">IF(B963&lt;&gt;"",B963,"")</f>
        <v>448</v>
      </c>
      <c r="Q963" t="str">
        <f t="shared" ref="Q963:Q978" si="140">IF(C963&lt;&gt;"",C963,"")</f>
        <v/>
      </c>
      <c r="R963" s="40">
        <f t="shared" ref="R963:R978" si="141">IF(Q963="",P963,MAX(P963,Q963*$M$17))</f>
        <v>448</v>
      </c>
      <c r="S963" s="41">
        <f t="shared" ref="S963:S978" si="142">IF(R963="","",(R963-$R$980)/$R$981)</f>
        <v>-1.51749830318187</v>
      </c>
      <c r="T963" s="41">
        <f t="shared" ref="T963:T978" si="143">IF(S963&lt;&gt;"",S963,$S$980)</f>
        <v>-1.51749830318187</v>
      </c>
    </row>
    <row r="964" spans="1:20">
      <c r="A964">
        <v>1166</v>
      </c>
      <c r="B964">
        <v>485</v>
      </c>
      <c r="C964">
        <v>527</v>
      </c>
      <c r="D964" s="14"/>
      <c r="E964" s="14" t="str">
        <f t="shared" si="135"/>
        <v/>
      </c>
      <c r="F964" s="14" t="str">
        <f t="shared" si="136"/>
        <v/>
      </c>
      <c r="G964" s="14" t="str">
        <f>IF(E964="","",ROUND(IF(E964&lt;60,E964*$M$2,IF(E964&lt;80,425+(E964-60)*$M$3,IF(E964&lt;90,540+(E964-80)*$M$4,IF(E964&lt;110,600+(E964-90)*$M$5)))),0))</f>
        <v/>
      </c>
      <c r="H964" s="14" t="str">
        <f t="shared" si="137"/>
        <v/>
      </c>
      <c r="I964" s="14">
        <f t="shared" si="138"/>
        <v>527</v>
      </c>
      <c r="J964" s="14"/>
      <c r="K964" s="14"/>
      <c r="L964" s="14"/>
      <c r="M964" s="14"/>
      <c r="N964" s="14"/>
      <c r="O964">
        <v>1166</v>
      </c>
      <c r="P964">
        <f t="shared" si="139"/>
        <v>485</v>
      </c>
      <c r="Q964">
        <f t="shared" si="140"/>
        <v>527</v>
      </c>
      <c r="R964" s="40">
        <f t="shared" si="141"/>
        <v>609.450738869433</v>
      </c>
      <c r="S964" s="41">
        <f t="shared" si="142"/>
        <v>1.03728667387477</v>
      </c>
      <c r="T964" s="41">
        <f t="shared" si="143"/>
        <v>1.03728667387477</v>
      </c>
    </row>
    <row r="965" spans="1:20">
      <c r="A965">
        <v>1167</v>
      </c>
      <c r="B965">
        <v>589</v>
      </c>
      <c r="C965">
        <v>534</v>
      </c>
      <c r="D965" s="14"/>
      <c r="E965" s="14" t="str">
        <f t="shared" si="135"/>
        <v/>
      </c>
      <c r="F965" s="14" t="str">
        <f t="shared" si="136"/>
        <v/>
      </c>
      <c r="G965" s="14" t="str">
        <f>IF(E965="","",ROUND(IF(E965&lt;60,E965*$M$2,IF(E965&lt;80,425+(E965-60)*$M$3,IF(E965&lt;90,540+(E965-80)*$M$4,IF(E965&lt;110,600+(E965-90)*$M$5)))),0))</f>
        <v/>
      </c>
      <c r="H965" s="14" t="str">
        <f t="shared" si="137"/>
        <v/>
      </c>
      <c r="I965" s="14">
        <f t="shared" si="138"/>
        <v>534</v>
      </c>
      <c r="J965" s="14"/>
      <c r="K965" s="14"/>
      <c r="L965" s="14"/>
      <c r="M965" s="14"/>
      <c r="N965" s="14"/>
      <c r="O965">
        <v>1167</v>
      </c>
      <c r="P965">
        <f t="shared" si="139"/>
        <v>589</v>
      </c>
      <c r="Q965">
        <f t="shared" si="140"/>
        <v>534</v>
      </c>
      <c r="R965" s="40">
        <f t="shared" si="141"/>
        <v>617.54590997396</v>
      </c>
      <c r="S965" s="41">
        <f t="shared" si="142"/>
        <v>1.16538408407787</v>
      </c>
      <c r="T965" s="41">
        <f t="shared" si="143"/>
        <v>1.16538408407787</v>
      </c>
    </row>
    <row r="966" spans="1:20">
      <c r="A966">
        <v>1169</v>
      </c>
      <c r="B966">
        <v>459</v>
      </c>
      <c r="D966" s="14"/>
      <c r="E966" s="14" t="str">
        <f t="shared" si="135"/>
        <v/>
      </c>
      <c r="F966" s="14" t="str">
        <f t="shared" si="136"/>
        <v/>
      </c>
      <c r="G966" s="14" t="str">
        <f>IF(E966="","",ROUND(IF(E966&lt;60,E966*$M$2,IF(E966&lt;80,425+(E966-60)*$M$3,IF(E966&lt;90,540+(E966-80)*$M$4,IF(E966&lt;110,600+(E966-90)*$M$5)))),0))</f>
        <v/>
      </c>
      <c r="H966" s="14" t="str">
        <f t="shared" si="137"/>
        <v/>
      </c>
      <c r="I966" s="14" t="str">
        <f t="shared" si="138"/>
        <v/>
      </c>
      <c r="J966" s="14"/>
      <c r="K966" s="14"/>
      <c r="L966" s="14"/>
      <c r="M966" s="14"/>
      <c r="N966" s="14"/>
      <c r="O966">
        <v>1169</v>
      </c>
      <c r="P966">
        <f t="shared" si="139"/>
        <v>459</v>
      </c>
      <c r="Q966" t="str">
        <f t="shared" si="140"/>
        <v/>
      </c>
      <c r="R966" s="40">
        <f t="shared" si="141"/>
        <v>459</v>
      </c>
      <c r="S966" s="41">
        <f t="shared" si="142"/>
        <v>-1.34343508771186</v>
      </c>
      <c r="T966" s="41">
        <f t="shared" si="143"/>
        <v>-1.34343508771186</v>
      </c>
    </row>
    <row r="967" spans="1:20">
      <c r="A967">
        <v>1170</v>
      </c>
      <c r="B967">
        <v>514</v>
      </c>
      <c r="C967">
        <v>429</v>
      </c>
      <c r="D967" s="14"/>
      <c r="E967" s="14" t="str">
        <f t="shared" si="135"/>
        <v/>
      </c>
      <c r="F967" s="14" t="str">
        <f t="shared" si="136"/>
        <v/>
      </c>
      <c r="G967" s="14" t="str">
        <f>IF(E967="","",ROUND(IF(E967&lt;60,E967*$M$2,IF(E967&lt;80,425+(E967-60)*$M$3,IF(E967&lt;90,540+(E967-80)*$M$4,IF(E967&lt;110,600+(E967-90)*$M$5)))),0))</f>
        <v/>
      </c>
      <c r="H967" s="14" t="str">
        <f t="shared" si="137"/>
        <v/>
      </c>
      <c r="I967" s="14">
        <f t="shared" si="138"/>
        <v>429</v>
      </c>
      <c r="J967" s="14"/>
      <c r="K967" s="14"/>
      <c r="L967" s="14"/>
      <c r="M967" s="14"/>
      <c r="N967" s="14"/>
      <c r="O967">
        <v>1170</v>
      </c>
      <c r="P967">
        <f t="shared" si="139"/>
        <v>514</v>
      </c>
      <c r="Q967">
        <f t="shared" si="140"/>
        <v>429</v>
      </c>
      <c r="R967" s="40">
        <f t="shared" si="141"/>
        <v>514</v>
      </c>
      <c r="S967" s="41">
        <f t="shared" si="142"/>
        <v>-0.473119010361786</v>
      </c>
      <c r="T967" s="41">
        <f t="shared" si="143"/>
        <v>-0.473119010361786</v>
      </c>
    </row>
    <row r="968" spans="1:20">
      <c r="A968">
        <v>1171</v>
      </c>
      <c r="B968">
        <v>590</v>
      </c>
      <c r="C968">
        <v>562</v>
      </c>
      <c r="D968" s="14"/>
      <c r="E968" s="14" t="str">
        <f t="shared" si="135"/>
        <v/>
      </c>
      <c r="F968" s="14" t="str">
        <f t="shared" si="136"/>
        <v/>
      </c>
      <c r="G968" s="14" t="str">
        <f>IF(E968="","",ROUND(IF(E968&lt;60,E968*$M$2,IF(E968&lt;80,425+(E968-60)*$M$3,IF(E968&lt;90,540+(E968-80)*$M$4,IF(E968&lt;110,600+(E968-90)*$M$5)))),0))</f>
        <v/>
      </c>
      <c r="H968" s="14" t="str">
        <f t="shared" si="137"/>
        <v/>
      </c>
      <c r="I968" s="14">
        <f t="shared" si="138"/>
        <v>562</v>
      </c>
      <c r="J968" s="14"/>
      <c r="K968" s="14"/>
      <c r="L968" s="14"/>
      <c r="M968" s="14"/>
      <c r="N968" s="14"/>
      <c r="O968">
        <v>1171</v>
      </c>
      <c r="P968">
        <f t="shared" si="139"/>
        <v>590</v>
      </c>
      <c r="Q968">
        <f t="shared" si="140"/>
        <v>562</v>
      </c>
      <c r="R968" s="40">
        <f t="shared" si="141"/>
        <v>649.926594392071</v>
      </c>
      <c r="S968" s="41">
        <f t="shared" si="142"/>
        <v>1.67777372489023</v>
      </c>
      <c r="T968" s="41">
        <f t="shared" si="143"/>
        <v>1.67777372489023</v>
      </c>
    </row>
    <row r="969" spans="1:20">
      <c r="A969">
        <v>1172</v>
      </c>
      <c r="B969">
        <v>442</v>
      </c>
      <c r="C969">
        <v>445</v>
      </c>
      <c r="D969" s="14"/>
      <c r="E969" s="14" t="str">
        <f t="shared" si="135"/>
        <v/>
      </c>
      <c r="F969" s="14" t="str">
        <f t="shared" si="136"/>
        <v/>
      </c>
      <c r="G969" s="14" t="str">
        <f>IF(E969="","",ROUND(IF(E969&lt;60,E969*$M$2,IF(E969&lt;80,425+(E969-60)*$M$3,IF(E969&lt;90,540+(E969-80)*$M$4,IF(E969&lt;110,600+(E969-90)*$M$5)))),0))</f>
        <v/>
      </c>
      <c r="H969" s="14" t="str">
        <f t="shared" si="137"/>
        <v/>
      </c>
      <c r="I969" s="14">
        <f t="shared" si="138"/>
        <v>445</v>
      </c>
      <c r="J969" s="14"/>
      <c r="K969" s="14"/>
      <c r="L969" s="14"/>
      <c r="M969" s="14"/>
      <c r="N969" s="14"/>
      <c r="O969">
        <v>1172</v>
      </c>
      <c r="P969">
        <f t="shared" si="139"/>
        <v>442</v>
      </c>
      <c r="Q969">
        <f t="shared" si="140"/>
        <v>445</v>
      </c>
      <c r="R969" s="40">
        <f t="shared" si="141"/>
        <v>514.621591644967</v>
      </c>
      <c r="S969" s="41">
        <f t="shared" si="142"/>
        <v>-0.463282988504309</v>
      </c>
      <c r="T969" s="41">
        <f t="shared" si="143"/>
        <v>-0.463282988504309</v>
      </c>
    </row>
    <row r="970" spans="1:20">
      <c r="A970" s="9">
        <v>1173</v>
      </c>
      <c r="B970">
        <v>475</v>
      </c>
      <c r="C970">
        <v>439</v>
      </c>
      <c r="D970" s="14"/>
      <c r="E970" s="14" t="str">
        <f t="shared" si="135"/>
        <v/>
      </c>
      <c r="F970" s="14" t="str">
        <f t="shared" si="136"/>
        <v/>
      </c>
      <c r="G970" s="14" t="str">
        <f>IF(E970="","",ROUND(IF(E970&lt;60,E970*$M$2,IF(E970&lt;80,425+(E970-60)*$M$3,IF(E970&lt;90,540+(E970-80)*$M$4,IF(E970&lt;110,600+(E970-90)*$M$5)))),0))</f>
        <v/>
      </c>
      <c r="H970" s="14" t="str">
        <f t="shared" si="137"/>
        <v/>
      </c>
      <c r="I970" s="14">
        <f t="shared" si="138"/>
        <v>439</v>
      </c>
      <c r="J970" s="14"/>
      <c r="K970" s="14"/>
      <c r="L970" s="14"/>
      <c r="M970" s="14"/>
      <c r="N970" s="14"/>
      <c r="O970" s="9">
        <v>1173</v>
      </c>
      <c r="P970">
        <f t="shared" si="139"/>
        <v>475</v>
      </c>
      <c r="Q970">
        <f t="shared" si="140"/>
        <v>439</v>
      </c>
      <c r="R970" s="40">
        <f t="shared" si="141"/>
        <v>507.682873555372</v>
      </c>
      <c r="S970" s="41">
        <f t="shared" si="142"/>
        <v>-0.573080768678388</v>
      </c>
      <c r="T970" s="41">
        <f t="shared" si="143"/>
        <v>-0.573080768678388</v>
      </c>
    </row>
    <row r="971" spans="1:20">
      <c r="A971">
        <v>1174</v>
      </c>
      <c r="B971">
        <v>501</v>
      </c>
      <c r="C971">
        <v>500</v>
      </c>
      <c r="D971" s="14"/>
      <c r="E971" s="14" t="str">
        <f t="shared" si="135"/>
        <v/>
      </c>
      <c r="F971" s="14" t="str">
        <f t="shared" si="136"/>
        <v/>
      </c>
      <c r="G971" s="14" t="str">
        <f>IF(E971="","",ROUND(IF(E971&lt;60,E971*$M$2,IF(E971&lt;80,425+(E971-60)*$M$3,IF(E971&lt;90,540+(E971-80)*$M$4,IF(E971&lt;110,600+(E971-90)*$M$5)))),0))</f>
        <v/>
      </c>
      <c r="H971" s="14" t="str">
        <f t="shared" si="137"/>
        <v/>
      </c>
      <c r="I971" s="14">
        <f t="shared" si="138"/>
        <v>500</v>
      </c>
      <c r="J971" s="14"/>
      <c r="K971" s="14"/>
      <c r="L971" s="14"/>
      <c r="M971" s="14"/>
      <c r="N971" s="14"/>
      <c r="O971">
        <v>1174</v>
      </c>
      <c r="P971">
        <f t="shared" si="139"/>
        <v>501</v>
      </c>
      <c r="Q971">
        <f t="shared" si="140"/>
        <v>500</v>
      </c>
      <c r="R971" s="40">
        <f t="shared" si="141"/>
        <v>578.226507466255</v>
      </c>
      <c r="S971" s="41">
        <f t="shared" si="142"/>
        <v>0.543196663091416</v>
      </c>
      <c r="T971" s="41">
        <f t="shared" si="143"/>
        <v>0.543196663091416</v>
      </c>
    </row>
    <row r="972" spans="1:20">
      <c r="A972">
        <v>1175</v>
      </c>
      <c r="B972">
        <v>535</v>
      </c>
      <c r="C972">
        <v>453</v>
      </c>
      <c r="D972" s="14"/>
      <c r="E972" s="14" t="str">
        <f t="shared" si="135"/>
        <v/>
      </c>
      <c r="F972" s="14" t="str">
        <f t="shared" si="136"/>
        <v/>
      </c>
      <c r="G972" s="14" t="str">
        <f>IF(E972="","",ROUND(IF(E972&lt;60,E972*$M$2,IF(E972&lt;80,425+(E972-60)*$M$3,IF(E972&lt;90,540+(E972-80)*$M$4,IF(E972&lt;110,600+(E972-90)*$M$5)))),0))</f>
        <v/>
      </c>
      <c r="H972" s="14" t="str">
        <f t="shared" si="137"/>
        <v/>
      </c>
      <c r="I972" s="14">
        <f t="shared" si="138"/>
        <v>453</v>
      </c>
      <c r="J972" s="14"/>
      <c r="K972" s="14"/>
      <c r="L972" s="14"/>
      <c r="M972" s="14"/>
      <c r="N972" s="14"/>
      <c r="O972">
        <v>1175</v>
      </c>
      <c r="P972">
        <f t="shared" si="139"/>
        <v>535</v>
      </c>
      <c r="Q972">
        <f t="shared" si="140"/>
        <v>453</v>
      </c>
      <c r="R972" s="40">
        <f t="shared" si="141"/>
        <v>535</v>
      </c>
      <c r="S972" s="41">
        <f t="shared" si="142"/>
        <v>-0.14081650810085</v>
      </c>
      <c r="T972" s="41">
        <f t="shared" si="143"/>
        <v>-0.14081650810085</v>
      </c>
    </row>
    <row r="973" spans="1:20">
      <c r="A973">
        <v>1176</v>
      </c>
      <c r="B973">
        <v>426</v>
      </c>
      <c r="D973" s="14"/>
      <c r="E973" s="14" t="str">
        <f t="shared" si="135"/>
        <v/>
      </c>
      <c r="F973" s="14" t="str">
        <f t="shared" si="136"/>
        <v/>
      </c>
      <c r="G973" s="14" t="str">
        <f>IF(E973="","",ROUND(IF(E973&lt;60,E973*$M$2,IF(E973&lt;80,425+(E973-60)*$M$3,IF(E973&lt;90,540+(E973-80)*$M$4,IF(E973&lt;110,600+(E973-90)*$M$5)))),0))</f>
        <v/>
      </c>
      <c r="H973" s="14" t="str">
        <f t="shared" si="137"/>
        <v/>
      </c>
      <c r="I973" s="14" t="str">
        <f t="shared" si="138"/>
        <v/>
      </c>
      <c r="J973" s="14"/>
      <c r="K973" s="14"/>
      <c r="L973" s="14"/>
      <c r="M973" s="14"/>
      <c r="N973" s="14"/>
      <c r="O973">
        <v>1176</v>
      </c>
      <c r="P973">
        <f t="shared" si="139"/>
        <v>426</v>
      </c>
      <c r="Q973" t="str">
        <f t="shared" si="140"/>
        <v/>
      </c>
      <c r="R973" s="40">
        <f t="shared" si="141"/>
        <v>426</v>
      </c>
      <c r="S973" s="41">
        <f t="shared" si="142"/>
        <v>-1.8656247341219</v>
      </c>
      <c r="T973" s="41">
        <f t="shared" si="143"/>
        <v>-1.8656247341219</v>
      </c>
    </row>
    <row r="974" spans="1:20">
      <c r="A974">
        <v>1177</v>
      </c>
      <c r="B974">
        <v>523</v>
      </c>
      <c r="C974">
        <v>475</v>
      </c>
      <c r="D974" s="14"/>
      <c r="E974" s="14" t="str">
        <f t="shared" si="135"/>
        <v/>
      </c>
      <c r="F974" s="14" t="str">
        <f t="shared" si="136"/>
        <v/>
      </c>
      <c r="G974" s="14" t="str">
        <f>IF(E974="","",ROUND(IF(E974&lt;60,E974*$M$2,IF(E974&lt;80,425+(E974-60)*$M$3,IF(E974&lt;90,540+(E974-80)*$M$4,IF(E974&lt;110,600+(E974-90)*$M$5)))),0))</f>
        <v/>
      </c>
      <c r="H974" s="14" t="str">
        <f t="shared" si="137"/>
        <v/>
      </c>
      <c r="I974" s="14">
        <f t="shared" si="138"/>
        <v>475</v>
      </c>
      <c r="J974" s="14"/>
      <c r="K974" s="14"/>
      <c r="L974" s="14"/>
      <c r="M974" s="14"/>
      <c r="N974" s="14"/>
      <c r="O974">
        <v>1177</v>
      </c>
      <c r="P974">
        <f t="shared" si="139"/>
        <v>523</v>
      </c>
      <c r="Q974">
        <f t="shared" si="140"/>
        <v>475</v>
      </c>
      <c r="R974" s="40">
        <f t="shared" si="141"/>
        <v>549.315182092942</v>
      </c>
      <c r="S974" s="41">
        <f t="shared" si="142"/>
        <v>0.0857059123660873</v>
      </c>
      <c r="T974" s="41">
        <f t="shared" si="143"/>
        <v>0.0857059123660873</v>
      </c>
    </row>
    <row r="975" spans="1:20">
      <c r="A975">
        <v>1179</v>
      </c>
      <c r="B975">
        <v>658</v>
      </c>
      <c r="C975">
        <v>602</v>
      </c>
      <c r="D975" s="14"/>
      <c r="E975" s="14" t="str">
        <f t="shared" si="135"/>
        <v/>
      </c>
      <c r="F975" s="14" t="str">
        <f t="shared" si="136"/>
        <v/>
      </c>
      <c r="G975" s="14" t="str">
        <f>IF(E975="","",ROUND(IF(E975&lt;60,E975*$M$2,IF(E975&lt;80,425+(E975-60)*$M$3,IF(E975&lt;90,540+(E975-80)*$M$4,IF(E975&lt;110,600+(E975-90)*$M$5)))),0))</f>
        <v/>
      </c>
      <c r="H975" s="14" t="str">
        <f t="shared" si="137"/>
        <v/>
      </c>
      <c r="I975" s="14">
        <f t="shared" si="138"/>
        <v>602</v>
      </c>
      <c r="J975" s="14"/>
      <c r="K975" s="14"/>
      <c r="L975" s="14"/>
      <c r="M975" s="14"/>
      <c r="N975" s="14"/>
      <c r="O975">
        <v>1179</v>
      </c>
      <c r="P975">
        <f t="shared" si="139"/>
        <v>658</v>
      </c>
      <c r="Q975">
        <f t="shared" si="140"/>
        <v>602</v>
      </c>
      <c r="R975" s="40">
        <f t="shared" si="141"/>
        <v>696.184714989371</v>
      </c>
      <c r="S975" s="41">
        <f t="shared" si="142"/>
        <v>2.40975892605076</v>
      </c>
      <c r="T975" s="41">
        <f t="shared" si="143"/>
        <v>2.40975892605076</v>
      </c>
    </row>
    <row r="976" spans="1:20">
      <c r="A976">
        <v>1180</v>
      </c>
      <c r="B976">
        <v>534</v>
      </c>
      <c r="C976">
        <v>431</v>
      </c>
      <c r="D976" s="14"/>
      <c r="E976" s="14" t="str">
        <f t="shared" si="135"/>
        <v/>
      </c>
      <c r="F976" s="14" t="str">
        <f t="shared" si="136"/>
        <v/>
      </c>
      <c r="G976" s="14" t="str">
        <f>IF(E976="","",ROUND(IF(E976&lt;60,E976*$M$2,IF(E976&lt;80,425+(E976-60)*$M$3,IF(E976&lt;90,540+(E976-80)*$M$4,IF(E976&lt;110,600+(E976-90)*$M$5)))),0))</f>
        <v/>
      </c>
      <c r="H976" s="14" t="str">
        <f t="shared" si="137"/>
        <v/>
      </c>
      <c r="I976" s="14">
        <f t="shared" si="138"/>
        <v>431</v>
      </c>
      <c r="J976" s="14"/>
      <c r="K976" s="14"/>
      <c r="L976" s="14"/>
      <c r="M976" s="14"/>
      <c r="N976" s="14"/>
      <c r="O976">
        <v>1180</v>
      </c>
      <c r="P976">
        <f t="shared" si="139"/>
        <v>534</v>
      </c>
      <c r="Q976">
        <f t="shared" si="140"/>
        <v>431</v>
      </c>
      <c r="R976" s="40">
        <f t="shared" si="141"/>
        <v>534</v>
      </c>
      <c r="S976" s="41">
        <f t="shared" si="142"/>
        <v>-0.156640436779942</v>
      </c>
      <c r="T976" s="41">
        <f t="shared" si="143"/>
        <v>-0.156640436779942</v>
      </c>
    </row>
    <row r="977" spans="1:20">
      <c r="A977">
        <v>10000</v>
      </c>
      <c r="B977">
        <v>608</v>
      </c>
      <c r="C977">
        <v>569</v>
      </c>
      <c r="D977" s="14"/>
      <c r="E977" s="14" t="str">
        <f t="shared" si="135"/>
        <v/>
      </c>
      <c r="F977" s="14" t="str">
        <f t="shared" si="136"/>
        <v/>
      </c>
      <c r="G977" s="14" t="str">
        <f>IF(E977="","",ROUND(IF(E977&lt;60,E977*$M$2,IF(E977&lt;80,425+(E977-60)*$M$3,IF(E977&lt;90,540+(E977-80)*$M$4,IF(E977&lt;110,600+(E977-90)*$M$5)))),0))</f>
        <v/>
      </c>
      <c r="H977" s="14" t="str">
        <f t="shared" si="137"/>
        <v/>
      </c>
      <c r="I977" s="14">
        <f t="shared" si="138"/>
        <v>569</v>
      </c>
      <c r="J977" s="14"/>
      <c r="K977" s="14"/>
      <c r="L977" s="14"/>
      <c r="M977" s="14"/>
      <c r="N977" s="14"/>
      <c r="O977">
        <v>10000</v>
      </c>
      <c r="P977">
        <f t="shared" si="139"/>
        <v>608</v>
      </c>
      <c r="Q977">
        <f t="shared" si="140"/>
        <v>569</v>
      </c>
      <c r="R977" s="40">
        <f t="shared" si="141"/>
        <v>658.021765496598</v>
      </c>
      <c r="S977" s="41">
        <f t="shared" si="142"/>
        <v>1.80587113509333</v>
      </c>
      <c r="T977" s="41">
        <f t="shared" si="143"/>
        <v>1.80587113509333</v>
      </c>
    </row>
    <row r="978" spans="1:20">
      <c r="A978">
        <v>10001</v>
      </c>
      <c r="B978">
        <v>545</v>
      </c>
      <c r="C978">
        <v>490</v>
      </c>
      <c r="D978" s="14"/>
      <c r="E978" s="14" t="str">
        <f t="shared" si="135"/>
        <v/>
      </c>
      <c r="F978" s="14" t="str">
        <f t="shared" si="136"/>
        <v/>
      </c>
      <c r="G978" s="14" t="str">
        <f>IF(E978="","",ROUND(IF(E978&lt;60,E978*$M$2,IF(E978&lt;80,425+(E978-60)*$M$3,IF(E978&lt;90,540+(E978-80)*$M$4,IF(E978&lt;110,600+(E978-90)*$M$5)))),0))</f>
        <v/>
      </c>
      <c r="H978" s="14" t="str">
        <f t="shared" si="137"/>
        <v/>
      </c>
      <c r="I978" s="14">
        <f t="shared" si="138"/>
        <v>490</v>
      </c>
      <c r="J978" s="14"/>
      <c r="K978" s="14"/>
      <c r="L978" s="14"/>
      <c r="M978" s="14"/>
      <c r="N978" s="14"/>
      <c r="O978">
        <v>10001</v>
      </c>
      <c r="P978">
        <f t="shared" si="139"/>
        <v>545</v>
      </c>
      <c r="Q978">
        <f t="shared" si="140"/>
        <v>490</v>
      </c>
      <c r="R978" s="40">
        <f t="shared" si="141"/>
        <v>566.66197731693</v>
      </c>
      <c r="S978" s="41">
        <f t="shared" si="142"/>
        <v>0.360200362801284</v>
      </c>
      <c r="T978" s="41">
        <f t="shared" si="143"/>
        <v>0.360200362801284</v>
      </c>
    </row>
    <row r="979" spans="4:14">
      <c r="D979" s="14"/>
      <c r="E979" s="14" t="str">
        <f t="shared" si="135"/>
        <v/>
      </c>
      <c r="F979" s="14" t="str">
        <f t="shared" si="136"/>
        <v/>
      </c>
      <c r="G979" s="14"/>
      <c r="H979" s="14" t="str">
        <f t="shared" si="137"/>
        <v/>
      </c>
      <c r="I979" s="14" t="str">
        <f t="shared" si="138"/>
        <v/>
      </c>
      <c r="J979" s="14"/>
      <c r="K979" s="14"/>
      <c r="L979" s="14"/>
      <c r="M979" s="14"/>
      <c r="N979" s="14"/>
    </row>
    <row r="980" spans="4:19">
      <c r="D980" s="14"/>
      <c r="E980" s="14" t="str">
        <f t="shared" si="135"/>
        <v/>
      </c>
      <c r="F980" s="14" t="str">
        <f t="shared" si="136"/>
        <v/>
      </c>
      <c r="G980" s="14"/>
      <c r="H980" s="14" t="str">
        <f t="shared" si="137"/>
        <v/>
      </c>
      <c r="I980" s="14" t="str">
        <f t="shared" si="138"/>
        <v/>
      </c>
      <c r="J980" s="14"/>
      <c r="K980" s="14"/>
      <c r="L980" s="14"/>
      <c r="M980" s="14"/>
      <c r="N980" s="14"/>
      <c r="R980" s="41">
        <f>AVERAGE(R2:R978)</f>
        <v>543.898959983743</v>
      </c>
      <c r="S980" s="41">
        <f>MEDIAN(S2:S978)</f>
        <v>-0.0423914978370054</v>
      </c>
    </row>
    <row r="981" spans="4:19">
      <c r="D981" s="14"/>
      <c r="E981" s="14" t="str">
        <f t="shared" si="135"/>
        <v/>
      </c>
      <c r="F981" s="14" t="str">
        <f t="shared" si="136"/>
        <v/>
      </c>
      <c r="G981" s="14"/>
      <c r="H981" s="14" t="str">
        <f t="shared" si="137"/>
        <v/>
      </c>
      <c r="I981" s="14" t="str">
        <f t="shared" si="138"/>
        <v/>
      </c>
      <c r="J981" s="14"/>
      <c r="K981" s="14"/>
      <c r="L981" s="14"/>
      <c r="M981" s="14"/>
      <c r="N981" s="14"/>
      <c r="R981" s="41">
        <f>STDEV(R2:R978)</f>
        <v>63.1954314430952</v>
      </c>
      <c r="S981" s="41"/>
    </row>
    <row r="982" spans="4:14">
      <c r="D982" s="14"/>
      <c r="E982" s="14" t="str">
        <f t="shared" si="135"/>
        <v/>
      </c>
      <c r="F982" s="14" t="str">
        <f t="shared" si="136"/>
        <v/>
      </c>
      <c r="G982" s="14"/>
      <c r="H982" s="14" t="str">
        <f t="shared" si="137"/>
        <v/>
      </c>
      <c r="I982" s="14" t="str">
        <f t="shared" si="138"/>
        <v/>
      </c>
      <c r="J982" s="14"/>
      <c r="K982" s="14"/>
      <c r="L982" s="14"/>
      <c r="M982" s="14"/>
      <c r="N982" s="14"/>
    </row>
    <row r="983" spans="4:14">
      <c r="D983" s="14"/>
      <c r="E983" s="14" t="str">
        <f t="shared" si="135"/>
        <v/>
      </c>
      <c r="F983" s="14" t="str">
        <f t="shared" si="136"/>
        <v/>
      </c>
      <c r="G983" s="14"/>
      <c r="H983" s="14" t="str">
        <f t="shared" si="137"/>
        <v/>
      </c>
      <c r="I983" s="14" t="str">
        <f t="shared" si="138"/>
        <v/>
      </c>
      <c r="J983" s="14"/>
      <c r="K983" s="14"/>
      <c r="L983" s="14"/>
      <c r="M983" s="14"/>
      <c r="N983" s="14"/>
    </row>
    <row r="984" spans="4:14">
      <c r="D984" s="14"/>
      <c r="E984" s="14" t="str">
        <f t="shared" si="135"/>
        <v/>
      </c>
      <c r="F984" s="14" t="str">
        <f t="shared" si="136"/>
        <v/>
      </c>
      <c r="G984" s="14"/>
      <c r="H984" s="14" t="str">
        <f t="shared" si="137"/>
        <v/>
      </c>
      <c r="I984" s="14" t="str">
        <f t="shared" si="138"/>
        <v/>
      </c>
      <c r="J984" s="14"/>
      <c r="K984" s="14"/>
      <c r="L984" s="14"/>
      <c r="M984" s="14"/>
      <c r="N984" s="14"/>
    </row>
    <row r="985" spans="4:14">
      <c r="D985" s="14"/>
      <c r="E985" s="14" t="str">
        <f t="shared" si="135"/>
        <v/>
      </c>
      <c r="F985" s="14" t="str">
        <f t="shared" si="136"/>
        <v/>
      </c>
      <c r="G985" s="14"/>
      <c r="H985" s="14" t="str">
        <f t="shared" si="137"/>
        <v/>
      </c>
      <c r="I985" s="14" t="str">
        <f t="shared" si="138"/>
        <v/>
      </c>
      <c r="J985" s="14"/>
      <c r="K985" s="14"/>
      <c r="L985" s="14"/>
      <c r="M985" s="14"/>
      <c r="N985" s="14"/>
    </row>
    <row r="986" spans="4:14">
      <c r="D986" s="14"/>
      <c r="E986" s="14" t="str">
        <f t="shared" si="135"/>
        <v/>
      </c>
      <c r="F986" s="14" t="str">
        <f t="shared" si="136"/>
        <v/>
      </c>
      <c r="G986" s="14" t="str">
        <f>IF(E986="","",ROUND(IF(E986&lt;60,E986*$M$2,IF(E986&lt;80,425+(E986-60)*$M$3,IF(E986&lt;90,540+(E986-80)*$M$4,IF(E986&lt;110,600+(E986-90)*$M$5)))),0))</f>
        <v/>
      </c>
      <c r="H986" s="14" t="str">
        <f t="shared" si="137"/>
        <v/>
      </c>
      <c r="I986" s="14" t="str">
        <f t="shared" si="138"/>
        <v/>
      </c>
      <c r="J986" s="14"/>
      <c r="K986" s="14"/>
      <c r="L986" s="14"/>
      <c r="M986" s="14"/>
      <c r="N986" s="14"/>
    </row>
  </sheetData>
  <conditionalFormatting sqref="A1:A986">
    <cfRule type="duplicateValues" dxfId="7" priority="2"/>
  </conditionalFormatting>
  <conditionalFormatting sqref="O1:O986">
    <cfRule type="duplicateValues" dxfId="7" priority="1"/>
  </conditionalFormatting>
  <pageMargins left="0.7" right="0.7" top="0.75" bottom="0.75" header="0.3" footer="0.3"/>
  <pageSetup paperSize="9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6"/>
  <sheetViews>
    <sheetView workbookViewId="0">
      <selection activeCell="B11" sqref="B11"/>
    </sheetView>
  </sheetViews>
  <sheetFormatPr defaultColWidth="9" defaultRowHeight="13.8"/>
  <cols>
    <col min="1" max="1" width="5.25" customWidth="1"/>
    <col min="2" max="2" width="10.6296296296296" customWidth="1"/>
    <col min="3" max="3" width="10.75" customWidth="1"/>
    <col min="4" max="4" width="9.37962962962963" customWidth="1"/>
    <col min="8" max="8" width="18.1296296296296" customWidth="1"/>
    <col min="9" max="9" width="6.25" customWidth="1"/>
    <col min="10" max="10" width="6.87962962962963" customWidth="1"/>
    <col min="11" max="11" width="7.75" customWidth="1"/>
    <col min="12" max="12" width="17.6296296296296" customWidth="1"/>
    <col min="13" max="13" width="7.37962962962963" customWidth="1"/>
    <col min="14" max="14" width="14.25" customWidth="1"/>
    <col min="15" max="15" width="7.37962962962963" customWidth="1"/>
    <col min="18" max="18" width="9.62962962962963" customWidth="1"/>
    <col min="19" max="19" width="14.25" customWidth="1"/>
  </cols>
  <sheetData>
    <row r="1" spans="1:22">
      <c r="A1" t="s">
        <v>2055</v>
      </c>
      <c r="D1" s="10" t="s">
        <v>6</v>
      </c>
      <c r="E1" s="10" t="s">
        <v>2841</v>
      </c>
      <c r="H1" s="11" t="s">
        <v>3</v>
      </c>
      <c r="I1" s="11">
        <v>985</v>
      </c>
      <c r="J1" s="11">
        <v>211</v>
      </c>
      <c r="K1" s="10" t="s">
        <v>53</v>
      </c>
      <c r="N1" s="11" t="s">
        <v>2842</v>
      </c>
      <c r="O1" s="11" t="s">
        <v>2843</v>
      </c>
      <c r="P1" s="11" t="s">
        <v>2844</v>
      </c>
      <c r="Q1" s="11" t="s">
        <v>2845</v>
      </c>
      <c r="S1" s="11" t="s">
        <v>2846</v>
      </c>
      <c r="T1" s="11" t="s">
        <v>2843</v>
      </c>
      <c r="U1" s="11" t="s">
        <v>2844</v>
      </c>
      <c r="V1" s="11" t="s">
        <v>53</v>
      </c>
    </row>
    <row r="2" ht="15.6" spans="1:22">
      <c r="A2" t="s">
        <v>6</v>
      </c>
      <c r="B2" t="s">
        <v>2056</v>
      </c>
      <c r="D2" s="12">
        <v>985</v>
      </c>
      <c r="E2" s="13">
        <v>17</v>
      </c>
      <c r="H2" s="13">
        <v>985</v>
      </c>
      <c r="I2" s="13">
        <v>1</v>
      </c>
      <c r="J2" s="24">
        <f>(E2/E3)^-1</f>
        <v>24.8235294117647</v>
      </c>
      <c r="K2" s="24">
        <f>(E2/E4)^-1</f>
        <v>31.6470588235294</v>
      </c>
      <c r="N2" s="25" t="s">
        <v>2847</v>
      </c>
      <c r="O2" s="13">
        <v>647</v>
      </c>
      <c r="P2" s="13">
        <v>648</v>
      </c>
      <c r="Q2" s="13">
        <v>3087</v>
      </c>
      <c r="S2" s="25" t="s">
        <v>2847</v>
      </c>
      <c r="T2" s="13">
        <v>171</v>
      </c>
      <c r="U2" s="13">
        <v>252</v>
      </c>
      <c r="V2" s="13">
        <v>452</v>
      </c>
    </row>
    <row r="3" ht="15.6" spans="1:22">
      <c r="A3">
        <v>211</v>
      </c>
      <c r="B3" s="14">
        <v>422</v>
      </c>
      <c r="D3" s="12">
        <v>211</v>
      </c>
      <c r="E3" s="13">
        <v>422</v>
      </c>
      <c r="H3" s="13">
        <v>211</v>
      </c>
      <c r="I3" s="24">
        <f>J2^-1</f>
        <v>0.0402843601895735</v>
      </c>
      <c r="J3" s="13">
        <v>1</v>
      </c>
      <c r="K3" s="24">
        <f>(E3/E4)^-1</f>
        <v>1.27488151658768</v>
      </c>
      <c r="N3" s="25" t="s">
        <v>2848</v>
      </c>
      <c r="O3" s="26">
        <f>O2^-1/($O$2^-1+$P$2^-1+$Q$2^-1)</f>
        <v>0.45288924117049</v>
      </c>
      <c r="P3" s="26">
        <f t="shared" ref="P3:Q3" si="0">P2^-1/($O$2^-1+$P$2^-1+$Q$2^-1)</f>
        <v>0.452190338020535</v>
      </c>
      <c r="Q3" s="26">
        <f t="shared" si="0"/>
        <v>0.0949204208089753</v>
      </c>
      <c r="S3" s="25" t="s">
        <v>2848</v>
      </c>
      <c r="T3" s="26">
        <f>T2^-1/($T$2^-1+$U$2^-1+$V$2^-1)</f>
        <v>0.486170866625691</v>
      </c>
      <c r="U3" s="26">
        <f t="shared" ref="U3:V3" si="1">U2^-1/($T$2^-1+$U$2^-1+$V$2^-1)</f>
        <v>0.329901659496005</v>
      </c>
      <c r="V3" s="26">
        <f t="shared" si="1"/>
        <v>0.183927473878304</v>
      </c>
    </row>
    <row r="4" ht="15.6" spans="1:22">
      <c r="A4">
        <v>985</v>
      </c>
      <c r="B4" s="14">
        <v>17</v>
      </c>
      <c r="D4" s="15" t="s">
        <v>53</v>
      </c>
      <c r="E4" s="16">
        <v>538</v>
      </c>
      <c r="F4" s="7"/>
      <c r="G4" s="7"/>
      <c r="H4" s="16" t="s">
        <v>53</v>
      </c>
      <c r="I4" s="27">
        <f>K2^-1</f>
        <v>0.0315985130111524</v>
      </c>
      <c r="J4" s="27">
        <f>K3^-1</f>
        <v>0.784386617100372</v>
      </c>
      <c r="K4" s="28">
        <v>1</v>
      </c>
      <c r="N4" s="25" t="s">
        <v>2849</v>
      </c>
      <c r="O4" s="13">
        <v>339</v>
      </c>
      <c r="P4" s="13">
        <v>358</v>
      </c>
      <c r="Q4" s="13">
        <v>675</v>
      </c>
      <c r="S4" s="25" t="s">
        <v>2849</v>
      </c>
      <c r="T4" s="13">
        <v>142</v>
      </c>
      <c r="U4" s="13">
        <v>182</v>
      </c>
      <c r="V4" s="13">
        <v>451</v>
      </c>
    </row>
    <row r="5" ht="15.6" spans="1:22">
      <c r="A5" s="7" t="s">
        <v>53</v>
      </c>
      <c r="B5" s="14">
        <v>538</v>
      </c>
      <c r="N5" s="25" t="s">
        <v>2850</v>
      </c>
      <c r="O5" s="26">
        <f>O4^-1/($O$4^-1+$P$4^-1+$Q$4^-1)</f>
        <v>0.408304989380522</v>
      </c>
      <c r="P5" s="26">
        <f t="shared" ref="P5:Q5" si="2">P4^-1/($O$4^-1+$P$4^-1+$Q$4^-1)</f>
        <v>0.386635171508371</v>
      </c>
      <c r="Q5" s="26">
        <f t="shared" si="2"/>
        <v>0.205059839111107</v>
      </c>
      <c r="S5" s="25" t="s">
        <v>2850</v>
      </c>
      <c r="T5" s="26">
        <f>T4^-1/($T$4^-1+$U$4^-1+$V$4^-1)</f>
        <v>0.477309732043171</v>
      </c>
      <c r="U5" s="26">
        <f t="shared" ref="U5:V5" si="3">U4^-1/($T$4^-1+$U$4^-1+$V$4^-1)</f>
        <v>0.372406494231485</v>
      </c>
      <c r="V5" s="26">
        <f t="shared" si="3"/>
        <v>0.150283773725344</v>
      </c>
    </row>
    <row r="6" spans="14:22">
      <c r="N6" s="29" t="s">
        <v>2851</v>
      </c>
      <c r="O6" s="29">
        <f>(O3*O5)/(($O$3*$O$5)+($P$3*$P$5)+($Q$3*$Q$5))</f>
        <v>0.487632156898727</v>
      </c>
      <c r="P6" s="29">
        <f t="shared" ref="P6:Q6" si="4">(P3*P5)/(($O$3*$O$5)+($P$3*$P$5)+($Q$3*$Q$5))</f>
        <v>0.461039657343043</v>
      </c>
      <c r="Q6" s="29">
        <f t="shared" si="4"/>
        <v>0.0513281857582303</v>
      </c>
      <c r="S6" s="29" t="s">
        <v>2851</v>
      </c>
      <c r="T6" s="29">
        <f>(T3*T5)/(($T$3*$T$5)+($U$3*$U$5)+($V$3*$V$5))</f>
        <v>0.606593423020165</v>
      </c>
      <c r="U6" s="29">
        <f t="shared" ref="U6:V6" si="5">(U3*U5)/(($T$3*$T$5)+($U$3*$U$5)+($V$3*$V$5))</f>
        <v>0.321151698451414</v>
      </c>
      <c r="V6" s="29">
        <f t="shared" si="5"/>
        <v>0.0722548785284209</v>
      </c>
    </row>
    <row r="7" spans="8:11">
      <c r="H7" s="17" t="s">
        <v>2852</v>
      </c>
      <c r="I7" s="17" t="s">
        <v>2843</v>
      </c>
      <c r="J7" s="17" t="s">
        <v>2844</v>
      </c>
      <c r="K7" s="17" t="s">
        <v>2845</v>
      </c>
    </row>
    <row r="8" spans="8:11">
      <c r="H8" s="18" t="s">
        <v>30</v>
      </c>
      <c r="I8" s="13">
        <v>1</v>
      </c>
      <c r="J8" s="24">
        <f>O6/P6</f>
        <v>1.05767941896568</v>
      </c>
      <c r="K8" s="24">
        <f>O6/Q6</f>
        <v>9.50028039556291</v>
      </c>
    </row>
    <row r="9" spans="2:11">
      <c r="B9" t="s">
        <v>2853</v>
      </c>
      <c r="H9" s="18" t="s">
        <v>31</v>
      </c>
      <c r="I9" s="24">
        <f>J8^-1</f>
        <v>0.945466066625285</v>
      </c>
      <c r="J9" s="13">
        <v>1</v>
      </c>
      <c r="K9" s="24">
        <f>P6/Q6</f>
        <v>8.98219273743017</v>
      </c>
    </row>
    <row r="10" ht="22.5" customHeight="1" spans="2:11">
      <c r="B10" s="19" t="s">
        <v>2854</v>
      </c>
      <c r="C10" s="19" t="s">
        <v>2855</v>
      </c>
      <c r="D10" s="19" t="s">
        <v>2856</v>
      </c>
      <c r="H10" s="16" t="s">
        <v>32</v>
      </c>
      <c r="I10" s="27">
        <f>K8^-1</f>
        <v>0.105260051110391</v>
      </c>
      <c r="J10" s="27">
        <f>K9^-1</f>
        <v>0.111331389698737</v>
      </c>
      <c r="K10" s="28">
        <v>1</v>
      </c>
    </row>
    <row r="11" spans="1:4">
      <c r="A11" t="s">
        <v>2056</v>
      </c>
      <c r="B11" s="14">
        <v>647</v>
      </c>
      <c r="C11" s="14">
        <v>648</v>
      </c>
      <c r="D11">
        <v>3087</v>
      </c>
    </row>
    <row r="12" ht="27.6" spans="8:11">
      <c r="H12" s="20" t="s">
        <v>2857</v>
      </c>
      <c r="I12" s="20" t="s">
        <v>2843</v>
      </c>
      <c r="J12" s="20" t="s">
        <v>2844</v>
      </c>
      <c r="K12" s="20" t="s">
        <v>53</v>
      </c>
    </row>
    <row r="13" spans="8:11">
      <c r="H13" s="21" t="s">
        <v>35</v>
      </c>
      <c r="I13" s="13">
        <v>1</v>
      </c>
      <c r="J13" s="24">
        <f>T6/U6</f>
        <v>1.88880652335063</v>
      </c>
      <c r="K13" s="24">
        <f>T6/V6</f>
        <v>8.39518985256569</v>
      </c>
    </row>
    <row r="14" spans="1:11">
      <c r="A14" s="19"/>
      <c r="B14" s="19" t="s">
        <v>2853</v>
      </c>
      <c r="C14" s="19"/>
      <c r="D14" s="19"/>
      <c r="H14" s="21" t="s">
        <v>36</v>
      </c>
      <c r="I14" s="24">
        <f>J13^-1</f>
        <v>0.529434850863422</v>
      </c>
      <c r="J14" s="13">
        <v>1</v>
      </c>
      <c r="K14" s="24">
        <f>U6/V6</f>
        <v>4.44470608756323</v>
      </c>
    </row>
    <row r="15" ht="21.75" customHeight="1" spans="1:11">
      <c r="A15" s="19"/>
      <c r="B15" s="19" t="s">
        <v>2858</v>
      </c>
      <c r="C15" s="19" t="s">
        <v>2859</v>
      </c>
      <c r="D15" s="19" t="s">
        <v>2860</v>
      </c>
      <c r="H15" s="22" t="s">
        <v>37</v>
      </c>
      <c r="I15" s="27">
        <f>K13^-1</f>
        <v>0.119115829130938</v>
      </c>
      <c r="J15" s="27">
        <f>K14^-1</f>
        <v>0.224986755096835</v>
      </c>
      <c r="K15" s="28">
        <v>1</v>
      </c>
    </row>
    <row r="16" spans="1:4">
      <c r="A16" s="19" t="s">
        <v>2056</v>
      </c>
      <c r="B16" s="23">
        <v>171</v>
      </c>
      <c r="C16" s="23">
        <v>252</v>
      </c>
      <c r="D16" s="23">
        <v>452</v>
      </c>
    </row>
  </sheetData>
  <pageMargins left="0.7" right="0.7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H276"/>
  <sheetViews>
    <sheetView workbookViewId="0">
      <pane ySplit="1" topLeftCell="A2" activePane="bottomLeft" state="frozen"/>
      <selection/>
      <selection pane="bottomLeft" activeCell="K277" sqref="K277"/>
    </sheetView>
  </sheetViews>
  <sheetFormatPr defaultColWidth="9" defaultRowHeight="13.8" outlineLevelCol="7"/>
  <cols>
    <col min="4" max="4" width="21.3796296296296" customWidth="1"/>
    <col min="6" max="6" width="19.25" customWidth="1"/>
    <col min="7" max="7" width="9" hidden="1" customWidth="1"/>
  </cols>
  <sheetData>
    <row r="1" ht="27.6" spans="1:8">
      <c r="A1" s="5" t="s">
        <v>0</v>
      </c>
      <c r="B1" s="5" t="s">
        <v>1</v>
      </c>
      <c r="C1" s="5" t="s">
        <v>4</v>
      </c>
      <c r="D1" s="5" t="s">
        <v>5</v>
      </c>
      <c r="E1" s="5" t="s">
        <v>12</v>
      </c>
      <c r="F1" s="5" t="s">
        <v>13</v>
      </c>
      <c r="G1" s="6" t="s">
        <v>47</v>
      </c>
      <c r="H1" s="5" t="s">
        <v>2861</v>
      </c>
    </row>
    <row r="2" hidden="1" spans="1:8">
      <c r="A2">
        <v>399</v>
      </c>
      <c r="B2" t="s">
        <v>517</v>
      </c>
      <c r="C2" t="s">
        <v>2862</v>
      </c>
      <c r="D2" t="s">
        <v>1551</v>
      </c>
      <c r="E2" t="s">
        <v>1270</v>
      </c>
      <c r="F2" t="s">
        <v>2863</v>
      </c>
      <c r="G2" s="7" t="s">
        <v>1262</v>
      </c>
      <c r="H2">
        <v>1</v>
      </c>
    </row>
    <row r="3" hidden="1" spans="1:8">
      <c r="A3">
        <v>663</v>
      </c>
      <c r="B3" t="s">
        <v>775</v>
      </c>
      <c r="C3" s="8" t="s">
        <v>2864</v>
      </c>
      <c r="D3" s="8" t="s">
        <v>1963</v>
      </c>
      <c r="E3" t="s">
        <v>1270</v>
      </c>
      <c r="F3" t="s">
        <v>2863</v>
      </c>
      <c r="G3" s="7">
        <v>82.65</v>
      </c>
      <c r="H3">
        <v>1</v>
      </c>
    </row>
    <row r="4" hidden="1" spans="1:8">
      <c r="A4">
        <v>410</v>
      </c>
      <c r="B4" t="s">
        <v>528</v>
      </c>
      <c r="C4" t="s">
        <v>2862</v>
      </c>
      <c r="D4" t="s">
        <v>1497</v>
      </c>
      <c r="E4" t="s">
        <v>1270</v>
      </c>
      <c r="F4" t="s">
        <v>2863</v>
      </c>
      <c r="G4" s="7" t="s">
        <v>1262</v>
      </c>
      <c r="H4">
        <v>1</v>
      </c>
    </row>
    <row r="5" hidden="1" spans="1:8">
      <c r="A5">
        <v>618</v>
      </c>
      <c r="B5" t="s">
        <v>737</v>
      </c>
      <c r="C5" t="s">
        <v>2862</v>
      </c>
      <c r="D5" t="s">
        <v>1552</v>
      </c>
      <c r="E5" t="s">
        <v>1270</v>
      </c>
      <c r="F5" t="s">
        <v>2863</v>
      </c>
      <c r="G5" s="7">
        <v>77.15</v>
      </c>
      <c r="H5">
        <v>1</v>
      </c>
    </row>
    <row r="6" hidden="1" spans="1:8">
      <c r="A6">
        <v>234</v>
      </c>
      <c r="B6" t="s">
        <v>361</v>
      </c>
      <c r="C6" t="s">
        <v>2862</v>
      </c>
      <c r="D6" t="s">
        <v>1552</v>
      </c>
      <c r="E6" t="s">
        <v>1270</v>
      </c>
      <c r="F6" t="s">
        <v>2863</v>
      </c>
      <c r="G6" s="7" t="s">
        <v>1262</v>
      </c>
      <c r="H6">
        <v>1</v>
      </c>
    </row>
    <row r="7" hidden="1" spans="1:8">
      <c r="A7">
        <v>915</v>
      </c>
      <c r="B7" t="s">
        <v>1000</v>
      </c>
      <c r="C7" t="s">
        <v>2862</v>
      </c>
      <c r="D7" t="s">
        <v>1552</v>
      </c>
      <c r="E7" t="s">
        <v>1270</v>
      </c>
      <c r="F7" t="s">
        <v>2863</v>
      </c>
      <c r="G7" s="7" t="s">
        <v>1262</v>
      </c>
      <c r="H7">
        <v>1</v>
      </c>
    </row>
    <row r="8" hidden="1" spans="1:8">
      <c r="A8">
        <v>310</v>
      </c>
      <c r="B8" t="s">
        <v>444</v>
      </c>
      <c r="C8" t="s">
        <v>2862</v>
      </c>
      <c r="D8" t="s">
        <v>1552</v>
      </c>
      <c r="E8" t="s">
        <v>1270</v>
      </c>
      <c r="F8" t="s">
        <v>2863</v>
      </c>
      <c r="G8" s="7" t="s">
        <v>1275</v>
      </c>
      <c r="H8">
        <v>1</v>
      </c>
    </row>
    <row r="9" hidden="1" spans="1:8">
      <c r="A9">
        <v>1062</v>
      </c>
      <c r="B9" t="s">
        <v>1142</v>
      </c>
      <c r="C9" t="s">
        <v>2862</v>
      </c>
      <c r="D9" t="s">
        <v>1491</v>
      </c>
      <c r="E9" t="s">
        <v>1270</v>
      </c>
      <c r="F9" t="s">
        <v>2863</v>
      </c>
      <c r="G9" s="7">
        <v>78.5</v>
      </c>
      <c r="H9">
        <v>1</v>
      </c>
    </row>
    <row r="10" hidden="1" spans="1:8">
      <c r="A10">
        <v>602</v>
      </c>
      <c r="B10" t="s">
        <v>723</v>
      </c>
      <c r="C10" t="s">
        <v>2862</v>
      </c>
      <c r="D10" t="s">
        <v>1491</v>
      </c>
      <c r="E10" t="s">
        <v>1270</v>
      </c>
      <c r="F10" t="s">
        <v>2863</v>
      </c>
      <c r="G10" s="7">
        <v>80</v>
      </c>
      <c r="H10">
        <v>1</v>
      </c>
    </row>
    <row r="11" hidden="1" spans="1:8">
      <c r="A11">
        <v>838</v>
      </c>
      <c r="B11" t="s">
        <v>936</v>
      </c>
      <c r="C11" t="s">
        <v>2862</v>
      </c>
      <c r="D11" t="s">
        <v>1491</v>
      </c>
      <c r="E11" t="s">
        <v>1270</v>
      </c>
      <c r="F11" t="s">
        <v>2863</v>
      </c>
      <c r="G11" s="7">
        <v>82.65</v>
      </c>
      <c r="H11">
        <v>1</v>
      </c>
    </row>
    <row r="12" hidden="1" spans="1:8">
      <c r="A12">
        <v>406</v>
      </c>
      <c r="B12" t="s">
        <v>523</v>
      </c>
      <c r="C12" t="s">
        <v>2862</v>
      </c>
      <c r="D12" t="s">
        <v>1491</v>
      </c>
      <c r="E12" t="s">
        <v>1270</v>
      </c>
      <c r="F12" t="s">
        <v>2863</v>
      </c>
      <c r="G12" s="7" t="s">
        <v>1262</v>
      </c>
      <c r="H12">
        <v>1</v>
      </c>
    </row>
    <row r="13" hidden="1" spans="1:8">
      <c r="A13">
        <v>720</v>
      </c>
      <c r="B13" t="s">
        <v>830</v>
      </c>
      <c r="C13" t="s">
        <v>2862</v>
      </c>
      <c r="D13" t="s">
        <v>1491</v>
      </c>
      <c r="E13" t="s">
        <v>1270</v>
      </c>
      <c r="F13" t="s">
        <v>2863</v>
      </c>
      <c r="G13" s="7" t="s">
        <v>1262</v>
      </c>
      <c r="H13">
        <v>1</v>
      </c>
    </row>
    <row r="14" hidden="1" spans="1:8">
      <c r="A14">
        <v>951</v>
      </c>
      <c r="B14" t="s">
        <v>1035</v>
      </c>
      <c r="C14" t="s">
        <v>2862</v>
      </c>
      <c r="D14" t="s">
        <v>1491</v>
      </c>
      <c r="E14" t="s">
        <v>1270</v>
      </c>
      <c r="F14" t="s">
        <v>2863</v>
      </c>
      <c r="G14" s="7" t="s">
        <v>1262</v>
      </c>
      <c r="H14">
        <v>1</v>
      </c>
    </row>
    <row r="15" hidden="1" spans="1:8">
      <c r="A15">
        <v>1037</v>
      </c>
      <c r="B15" t="s">
        <v>1117</v>
      </c>
      <c r="C15" t="s">
        <v>2862</v>
      </c>
      <c r="D15" t="s">
        <v>1491</v>
      </c>
      <c r="E15" t="s">
        <v>1270</v>
      </c>
      <c r="F15" t="s">
        <v>2863</v>
      </c>
      <c r="G15" s="7" t="s">
        <v>1262</v>
      </c>
      <c r="H15">
        <v>1</v>
      </c>
    </row>
    <row r="16" hidden="1" spans="1:8">
      <c r="A16">
        <v>1082</v>
      </c>
      <c r="B16" t="s">
        <v>1157</v>
      </c>
      <c r="C16" t="s">
        <v>2862</v>
      </c>
      <c r="D16" t="s">
        <v>1491</v>
      </c>
      <c r="E16" t="s">
        <v>1270</v>
      </c>
      <c r="F16" t="s">
        <v>2863</v>
      </c>
      <c r="G16" s="7" t="s">
        <v>1262</v>
      </c>
      <c r="H16">
        <v>1</v>
      </c>
    </row>
    <row r="17" hidden="1" spans="1:8">
      <c r="A17">
        <v>1124</v>
      </c>
      <c r="B17" t="s">
        <v>1197</v>
      </c>
      <c r="C17" t="s">
        <v>2862</v>
      </c>
      <c r="D17" t="s">
        <v>1491</v>
      </c>
      <c r="E17" t="s">
        <v>1270</v>
      </c>
      <c r="F17" t="s">
        <v>2863</v>
      </c>
      <c r="G17" s="7" t="s">
        <v>1262</v>
      </c>
      <c r="H17">
        <v>1</v>
      </c>
    </row>
    <row r="18" hidden="1" spans="1:8">
      <c r="A18">
        <v>1179</v>
      </c>
      <c r="B18" t="s">
        <v>1242</v>
      </c>
      <c r="C18" t="s">
        <v>2862</v>
      </c>
      <c r="D18" t="s">
        <v>1491</v>
      </c>
      <c r="E18" t="s">
        <v>1270</v>
      </c>
      <c r="F18" t="s">
        <v>2863</v>
      </c>
      <c r="G18" s="7" t="s">
        <v>1262</v>
      </c>
      <c r="H18">
        <v>1</v>
      </c>
    </row>
    <row r="19" hidden="1" spans="1:8">
      <c r="A19">
        <v>301</v>
      </c>
      <c r="B19" t="s">
        <v>434</v>
      </c>
      <c r="C19" t="s">
        <v>2862</v>
      </c>
      <c r="D19" t="s">
        <v>1491</v>
      </c>
      <c r="E19" t="s">
        <v>1270</v>
      </c>
      <c r="F19" t="s">
        <v>2863</v>
      </c>
      <c r="G19" s="7" t="s">
        <v>1275</v>
      </c>
      <c r="H19">
        <v>1</v>
      </c>
    </row>
    <row r="20" hidden="1" spans="1:8">
      <c r="A20">
        <v>1035</v>
      </c>
      <c r="B20" t="s">
        <v>1115</v>
      </c>
      <c r="C20" t="s">
        <v>2865</v>
      </c>
      <c r="D20" t="s">
        <v>1816</v>
      </c>
      <c r="E20" t="s">
        <v>1263</v>
      </c>
      <c r="F20" t="s">
        <v>2866</v>
      </c>
      <c r="G20" s="7">
        <v>87.45</v>
      </c>
      <c r="H20">
        <v>1</v>
      </c>
    </row>
    <row r="21" hidden="1" spans="1:8">
      <c r="A21">
        <v>1153</v>
      </c>
      <c r="B21" t="s">
        <v>1218</v>
      </c>
      <c r="C21" t="s">
        <v>2865</v>
      </c>
      <c r="D21" t="s">
        <v>1816</v>
      </c>
      <c r="E21" t="s">
        <v>1263</v>
      </c>
      <c r="F21" t="s">
        <v>2866</v>
      </c>
      <c r="G21" s="7">
        <v>87.9</v>
      </c>
      <c r="H21">
        <v>1</v>
      </c>
    </row>
    <row r="22" hidden="1" spans="1:8">
      <c r="A22">
        <v>1023</v>
      </c>
      <c r="B22" t="s">
        <v>1105</v>
      </c>
      <c r="C22" t="s">
        <v>2865</v>
      </c>
      <c r="D22" t="s">
        <v>1816</v>
      </c>
      <c r="E22" t="s">
        <v>1263</v>
      </c>
      <c r="F22" t="s">
        <v>2866</v>
      </c>
      <c r="G22" s="7">
        <v>89.1</v>
      </c>
      <c r="H22">
        <v>1</v>
      </c>
    </row>
    <row r="23" hidden="1" spans="1:8">
      <c r="A23">
        <v>488</v>
      </c>
      <c r="B23" t="s">
        <v>608</v>
      </c>
      <c r="C23" t="s">
        <v>2865</v>
      </c>
      <c r="D23" t="s">
        <v>1816</v>
      </c>
      <c r="E23" t="s">
        <v>1263</v>
      </c>
      <c r="F23" t="s">
        <v>2866</v>
      </c>
      <c r="G23" s="7" t="s">
        <v>1262</v>
      </c>
      <c r="H23">
        <v>1</v>
      </c>
    </row>
    <row r="24" hidden="1" spans="1:8">
      <c r="A24">
        <v>526</v>
      </c>
      <c r="B24" t="s">
        <v>647</v>
      </c>
      <c r="C24" t="s">
        <v>2865</v>
      </c>
      <c r="D24" t="s">
        <v>1816</v>
      </c>
      <c r="E24" t="s">
        <v>1263</v>
      </c>
      <c r="F24" t="s">
        <v>2866</v>
      </c>
      <c r="G24" s="7" t="s">
        <v>1262</v>
      </c>
      <c r="H24">
        <v>1</v>
      </c>
    </row>
    <row r="25" hidden="1" spans="1:8">
      <c r="A25">
        <v>749</v>
      </c>
      <c r="B25" t="s">
        <v>855</v>
      </c>
      <c r="C25" t="s">
        <v>2865</v>
      </c>
      <c r="D25" t="s">
        <v>1816</v>
      </c>
      <c r="E25" t="s">
        <v>1263</v>
      </c>
      <c r="F25" t="s">
        <v>2866</v>
      </c>
      <c r="G25" s="7" t="s">
        <v>1262</v>
      </c>
      <c r="H25">
        <v>1</v>
      </c>
    </row>
    <row r="26" hidden="1" spans="1:8">
      <c r="A26">
        <v>1112</v>
      </c>
      <c r="B26" t="s">
        <v>1186</v>
      </c>
      <c r="C26" t="s">
        <v>2865</v>
      </c>
      <c r="D26" t="s">
        <v>1816</v>
      </c>
      <c r="E26" t="s">
        <v>1263</v>
      </c>
      <c r="F26" t="s">
        <v>2866</v>
      </c>
      <c r="G26" s="7" t="s">
        <v>1262</v>
      </c>
      <c r="H26">
        <v>1</v>
      </c>
    </row>
    <row r="27" hidden="1" spans="1:8">
      <c r="A27">
        <v>212</v>
      </c>
      <c r="B27" t="s">
        <v>338</v>
      </c>
      <c r="C27" t="s">
        <v>2865</v>
      </c>
      <c r="D27" t="s">
        <v>64</v>
      </c>
      <c r="E27" t="s">
        <v>1263</v>
      </c>
      <c r="F27" t="s">
        <v>2866</v>
      </c>
      <c r="G27" s="7" t="s">
        <v>1262</v>
      </c>
      <c r="H27">
        <v>1</v>
      </c>
    </row>
    <row r="28" hidden="1" spans="1:8">
      <c r="A28">
        <v>963</v>
      </c>
      <c r="B28" t="s">
        <v>1048</v>
      </c>
      <c r="C28" t="s">
        <v>2865</v>
      </c>
      <c r="D28" t="s">
        <v>64</v>
      </c>
      <c r="E28" t="s">
        <v>1263</v>
      </c>
      <c r="F28" t="s">
        <v>64</v>
      </c>
      <c r="G28" s="7">
        <v>65.56</v>
      </c>
      <c r="H28">
        <v>1</v>
      </c>
    </row>
    <row r="29" hidden="1" spans="1:8">
      <c r="A29">
        <v>25</v>
      </c>
      <c r="B29" t="s">
        <v>94</v>
      </c>
      <c r="C29" t="s">
        <v>2865</v>
      </c>
      <c r="D29" t="s">
        <v>64</v>
      </c>
      <c r="E29" t="s">
        <v>1263</v>
      </c>
      <c r="F29" t="s">
        <v>64</v>
      </c>
      <c r="G29" s="7">
        <v>72.23</v>
      </c>
      <c r="H29">
        <v>1</v>
      </c>
    </row>
    <row r="30" hidden="1" spans="1:8">
      <c r="A30">
        <v>383</v>
      </c>
      <c r="B30" t="s">
        <v>504</v>
      </c>
      <c r="C30" t="s">
        <v>2865</v>
      </c>
      <c r="D30" t="s">
        <v>64</v>
      </c>
      <c r="E30" t="s">
        <v>1263</v>
      </c>
      <c r="F30" t="s">
        <v>64</v>
      </c>
      <c r="G30" s="7">
        <v>72.26</v>
      </c>
      <c r="H30">
        <v>1</v>
      </c>
    </row>
    <row r="31" hidden="1" spans="1:8">
      <c r="A31">
        <v>935</v>
      </c>
      <c r="B31" t="s">
        <v>1019</v>
      </c>
      <c r="C31" t="s">
        <v>2865</v>
      </c>
      <c r="D31" t="s">
        <v>64</v>
      </c>
      <c r="E31" t="s">
        <v>1263</v>
      </c>
      <c r="F31" t="s">
        <v>64</v>
      </c>
      <c r="G31" s="7">
        <v>72.71</v>
      </c>
      <c r="H31">
        <v>1</v>
      </c>
    </row>
    <row r="32" hidden="1" spans="1:8">
      <c r="A32">
        <v>965</v>
      </c>
      <c r="B32" t="s">
        <v>1050</v>
      </c>
      <c r="C32" t="s">
        <v>2865</v>
      </c>
      <c r="D32" t="s">
        <v>64</v>
      </c>
      <c r="E32" t="s">
        <v>1263</v>
      </c>
      <c r="F32" t="s">
        <v>64</v>
      </c>
      <c r="G32" s="7">
        <v>74.11</v>
      </c>
      <c r="H32">
        <v>1</v>
      </c>
    </row>
    <row r="33" hidden="1" spans="1:8">
      <c r="A33">
        <v>176</v>
      </c>
      <c r="B33" t="s">
        <v>291</v>
      </c>
      <c r="C33" t="s">
        <v>2865</v>
      </c>
      <c r="D33" t="s">
        <v>64</v>
      </c>
      <c r="E33" t="s">
        <v>1263</v>
      </c>
      <c r="F33" t="s">
        <v>64</v>
      </c>
      <c r="G33" s="7">
        <v>74.86</v>
      </c>
      <c r="H33">
        <v>1</v>
      </c>
    </row>
    <row r="34" hidden="1" spans="1:8">
      <c r="A34">
        <v>983</v>
      </c>
      <c r="B34" t="s">
        <v>1066</v>
      </c>
      <c r="C34" t="s">
        <v>2865</v>
      </c>
      <c r="D34" t="s">
        <v>64</v>
      </c>
      <c r="E34" t="s">
        <v>1263</v>
      </c>
      <c r="F34" t="s">
        <v>64</v>
      </c>
      <c r="G34" s="7">
        <v>75.06</v>
      </c>
      <c r="H34">
        <v>1</v>
      </c>
    </row>
    <row r="35" hidden="1" spans="1:8">
      <c r="A35">
        <v>1004</v>
      </c>
      <c r="B35" t="s">
        <v>1086</v>
      </c>
      <c r="C35" t="s">
        <v>2865</v>
      </c>
      <c r="D35" t="s">
        <v>64</v>
      </c>
      <c r="E35" t="s">
        <v>1263</v>
      </c>
      <c r="F35" t="s">
        <v>64</v>
      </c>
      <c r="G35" s="7">
        <v>75.17</v>
      </c>
      <c r="H35">
        <v>1</v>
      </c>
    </row>
    <row r="36" hidden="1" spans="1:8">
      <c r="A36">
        <v>11</v>
      </c>
      <c r="B36" t="s">
        <v>68</v>
      </c>
      <c r="C36" t="s">
        <v>2865</v>
      </c>
      <c r="D36" t="s">
        <v>64</v>
      </c>
      <c r="E36" t="s">
        <v>1263</v>
      </c>
      <c r="F36" t="s">
        <v>64</v>
      </c>
      <c r="G36" s="7">
        <v>75.79</v>
      </c>
      <c r="H36">
        <v>1</v>
      </c>
    </row>
    <row r="37" hidden="1" spans="1:8">
      <c r="A37">
        <v>960</v>
      </c>
      <c r="B37" t="s">
        <v>1045</v>
      </c>
      <c r="C37" t="s">
        <v>2865</v>
      </c>
      <c r="D37" t="s">
        <v>64</v>
      </c>
      <c r="E37" t="s">
        <v>1263</v>
      </c>
      <c r="F37" t="s">
        <v>64</v>
      </c>
      <c r="G37" s="7">
        <v>76.1</v>
      </c>
      <c r="H37">
        <v>1</v>
      </c>
    </row>
    <row r="38" hidden="1" spans="1:8">
      <c r="A38">
        <v>1125</v>
      </c>
      <c r="B38" t="s">
        <v>1198</v>
      </c>
      <c r="C38" t="s">
        <v>2865</v>
      </c>
      <c r="D38" t="s">
        <v>64</v>
      </c>
      <c r="E38" t="s">
        <v>1263</v>
      </c>
      <c r="F38" t="s">
        <v>64</v>
      </c>
      <c r="G38" s="7">
        <v>76.3</v>
      </c>
      <c r="H38">
        <v>1</v>
      </c>
    </row>
    <row r="39" hidden="1" spans="1:8">
      <c r="A39">
        <v>982</v>
      </c>
      <c r="B39" t="s">
        <v>1065</v>
      </c>
      <c r="C39" t="s">
        <v>2865</v>
      </c>
      <c r="D39" t="s">
        <v>64</v>
      </c>
      <c r="E39" t="s">
        <v>1263</v>
      </c>
      <c r="F39" t="s">
        <v>64</v>
      </c>
      <c r="G39" s="7">
        <v>76.86</v>
      </c>
      <c r="H39">
        <v>1</v>
      </c>
    </row>
    <row r="40" hidden="1" spans="1:8">
      <c r="A40">
        <v>1092</v>
      </c>
      <c r="B40" t="s">
        <v>1168</v>
      </c>
      <c r="C40" t="s">
        <v>2865</v>
      </c>
      <c r="D40" t="s">
        <v>64</v>
      </c>
      <c r="E40" t="s">
        <v>1263</v>
      </c>
      <c r="F40" t="s">
        <v>64</v>
      </c>
      <c r="G40" s="7">
        <v>77.24</v>
      </c>
      <c r="H40">
        <v>1</v>
      </c>
    </row>
    <row r="41" hidden="1" spans="1:8">
      <c r="A41">
        <v>995</v>
      </c>
      <c r="B41" t="s">
        <v>1078</v>
      </c>
      <c r="C41" t="s">
        <v>2865</v>
      </c>
      <c r="D41" t="s">
        <v>64</v>
      </c>
      <c r="E41" t="s">
        <v>1263</v>
      </c>
      <c r="F41" t="s">
        <v>64</v>
      </c>
      <c r="G41" s="7">
        <v>77.6</v>
      </c>
      <c r="H41">
        <v>1</v>
      </c>
    </row>
    <row r="42" hidden="1" spans="1:8">
      <c r="A42">
        <v>985</v>
      </c>
      <c r="B42" t="s">
        <v>1068</v>
      </c>
      <c r="C42" t="s">
        <v>2865</v>
      </c>
      <c r="D42" t="s">
        <v>64</v>
      </c>
      <c r="E42" t="s">
        <v>1263</v>
      </c>
      <c r="F42" t="s">
        <v>64</v>
      </c>
      <c r="G42" s="7">
        <v>77.87</v>
      </c>
      <c r="H42">
        <v>1</v>
      </c>
    </row>
    <row r="43" hidden="1" spans="1:8">
      <c r="A43">
        <v>1027</v>
      </c>
      <c r="B43" t="s">
        <v>1109</v>
      </c>
      <c r="C43" t="s">
        <v>2865</v>
      </c>
      <c r="D43" t="s">
        <v>64</v>
      </c>
      <c r="E43" t="s">
        <v>1263</v>
      </c>
      <c r="F43" t="s">
        <v>64</v>
      </c>
      <c r="G43" s="7">
        <v>78.07</v>
      </c>
      <c r="H43">
        <v>1</v>
      </c>
    </row>
    <row r="44" hidden="1" spans="1:8">
      <c r="A44">
        <v>49</v>
      </c>
      <c r="B44" t="s">
        <v>136</v>
      </c>
      <c r="C44" t="s">
        <v>2865</v>
      </c>
      <c r="D44" t="s">
        <v>64</v>
      </c>
      <c r="E44" t="s">
        <v>1263</v>
      </c>
      <c r="F44" t="s">
        <v>64</v>
      </c>
      <c r="G44" s="7">
        <v>78.14</v>
      </c>
      <c r="H44">
        <v>1</v>
      </c>
    </row>
    <row r="45" hidden="1" spans="1:8">
      <c r="A45">
        <v>1002</v>
      </c>
      <c r="B45" t="s">
        <v>1084</v>
      </c>
      <c r="C45" t="s">
        <v>2865</v>
      </c>
      <c r="D45" t="s">
        <v>64</v>
      </c>
      <c r="E45" t="s">
        <v>1263</v>
      </c>
      <c r="F45" t="s">
        <v>64</v>
      </c>
      <c r="G45" s="7">
        <v>79.03</v>
      </c>
      <c r="H45">
        <v>1</v>
      </c>
    </row>
    <row r="46" hidden="1" spans="1:8">
      <c r="A46">
        <v>1102</v>
      </c>
      <c r="B46" t="s">
        <v>1178</v>
      </c>
      <c r="C46" t="s">
        <v>2865</v>
      </c>
      <c r="D46" t="s">
        <v>64</v>
      </c>
      <c r="E46" t="s">
        <v>1263</v>
      </c>
      <c r="F46" t="s">
        <v>64</v>
      </c>
      <c r="G46" s="7">
        <v>79.44</v>
      </c>
      <c r="H46">
        <v>1</v>
      </c>
    </row>
    <row r="47" hidden="1" spans="1:8">
      <c r="A47">
        <v>1098</v>
      </c>
      <c r="B47" t="s">
        <v>1173</v>
      </c>
      <c r="C47" t="s">
        <v>2865</v>
      </c>
      <c r="D47" t="s">
        <v>64</v>
      </c>
      <c r="E47" t="s">
        <v>1263</v>
      </c>
      <c r="F47" t="s">
        <v>64</v>
      </c>
      <c r="G47" s="7">
        <v>79.5</v>
      </c>
      <c r="H47">
        <v>1</v>
      </c>
    </row>
    <row r="48" hidden="1" spans="1:8">
      <c r="A48">
        <v>1093</v>
      </c>
      <c r="B48" t="s">
        <v>1169</v>
      </c>
      <c r="C48" t="s">
        <v>2865</v>
      </c>
      <c r="D48" t="s">
        <v>64</v>
      </c>
      <c r="E48" t="s">
        <v>1263</v>
      </c>
      <c r="F48" t="s">
        <v>64</v>
      </c>
      <c r="G48" s="7">
        <v>79.51</v>
      </c>
      <c r="H48">
        <v>1</v>
      </c>
    </row>
    <row r="49" hidden="1" spans="1:8">
      <c r="A49">
        <v>975</v>
      </c>
      <c r="B49" t="s">
        <v>1058</v>
      </c>
      <c r="C49" t="s">
        <v>2865</v>
      </c>
      <c r="D49" t="s">
        <v>64</v>
      </c>
      <c r="E49" t="s">
        <v>1263</v>
      </c>
      <c r="F49" t="s">
        <v>64</v>
      </c>
      <c r="G49" s="7">
        <v>79.86</v>
      </c>
      <c r="H49">
        <v>1</v>
      </c>
    </row>
    <row r="50" hidden="1" spans="1:8">
      <c r="A50">
        <v>1038</v>
      </c>
      <c r="B50" t="s">
        <v>1119</v>
      </c>
      <c r="C50" t="s">
        <v>2865</v>
      </c>
      <c r="D50" t="s">
        <v>64</v>
      </c>
      <c r="E50" t="s">
        <v>1263</v>
      </c>
      <c r="F50" t="s">
        <v>64</v>
      </c>
      <c r="G50" s="7">
        <v>79.9</v>
      </c>
      <c r="H50">
        <v>1</v>
      </c>
    </row>
    <row r="51" hidden="1" spans="1:8">
      <c r="A51">
        <v>1080</v>
      </c>
      <c r="B51" t="s">
        <v>1156</v>
      </c>
      <c r="C51" t="s">
        <v>2865</v>
      </c>
      <c r="D51" t="s">
        <v>64</v>
      </c>
      <c r="E51" t="s">
        <v>1263</v>
      </c>
      <c r="F51" t="s">
        <v>64</v>
      </c>
      <c r="G51" s="7">
        <v>80.96</v>
      </c>
      <c r="H51">
        <v>1</v>
      </c>
    </row>
    <row r="52" hidden="1" spans="1:8">
      <c r="A52">
        <v>694</v>
      </c>
      <c r="B52" t="s">
        <v>803</v>
      </c>
      <c r="C52" t="s">
        <v>2865</v>
      </c>
      <c r="D52" t="s">
        <v>64</v>
      </c>
      <c r="E52" t="s">
        <v>1263</v>
      </c>
      <c r="F52" t="s">
        <v>64</v>
      </c>
      <c r="G52" s="7">
        <v>80.97</v>
      </c>
      <c r="H52">
        <v>1</v>
      </c>
    </row>
    <row r="53" hidden="1" spans="1:8">
      <c r="A53">
        <v>931</v>
      </c>
      <c r="B53" t="s">
        <v>1015</v>
      </c>
      <c r="C53" t="s">
        <v>2865</v>
      </c>
      <c r="D53" t="s">
        <v>64</v>
      </c>
      <c r="E53" t="s">
        <v>1263</v>
      </c>
      <c r="F53" t="s">
        <v>64</v>
      </c>
      <c r="G53" s="7">
        <v>81.34</v>
      </c>
      <c r="H53">
        <v>1</v>
      </c>
    </row>
    <row r="54" hidden="1" spans="1:8">
      <c r="A54">
        <v>785</v>
      </c>
      <c r="B54" t="s">
        <v>890</v>
      </c>
      <c r="C54" t="s">
        <v>2865</v>
      </c>
      <c r="D54" t="s">
        <v>64</v>
      </c>
      <c r="E54" t="s">
        <v>1263</v>
      </c>
      <c r="F54" t="s">
        <v>64</v>
      </c>
      <c r="G54" s="7">
        <v>81.91</v>
      </c>
      <c r="H54">
        <v>1</v>
      </c>
    </row>
    <row r="55" hidden="1" spans="1:8">
      <c r="A55">
        <v>1003</v>
      </c>
      <c r="B55" t="s">
        <v>1085</v>
      </c>
      <c r="C55" t="s">
        <v>2865</v>
      </c>
      <c r="D55" t="s">
        <v>64</v>
      </c>
      <c r="E55" t="s">
        <v>1263</v>
      </c>
      <c r="F55" t="s">
        <v>64</v>
      </c>
      <c r="G55" s="7">
        <v>87.9</v>
      </c>
      <c r="H55">
        <v>1</v>
      </c>
    </row>
    <row r="56" hidden="1" spans="1:8">
      <c r="A56">
        <v>966</v>
      </c>
      <c r="B56" t="s">
        <v>1051</v>
      </c>
      <c r="C56" t="s">
        <v>2865</v>
      </c>
      <c r="D56" t="s">
        <v>64</v>
      </c>
      <c r="E56" t="s">
        <v>1263</v>
      </c>
      <c r="F56" t="s">
        <v>64</v>
      </c>
      <c r="G56" s="7">
        <v>90.3</v>
      </c>
      <c r="H56">
        <v>1</v>
      </c>
    </row>
    <row r="57" hidden="1" spans="1:8">
      <c r="A57">
        <v>20</v>
      </c>
      <c r="B57" t="s">
        <v>87</v>
      </c>
      <c r="C57" t="s">
        <v>2865</v>
      </c>
      <c r="D57" t="s">
        <v>64</v>
      </c>
      <c r="E57" t="s">
        <v>1263</v>
      </c>
      <c r="F57" t="s">
        <v>64</v>
      </c>
      <c r="G57" s="7" t="s">
        <v>1262</v>
      </c>
      <c r="H57">
        <v>1</v>
      </c>
    </row>
    <row r="58" hidden="1" spans="1:8">
      <c r="A58">
        <v>29</v>
      </c>
      <c r="B58" t="s">
        <v>104</v>
      </c>
      <c r="C58" t="s">
        <v>2865</v>
      </c>
      <c r="D58" t="s">
        <v>64</v>
      </c>
      <c r="E58" t="s">
        <v>1263</v>
      </c>
      <c r="F58" t="s">
        <v>64</v>
      </c>
      <c r="G58" s="7" t="s">
        <v>1262</v>
      </c>
      <c r="H58">
        <v>1</v>
      </c>
    </row>
    <row r="59" hidden="1" spans="1:8">
      <c r="A59">
        <v>35</v>
      </c>
      <c r="B59" t="s">
        <v>113</v>
      </c>
      <c r="C59" t="s">
        <v>2865</v>
      </c>
      <c r="D59" t="s">
        <v>64</v>
      </c>
      <c r="E59" t="s">
        <v>1263</v>
      </c>
      <c r="F59" t="s">
        <v>64</v>
      </c>
      <c r="G59" s="7" t="s">
        <v>1262</v>
      </c>
      <c r="H59">
        <v>1</v>
      </c>
    </row>
    <row r="60" hidden="1" spans="1:8">
      <c r="A60">
        <v>46</v>
      </c>
      <c r="B60" t="s">
        <v>132</v>
      </c>
      <c r="C60" t="s">
        <v>2865</v>
      </c>
      <c r="D60" t="s">
        <v>64</v>
      </c>
      <c r="E60" t="s">
        <v>1263</v>
      </c>
      <c r="F60" t="s">
        <v>64</v>
      </c>
      <c r="G60" s="7" t="s">
        <v>1262</v>
      </c>
      <c r="H60">
        <v>1</v>
      </c>
    </row>
    <row r="61" hidden="1" spans="1:8">
      <c r="A61">
        <v>58</v>
      </c>
      <c r="B61" t="s">
        <v>152</v>
      </c>
      <c r="C61" t="s">
        <v>2865</v>
      </c>
      <c r="D61" t="s">
        <v>64</v>
      </c>
      <c r="E61" t="s">
        <v>1263</v>
      </c>
      <c r="F61" t="s">
        <v>64</v>
      </c>
      <c r="G61" s="7" t="s">
        <v>1262</v>
      </c>
      <c r="H61">
        <v>1</v>
      </c>
    </row>
    <row r="62" hidden="1" spans="1:8">
      <c r="A62">
        <v>80</v>
      </c>
      <c r="B62" t="s">
        <v>173</v>
      </c>
      <c r="C62" t="s">
        <v>2865</v>
      </c>
      <c r="D62" t="s">
        <v>64</v>
      </c>
      <c r="E62" t="s">
        <v>1263</v>
      </c>
      <c r="F62" t="s">
        <v>64</v>
      </c>
      <c r="G62" s="7" t="s">
        <v>1262</v>
      </c>
      <c r="H62">
        <v>1</v>
      </c>
    </row>
    <row r="63" hidden="1" spans="1:8">
      <c r="A63">
        <v>104</v>
      </c>
      <c r="B63" t="s">
        <v>208</v>
      </c>
      <c r="C63" t="s">
        <v>2865</v>
      </c>
      <c r="D63" t="s">
        <v>64</v>
      </c>
      <c r="E63" t="s">
        <v>1263</v>
      </c>
      <c r="F63" t="s">
        <v>64</v>
      </c>
      <c r="G63" s="7" t="s">
        <v>1262</v>
      </c>
      <c r="H63">
        <v>1</v>
      </c>
    </row>
    <row r="64" hidden="1" spans="1:8">
      <c r="A64">
        <v>118</v>
      </c>
      <c r="B64" t="s">
        <v>225</v>
      </c>
      <c r="C64" t="s">
        <v>2865</v>
      </c>
      <c r="D64" t="s">
        <v>64</v>
      </c>
      <c r="E64" t="s">
        <v>1263</v>
      </c>
      <c r="F64" t="s">
        <v>64</v>
      </c>
      <c r="G64" s="7" t="s">
        <v>1262</v>
      </c>
      <c r="H64">
        <v>1</v>
      </c>
    </row>
    <row r="65" hidden="1" spans="1:8">
      <c r="A65">
        <v>141</v>
      </c>
      <c r="B65" t="s">
        <v>253</v>
      </c>
      <c r="C65" t="s">
        <v>2865</v>
      </c>
      <c r="D65" t="s">
        <v>64</v>
      </c>
      <c r="E65" t="s">
        <v>1263</v>
      </c>
      <c r="F65" t="s">
        <v>64</v>
      </c>
      <c r="G65" s="7" t="s">
        <v>1262</v>
      </c>
      <c r="H65">
        <v>1</v>
      </c>
    </row>
    <row r="66" hidden="1" spans="1:8">
      <c r="A66">
        <v>142</v>
      </c>
      <c r="B66" t="s">
        <v>254</v>
      </c>
      <c r="C66" t="s">
        <v>2865</v>
      </c>
      <c r="D66" t="s">
        <v>64</v>
      </c>
      <c r="E66" t="s">
        <v>1263</v>
      </c>
      <c r="F66" t="s">
        <v>64</v>
      </c>
      <c r="G66" s="7" t="s">
        <v>1262</v>
      </c>
      <c r="H66">
        <v>1</v>
      </c>
    </row>
    <row r="67" hidden="1" spans="1:8">
      <c r="A67">
        <v>181</v>
      </c>
      <c r="B67" t="s">
        <v>300</v>
      </c>
      <c r="C67" t="s">
        <v>2865</v>
      </c>
      <c r="D67" t="s">
        <v>64</v>
      </c>
      <c r="E67" t="s">
        <v>1263</v>
      </c>
      <c r="F67" t="s">
        <v>64</v>
      </c>
      <c r="G67" s="7" t="s">
        <v>1262</v>
      </c>
      <c r="H67">
        <v>1</v>
      </c>
    </row>
    <row r="68" hidden="1" spans="1:8">
      <c r="A68">
        <v>251</v>
      </c>
      <c r="B68" t="s">
        <v>376</v>
      </c>
      <c r="C68" t="s">
        <v>2865</v>
      </c>
      <c r="D68" t="s">
        <v>64</v>
      </c>
      <c r="E68" t="s">
        <v>1263</v>
      </c>
      <c r="F68" t="s">
        <v>64</v>
      </c>
      <c r="G68" s="7" t="s">
        <v>1262</v>
      </c>
      <c r="H68">
        <v>1</v>
      </c>
    </row>
    <row r="69" hidden="1" spans="1:8">
      <c r="A69">
        <v>270</v>
      </c>
      <c r="B69" t="s">
        <v>395</v>
      </c>
      <c r="C69" t="s">
        <v>2865</v>
      </c>
      <c r="D69" t="s">
        <v>64</v>
      </c>
      <c r="E69" t="s">
        <v>1263</v>
      </c>
      <c r="F69" t="s">
        <v>64</v>
      </c>
      <c r="G69" s="7" t="s">
        <v>1262</v>
      </c>
      <c r="H69">
        <v>1</v>
      </c>
    </row>
    <row r="70" hidden="1" spans="1:8">
      <c r="A70">
        <v>271</v>
      </c>
      <c r="B70" t="s">
        <v>396</v>
      </c>
      <c r="C70" t="s">
        <v>2865</v>
      </c>
      <c r="D70" t="s">
        <v>64</v>
      </c>
      <c r="E70" t="s">
        <v>1263</v>
      </c>
      <c r="F70" t="s">
        <v>64</v>
      </c>
      <c r="G70" s="7" t="s">
        <v>1262</v>
      </c>
      <c r="H70">
        <v>1</v>
      </c>
    </row>
    <row r="71" hidden="1" spans="1:8">
      <c r="A71">
        <v>349</v>
      </c>
      <c r="B71" t="s">
        <v>472</v>
      </c>
      <c r="C71" t="s">
        <v>2865</v>
      </c>
      <c r="D71" t="s">
        <v>64</v>
      </c>
      <c r="E71" t="s">
        <v>1263</v>
      </c>
      <c r="F71" t="s">
        <v>64</v>
      </c>
      <c r="G71" s="7" t="s">
        <v>1262</v>
      </c>
      <c r="H71">
        <v>1</v>
      </c>
    </row>
    <row r="72" hidden="1" spans="1:8">
      <c r="A72">
        <v>359</v>
      </c>
      <c r="B72" t="s">
        <v>484</v>
      </c>
      <c r="C72" t="s">
        <v>2865</v>
      </c>
      <c r="D72" t="s">
        <v>64</v>
      </c>
      <c r="E72" t="s">
        <v>1263</v>
      </c>
      <c r="F72" t="s">
        <v>64</v>
      </c>
      <c r="G72" s="7" t="s">
        <v>1262</v>
      </c>
      <c r="H72">
        <v>1</v>
      </c>
    </row>
    <row r="73" hidden="1" spans="1:8">
      <c r="A73">
        <v>421</v>
      </c>
      <c r="B73" t="s">
        <v>538</v>
      </c>
      <c r="C73" t="s">
        <v>2865</v>
      </c>
      <c r="D73" t="s">
        <v>64</v>
      </c>
      <c r="E73" t="s">
        <v>1263</v>
      </c>
      <c r="F73" t="s">
        <v>64</v>
      </c>
      <c r="G73" s="7" t="s">
        <v>1262</v>
      </c>
      <c r="H73">
        <v>1</v>
      </c>
    </row>
    <row r="74" hidden="1" spans="1:8">
      <c r="A74">
        <v>424</v>
      </c>
      <c r="B74" t="s">
        <v>540</v>
      </c>
      <c r="C74" t="s">
        <v>2865</v>
      </c>
      <c r="D74" t="s">
        <v>64</v>
      </c>
      <c r="E74" t="s">
        <v>1263</v>
      </c>
      <c r="F74" t="s">
        <v>64</v>
      </c>
      <c r="G74" s="7" t="s">
        <v>1262</v>
      </c>
      <c r="H74">
        <v>1</v>
      </c>
    </row>
    <row r="75" hidden="1" spans="1:8">
      <c r="A75">
        <v>461</v>
      </c>
      <c r="B75" t="s">
        <v>580</v>
      </c>
      <c r="C75" t="s">
        <v>2865</v>
      </c>
      <c r="D75" t="s">
        <v>64</v>
      </c>
      <c r="E75" t="s">
        <v>1263</v>
      </c>
      <c r="F75" t="s">
        <v>64</v>
      </c>
      <c r="G75" s="7" t="s">
        <v>1262</v>
      </c>
      <c r="H75">
        <v>1</v>
      </c>
    </row>
    <row r="76" hidden="1" spans="1:8">
      <c r="A76">
        <v>462</v>
      </c>
      <c r="B76" t="s">
        <v>581</v>
      </c>
      <c r="C76" t="s">
        <v>2865</v>
      </c>
      <c r="D76" t="s">
        <v>64</v>
      </c>
      <c r="E76" t="s">
        <v>1263</v>
      </c>
      <c r="F76" t="s">
        <v>64</v>
      </c>
      <c r="G76" s="7" t="s">
        <v>1262</v>
      </c>
      <c r="H76">
        <v>1</v>
      </c>
    </row>
    <row r="77" hidden="1" spans="1:8">
      <c r="A77">
        <v>473</v>
      </c>
      <c r="B77" t="s">
        <v>592</v>
      </c>
      <c r="C77" t="s">
        <v>2865</v>
      </c>
      <c r="D77" t="s">
        <v>64</v>
      </c>
      <c r="E77" t="s">
        <v>1263</v>
      </c>
      <c r="F77" t="s">
        <v>64</v>
      </c>
      <c r="G77" s="7" t="s">
        <v>1262</v>
      </c>
      <c r="H77">
        <v>1</v>
      </c>
    </row>
    <row r="78" hidden="1" spans="1:8">
      <c r="A78">
        <v>479</v>
      </c>
      <c r="B78" t="s">
        <v>598</v>
      </c>
      <c r="C78" t="s">
        <v>2865</v>
      </c>
      <c r="D78" t="s">
        <v>64</v>
      </c>
      <c r="E78" t="s">
        <v>1263</v>
      </c>
      <c r="F78" t="s">
        <v>64</v>
      </c>
      <c r="G78" s="7" t="s">
        <v>1262</v>
      </c>
      <c r="H78">
        <v>1</v>
      </c>
    </row>
    <row r="79" hidden="1" spans="1:8">
      <c r="A79">
        <v>582</v>
      </c>
      <c r="B79" t="s">
        <v>705</v>
      </c>
      <c r="C79" t="s">
        <v>2865</v>
      </c>
      <c r="D79" t="s">
        <v>64</v>
      </c>
      <c r="E79" t="s">
        <v>1263</v>
      </c>
      <c r="F79" t="s">
        <v>64</v>
      </c>
      <c r="G79" s="7" t="s">
        <v>1262</v>
      </c>
      <c r="H79">
        <v>1</v>
      </c>
    </row>
    <row r="80" hidden="1" spans="1:8">
      <c r="A80">
        <v>587</v>
      </c>
      <c r="B80" t="s">
        <v>710</v>
      </c>
      <c r="C80" t="s">
        <v>2865</v>
      </c>
      <c r="D80" t="s">
        <v>64</v>
      </c>
      <c r="E80" t="s">
        <v>1263</v>
      </c>
      <c r="F80" t="s">
        <v>64</v>
      </c>
      <c r="G80" s="7" t="s">
        <v>1262</v>
      </c>
      <c r="H80">
        <v>1</v>
      </c>
    </row>
    <row r="81" hidden="1" spans="1:8">
      <c r="A81">
        <v>653</v>
      </c>
      <c r="B81" t="s">
        <v>767</v>
      </c>
      <c r="C81" t="s">
        <v>2865</v>
      </c>
      <c r="D81" t="s">
        <v>64</v>
      </c>
      <c r="E81" t="s">
        <v>1263</v>
      </c>
      <c r="F81" t="s">
        <v>64</v>
      </c>
      <c r="G81" s="7" t="s">
        <v>1262</v>
      </c>
      <c r="H81">
        <v>1</v>
      </c>
    </row>
    <row r="82" hidden="1" spans="1:8">
      <c r="A82">
        <v>670</v>
      </c>
      <c r="B82" t="s">
        <v>781</v>
      </c>
      <c r="C82" t="s">
        <v>2865</v>
      </c>
      <c r="D82" t="s">
        <v>64</v>
      </c>
      <c r="E82" t="s">
        <v>1263</v>
      </c>
      <c r="F82" t="s">
        <v>64</v>
      </c>
      <c r="G82" s="7" t="s">
        <v>1262</v>
      </c>
      <c r="H82">
        <v>1</v>
      </c>
    </row>
    <row r="83" hidden="1" spans="1:8">
      <c r="A83">
        <v>692</v>
      </c>
      <c r="B83" t="s">
        <v>801</v>
      </c>
      <c r="C83" t="s">
        <v>2865</v>
      </c>
      <c r="D83" t="s">
        <v>64</v>
      </c>
      <c r="E83" t="s">
        <v>1263</v>
      </c>
      <c r="F83" t="s">
        <v>64</v>
      </c>
      <c r="G83" s="7" t="s">
        <v>1262</v>
      </c>
      <c r="H83">
        <v>1</v>
      </c>
    </row>
    <row r="84" hidden="1" spans="1:8">
      <c r="A84">
        <v>706</v>
      </c>
      <c r="B84" t="s">
        <v>816</v>
      </c>
      <c r="C84" t="s">
        <v>2865</v>
      </c>
      <c r="D84" t="s">
        <v>64</v>
      </c>
      <c r="E84" t="s">
        <v>1263</v>
      </c>
      <c r="F84" t="s">
        <v>64</v>
      </c>
      <c r="G84" s="7" t="s">
        <v>1262</v>
      </c>
      <c r="H84">
        <v>1</v>
      </c>
    </row>
    <row r="85" hidden="1" spans="1:8">
      <c r="A85">
        <v>729</v>
      </c>
      <c r="B85" t="s">
        <v>836</v>
      </c>
      <c r="C85" t="s">
        <v>2865</v>
      </c>
      <c r="D85" t="s">
        <v>64</v>
      </c>
      <c r="E85" t="s">
        <v>1263</v>
      </c>
      <c r="F85" t="s">
        <v>64</v>
      </c>
      <c r="G85" s="7" t="s">
        <v>1262</v>
      </c>
      <c r="H85">
        <v>1</v>
      </c>
    </row>
    <row r="86" hidden="1" spans="1:8">
      <c r="A86">
        <v>753</v>
      </c>
      <c r="B86" t="s">
        <v>859</v>
      </c>
      <c r="C86" t="s">
        <v>2865</v>
      </c>
      <c r="D86" t="s">
        <v>64</v>
      </c>
      <c r="E86" t="s">
        <v>1263</v>
      </c>
      <c r="F86" t="s">
        <v>64</v>
      </c>
      <c r="G86" s="7" t="s">
        <v>1262</v>
      </c>
      <c r="H86">
        <v>1</v>
      </c>
    </row>
    <row r="87" hidden="1" spans="1:8">
      <c r="A87">
        <v>809</v>
      </c>
      <c r="B87" t="s">
        <v>911</v>
      </c>
      <c r="C87" t="s">
        <v>2865</v>
      </c>
      <c r="D87" t="s">
        <v>64</v>
      </c>
      <c r="E87" t="s">
        <v>1263</v>
      </c>
      <c r="F87" t="s">
        <v>64</v>
      </c>
      <c r="G87" s="7" t="s">
        <v>1262</v>
      </c>
      <c r="H87">
        <v>1</v>
      </c>
    </row>
    <row r="88" hidden="1" spans="1:8">
      <c r="A88">
        <v>848</v>
      </c>
      <c r="B88" t="s">
        <v>945</v>
      </c>
      <c r="C88" t="s">
        <v>2865</v>
      </c>
      <c r="D88" t="s">
        <v>64</v>
      </c>
      <c r="E88" t="s">
        <v>1263</v>
      </c>
      <c r="F88" t="s">
        <v>64</v>
      </c>
      <c r="G88" s="7" t="s">
        <v>1262</v>
      </c>
      <c r="H88">
        <v>1</v>
      </c>
    </row>
    <row r="89" hidden="1" spans="1:8">
      <c r="A89">
        <v>850</v>
      </c>
      <c r="B89" t="s">
        <v>948</v>
      </c>
      <c r="C89" t="s">
        <v>2865</v>
      </c>
      <c r="D89" t="s">
        <v>64</v>
      </c>
      <c r="E89" t="s">
        <v>1263</v>
      </c>
      <c r="F89" t="s">
        <v>64</v>
      </c>
      <c r="G89" s="7" t="s">
        <v>1262</v>
      </c>
      <c r="H89">
        <v>1</v>
      </c>
    </row>
    <row r="90" hidden="1" spans="1:8">
      <c r="A90">
        <v>1091</v>
      </c>
      <c r="B90" t="s">
        <v>1167</v>
      </c>
      <c r="C90" t="s">
        <v>2865</v>
      </c>
      <c r="D90" t="s">
        <v>64</v>
      </c>
      <c r="E90" t="s">
        <v>1263</v>
      </c>
      <c r="F90" t="s">
        <v>64</v>
      </c>
      <c r="G90" s="7" t="s">
        <v>1262</v>
      </c>
      <c r="H90">
        <v>1</v>
      </c>
    </row>
    <row r="91" hidden="1" spans="1:8">
      <c r="A91">
        <v>245</v>
      </c>
      <c r="B91" t="s">
        <v>370</v>
      </c>
      <c r="C91" t="s">
        <v>2865</v>
      </c>
      <c r="D91" t="s">
        <v>64</v>
      </c>
      <c r="E91" t="s">
        <v>1263</v>
      </c>
      <c r="F91" t="s">
        <v>64</v>
      </c>
      <c r="G91" s="7" t="s">
        <v>1275</v>
      </c>
      <c r="H91">
        <v>1</v>
      </c>
    </row>
    <row r="92" hidden="1" spans="1:8">
      <c r="A92">
        <v>308</v>
      </c>
      <c r="B92" t="s">
        <v>442</v>
      </c>
      <c r="C92" t="s">
        <v>2865</v>
      </c>
      <c r="D92" t="s">
        <v>64</v>
      </c>
      <c r="E92" t="s">
        <v>1263</v>
      </c>
      <c r="F92" t="s">
        <v>64</v>
      </c>
      <c r="G92" s="7" t="s">
        <v>1275</v>
      </c>
      <c r="H92">
        <v>1</v>
      </c>
    </row>
    <row r="93" hidden="1" spans="1:8">
      <c r="A93">
        <v>32</v>
      </c>
      <c r="B93" t="s">
        <v>108</v>
      </c>
      <c r="C93" t="s">
        <v>2867</v>
      </c>
      <c r="D93" t="s">
        <v>2039</v>
      </c>
      <c r="E93" t="s">
        <v>1263</v>
      </c>
      <c r="F93" t="s">
        <v>64</v>
      </c>
      <c r="G93" s="7">
        <v>66.8</v>
      </c>
      <c r="H93">
        <v>1</v>
      </c>
    </row>
    <row r="94" hidden="1" spans="1:8">
      <c r="A94">
        <v>193</v>
      </c>
      <c r="B94" t="s">
        <v>315</v>
      </c>
      <c r="C94" t="s">
        <v>2867</v>
      </c>
      <c r="D94" t="s">
        <v>2039</v>
      </c>
      <c r="E94" t="s">
        <v>1263</v>
      </c>
      <c r="F94" t="s">
        <v>64</v>
      </c>
      <c r="G94" s="7" t="s">
        <v>1262</v>
      </c>
      <c r="H94">
        <v>1</v>
      </c>
    </row>
    <row r="95" hidden="1" spans="1:8">
      <c r="A95">
        <v>610</v>
      </c>
      <c r="B95" t="s">
        <v>733</v>
      </c>
      <c r="C95" t="s">
        <v>2867</v>
      </c>
      <c r="D95" t="s">
        <v>2039</v>
      </c>
      <c r="E95" t="s">
        <v>1263</v>
      </c>
      <c r="F95" t="s">
        <v>64</v>
      </c>
      <c r="G95" s="7" t="s">
        <v>1262</v>
      </c>
      <c r="H95">
        <v>1</v>
      </c>
    </row>
    <row r="96" hidden="1" spans="1:8">
      <c r="A96">
        <v>1073</v>
      </c>
      <c r="B96" t="s">
        <v>1150</v>
      </c>
      <c r="C96" t="s">
        <v>2867</v>
      </c>
      <c r="D96" t="s">
        <v>2039</v>
      </c>
      <c r="E96" t="s">
        <v>1263</v>
      </c>
      <c r="F96" t="s">
        <v>64</v>
      </c>
      <c r="G96" s="7" t="s">
        <v>1262</v>
      </c>
      <c r="H96">
        <v>1</v>
      </c>
    </row>
    <row r="97" hidden="1" spans="1:8">
      <c r="A97">
        <v>1039</v>
      </c>
      <c r="B97" t="s">
        <v>1120</v>
      </c>
      <c r="C97" t="s">
        <v>2864</v>
      </c>
      <c r="D97" t="s">
        <v>2005</v>
      </c>
      <c r="E97" t="s">
        <v>1263</v>
      </c>
      <c r="F97" t="s">
        <v>64</v>
      </c>
      <c r="G97" s="7">
        <v>67.24</v>
      </c>
      <c r="H97">
        <v>1</v>
      </c>
    </row>
    <row r="98" hidden="1" spans="1:8">
      <c r="A98">
        <v>1116</v>
      </c>
      <c r="B98" t="s">
        <v>1191</v>
      </c>
      <c r="C98" t="s">
        <v>2864</v>
      </c>
      <c r="D98" t="s">
        <v>2005</v>
      </c>
      <c r="E98" t="s">
        <v>1263</v>
      </c>
      <c r="F98" t="s">
        <v>64</v>
      </c>
      <c r="G98" s="7">
        <v>69.66</v>
      </c>
      <c r="H98">
        <v>1</v>
      </c>
    </row>
    <row r="99" hidden="1" spans="1:8">
      <c r="A99">
        <v>43</v>
      </c>
      <c r="B99" t="s">
        <v>128</v>
      </c>
      <c r="C99" t="s">
        <v>1841</v>
      </c>
      <c r="D99" t="s">
        <v>1869</v>
      </c>
      <c r="E99" t="s">
        <v>1263</v>
      </c>
      <c r="F99" t="s">
        <v>64</v>
      </c>
      <c r="G99" s="7">
        <v>62.31</v>
      </c>
      <c r="H99">
        <v>1</v>
      </c>
    </row>
    <row r="100" hidden="1" spans="1:8">
      <c r="A100">
        <v>126</v>
      </c>
      <c r="B100" t="s">
        <v>236</v>
      </c>
      <c r="C100" t="s">
        <v>1841</v>
      </c>
      <c r="D100" t="s">
        <v>1869</v>
      </c>
      <c r="E100" t="s">
        <v>1263</v>
      </c>
      <c r="F100" t="s">
        <v>64</v>
      </c>
      <c r="G100" s="7">
        <v>64.06</v>
      </c>
      <c r="H100">
        <v>1</v>
      </c>
    </row>
    <row r="101" hidden="1" spans="1:8">
      <c r="A101">
        <v>83</v>
      </c>
      <c r="B101" t="s">
        <v>177</v>
      </c>
      <c r="C101" t="s">
        <v>1841</v>
      </c>
      <c r="D101" t="s">
        <v>1869</v>
      </c>
      <c r="E101" t="s">
        <v>1263</v>
      </c>
      <c r="F101" t="s">
        <v>64</v>
      </c>
      <c r="G101" s="7">
        <v>72.5</v>
      </c>
      <c r="H101">
        <v>1</v>
      </c>
    </row>
    <row r="102" hidden="1" spans="1:8">
      <c r="A102">
        <v>968</v>
      </c>
      <c r="B102" t="s">
        <v>1053</v>
      </c>
      <c r="C102" t="s">
        <v>1841</v>
      </c>
      <c r="D102" t="s">
        <v>1869</v>
      </c>
      <c r="E102" t="s">
        <v>1263</v>
      </c>
      <c r="F102" t="s">
        <v>64</v>
      </c>
      <c r="G102" s="7">
        <v>73.39</v>
      </c>
      <c r="H102">
        <v>1</v>
      </c>
    </row>
    <row r="103" hidden="1" spans="1:8">
      <c r="A103">
        <v>1064</v>
      </c>
      <c r="B103" t="s">
        <v>1144</v>
      </c>
      <c r="C103" t="s">
        <v>1841</v>
      </c>
      <c r="D103" t="s">
        <v>1869</v>
      </c>
      <c r="E103" t="s">
        <v>1263</v>
      </c>
      <c r="F103" t="s">
        <v>64</v>
      </c>
      <c r="G103" s="7">
        <v>73.44</v>
      </c>
      <c r="H103">
        <v>1</v>
      </c>
    </row>
    <row r="104" hidden="1" spans="1:8">
      <c r="A104">
        <v>52</v>
      </c>
      <c r="B104" t="s">
        <v>142</v>
      </c>
      <c r="C104" t="s">
        <v>1841</v>
      </c>
      <c r="D104" t="s">
        <v>1869</v>
      </c>
      <c r="E104" t="s">
        <v>1263</v>
      </c>
      <c r="F104" t="s">
        <v>64</v>
      </c>
      <c r="G104" s="7">
        <v>74.33</v>
      </c>
      <c r="H104">
        <v>1</v>
      </c>
    </row>
    <row r="105" hidden="1" spans="1:8">
      <c r="A105">
        <v>997</v>
      </c>
      <c r="B105" t="s">
        <v>1080</v>
      </c>
      <c r="C105" t="s">
        <v>1841</v>
      </c>
      <c r="D105" t="s">
        <v>1869</v>
      </c>
      <c r="E105" t="s">
        <v>1263</v>
      </c>
      <c r="F105" t="s">
        <v>64</v>
      </c>
      <c r="G105" s="7">
        <v>74.51</v>
      </c>
      <c r="H105">
        <v>1</v>
      </c>
    </row>
    <row r="106" hidden="1" spans="1:8">
      <c r="A106">
        <v>990</v>
      </c>
      <c r="B106" t="s">
        <v>1073</v>
      </c>
      <c r="C106" t="s">
        <v>1841</v>
      </c>
      <c r="D106" t="s">
        <v>1869</v>
      </c>
      <c r="E106" t="s">
        <v>1263</v>
      </c>
      <c r="F106" t="s">
        <v>64</v>
      </c>
      <c r="G106" s="7">
        <v>74.7</v>
      </c>
      <c r="H106">
        <v>1</v>
      </c>
    </row>
    <row r="107" hidden="1" spans="1:8">
      <c r="A107">
        <v>1147</v>
      </c>
      <c r="B107" t="s">
        <v>1214</v>
      </c>
      <c r="C107" t="s">
        <v>1841</v>
      </c>
      <c r="D107" t="s">
        <v>1869</v>
      </c>
      <c r="E107" t="s">
        <v>1263</v>
      </c>
      <c r="F107" t="s">
        <v>64</v>
      </c>
      <c r="G107" s="7">
        <v>75.06</v>
      </c>
      <c r="H107">
        <v>1</v>
      </c>
    </row>
    <row r="108" hidden="1" spans="1:8">
      <c r="A108">
        <v>738</v>
      </c>
      <c r="B108" t="s">
        <v>842</v>
      </c>
      <c r="C108" t="s">
        <v>1841</v>
      </c>
      <c r="D108" t="s">
        <v>1869</v>
      </c>
      <c r="E108" t="s">
        <v>1263</v>
      </c>
      <c r="F108" t="s">
        <v>64</v>
      </c>
      <c r="G108" s="7">
        <v>75.51</v>
      </c>
      <c r="H108">
        <v>1</v>
      </c>
    </row>
    <row r="109" hidden="1" spans="1:8">
      <c r="A109">
        <v>986</v>
      </c>
      <c r="B109" t="s">
        <v>1069</v>
      </c>
      <c r="C109" t="s">
        <v>1841</v>
      </c>
      <c r="D109" t="s">
        <v>1869</v>
      </c>
      <c r="E109" t="s">
        <v>1263</v>
      </c>
      <c r="F109" t="s">
        <v>64</v>
      </c>
      <c r="G109" s="7">
        <v>77.49</v>
      </c>
      <c r="H109">
        <v>1</v>
      </c>
    </row>
    <row r="110" hidden="1" spans="1:8">
      <c r="A110">
        <v>962</v>
      </c>
      <c r="B110" t="s">
        <v>1047</v>
      </c>
      <c r="C110" t="s">
        <v>1841</v>
      </c>
      <c r="D110" t="s">
        <v>1869</v>
      </c>
      <c r="E110" t="s">
        <v>1263</v>
      </c>
      <c r="F110" t="s">
        <v>64</v>
      </c>
      <c r="G110" s="7">
        <v>77.86</v>
      </c>
      <c r="H110">
        <v>1</v>
      </c>
    </row>
    <row r="111" hidden="1" spans="1:8">
      <c r="A111">
        <v>1024</v>
      </c>
      <c r="B111" t="s">
        <v>1106</v>
      </c>
      <c r="C111" t="s">
        <v>1841</v>
      </c>
      <c r="D111" t="s">
        <v>1869</v>
      </c>
      <c r="E111" t="s">
        <v>1263</v>
      </c>
      <c r="F111" t="s">
        <v>64</v>
      </c>
      <c r="G111" s="7">
        <v>77.99</v>
      </c>
      <c r="H111">
        <v>1</v>
      </c>
    </row>
    <row r="112" hidden="1" spans="1:8">
      <c r="A112">
        <v>973</v>
      </c>
      <c r="B112" t="s">
        <v>1056</v>
      </c>
      <c r="C112" t="s">
        <v>1841</v>
      </c>
      <c r="D112" t="s">
        <v>1869</v>
      </c>
      <c r="E112" t="s">
        <v>1263</v>
      </c>
      <c r="F112" t="s">
        <v>64</v>
      </c>
      <c r="G112" s="7">
        <v>78.56</v>
      </c>
      <c r="H112">
        <v>1</v>
      </c>
    </row>
    <row r="113" hidden="1" spans="1:8">
      <c r="A113">
        <v>1019</v>
      </c>
      <c r="B113" t="s">
        <v>1101</v>
      </c>
      <c r="C113" t="s">
        <v>1841</v>
      </c>
      <c r="D113" t="s">
        <v>1869</v>
      </c>
      <c r="E113" t="s">
        <v>1263</v>
      </c>
      <c r="F113" t="s">
        <v>64</v>
      </c>
      <c r="G113" s="7">
        <v>78.59</v>
      </c>
      <c r="H113">
        <v>1</v>
      </c>
    </row>
    <row r="114" hidden="1" spans="1:8">
      <c r="A114">
        <v>1047</v>
      </c>
      <c r="B114" t="s">
        <v>1127</v>
      </c>
      <c r="C114" t="s">
        <v>1841</v>
      </c>
      <c r="D114" t="s">
        <v>1869</v>
      </c>
      <c r="E114" t="s">
        <v>1263</v>
      </c>
      <c r="F114" t="s">
        <v>64</v>
      </c>
      <c r="G114" s="7">
        <v>78.7</v>
      </c>
      <c r="H114">
        <v>1</v>
      </c>
    </row>
    <row r="115" hidden="1" spans="1:8">
      <c r="A115">
        <v>1036</v>
      </c>
      <c r="B115" t="s">
        <v>1116</v>
      </c>
      <c r="C115" t="s">
        <v>1841</v>
      </c>
      <c r="D115" t="s">
        <v>1869</v>
      </c>
      <c r="E115" t="s">
        <v>1263</v>
      </c>
      <c r="F115" t="s">
        <v>64</v>
      </c>
      <c r="G115" s="7">
        <v>78.71</v>
      </c>
      <c r="H115">
        <v>1</v>
      </c>
    </row>
    <row r="116" hidden="1" spans="1:8">
      <c r="A116">
        <v>585</v>
      </c>
      <c r="B116" t="s">
        <v>708</v>
      </c>
      <c r="C116" t="s">
        <v>1841</v>
      </c>
      <c r="D116" t="s">
        <v>1869</v>
      </c>
      <c r="E116" t="s">
        <v>1263</v>
      </c>
      <c r="F116" t="s">
        <v>64</v>
      </c>
      <c r="G116" s="7">
        <v>79.6</v>
      </c>
      <c r="H116">
        <v>1</v>
      </c>
    </row>
    <row r="117" hidden="1" spans="1:8">
      <c r="A117">
        <v>1015</v>
      </c>
      <c r="B117" t="s">
        <v>1096</v>
      </c>
      <c r="C117" t="s">
        <v>1841</v>
      </c>
      <c r="D117" t="s">
        <v>1869</v>
      </c>
      <c r="E117" t="s">
        <v>1263</v>
      </c>
      <c r="F117" t="s">
        <v>64</v>
      </c>
      <c r="G117" s="7">
        <v>79.84</v>
      </c>
      <c r="H117">
        <v>1</v>
      </c>
    </row>
    <row r="118" hidden="1" spans="1:8">
      <c r="A118">
        <v>958</v>
      </c>
      <c r="B118" t="s">
        <v>1043</v>
      </c>
      <c r="C118" t="s">
        <v>1841</v>
      </c>
      <c r="D118" t="s">
        <v>1869</v>
      </c>
      <c r="E118" t="s">
        <v>1263</v>
      </c>
      <c r="F118" t="s">
        <v>64</v>
      </c>
      <c r="G118" s="7">
        <v>80.01</v>
      </c>
      <c r="H118">
        <v>1</v>
      </c>
    </row>
    <row r="119" hidden="1" spans="1:8">
      <c r="A119">
        <v>987</v>
      </c>
      <c r="B119" t="s">
        <v>1070</v>
      </c>
      <c r="C119" t="s">
        <v>1841</v>
      </c>
      <c r="D119" t="s">
        <v>1869</v>
      </c>
      <c r="E119" t="s">
        <v>1263</v>
      </c>
      <c r="F119" t="s">
        <v>64</v>
      </c>
      <c r="G119" s="7">
        <v>80.4</v>
      </c>
      <c r="H119">
        <v>1</v>
      </c>
    </row>
    <row r="120" hidden="1" spans="1:8">
      <c r="A120">
        <v>977</v>
      </c>
      <c r="B120" t="s">
        <v>1060</v>
      </c>
      <c r="C120" t="s">
        <v>1841</v>
      </c>
      <c r="D120" t="s">
        <v>1869</v>
      </c>
      <c r="E120" t="s">
        <v>1263</v>
      </c>
      <c r="F120" t="s">
        <v>64</v>
      </c>
      <c r="G120" s="7">
        <v>80.41</v>
      </c>
      <c r="H120">
        <v>1</v>
      </c>
    </row>
    <row r="121" hidden="1" spans="1:8">
      <c r="A121">
        <v>1055</v>
      </c>
      <c r="B121" t="s">
        <v>1135</v>
      </c>
      <c r="C121" t="s">
        <v>1841</v>
      </c>
      <c r="D121" t="s">
        <v>1869</v>
      </c>
      <c r="E121" t="s">
        <v>1263</v>
      </c>
      <c r="F121" t="s">
        <v>64</v>
      </c>
      <c r="G121" s="7">
        <v>80.86</v>
      </c>
      <c r="H121">
        <v>1</v>
      </c>
    </row>
    <row r="122" hidden="1" spans="1:8">
      <c r="A122">
        <v>989</v>
      </c>
      <c r="B122" t="s">
        <v>1072</v>
      </c>
      <c r="C122" t="s">
        <v>1841</v>
      </c>
      <c r="D122" t="s">
        <v>1869</v>
      </c>
      <c r="E122" t="s">
        <v>1263</v>
      </c>
      <c r="F122" t="s">
        <v>64</v>
      </c>
      <c r="G122" s="7">
        <v>80.91</v>
      </c>
      <c r="H122">
        <v>1</v>
      </c>
    </row>
    <row r="123" hidden="1" spans="1:8">
      <c r="A123">
        <v>1010</v>
      </c>
      <c r="B123" t="s">
        <v>1092</v>
      </c>
      <c r="C123" t="s">
        <v>1841</v>
      </c>
      <c r="D123" t="s">
        <v>1869</v>
      </c>
      <c r="E123" t="s">
        <v>1263</v>
      </c>
      <c r="F123" t="s">
        <v>64</v>
      </c>
      <c r="G123" s="7">
        <v>81.71</v>
      </c>
      <c r="H123">
        <v>1</v>
      </c>
    </row>
    <row r="124" hidden="1" spans="1:8">
      <c r="A124">
        <v>1110</v>
      </c>
      <c r="B124" t="s">
        <v>1184</v>
      </c>
      <c r="C124" t="s">
        <v>1841</v>
      </c>
      <c r="D124" t="s">
        <v>1869</v>
      </c>
      <c r="E124" t="s">
        <v>1263</v>
      </c>
      <c r="F124" t="s">
        <v>64</v>
      </c>
      <c r="G124" s="7">
        <v>82.47</v>
      </c>
      <c r="H124">
        <v>1</v>
      </c>
    </row>
    <row r="125" hidden="1" spans="1:8">
      <c r="A125">
        <v>926</v>
      </c>
      <c r="B125" t="s">
        <v>1011</v>
      </c>
      <c r="C125" t="s">
        <v>1841</v>
      </c>
      <c r="D125" t="s">
        <v>1869</v>
      </c>
      <c r="E125" t="s">
        <v>1263</v>
      </c>
      <c r="F125" t="s">
        <v>64</v>
      </c>
      <c r="G125" s="7">
        <v>87.67</v>
      </c>
      <c r="H125">
        <v>1</v>
      </c>
    </row>
    <row r="126" hidden="1" spans="1:8">
      <c r="A126">
        <v>6</v>
      </c>
      <c r="B126" t="s">
        <v>62</v>
      </c>
      <c r="C126" t="s">
        <v>1841</v>
      </c>
      <c r="D126" t="s">
        <v>1869</v>
      </c>
      <c r="E126" t="s">
        <v>1263</v>
      </c>
      <c r="F126" t="s">
        <v>64</v>
      </c>
      <c r="G126" s="7" t="s">
        <v>1262</v>
      </c>
      <c r="H126">
        <v>1</v>
      </c>
    </row>
    <row r="127" hidden="1" spans="1:8">
      <c r="A127">
        <v>12</v>
      </c>
      <c r="B127" t="s">
        <v>70</v>
      </c>
      <c r="C127" t="s">
        <v>1841</v>
      </c>
      <c r="D127" t="s">
        <v>1869</v>
      </c>
      <c r="E127" t="s">
        <v>1263</v>
      </c>
      <c r="F127" t="s">
        <v>64</v>
      </c>
      <c r="G127" s="7" t="s">
        <v>1262</v>
      </c>
      <c r="H127">
        <v>1</v>
      </c>
    </row>
    <row r="128" hidden="1" spans="1:8">
      <c r="A128">
        <v>31</v>
      </c>
      <c r="B128" t="s">
        <v>107</v>
      </c>
      <c r="C128" t="s">
        <v>1841</v>
      </c>
      <c r="D128" t="s">
        <v>1869</v>
      </c>
      <c r="E128" t="s">
        <v>1263</v>
      </c>
      <c r="F128" t="s">
        <v>64</v>
      </c>
      <c r="G128" s="7" t="s">
        <v>1262</v>
      </c>
      <c r="H128">
        <v>1</v>
      </c>
    </row>
    <row r="129" hidden="1" spans="1:8">
      <c r="A129">
        <v>70</v>
      </c>
      <c r="B129" t="s">
        <v>164</v>
      </c>
      <c r="C129" t="s">
        <v>1841</v>
      </c>
      <c r="D129" t="s">
        <v>1869</v>
      </c>
      <c r="E129" t="s">
        <v>1263</v>
      </c>
      <c r="F129" t="s">
        <v>64</v>
      </c>
      <c r="G129" s="7" t="s">
        <v>1262</v>
      </c>
      <c r="H129">
        <v>1</v>
      </c>
    </row>
    <row r="130" hidden="1" spans="1:8">
      <c r="A130">
        <v>98</v>
      </c>
      <c r="B130" t="s">
        <v>200</v>
      </c>
      <c r="C130" t="s">
        <v>1841</v>
      </c>
      <c r="D130" t="s">
        <v>1869</v>
      </c>
      <c r="E130" t="s">
        <v>1263</v>
      </c>
      <c r="F130" t="s">
        <v>64</v>
      </c>
      <c r="G130" s="7" t="s">
        <v>1262</v>
      </c>
      <c r="H130">
        <v>1</v>
      </c>
    </row>
    <row r="131" hidden="1" spans="1:8">
      <c r="A131">
        <v>133</v>
      </c>
      <c r="B131" t="s">
        <v>242</v>
      </c>
      <c r="C131" t="s">
        <v>1841</v>
      </c>
      <c r="D131" t="s">
        <v>1869</v>
      </c>
      <c r="E131" t="s">
        <v>1263</v>
      </c>
      <c r="F131" t="s">
        <v>64</v>
      </c>
      <c r="G131" s="7" t="s">
        <v>1262</v>
      </c>
      <c r="H131">
        <v>1</v>
      </c>
    </row>
    <row r="132" hidden="1" spans="1:8">
      <c r="A132">
        <v>183</v>
      </c>
      <c r="B132" t="s">
        <v>302</v>
      </c>
      <c r="C132" t="s">
        <v>1841</v>
      </c>
      <c r="D132" t="s">
        <v>1869</v>
      </c>
      <c r="E132" t="s">
        <v>1263</v>
      </c>
      <c r="F132" t="s">
        <v>64</v>
      </c>
      <c r="G132" s="7" t="s">
        <v>1262</v>
      </c>
      <c r="H132">
        <v>1</v>
      </c>
    </row>
    <row r="133" hidden="1" spans="1:8">
      <c r="A133">
        <v>214</v>
      </c>
      <c r="B133" t="s">
        <v>340</v>
      </c>
      <c r="C133" t="s">
        <v>1841</v>
      </c>
      <c r="D133" t="s">
        <v>1869</v>
      </c>
      <c r="E133" t="s">
        <v>1263</v>
      </c>
      <c r="F133" t="s">
        <v>64</v>
      </c>
      <c r="G133" s="7" t="s">
        <v>1262</v>
      </c>
      <c r="H133">
        <v>1</v>
      </c>
    </row>
    <row r="134" hidden="1" spans="1:8">
      <c r="A134">
        <v>217</v>
      </c>
      <c r="B134" t="s">
        <v>344</v>
      </c>
      <c r="C134" t="s">
        <v>1841</v>
      </c>
      <c r="D134" t="s">
        <v>1869</v>
      </c>
      <c r="E134" t="s">
        <v>1263</v>
      </c>
      <c r="F134" t="s">
        <v>64</v>
      </c>
      <c r="G134" s="7" t="s">
        <v>1262</v>
      </c>
      <c r="H134">
        <v>1</v>
      </c>
    </row>
    <row r="135" hidden="1" spans="1:8">
      <c r="A135">
        <v>236</v>
      </c>
      <c r="B135" t="s">
        <v>364</v>
      </c>
      <c r="C135" t="s">
        <v>1841</v>
      </c>
      <c r="D135" t="s">
        <v>1869</v>
      </c>
      <c r="E135" t="s">
        <v>1263</v>
      </c>
      <c r="F135" t="s">
        <v>64</v>
      </c>
      <c r="G135" s="7" t="s">
        <v>1262</v>
      </c>
      <c r="H135">
        <v>1</v>
      </c>
    </row>
    <row r="136" hidden="1" spans="1:8">
      <c r="A136">
        <v>392</v>
      </c>
      <c r="B136" t="s">
        <v>510</v>
      </c>
      <c r="C136" t="s">
        <v>1841</v>
      </c>
      <c r="D136" t="s">
        <v>1869</v>
      </c>
      <c r="E136" t="s">
        <v>1263</v>
      </c>
      <c r="F136" t="s">
        <v>64</v>
      </c>
      <c r="G136" s="7" t="s">
        <v>1262</v>
      </c>
      <c r="H136">
        <v>1</v>
      </c>
    </row>
    <row r="137" hidden="1" spans="1:8">
      <c r="A137">
        <v>441</v>
      </c>
      <c r="B137" t="s">
        <v>559</v>
      </c>
      <c r="C137" t="s">
        <v>1841</v>
      </c>
      <c r="D137" t="s">
        <v>1869</v>
      </c>
      <c r="E137" t="s">
        <v>1263</v>
      </c>
      <c r="F137" t="s">
        <v>64</v>
      </c>
      <c r="G137" s="7" t="s">
        <v>1262</v>
      </c>
      <c r="H137">
        <v>1</v>
      </c>
    </row>
    <row r="138" hidden="1" spans="1:8">
      <c r="A138">
        <v>455</v>
      </c>
      <c r="B138" t="s">
        <v>575</v>
      </c>
      <c r="C138" t="s">
        <v>1841</v>
      </c>
      <c r="D138" t="s">
        <v>1869</v>
      </c>
      <c r="E138" t="s">
        <v>1263</v>
      </c>
      <c r="F138" t="s">
        <v>64</v>
      </c>
      <c r="G138" s="7" t="s">
        <v>1262</v>
      </c>
      <c r="H138">
        <v>1</v>
      </c>
    </row>
    <row r="139" hidden="1" spans="1:8">
      <c r="A139">
        <v>734</v>
      </c>
      <c r="B139" t="s">
        <v>839</v>
      </c>
      <c r="C139" t="s">
        <v>1841</v>
      </c>
      <c r="D139" t="s">
        <v>1869</v>
      </c>
      <c r="E139" t="s">
        <v>1263</v>
      </c>
      <c r="F139" t="s">
        <v>64</v>
      </c>
      <c r="G139" s="7" t="s">
        <v>1262</v>
      </c>
      <c r="H139">
        <v>1</v>
      </c>
    </row>
    <row r="140" hidden="1" spans="1:8">
      <c r="A140">
        <v>790</v>
      </c>
      <c r="B140" t="s">
        <v>895</v>
      </c>
      <c r="C140" t="s">
        <v>1841</v>
      </c>
      <c r="D140" t="s">
        <v>1869</v>
      </c>
      <c r="E140" t="s">
        <v>1263</v>
      </c>
      <c r="F140" t="s">
        <v>64</v>
      </c>
      <c r="G140" s="7" t="s">
        <v>1262</v>
      </c>
      <c r="H140">
        <v>1</v>
      </c>
    </row>
    <row r="141" hidden="1" spans="1:8">
      <c r="A141">
        <v>1140</v>
      </c>
      <c r="B141" t="s">
        <v>1210</v>
      </c>
      <c r="C141" t="s">
        <v>1841</v>
      </c>
      <c r="D141" t="s">
        <v>1869</v>
      </c>
      <c r="E141" t="s">
        <v>1263</v>
      </c>
      <c r="F141" t="s">
        <v>64</v>
      </c>
      <c r="G141" s="7" t="s">
        <v>1262</v>
      </c>
      <c r="H141">
        <v>1</v>
      </c>
    </row>
    <row r="142" hidden="1" spans="1:8">
      <c r="A142">
        <v>1162</v>
      </c>
      <c r="B142" t="s">
        <v>1227</v>
      </c>
      <c r="C142" t="s">
        <v>1841</v>
      </c>
      <c r="D142" t="s">
        <v>1869</v>
      </c>
      <c r="E142" t="s">
        <v>1263</v>
      </c>
      <c r="F142" t="s">
        <v>64</v>
      </c>
      <c r="G142" s="7" t="s">
        <v>1262</v>
      </c>
      <c r="H142">
        <v>1</v>
      </c>
    </row>
    <row r="143" hidden="1" spans="1:8">
      <c r="A143">
        <v>1012</v>
      </c>
      <c r="B143" t="s">
        <v>1094</v>
      </c>
      <c r="C143" t="s">
        <v>1841</v>
      </c>
      <c r="D143" t="s">
        <v>1869</v>
      </c>
      <c r="E143" t="s">
        <v>1263</v>
      </c>
      <c r="F143" t="s">
        <v>64</v>
      </c>
      <c r="G143" s="7" t="s">
        <v>1275</v>
      </c>
      <c r="H143">
        <v>1</v>
      </c>
    </row>
    <row r="144" hidden="1" spans="1:8">
      <c r="A144">
        <v>107</v>
      </c>
      <c r="B144" t="s">
        <v>212</v>
      </c>
      <c r="C144" t="s">
        <v>1841</v>
      </c>
      <c r="D144" t="s">
        <v>1842</v>
      </c>
      <c r="E144" t="s">
        <v>1263</v>
      </c>
      <c r="F144" t="s">
        <v>64</v>
      </c>
      <c r="G144" s="7">
        <v>74.77</v>
      </c>
      <c r="H144">
        <v>1</v>
      </c>
    </row>
    <row r="145" hidden="1" spans="1:8">
      <c r="A145">
        <v>1044</v>
      </c>
      <c r="B145" t="s">
        <v>1124</v>
      </c>
      <c r="C145" t="s">
        <v>1841</v>
      </c>
      <c r="D145" t="s">
        <v>1842</v>
      </c>
      <c r="E145" t="s">
        <v>1263</v>
      </c>
      <c r="F145" t="s">
        <v>64</v>
      </c>
      <c r="G145" s="7">
        <v>78.47</v>
      </c>
      <c r="H145">
        <v>1</v>
      </c>
    </row>
    <row r="146" hidden="1" spans="1:8">
      <c r="A146">
        <v>1052</v>
      </c>
      <c r="B146" t="s">
        <v>1132</v>
      </c>
      <c r="C146" t="s">
        <v>1841</v>
      </c>
      <c r="D146" t="s">
        <v>1842</v>
      </c>
      <c r="E146" t="s">
        <v>1263</v>
      </c>
      <c r="F146" t="s">
        <v>64</v>
      </c>
      <c r="G146" s="7">
        <v>88.87</v>
      </c>
      <c r="H146">
        <v>1</v>
      </c>
    </row>
    <row r="147" hidden="1" spans="1:8">
      <c r="A147">
        <v>988</v>
      </c>
      <c r="B147" t="s">
        <v>1071</v>
      </c>
      <c r="C147" t="s">
        <v>1841</v>
      </c>
      <c r="D147" t="s">
        <v>1842</v>
      </c>
      <c r="E147" t="s">
        <v>1263</v>
      </c>
      <c r="F147" t="s">
        <v>64</v>
      </c>
      <c r="G147" s="7">
        <v>90.93</v>
      </c>
      <c r="H147">
        <v>1</v>
      </c>
    </row>
    <row r="148" hidden="1" spans="1:8">
      <c r="A148">
        <v>347</v>
      </c>
      <c r="B148" t="s">
        <v>469</v>
      </c>
      <c r="C148" t="s">
        <v>1841</v>
      </c>
      <c r="D148" t="s">
        <v>1842</v>
      </c>
      <c r="E148" t="s">
        <v>1263</v>
      </c>
      <c r="F148" t="s">
        <v>64</v>
      </c>
      <c r="G148" s="7" t="s">
        <v>1262</v>
      </c>
      <c r="H148">
        <v>1</v>
      </c>
    </row>
    <row r="149" hidden="1" spans="1:8">
      <c r="A149">
        <v>1097</v>
      </c>
      <c r="B149" t="s">
        <v>1172</v>
      </c>
      <c r="C149" t="s">
        <v>1841</v>
      </c>
      <c r="D149" t="s">
        <v>1842</v>
      </c>
      <c r="E149" t="s">
        <v>1263</v>
      </c>
      <c r="F149" t="s">
        <v>64</v>
      </c>
      <c r="G149" s="7" t="s">
        <v>1262</v>
      </c>
      <c r="H149">
        <v>1</v>
      </c>
    </row>
    <row r="150" spans="1:8">
      <c r="A150">
        <v>322</v>
      </c>
      <c r="B150" t="s">
        <v>455</v>
      </c>
      <c r="C150" s="9" t="s">
        <v>1841</v>
      </c>
      <c r="D150" s="9" t="s">
        <v>1845</v>
      </c>
      <c r="E150" t="s">
        <v>1263</v>
      </c>
      <c r="F150" t="s">
        <v>64</v>
      </c>
      <c r="G150" s="7" t="s">
        <v>1262</v>
      </c>
      <c r="H150">
        <v>0</v>
      </c>
    </row>
    <row r="151" hidden="1" spans="1:8">
      <c r="A151">
        <v>961</v>
      </c>
      <c r="B151" t="s">
        <v>1046</v>
      </c>
      <c r="C151" t="s">
        <v>2865</v>
      </c>
      <c r="D151" t="s">
        <v>64</v>
      </c>
      <c r="E151" t="s">
        <v>1263</v>
      </c>
      <c r="F151" t="s">
        <v>2868</v>
      </c>
      <c r="G151" s="7">
        <v>82.07</v>
      </c>
      <c r="H151">
        <v>1</v>
      </c>
    </row>
    <row r="152" hidden="1" spans="1:8">
      <c r="A152">
        <v>1007</v>
      </c>
      <c r="B152" t="s">
        <v>1089</v>
      </c>
      <c r="C152" t="s">
        <v>2865</v>
      </c>
      <c r="D152" t="s">
        <v>64</v>
      </c>
      <c r="E152" t="s">
        <v>1263</v>
      </c>
      <c r="F152" t="s">
        <v>2868</v>
      </c>
      <c r="G152" s="7">
        <v>83.53</v>
      </c>
      <c r="H152">
        <v>1</v>
      </c>
    </row>
    <row r="153" hidden="1" spans="1:8">
      <c r="A153">
        <v>1000</v>
      </c>
      <c r="B153" t="s">
        <v>1082</v>
      </c>
      <c r="C153" t="s">
        <v>2865</v>
      </c>
      <c r="D153" t="s">
        <v>64</v>
      </c>
      <c r="E153" t="s">
        <v>1263</v>
      </c>
      <c r="F153" t="s">
        <v>2868</v>
      </c>
      <c r="G153" s="7">
        <v>83.77</v>
      </c>
      <c r="H153">
        <v>1</v>
      </c>
    </row>
    <row r="154" hidden="1" spans="1:8">
      <c r="A154">
        <v>964</v>
      </c>
      <c r="B154" t="s">
        <v>1049</v>
      </c>
      <c r="C154" t="s">
        <v>2865</v>
      </c>
      <c r="D154" t="s">
        <v>64</v>
      </c>
      <c r="E154" t="s">
        <v>1263</v>
      </c>
      <c r="F154" t="s">
        <v>2868</v>
      </c>
      <c r="G154" s="7">
        <v>85.94</v>
      </c>
      <c r="H154">
        <v>1</v>
      </c>
    </row>
    <row r="155" hidden="1" spans="1:8">
      <c r="A155">
        <v>837</v>
      </c>
      <c r="B155" t="s">
        <v>935</v>
      </c>
      <c r="C155" t="s">
        <v>2865</v>
      </c>
      <c r="D155" t="s">
        <v>64</v>
      </c>
      <c r="E155" t="s">
        <v>1263</v>
      </c>
      <c r="F155" t="s">
        <v>2868</v>
      </c>
      <c r="G155" s="7">
        <v>85.99</v>
      </c>
      <c r="H155">
        <v>1</v>
      </c>
    </row>
    <row r="156" hidden="1" spans="1:8">
      <c r="A156">
        <v>1020</v>
      </c>
      <c r="B156" t="s">
        <v>1102</v>
      </c>
      <c r="C156" t="s">
        <v>2865</v>
      </c>
      <c r="D156" t="s">
        <v>64</v>
      </c>
      <c r="E156" t="s">
        <v>1263</v>
      </c>
      <c r="F156" t="s">
        <v>2868</v>
      </c>
      <c r="G156" s="7">
        <v>87.97</v>
      </c>
      <c r="H156">
        <v>1</v>
      </c>
    </row>
    <row r="157" hidden="1" spans="1:8">
      <c r="A157">
        <v>42</v>
      </c>
      <c r="B157" t="s">
        <v>125</v>
      </c>
      <c r="C157" t="s">
        <v>2865</v>
      </c>
      <c r="D157" t="s">
        <v>64</v>
      </c>
      <c r="E157" t="s">
        <v>1263</v>
      </c>
      <c r="F157" t="s">
        <v>2868</v>
      </c>
      <c r="G157" s="7" t="s">
        <v>1262</v>
      </c>
      <c r="H157">
        <v>1</v>
      </c>
    </row>
    <row r="158" hidden="1" spans="1:8">
      <c r="A158">
        <v>79</v>
      </c>
      <c r="B158" t="s">
        <v>171</v>
      </c>
      <c r="C158" t="s">
        <v>2865</v>
      </c>
      <c r="D158" t="s">
        <v>64</v>
      </c>
      <c r="E158" t="s">
        <v>1263</v>
      </c>
      <c r="F158" t="s">
        <v>2868</v>
      </c>
      <c r="G158" s="7" t="s">
        <v>1262</v>
      </c>
      <c r="H158">
        <v>1</v>
      </c>
    </row>
    <row r="159" hidden="1" spans="1:8">
      <c r="A159">
        <v>106</v>
      </c>
      <c r="B159" t="s">
        <v>210</v>
      </c>
      <c r="C159" t="s">
        <v>2865</v>
      </c>
      <c r="D159" t="s">
        <v>64</v>
      </c>
      <c r="E159" t="s">
        <v>1263</v>
      </c>
      <c r="F159" t="s">
        <v>2868</v>
      </c>
      <c r="G159" s="7" t="s">
        <v>1262</v>
      </c>
      <c r="H159">
        <v>1</v>
      </c>
    </row>
    <row r="160" hidden="1" spans="1:8">
      <c r="A160">
        <v>145</v>
      </c>
      <c r="B160" t="s">
        <v>258</v>
      </c>
      <c r="C160" t="s">
        <v>2865</v>
      </c>
      <c r="D160" t="s">
        <v>64</v>
      </c>
      <c r="E160" t="s">
        <v>1263</v>
      </c>
      <c r="F160" t="s">
        <v>2868</v>
      </c>
      <c r="G160" s="7" t="s">
        <v>1262</v>
      </c>
      <c r="H160">
        <v>1</v>
      </c>
    </row>
    <row r="161" hidden="1" spans="1:8">
      <c r="A161">
        <v>166</v>
      </c>
      <c r="B161" t="s">
        <v>280</v>
      </c>
      <c r="C161" t="s">
        <v>2865</v>
      </c>
      <c r="D161" t="s">
        <v>64</v>
      </c>
      <c r="E161" t="s">
        <v>1263</v>
      </c>
      <c r="F161" t="s">
        <v>2868</v>
      </c>
      <c r="G161" s="7" t="s">
        <v>1262</v>
      </c>
      <c r="H161">
        <v>1</v>
      </c>
    </row>
    <row r="162" hidden="1" spans="1:8">
      <c r="A162">
        <v>173</v>
      </c>
      <c r="B162" t="s">
        <v>287</v>
      </c>
      <c r="C162" t="s">
        <v>2865</v>
      </c>
      <c r="D162" t="s">
        <v>64</v>
      </c>
      <c r="E162" t="s">
        <v>1263</v>
      </c>
      <c r="F162" t="s">
        <v>2868</v>
      </c>
      <c r="G162" s="7" t="s">
        <v>1262</v>
      </c>
      <c r="H162">
        <v>1</v>
      </c>
    </row>
    <row r="163" hidden="1" spans="1:8">
      <c r="A163">
        <v>226</v>
      </c>
      <c r="B163" t="s">
        <v>353</v>
      </c>
      <c r="C163" t="s">
        <v>2865</v>
      </c>
      <c r="D163" t="s">
        <v>64</v>
      </c>
      <c r="E163" t="s">
        <v>1263</v>
      </c>
      <c r="F163" t="s">
        <v>2868</v>
      </c>
      <c r="G163" s="7" t="s">
        <v>1262</v>
      </c>
      <c r="H163">
        <v>1</v>
      </c>
    </row>
    <row r="164" hidden="1" spans="1:8">
      <c r="A164">
        <v>285</v>
      </c>
      <c r="B164" t="s">
        <v>413</v>
      </c>
      <c r="C164" t="s">
        <v>2865</v>
      </c>
      <c r="D164" t="s">
        <v>64</v>
      </c>
      <c r="E164" t="s">
        <v>1263</v>
      </c>
      <c r="F164" t="s">
        <v>2868</v>
      </c>
      <c r="G164" s="7" t="s">
        <v>1262</v>
      </c>
      <c r="H164">
        <v>1</v>
      </c>
    </row>
    <row r="165" hidden="1" spans="1:8">
      <c r="A165">
        <v>467</v>
      </c>
      <c r="B165" t="s">
        <v>586</v>
      </c>
      <c r="C165" t="s">
        <v>2865</v>
      </c>
      <c r="D165" t="s">
        <v>64</v>
      </c>
      <c r="E165" t="s">
        <v>1263</v>
      </c>
      <c r="F165" t="s">
        <v>2868</v>
      </c>
      <c r="G165" s="7" t="s">
        <v>1262</v>
      </c>
      <c r="H165">
        <v>1</v>
      </c>
    </row>
    <row r="166" hidden="1" spans="1:8">
      <c r="A166">
        <v>641</v>
      </c>
      <c r="B166" t="s">
        <v>755</v>
      </c>
      <c r="C166" t="s">
        <v>2865</v>
      </c>
      <c r="D166" t="s">
        <v>64</v>
      </c>
      <c r="E166" t="s">
        <v>1263</v>
      </c>
      <c r="F166" t="s">
        <v>2868</v>
      </c>
      <c r="G166" s="7" t="s">
        <v>1262</v>
      </c>
      <c r="H166">
        <v>1</v>
      </c>
    </row>
    <row r="167" hidden="1" spans="1:8">
      <c r="A167">
        <v>814</v>
      </c>
      <c r="B167" t="s">
        <v>915</v>
      </c>
      <c r="C167" t="s">
        <v>2865</v>
      </c>
      <c r="D167" t="s">
        <v>64</v>
      </c>
      <c r="E167" t="s">
        <v>1263</v>
      </c>
      <c r="F167" t="s">
        <v>2868</v>
      </c>
      <c r="G167" s="7" t="s">
        <v>1262</v>
      </c>
      <c r="H167">
        <v>1</v>
      </c>
    </row>
    <row r="168" hidden="1" spans="1:8">
      <c r="A168">
        <v>852</v>
      </c>
      <c r="B168" t="s">
        <v>950</v>
      </c>
      <c r="C168" t="s">
        <v>2865</v>
      </c>
      <c r="D168" t="s">
        <v>64</v>
      </c>
      <c r="E168" t="s">
        <v>1263</v>
      </c>
      <c r="F168" t="s">
        <v>2868</v>
      </c>
      <c r="G168" s="7" t="s">
        <v>1262</v>
      </c>
      <c r="H168">
        <v>1</v>
      </c>
    </row>
    <row r="169" hidden="1" spans="1:8">
      <c r="A169">
        <v>861</v>
      </c>
      <c r="B169" t="s">
        <v>956</v>
      </c>
      <c r="C169" t="s">
        <v>2865</v>
      </c>
      <c r="D169" t="s">
        <v>64</v>
      </c>
      <c r="E169" t="s">
        <v>1263</v>
      </c>
      <c r="F169" t="s">
        <v>2868</v>
      </c>
      <c r="G169" s="7" t="s">
        <v>1262</v>
      </c>
      <c r="H169">
        <v>1</v>
      </c>
    </row>
    <row r="170" hidden="1" spans="1:8">
      <c r="A170">
        <v>865</v>
      </c>
      <c r="B170" t="s">
        <v>958</v>
      </c>
      <c r="C170" t="s">
        <v>2865</v>
      </c>
      <c r="D170" t="s">
        <v>64</v>
      </c>
      <c r="E170" t="s">
        <v>1263</v>
      </c>
      <c r="F170" t="s">
        <v>2868</v>
      </c>
      <c r="G170" s="7" t="s">
        <v>1262</v>
      </c>
      <c r="H170">
        <v>1</v>
      </c>
    </row>
    <row r="171" hidden="1" spans="1:8">
      <c r="A171">
        <v>873</v>
      </c>
      <c r="B171" t="s">
        <v>966</v>
      </c>
      <c r="C171" t="s">
        <v>2865</v>
      </c>
      <c r="D171" t="s">
        <v>64</v>
      </c>
      <c r="E171" t="s">
        <v>1263</v>
      </c>
      <c r="F171" t="s">
        <v>2868</v>
      </c>
      <c r="G171" s="7" t="s">
        <v>1262</v>
      </c>
      <c r="H171">
        <v>1</v>
      </c>
    </row>
    <row r="172" hidden="1" spans="1:8">
      <c r="A172">
        <v>1022</v>
      </c>
      <c r="B172" t="s">
        <v>1104</v>
      </c>
      <c r="C172" t="s">
        <v>2865</v>
      </c>
      <c r="D172" t="s">
        <v>64</v>
      </c>
      <c r="E172" t="s">
        <v>1263</v>
      </c>
      <c r="F172" t="s">
        <v>2868</v>
      </c>
      <c r="G172" s="7" t="s">
        <v>1275</v>
      </c>
      <c r="H172">
        <v>1</v>
      </c>
    </row>
    <row r="173" spans="1:8">
      <c r="A173">
        <v>210</v>
      </c>
      <c r="B173" t="s">
        <v>335</v>
      </c>
      <c r="C173" s="9" t="s">
        <v>2867</v>
      </c>
      <c r="D173" s="9" t="s">
        <v>2039</v>
      </c>
      <c r="E173" t="s">
        <v>1263</v>
      </c>
      <c r="F173" t="s">
        <v>2868</v>
      </c>
      <c r="G173" s="7" t="s">
        <v>1262</v>
      </c>
      <c r="H173">
        <v>0</v>
      </c>
    </row>
    <row r="174" hidden="1" spans="1:8">
      <c r="A174">
        <v>304</v>
      </c>
      <c r="B174" t="s">
        <v>438</v>
      </c>
      <c r="C174" t="s">
        <v>2864</v>
      </c>
      <c r="D174" t="s">
        <v>2005</v>
      </c>
      <c r="E174" t="s">
        <v>1263</v>
      </c>
      <c r="F174" t="s">
        <v>2868</v>
      </c>
      <c r="G174" s="7">
        <v>81</v>
      </c>
      <c r="H174">
        <v>1</v>
      </c>
    </row>
    <row r="175" hidden="1" spans="1:8">
      <c r="A175">
        <v>60</v>
      </c>
      <c r="B175" t="s">
        <v>153</v>
      </c>
      <c r="C175" t="s">
        <v>2864</v>
      </c>
      <c r="D175" t="s">
        <v>2005</v>
      </c>
      <c r="E175" t="s">
        <v>1263</v>
      </c>
      <c r="F175" t="s">
        <v>2868</v>
      </c>
      <c r="G175" s="7">
        <v>84</v>
      </c>
      <c r="H175">
        <v>1</v>
      </c>
    </row>
    <row r="176" hidden="1" spans="1:8">
      <c r="A176">
        <v>959</v>
      </c>
      <c r="B176" t="s">
        <v>1044</v>
      </c>
      <c r="C176" t="s">
        <v>2864</v>
      </c>
      <c r="D176" t="s">
        <v>2005</v>
      </c>
      <c r="E176" t="s">
        <v>1263</v>
      </c>
      <c r="F176" t="s">
        <v>2868</v>
      </c>
      <c r="G176" s="7">
        <v>85</v>
      </c>
      <c r="H176">
        <v>1</v>
      </c>
    </row>
    <row r="177" hidden="1" spans="1:8">
      <c r="A177">
        <v>950</v>
      </c>
      <c r="B177" t="s">
        <v>1034</v>
      </c>
      <c r="C177" t="s">
        <v>2864</v>
      </c>
      <c r="D177" t="s">
        <v>2005</v>
      </c>
      <c r="E177" t="s">
        <v>1263</v>
      </c>
      <c r="F177" t="s">
        <v>2868</v>
      </c>
      <c r="G177" s="7">
        <v>87</v>
      </c>
      <c r="H177">
        <v>1</v>
      </c>
    </row>
    <row r="178" hidden="1" spans="1:8">
      <c r="A178">
        <v>946</v>
      </c>
      <c r="B178" t="s">
        <v>1030</v>
      </c>
      <c r="C178" t="s">
        <v>2864</v>
      </c>
      <c r="D178" t="s">
        <v>2005</v>
      </c>
      <c r="E178" t="s">
        <v>1263</v>
      </c>
      <c r="F178" t="s">
        <v>2868</v>
      </c>
      <c r="G178" s="7">
        <v>89</v>
      </c>
      <c r="H178">
        <v>1</v>
      </c>
    </row>
    <row r="179" hidden="1" spans="1:8">
      <c r="A179">
        <v>117</v>
      </c>
      <c r="B179" t="s">
        <v>223</v>
      </c>
      <c r="C179" t="s">
        <v>2864</v>
      </c>
      <c r="D179" t="s">
        <v>2005</v>
      </c>
      <c r="E179" t="s">
        <v>1263</v>
      </c>
      <c r="F179" t="s">
        <v>2868</v>
      </c>
      <c r="G179" s="7">
        <v>90</v>
      </c>
      <c r="H179">
        <v>1</v>
      </c>
    </row>
    <row r="180" hidden="1" spans="1:8">
      <c r="A180">
        <v>415</v>
      </c>
      <c r="B180" t="s">
        <v>534</v>
      </c>
      <c r="C180" t="s">
        <v>2864</v>
      </c>
      <c r="D180" t="s">
        <v>2005</v>
      </c>
      <c r="E180" t="s">
        <v>1263</v>
      </c>
      <c r="F180" t="s">
        <v>2868</v>
      </c>
      <c r="G180" s="7" t="s">
        <v>1262</v>
      </c>
      <c r="H180">
        <v>1</v>
      </c>
    </row>
    <row r="181" hidden="1" spans="1:8">
      <c r="A181">
        <v>452</v>
      </c>
      <c r="B181" t="s">
        <v>572</v>
      </c>
      <c r="C181" t="s">
        <v>2864</v>
      </c>
      <c r="D181" t="s">
        <v>2005</v>
      </c>
      <c r="E181" t="s">
        <v>1263</v>
      </c>
      <c r="F181" t="s">
        <v>2868</v>
      </c>
      <c r="G181" s="7" t="s">
        <v>1262</v>
      </c>
      <c r="H181">
        <v>1</v>
      </c>
    </row>
    <row r="182" hidden="1" spans="1:8">
      <c r="A182">
        <v>527</v>
      </c>
      <c r="B182" t="s">
        <v>649</v>
      </c>
      <c r="C182" t="s">
        <v>2864</v>
      </c>
      <c r="D182" t="s">
        <v>2005</v>
      </c>
      <c r="E182" t="s">
        <v>1263</v>
      </c>
      <c r="F182" t="s">
        <v>2868</v>
      </c>
      <c r="G182" s="7" t="s">
        <v>1262</v>
      </c>
      <c r="H182">
        <v>1</v>
      </c>
    </row>
    <row r="183" hidden="1" spans="1:8">
      <c r="A183">
        <v>563</v>
      </c>
      <c r="B183" t="s">
        <v>686</v>
      </c>
      <c r="C183" t="s">
        <v>2864</v>
      </c>
      <c r="D183" t="s">
        <v>2005</v>
      </c>
      <c r="E183" t="s">
        <v>1263</v>
      </c>
      <c r="F183" t="s">
        <v>2868</v>
      </c>
      <c r="G183" s="7" t="s">
        <v>1262</v>
      </c>
      <c r="H183">
        <v>1</v>
      </c>
    </row>
    <row r="184" hidden="1" spans="1:8">
      <c r="A184">
        <v>770</v>
      </c>
      <c r="B184" t="s">
        <v>873</v>
      </c>
      <c r="C184" t="s">
        <v>2864</v>
      </c>
      <c r="D184" t="s">
        <v>2005</v>
      </c>
      <c r="E184" t="s">
        <v>1263</v>
      </c>
      <c r="F184" t="s">
        <v>2868</v>
      </c>
      <c r="G184" s="7" t="s">
        <v>1262</v>
      </c>
      <c r="H184">
        <v>1</v>
      </c>
    </row>
    <row r="185" hidden="1" spans="1:8">
      <c r="A185">
        <v>787</v>
      </c>
      <c r="B185" t="s">
        <v>892</v>
      </c>
      <c r="C185" t="s">
        <v>2864</v>
      </c>
      <c r="D185" t="s">
        <v>2005</v>
      </c>
      <c r="E185" t="s">
        <v>1263</v>
      </c>
      <c r="F185" t="s">
        <v>2868</v>
      </c>
      <c r="G185" s="7" t="s">
        <v>1262</v>
      </c>
      <c r="H185">
        <v>1</v>
      </c>
    </row>
    <row r="186" hidden="1" spans="1:8">
      <c r="A186">
        <v>993</v>
      </c>
      <c r="B186" t="s">
        <v>1076</v>
      </c>
      <c r="C186" t="s">
        <v>2864</v>
      </c>
      <c r="D186" t="s">
        <v>2005</v>
      </c>
      <c r="E186" t="s">
        <v>1263</v>
      </c>
      <c r="F186" t="s">
        <v>2868</v>
      </c>
      <c r="G186" s="7" t="s">
        <v>1262</v>
      </c>
      <c r="H186">
        <v>1</v>
      </c>
    </row>
    <row r="187" hidden="1" spans="1:8">
      <c r="A187">
        <v>1001</v>
      </c>
      <c r="B187" t="s">
        <v>1083</v>
      </c>
      <c r="C187" t="s">
        <v>2864</v>
      </c>
      <c r="D187" t="s">
        <v>2005</v>
      </c>
      <c r="E187" t="s">
        <v>1263</v>
      </c>
      <c r="F187" t="s">
        <v>2868</v>
      </c>
      <c r="G187" s="7" t="s">
        <v>1262</v>
      </c>
      <c r="H187">
        <v>1</v>
      </c>
    </row>
    <row r="188" hidden="1" spans="1:8">
      <c r="A188">
        <v>1028</v>
      </c>
      <c r="B188" t="s">
        <v>1110</v>
      </c>
      <c r="C188" t="s">
        <v>2864</v>
      </c>
      <c r="D188" t="s">
        <v>2005</v>
      </c>
      <c r="E188" t="s">
        <v>1263</v>
      </c>
      <c r="F188" t="s">
        <v>2868</v>
      </c>
      <c r="G188" s="7" t="s">
        <v>1262</v>
      </c>
      <c r="H188">
        <v>1</v>
      </c>
    </row>
    <row r="189" hidden="1" spans="1:8">
      <c r="A189">
        <v>1120</v>
      </c>
      <c r="B189" t="s">
        <v>1194</v>
      </c>
      <c r="C189" t="s">
        <v>2864</v>
      </c>
      <c r="D189" t="s">
        <v>2005</v>
      </c>
      <c r="E189" t="s">
        <v>1263</v>
      </c>
      <c r="F189" t="s">
        <v>2868</v>
      </c>
      <c r="G189" s="7" t="s">
        <v>1262</v>
      </c>
      <c r="H189">
        <v>1</v>
      </c>
    </row>
    <row r="190" hidden="1" spans="1:8">
      <c r="A190">
        <v>211</v>
      </c>
      <c r="B190" t="s">
        <v>337</v>
      </c>
      <c r="C190" t="s">
        <v>2864</v>
      </c>
      <c r="D190" t="s">
        <v>2005</v>
      </c>
      <c r="E190" t="s">
        <v>1263</v>
      </c>
      <c r="F190" t="s">
        <v>2868</v>
      </c>
      <c r="G190" s="7" t="s">
        <v>1275</v>
      </c>
      <c r="H190">
        <v>1</v>
      </c>
    </row>
    <row r="191" spans="1:8">
      <c r="A191">
        <v>534</v>
      </c>
      <c r="B191" t="s">
        <v>657</v>
      </c>
      <c r="C191" s="9" t="s">
        <v>2864</v>
      </c>
      <c r="D191" s="9" t="s">
        <v>2009</v>
      </c>
      <c r="E191" t="s">
        <v>1263</v>
      </c>
      <c r="F191" t="s">
        <v>2868</v>
      </c>
      <c r="G191" s="7" t="s">
        <v>1262</v>
      </c>
      <c r="H191">
        <v>0</v>
      </c>
    </row>
    <row r="192" hidden="1" spans="1:8">
      <c r="A192">
        <v>1033</v>
      </c>
      <c r="B192" t="s">
        <v>1113</v>
      </c>
      <c r="C192" t="s">
        <v>1841</v>
      </c>
      <c r="D192" t="s">
        <v>1869</v>
      </c>
      <c r="E192" t="s">
        <v>1263</v>
      </c>
      <c r="F192" t="s">
        <v>2868</v>
      </c>
      <c r="G192" s="7">
        <v>81.93</v>
      </c>
      <c r="H192">
        <v>1</v>
      </c>
    </row>
    <row r="193" hidden="1" spans="1:8">
      <c r="A193">
        <v>1160</v>
      </c>
      <c r="B193" t="s">
        <v>1225</v>
      </c>
      <c r="C193" t="s">
        <v>1841</v>
      </c>
      <c r="D193" t="s">
        <v>1869</v>
      </c>
      <c r="E193" t="s">
        <v>1263</v>
      </c>
      <c r="F193" t="s">
        <v>2868</v>
      </c>
      <c r="G193" s="7">
        <v>82.26</v>
      </c>
      <c r="H193">
        <v>1</v>
      </c>
    </row>
    <row r="194" hidden="1" spans="1:8">
      <c r="A194">
        <v>980</v>
      </c>
      <c r="B194" t="s">
        <v>1063</v>
      </c>
      <c r="C194" t="s">
        <v>1841</v>
      </c>
      <c r="D194" t="s">
        <v>1869</v>
      </c>
      <c r="E194" t="s">
        <v>1263</v>
      </c>
      <c r="F194" t="s">
        <v>2868</v>
      </c>
      <c r="G194" s="7">
        <v>82.56</v>
      </c>
      <c r="H194">
        <v>1</v>
      </c>
    </row>
    <row r="195" hidden="1" spans="1:8">
      <c r="A195">
        <v>1050</v>
      </c>
      <c r="B195" t="s">
        <v>1130</v>
      </c>
      <c r="C195" t="s">
        <v>1841</v>
      </c>
      <c r="D195" t="s">
        <v>1869</v>
      </c>
      <c r="E195" t="s">
        <v>1263</v>
      </c>
      <c r="F195" t="s">
        <v>2868</v>
      </c>
      <c r="G195" s="7">
        <v>83.1</v>
      </c>
      <c r="H195">
        <v>1</v>
      </c>
    </row>
    <row r="196" hidden="1" spans="1:8">
      <c r="A196">
        <v>1014</v>
      </c>
      <c r="B196" t="s">
        <v>1095</v>
      </c>
      <c r="C196" t="s">
        <v>1841</v>
      </c>
      <c r="D196" t="s">
        <v>1869</v>
      </c>
      <c r="E196" t="s">
        <v>1263</v>
      </c>
      <c r="F196" t="s">
        <v>2868</v>
      </c>
      <c r="G196" s="7">
        <v>83.93</v>
      </c>
      <c r="H196">
        <v>1</v>
      </c>
    </row>
    <row r="197" hidden="1" spans="1:8">
      <c r="A197">
        <v>1011</v>
      </c>
      <c r="B197" t="s">
        <v>1093</v>
      </c>
      <c r="C197" t="s">
        <v>1841</v>
      </c>
      <c r="D197" t="s">
        <v>1869</v>
      </c>
      <c r="E197" t="s">
        <v>1263</v>
      </c>
      <c r="F197" t="s">
        <v>2868</v>
      </c>
      <c r="G197" s="7">
        <v>84.36</v>
      </c>
      <c r="H197">
        <v>1</v>
      </c>
    </row>
    <row r="198" hidden="1" spans="1:8">
      <c r="A198">
        <v>1145</v>
      </c>
      <c r="B198" t="s">
        <v>1213</v>
      </c>
      <c r="C198" t="s">
        <v>1841</v>
      </c>
      <c r="D198" t="s">
        <v>1869</v>
      </c>
      <c r="E198" t="s">
        <v>1263</v>
      </c>
      <c r="F198" t="s">
        <v>2868</v>
      </c>
      <c r="G198" s="7">
        <v>84.73</v>
      </c>
      <c r="H198">
        <v>1</v>
      </c>
    </row>
    <row r="199" hidden="1" spans="1:8">
      <c r="A199">
        <v>976</v>
      </c>
      <c r="B199" t="s">
        <v>1059</v>
      </c>
      <c r="C199" t="s">
        <v>1841</v>
      </c>
      <c r="D199" t="s">
        <v>1869</v>
      </c>
      <c r="E199" t="s">
        <v>1263</v>
      </c>
      <c r="F199" t="s">
        <v>2868</v>
      </c>
      <c r="G199" s="7">
        <v>84.87</v>
      </c>
      <c r="H199">
        <v>1</v>
      </c>
    </row>
    <row r="200" hidden="1" spans="1:8">
      <c r="A200">
        <v>1009</v>
      </c>
      <c r="B200" t="s">
        <v>1091</v>
      </c>
      <c r="C200" t="s">
        <v>1841</v>
      </c>
      <c r="D200" t="s">
        <v>1869</v>
      </c>
      <c r="E200" t="s">
        <v>1263</v>
      </c>
      <c r="F200" t="s">
        <v>2868</v>
      </c>
      <c r="G200" s="7">
        <v>84.96</v>
      </c>
      <c r="H200">
        <v>1</v>
      </c>
    </row>
    <row r="201" hidden="1" spans="1:8">
      <c r="A201">
        <v>1128</v>
      </c>
      <c r="B201" t="s">
        <v>1199</v>
      </c>
      <c r="C201" t="s">
        <v>1841</v>
      </c>
      <c r="D201" t="s">
        <v>1869</v>
      </c>
      <c r="E201" t="s">
        <v>1263</v>
      </c>
      <c r="F201" t="s">
        <v>2868</v>
      </c>
      <c r="G201" s="7">
        <v>85.19</v>
      </c>
      <c r="H201">
        <v>1</v>
      </c>
    </row>
    <row r="202" hidden="1" spans="1:8">
      <c r="A202">
        <v>1016</v>
      </c>
      <c r="B202" t="s">
        <v>1097</v>
      </c>
      <c r="C202" t="s">
        <v>1841</v>
      </c>
      <c r="D202" t="s">
        <v>1869</v>
      </c>
      <c r="E202" t="s">
        <v>1263</v>
      </c>
      <c r="F202" t="s">
        <v>2868</v>
      </c>
      <c r="G202" s="7">
        <v>85.81</v>
      </c>
      <c r="H202">
        <v>1</v>
      </c>
    </row>
    <row r="203" hidden="1" spans="1:8">
      <c r="A203">
        <v>1096</v>
      </c>
      <c r="B203" t="s">
        <v>1171</v>
      </c>
      <c r="C203" t="s">
        <v>1841</v>
      </c>
      <c r="D203" t="s">
        <v>1869</v>
      </c>
      <c r="E203" t="s">
        <v>1263</v>
      </c>
      <c r="F203" t="s">
        <v>2868</v>
      </c>
      <c r="G203" s="7">
        <v>86.17</v>
      </c>
      <c r="H203">
        <v>1</v>
      </c>
    </row>
    <row r="204" hidden="1" spans="1:8">
      <c r="A204">
        <v>992</v>
      </c>
      <c r="B204" t="s">
        <v>1075</v>
      </c>
      <c r="C204" t="s">
        <v>1841</v>
      </c>
      <c r="D204" t="s">
        <v>1869</v>
      </c>
      <c r="E204" t="s">
        <v>1263</v>
      </c>
      <c r="F204" t="s">
        <v>2868</v>
      </c>
      <c r="G204" s="7">
        <v>86.26</v>
      </c>
      <c r="H204">
        <v>1</v>
      </c>
    </row>
    <row r="205" hidden="1" spans="1:8">
      <c r="A205">
        <v>978</v>
      </c>
      <c r="B205" t="s">
        <v>1061</v>
      </c>
      <c r="C205" t="s">
        <v>1841</v>
      </c>
      <c r="D205" t="s">
        <v>1869</v>
      </c>
      <c r="E205" t="s">
        <v>1263</v>
      </c>
      <c r="F205" t="s">
        <v>2868</v>
      </c>
      <c r="G205" s="7">
        <v>88.1</v>
      </c>
      <c r="H205">
        <v>1</v>
      </c>
    </row>
    <row r="206" hidden="1" spans="1:8">
      <c r="A206">
        <v>50</v>
      </c>
      <c r="B206" t="s">
        <v>138</v>
      </c>
      <c r="C206" t="s">
        <v>1841</v>
      </c>
      <c r="D206" t="s">
        <v>1869</v>
      </c>
      <c r="E206" t="s">
        <v>1263</v>
      </c>
      <c r="F206" t="s">
        <v>2868</v>
      </c>
      <c r="G206" s="7" t="s">
        <v>1262</v>
      </c>
      <c r="H206">
        <v>1</v>
      </c>
    </row>
    <row r="207" hidden="1" spans="1:8">
      <c r="A207">
        <v>55</v>
      </c>
      <c r="B207" t="s">
        <v>147</v>
      </c>
      <c r="C207" t="s">
        <v>1841</v>
      </c>
      <c r="D207" t="s">
        <v>1869</v>
      </c>
      <c r="E207" t="s">
        <v>1263</v>
      </c>
      <c r="F207" t="s">
        <v>2868</v>
      </c>
      <c r="G207" s="7" t="s">
        <v>1262</v>
      </c>
      <c r="H207">
        <v>1</v>
      </c>
    </row>
    <row r="208" hidden="1" spans="1:8">
      <c r="A208">
        <v>143</v>
      </c>
      <c r="B208" t="s">
        <v>255</v>
      </c>
      <c r="C208" t="s">
        <v>1841</v>
      </c>
      <c r="D208" t="s">
        <v>1869</v>
      </c>
      <c r="E208" t="s">
        <v>1263</v>
      </c>
      <c r="F208" t="s">
        <v>2868</v>
      </c>
      <c r="G208" s="7" t="s">
        <v>1262</v>
      </c>
      <c r="H208">
        <v>1</v>
      </c>
    </row>
    <row r="209" hidden="1" spans="1:8">
      <c r="A209">
        <v>680</v>
      </c>
      <c r="B209" t="s">
        <v>790</v>
      </c>
      <c r="C209" t="s">
        <v>1841</v>
      </c>
      <c r="D209" t="s">
        <v>1869</v>
      </c>
      <c r="E209" t="s">
        <v>1263</v>
      </c>
      <c r="F209" t="s">
        <v>2868</v>
      </c>
      <c r="G209" s="7" t="s">
        <v>1262</v>
      </c>
      <c r="H209">
        <v>1</v>
      </c>
    </row>
    <row r="210" hidden="1" spans="1:8">
      <c r="A210">
        <v>689</v>
      </c>
      <c r="B210" t="s">
        <v>798</v>
      </c>
      <c r="C210" t="s">
        <v>1841</v>
      </c>
      <c r="D210" t="s">
        <v>1869</v>
      </c>
      <c r="E210" t="s">
        <v>1263</v>
      </c>
      <c r="F210" t="s">
        <v>2868</v>
      </c>
      <c r="G210" s="7" t="s">
        <v>1262</v>
      </c>
      <c r="H210">
        <v>1</v>
      </c>
    </row>
    <row r="211" hidden="1" spans="1:8">
      <c r="A211">
        <v>841</v>
      </c>
      <c r="B211" t="s">
        <v>938</v>
      </c>
      <c r="C211" t="s">
        <v>1841</v>
      </c>
      <c r="D211" t="s">
        <v>1869</v>
      </c>
      <c r="E211" t="s">
        <v>1263</v>
      </c>
      <c r="F211" t="s">
        <v>2868</v>
      </c>
      <c r="G211" s="7" t="s">
        <v>1262</v>
      </c>
      <c r="H211">
        <v>1</v>
      </c>
    </row>
    <row r="212" hidden="1" spans="1:8">
      <c r="A212">
        <v>1045</v>
      </c>
      <c r="B212" t="s">
        <v>1125</v>
      </c>
      <c r="C212" t="s">
        <v>1841</v>
      </c>
      <c r="D212" t="s">
        <v>1869</v>
      </c>
      <c r="E212" t="s">
        <v>1263</v>
      </c>
      <c r="F212" t="s">
        <v>2868</v>
      </c>
      <c r="G212" s="7" t="s">
        <v>1262</v>
      </c>
      <c r="H212">
        <v>1</v>
      </c>
    </row>
    <row r="213" spans="1:8">
      <c r="A213">
        <v>187</v>
      </c>
      <c r="B213" t="s">
        <v>308</v>
      </c>
      <c r="C213" s="9" t="s">
        <v>2867</v>
      </c>
      <c r="D213" s="9" t="s">
        <v>2039</v>
      </c>
      <c r="E213" t="s">
        <v>1263</v>
      </c>
      <c r="F213" t="s">
        <v>2869</v>
      </c>
      <c r="G213" s="7" t="s">
        <v>1262</v>
      </c>
      <c r="H213">
        <v>0</v>
      </c>
    </row>
    <row r="214" hidden="1" spans="1:8">
      <c r="A214">
        <v>174</v>
      </c>
      <c r="B214" t="s">
        <v>289</v>
      </c>
      <c r="C214" t="s">
        <v>1841</v>
      </c>
      <c r="D214" t="s">
        <v>1868</v>
      </c>
      <c r="E214" t="s">
        <v>1263</v>
      </c>
      <c r="F214" t="s">
        <v>2869</v>
      </c>
      <c r="G214" s="7">
        <v>90.26</v>
      </c>
      <c r="H214">
        <v>1</v>
      </c>
    </row>
    <row r="215" hidden="1" spans="1:8">
      <c r="A215">
        <v>288</v>
      </c>
      <c r="B215" t="s">
        <v>417</v>
      </c>
      <c r="C215" t="s">
        <v>1841</v>
      </c>
      <c r="D215" t="s">
        <v>1868</v>
      </c>
      <c r="E215" t="s">
        <v>1263</v>
      </c>
      <c r="F215" t="s">
        <v>2869</v>
      </c>
      <c r="G215" s="7" t="s">
        <v>1262</v>
      </c>
      <c r="H215">
        <v>1</v>
      </c>
    </row>
    <row r="216" spans="1:8">
      <c r="A216">
        <v>824</v>
      </c>
      <c r="B216" t="s">
        <v>926</v>
      </c>
      <c r="C216" s="9" t="s">
        <v>1841</v>
      </c>
      <c r="D216" s="9" t="s">
        <v>124</v>
      </c>
      <c r="E216" t="s">
        <v>1263</v>
      </c>
      <c r="F216" t="s">
        <v>2869</v>
      </c>
      <c r="G216" s="7" t="s">
        <v>1262</v>
      </c>
      <c r="H216">
        <v>0</v>
      </c>
    </row>
    <row r="217" hidden="1" spans="1:8">
      <c r="A217">
        <v>952</v>
      </c>
      <c r="B217" t="s">
        <v>1036</v>
      </c>
      <c r="C217" t="s">
        <v>1841</v>
      </c>
      <c r="D217" t="s">
        <v>1869</v>
      </c>
      <c r="E217" t="s">
        <v>1263</v>
      </c>
      <c r="F217" t="s">
        <v>2869</v>
      </c>
      <c r="G217" s="7">
        <v>82.66</v>
      </c>
      <c r="H217">
        <v>1</v>
      </c>
    </row>
    <row r="218" hidden="1" spans="1:8">
      <c r="A218">
        <v>225</v>
      </c>
      <c r="B218" t="s">
        <v>352</v>
      </c>
      <c r="C218" t="s">
        <v>1841</v>
      </c>
      <c r="D218" t="s">
        <v>1869</v>
      </c>
      <c r="E218" t="s">
        <v>1263</v>
      </c>
      <c r="F218" t="s">
        <v>2869</v>
      </c>
      <c r="G218" s="7">
        <v>83</v>
      </c>
      <c r="H218">
        <v>1</v>
      </c>
    </row>
    <row r="219" hidden="1" spans="1:8">
      <c r="A219">
        <v>971</v>
      </c>
      <c r="B219" t="s">
        <v>1054</v>
      </c>
      <c r="C219" t="s">
        <v>1841</v>
      </c>
      <c r="D219" t="s">
        <v>1869</v>
      </c>
      <c r="E219" t="s">
        <v>1263</v>
      </c>
      <c r="F219" t="s">
        <v>2869</v>
      </c>
      <c r="G219" s="7">
        <v>85.14</v>
      </c>
      <c r="H219">
        <v>1</v>
      </c>
    </row>
    <row r="220" hidden="1" spans="1:8">
      <c r="A220">
        <v>972</v>
      </c>
      <c r="B220" t="s">
        <v>1055</v>
      </c>
      <c r="C220" t="s">
        <v>1841</v>
      </c>
      <c r="D220" t="s">
        <v>1869</v>
      </c>
      <c r="E220" t="s">
        <v>1263</v>
      </c>
      <c r="F220" t="s">
        <v>2869</v>
      </c>
      <c r="G220" s="7">
        <v>87.03</v>
      </c>
      <c r="H220">
        <v>1</v>
      </c>
    </row>
    <row r="221" hidden="1" spans="1:8">
      <c r="A221">
        <v>656</v>
      </c>
      <c r="B221" t="s">
        <v>769</v>
      </c>
      <c r="C221" t="s">
        <v>1841</v>
      </c>
      <c r="D221" t="s">
        <v>1869</v>
      </c>
      <c r="E221" t="s">
        <v>1263</v>
      </c>
      <c r="F221" t="s">
        <v>2869</v>
      </c>
      <c r="G221" s="7">
        <v>87.2</v>
      </c>
      <c r="H221">
        <v>1</v>
      </c>
    </row>
    <row r="222" hidden="1" spans="1:8">
      <c r="A222">
        <v>1149</v>
      </c>
      <c r="B222" t="s">
        <v>1215</v>
      </c>
      <c r="C222" t="s">
        <v>1841</v>
      </c>
      <c r="D222" t="s">
        <v>1869</v>
      </c>
      <c r="E222" t="s">
        <v>1263</v>
      </c>
      <c r="F222" t="s">
        <v>2869</v>
      </c>
      <c r="G222" s="7">
        <v>88.4</v>
      </c>
      <c r="H222">
        <v>1</v>
      </c>
    </row>
    <row r="223" hidden="1" spans="1:8">
      <c r="A223">
        <v>276</v>
      </c>
      <c r="B223" t="s">
        <v>402</v>
      </c>
      <c r="C223" t="s">
        <v>1841</v>
      </c>
      <c r="D223" t="s">
        <v>1869</v>
      </c>
      <c r="E223" t="s">
        <v>1263</v>
      </c>
      <c r="F223" t="s">
        <v>2869</v>
      </c>
      <c r="G223" s="7">
        <v>88.66</v>
      </c>
      <c r="H223">
        <v>1</v>
      </c>
    </row>
    <row r="224" hidden="1" spans="1:8">
      <c r="A224">
        <v>979</v>
      </c>
      <c r="B224" t="s">
        <v>1062</v>
      </c>
      <c r="C224" t="s">
        <v>1841</v>
      </c>
      <c r="D224" t="s">
        <v>1869</v>
      </c>
      <c r="E224" t="s">
        <v>1263</v>
      </c>
      <c r="F224" t="s">
        <v>2869</v>
      </c>
      <c r="G224" s="7">
        <v>89.26</v>
      </c>
      <c r="H224">
        <v>1</v>
      </c>
    </row>
    <row r="225" hidden="1" spans="1:8">
      <c r="A225">
        <v>1049</v>
      </c>
      <c r="B225" t="s">
        <v>1129</v>
      </c>
      <c r="C225" t="s">
        <v>1841</v>
      </c>
      <c r="D225" t="s">
        <v>1869</v>
      </c>
      <c r="E225" t="s">
        <v>1263</v>
      </c>
      <c r="F225" t="s">
        <v>2869</v>
      </c>
      <c r="G225" s="7">
        <v>89.29</v>
      </c>
      <c r="H225">
        <v>1</v>
      </c>
    </row>
    <row r="226" hidden="1" spans="1:8">
      <c r="A226">
        <v>1042</v>
      </c>
      <c r="B226" t="s">
        <v>1122</v>
      </c>
      <c r="C226" t="s">
        <v>1841</v>
      </c>
      <c r="D226" t="s">
        <v>1869</v>
      </c>
      <c r="E226" t="s">
        <v>1263</v>
      </c>
      <c r="F226" t="s">
        <v>2869</v>
      </c>
      <c r="G226" s="7">
        <v>90.09</v>
      </c>
      <c r="H226">
        <v>1</v>
      </c>
    </row>
    <row r="227" hidden="1" spans="1:8">
      <c r="A227">
        <v>18</v>
      </c>
      <c r="B227" t="s">
        <v>82</v>
      </c>
      <c r="C227" t="s">
        <v>1841</v>
      </c>
      <c r="D227" t="s">
        <v>1869</v>
      </c>
      <c r="E227" t="s">
        <v>1263</v>
      </c>
      <c r="F227" t="s">
        <v>2869</v>
      </c>
      <c r="G227" s="7" t="s">
        <v>1262</v>
      </c>
      <c r="H227">
        <v>1</v>
      </c>
    </row>
    <row r="228" hidden="1" spans="1:8">
      <c r="A228">
        <v>71</v>
      </c>
      <c r="B228" t="s">
        <v>165</v>
      </c>
      <c r="C228" t="s">
        <v>1841</v>
      </c>
      <c r="D228" t="s">
        <v>1869</v>
      </c>
      <c r="E228" t="s">
        <v>1263</v>
      </c>
      <c r="F228" t="s">
        <v>2869</v>
      </c>
      <c r="G228" s="7" t="s">
        <v>1262</v>
      </c>
      <c r="H228">
        <v>1</v>
      </c>
    </row>
    <row r="229" hidden="1" spans="1:8">
      <c r="A229">
        <v>131</v>
      </c>
      <c r="B229" t="s">
        <v>240</v>
      </c>
      <c r="C229" t="s">
        <v>1841</v>
      </c>
      <c r="D229" t="s">
        <v>1869</v>
      </c>
      <c r="E229" t="s">
        <v>1263</v>
      </c>
      <c r="F229" t="s">
        <v>2869</v>
      </c>
      <c r="G229" s="7" t="s">
        <v>1262</v>
      </c>
      <c r="H229">
        <v>1</v>
      </c>
    </row>
    <row r="230" hidden="1" spans="1:8">
      <c r="A230">
        <v>169</v>
      </c>
      <c r="B230" t="s">
        <v>284</v>
      </c>
      <c r="C230" t="s">
        <v>1841</v>
      </c>
      <c r="D230" t="s">
        <v>1869</v>
      </c>
      <c r="E230" t="s">
        <v>1263</v>
      </c>
      <c r="F230" t="s">
        <v>2869</v>
      </c>
      <c r="G230" s="7" t="s">
        <v>1262</v>
      </c>
      <c r="H230">
        <v>1</v>
      </c>
    </row>
    <row r="231" hidden="1" spans="1:8">
      <c r="A231">
        <v>171</v>
      </c>
      <c r="B231" t="s">
        <v>285</v>
      </c>
      <c r="C231" t="s">
        <v>1841</v>
      </c>
      <c r="D231" t="s">
        <v>1869</v>
      </c>
      <c r="E231" t="s">
        <v>1263</v>
      </c>
      <c r="F231" t="s">
        <v>2869</v>
      </c>
      <c r="G231" s="7" t="s">
        <v>1262</v>
      </c>
      <c r="H231">
        <v>1</v>
      </c>
    </row>
    <row r="232" hidden="1" spans="1:8">
      <c r="A232">
        <v>312</v>
      </c>
      <c r="B232" t="s">
        <v>445</v>
      </c>
      <c r="C232" t="s">
        <v>1841</v>
      </c>
      <c r="D232" t="s">
        <v>1869</v>
      </c>
      <c r="E232" t="s">
        <v>1263</v>
      </c>
      <c r="F232" t="s">
        <v>2869</v>
      </c>
      <c r="G232" s="7" t="s">
        <v>1262</v>
      </c>
      <c r="H232">
        <v>1</v>
      </c>
    </row>
    <row r="233" hidden="1" spans="1:8">
      <c r="A233">
        <v>408</v>
      </c>
      <c r="B233" t="s">
        <v>526</v>
      </c>
      <c r="C233" t="s">
        <v>1841</v>
      </c>
      <c r="D233" t="s">
        <v>1869</v>
      </c>
      <c r="E233" t="s">
        <v>1263</v>
      </c>
      <c r="F233" t="s">
        <v>2869</v>
      </c>
      <c r="G233" s="7" t="s">
        <v>1262</v>
      </c>
      <c r="H233">
        <v>1</v>
      </c>
    </row>
    <row r="234" hidden="1" spans="1:8">
      <c r="A234">
        <v>600</v>
      </c>
      <c r="B234" t="s">
        <v>722</v>
      </c>
      <c r="C234" t="s">
        <v>1841</v>
      </c>
      <c r="D234" t="s">
        <v>1869</v>
      </c>
      <c r="E234" t="s">
        <v>1263</v>
      </c>
      <c r="F234" t="s">
        <v>2869</v>
      </c>
      <c r="G234" s="7" t="s">
        <v>1262</v>
      </c>
      <c r="H234">
        <v>1</v>
      </c>
    </row>
    <row r="235" hidden="1" spans="1:8">
      <c r="A235">
        <v>676</v>
      </c>
      <c r="B235" t="s">
        <v>787</v>
      </c>
      <c r="C235" t="s">
        <v>1841</v>
      </c>
      <c r="D235" t="s">
        <v>1869</v>
      </c>
      <c r="E235" t="s">
        <v>1263</v>
      </c>
      <c r="F235" t="s">
        <v>2869</v>
      </c>
      <c r="G235" s="7" t="s">
        <v>1262</v>
      </c>
      <c r="H235">
        <v>1</v>
      </c>
    </row>
    <row r="236" hidden="1" spans="1:8">
      <c r="A236">
        <v>678</v>
      </c>
      <c r="B236" t="s">
        <v>789</v>
      </c>
      <c r="C236" t="s">
        <v>1841</v>
      </c>
      <c r="D236" t="s">
        <v>1869</v>
      </c>
      <c r="E236" t="s">
        <v>1263</v>
      </c>
      <c r="F236" t="s">
        <v>2869</v>
      </c>
      <c r="G236" s="7" t="s">
        <v>1262</v>
      </c>
      <c r="H236">
        <v>1</v>
      </c>
    </row>
    <row r="237" hidden="1" spans="1:8">
      <c r="A237">
        <v>777</v>
      </c>
      <c r="B237" t="s">
        <v>879</v>
      </c>
      <c r="C237" t="s">
        <v>1841</v>
      </c>
      <c r="D237" t="s">
        <v>1869</v>
      </c>
      <c r="E237" t="s">
        <v>1263</v>
      </c>
      <c r="F237" t="s">
        <v>2869</v>
      </c>
      <c r="G237" s="7" t="s">
        <v>1262</v>
      </c>
      <c r="H237">
        <v>1</v>
      </c>
    </row>
    <row r="238" hidden="1" spans="1:8">
      <c r="A238">
        <v>1087</v>
      </c>
      <c r="B238" t="s">
        <v>1162</v>
      </c>
      <c r="C238" t="s">
        <v>1841</v>
      </c>
      <c r="D238" t="s">
        <v>1869</v>
      </c>
      <c r="E238" t="s">
        <v>1263</v>
      </c>
      <c r="F238" t="s">
        <v>2869</v>
      </c>
      <c r="G238" s="7" t="s">
        <v>1262</v>
      </c>
      <c r="H238">
        <v>1</v>
      </c>
    </row>
    <row r="239" hidden="1" spans="1:8">
      <c r="A239">
        <v>1135</v>
      </c>
      <c r="B239" t="s">
        <v>1204</v>
      </c>
      <c r="C239" t="s">
        <v>1841</v>
      </c>
      <c r="D239" t="s">
        <v>1869</v>
      </c>
      <c r="E239" t="s">
        <v>1263</v>
      </c>
      <c r="F239" t="s">
        <v>2869</v>
      </c>
      <c r="G239" s="7" t="s">
        <v>1262</v>
      </c>
      <c r="H239">
        <v>1</v>
      </c>
    </row>
    <row r="240" hidden="1" spans="1:8">
      <c r="A240">
        <v>1136</v>
      </c>
      <c r="B240" t="s">
        <v>1205</v>
      </c>
      <c r="C240" t="s">
        <v>1841</v>
      </c>
      <c r="D240" t="s">
        <v>1869</v>
      </c>
      <c r="E240" t="s">
        <v>1263</v>
      </c>
      <c r="F240" t="s">
        <v>2869</v>
      </c>
      <c r="G240" s="7" t="s">
        <v>1262</v>
      </c>
      <c r="H240">
        <v>1</v>
      </c>
    </row>
    <row r="241" hidden="1" spans="1:8">
      <c r="A241">
        <v>1152</v>
      </c>
      <c r="B241" t="s">
        <v>1217</v>
      </c>
      <c r="C241" t="s">
        <v>1841</v>
      </c>
      <c r="D241" t="s">
        <v>1869</v>
      </c>
      <c r="E241" t="s">
        <v>1263</v>
      </c>
      <c r="F241" t="s">
        <v>2869</v>
      </c>
      <c r="G241" s="7" t="s">
        <v>1275</v>
      </c>
      <c r="H241">
        <v>1</v>
      </c>
    </row>
    <row r="242" hidden="1" spans="1:8">
      <c r="A242">
        <v>981</v>
      </c>
      <c r="B242" t="s">
        <v>1064</v>
      </c>
      <c r="C242" t="s">
        <v>1841</v>
      </c>
      <c r="D242" t="s">
        <v>1842</v>
      </c>
      <c r="E242" t="s">
        <v>1263</v>
      </c>
      <c r="F242" t="s">
        <v>2869</v>
      </c>
      <c r="G242" s="7">
        <v>88.46</v>
      </c>
      <c r="H242">
        <v>1</v>
      </c>
    </row>
    <row r="243" hidden="1" spans="1:8">
      <c r="A243">
        <v>1068</v>
      </c>
      <c r="B243" t="s">
        <v>1147</v>
      </c>
      <c r="C243" t="s">
        <v>1841</v>
      </c>
      <c r="D243" t="s">
        <v>1842</v>
      </c>
      <c r="E243" t="s">
        <v>1263</v>
      </c>
      <c r="F243" t="s">
        <v>2869</v>
      </c>
      <c r="G243" s="7">
        <v>89.23</v>
      </c>
      <c r="H243">
        <v>1</v>
      </c>
    </row>
    <row r="244" hidden="1" spans="1:8">
      <c r="A244">
        <v>1026</v>
      </c>
      <c r="B244" t="s">
        <v>1108</v>
      </c>
      <c r="C244" t="s">
        <v>1841</v>
      </c>
      <c r="D244" t="s">
        <v>1842</v>
      </c>
      <c r="E244" t="s">
        <v>1263</v>
      </c>
      <c r="F244" t="s">
        <v>2869</v>
      </c>
      <c r="G244" s="7">
        <v>89.51</v>
      </c>
      <c r="H244">
        <v>1</v>
      </c>
    </row>
    <row r="245" hidden="1" spans="1:8">
      <c r="A245">
        <v>1156</v>
      </c>
      <c r="B245" t="s">
        <v>1221</v>
      </c>
      <c r="C245" t="s">
        <v>1841</v>
      </c>
      <c r="D245" t="s">
        <v>1842</v>
      </c>
      <c r="E245" t="s">
        <v>1263</v>
      </c>
      <c r="F245" t="s">
        <v>2869</v>
      </c>
      <c r="G245" s="7">
        <v>89.54</v>
      </c>
      <c r="H245">
        <v>1</v>
      </c>
    </row>
    <row r="246" hidden="1" spans="1:8">
      <c r="A246">
        <v>1053</v>
      </c>
      <c r="B246" t="s">
        <v>1133</v>
      </c>
      <c r="C246" t="s">
        <v>1841</v>
      </c>
      <c r="D246" t="s">
        <v>1842</v>
      </c>
      <c r="E246" t="s">
        <v>1263</v>
      </c>
      <c r="F246" t="s">
        <v>2869</v>
      </c>
      <c r="G246" s="7">
        <v>90.31</v>
      </c>
      <c r="H246">
        <v>1</v>
      </c>
    </row>
    <row r="247" hidden="1" spans="1:8">
      <c r="A247">
        <v>1005</v>
      </c>
      <c r="B247" t="s">
        <v>1087</v>
      </c>
      <c r="C247" t="s">
        <v>1841</v>
      </c>
      <c r="D247" t="s">
        <v>1842</v>
      </c>
      <c r="E247" t="s">
        <v>1263</v>
      </c>
      <c r="F247" t="s">
        <v>2869</v>
      </c>
      <c r="G247" s="7">
        <v>90.66</v>
      </c>
      <c r="H247">
        <v>1</v>
      </c>
    </row>
    <row r="248" hidden="1" spans="1:8">
      <c r="A248">
        <v>701</v>
      </c>
      <c r="B248" t="s">
        <v>811</v>
      </c>
      <c r="C248" t="s">
        <v>1841</v>
      </c>
      <c r="D248" t="s">
        <v>1842</v>
      </c>
      <c r="E248" t="s">
        <v>1263</v>
      </c>
      <c r="F248" t="s">
        <v>2869</v>
      </c>
      <c r="G248" s="7">
        <v>91.14</v>
      </c>
      <c r="H248">
        <v>1</v>
      </c>
    </row>
    <row r="249" hidden="1" spans="1:8">
      <c r="A249">
        <v>996</v>
      </c>
      <c r="B249" t="s">
        <v>1079</v>
      </c>
      <c r="C249" t="s">
        <v>1841</v>
      </c>
      <c r="D249" t="s">
        <v>1842</v>
      </c>
      <c r="E249" t="s">
        <v>1263</v>
      </c>
      <c r="F249" t="s">
        <v>2869</v>
      </c>
      <c r="G249" s="7">
        <v>93.03</v>
      </c>
      <c r="H249">
        <v>1</v>
      </c>
    </row>
    <row r="250" hidden="1" spans="1:8">
      <c r="A250">
        <v>3</v>
      </c>
      <c r="B250" t="s">
        <v>56</v>
      </c>
      <c r="C250" t="s">
        <v>1841</v>
      </c>
      <c r="D250" t="s">
        <v>1842</v>
      </c>
      <c r="E250" t="s">
        <v>1263</v>
      </c>
      <c r="F250" t="s">
        <v>2869</v>
      </c>
      <c r="G250" s="7" t="s">
        <v>1262</v>
      </c>
      <c r="H250">
        <v>1</v>
      </c>
    </row>
    <row r="251" hidden="1" spans="1:8">
      <c r="A251">
        <v>333</v>
      </c>
      <c r="B251" t="s">
        <v>460</v>
      </c>
      <c r="C251" t="s">
        <v>1841</v>
      </c>
      <c r="D251" t="s">
        <v>1842</v>
      </c>
      <c r="E251" t="s">
        <v>1263</v>
      </c>
      <c r="F251" t="s">
        <v>2869</v>
      </c>
      <c r="G251" s="7" t="s">
        <v>1262</v>
      </c>
      <c r="H251">
        <v>1</v>
      </c>
    </row>
    <row r="252" hidden="1" spans="1:8">
      <c r="A252">
        <v>419</v>
      </c>
      <c r="B252" t="s">
        <v>536</v>
      </c>
      <c r="C252" t="s">
        <v>1841</v>
      </c>
      <c r="D252" t="s">
        <v>1842</v>
      </c>
      <c r="E252" t="s">
        <v>1263</v>
      </c>
      <c r="F252" t="s">
        <v>2869</v>
      </c>
      <c r="G252" s="7" t="s">
        <v>1262</v>
      </c>
      <c r="H252">
        <v>1</v>
      </c>
    </row>
    <row r="253" hidden="1" spans="1:8">
      <c r="A253">
        <v>446</v>
      </c>
      <c r="B253" t="s">
        <v>566</v>
      </c>
      <c r="C253" t="s">
        <v>1841</v>
      </c>
      <c r="D253" t="s">
        <v>1842</v>
      </c>
      <c r="E253" t="s">
        <v>1263</v>
      </c>
      <c r="F253" t="s">
        <v>2869</v>
      </c>
      <c r="G253" s="7" t="s">
        <v>1262</v>
      </c>
      <c r="H253">
        <v>1</v>
      </c>
    </row>
    <row r="254" hidden="1" spans="1:8">
      <c r="A254">
        <v>495</v>
      </c>
      <c r="B254" t="s">
        <v>614</v>
      </c>
      <c r="C254" t="s">
        <v>1841</v>
      </c>
      <c r="D254" t="s">
        <v>1842</v>
      </c>
      <c r="E254" t="s">
        <v>1263</v>
      </c>
      <c r="F254" t="s">
        <v>2869</v>
      </c>
      <c r="G254" s="7" t="s">
        <v>1262</v>
      </c>
      <c r="H254">
        <v>1</v>
      </c>
    </row>
    <row r="255" hidden="1" spans="1:8">
      <c r="A255">
        <v>553</v>
      </c>
      <c r="B255" t="s">
        <v>675</v>
      </c>
      <c r="C255" t="s">
        <v>1841</v>
      </c>
      <c r="D255" t="s">
        <v>1842</v>
      </c>
      <c r="E255" t="s">
        <v>1263</v>
      </c>
      <c r="F255" t="s">
        <v>2869</v>
      </c>
      <c r="G255" s="7" t="s">
        <v>1262</v>
      </c>
      <c r="H255">
        <v>1</v>
      </c>
    </row>
    <row r="256" hidden="1" spans="1:8">
      <c r="A256">
        <v>581</v>
      </c>
      <c r="B256" t="s">
        <v>704</v>
      </c>
      <c r="C256" t="s">
        <v>1841</v>
      </c>
      <c r="D256" t="s">
        <v>1842</v>
      </c>
      <c r="E256" t="s">
        <v>1263</v>
      </c>
      <c r="F256" t="s">
        <v>2869</v>
      </c>
      <c r="G256" s="7" t="s">
        <v>1262</v>
      </c>
      <c r="H256">
        <v>1</v>
      </c>
    </row>
    <row r="257" hidden="1" spans="1:8">
      <c r="A257">
        <v>984</v>
      </c>
      <c r="B257" t="s">
        <v>1067</v>
      </c>
      <c r="C257" t="s">
        <v>1841</v>
      </c>
      <c r="D257" t="s">
        <v>1842</v>
      </c>
      <c r="E257" t="s">
        <v>1263</v>
      </c>
      <c r="F257" t="s">
        <v>2869</v>
      </c>
      <c r="G257" s="7" t="s">
        <v>1262</v>
      </c>
      <c r="H257">
        <v>1</v>
      </c>
    </row>
    <row r="258" spans="1:8">
      <c r="A258">
        <v>216</v>
      </c>
      <c r="B258" t="s">
        <v>342</v>
      </c>
      <c r="C258" s="9" t="s">
        <v>1446</v>
      </c>
      <c r="D258" s="9" t="s">
        <v>1446</v>
      </c>
      <c r="E258" t="s">
        <v>1270</v>
      </c>
      <c r="F258" t="s">
        <v>2870</v>
      </c>
      <c r="G258" s="7" t="s">
        <v>1262</v>
      </c>
      <c r="H258">
        <v>0</v>
      </c>
    </row>
    <row r="259" hidden="1" spans="1:8">
      <c r="A259">
        <v>660</v>
      </c>
      <c r="B259" t="s">
        <v>773</v>
      </c>
      <c r="C259" t="s">
        <v>2862</v>
      </c>
      <c r="D259" t="s">
        <v>1497</v>
      </c>
      <c r="E259" t="s">
        <v>1270</v>
      </c>
      <c r="F259" t="s">
        <v>2870</v>
      </c>
      <c r="G259" s="7">
        <v>89.6</v>
      </c>
      <c r="H259">
        <v>1</v>
      </c>
    </row>
    <row r="260" hidden="1" spans="1:8">
      <c r="A260">
        <v>202</v>
      </c>
      <c r="B260" t="s">
        <v>326</v>
      </c>
      <c r="C260" t="s">
        <v>2862</v>
      </c>
      <c r="D260" t="s">
        <v>1497</v>
      </c>
      <c r="E260" t="s">
        <v>1270</v>
      </c>
      <c r="F260" t="s">
        <v>2870</v>
      </c>
      <c r="G260" s="7" t="s">
        <v>1262</v>
      </c>
      <c r="H260">
        <v>1</v>
      </c>
    </row>
    <row r="261" hidden="1" spans="1:8">
      <c r="A261">
        <v>566</v>
      </c>
      <c r="B261" t="s">
        <v>690</v>
      </c>
      <c r="C261" t="s">
        <v>2862</v>
      </c>
      <c r="D261" t="s">
        <v>1497</v>
      </c>
      <c r="E261" t="s">
        <v>1270</v>
      </c>
      <c r="F261" t="s">
        <v>2870</v>
      </c>
      <c r="G261" s="7" t="s">
        <v>1262</v>
      </c>
      <c r="H261">
        <v>1</v>
      </c>
    </row>
    <row r="262" hidden="1" spans="1:8">
      <c r="A262">
        <v>233</v>
      </c>
      <c r="B262" t="s">
        <v>360</v>
      </c>
      <c r="C262" t="s">
        <v>2862</v>
      </c>
      <c r="D262" t="s">
        <v>1497</v>
      </c>
      <c r="E262" t="s">
        <v>1270</v>
      </c>
      <c r="F262" t="s">
        <v>2870</v>
      </c>
      <c r="G262" s="7" t="s">
        <v>1275</v>
      </c>
      <c r="H262">
        <v>1</v>
      </c>
    </row>
    <row r="263" hidden="1" spans="1:8">
      <c r="A263">
        <v>162</v>
      </c>
      <c r="B263" t="s">
        <v>275</v>
      </c>
      <c r="C263" t="s">
        <v>2862</v>
      </c>
      <c r="D263" t="s">
        <v>1552</v>
      </c>
      <c r="E263" t="s">
        <v>1270</v>
      </c>
      <c r="F263" t="s">
        <v>2870</v>
      </c>
      <c r="G263" s="7" t="s">
        <v>1262</v>
      </c>
      <c r="H263">
        <v>1</v>
      </c>
    </row>
    <row r="264" hidden="1" spans="1:8">
      <c r="A264">
        <v>596</v>
      </c>
      <c r="B264" t="s">
        <v>719</v>
      </c>
      <c r="C264" t="s">
        <v>2862</v>
      </c>
      <c r="D264" t="s">
        <v>1552</v>
      </c>
      <c r="E264" t="s">
        <v>1270</v>
      </c>
      <c r="F264" t="s">
        <v>2870</v>
      </c>
      <c r="G264" s="7" t="s">
        <v>1275</v>
      </c>
      <c r="H264">
        <v>1</v>
      </c>
    </row>
    <row r="265" hidden="1" spans="1:8">
      <c r="A265">
        <v>1076</v>
      </c>
      <c r="B265" t="s">
        <v>1153</v>
      </c>
      <c r="C265" t="s">
        <v>2862</v>
      </c>
      <c r="D265" t="s">
        <v>1552</v>
      </c>
      <c r="E265" t="s">
        <v>1270</v>
      </c>
      <c r="F265" t="s">
        <v>2870</v>
      </c>
      <c r="G265" s="7" t="s">
        <v>1275</v>
      </c>
      <c r="H265">
        <v>1</v>
      </c>
    </row>
    <row r="266" hidden="1" spans="1:8">
      <c r="A266">
        <v>500</v>
      </c>
      <c r="B266" t="s">
        <v>619</v>
      </c>
      <c r="C266" t="s">
        <v>2862</v>
      </c>
      <c r="D266" t="s">
        <v>1491</v>
      </c>
      <c r="E266" t="s">
        <v>1270</v>
      </c>
      <c r="F266" t="s">
        <v>2870</v>
      </c>
      <c r="G266" s="7">
        <v>73.52</v>
      </c>
      <c r="H266">
        <v>1</v>
      </c>
    </row>
    <row r="267" hidden="1" spans="1:8">
      <c r="A267">
        <v>772</v>
      </c>
      <c r="B267" t="s">
        <v>876</v>
      </c>
      <c r="C267" t="s">
        <v>2862</v>
      </c>
      <c r="D267" t="s">
        <v>1491</v>
      </c>
      <c r="E267" t="s">
        <v>1270</v>
      </c>
      <c r="F267" t="s">
        <v>2870</v>
      </c>
      <c r="G267" s="7">
        <v>79.74</v>
      </c>
      <c r="H267">
        <v>1</v>
      </c>
    </row>
    <row r="268" hidden="1" spans="1:8">
      <c r="A268">
        <v>48</v>
      </c>
      <c r="B268" t="s">
        <v>134</v>
      </c>
      <c r="C268" t="s">
        <v>2862</v>
      </c>
      <c r="D268" t="s">
        <v>1491</v>
      </c>
      <c r="E268" t="s">
        <v>1270</v>
      </c>
      <c r="F268" t="s">
        <v>2870</v>
      </c>
      <c r="G268" s="7" t="s">
        <v>1262</v>
      </c>
      <c r="H268">
        <v>1</v>
      </c>
    </row>
    <row r="269" hidden="1" spans="1:8">
      <c r="A269">
        <v>635</v>
      </c>
      <c r="B269" t="s">
        <v>748</v>
      </c>
      <c r="C269" t="s">
        <v>2862</v>
      </c>
      <c r="D269" t="s">
        <v>1491</v>
      </c>
      <c r="E269" t="s">
        <v>1270</v>
      </c>
      <c r="F269" t="s">
        <v>2870</v>
      </c>
      <c r="G269" s="7" t="s">
        <v>1262</v>
      </c>
      <c r="H269">
        <v>1</v>
      </c>
    </row>
    <row r="270" hidden="1" spans="1:8">
      <c r="A270">
        <v>685</v>
      </c>
      <c r="B270" t="s">
        <v>793</v>
      </c>
      <c r="C270" t="s">
        <v>2862</v>
      </c>
      <c r="D270" t="s">
        <v>1491</v>
      </c>
      <c r="E270" t="s">
        <v>1270</v>
      </c>
      <c r="F270" t="s">
        <v>2870</v>
      </c>
      <c r="G270" s="7" t="s">
        <v>1262</v>
      </c>
      <c r="H270">
        <v>1</v>
      </c>
    </row>
    <row r="271" hidden="1" spans="1:8">
      <c r="A271">
        <v>882</v>
      </c>
      <c r="B271" t="s">
        <v>973</v>
      </c>
      <c r="C271" t="s">
        <v>2862</v>
      </c>
      <c r="D271" t="s">
        <v>1491</v>
      </c>
      <c r="E271" t="s">
        <v>1270</v>
      </c>
      <c r="F271" t="s">
        <v>2870</v>
      </c>
      <c r="G271" s="7" t="s">
        <v>1262</v>
      </c>
      <c r="H271">
        <v>1</v>
      </c>
    </row>
    <row r="272" hidden="1" spans="1:8">
      <c r="A272">
        <v>1121</v>
      </c>
      <c r="B272" t="s">
        <v>1195</v>
      </c>
      <c r="C272" t="s">
        <v>2862</v>
      </c>
      <c r="D272" t="s">
        <v>1491</v>
      </c>
      <c r="E272" t="s">
        <v>1270</v>
      </c>
      <c r="F272" t="s">
        <v>2870</v>
      </c>
      <c r="G272" s="7" t="s">
        <v>1262</v>
      </c>
      <c r="H272">
        <v>1</v>
      </c>
    </row>
    <row r="273" hidden="1" spans="1:8">
      <c r="A273">
        <v>1141</v>
      </c>
      <c r="B273" t="s">
        <v>1211</v>
      </c>
      <c r="C273" t="s">
        <v>2862</v>
      </c>
      <c r="D273" t="s">
        <v>1491</v>
      </c>
      <c r="E273" t="s">
        <v>1270</v>
      </c>
      <c r="F273" t="s">
        <v>2870</v>
      </c>
      <c r="G273" s="7" t="s">
        <v>1262</v>
      </c>
      <c r="H273">
        <v>1</v>
      </c>
    </row>
    <row r="274" hidden="1" spans="1:8">
      <c r="A274">
        <v>203</v>
      </c>
      <c r="B274" t="s">
        <v>328</v>
      </c>
      <c r="C274" t="s">
        <v>2862</v>
      </c>
      <c r="D274" t="s">
        <v>1491</v>
      </c>
      <c r="E274" t="s">
        <v>1270</v>
      </c>
      <c r="F274" t="s">
        <v>2870</v>
      </c>
      <c r="G274" s="7" t="s">
        <v>1275</v>
      </c>
      <c r="H274">
        <v>1</v>
      </c>
    </row>
    <row r="275" hidden="1" spans="1:8">
      <c r="A275">
        <v>619</v>
      </c>
      <c r="B275" t="s">
        <v>738</v>
      </c>
      <c r="C275" t="s">
        <v>2862</v>
      </c>
      <c r="D275" t="s">
        <v>1491</v>
      </c>
      <c r="E275" t="s">
        <v>1270</v>
      </c>
      <c r="F275" t="s">
        <v>2870</v>
      </c>
      <c r="G275" s="7" t="s">
        <v>1275</v>
      </c>
      <c r="H275">
        <v>1</v>
      </c>
    </row>
    <row r="276" hidden="1" spans="1:8">
      <c r="A276">
        <v>638</v>
      </c>
      <c r="B276" t="s">
        <v>752</v>
      </c>
      <c r="C276" t="s">
        <v>2862</v>
      </c>
      <c r="D276" t="s">
        <v>1491</v>
      </c>
      <c r="E276" t="s">
        <v>1270</v>
      </c>
      <c r="F276" t="s">
        <v>2870</v>
      </c>
      <c r="G276" s="7" t="s">
        <v>1275</v>
      </c>
      <c r="H276">
        <v>1</v>
      </c>
    </row>
  </sheetData>
  <autoFilter ref="A1:H276">
    <filterColumn colId="7">
      <customFilters>
        <customFilter operator="equal" val="0"/>
      </customFilters>
    </filterColumn>
    <extLst/>
  </autoFilter>
  <conditionalFormatting sqref="A1:A276">
    <cfRule type="duplicateValues" dxfId="7" priority="2"/>
  </conditionalFormatting>
  <conditionalFormatting sqref="G1:G276">
    <cfRule type="containsText" dxfId="8" priority="1" operator="between" text="未录取">
      <formula>NOT(ISERROR(SEARCH("未录取",G1)))</formula>
    </cfRule>
  </conditionalFormatting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7"/>
  <sheetViews>
    <sheetView topLeftCell="A4" workbookViewId="0">
      <selection activeCell="D4" sqref="D4"/>
    </sheetView>
  </sheetViews>
  <sheetFormatPr defaultColWidth="9" defaultRowHeight="13.8" outlineLevelCol="2"/>
  <cols>
    <col min="1" max="1" width="12.8796296296296" customWidth="1"/>
    <col min="2" max="2" width="15" customWidth="1"/>
    <col min="3" max="3" width="24.6296296296296" customWidth="1"/>
  </cols>
  <sheetData>
    <row r="1" spans="1:3">
      <c r="A1" t="s">
        <v>2871</v>
      </c>
      <c r="B1" t="s">
        <v>2872</v>
      </c>
      <c r="C1" t="s">
        <v>2873</v>
      </c>
    </row>
    <row r="2" spans="1:3">
      <c r="A2" t="s">
        <v>1294</v>
      </c>
      <c r="B2" t="s">
        <v>2874</v>
      </c>
      <c r="C2" t="s">
        <v>14</v>
      </c>
    </row>
    <row r="3" spans="1:3">
      <c r="A3" t="s">
        <v>1294</v>
      </c>
      <c r="B3" t="s">
        <v>2875</v>
      </c>
      <c r="C3" t="s">
        <v>15</v>
      </c>
    </row>
    <row r="4" spans="1:3">
      <c r="A4" t="s">
        <v>1300</v>
      </c>
      <c r="B4" t="s">
        <v>2876</v>
      </c>
      <c r="C4" t="s">
        <v>25</v>
      </c>
    </row>
    <row r="5" spans="1:3">
      <c r="A5" t="s">
        <v>1300</v>
      </c>
      <c r="B5" t="s">
        <v>24</v>
      </c>
      <c r="C5" t="s">
        <v>24</v>
      </c>
    </row>
    <row r="6" spans="1:3">
      <c r="A6" t="s">
        <v>1300</v>
      </c>
      <c r="B6" t="s">
        <v>2877</v>
      </c>
      <c r="C6" t="s">
        <v>6</v>
      </c>
    </row>
    <row r="7" spans="1:3">
      <c r="A7" t="s">
        <v>1323</v>
      </c>
      <c r="B7" t="s">
        <v>1298</v>
      </c>
      <c r="C7" t="s">
        <v>30</v>
      </c>
    </row>
    <row r="8" spans="1:3">
      <c r="A8" t="s">
        <v>1323</v>
      </c>
      <c r="B8" t="s">
        <v>1298</v>
      </c>
      <c r="C8" t="s">
        <v>31</v>
      </c>
    </row>
    <row r="9" spans="1:3">
      <c r="A9" t="s">
        <v>1323</v>
      </c>
      <c r="B9" t="s">
        <v>1298</v>
      </c>
      <c r="C9" t="s">
        <v>2878</v>
      </c>
    </row>
    <row r="10" spans="1:3">
      <c r="A10" t="s">
        <v>1323</v>
      </c>
      <c r="B10" t="s">
        <v>1299</v>
      </c>
      <c r="C10" t="s">
        <v>35</v>
      </c>
    </row>
    <row r="11" spans="1:3">
      <c r="A11" t="s">
        <v>1323</v>
      </c>
      <c r="B11" t="s">
        <v>1299</v>
      </c>
      <c r="C11" t="s">
        <v>36</v>
      </c>
    </row>
    <row r="12" spans="1:3">
      <c r="A12" t="s">
        <v>1323</v>
      </c>
      <c r="B12" t="s">
        <v>1299</v>
      </c>
      <c r="C12" t="s">
        <v>37</v>
      </c>
    </row>
    <row r="13" spans="3:3">
      <c r="C13" t="s">
        <v>42</v>
      </c>
    </row>
    <row r="14" spans="3:3">
      <c r="C14" t="s">
        <v>43</v>
      </c>
    </row>
    <row r="15" spans="3:3">
      <c r="C15" t="s">
        <v>44</v>
      </c>
    </row>
    <row r="16" spans="3:3">
      <c r="C16" t="s">
        <v>45</v>
      </c>
    </row>
    <row r="17" spans="3:3">
      <c r="C17" t="s">
        <v>2879</v>
      </c>
    </row>
  </sheetData>
  <pageMargins left="0.7" right="0.7" top="0.75" bottom="0.75" header="0.3" footer="0.3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893"/>
  <sheetViews>
    <sheetView workbookViewId="0">
      <selection activeCell="I21" sqref="I21"/>
    </sheetView>
  </sheetViews>
  <sheetFormatPr defaultColWidth="9" defaultRowHeight="13.8"/>
  <cols>
    <col min="1" max="1" width="9.12962962962963" style="1"/>
    <col min="2" max="2" width="10.1296296296296" style="1" customWidth="1"/>
    <col min="3" max="3" width="13.6296296296296" customWidth="1"/>
    <col min="4" max="4" width="20.6296296296296" customWidth="1"/>
    <col min="5" max="5" width="16.6296296296296" customWidth="1"/>
    <col min="6" max="6" width="11.75" customWidth="1"/>
    <col min="7" max="8" width="10.1296296296296" style="1" customWidth="1"/>
    <col min="9" max="9" width="18.3796296296296" style="1" customWidth="1"/>
    <col min="10" max="10" width="10.1296296296296" style="1" customWidth="1"/>
    <col min="11" max="11" width="10.1296296296296" customWidth="1"/>
    <col min="12" max="12" width="19.25" customWidth="1"/>
    <col min="16" max="16" width="25.3796296296296" customWidth="1"/>
  </cols>
  <sheetData>
    <row r="1" spans="1:17">
      <c r="A1" s="1" t="s">
        <v>2880</v>
      </c>
      <c r="B1" s="1" t="s">
        <v>1336</v>
      </c>
      <c r="C1" s="1" t="s">
        <v>2881</v>
      </c>
      <c r="D1" t="s">
        <v>2882</v>
      </c>
      <c r="E1" s="1" t="s">
        <v>1335</v>
      </c>
      <c r="G1" s="1" t="s">
        <v>1336</v>
      </c>
      <c r="H1" s="1" t="s">
        <v>2881</v>
      </c>
      <c r="I1" t="s">
        <v>2882</v>
      </c>
      <c r="K1" t="s">
        <v>2881</v>
      </c>
      <c r="L1" t="s">
        <v>2882</v>
      </c>
      <c r="N1" t="s">
        <v>2880</v>
      </c>
      <c r="O1" t="s">
        <v>1336</v>
      </c>
      <c r="P1" t="s">
        <v>1337</v>
      </c>
      <c r="Q1" t="s">
        <v>2881</v>
      </c>
    </row>
    <row r="2" spans="1:17">
      <c r="A2" s="1">
        <v>8010003</v>
      </c>
      <c r="B2" s="1">
        <v>125200</v>
      </c>
      <c r="C2">
        <f>VLOOKUP(B2,G:H,2,0)</f>
        <v>10</v>
      </c>
      <c r="D2" t="str">
        <f t="shared" ref="D2:D65" si="0">VLOOKUP(B2,$G:$I,3,0)</f>
        <v>人文社会科学学院</v>
      </c>
      <c r="E2" t="e">
        <f>VLOOKUP(A2,$N:$P,3,0)</f>
        <v>#N/A</v>
      </c>
      <c r="G2" s="1">
        <v>10100</v>
      </c>
      <c r="H2" s="1">
        <v>10</v>
      </c>
      <c r="I2" s="1" t="str">
        <f t="shared" ref="I2:I33" si="1">VLOOKUP(H2,K:L,2,0)</f>
        <v>人文社会科学学院</v>
      </c>
      <c r="K2">
        <v>1</v>
      </c>
      <c r="L2" t="s">
        <v>1271</v>
      </c>
      <c r="N2">
        <v>8010015</v>
      </c>
      <c r="O2">
        <v>10100</v>
      </c>
      <c r="P2" t="s">
        <v>852</v>
      </c>
      <c r="Q2">
        <v>10</v>
      </c>
    </row>
    <row r="3" spans="1:17">
      <c r="A3" s="1">
        <v>8010004</v>
      </c>
      <c r="B3" s="1">
        <v>125200</v>
      </c>
      <c r="C3">
        <f t="shared" ref="C3:C66" si="2">VLOOKUP(B3,G:H,2,0)</f>
        <v>10</v>
      </c>
      <c r="D3" t="str">
        <f t="shared" si="0"/>
        <v>人文社会科学学院</v>
      </c>
      <c r="E3" t="str">
        <f t="shared" ref="E3:E66" si="3">VLOOKUP(A3,$N:$P,3,0)</f>
        <v>行政管理</v>
      </c>
      <c r="G3" s="1">
        <v>20200</v>
      </c>
      <c r="H3" s="1">
        <v>7</v>
      </c>
      <c r="I3" s="1" t="str">
        <f t="shared" si="1"/>
        <v>经济管理学院</v>
      </c>
      <c r="K3">
        <v>2</v>
      </c>
      <c r="L3" t="s">
        <v>1268</v>
      </c>
      <c r="N3">
        <v>8007120</v>
      </c>
      <c r="O3">
        <v>20200</v>
      </c>
      <c r="P3" t="s">
        <v>61</v>
      </c>
      <c r="Q3">
        <v>7</v>
      </c>
    </row>
    <row r="4" spans="1:17">
      <c r="A4" s="1">
        <v>8010008</v>
      </c>
      <c r="B4" s="1">
        <v>125200</v>
      </c>
      <c r="C4">
        <f t="shared" si="2"/>
        <v>10</v>
      </c>
      <c r="D4" t="str">
        <f t="shared" si="0"/>
        <v>人文社会科学学院</v>
      </c>
      <c r="E4" t="e">
        <f t="shared" si="3"/>
        <v>#N/A</v>
      </c>
      <c r="G4" s="1">
        <v>25200</v>
      </c>
      <c r="H4" s="1">
        <v>7</v>
      </c>
      <c r="I4" s="1" t="str">
        <f t="shared" si="1"/>
        <v>经济管理学院</v>
      </c>
      <c r="K4">
        <v>3</v>
      </c>
      <c r="L4" t="s">
        <v>1272</v>
      </c>
      <c r="N4">
        <v>8007022</v>
      </c>
      <c r="O4">
        <v>25200</v>
      </c>
      <c r="P4" t="s">
        <v>67</v>
      </c>
      <c r="Q4">
        <v>7</v>
      </c>
    </row>
    <row r="5" spans="1:17">
      <c r="A5" s="1">
        <v>8010009</v>
      </c>
      <c r="B5" s="1">
        <v>125200</v>
      </c>
      <c r="C5">
        <f t="shared" si="2"/>
        <v>10</v>
      </c>
      <c r="D5" t="str">
        <f t="shared" si="0"/>
        <v>人文社会科学学院</v>
      </c>
      <c r="E5" t="e">
        <f t="shared" si="3"/>
        <v>#N/A</v>
      </c>
      <c r="G5" s="1">
        <v>25400</v>
      </c>
      <c r="H5" s="1">
        <v>7</v>
      </c>
      <c r="I5" s="1" t="str">
        <f t="shared" si="1"/>
        <v>经济管理学院</v>
      </c>
      <c r="K5">
        <v>4</v>
      </c>
      <c r="L5" t="s">
        <v>1266</v>
      </c>
      <c r="N5">
        <v>8007016</v>
      </c>
      <c r="O5">
        <v>25400</v>
      </c>
      <c r="P5" t="s">
        <v>162</v>
      </c>
      <c r="Q5">
        <v>7</v>
      </c>
    </row>
    <row r="6" spans="1:17">
      <c r="A6" s="1">
        <v>8010015</v>
      </c>
      <c r="B6" s="1">
        <v>125200</v>
      </c>
      <c r="C6">
        <f t="shared" si="2"/>
        <v>10</v>
      </c>
      <c r="D6" t="str">
        <f t="shared" si="0"/>
        <v>人文社会科学学院</v>
      </c>
      <c r="E6" t="str">
        <f t="shared" si="3"/>
        <v>哲学</v>
      </c>
      <c r="G6" s="1">
        <v>30101</v>
      </c>
      <c r="H6" s="1">
        <v>10</v>
      </c>
      <c r="I6" s="1" t="str">
        <f t="shared" si="1"/>
        <v>人文社会科学学院</v>
      </c>
      <c r="K6">
        <v>5</v>
      </c>
      <c r="L6" t="s">
        <v>1273</v>
      </c>
      <c r="N6">
        <v>8010037</v>
      </c>
      <c r="O6">
        <v>30101</v>
      </c>
      <c r="P6" t="s">
        <v>1344</v>
      </c>
      <c r="Q6">
        <v>10</v>
      </c>
    </row>
    <row r="7" spans="1:17">
      <c r="A7" s="1">
        <v>8010023</v>
      </c>
      <c r="B7" s="1">
        <v>125200</v>
      </c>
      <c r="C7">
        <f t="shared" si="2"/>
        <v>10</v>
      </c>
      <c r="D7" t="str">
        <f t="shared" si="0"/>
        <v>人文社会科学学院</v>
      </c>
      <c r="E7" t="e">
        <f t="shared" si="3"/>
        <v>#N/A</v>
      </c>
      <c r="G7" s="1">
        <v>30500</v>
      </c>
      <c r="H7" s="1">
        <v>15</v>
      </c>
      <c r="I7" s="1" t="str">
        <f t="shared" si="1"/>
        <v>马克思主义学院</v>
      </c>
      <c r="K7">
        <v>6</v>
      </c>
      <c r="L7" t="s">
        <v>1263</v>
      </c>
      <c r="N7">
        <v>0</v>
      </c>
      <c r="O7">
        <v>30500</v>
      </c>
      <c r="P7" t="s">
        <v>702</v>
      </c>
      <c r="Q7">
        <v>15</v>
      </c>
    </row>
    <row r="8" spans="1:17">
      <c r="A8" s="1">
        <v>8010027</v>
      </c>
      <c r="B8" s="1">
        <v>125200</v>
      </c>
      <c r="C8">
        <f t="shared" si="2"/>
        <v>10</v>
      </c>
      <c r="D8" t="str">
        <f t="shared" si="0"/>
        <v>人文社会科学学院</v>
      </c>
      <c r="E8" t="e">
        <f t="shared" si="3"/>
        <v>#N/A</v>
      </c>
      <c r="G8" s="1">
        <v>40200</v>
      </c>
      <c r="H8" s="1">
        <v>10</v>
      </c>
      <c r="I8" s="1" t="str">
        <f t="shared" si="1"/>
        <v>人文社会科学学院</v>
      </c>
      <c r="K8">
        <v>7</v>
      </c>
      <c r="L8" t="s">
        <v>1261</v>
      </c>
      <c r="N8">
        <v>8010013</v>
      </c>
      <c r="O8">
        <v>40200</v>
      </c>
      <c r="P8" t="s">
        <v>197</v>
      </c>
      <c r="Q8">
        <v>10</v>
      </c>
    </row>
    <row r="9" spans="1:17">
      <c r="A9" s="1">
        <v>8010031</v>
      </c>
      <c r="B9" s="1">
        <v>125200</v>
      </c>
      <c r="C9">
        <f t="shared" si="2"/>
        <v>10</v>
      </c>
      <c r="D9" t="str">
        <f t="shared" si="0"/>
        <v>人文社会科学学院</v>
      </c>
      <c r="E9" t="e">
        <f t="shared" si="3"/>
        <v>#N/A</v>
      </c>
      <c r="G9" s="1">
        <v>45400</v>
      </c>
      <c r="H9" s="1">
        <v>10</v>
      </c>
      <c r="I9" s="1" t="str">
        <f t="shared" si="1"/>
        <v>人文社会科学学院</v>
      </c>
      <c r="K9">
        <v>8</v>
      </c>
      <c r="L9" t="s">
        <v>1267</v>
      </c>
      <c r="N9">
        <v>8010013</v>
      </c>
      <c r="O9">
        <v>45400</v>
      </c>
      <c r="P9" t="s">
        <v>112</v>
      </c>
      <c r="Q9">
        <v>10</v>
      </c>
    </row>
    <row r="10" spans="1:17">
      <c r="A10" s="1">
        <v>8010035</v>
      </c>
      <c r="B10" s="1">
        <v>125200</v>
      </c>
      <c r="C10">
        <f t="shared" si="2"/>
        <v>10</v>
      </c>
      <c r="D10" t="str">
        <f t="shared" si="0"/>
        <v>人文社会科学学院</v>
      </c>
      <c r="E10" t="e">
        <f t="shared" si="3"/>
        <v>#N/A</v>
      </c>
      <c r="G10" s="1">
        <v>50200</v>
      </c>
      <c r="H10" s="1">
        <v>11</v>
      </c>
      <c r="I10" s="1" t="str">
        <f t="shared" si="1"/>
        <v>外语学院</v>
      </c>
      <c r="K10">
        <v>9</v>
      </c>
      <c r="L10" t="s">
        <v>1274</v>
      </c>
      <c r="N10">
        <v>8011026</v>
      </c>
      <c r="O10">
        <v>50200</v>
      </c>
      <c r="P10" t="s">
        <v>135</v>
      </c>
      <c r="Q10">
        <v>11</v>
      </c>
    </row>
    <row r="11" spans="1:17">
      <c r="A11" s="1">
        <v>8010005</v>
      </c>
      <c r="B11" s="1">
        <v>10100</v>
      </c>
      <c r="C11">
        <f t="shared" si="2"/>
        <v>10</v>
      </c>
      <c r="D11" t="str">
        <f t="shared" si="0"/>
        <v>人文社会科学学院</v>
      </c>
      <c r="E11" t="e">
        <f t="shared" si="3"/>
        <v>#N/A</v>
      </c>
      <c r="G11" s="1">
        <v>55101</v>
      </c>
      <c r="H11" s="1">
        <v>11</v>
      </c>
      <c r="I11" s="1" t="str">
        <f t="shared" si="1"/>
        <v>外语学院</v>
      </c>
      <c r="K11">
        <v>10</v>
      </c>
      <c r="L11" t="s">
        <v>1269</v>
      </c>
      <c r="N11">
        <v>8011005</v>
      </c>
      <c r="O11">
        <v>55101</v>
      </c>
      <c r="P11" t="s">
        <v>362</v>
      </c>
      <c r="Q11">
        <v>11</v>
      </c>
    </row>
    <row r="12" spans="1:17">
      <c r="A12" s="1">
        <v>8010006</v>
      </c>
      <c r="B12" s="1">
        <v>10100</v>
      </c>
      <c r="C12">
        <f t="shared" si="2"/>
        <v>10</v>
      </c>
      <c r="D12" t="str">
        <f t="shared" si="0"/>
        <v>人文社会科学学院</v>
      </c>
      <c r="E12" t="e">
        <f t="shared" si="3"/>
        <v>#N/A</v>
      </c>
      <c r="G12" s="1">
        <v>70100</v>
      </c>
      <c r="H12" s="1">
        <v>12</v>
      </c>
      <c r="I12" s="1" t="str">
        <f t="shared" si="1"/>
        <v>理学院</v>
      </c>
      <c r="K12">
        <v>11</v>
      </c>
      <c r="L12" t="s">
        <v>1270</v>
      </c>
      <c r="N12">
        <v>8012022</v>
      </c>
      <c r="O12">
        <v>70100</v>
      </c>
      <c r="P12" t="s">
        <v>889</v>
      </c>
      <c r="Q12">
        <v>12</v>
      </c>
    </row>
    <row r="13" spans="1:17">
      <c r="A13" s="1">
        <v>8010009</v>
      </c>
      <c r="B13" s="1">
        <v>10100</v>
      </c>
      <c r="C13">
        <f t="shared" si="2"/>
        <v>10</v>
      </c>
      <c r="D13" t="str">
        <f t="shared" si="0"/>
        <v>人文社会科学学院</v>
      </c>
      <c r="E13" t="e">
        <f t="shared" si="3"/>
        <v>#N/A</v>
      </c>
      <c r="G13" s="1">
        <v>70501</v>
      </c>
      <c r="H13" s="1">
        <v>8</v>
      </c>
      <c r="I13" s="1" t="str">
        <f t="shared" si="1"/>
        <v>水土保持学院</v>
      </c>
      <c r="K13">
        <v>12</v>
      </c>
      <c r="L13" t="s">
        <v>1277</v>
      </c>
      <c r="N13">
        <v>8008017</v>
      </c>
      <c r="O13">
        <v>70501</v>
      </c>
      <c r="P13" t="s">
        <v>195</v>
      </c>
      <c r="Q13">
        <v>8</v>
      </c>
    </row>
    <row r="14" spans="1:17">
      <c r="A14" s="1">
        <v>8010027</v>
      </c>
      <c r="B14" s="1">
        <v>10100</v>
      </c>
      <c r="C14">
        <f t="shared" si="2"/>
        <v>10</v>
      </c>
      <c r="D14" t="str">
        <f t="shared" si="0"/>
        <v>人文社会科学学院</v>
      </c>
      <c r="E14" t="e">
        <f t="shared" si="3"/>
        <v>#N/A</v>
      </c>
      <c r="G14" s="1">
        <v>70503</v>
      </c>
      <c r="H14" s="1">
        <v>1</v>
      </c>
      <c r="I14" s="1" t="str">
        <f t="shared" si="1"/>
        <v>林学院</v>
      </c>
      <c r="K14">
        <v>13</v>
      </c>
      <c r="L14" t="s">
        <v>1264</v>
      </c>
      <c r="N14">
        <v>8001042</v>
      </c>
      <c r="O14">
        <v>70503</v>
      </c>
      <c r="P14" t="s">
        <v>726</v>
      </c>
      <c r="Q14">
        <v>1</v>
      </c>
    </row>
    <row r="15" spans="1:17">
      <c r="A15" s="1">
        <v>8007006</v>
      </c>
      <c r="B15" s="1">
        <v>25200</v>
      </c>
      <c r="C15">
        <f t="shared" si="2"/>
        <v>7</v>
      </c>
      <c r="D15" t="str">
        <f t="shared" si="0"/>
        <v>经济管理学院</v>
      </c>
      <c r="E15" t="e">
        <f t="shared" si="3"/>
        <v>#N/A</v>
      </c>
      <c r="G15" s="1">
        <v>70503</v>
      </c>
      <c r="H15" s="1">
        <v>8</v>
      </c>
      <c r="I15" s="1" t="str">
        <f t="shared" si="1"/>
        <v>水土保持学院</v>
      </c>
      <c r="K15">
        <v>14</v>
      </c>
      <c r="L15" t="s">
        <v>1265</v>
      </c>
      <c r="N15">
        <v>8008017</v>
      </c>
      <c r="O15">
        <v>70503</v>
      </c>
      <c r="P15" t="s">
        <v>726</v>
      </c>
      <c r="Q15">
        <v>8</v>
      </c>
    </row>
    <row r="16" spans="1:17">
      <c r="A16" s="1">
        <v>8007008</v>
      </c>
      <c r="B16" s="1">
        <v>25200</v>
      </c>
      <c r="C16">
        <f t="shared" si="2"/>
        <v>7</v>
      </c>
      <c r="D16" t="str">
        <f t="shared" si="0"/>
        <v>经济管理学院</v>
      </c>
      <c r="E16" t="e">
        <f t="shared" si="3"/>
        <v>#N/A</v>
      </c>
      <c r="G16" s="1">
        <v>71001</v>
      </c>
      <c r="H16" s="1">
        <v>2</v>
      </c>
      <c r="I16" s="1" t="str">
        <f t="shared" si="1"/>
        <v>生物科学与技术学院</v>
      </c>
      <c r="K16">
        <v>15</v>
      </c>
      <c r="L16" t="s">
        <v>1276</v>
      </c>
      <c r="N16">
        <v>8002030</v>
      </c>
      <c r="O16">
        <v>71001</v>
      </c>
      <c r="P16" t="s">
        <v>1361</v>
      </c>
      <c r="Q16">
        <v>2</v>
      </c>
    </row>
    <row r="17" spans="1:17">
      <c r="A17" s="1">
        <v>8007007</v>
      </c>
      <c r="B17" s="1">
        <v>25400</v>
      </c>
      <c r="C17">
        <f t="shared" si="2"/>
        <v>7</v>
      </c>
      <c r="D17" t="str">
        <f t="shared" si="0"/>
        <v>经济管理学院</v>
      </c>
      <c r="E17" t="e">
        <f t="shared" si="3"/>
        <v>#N/A</v>
      </c>
      <c r="G17" s="1">
        <v>71002</v>
      </c>
      <c r="H17" s="1">
        <v>2</v>
      </c>
      <c r="I17" s="1" t="str">
        <f t="shared" si="1"/>
        <v>生物科学与技术学院</v>
      </c>
      <c r="N17">
        <v>8002028</v>
      </c>
      <c r="O17">
        <v>71002</v>
      </c>
      <c r="P17" t="s">
        <v>1363</v>
      </c>
      <c r="Q17">
        <v>2</v>
      </c>
    </row>
    <row r="18" spans="1:17">
      <c r="A18" s="1">
        <v>8010012</v>
      </c>
      <c r="B18" s="1">
        <v>30101</v>
      </c>
      <c r="C18">
        <f t="shared" si="2"/>
        <v>10</v>
      </c>
      <c r="D18" t="str">
        <f t="shared" si="0"/>
        <v>人文社会科学学院</v>
      </c>
      <c r="E18" t="e">
        <f t="shared" si="3"/>
        <v>#N/A</v>
      </c>
      <c r="G18" s="1">
        <v>71005</v>
      </c>
      <c r="H18" s="1">
        <v>2</v>
      </c>
      <c r="I18" s="1" t="str">
        <f t="shared" si="1"/>
        <v>生物科学与技术学院</v>
      </c>
      <c r="N18">
        <v>8002038</v>
      </c>
      <c r="O18">
        <v>71005</v>
      </c>
      <c r="P18" t="s">
        <v>1366</v>
      </c>
      <c r="Q18">
        <v>2</v>
      </c>
    </row>
    <row r="19" spans="1:17">
      <c r="A19" s="1">
        <v>8010018</v>
      </c>
      <c r="B19" s="1">
        <v>30101</v>
      </c>
      <c r="C19">
        <f t="shared" si="2"/>
        <v>10</v>
      </c>
      <c r="D19" t="str">
        <f t="shared" si="0"/>
        <v>人文社会科学学院</v>
      </c>
      <c r="E19" t="e">
        <f t="shared" si="3"/>
        <v>#N/A</v>
      </c>
      <c r="G19" s="1">
        <v>71007</v>
      </c>
      <c r="H19" s="1">
        <v>2</v>
      </c>
      <c r="I19" s="1" t="str">
        <f t="shared" si="1"/>
        <v>生物科学与技术学院</v>
      </c>
      <c r="N19">
        <v>8002036</v>
      </c>
      <c r="O19">
        <v>71007</v>
      </c>
      <c r="P19" t="s">
        <v>1369</v>
      </c>
      <c r="Q19">
        <v>2</v>
      </c>
    </row>
    <row r="20" spans="1:17">
      <c r="A20" s="1">
        <v>8010019</v>
      </c>
      <c r="B20" s="1">
        <v>30101</v>
      </c>
      <c r="C20">
        <f t="shared" si="2"/>
        <v>10</v>
      </c>
      <c r="D20" t="str">
        <f t="shared" si="0"/>
        <v>人文社会科学学院</v>
      </c>
      <c r="E20" t="e">
        <f t="shared" si="3"/>
        <v>#N/A</v>
      </c>
      <c r="G20" s="1">
        <v>71009</v>
      </c>
      <c r="H20" s="1">
        <v>2</v>
      </c>
      <c r="I20" s="1" t="str">
        <f t="shared" si="1"/>
        <v>生物科学与技术学院</v>
      </c>
      <c r="N20">
        <v>8002018</v>
      </c>
      <c r="O20">
        <v>71009</v>
      </c>
      <c r="P20" t="s">
        <v>1372</v>
      </c>
      <c r="Q20">
        <v>2</v>
      </c>
    </row>
    <row r="21" spans="1:17">
      <c r="A21" s="1">
        <v>8010024</v>
      </c>
      <c r="B21" s="1">
        <v>30101</v>
      </c>
      <c r="C21">
        <f t="shared" si="2"/>
        <v>10</v>
      </c>
      <c r="D21" t="str">
        <f t="shared" si="0"/>
        <v>人文社会科学学院</v>
      </c>
      <c r="E21" t="e">
        <f t="shared" si="3"/>
        <v>#N/A</v>
      </c>
      <c r="G21" s="1">
        <v>71010</v>
      </c>
      <c r="H21" s="1">
        <v>2</v>
      </c>
      <c r="I21" s="1" t="str">
        <f t="shared" si="1"/>
        <v>生物科学与技术学院</v>
      </c>
      <c r="N21">
        <v>8002019</v>
      </c>
      <c r="O21">
        <v>71010</v>
      </c>
      <c r="P21" t="s">
        <v>1374</v>
      </c>
      <c r="Q21">
        <v>2</v>
      </c>
    </row>
    <row r="22" spans="1:17">
      <c r="A22" s="1">
        <v>8010030</v>
      </c>
      <c r="B22" s="1">
        <v>30101</v>
      </c>
      <c r="C22">
        <f t="shared" si="2"/>
        <v>10</v>
      </c>
      <c r="D22" t="str">
        <f t="shared" si="0"/>
        <v>人文社会科学学院</v>
      </c>
      <c r="E22" t="e">
        <f t="shared" si="3"/>
        <v>#N/A</v>
      </c>
      <c r="G22" s="1">
        <v>71011</v>
      </c>
      <c r="H22" s="1">
        <v>12</v>
      </c>
      <c r="I22" s="1" t="str">
        <f t="shared" si="1"/>
        <v>理学院</v>
      </c>
      <c r="N22">
        <v>8012007</v>
      </c>
      <c r="O22">
        <v>71011</v>
      </c>
      <c r="P22" t="s">
        <v>1376</v>
      </c>
      <c r="Q22">
        <v>12</v>
      </c>
    </row>
    <row r="23" spans="1:17">
      <c r="A23" s="1">
        <v>8010031</v>
      </c>
      <c r="B23" s="1">
        <v>30101</v>
      </c>
      <c r="C23">
        <f t="shared" si="2"/>
        <v>10</v>
      </c>
      <c r="D23" t="str">
        <f t="shared" si="0"/>
        <v>人文社会科学学院</v>
      </c>
      <c r="E23" t="e">
        <f t="shared" si="3"/>
        <v>#N/A</v>
      </c>
      <c r="G23" s="1" t="s">
        <v>1470</v>
      </c>
      <c r="H23" s="1">
        <v>2</v>
      </c>
      <c r="I23" s="1" t="str">
        <f t="shared" si="1"/>
        <v>生物科学与技术学院</v>
      </c>
      <c r="N23">
        <v>8002080</v>
      </c>
      <c r="O23" t="s">
        <v>1470</v>
      </c>
      <c r="P23" t="s">
        <v>1471</v>
      </c>
      <c r="Q23">
        <v>2</v>
      </c>
    </row>
    <row r="24" spans="1:17">
      <c r="A24" s="1">
        <v>8010032</v>
      </c>
      <c r="B24" s="1">
        <v>30101</v>
      </c>
      <c r="C24">
        <f t="shared" si="2"/>
        <v>10</v>
      </c>
      <c r="D24" t="str">
        <f t="shared" si="0"/>
        <v>人文社会科学学院</v>
      </c>
      <c r="E24" t="e">
        <f t="shared" si="3"/>
        <v>#N/A</v>
      </c>
      <c r="G24" s="1">
        <v>71300</v>
      </c>
      <c r="H24" s="1">
        <v>1</v>
      </c>
      <c r="I24" s="1" t="str">
        <f t="shared" si="1"/>
        <v>林学院</v>
      </c>
      <c r="N24">
        <v>8001021</v>
      </c>
      <c r="O24">
        <v>71300</v>
      </c>
      <c r="P24" t="s">
        <v>192</v>
      </c>
      <c r="Q24">
        <v>1</v>
      </c>
    </row>
    <row r="25" spans="1:17">
      <c r="A25" s="1">
        <v>8010033</v>
      </c>
      <c r="B25" s="1">
        <v>30101</v>
      </c>
      <c r="C25">
        <f t="shared" si="2"/>
        <v>10</v>
      </c>
      <c r="D25" t="str">
        <f t="shared" si="0"/>
        <v>人文社会科学学院</v>
      </c>
      <c r="E25" t="e">
        <f t="shared" si="3"/>
        <v>#N/A</v>
      </c>
      <c r="G25" s="1" t="s">
        <v>1473</v>
      </c>
      <c r="H25" s="1">
        <v>9</v>
      </c>
      <c r="I25" s="1" t="str">
        <f t="shared" si="1"/>
        <v>自然保护区学院</v>
      </c>
      <c r="N25">
        <v>8009001</v>
      </c>
      <c r="O25" t="s">
        <v>1473</v>
      </c>
      <c r="P25" t="s">
        <v>1474</v>
      </c>
      <c r="Q25">
        <v>9</v>
      </c>
    </row>
    <row r="26" spans="1:17">
      <c r="A26" s="1">
        <v>8010034</v>
      </c>
      <c r="B26" s="1">
        <v>30101</v>
      </c>
      <c r="C26">
        <f t="shared" si="2"/>
        <v>10</v>
      </c>
      <c r="D26" t="str">
        <f t="shared" si="0"/>
        <v>人文社会科学学院</v>
      </c>
      <c r="E26" t="e">
        <f t="shared" si="3"/>
        <v>#N/A</v>
      </c>
      <c r="G26" s="1">
        <v>80201</v>
      </c>
      <c r="H26" s="1">
        <v>3</v>
      </c>
      <c r="I26" s="1" t="str">
        <f t="shared" si="1"/>
        <v>工学院</v>
      </c>
      <c r="N26">
        <v>8003009</v>
      </c>
      <c r="O26">
        <v>80201</v>
      </c>
      <c r="P26" t="s">
        <v>1380</v>
      </c>
      <c r="Q26">
        <v>3</v>
      </c>
    </row>
    <row r="27" spans="1:17">
      <c r="A27" s="1">
        <v>8010037</v>
      </c>
      <c r="B27" s="1">
        <v>30101</v>
      </c>
      <c r="C27">
        <f t="shared" si="2"/>
        <v>10</v>
      </c>
      <c r="D27" t="str">
        <f t="shared" si="0"/>
        <v>人文社会科学学院</v>
      </c>
      <c r="E27" t="str">
        <f t="shared" si="3"/>
        <v>法学理论</v>
      </c>
      <c r="G27" s="1">
        <v>80202</v>
      </c>
      <c r="H27" s="1">
        <v>3</v>
      </c>
      <c r="I27" s="1" t="str">
        <f t="shared" si="1"/>
        <v>工学院</v>
      </c>
      <c r="N27">
        <v>8003009</v>
      </c>
      <c r="O27">
        <v>80202</v>
      </c>
      <c r="P27" t="s">
        <v>694</v>
      </c>
      <c r="Q27">
        <v>3</v>
      </c>
    </row>
    <row r="28" spans="1:17">
      <c r="A28" s="1">
        <v>8015011</v>
      </c>
      <c r="B28" s="1">
        <v>30500</v>
      </c>
      <c r="C28">
        <f t="shared" si="2"/>
        <v>15</v>
      </c>
      <c r="D28" t="str">
        <f t="shared" si="0"/>
        <v>马克思主义学院</v>
      </c>
      <c r="E28" t="e">
        <f t="shared" si="3"/>
        <v>#N/A</v>
      </c>
      <c r="G28" s="1">
        <v>80203</v>
      </c>
      <c r="H28" s="1">
        <v>3</v>
      </c>
      <c r="I28" s="1" t="str">
        <f t="shared" si="1"/>
        <v>工学院</v>
      </c>
      <c r="N28">
        <v>8003009</v>
      </c>
      <c r="O28">
        <v>80203</v>
      </c>
      <c r="P28" t="s">
        <v>1384</v>
      </c>
      <c r="Q28">
        <v>3</v>
      </c>
    </row>
    <row r="29" spans="1:17">
      <c r="A29" s="1">
        <v>8015013</v>
      </c>
      <c r="B29" s="1">
        <v>30500</v>
      </c>
      <c r="C29">
        <f t="shared" si="2"/>
        <v>15</v>
      </c>
      <c r="D29" t="str">
        <f t="shared" si="0"/>
        <v>马克思主义学院</v>
      </c>
      <c r="E29" t="e">
        <f t="shared" si="3"/>
        <v>#N/A</v>
      </c>
      <c r="G29" s="1">
        <v>80204</v>
      </c>
      <c r="H29" s="1">
        <v>3</v>
      </c>
      <c r="I29" s="1" t="str">
        <f t="shared" si="1"/>
        <v>工学院</v>
      </c>
      <c r="N29">
        <v>8003009</v>
      </c>
      <c r="O29">
        <v>80204</v>
      </c>
      <c r="P29" t="s">
        <v>1386</v>
      </c>
      <c r="Q29">
        <v>3</v>
      </c>
    </row>
    <row r="30" spans="1:17">
      <c r="A30" s="1">
        <v>8015016</v>
      </c>
      <c r="B30" s="1">
        <v>30500</v>
      </c>
      <c r="C30">
        <f t="shared" si="2"/>
        <v>15</v>
      </c>
      <c r="D30" t="str">
        <f t="shared" si="0"/>
        <v>马克思主义学院</v>
      </c>
      <c r="E30" t="e">
        <f t="shared" si="3"/>
        <v>#N/A</v>
      </c>
      <c r="G30" s="1">
        <v>81200</v>
      </c>
      <c r="H30" s="1">
        <v>4</v>
      </c>
      <c r="I30" s="1" t="str">
        <f t="shared" si="1"/>
        <v>信息学院</v>
      </c>
      <c r="N30">
        <v>8004005</v>
      </c>
      <c r="O30">
        <v>81200</v>
      </c>
      <c r="P30" t="s">
        <v>93</v>
      </c>
      <c r="Q30">
        <v>4</v>
      </c>
    </row>
    <row r="31" spans="1:17">
      <c r="A31" s="1">
        <v>8015017</v>
      </c>
      <c r="B31" s="1">
        <v>30500</v>
      </c>
      <c r="C31">
        <f t="shared" si="2"/>
        <v>15</v>
      </c>
      <c r="D31" t="str">
        <f t="shared" si="0"/>
        <v>马克思主义学院</v>
      </c>
      <c r="E31" t="e">
        <f t="shared" si="3"/>
        <v>#N/A</v>
      </c>
      <c r="G31" s="1">
        <v>81300</v>
      </c>
      <c r="H31" s="1">
        <v>6</v>
      </c>
      <c r="I31" s="1" t="str">
        <f t="shared" si="1"/>
        <v>园林学院</v>
      </c>
      <c r="N31">
        <v>8006006</v>
      </c>
      <c r="O31">
        <v>81300</v>
      </c>
      <c r="P31" t="s">
        <v>1390</v>
      </c>
      <c r="Q31">
        <v>6</v>
      </c>
    </row>
    <row r="32" spans="1:17">
      <c r="A32" s="1">
        <v>8015019</v>
      </c>
      <c r="B32" s="1">
        <v>30500</v>
      </c>
      <c r="C32">
        <f t="shared" si="2"/>
        <v>15</v>
      </c>
      <c r="D32" t="str">
        <f t="shared" si="0"/>
        <v>马克思主义学院</v>
      </c>
      <c r="E32" t="e">
        <f t="shared" si="3"/>
        <v>#N/A</v>
      </c>
      <c r="G32" s="1">
        <v>81402</v>
      </c>
      <c r="H32" s="1">
        <v>8</v>
      </c>
      <c r="I32" s="1" t="str">
        <f t="shared" si="1"/>
        <v>水土保持学院</v>
      </c>
      <c r="N32">
        <v>8008012</v>
      </c>
      <c r="O32">
        <v>81402</v>
      </c>
      <c r="P32" t="s">
        <v>1393</v>
      </c>
      <c r="Q32">
        <v>8</v>
      </c>
    </row>
    <row r="33" spans="1:17">
      <c r="A33" s="1">
        <v>8015023</v>
      </c>
      <c r="B33" s="1">
        <v>30500</v>
      </c>
      <c r="C33">
        <f t="shared" si="2"/>
        <v>15</v>
      </c>
      <c r="D33" t="str">
        <f t="shared" si="0"/>
        <v>马克思主义学院</v>
      </c>
      <c r="E33" t="e">
        <f t="shared" si="3"/>
        <v>#N/A</v>
      </c>
      <c r="G33" s="1">
        <v>82901</v>
      </c>
      <c r="H33" s="1">
        <v>3</v>
      </c>
      <c r="I33" s="1" t="str">
        <f t="shared" si="1"/>
        <v>工学院</v>
      </c>
      <c r="N33">
        <v>8003003</v>
      </c>
      <c r="O33">
        <v>82901</v>
      </c>
      <c r="P33" t="s">
        <v>1395</v>
      </c>
      <c r="Q33">
        <v>3</v>
      </c>
    </row>
    <row r="34" spans="1:17">
      <c r="A34" s="1">
        <v>8010007</v>
      </c>
      <c r="B34" s="1">
        <v>40200</v>
      </c>
      <c r="C34">
        <f t="shared" si="2"/>
        <v>10</v>
      </c>
      <c r="D34" t="str">
        <f t="shared" si="0"/>
        <v>人文社会科学学院</v>
      </c>
      <c r="E34" t="e">
        <f t="shared" si="3"/>
        <v>#N/A</v>
      </c>
      <c r="G34" s="1">
        <v>82902</v>
      </c>
      <c r="H34" s="1">
        <v>5</v>
      </c>
      <c r="I34" s="1" t="str">
        <f t="shared" ref="I34:I65" si="4">VLOOKUP(H34,K:L,2,0)</f>
        <v>材料学院</v>
      </c>
      <c r="N34">
        <v>8005052</v>
      </c>
      <c r="O34">
        <v>82902</v>
      </c>
      <c r="P34" t="s">
        <v>186</v>
      </c>
      <c r="Q34">
        <v>5</v>
      </c>
    </row>
    <row r="35" spans="1:17">
      <c r="A35" s="1">
        <v>8010017</v>
      </c>
      <c r="B35" s="1">
        <v>40200</v>
      </c>
      <c r="C35">
        <f t="shared" si="2"/>
        <v>10</v>
      </c>
      <c r="D35" t="str">
        <f t="shared" si="0"/>
        <v>人文社会科学学院</v>
      </c>
      <c r="E35" t="e">
        <f t="shared" si="3"/>
        <v>#N/A</v>
      </c>
      <c r="G35" s="1">
        <v>82903</v>
      </c>
      <c r="H35" s="1">
        <v>5</v>
      </c>
      <c r="I35" s="1" t="str">
        <f t="shared" si="4"/>
        <v>材料学院</v>
      </c>
      <c r="N35">
        <v>8005015</v>
      </c>
      <c r="O35">
        <v>82903</v>
      </c>
      <c r="P35" t="s">
        <v>545</v>
      </c>
      <c r="Q35">
        <v>5</v>
      </c>
    </row>
    <row r="36" spans="1:17">
      <c r="A36" s="1">
        <v>8010028</v>
      </c>
      <c r="B36" s="1">
        <v>40200</v>
      </c>
      <c r="C36">
        <f t="shared" si="2"/>
        <v>10</v>
      </c>
      <c r="D36" t="str">
        <f t="shared" si="0"/>
        <v>人文社会科学学院</v>
      </c>
      <c r="E36" t="e">
        <f t="shared" si="3"/>
        <v>#N/A</v>
      </c>
      <c r="G36" s="1" t="s">
        <v>1476</v>
      </c>
      <c r="H36" s="1">
        <v>4</v>
      </c>
      <c r="I36" s="1" t="str">
        <f t="shared" si="4"/>
        <v>信息学院</v>
      </c>
      <c r="N36">
        <v>8004009</v>
      </c>
      <c r="O36" t="s">
        <v>1476</v>
      </c>
      <c r="P36" t="s">
        <v>1477</v>
      </c>
      <c r="Q36">
        <v>4</v>
      </c>
    </row>
    <row r="37" spans="1:17">
      <c r="A37" s="1">
        <v>8010036</v>
      </c>
      <c r="B37" s="1">
        <v>40200</v>
      </c>
      <c r="C37">
        <f t="shared" si="2"/>
        <v>10</v>
      </c>
      <c r="D37" t="str">
        <f t="shared" si="0"/>
        <v>人文社会科学学院</v>
      </c>
      <c r="E37" t="e">
        <f t="shared" si="3"/>
        <v>#N/A</v>
      </c>
      <c r="G37" s="1" t="s">
        <v>1479</v>
      </c>
      <c r="H37" s="1">
        <v>3</v>
      </c>
      <c r="I37" s="1" t="str">
        <f t="shared" si="4"/>
        <v>工学院</v>
      </c>
      <c r="N37">
        <v>8003014</v>
      </c>
      <c r="O37" t="s">
        <v>1479</v>
      </c>
      <c r="P37" t="s">
        <v>1480</v>
      </c>
      <c r="Q37">
        <v>3</v>
      </c>
    </row>
    <row r="38" spans="1:17">
      <c r="A38" s="1">
        <v>8010038</v>
      </c>
      <c r="B38" s="1">
        <v>40200</v>
      </c>
      <c r="C38">
        <f t="shared" si="2"/>
        <v>10</v>
      </c>
      <c r="D38" t="str">
        <f t="shared" si="0"/>
        <v>人文社会科学学院</v>
      </c>
      <c r="E38" t="e">
        <f t="shared" si="3"/>
        <v>#N/A</v>
      </c>
      <c r="G38" s="1">
        <v>83000</v>
      </c>
      <c r="H38" s="1">
        <v>13</v>
      </c>
      <c r="I38" s="1" t="str">
        <f t="shared" si="4"/>
        <v>环境科学与工程学院</v>
      </c>
      <c r="N38">
        <v>8013011</v>
      </c>
      <c r="O38">
        <v>83000</v>
      </c>
      <c r="P38" t="s">
        <v>76</v>
      </c>
      <c r="Q38">
        <v>13</v>
      </c>
    </row>
    <row r="39" spans="1:17">
      <c r="A39" s="1">
        <v>8010007</v>
      </c>
      <c r="B39" s="1">
        <v>45400</v>
      </c>
      <c r="C39">
        <f t="shared" si="2"/>
        <v>10</v>
      </c>
      <c r="D39" t="str">
        <f t="shared" si="0"/>
        <v>人文社会科学学院</v>
      </c>
      <c r="E39" t="e">
        <f t="shared" si="3"/>
        <v>#N/A</v>
      </c>
      <c r="G39" s="1">
        <v>83203</v>
      </c>
      <c r="H39" s="1">
        <v>2</v>
      </c>
      <c r="I39" s="1" t="str">
        <f t="shared" si="4"/>
        <v>生物科学与技术学院</v>
      </c>
      <c r="N39">
        <v>8002023</v>
      </c>
      <c r="O39">
        <v>83203</v>
      </c>
      <c r="P39" t="s">
        <v>296</v>
      </c>
      <c r="Q39">
        <v>2</v>
      </c>
    </row>
    <row r="40" spans="1:17">
      <c r="A40" s="1">
        <v>8010010</v>
      </c>
      <c r="B40" s="1">
        <v>45400</v>
      </c>
      <c r="C40">
        <f t="shared" si="2"/>
        <v>10</v>
      </c>
      <c r="D40" t="str">
        <f t="shared" si="0"/>
        <v>人文社会科学学院</v>
      </c>
      <c r="E40" t="e">
        <f t="shared" si="3"/>
        <v>#N/A</v>
      </c>
      <c r="G40" s="1">
        <v>83300</v>
      </c>
      <c r="H40" s="1">
        <v>6</v>
      </c>
      <c r="I40" s="1" t="str">
        <f t="shared" si="4"/>
        <v>园林学院</v>
      </c>
      <c r="N40">
        <v>8006010</v>
      </c>
      <c r="O40">
        <v>83300</v>
      </c>
      <c r="P40" t="s">
        <v>339</v>
      </c>
      <c r="Q40">
        <v>6</v>
      </c>
    </row>
    <row r="41" spans="1:17">
      <c r="A41" s="1">
        <v>8010013</v>
      </c>
      <c r="B41" s="1">
        <v>45400</v>
      </c>
      <c r="C41">
        <f t="shared" si="2"/>
        <v>10</v>
      </c>
      <c r="D41" t="str">
        <f t="shared" si="0"/>
        <v>人文社会科学学院</v>
      </c>
      <c r="E41" t="str">
        <f t="shared" si="3"/>
        <v>心理学</v>
      </c>
      <c r="G41" s="1">
        <v>83400</v>
      </c>
      <c r="H41" s="1">
        <v>6</v>
      </c>
      <c r="I41" s="1" t="str">
        <f t="shared" si="4"/>
        <v>园林学院</v>
      </c>
      <c r="N41">
        <v>8006021</v>
      </c>
      <c r="O41">
        <v>83400</v>
      </c>
      <c r="P41" t="s">
        <v>127</v>
      </c>
      <c r="Q41">
        <v>6</v>
      </c>
    </row>
    <row r="42" spans="1:17">
      <c r="A42" s="1">
        <v>8010014</v>
      </c>
      <c r="B42" s="1">
        <v>45400</v>
      </c>
      <c r="C42">
        <f t="shared" si="2"/>
        <v>10</v>
      </c>
      <c r="D42" t="str">
        <f t="shared" si="0"/>
        <v>人文社会科学学院</v>
      </c>
      <c r="E42" t="e">
        <f t="shared" si="3"/>
        <v>#N/A</v>
      </c>
      <c r="G42" s="1">
        <v>85201</v>
      </c>
      <c r="H42" s="1">
        <v>3</v>
      </c>
      <c r="I42" s="1" t="str">
        <f t="shared" si="4"/>
        <v>工学院</v>
      </c>
      <c r="N42">
        <v>8003009</v>
      </c>
      <c r="O42">
        <v>85201</v>
      </c>
      <c r="P42" t="s">
        <v>1406</v>
      </c>
      <c r="Q42">
        <v>3</v>
      </c>
    </row>
    <row r="43" spans="1:17">
      <c r="A43" s="1">
        <v>8010017</v>
      </c>
      <c r="B43" s="1">
        <v>45400</v>
      </c>
      <c r="C43">
        <f t="shared" si="2"/>
        <v>10</v>
      </c>
      <c r="D43" t="str">
        <f t="shared" si="0"/>
        <v>人文社会科学学院</v>
      </c>
      <c r="E43" t="e">
        <f t="shared" si="3"/>
        <v>#N/A</v>
      </c>
      <c r="G43" s="1">
        <v>85210</v>
      </c>
      <c r="H43" s="1">
        <v>3</v>
      </c>
      <c r="I43" s="1" t="str">
        <f t="shared" si="4"/>
        <v>工学院</v>
      </c>
      <c r="N43">
        <v>8003014</v>
      </c>
      <c r="O43">
        <v>85210</v>
      </c>
      <c r="P43" t="s">
        <v>1408</v>
      </c>
      <c r="Q43">
        <v>3</v>
      </c>
    </row>
    <row r="44" spans="1:17">
      <c r="A44" s="1">
        <v>8010020</v>
      </c>
      <c r="B44" s="1">
        <v>45400</v>
      </c>
      <c r="C44">
        <f t="shared" si="2"/>
        <v>10</v>
      </c>
      <c r="D44" t="str">
        <f t="shared" si="0"/>
        <v>人文社会科学学院</v>
      </c>
      <c r="E44" t="e">
        <f t="shared" si="3"/>
        <v>#N/A</v>
      </c>
      <c r="G44" s="1">
        <v>85211</v>
      </c>
      <c r="H44" s="1">
        <v>4</v>
      </c>
      <c r="I44" s="1" t="str">
        <f t="shared" si="4"/>
        <v>信息学院</v>
      </c>
      <c r="N44">
        <v>8004003</v>
      </c>
      <c r="O44">
        <v>85211</v>
      </c>
      <c r="P44" t="s">
        <v>1411</v>
      </c>
      <c r="Q44">
        <v>4</v>
      </c>
    </row>
    <row r="45" spans="1:17">
      <c r="A45" s="1">
        <v>8010021</v>
      </c>
      <c r="B45" s="1">
        <v>45400</v>
      </c>
      <c r="C45">
        <f t="shared" si="2"/>
        <v>10</v>
      </c>
      <c r="D45" t="str">
        <f t="shared" si="0"/>
        <v>人文社会科学学院</v>
      </c>
      <c r="E45" t="e">
        <f t="shared" si="3"/>
        <v>#N/A</v>
      </c>
      <c r="G45" s="1">
        <v>85212</v>
      </c>
      <c r="H45" s="1">
        <v>4</v>
      </c>
      <c r="I45" s="1" t="str">
        <f t="shared" si="4"/>
        <v>信息学院</v>
      </c>
      <c r="N45">
        <v>8004036</v>
      </c>
      <c r="O45">
        <v>85212</v>
      </c>
      <c r="P45" t="s">
        <v>1414</v>
      </c>
      <c r="Q45">
        <v>4</v>
      </c>
    </row>
    <row r="46" spans="1:17">
      <c r="A46" s="1">
        <v>8010025</v>
      </c>
      <c r="B46" s="1">
        <v>45400</v>
      </c>
      <c r="C46">
        <f t="shared" si="2"/>
        <v>10</v>
      </c>
      <c r="D46" t="str">
        <f t="shared" si="0"/>
        <v>人文社会科学学院</v>
      </c>
      <c r="E46" t="e">
        <f t="shared" si="3"/>
        <v>#N/A</v>
      </c>
      <c r="G46" s="1">
        <v>85228</v>
      </c>
      <c r="H46" s="1">
        <v>5</v>
      </c>
      <c r="I46" s="1" t="str">
        <f t="shared" si="4"/>
        <v>材料学院</v>
      </c>
      <c r="N46">
        <v>8005052</v>
      </c>
      <c r="O46">
        <v>85228</v>
      </c>
      <c r="P46" t="s">
        <v>1417</v>
      </c>
      <c r="Q46">
        <v>5</v>
      </c>
    </row>
    <row r="47" spans="1:17">
      <c r="A47" s="1">
        <v>8010026</v>
      </c>
      <c r="B47" s="1">
        <v>45400</v>
      </c>
      <c r="C47">
        <f t="shared" si="2"/>
        <v>10</v>
      </c>
      <c r="D47" t="str">
        <f t="shared" si="0"/>
        <v>人文社会科学学院</v>
      </c>
      <c r="E47" t="e">
        <f t="shared" si="3"/>
        <v>#N/A</v>
      </c>
      <c r="G47" s="1">
        <v>85229</v>
      </c>
      <c r="H47" s="1">
        <v>13</v>
      </c>
      <c r="I47" s="1" t="str">
        <f t="shared" si="4"/>
        <v>环境科学与工程学院</v>
      </c>
      <c r="N47">
        <v>8013011</v>
      </c>
      <c r="O47">
        <v>85229</v>
      </c>
      <c r="P47" t="s">
        <v>1420</v>
      </c>
      <c r="Q47">
        <v>13</v>
      </c>
    </row>
    <row r="48" spans="1:17">
      <c r="A48" s="1">
        <v>8010028</v>
      </c>
      <c r="B48" s="1">
        <v>45400</v>
      </c>
      <c r="C48">
        <f t="shared" si="2"/>
        <v>10</v>
      </c>
      <c r="D48" t="str">
        <f t="shared" si="0"/>
        <v>人文社会科学学院</v>
      </c>
      <c r="E48" t="e">
        <f t="shared" si="3"/>
        <v>#N/A</v>
      </c>
      <c r="G48" s="1">
        <v>90301</v>
      </c>
      <c r="H48" s="1">
        <v>1</v>
      </c>
      <c r="I48" s="1" t="str">
        <f t="shared" si="4"/>
        <v>林学院</v>
      </c>
      <c r="N48">
        <v>8001061</v>
      </c>
      <c r="O48">
        <v>90301</v>
      </c>
      <c r="P48" t="s">
        <v>141</v>
      </c>
      <c r="Q48">
        <v>1</v>
      </c>
    </row>
    <row r="49" spans="1:17">
      <c r="A49" s="1">
        <v>8010036</v>
      </c>
      <c r="B49" s="1">
        <v>45400</v>
      </c>
      <c r="C49">
        <f t="shared" si="2"/>
        <v>10</v>
      </c>
      <c r="D49" t="str">
        <f t="shared" si="0"/>
        <v>人文社会科学学院</v>
      </c>
      <c r="E49" t="e">
        <f t="shared" si="3"/>
        <v>#N/A</v>
      </c>
      <c r="G49" s="1">
        <v>90701</v>
      </c>
      <c r="H49" s="1">
        <v>2</v>
      </c>
      <c r="I49" s="1" t="str">
        <f t="shared" si="4"/>
        <v>生物科学与技术学院</v>
      </c>
      <c r="N49">
        <v>8002008</v>
      </c>
      <c r="O49">
        <v>90701</v>
      </c>
      <c r="P49" t="s">
        <v>103</v>
      </c>
      <c r="Q49">
        <v>2</v>
      </c>
    </row>
    <row r="50" spans="1:17">
      <c r="A50" s="1">
        <v>8010038</v>
      </c>
      <c r="B50" s="1">
        <v>45400</v>
      </c>
      <c r="C50">
        <f t="shared" si="2"/>
        <v>10</v>
      </c>
      <c r="D50" t="str">
        <f t="shared" si="0"/>
        <v>人文社会科学学院</v>
      </c>
      <c r="E50" t="e">
        <f t="shared" si="3"/>
        <v>#N/A</v>
      </c>
      <c r="G50" s="1">
        <v>90702</v>
      </c>
      <c r="H50" s="1">
        <v>1</v>
      </c>
      <c r="I50" s="1" t="str">
        <f t="shared" si="4"/>
        <v>林学院</v>
      </c>
      <c r="N50">
        <v>8001014</v>
      </c>
      <c r="O50">
        <v>90702</v>
      </c>
      <c r="P50" t="s">
        <v>151</v>
      </c>
      <c r="Q50">
        <v>1</v>
      </c>
    </row>
    <row r="51" spans="1:17">
      <c r="A51" s="1">
        <v>8011004</v>
      </c>
      <c r="B51" s="1">
        <v>50200</v>
      </c>
      <c r="C51">
        <f t="shared" si="2"/>
        <v>11</v>
      </c>
      <c r="D51" t="str">
        <f t="shared" si="0"/>
        <v>外语学院</v>
      </c>
      <c r="E51" t="e">
        <f t="shared" si="3"/>
        <v>#N/A</v>
      </c>
      <c r="G51" s="1">
        <v>90703</v>
      </c>
      <c r="H51" s="1">
        <v>1</v>
      </c>
      <c r="I51" s="1" t="str">
        <f t="shared" si="4"/>
        <v>林学院</v>
      </c>
      <c r="N51">
        <v>8001038</v>
      </c>
      <c r="O51">
        <v>90703</v>
      </c>
      <c r="P51" t="s">
        <v>247</v>
      </c>
      <c r="Q51">
        <v>1</v>
      </c>
    </row>
    <row r="52" spans="1:17">
      <c r="A52" s="1">
        <v>8011010</v>
      </c>
      <c r="B52" s="1">
        <v>50200</v>
      </c>
      <c r="C52">
        <f t="shared" si="2"/>
        <v>11</v>
      </c>
      <c r="D52" t="str">
        <f t="shared" si="0"/>
        <v>外语学院</v>
      </c>
      <c r="E52" t="e">
        <f t="shared" si="3"/>
        <v>#N/A</v>
      </c>
      <c r="G52" s="1">
        <v>90704</v>
      </c>
      <c r="H52" s="1">
        <v>1</v>
      </c>
      <c r="I52" s="1" t="str">
        <f t="shared" si="4"/>
        <v>林学院</v>
      </c>
      <c r="N52">
        <v>8001079</v>
      </c>
      <c r="O52">
        <v>90704</v>
      </c>
      <c r="P52" t="s">
        <v>188</v>
      </c>
      <c r="Q52">
        <v>1</v>
      </c>
    </row>
    <row r="53" spans="1:17">
      <c r="A53" s="1">
        <v>8011016</v>
      </c>
      <c r="B53" s="1">
        <v>50200</v>
      </c>
      <c r="C53">
        <f t="shared" si="2"/>
        <v>11</v>
      </c>
      <c r="D53" t="str">
        <f t="shared" si="0"/>
        <v>外语学院</v>
      </c>
      <c r="E53" t="e">
        <f t="shared" si="3"/>
        <v>#N/A</v>
      </c>
      <c r="G53" s="1">
        <v>90705</v>
      </c>
      <c r="H53" s="1">
        <v>9</v>
      </c>
      <c r="I53" s="1" t="str">
        <f t="shared" si="4"/>
        <v>自然保护区学院</v>
      </c>
      <c r="N53">
        <v>8009001</v>
      </c>
      <c r="O53">
        <v>90705</v>
      </c>
      <c r="P53" t="s">
        <v>548</v>
      </c>
      <c r="Q53">
        <v>9</v>
      </c>
    </row>
    <row r="54" spans="1:17">
      <c r="A54" s="1">
        <v>8011026</v>
      </c>
      <c r="B54" s="1">
        <v>50200</v>
      </c>
      <c r="C54">
        <f t="shared" si="2"/>
        <v>11</v>
      </c>
      <c r="D54" t="str">
        <f t="shared" si="0"/>
        <v>外语学院</v>
      </c>
      <c r="E54" t="str">
        <f t="shared" si="3"/>
        <v>外国语言文学</v>
      </c>
      <c r="G54" s="1">
        <v>90707</v>
      </c>
      <c r="H54" s="1">
        <v>8</v>
      </c>
      <c r="I54" s="1" t="str">
        <f t="shared" si="4"/>
        <v>水土保持学院</v>
      </c>
      <c r="N54">
        <v>8008039</v>
      </c>
      <c r="O54">
        <v>90707</v>
      </c>
      <c r="P54" t="s">
        <v>124</v>
      </c>
      <c r="Q54">
        <v>8</v>
      </c>
    </row>
    <row r="55" spans="1:17">
      <c r="A55" s="1">
        <v>8011030</v>
      </c>
      <c r="B55" s="1">
        <v>50200</v>
      </c>
      <c r="C55">
        <f t="shared" si="2"/>
        <v>11</v>
      </c>
      <c r="D55" t="str">
        <f t="shared" si="0"/>
        <v>外语学院</v>
      </c>
      <c r="E55" t="e">
        <f t="shared" si="3"/>
        <v>#N/A</v>
      </c>
      <c r="G55" s="1" t="s">
        <v>1482</v>
      </c>
      <c r="H55" s="1">
        <v>9</v>
      </c>
      <c r="I55" s="1" t="str">
        <f t="shared" si="4"/>
        <v>自然保护区学院</v>
      </c>
      <c r="N55">
        <v>8009001</v>
      </c>
      <c r="O55" t="s">
        <v>1482</v>
      </c>
      <c r="P55" t="s">
        <v>1483</v>
      </c>
      <c r="Q55">
        <v>9</v>
      </c>
    </row>
    <row r="56" spans="1:17">
      <c r="A56" s="1">
        <v>8011003</v>
      </c>
      <c r="B56" s="1">
        <v>55101</v>
      </c>
      <c r="C56">
        <f t="shared" si="2"/>
        <v>11</v>
      </c>
      <c r="D56" t="str">
        <f t="shared" si="0"/>
        <v>外语学院</v>
      </c>
      <c r="E56" t="e">
        <f t="shared" si="3"/>
        <v>#N/A</v>
      </c>
      <c r="G56" s="1" t="s">
        <v>1485</v>
      </c>
      <c r="H56" s="1">
        <v>1</v>
      </c>
      <c r="I56" s="1" t="str">
        <f t="shared" si="4"/>
        <v>林学院</v>
      </c>
      <c r="N56">
        <v>8001040</v>
      </c>
      <c r="O56" t="s">
        <v>1485</v>
      </c>
      <c r="P56" t="s">
        <v>160</v>
      </c>
      <c r="Q56">
        <v>1</v>
      </c>
    </row>
    <row r="57" spans="1:17">
      <c r="A57" s="1">
        <v>8011004</v>
      </c>
      <c r="B57" s="1">
        <v>55101</v>
      </c>
      <c r="C57">
        <f t="shared" si="2"/>
        <v>11</v>
      </c>
      <c r="D57" t="str">
        <f t="shared" si="0"/>
        <v>外语学院</v>
      </c>
      <c r="E57" t="e">
        <f t="shared" si="3"/>
        <v>#N/A</v>
      </c>
      <c r="G57" s="1">
        <v>90900</v>
      </c>
      <c r="H57" s="1">
        <v>1</v>
      </c>
      <c r="I57" s="1" t="str">
        <f t="shared" si="4"/>
        <v>林学院</v>
      </c>
      <c r="N57">
        <v>8001041</v>
      </c>
      <c r="O57">
        <v>90900</v>
      </c>
      <c r="P57" t="s">
        <v>1437</v>
      </c>
      <c r="Q57">
        <v>1</v>
      </c>
    </row>
    <row r="58" spans="1:17">
      <c r="A58" s="1">
        <v>8011005</v>
      </c>
      <c r="B58" s="1">
        <v>55101</v>
      </c>
      <c r="C58">
        <f t="shared" si="2"/>
        <v>11</v>
      </c>
      <c r="D58" t="str">
        <f t="shared" si="0"/>
        <v>外语学院</v>
      </c>
      <c r="E58" t="str">
        <f t="shared" si="3"/>
        <v>英语笔译</v>
      </c>
      <c r="G58" s="1">
        <v>95131</v>
      </c>
      <c r="H58" s="1">
        <v>1</v>
      </c>
      <c r="I58" s="1" t="str">
        <f t="shared" si="4"/>
        <v>林学院</v>
      </c>
      <c r="N58">
        <v>8001041</v>
      </c>
      <c r="O58">
        <v>95131</v>
      </c>
      <c r="P58" t="s">
        <v>1440</v>
      </c>
      <c r="Q58">
        <v>1</v>
      </c>
    </row>
    <row r="59" spans="1:17">
      <c r="A59" s="1">
        <v>8011010</v>
      </c>
      <c r="B59" s="1">
        <v>55101</v>
      </c>
      <c r="C59">
        <f t="shared" si="2"/>
        <v>11</v>
      </c>
      <c r="D59" t="str">
        <f t="shared" si="0"/>
        <v>外语学院</v>
      </c>
      <c r="E59" t="e">
        <f t="shared" si="3"/>
        <v>#N/A</v>
      </c>
      <c r="G59" s="1">
        <v>95135</v>
      </c>
      <c r="H59" s="1">
        <v>2</v>
      </c>
      <c r="I59" s="1" t="str">
        <f t="shared" si="4"/>
        <v>生物科学与技术学院</v>
      </c>
      <c r="N59">
        <v>8002023</v>
      </c>
      <c r="O59">
        <v>95135</v>
      </c>
      <c r="P59" t="s">
        <v>907</v>
      </c>
      <c r="Q59">
        <v>2</v>
      </c>
    </row>
    <row r="60" spans="1:17">
      <c r="A60" s="1">
        <v>8011012</v>
      </c>
      <c r="B60" s="1">
        <v>55101</v>
      </c>
      <c r="C60">
        <f t="shared" si="2"/>
        <v>11</v>
      </c>
      <c r="D60" t="str">
        <f t="shared" si="0"/>
        <v>外语学院</v>
      </c>
      <c r="E60" t="e">
        <f t="shared" si="3"/>
        <v>#N/A</v>
      </c>
      <c r="G60" s="1">
        <v>95136</v>
      </c>
      <c r="H60" s="1">
        <v>1</v>
      </c>
      <c r="I60" s="1" t="str">
        <f t="shared" si="4"/>
        <v>林学院</v>
      </c>
      <c r="N60">
        <v>8001042</v>
      </c>
      <c r="O60">
        <v>95136</v>
      </c>
      <c r="P60" t="s">
        <v>1445</v>
      </c>
      <c r="Q60">
        <v>1</v>
      </c>
    </row>
    <row r="61" spans="1:17">
      <c r="A61" s="1">
        <v>8011014</v>
      </c>
      <c r="B61" s="1">
        <v>55101</v>
      </c>
      <c r="C61">
        <f t="shared" si="2"/>
        <v>11</v>
      </c>
      <c r="D61" t="str">
        <f t="shared" si="0"/>
        <v>外语学院</v>
      </c>
      <c r="E61" t="e">
        <f t="shared" si="3"/>
        <v>#N/A</v>
      </c>
      <c r="G61" s="1">
        <v>95136</v>
      </c>
      <c r="H61" s="1">
        <v>4</v>
      </c>
      <c r="I61" s="1" t="str">
        <f t="shared" si="4"/>
        <v>信息学院</v>
      </c>
      <c r="N61">
        <v>8004011</v>
      </c>
      <c r="O61">
        <v>95136</v>
      </c>
      <c r="P61" t="s">
        <v>1445</v>
      </c>
      <c r="Q61">
        <v>4</v>
      </c>
    </row>
    <row r="62" spans="1:17">
      <c r="A62" s="1">
        <v>8011015</v>
      </c>
      <c r="B62" s="1">
        <v>55101</v>
      </c>
      <c r="C62">
        <f t="shared" si="2"/>
        <v>11</v>
      </c>
      <c r="D62" t="str">
        <f t="shared" si="0"/>
        <v>外语学院</v>
      </c>
      <c r="E62" t="e">
        <f t="shared" si="3"/>
        <v>#N/A</v>
      </c>
      <c r="G62" s="1">
        <v>95138</v>
      </c>
      <c r="H62" s="1">
        <v>7</v>
      </c>
      <c r="I62" s="1" t="str">
        <f t="shared" si="4"/>
        <v>经济管理学院</v>
      </c>
      <c r="N62">
        <v>8007078</v>
      </c>
      <c r="O62">
        <v>95138</v>
      </c>
      <c r="P62" t="s">
        <v>144</v>
      </c>
      <c r="Q62">
        <v>7</v>
      </c>
    </row>
    <row r="63" spans="1:17">
      <c r="A63" s="1">
        <v>8011016</v>
      </c>
      <c r="B63" s="1">
        <v>55101</v>
      </c>
      <c r="C63">
        <f t="shared" si="2"/>
        <v>11</v>
      </c>
      <c r="D63" t="str">
        <f t="shared" si="0"/>
        <v>外语学院</v>
      </c>
      <c r="E63" t="e">
        <f t="shared" si="3"/>
        <v>#N/A</v>
      </c>
      <c r="G63" s="1">
        <v>95300</v>
      </c>
      <c r="H63" s="1">
        <v>6</v>
      </c>
      <c r="I63" s="1" t="str">
        <f t="shared" si="4"/>
        <v>园林学院</v>
      </c>
      <c r="N63">
        <v>8006021</v>
      </c>
      <c r="O63">
        <v>95300</v>
      </c>
      <c r="P63" t="s">
        <v>64</v>
      </c>
      <c r="Q63">
        <v>6</v>
      </c>
    </row>
    <row r="64" spans="1:17">
      <c r="A64" s="1">
        <v>8011017</v>
      </c>
      <c r="B64" s="1">
        <v>55101</v>
      </c>
      <c r="C64">
        <f t="shared" si="2"/>
        <v>11</v>
      </c>
      <c r="D64" t="str">
        <f t="shared" si="0"/>
        <v>外语学院</v>
      </c>
      <c r="E64" t="e">
        <f t="shared" si="3"/>
        <v>#N/A</v>
      </c>
      <c r="G64" s="1">
        <v>95400</v>
      </c>
      <c r="H64" s="1">
        <v>1</v>
      </c>
      <c r="I64" s="1" t="str">
        <f t="shared" si="4"/>
        <v>林学院</v>
      </c>
      <c r="N64">
        <v>8001001</v>
      </c>
      <c r="O64">
        <v>95400</v>
      </c>
      <c r="P64" t="s">
        <v>100</v>
      </c>
      <c r="Q64">
        <v>1</v>
      </c>
    </row>
    <row r="65" spans="1:17">
      <c r="A65" s="1">
        <v>8011018</v>
      </c>
      <c r="B65" s="1">
        <v>55101</v>
      </c>
      <c r="C65">
        <f t="shared" si="2"/>
        <v>11</v>
      </c>
      <c r="D65" t="str">
        <f t="shared" si="0"/>
        <v>外语学院</v>
      </c>
      <c r="E65" t="e">
        <f t="shared" si="3"/>
        <v>#N/A</v>
      </c>
      <c r="G65" s="1">
        <v>95400</v>
      </c>
      <c r="H65" s="1">
        <v>8</v>
      </c>
      <c r="I65" s="1" t="str">
        <f t="shared" si="4"/>
        <v>水土保持学院</v>
      </c>
      <c r="N65">
        <v>8008039</v>
      </c>
      <c r="O65">
        <v>95400</v>
      </c>
      <c r="P65" t="s">
        <v>100</v>
      </c>
      <c r="Q65">
        <v>8</v>
      </c>
    </row>
    <row r="66" spans="1:17">
      <c r="A66" s="1">
        <v>8011021</v>
      </c>
      <c r="B66" s="1">
        <v>55101</v>
      </c>
      <c r="C66">
        <f t="shared" si="2"/>
        <v>11</v>
      </c>
      <c r="D66" t="str">
        <f t="shared" ref="D66:D129" si="5">VLOOKUP(B66,$G:$I,3,0)</f>
        <v>外语学院</v>
      </c>
      <c r="E66" t="e">
        <f t="shared" si="3"/>
        <v>#N/A</v>
      </c>
      <c r="G66" s="1">
        <v>97300</v>
      </c>
      <c r="H66" s="1">
        <v>6</v>
      </c>
      <c r="I66" s="1" t="str">
        <f t="shared" ref="I66:I76" si="6">VLOOKUP(H66,K:L,2,0)</f>
        <v>园林学院</v>
      </c>
      <c r="N66">
        <v>8006024</v>
      </c>
      <c r="O66">
        <v>97300</v>
      </c>
      <c r="P66" t="s">
        <v>58</v>
      </c>
      <c r="Q66">
        <v>6</v>
      </c>
    </row>
    <row r="67" spans="1:17">
      <c r="A67" s="1">
        <v>8011025</v>
      </c>
      <c r="B67" s="1">
        <v>55101</v>
      </c>
      <c r="C67">
        <f t="shared" ref="C67:C130" si="7">VLOOKUP(B67,G:H,2,0)</f>
        <v>11</v>
      </c>
      <c r="D67" t="str">
        <f t="shared" si="5"/>
        <v>外语学院</v>
      </c>
      <c r="E67" t="e">
        <f t="shared" ref="E67:E130" si="8">VLOOKUP(A67,$N:$P,3,0)</f>
        <v>#N/A</v>
      </c>
      <c r="G67" s="1">
        <v>120200</v>
      </c>
      <c r="H67" s="1">
        <v>7</v>
      </c>
      <c r="I67" s="1" t="str">
        <f t="shared" si="6"/>
        <v>经济管理学院</v>
      </c>
      <c r="N67">
        <v>8007121</v>
      </c>
      <c r="O67">
        <v>120200</v>
      </c>
      <c r="P67" t="s">
        <v>79</v>
      </c>
      <c r="Q67">
        <v>7</v>
      </c>
    </row>
    <row r="68" spans="1:17">
      <c r="A68" s="1">
        <v>8011026</v>
      </c>
      <c r="B68" s="1">
        <v>55101</v>
      </c>
      <c r="C68">
        <f t="shared" si="7"/>
        <v>11</v>
      </c>
      <c r="D68" t="str">
        <f t="shared" si="5"/>
        <v>外语学院</v>
      </c>
      <c r="E68" t="str">
        <f t="shared" si="8"/>
        <v>外国语言文学</v>
      </c>
      <c r="G68" s="1">
        <v>120300</v>
      </c>
      <c r="H68" s="1">
        <v>7</v>
      </c>
      <c r="I68" s="1" t="str">
        <f t="shared" si="6"/>
        <v>经济管理学院</v>
      </c>
      <c r="N68">
        <v>8007053</v>
      </c>
      <c r="O68">
        <v>120300</v>
      </c>
      <c r="P68" t="s">
        <v>74</v>
      </c>
      <c r="Q68">
        <v>7</v>
      </c>
    </row>
    <row r="69" spans="1:17">
      <c r="A69" s="1">
        <v>8011027</v>
      </c>
      <c r="B69" s="1">
        <v>55101</v>
      </c>
      <c r="C69">
        <f t="shared" si="7"/>
        <v>11</v>
      </c>
      <c r="D69" t="str">
        <f t="shared" si="5"/>
        <v>外语学院</v>
      </c>
      <c r="E69" t="e">
        <f t="shared" si="8"/>
        <v>#N/A</v>
      </c>
      <c r="G69" s="1">
        <v>120401</v>
      </c>
      <c r="H69" s="1">
        <v>7</v>
      </c>
      <c r="I69" s="1" t="str">
        <f t="shared" si="6"/>
        <v>经济管理学院</v>
      </c>
      <c r="N69">
        <v>8007073</v>
      </c>
      <c r="O69">
        <v>120401</v>
      </c>
      <c r="P69" t="s">
        <v>1456</v>
      </c>
      <c r="Q69">
        <v>7</v>
      </c>
    </row>
    <row r="70" spans="1:17">
      <c r="A70" s="1">
        <v>8011028</v>
      </c>
      <c r="B70" s="1">
        <v>55101</v>
      </c>
      <c r="C70">
        <f t="shared" si="7"/>
        <v>11</v>
      </c>
      <c r="D70" t="str">
        <f t="shared" si="5"/>
        <v>外语学院</v>
      </c>
      <c r="E70" t="e">
        <f t="shared" si="8"/>
        <v>#N/A</v>
      </c>
      <c r="G70" s="1">
        <v>120401</v>
      </c>
      <c r="H70" s="1">
        <v>10</v>
      </c>
      <c r="I70" s="1" t="str">
        <f t="shared" si="6"/>
        <v>人文社会科学学院</v>
      </c>
      <c r="N70">
        <v>8010004</v>
      </c>
      <c r="O70">
        <v>120401</v>
      </c>
      <c r="P70" t="s">
        <v>1456</v>
      </c>
      <c r="Q70">
        <v>10</v>
      </c>
    </row>
    <row r="71" spans="1:17">
      <c r="A71" s="1">
        <v>8011029</v>
      </c>
      <c r="B71" s="1">
        <v>55101</v>
      </c>
      <c r="C71">
        <f t="shared" si="7"/>
        <v>11</v>
      </c>
      <c r="D71" t="str">
        <f t="shared" si="5"/>
        <v>外语学院</v>
      </c>
      <c r="E71" t="e">
        <f t="shared" si="8"/>
        <v>#N/A</v>
      </c>
      <c r="G71" s="1">
        <v>125200</v>
      </c>
      <c r="H71" s="1">
        <v>10</v>
      </c>
      <c r="I71" s="1" t="str">
        <f t="shared" si="6"/>
        <v>人文社会科学学院</v>
      </c>
      <c r="N71">
        <v>8010004</v>
      </c>
      <c r="O71">
        <v>125200</v>
      </c>
      <c r="P71" t="s">
        <v>1460</v>
      </c>
      <c r="Q71">
        <v>10</v>
      </c>
    </row>
    <row r="72" spans="1:17">
      <c r="A72" s="1">
        <v>8011030</v>
      </c>
      <c r="B72" s="1">
        <v>55101</v>
      </c>
      <c r="C72">
        <f t="shared" si="7"/>
        <v>11</v>
      </c>
      <c r="D72" t="str">
        <f t="shared" si="5"/>
        <v>外语学院</v>
      </c>
      <c r="E72" t="e">
        <f t="shared" si="8"/>
        <v>#N/A</v>
      </c>
      <c r="G72" s="1">
        <v>125300</v>
      </c>
      <c r="H72" s="1">
        <v>7</v>
      </c>
      <c r="I72" s="1" t="str">
        <f t="shared" si="6"/>
        <v>经济管理学院</v>
      </c>
      <c r="N72">
        <v>8007072</v>
      </c>
      <c r="O72">
        <v>125300</v>
      </c>
      <c r="P72" t="s">
        <v>54</v>
      </c>
      <c r="Q72">
        <v>7</v>
      </c>
    </row>
    <row r="73" spans="1:17">
      <c r="A73" s="1">
        <v>8011032</v>
      </c>
      <c r="B73" s="1">
        <v>55101</v>
      </c>
      <c r="C73">
        <f t="shared" si="7"/>
        <v>11</v>
      </c>
      <c r="D73" t="str">
        <f t="shared" si="5"/>
        <v>外语学院</v>
      </c>
      <c r="E73" t="e">
        <f t="shared" si="8"/>
        <v>#N/A</v>
      </c>
      <c r="G73" s="1">
        <v>130500</v>
      </c>
      <c r="H73" s="1">
        <v>14</v>
      </c>
      <c r="I73" s="1" t="str">
        <f t="shared" si="6"/>
        <v>艺术设计学院</v>
      </c>
      <c r="N73">
        <v>8014009</v>
      </c>
      <c r="O73">
        <v>130500</v>
      </c>
      <c r="P73" t="s">
        <v>86</v>
      </c>
      <c r="Q73">
        <v>14</v>
      </c>
    </row>
    <row r="74" spans="1:17">
      <c r="A74" s="1">
        <v>8011033</v>
      </c>
      <c r="B74" s="1">
        <v>55101</v>
      </c>
      <c r="C74">
        <f t="shared" si="7"/>
        <v>11</v>
      </c>
      <c r="D74" t="str">
        <f t="shared" si="5"/>
        <v>外语学院</v>
      </c>
      <c r="E74" t="e">
        <f t="shared" si="8"/>
        <v>#N/A</v>
      </c>
      <c r="G74" s="1" t="s">
        <v>1488</v>
      </c>
      <c r="H74" s="1">
        <v>14</v>
      </c>
      <c r="I74" s="1" t="str">
        <f t="shared" si="6"/>
        <v>艺术设计学院</v>
      </c>
      <c r="N74">
        <v>8014026</v>
      </c>
      <c r="O74" t="s">
        <v>1488</v>
      </c>
      <c r="P74" t="s">
        <v>232</v>
      </c>
      <c r="Q74">
        <v>14</v>
      </c>
    </row>
    <row r="75" spans="1:17">
      <c r="A75" s="1">
        <v>8011035</v>
      </c>
      <c r="B75" s="1">
        <v>55101</v>
      </c>
      <c r="C75">
        <f t="shared" si="7"/>
        <v>11</v>
      </c>
      <c r="D75" t="str">
        <f t="shared" si="5"/>
        <v>外语学院</v>
      </c>
      <c r="E75" t="e">
        <f t="shared" si="8"/>
        <v>#N/A</v>
      </c>
      <c r="G75" s="1">
        <v>135107</v>
      </c>
      <c r="H75" s="1">
        <v>14</v>
      </c>
      <c r="I75" s="1" t="str">
        <f t="shared" si="6"/>
        <v>艺术设计学院</v>
      </c>
      <c r="N75">
        <v>8014021</v>
      </c>
      <c r="O75">
        <v>135107</v>
      </c>
      <c r="P75" t="s">
        <v>1465</v>
      </c>
      <c r="Q75">
        <v>14</v>
      </c>
    </row>
    <row r="76" spans="1:17">
      <c r="A76" s="1">
        <v>8001006</v>
      </c>
      <c r="B76" s="1">
        <v>70503</v>
      </c>
      <c r="C76">
        <f t="shared" si="7"/>
        <v>1</v>
      </c>
      <c r="D76" t="str">
        <f t="shared" si="5"/>
        <v>林学院</v>
      </c>
      <c r="E76" t="e">
        <f t="shared" si="8"/>
        <v>#N/A</v>
      </c>
      <c r="G76" s="1">
        <v>135108</v>
      </c>
      <c r="H76" s="1">
        <v>14</v>
      </c>
      <c r="I76" s="1" t="str">
        <f t="shared" si="6"/>
        <v>艺术设计学院</v>
      </c>
      <c r="N76">
        <v>8014035</v>
      </c>
      <c r="O76">
        <v>135108</v>
      </c>
      <c r="P76" t="s">
        <v>205</v>
      </c>
      <c r="Q76">
        <v>14</v>
      </c>
    </row>
    <row r="77" spans="1:5">
      <c r="A77" s="1">
        <v>8001042</v>
      </c>
      <c r="B77" s="1">
        <v>70503</v>
      </c>
      <c r="C77">
        <f t="shared" si="7"/>
        <v>1</v>
      </c>
      <c r="D77" t="str">
        <f t="shared" si="5"/>
        <v>林学院</v>
      </c>
      <c r="E77" t="str">
        <f t="shared" si="8"/>
        <v>地图学与地理信息系统</v>
      </c>
    </row>
    <row r="78" spans="1:5">
      <c r="A78" s="1">
        <v>8001045</v>
      </c>
      <c r="B78" s="1">
        <v>70503</v>
      </c>
      <c r="C78">
        <f t="shared" si="7"/>
        <v>1</v>
      </c>
      <c r="D78" t="str">
        <f t="shared" si="5"/>
        <v>林学院</v>
      </c>
      <c r="E78" t="e">
        <f t="shared" si="8"/>
        <v>#N/A</v>
      </c>
    </row>
    <row r="79" spans="1:5">
      <c r="A79" s="1">
        <v>8001058</v>
      </c>
      <c r="B79" s="1">
        <v>70503</v>
      </c>
      <c r="C79">
        <f t="shared" si="7"/>
        <v>1</v>
      </c>
      <c r="D79" t="str">
        <f t="shared" si="5"/>
        <v>林学院</v>
      </c>
      <c r="E79" t="e">
        <f t="shared" si="8"/>
        <v>#N/A</v>
      </c>
    </row>
    <row r="80" spans="1:5">
      <c r="A80" s="1">
        <v>8001072</v>
      </c>
      <c r="B80" s="1">
        <v>70503</v>
      </c>
      <c r="C80">
        <f t="shared" si="7"/>
        <v>1</v>
      </c>
      <c r="D80" t="str">
        <f t="shared" si="5"/>
        <v>林学院</v>
      </c>
      <c r="E80" t="e">
        <f t="shared" si="8"/>
        <v>#N/A</v>
      </c>
    </row>
    <row r="81" spans="1:5">
      <c r="A81" s="1">
        <v>8001073</v>
      </c>
      <c r="B81" s="1">
        <v>70503</v>
      </c>
      <c r="C81">
        <f t="shared" si="7"/>
        <v>1</v>
      </c>
      <c r="D81" t="str">
        <f t="shared" si="5"/>
        <v>林学院</v>
      </c>
      <c r="E81" t="e">
        <f t="shared" si="8"/>
        <v>#N/A</v>
      </c>
    </row>
    <row r="82" spans="1:5">
      <c r="A82" s="1">
        <v>8002004</v>
      </c>
      <c r="B82" s="1">
        <v>71001</v>
      </c>
      <c r="C82">
        <f t="shared" si="7"/>
        <v>2</v>
      </c>
      <c r="D82" t="str">
        <f t="shared" si="5"/>
        <v>生物科学与技术学院</v>
      </c>
      <c r="E82" t="e">
        <f t="shared" si="8"/>
        <v>#N/A</v>
      </c>
    </row>
    <row r="83" spans="1:5">
      <c r="A83" s="1">
        <v>8002030</v>
      </c>
      <c r="B83" s="1">
        <v>71001</v>
      </c>
      <c r="C83">
        <f t="shared" si="7"/>
        <v>2</v>
      </c>
      <c r="D83" t="str">
        <f t="shared" si="5"/>
        <v>生物科学与技术学院</v>
      </c>
      <c r="E83" t="str">
        <f t="shared" si="8"/>
        <v>植物学</v>
      </c>
    </row>
    <row r="84" spans="1:5">
      <c r="A84" s="1">
        <v>8002049</v>
      </c>
      <c r="B84" s="1">
        <v>71001</v>
      </c>
      <c r="C84">
        <f t="shared" si="7"/>
        <v>2</v>
      </c>
      <c r="D84" t="str">
        <f t="shared" si="5"/>
        <v>生物科学与技术学院</v>
      </c>
      <c r="E84" t="e">
        <f t="shared" si="8"/>
        <v>#N/A</v>
      </c>
    </row>
    <row r="85" spans="1:5">
      <c r="A85" s="1">
        <v>8002028</v>
      </c>
      <c r="B85" s="1">
        <v>71002</v>
      </c>
      <c r="C85">
        <f t="shared" si="7"/>
        <v>2</v>
      </c>
      <c r="D85" t="str">
        <f t="shared" si="5"/>
        <v>生物科学与技术学院</v>
      </c>
      <c r="E85" t="str">
        <f t="shared" si="8"/>
        <v>动物学</v>
      </c>
    </row>
    <row r="86" spans="1:5">
      <c r="A86" s="1">
        <v>8002031</v>
      </c>
      <c r="B86" s="1">
        <v>71005</v>
      </c>
      <c r="C86">
        <f t="shared" si="7"/>
        <v>2</v>
      </c>
      <c r="D86" t="str">
        <f t="shared" si="5"/>
        <v>生物科学与技术学院</v>
      </c>
      <c r="E86" t="e">
        <f t="shared" si="8"/>
        <v>#N/A</v>
      </c>
    </row>
    <row r="87" spans="1:5">
      <c r="A87" s="1">
        <v>8002038</v>
      </c>
      <c r="B87" s="1">
        <v>71005</v>
      </c>
      <c r="C87">
        <f t="shared" si="7"/>
        <v>2</v>
      </c>
      <c r="D87" t="str">
        <f t="shared" si="5"/>
        <v>生物科学与技术学院</v>
      </c>
      <c r="E87" t="str">
        <f t="shared" si="8"/>
        <v>微生物学</v>
      </c>
    </row>
    <row r="88" spans="1:5">
      <c r="A88" s="1">
        <v>8002052</v>
      </c>
      <c r="B88" s="1">
        <v>71005</v>
      </c>
      <c r="C88">
        <f t="shared" si="7"/>
        <v>2</v>
      </c>
      <c r="D88" t="str">
        <f t="shared" si="5"/>
        <v>生物科学与技术学院</v>
      </c>
      <c r="E88" t="e">
        <f t="shared" si="8"/>
        <v>#N/A</v>
      </c>
    </row>
    <row r="89" spans="1:5">
      <c r="A89" s="1">
        <v>8002036</v>
      </c>
      <c r="B89" s="1">
        <v>71007</v>
      </c>
      <c r="C89">
        <f t="shared" si="7"/>
        <v>2</v>
      </c>
      <c r="D89" t="str">
        <f t="shared" si="5"/>
        <v>生物科学与技术学院</v>
      </c>
      <c r="E89" t="str">
        <f t="shared" si="8"/>
        <v>遗传学</v>
      </c>
    </row>
    <row r="90" spans="1:5">
      <c r="A90" s="1">
        <v>8002007</v>
      </c>
      <c r="B90" s="1">
        <v>71009</v>
      </c>
      <c r="C90">
        <f t="shared" si="7"/>
        <v>2</v>
      </c>
      <c r="D90" t="str">
        <f t="shared" si="5"/>
        <v>生物科学与技术学院</v>
      </c>
      <c r="E90" t="e">
        <f t="shared" si="8"/>
        <v>#N/A</v>
      </c>
    </row>
    <row r="91" spans="1:5">
      <c r="A91" s="1">
        <v>8002015</v>
      </c>
      <c r="B91" s="1">
        <v>71009</v>
      </c>
      <c r="C91">
        <f t="shared" si="7"/>
        <v>2</v>
      </c>
      <c r="D91" t="str">
        <f t="shared" si="5"/>
        <v>生物科学与技术学院</v>
      </c>
      <c r="E91" t="e">
        <f t="shared" si="8"/>
        <v>#N/A</v>
      </c>
    </row>
    <row r="92" spans="1:5">
      <c r="A92" s="1">
        <v>8002018</v>
      </c>
      <c r="B92" s="1">
        <v>71009</v>
      </c>
      <c r="C92">
        <f t="shared" si="7"/>
        <v>2</v>
      </c>
      <c r="D92" t="str">
        <f t="shared" si="5"/>
        <v>生物科学与技术学院</v>
      </c>
      <c r="E92" t="str">
        <f t="shared" si="8"/>
        <v>细胞生物学</v>
      </c>
    </row>
    <row r="93" spans="1:5">
      <c r="A93" s="1">
        <v>8002044</v>
      </c>
      <c r="B93" s="1">
        <v>71009</v>
      </c>
      <c r="C93">
        <f t="shared" si="7"/>
        <v>2</v>
      </c>
      <c r="D93" t="str">
        <f t="shared" si="5"/>
        <v>生物科学与技术学院</v>
      </c>
      <c r="E93" t="e">
        <f t="shared" si="8"/>
        <v>#N/A</v>
      </c>
    </row>
    <row r="94" spans="1:5">
      <c r="A94" s="1">
        <v>8002050</v>
      </c>
      <c r="B94" s="1">
        <v>71009</v>
      </c>
      <c r="C94">
        <f t="shared" si="7"/>
        <v>2</v>
      </c>
      <c r="D94" t="str">
        <f t="shared" si="5"/>
        <v>生物科学与技术学院</v>
      </c>
      <c r="E94" t="e">
        <f t="shared" si="8"/>
        <v>#N/A</v>
      </c>
    </row>
    <row r="95" spans="1:5">
      <c r="A95" s="1">
        <v>8002054</v>
      </c>
      <c r="B95" s="1">
        <v>71009</v>
      </c>
      <c r="C95">
        <f t="shared" si="7"/>
        <v>2</v>
      </c>
      <c r="D95" t="str">
        <f t="shared" si="5"/>
        <v>生物科学与技术学院</v>
      </c>
      <c r="E95" t="e">
        <f t="shared" si="8"/>
        <v>#N/A</v>
      </c>
    </row>
    <row r="96" spans="1:5">
      <c r="A96" s="1">
        <v>8002006</v>
      </c>
      <c r="B96" s="1">
        <v>71010</v>
      </c>
      <c r="C96">
        <f t="shared" si="7"/>
        <v>2</v>
      </c>
      <c r="D96" t="str">
        <f t="shared" si="5"/>
        <v>生物科学与技术学院</v>
      </c>
      <c r="E96" t="e">
        <f t="shared" si="8"/>
        <v>#N/A</v>
      </c>
    </row>
    <row r="97" spans="1:5">
      <c r="A97" s="1">
        <v>8002019</v>
      </c>
      <c r="B97" s="1">
        <v>71010</v>
      </c>
      <c r="C97">
        <f t="shared" si="7"/>
        <v>2</v>
      </c>
      <c r="D97" t="str">
        <f t="shared" si="5"/>
        <v>生物科学与技术学院</v>
      </c>
      <c r="E97" t="str">
        <f t="shared" si="8"/>
        <v>生物化学与分子生物学</v>
      </c>
    </row>
    <row r="98" spans="1:5">
      <c r="A98" s="1">
        <v>8002024</v>
      </c>
      <c r="B98" s="1">
        <v>71010</v>
      </c>
      <c r="C98">
        <f t="shared" si="7"/>
        <v>2</v>
      </c>
      <c r="D98" t="str">
        <f t="shared" si="5"/>
        <v>生物科学与技术学院</v>
      </c>
      <c r="E98" t="e">
        <f t="shared" si="8"/>
        <v>#N/A</v>
      </c>
    </row>
    <row r="99" spans="1:5">
      <c r="A99" s="1">
        <v>8002047</v>
      </c>
      <c r="B99" s="1">
        <v>71010</v>
      </c>
      <c r="C99">
        <f t="shared" si="7"/>
        <v>2</v>
      </c>
      <c r="D99" t="str">
        <f t="shared" si="5"/>
        <v>生物科学与技术学院</v>
      </c>
      <c r="E99" t="e">
        <f t="shared" si="8"/>
        <v>#N/A</v>
      </c>
    </row>
    <row r="100" spans="1:5">
      <c r="A100" s="1">
        <v>8002029</v>
      </c>
      <c r="B100" s="1" t="s">
        <v>1470</v>
      </c>
      <c r="C100">
        <f t="shared" si="7"/>
        <v>2</v>
      </c>
      <c r="D100" t="str">
        <f t="shared" si="5"/>
        <v>生物科学与技术学院</v>
      </c>
      <c r="E100" t="e">
        <f t="shared" si="8"/>
        <v>#N/A</v>
      </c>
    </row>
    <row r="101" spans="1:5">
      <c r="A101" s="1">
        <v>8001009</v>
      </c>
      <c r="B101" s="1">
        <v>71300</v>
      </c>
      <c r="C101">
        <f t="shared" si="7"/>
        <v>1</v>
      </c>
      <c r="D101" t="str">
        <f t="shared" si="5"/>
        <v>林学院</v>
      </c>
      <c r="E101" t="e">
        <f t="shared" si="8"/>
        <v>#N/A</v>
      </c>
    </row>
    <row r="102" spans="1:5">
      <c r="A102" s="1">
        <v>8001017</v>
      </c>
      <c r="B102" s="1">
        <v>71300</v>
      </c>
      <c r="C102">
        <f t="shared" si="7"/>
        <v>1</v>
      </c>
      <c r="D102" t="str">
        <f t="shared" si="5"/>
        <v>林学院</v>
      </c>
      <c r="E102" t="e">
        <f t="shared" si="8"/>
        <v>#N/A</v>
      </c>
    </row>
    <row r="103" spans="1:5">
      <c r="A103" s="1">
        <v>8001018</v>
      </c>
      <c r="B103" s="1">
        <v>71300</v>
      </c>
      <c r="C103">
        <f t="shared" si="7"/>
        <v>1</v>
      </c>
      <c r="D103" t="str">
        <f t="shared" si="5"/>
        <v>林学院</v>
      </c>
      <c r="E103" t="e">
        <f t="shared" si="8"/>
        <v>#N/A</v>
      </c>
    </row>
    <row r="104" spans="1:5">
      <c r="A104" s="1">
        <v>8001021</v>
      </c>
      <c r="B104" s="1">
        <v>71300</v>
      </c>
      <c r="C104">
        <f t="shared" si="7"/>
        <v>1</v>
      </c>
      <c r="D104" t="str">
        <f t="shared" si="5"/>
        <v>林学院</v>
      </c>
      <c r="E104" t="str">
        <f t="shared" si="8"/>
        <v>生态学</v>
      </c>
    </row>
    <row r="105" spans="1:5">
      <c r="A105" s="1">
        <v>8001031</v>
      </c>
      <c r="B105" s="1">
        <v>71300</v>
      </c>
      <c r="C105">
        <f t="shared" si="7"/>
        <v>1</v>
      </c>
      <c r="D105" t="str">
        <f t="shared" si="5"/>
        <v>林学院</v>
      </c>
      <c r="E105" t="e">
        <f t="shared" si="8"/>
        <v>#N/A</v>
      </c>
    </row>
    <row r="106" spans="1:5">
      <c r="A106" s="1">
        <v>8001035</v>
      </c>
      <c r="B106" s="1">
        <v>71300</v>
      </c>
      <c r="C106">
        <f t="shared" si="7"/>
        <v>1</v>
      </c>
      <c r="D106" t="str">
        <f t="shared" si="5"/>
        <v>林学院</v>
      </c>
      <c r="E106" t="e">
        <f t="shared" si="8"/>
        <v>#N/A</v>
      </c>
    </row>
    <row r="107" spans="1:5">
      <c r="A107" s="1">
        <v>8001036</v>
      </c>
      <c r="B107" s="1">
        <v>71300</v>
      </c>
      <c r="C107">
        <f t="shared" si="7"/>
        <v>1</v>
      </c>
      <c r="D107" t="str">
        <f t="shared" si="5"/>
        <v>林学院</v>
      </c>
      <c r="E107" t="e">
        <f t="shared" si="8"/>
        <v>#N/A</v>
      </c>
    </row>
    <row r="108" spans="1:5">
      <c r="A108" s="1">
        <v>8001053</v>
      </c>
      <c r="B108" s="1">
        <v>71300</v>
      </c>
      <c r="C108">
        <f t="shared" si="7"/>
        <v>1</v>
      </c>
      <c r="D108" t="str">
        <f t="shared" si="5"/>
        <v>林学院</v>
      </c>
      <c r="E108" t="e">
        <f t="shared" si="8"/>
        <v>#N/A</v>
      </c>
    </row>
    <row r="109" spans="1:5">
      <c r="A109" s="1">
        <v>8001060</v>
      </c>
      <c r="B109" s="1">
        <v>71300</v>
      </c>
      <c r="C109">
        <f t="shared" si="7"/>
        <v>1</v>
      </c>
      <c r="D109" t="str">
        <f t="shared" si="5"/>
        <v>林学院</v>
      </c>
      <c r="E109" t="e">
        <f t="shared" si="8"/>
        <v>#N/A</v>
      </c>
    </row>
    <row r="110" spans="1:5">
      <c r="A110" s="1">
        <v>8001063</v>
      </c>
      <c r="B110" s="1">
        <v>71300</v>
      </c>
      <c r="C110">
        <f t="shared" si="7"/>
        <v>1</v>
      </c>
      <c r="D110" t="str">
        <f t="shared" si="5"/>
        <v>林学院</v>
      </c>
      <c r="E110" t="e">
        <f t="shared" si="8"/>
        <v>#N/A</v>
      </c>
    </row>
    <row r="111" spans="1:5">
      <c r="A111" s="1">
        <v>8001071</v>
      </c>
      <c r="B111" s="1">
        <v>71300</v>
      </c>
      <c r="C111">
        <f t="shared" si="7"/>
        <v>1</v>
      </c>
      <c r="D111" t="str">
        <f t="shared" si="5"/>
        <v>林学院</v>
      </c>
      <c r="E111" t="e">
        <f t="shared" si="8"/>
        <v>#N/A</v>
      </c>
    </row>
    <row r="112" spans="1:5">
      <c r="A112" s="1">
        <v>8001083</v>
      </c>
      <c r="B112" s="1">
        <v>71300</v>
      </c>
      <c r="C112">
        <f t="shared" si="7"/>
        <v>1</v>
      </c>
      <c r="D112" t="str">
        <f t="shared" si="5"/>
        <v>林学院</v>
      </c>
      <c r="E112" t="e">
        <f t="shared" si="8"/>
        <v>#N/A</v>
      </c>
    </row>
    <row r="113" spans="1:5">
      <c r="A113" s="1">
        <v>8001084</v>
      </c>
      <c r="B113" s="1">
        <v>71300</v>
      </c>
      <c r="C113">
        <f t="shared" si="7"/>
        <v>1</v>
      </c>
      <c r="D113" t="str">
        <f t="shared" si="5"/>
        <v>林学院</v>
      </c>
      <c r="E113" t="e">
        <f t="shared" si="8"/>
        <v>#N/A</v>
      </c>
    </row>
    <row r="114" spans="1:5">
      <c r="A114" s="1">
        <v>8003011</v>
      </c>
      <c r="B114" s="1">
        <v>80201</v>
      </c>
      <c r="C114">
        <f t="shared" si="7"/>
        <v>3</v>
      </c>
      <c r="D114" t="str">
        <f t="shared" si="5"/>
        <v>工学院</v>
      </c>
      <c r="E114" t="e">
        <f t="shared" si="8"/>
        <v>#N/A</v>
      </c>
    </row>
    <row r="115" spans="1:5">
      <c r="A115" s="1">
        <v>8003030</v>
      </c>
      <c r="B115" s="1">
        <v>80201</v>
      </c>
      <c r="C115">
        <f t="shared" si="7"/>
        <v>3</v>
      </c>
      <c r="D115" t="str">
        <f t="shared" si="5"/>
        <v>工学院</v>
      </c>
      <c r="E115" t="e">
        <f t="shared" si="8"/>
        <v>#N/A</v>
      </c>
    </row>
    <row r="116" spans="1:5">
      <c r="A116" s="1">
        <v>8003038</v>
      </c>
      <c r="B116" s="1">
        <v>80201</v>
      </c>
      <c r="C116">
        <f t="shared" si="7"/>
        <v>3</v>
      </c>
      <c r="D116" t="str">
        <f t="shared" si="5"/>
        <v>工学院</v>
      </c>
      <c r="E116" t="e">
        <f t="shared" si="8"/>
        <v>#N/A</v>
      </c>
    </row>
    <row r="117" spans="1:5">
      <c r="A117" s="1">
        <v>8003037</v>
      </c>
      <c r="B117" s="1">
        <v>80202</v>
      </c>
      <c r="C117">
        <f t="shared" si="7"/>
        <v>3</v>
      </c>
      <c r="D117" t="str">
        <f t="shared" si="5"/>
        <v>工学院</v>
      </c>
      <c r="E117" t="e">
        <f t="shared" si="8"/>
        <v>#N/A</v>
      </c>
    </row>
    <row r="118" spans="1:5">
      <c r="A118" s="1">
        <v>8003040</v>
      </c>
      <c r="B118" s="1">
        <v>80202</v>
      </c>
      <c r="C118">
        <f t="shared" si="7"/>
        <v>3</v>
      </c>
      <c r="D118" t="str">
        <f t="shared" si="5"/>
        <v>工学院</v>
      </c>
      <c r="E118" t="e">
        <f t="shared" si="8"/>
        <v>#N/A</v>
      </c>
    </row>
    <row r="119" spans="1:5">
      <c r="A119" s="1">
        <v>8003042</v>
      </c>
      <c r="B119" s="1">
        <v>80202</v>
      </c>
      <c r="C119">
        <f t="shared" si="7"/>
        <v>3</v>
      </c>
      <c r="D119" t="str">
        <f t="shared" si="5"/>
        <v>工学院</v>
      </c>
      <c r="E119" t="e">
        <f t="shared" si="8"/>
        <v>#N/A</v>
      </c>
    </row>
    <row r="120" spans="1:5">
      <c r="A120" s="1">
        <v>8003049</v>
      </c>
      <c r="B120" s="1">
        <v>80202</v>
      </c>
      <c r="C120">
        <f t="shared" si="7"/>
        <v>3</v>
      </c>
      <c r="D120" t="str">
        <f t="shared" si="5"/>
        <v>工学院</v>
      </c>
      <c r="E120" t="e">
        <f t="shared" si="8"/>
        <v>#N/A</v>
      </c>
    </row>
    <row r="121" spans="1:5">
      <c r="A121" s="1">
        <v>8003007</v>
      </c>
      <c r="B121" s="1">
        <v>80203</v>
      </c>
      <c r="C121">
        <f t="shared" si="7"/>
        <v>3</v>
      </c>
      <c r="D121" t="str">
        <f t="shared" si="5"/>
        <v>工学院</v>
      </c>
      <c r="E121" t="e">
        <f t="shared" si="8"/>
        <v>#N/A</v>
      </c>
    </row>
    <row r="122" spans="1:5">
      <c r="A122" s="1">
        <v>8003009</v>
      </c>
      <c r="B122" s="1">
        <v>80203</v>
      </c>
      <c r="C122">
        <f t="shared" si="7"/>
        <v>3</v>
      </c>
      <c r="D122" t="str">
        <f t="shared" si="5"/>
        <v>工学院</v>
      </c>
      <c r="E122" t="str">
        <f t="shared" si="8"/>
        <v>机械制造及其自动化</v>
      </c>
    </row>
    <row r="123" spans="1:5">
      <c r="A123" s="1">
        <v>8003013</v>
      </c>
      <c r="B123" s="1">
        <v>80203</v>
      </c>
      <c r="C123">
        <f t="shared" si="7"/>
        <v>3</v>
      </c>
      <c r="D123" t="str">
        <f t="shared" si="5"/>
        <v>工学院</v>
      </c>
      <c r="E123" t="e">
        <f t="shared" si="8"/>
        <v>#N/A</v>
      </c>
    </row>
    <row r="124" spans="1:5">
      <c r="A124" s="1">
        <v>8003026</v>
      </c>
      <c r="B124" s="1">
        <v>80203</v>
      </c>
      <c r="C124">
        <f t="shared" si="7"/>
        <v>3</v>
      </c>
      <c r="D124" t="str">
        <f t="shared" si="5"/>
        <v>工学院</v>
      </c>
      <c r="E124" t="e">
        <f t="shared" si="8"/>
        <v>#N/A</v>
      </c>
    </row>
    <row r="125" spans="1:5">
      <c r="A125" s="1">
        <v>8003045</v>
      </c>
      <c r="B125" s="1">
        <v>80203</v>
      </c>
      <c r="C125">
        <f t="shared" si="7"/>
        <v>3</v>
      </c>
      <c r="D125" t="str">
        <f t="shared" si="5"/>
        <v>工学院</v>
      </c>
      <c r="E125" t="e">
        <f t="shared" si="8"/>
        <v>#N/A</v>
      </c>
    </row>
    <row r="126" spans="1:5">
      <c r="A126" s="1">
        <v>8003050</v>
      </c>
      <c r="B126" s="1">
        <v>80203</v>
      </c>
      <c r="C126">
        <f t="shared" si="7"/>
        <v>3</v>
      </c>
      <c r="D126" t="str">
        <f t="shared" si="5"/>
        <v>工学院</v>
      </c>
      <c r="E126" t="e">
        <f t="shared" si="8"/>
        <v>#N/A</v>
      </c>
    </row>
    <row r="127" spans="1:5">
      <c r="A127" s="1">
        <v>8003017</v>
      </c>
      <c r="B127" s="1">
        <v>80204</v>
      </c>
      <c r="C127">
        <f t="shared" si="7"/>
        <v>3</v>
      </c>
      <c r="D127" t="str">
        <f t="shared" si="5"/>
        <v>工学院</v>
      </c>
      <c r="E127" t="e">
        <f t="shared" si="8"/>
        <v>#N/A</v>
      </c>
    </row>
    <row r="128" spans="1:5">
      <c r="A128" s="1">
        <v>8003020</v>
      </c>
      <c r="B128" s="1">
        <v>80204</v>
      </c>
      <c r="C128">
        <f t="shared" si="7"/>
        <v>3</v>
      </c>
      <c r="D128" t="str">
        <f t="shared" si="5"/>
        <v>工学院</v>
      </c>
      <c r="E128" t="e">
        <f t="shared" si="8"/>
        <v>#N/A</v>
      </c>
    </row>
    <row r="129" spans="1:5">
      <c r="A129" s="1">
        <v>8003003</v>
      </c>
      <c r="B129" s="1">
        <v>82901</v>
      </c>
      <c r="C129">
        <f t="shared" si="7"/>
        <v>3</v>
      </c>
      <c r="D129" t="str">
        <f t="shared" si="5"/>
        <v>工学院</v>
      </c>
      <c r="E129" t="str">
        <f t="shared" si="8"/>
        <v>森林工程</v>
      </c>
    </row>
    <row r="130" spans="1:5">
      <c r="A130" s="1">
        <v>8003004</v>
      </c>
      <c r="B130" s="1">
        <v>82901</v>
      </c>
      <c r="C130">
        <f t="shared" si="7"/>
        <v>3</v>
      </c>
      <c r="D130" t="str">
        <f t="shared" ref="D130:D193" si="9">VLOOKUP(B130,$G:$I,3,0)</f>
        <v>工学院</v>
      </c>
      <c r="E130" t="e">
        <f t="shared" si="8"/>
        <v>#N/A</v>
      </c>
    </row>
    <row r="131" spans="1:5">
      <c r="A131" s="1">
        <v>8003005</v>
      </c>
      <c r="B131" s="1">
        <v>82901</v>
      </c>
      <c r="C131">
        <f t="shared" ref="C131:C194" si="10">VLOOKUP(B131,G:H,2,0)</f>
        <v>3</v>
      </c>
      <c r="D131" t="str">
        <f t="shared" si="9"/>
        <v>工学院</v>
      </c>
      <c r="E131" t="e">
        <f t="shared" ref="E131:E194" si="11">VLOOKUP(A131,$N:$P,3,0)</f>
        <v>#N/A</v>
      </c>
    </row>
    <row r="132" spans="1:5">
      <c r="A132" s="1">
        <v>8003024</v>
      </c>
      <c r="B132" s="1">
        <v>82901</v>
      </c>
      <c r="C132">
        <f t="shared" si="10"/>
        <v>3</v>
      </c>
      <c r="D132" t="str">
        <f t="shared" si="9"/>
        <v>工学院</v>
      </c>
      <c r="E132" t="e">
        <f t="shared" si="11"/>
        <v>#N/A</v>
      </c>
    </row>
    <row r="133" spans="1:5">
      <c r="A133" s="1">
        <v>8003034</v>
      </c>
      <c r="B133" s="1">
        <v>82901</v>
      </c>
      <c r="C133">
        <f t="shared" si="10"/>
        <v>3</v>
      </c>
      <c r="D133" t="str">
        <f t="shared" si="9"/>
        <v>工学院</v>
      </c>
      <c r="E133" t="e">
        <f t="shared" si="11"/>
        <v>#N/A</v>
      </c>
    </row>
    <row r="134" spans="1:5">
      <c r="A134" s="1">
        <v>8003039</v>
      </c>
      <c r="B134" s="1">
        <v>82901</v>
      </c>
      <c r="C134">
        <f t="shared" si="10"/>
        <v>3</v>
      </c>
      <c r="D134" t="str">
        <f t="shared" si="9"/>
        <v>工学院</v>
      </c>
      <c r="E134" t="e">
        <f t="shared" si="11"/>
        <v>#N/A</v>
      </c>
    </row>
    <row r="135" spans="1:5">
      <c r="A135" s="1">
        <v>8005048</v>
      </c>
      <c r="B135" s="1">
        <v>82902</v>
      </c>
      <c r="C135">
        <f t="shared" si="10"/>
        <v>5</v>
      </c>
      <c r="D135" t="str">
        <f t="shared" si="9"/>
        <v>材料学院</v>
      </c>
      <c r="E135" t="e">
        <f t="shared" si="11"/>
        <v>#N/A</v>
      </c>
    </row>
    <row r="136" spans="1:5">
      <c r="A136" s="1">
        <v>8005051</v>
      </c>
      <c r="B136" s="1">
        <v>82902</v>
      </c>
      <c r="C136">
        <f t="shared" si="10"/>
        <v>5</v>
      </c>
      <c r="D136" t="str">
        <f t="shared" si="9"/>
        <v>材料学院</v>
      </c>
      <c r="E136" t="e">
        <f t="shared" si="11"/>
        <v>#N/A</v>
      </c>
    </row>
    <row r="137" spans="1:5">
      <c r="A137" s="1">
        <v>8005052</v>
      </c>
      <c r="B137" s="1">
        <v>82902</v>
      </c>
      <c r="C137">
        <f t="shared" si="10"/>
        <v>5</v>
      </c>
      <c r="D137" t="str">
        <f t="shared" si="9"/>
        <v>材料学院</v>
      </c>
      <c r="E137" t="str">
        <f t="shared" si="11"/>
        <v>木材科学与技术</v>
      </c>
    </row>
    <row r="138" spans="1:5">
      <c r="A138" s="1">
        <v>8005063</v>
      </c>
      <c r="B138" s="1">
        <v>82902</v>
      </c>
      <c r="C138">
        <f t="shared" si="10"/>
        <v>5</v>
      </c>
      <c r="D138" t="str">
        <f t="shared" si="9"/>
        <v>材料学院</v>
      </c>
      <c r="E138" t="e">
        <f t="shared" si="11"/>
        <v>#N/A</v>
      </c>
    </row>
    <row r="139" spans="1:5">
      <c r="A139" s="1">
        <v>8005005</v>
      </c>
      <c r="B139" s="1">
        <v>82903</v>
      </c>
      <c r="C139">
        <f t="shared" si="10"/>
        <v>5</v>
      </c>
      <c r="D139" t="str">
        <f t="shared" si="9"/>
        <v>材料学院</v>
      </c>
      <c r="E139" t="e">
        <f t="shared" si="11"/>
        <v>#N/A</v>
      </c>
    </row>
    <row r="140" spans="1:5">
      <c r="A140" s="1">
        <v>8005009</v>
      </c>
      <c r="B140" s="1">
        <v>82903</v>
      </c>
      <c r="C140">
        <f t="shared" si="10"/>
        <v>5</v>
      </c>
      <c r="D140" t="str">
        <f t="shared" si="9"/>
        <v>材料学院</v>
      </c>
      <c r="E140" t="e">
        <f t="shared" si="11"/>
        <v>#N/A</v>
      </c>
    </row>
    <row r="141" spans="1:5">
      <c r="A141" s="1">
        <v>8005011</v>
      </c>
      <c r="B141" s="1">
        <v>82903</v>
      </c>
      <c r="C141">
        <f t="shared" si="10"/>
        <v>5</v>
      </c>
      <c r="D141" t="str">
        <f t="shared" si="9"/>
        <v>材料学院</v>
      </c>
      <c r="E141" t="e">
        <f t="shared" si="11"/>
        <v>#N/A</v>
      </c>
    </row>
    <row r="142" spans="1:5">
      <c r="A142" s="1">
        <v>8005015</v>
      </c>
      <c r="B142" s="1">
        <v>82903</v>
      </c>
      <c r="C142">
        <f t="shared" si="10"/>
        <v>5</v>
      </c>
      <c r="D142" t="str">
        <f t="shared" si="9"/>
        <v>材料学院</v>
      </c>
      <c r="E142" t="str">
        <f t="shared" si="11"/>
        <v>林产化学加工工程</v>
      </c>
    </row>
    <row r="143" spans="1:5">
      <c r="A143" s="1">
        <v>8005017</v>
      </c>
      <c r="B143" s="1">
        <v>82903</v>
      </c>
      <c r="C143">
        <f t="shared" si="10"/>
        <v>5</v>
      </c>
      <c r="D143" t="str">
        <f t="shared" si="9"/>
        <v>材料学院</v>
      </c>
      <c r="E143" t="e">
        <f t="shared" si="11"/>
        <v>#N/A</v>
      </c>
    </row>
    <row r="144" spans="1:5">
      <c r="A144" s="1">
        <v>8005019</v>
      </c>
      <c r="B144" s="1">
        <v>82903</v>
      </c>
      <c r="C144">
        <f t="shared" si="10"/>
        <v>5</v>
      </c>
      <c r="D144" t="str">
        <f t="shared" si="9"/>
        <v>材料学院</v>
      </c>
      <c r="E144" t="e">
        <f t="shared" si="11"/>
        <v>#N/A</v>
      </c>
    </row>
    <row r="145" spans="1:5">
      <c r="A145" s="1">
        <v>8005020</v>
      </c>
      <c r="B145" s="1">
        <v>82903</v>
      </c>
      <c r="C145">
        <f t="shared" si="10"/>
        <v>5</v>
      </c>
      <c r="D145" t="str">
        <f t="shared" si="9"/>
        <v>材料学院</v>
      </c>
      <c r="E145" t="e">
        <f t="shared" si="11"/>
        <v>#N/A</v>
      </c>
    </row>
    <row r="146" spans="1:5">
      <c r="A146" s="1">
        <v>8005022</v>
      </c>
      <c r="B146" s="1">
        <v>82903</v>
      </c>
      <c r="C146">
        <f t="shared" si="10"/>
        <v>5</v>
      </c>
      <c r="D146" t="str">
        <f t="shared" si="9"/>
        <v>材料学院</v>
      </c>
      <c r="E146" t="e">
        <f t="shared" si="11"/>
        <v>#N/A</v>
      </c>
    </row>
    <row r="147" spans="1:5">
      <c r="A147" s="1">
        <v>8005023</v>
      </c>
      <c r="B147" s="1">
        <v>82903</v>
      </c>
      <c r="C147">
        <f t="shared" si="10"/>
        <v>5</v>
      </c>
      <c r="D147" t="str">
        <f t="shared" si="9"/>
        <v>材料学院</v>
      </c>
      <c r="E147" t="e">
        <f t="shared" si="11"/>
        <v>#N/A</v>
      </c>
    </row>
    <row r="148" spans="1:5">
      <c r="A148" s="1">
        <v>8005025</v>
      </c>
      <c r="B148" s="1">
        <v>82903</v>
      </c>
      <c r="C148">
        <f t="shared" si="10"/>
        <v>5</v>
      </c>
      <c r="D148" t="str">
        <f t="shared" si="9"/>
        <v>材料学院</v>
      </c>
      <c r="E148" t="e">
        <f t="shared" si="11"/>
        <v>#N/A</v>
      </c>
    </row>
    <row r="149" spans="1:5">
      <c r="A149" s="1">
        <v>8005026</v>
      </c>
      <c r="B149" s="1">
        <v>82903</v>
      </c>
      <c r="C149">
        <f t="shared" si="10"/>
        <v>5</v>
      </c>
      <c r="D149" t="str">
        <f t="shared" si="9"/>
        <v>材料学院</v>
      </c>
      <c r="E149" t="e">
        <f t="shared" si="11"/>
        <v>#N/A</v>
      </c>
    </row>
    <row r="150" spans="1:5">
      <c r="A150" s="1">
        <v>8005029</v>
      </c>
      <c r="B150" s="1">
        <v>82903</v>
      </c>
      <c r="C150">
        <f t="shared" si="10"/>
        <v>5</v>
      </c>
      <c r="D150" t="str">
        <f t="shared" si="9"/>
        <v>材料学院</v>
      </c>
      <c r="E150" t="e">
        <f t="shared" si="11"/>
        <v>#N/A</v>
      </c>
    </row>
    <row r="151" spans="1:5">
      <c r="A151" s="1">
        <v>8005035</v>
      </c>
      <c r="B151" s="1">
        <v>82903</v>
      </c>
      <c r="C151">
        <f t="shared" si="10"/>
        <v>5</v>
      </c>
      <c r="D151" t="str">
        <f t="shared" si="9"/>
        <v>材料学院</v>
      </c>
      <c r="E151" t="e">
        <f t="shared" si="11"/>
        <v>#N/A</v>
      </c>
    </row>
    <row r="152" spans="1:5">
      <c r="A152" s="1">
        <v>8005037</v>
      </c>
      <c r="B152" s="1">
        <v>82903</v>
      </c>
      <c r="C152">
        <f t="shared" si="10"/>
        <v>5</v>
      </c>
      <c r="D152" t="str">
        <f t="shared" si="9"/>
        <v>材料学院</v>
      </c>
      <c r="E152" t="e">
        <f t="shared" si="11"/>
        <v>#N/A</v>
      </c>
    </row>
    <row r="153" spans="1:5">
      <c r="A153" s="1">
        <v>8005038</v>
      </c>
      <c r="B153" s="1">
        <v>82903</v>
      </c>
      <c r="C153">
        <f t="shared" si="10"/>
        <v>5</v>
      </c>
      <c r="D153" t="str">
        <f t="shared" si="9"/>
        <v>材料学院</v>
      </c>
      <c r="E153" t="e">
        <f t="shared" si="11"/>
        <v>#N/A</v>
      </c>
    </row>
    <row r="154" spans="1:5">
      <c r="A154" s="1">
        <v>8005041</v>
      </c>
      <c r="B154" s="1">
        <v>82903</v>
      </c>
      <c r="C154">
        <f t="shared" si="10"/>
        <v>5</v>
      </c>
      <c r="D154" t="str">
        <f t="shared" si="9"/>
        <v>材料学院</v>
      </c>
      <c r="E154" t="e">
        <f t="shared" si="11"/>
        <v>#N/A</v>
      </c>
    </row>
    <row r="155" spans="1:5">
      <c r="A155" s="1">
        <v>8005046</v>
      </c>
      <c r="B155" s="1">
        <v>82903</v>
      </c>
      <c r="C155">
        <f t="shared" si="10"/>
        <v>5</v>
      </c>
      <c r="D155" t="str">
        <f t="shared" si="9"/>
        <v>材料学院</v>
      </c>
      <c r="E155" t="e">
        <f t="shared" si="11"/>
        <v>#N/A</v>
      </c>
    </row>
    <row r="156" spans="1:5">
      <c r="A156" s="1">
        <v>8005049</v>
      </c>
      <c r="B156" s="1">
        <v>82903</v>
      </c>
      <c r="C156">
        <f t="shared" si="10"/>
        <v>5</v>
      </c>
      <c r="D156" t="str">
        <f t="shared" si="9"/>
        <v>材料学院</v>
      </c>
      <c r="E156" t="e">
        <f t="shared" si="11"/>
        <v>#N/A</v>
      </c>
    </row>
    <row r="157" spans="1:5">
      <c r="A157" s="1">
        <v>8005050</v>
      </c>
      <c r="B157" s="1">
        <v>82903</v>
      </c>
      <c r="C157">
        <f t="shared" si="10"/>
        <v>5</v>
      </c>
      <c r="D157" t="str">
        <f t="shared" si="9"/>
        <v>材料学院</v>
      </c>
      <c r="E157" t="e">
        <f t="shared" si="11"/>
        <v>#N/A</v>
      </c>
    </row>
    <row r="158" spans="1:5">
      <c r="A158" s="1">
        <v>8005058</v>
      </c>
      <c r="B158" s="1">
        <v>82903</v>
      </c>
      <c r="C158">
        <f t="shared" si="10"/>
        <v>5</v>
      </c>
      <c r="D158" t="str">
        <f t="shared" si="9"/>
        <v>材料学院</v>
      </c>
      <c r="E158" t="e">
        <f t="shared" si="11"/>
        <v>#N/A</v>
      </c>
    </row>
    <row r="159" spans="1:5">
      <c r="A159" s="1">
        <v>8005059</v>
      </c>
      <c r="B159" s="1">
        <v>82903</v>
      </c>
      <c r="C159">
        <f t="shared" si="10"/>
        <v>5</v>
      </c>
      <c r="D159" t="str">
        <f t="shared" si="9"/>
        <v>材料学院</v>
      </c>
      <c r="E159" t="e">
        <f t="shared" si="11"/>
        <v>#N/A</v>
      </c>
    </row>
    <row r="160" spans="1:5">
      <c r="A160" s="1">
        <v>8005061</v>
      </c>
      <c r="B160" s="1">
        <v>82903</v>
      </c>
      <c r="C160">
        <f t="shared" si="10"/>
        <v>5</v>
      </c>
      <c r="D160" t="str">
        <f t="shared" si="9"/>
        <v>材料学院</v>
      </c>
      <c r="E160" t="e">
        <f t="shared" si="11"/>
        <v>#N/A</v>
      </c>
    </row>
    <row r="161" spans="1:5">
      <c r="A161" s="1">
        <v>8003028</v>
      </c>
      <c r="B161" s="1" t="s">
        <v>1479</v>
      </c>
      <c r="C161">
        <f t="shared" si="10"/>
        <v>3</v>
      </c>
      <c r="D161" t="str">
        <f t="shared" si="9"/>
        <v>工学院</v>
      </c>
      <c r="E161" t="e">
        <f t="shared" si="11"/>
        <v>#N/A</v>
      </c>
    </row>
    <row r="162" spans="1:5">
      <c r="A162" s="1">
        <v>8013004</v>
      </c>
      <c r="B162" s="1">
        <v>83000</v>
      </c>
      <c r="C162">
        <f t="shared" si="10"/>
        <v>13</v>
      </c>
      <c r="D162" t="str">
        <f t="shared" si="9"/>
        <v>环境科学与工程学院</v>
      </c>
      <c r="E162" t="e">
        <f t="shared" si="11"/>
        <v>#N/A</v>
      </c>
    </row>
    <row r="163" spans="1:5">
      <c r="A163" s="1">
        <v>8013005</v>
      </c>
      <c r="B163" s="1">
        <v>83000</v>
      </c>
      <c r="C163">
        <f t="shared" si="10"/>
        <v>13</v>
      </c>
      <c r="D163" t="str">
        <f t="shared" si="9"/>
        <v>环境科学与工程学院</v>
      </c>
      <c r="E163" t="e">
        <f t="shared" si="11"/>
        <v>#N/A</v>
      </c>
    </row>
    <row r="164" spans="1:5">
      <c r="A164" s="1">
        <v>8013006</v>
      </c>
      <c r="B164" s="1">
        <v>83000</v>
      </c>
      <c r="C164">
        <f t="shared" si="10"/>
        <v>13</v>
      </c>
      <c r="D164" t="str">
        <f t="shared" si="9"/>
        <v>环境科学与工程学院</v>
      </c>
      <c r="E164" t="e">
        <f t="shared" si="11"/>
        <v>#N/A</v>
      </c>
    </row>
    <row r="165" spans="1:5">
      <c r="A165" s="1">
        <v>8013007</v>
      </c>
      <c r="B165" s="1">
        <v>83000</v>
      </c>
      <c r="C165">
        <f t="shared" si="10"/>
        <v>13</v>
      </c>
      <c r="D165" t="str">
        <f t="shared" si="9"/>
        <v>环境科学与工程学院</v>
      </c>
      <c r="E165" t="e">
        <f t="shared" si="11"/>
        <v>#N/A</v>
      </c>
    </row>
    <row r="166" spans="1:5">
      <c r="A166" s="1">
        <v>8013008</v>
      </c>
      <c r="B166" s="1">
        <v>83000</v>
      </c>
      <c r="C166">
        <f t="shared" si="10"/>
        <v>13</v>
      </c>
      <c r="D166" t="str">
        <f t="shared" si="9"/>
        <v>环境科学与工程学院</v>
      </c>
      <c r="E166" t="e">
        <f t="shared" si="11"/>
        <v>#N/A</v>
      </c>
    </row>
    <row r="167" spans="1:5">
      <c r="A167" s="1">
        <v>8013009</v>
      </c>
      <c r="B167" s="1">
        <v>83000</v>
      </c>
      <c r="C167">
        <f t="shared" si="10"/>
        <v>13</v>
      </c>
      <c r="D167" t="str">
        <f t="shared" si="9"/>
        <v>环境科学与工程学院</v>
      </c>
      <c r="E167" t="e">
        <f t="shared" si="11"/>
        <v>#N/A</v>
      </c>
    </row>
    <row r="168" spans="1:5">
      <c r="A168" s="1">
        <v>8013010</v>
      </c>
      <c r="B168" s="1">
        <v>83000</v>
      </c>
      <c r="C168">
        <f t="shared" si="10"/>
        <v>13</v>
      </c>
      <c r="D168" t="str">
        <f t="shared" si="9"/>
        <v>环境科学与工程学院</v>
      </c>
      <c r="E168" t="e">
        <f t="shared" si="11"/>
        <v>#N/A</v>
      </c>
    </row>
    <row r="169" spans="1:5">
      <c r="A169" s="1">
        <v>8013011</v>
      </c>
      <c r="B169" s="1">
        <v>83000</v>
      </c>
      <c r="C169">
        <f t="shared" si="10"/>
        <v>13</v>
      </c>
      <c r="D169" t="str">
        <f t="shared" si="9"/>
        <v>环境科学与工程学院</v>
      </c>
      <c r="E169" t="str">
        <f t="shared" si="11"/>
        <v>环境科学与工程</v>
      </c>
    </row>
    <row r="170" spans="1:5">
      <c r="A170" s="1">
        <v>8013013</v>
      </c>
      <c r="B170" s="1">
        <v>83000</v>
      </c>
      <c r="C170">
        <f t="shared" si="10"/>
        <v>13</v>
      </c>
      <c r="D170" t="str">
        <f t="shared" si="9"/>
        <v>环境科学与工程学院</v>
      </c>
      <c r="E170" t="e">
        <f t="shared" si="11"/>
        <v>#N/A</v>
      </c>
    </row>
    <row r="171" spans="1:5">
      <c r="A171" s="1">
        <v>8013014</v>
      </c>
      <c r="B171" s="1">
        <v>83000</v>
      </c>
      <c r="C171">
        <f t="shared" si="10"/>
        <v>13</v>
      </c>
      <c r="D171" t="str">
        <f t="shared" si="9"/>
        <v>环境科学与工程学院</v>
      </c>
      <c r="E171" t="e">
        <f t="shared" si="11"/>
        <v>#N/A</v>
      </c>
    </row>
    <row r="172" spans="1:5">
      <c r="A172" s="1">
        <v>8013015</v>
      </c>
      <c r="B172" s="1">
        <v>83000</v>
      </c>
      <c r="C172">
        <f t="shared" si="10"/>
        <v>13</v>
      </c>
      <c r="D172" t="str">
        <f t="shared" si="9"/>
        <v>环境科学与工程学院</v>
      </c>
      <c r="E172" t="e">
        <f t="shared" si="11"/>
        <v>#N/A</v>
      </c>
    </row>
    <row r="173" spans="1:5">
      <c r="A173" s="1">
        <v>8013016</v>
      </c>
      <c r="B173" s="1">
        <v>83000</v>
      </c>
      <c r="C173">
        <f t="shared" si="10"/>
        <v>13</v>
      </c>
      <c r="D173" t="str">
        <f t="shared" si="9"/>
        <v>环境科学与工程学院</v>
      </c>
      <c r="E173" t="e">
        <f t="shared" si="11"/>
        <v>#N/A</v>
      </c>
    </row>
    <row r="174" spans="1:5">
      <c r="A174" s="1">
        <v>8013017</v>
      </c>
      <c r="B174" s="1">
        <v>83000</v>
      </c>
      <c r="C174">
        <f t="shared" si="10"/>
        <v>13</v>
      </c>
      <c r="D174" t="str">
        <f t="shared" si="9"/>
        <v>环境科学与工程学院</v>
      </c>
      <c r="E174" t="e">
        <f t="shared" si="11"/>
        <v>#N/A</v>
      </c>
    </row>
    <row r="175" spans="1:5">
      <c r="A175" s="1">
        <v>8013018</v>
      </c>
      <c r="B175" s="1">
        <v>83000</v>
      </c>
      <c r="C175">
        <f t="shared" si="10"/>
        <v>13</v>
      </c>
      <c r="D175" t="str">
        <f t="shared" si="9"/>
        <v>环境科学与工程学院</v>
      </c>
      <c r="E175" t="e">
        <f t="shared" si="11"/>
        <v>#N/A</v>
      </c>
    </row>
    <row r="176" spans="1:5">
      <c r="A176" s="1">
        <v>8013019</v>
      </c>
      <c r="B176" s="1">
        <v>83000</v>
      </c>
      <c r="C176">
        <f t="shared" si="10"/>
        <v>13</v>
      </c>
      <c r="D176" t="str">
        <f t="shared" si="9"/>
        <v>环境科学与工程学院</v>
      </c>
      <c r="E176" t="e">
        <f t="shared" si="11"/>
        <v>#N/A</v>
      </c>
    </row>
    <row r="177" spans="1:5">
      <c r="A177" s="1">
        <v>8013020</v>
      </c>
      <c r="B177" s="1">
        <v>83000</v>
      </c>
      <c r="C177">
        <f t="shared" si="10"/>
        <v>13</v>
      </c>
      <c r="D177" t="str">
        <f t="shared" si="9"/>
        <v>环境科学与工程学院</v>
      </c>
      <c r="E177" t="e">
        <f t="shared" si="11"/>
        <v>#N/A</v>
      </c>
    </row>
    <row r="178" spans="1:5">
      <c r="A178" s="1">
        <v>8013021</v>
      </c>
      <c r="B178" s="1">
        <v>83000</v>
      </c>
      <c r="C178">
        <f t="shared" si="10"/>
        <v>13</v>
      </c>
      <c r="D178" t="str">
        <f t="shared" si="9"/>
        <v>环境科学与工程学院</v>
      </c>
      <c r="E178" t="e">
        <f t="shared" si="11"/>
        <v>#N/A</v>
      </c>
    </row>
    <row r="179" spans="1:5">
      <c r="A179" s="1">
        <v>8013022</v>
      </c>
      <c r="B179" s="1">
        <v>83000</v>
      </c>
      <c r="C179">
        <f t="shared" si="10"/>
        <v>13</v>
      </c>
      <c r="D179" t="str">
        <f t="shared" si="9"/>
        <v>环境科学与工程学院</v>
      </c>
      <c r="E179" t="e">
        <f t="shared" si="11"/>
        <v>#N/A</v>
      </c>
    </row>
    <row r="180" spans="1:5">
      <c r="A180" s="1">
        <v>8013023</v>
      </c>
      <c r="B180" s="1">
        <v>83000</v>
      </c>
      <c r="C180">
        <f t="shared" si="10"/>
        <v>13</v>
      </c>
      <c r="D180" t="str">
        <f t="shared" si="9"/>
        <v>环境科学与工程学院</v>
      </c>
      <c r="E180" t="e">
        <f t="shared" si="11"/>
        <v>#N/A</v>
      </c>
    </row>
    <row r="181" spans="1:5">
      <c r="A181" s="1">
        <v>8013024</v>
      </c>
      <c r="B181" s="1">
        <v>83000</v>
      </c>
      <c r="C181">
        <f t="shared" si="10"/>
        <v>13</v>
      </c>
      <c r="D181" t="str">
        <f t="shared" si="9"/>
        <v>环境科学与工程学院</v>
      </c>
      <c r="E181" t="e">
        <f t="shared" si="11"/>
        <v>#N/A</v>
      </c>
    </row>
    <row r="182" spans="1:5">
      <c r="A182" s="1">
        <v>8013025</v>
      </c>
      <c r="B182" s="1">
        <v>83000</v>
      </c>
      <c r="C182">
        <f t="shared" si="10"/>
        <v>13</v>
      </c>
      <c r="D182" t="str">
        <f t="shared" si="9"/>
        <v>环境科学与工程学院</v>
      </c>
      <c r="E182" t="e">
        <f t="shared" si="11"/>
        <v>#N/A</v>
      </c>
    </row>
    <row r="183" spans="1:5">
      <c r="A183" s="1">
        <v>8013026</v>
      </c>
      <c r="B183" s="1">
        <v>83000</v>
      </c>
      <c r="C183">
        <f t="shared" si="10"/>
        <v>13</v>
      </c>
      <c r="D183" t="str">
        <f t="shared" si="9"/>
        <v>环境科学与工程学院</v>
      </c>
      <c r="E183" t="e">
        <f t="shared" si="11"/>
        <v>#N/A</v>
      </c>
    </row>
    <row r="184" spans="1:5">
      <c r="A184" s="1">
        <v>8013027</v>
      </c>
      <c r="B184" s="1">
        <v>83000</v>
      </c>
      <c r="C184">
        <f t="shared" si="10"/>
        <v>13</v>
      </c>
      <c r="D184" t="str">
        <f t="shared" si="9"/>
        <v>环境科学与工程学院</v>
      </c>
      <c r="E184" t="e">
        <f t="shared" si="11"/>
        <v>#N/A</v>
      </c>
    </row>
    <row r="185" spans="1:5">
      <c r="A185" s="1">
        <v>8013028</v>
      </c>
      <c r="B185" s="1">
        <v>83000</v>
      </c>
      <c r="C185">
        <f t="shared" si="10"/>
        <v>13</v>
      </c>
      <c r="D185" t="str">
        <f t="shared" si="9"/>
        <v>环境科学与工程学院</v>
      </c>
      <c r="E185" t="e">
        <f t="shared" si="11"/>
        <v>#N/A</v>
      </c>
    </row>
    <row r="186" spans="1:5">
      <c r="A186" s="1">
        <v>8013030</v>
      </c>
      <c r="B186" s="1">
        <v>83000</v>
      </c>
      <c r="C186">
        <f t="shared" si="10"/>
        <v>13</v>
      </c>
      <c r="D186" t="str">
        <f t="shared" si="9"/>
        <v>环境科学与工程学院</v>
      </c>
      <c r="E186" t="e">
        <f t="shared" si="11"/>
        <v>#N/A</v>
      </c>
    </row>
    <row r="187" spans="1:5">
      <c r="A187" s="1">
        <v>8013031</v>
      </c>
      <c r="B187" s="1">
        <v>83000</v>
      </c>
      <c r="C187">
        <f t="shared" si="10"/>
        <v>13</v>
      </c>
      <c r="D187" t="str">
        <f t="shared" si="9"/>
        <v>环境科学与工程学院</v>
      </c>
      <c r="E187" t="e">
        <f t="shared" si="11"/>
        <v>#N/A</v>
      </c>
    </row>
    <row r="188" spans="1:5">
      <c r="A188" s="1">
        <v>8002046</v>
      </c>
      <c r="B188" s="1">
        <v>83203</v>
      </c>
      <c r="C188">
        <f t="shared" si="10"/>
        <v>2</v>
      </c>
      <c r="D188" t="str">
        <f t="shared" si="9"/>
        <v>生物科学与技术学院</v>
      </c>
      <c r="E188" t="e">
        <f t="shared" si="11"/>
        <v>#N/A</v>
      </c>
    </row>
    <row r="189" spans="1:5">
      <c r="A189" s="1">
        <v>8003007</v>
      </c>
      <c r="B189" s="1">
        <v>85201</v>
      </c>
      <c r="C189">
        <f t="shared" si="10"/>
        <v>3</v>
      </c>
      <c r="D189" t="str">
        <f t="shared" si="9"/>
        <v>工学院</v>
      </c>
      <c r="E189" t="e">
        <f t="shared" si="11"/>
        <v>#N/A</v>
      </c>
    </row>
    <row r="190" spans="1:5">
      <c r="A190" s="1">
        <v>8003009</v>
      </c>
      <c r="B190" s="1">
        <v>85201</v>
      </c>
      <c r="C190">
        <f t="shared" si="10"/>
        <v>3</v>
      </c>
      <c r="D190" t="str">
        <f t="shared" si="9"/>
        <v>工学院</v>
      </c>
      <c r="E190" t="str">
        <f t="shared" si="11"/>
        <v>机械制造及其自动化</v>
      </c>
    </row>
    <row r="191" spans="1:5">
      <c r="A191" s="1">
        <v>8003010</v>
      </c>
      <c r="B191" s="1">
        <v>85201</v>
      </c>
      <c r="C191">
        <f t="shared" si="10"/>
        <v>3</v>
      </c>
      <c r="D191" t="str">
        <f t="shared" si="9"/>
        <v>工学院</v>
      </c>
      <c r="E191" t="e">
        <f t="shared" si="11"/>
        <v>#N/A</v>
      </c>
    </row>
    <row r="192" spans="1:5">
      <c r="A192" s="1">
        <v>8003011</v>
      </c>
      <c r="B192" s="1">
        <v>85201</v>
      </c>
      <c r="C192">
        <f t="shared" si="10"/>
        <v>3</v>
      </c>
      <c r="D192" t="str">
        <f t="shared" si="9"/>
        <v>工学院</v>
      </c>
      <c r="E192" t="e">
        <f t="shared" si="11"/>
        <v>#N/A</v>
      </c>
    </row>
    <row r="193" spans="1:5">
      <c r="A193" s="1">
        <v>8003013</v>
      </c>
      <c r="B193" s="1">
        <v>85201</v>
      </c>
      <c r="C193">
        <f t="shared" si="10"/>
        <v>3</v>
      </c>
      <c r="D193" t="str">
        <f t="shared" si="9"/>
        <v>工学院</v>
      </c>
      <c r="E193" t="e">
        <f t="shared" si="11"/>
        <v>#N/A</v>
      </c>
    </row>
    <row r="194" spans="1:5">
      <c r="A194" s="1">
        <v>8003017</v>
      </c>
      <c r="B194" s="1">
        <v>85201</v>
      </c>
      <c r="C194">
        <f t="shared" si="10"/>
        <v>3</v>
      </c>
      <c r="D194" t="str">
        <f t="shared" ref="D194:D257" si="12">VLOOKUP(B194,$G:$I,3,0)</f>
        <v>工学院</v>
      </c>
      <c r="E194" t="e">
        <f t="shared" si="11"/>
        <v>#N/A</v>
      </c>
    </row>
    <row r="195" spans="1:5">
      <c r="A195" s="1">
        <v>8003018</v>
      </c>
      <c r="B195" s="1">
        <v>85201</v>
      </c>
      <c r="C195">
        <f t="shared" ref="C195:C258" si="13">VLOOKUP(B195,G:H,2,0)</f>
        <v>3</v>
      </c>
      <c r="D195" t="str">
        <f t="shared" si="12"/>
        <v>工学院</v>
      </c>
      <c r="E195" t="e">
        <f t="shared" ref="E195:E258" si="14">VLOOKUP(A195,$N:$P,3,0)</f>
        <v>#N/A</v>
      </c>
    </row>
    <row r="196" spans="1:5">
      <c r="A196" s="1">
        <v>8003020</v>
      </c>
      <c r="B196" s="1">
        <v>85201</v>
      </c>
      <c r="C196">
        <f t="shared" si="13"/>
        <v>3</v>
      </c>
      <c r="D196" t="str">
        <f t="shared" si="12"/>
        <v>工学院</v>
      </c>
      <c r="E196" t="e">
        <f t="shared" si="14"/>
        <v>#N/A</v>
      </c>
    </row>
    <row r="197" spans="1:5">
      <c r="A197" s="1">
        <v>8003024</v>
      </c>
      <c r="B197" s="1">
        <v>85201</v>
      </c>
      <c r="C197">
        <f t="shared" si="13"/>
        <v>3</v>
      </c>
      <c r="D197" t="str">
        <f t="shared" si="12"/>
        <v>工学院</v>
      </c>
      <c r="E197" t="e">
        <f t="shared" si="14"/>
        <v>#N/A</v>
      </c>
    </row>
    <row r="198" spans="1:5">
      <c r="A198" s="1">
        <v>8003026</v>
      </c>
      <c r="B198" s="1">
        <v>85201</v>
      </c>
      <c r="C198">
        <f t="shared" si="13"/>
        <v>3</v>
      </c>
      <c r="D198" t="str">
        <f t="shared" si="12"/>
        <v>工学院</v>
      </c>
      <c r="E198" t="e">
        <f t="shared" si="14"/>
        <v>#N/A</v>
      </c>
    </row>
    <row r="199" spans="1:5">
      <c r="A199" s="1">
        <v>8003030</v>
      </c>
      <c r="B199" s="1">
        <v>85201</v>
      </c>
      <c r="C199">
        <f t="shared" si="13"/>
        <v>3</v>
      </c>
      <c r="D199" t="str">
        <f t="shared" si="12"/>
        <v>工学院</v>
      </c>
      <c r="E199" t="e">
        <f t="shared" si="14"/>
        <v>#N/A</v>
      </c>
    </row>
    <row r="200" spans="1:5">
      <c r="A200" s="1">
        <v>8003031</v>
      </c>
      <c r="B200" s="1">
        <v>85201</v>
      </c>
      <c r="C200">
        <f t="shared" si="13"/>
        <v>3</v>
      </c>
      <c r="D200" t="str">
        <f t="shared" si="12"/>
        <v>工学院</v>
      </c>
      <c r="E200" t="e">
        <f t="shared" si="14"/>
        <v>#N/A</v>
      </c>
    </row>
    <row r="201" spans="1:5">
      <c r="A201" s="1">
        <v>8003033</v>
      </c>
      <c r="B201" s="1">
        <v>85201</v>
      </c>
      <c r="C201">
        <f t="shared" si="13"/>
        <v>3</v>
      </c>
      <c r="D201" t="str">
        <f t="shared" si="12"/>
        <v>工学院</v>
      </c>
      <c r="E201" t="e">
        <f t="shared" si="14"/>
        <v>#N/A</v>
      </c>
    </row>
    <row r="202" spans="1:5">
      <c r="A202" s="1">
        <v>8003038</v>
      </c>
      <c r="B202" s="1">
        <v>85201</v>
      </c>
      <c r="C202">
        <f t="shared" si="13"/>
        <v>3</v>
      </c>
      <c r="D202" t="str">
        <f t="shared" si="12"/>
        <v>工学院</v>
      </c>
      <c r="E202" t="e">
        <f t="shared" si="14"/>
        <v>#N/A</v>
      </c>
    </row>
    <row r="203" spans="1:5">
      <c r="A203" s="1">
        <v>8003039</v>
      </c>
      <c r="B203" s="1">
        <v>85201</v>
      </c>
      <c r="C203">
        <f t="shared" si="13"/>
        <v>3</v>
      </c>
      <c r="D203" t="str">
        <f t="shared" si="12"/>
        <v>工学院</v>
      </c>
      <c r="E203" t="e">
        <f t="shared" si="14"/>
        <v>#N/A</v>
      </c>
    </row>
    <row r="204" spans="1:5">
      <c r="A204" s="1">
        <v>8003045</v>
      </c>
      <c r="B204" s="1">
        <v>85201</v>
      </c>
      <c r="C204">
        <f t="shared" si="13"/>
        <v>3</v>
      </c>
      <c r="D204" t="str">
        <f t="shared" si="12"/>
        <v>工学院</v>
      </c>
      <c r="E204" t="e">
        <f t="shared" si="14"/>
        <v>#N/A</v>
      </c>
    </row>
    <row r="205" spans="1:5">
      <c r="A205" s="1">
        <v>8003050</v>
      </c>
      <c r="B205" s="1">
        <v>85201</v>
      </c>
      <c r="C205">
        <f t="shared" si="13"/>
        <v>3</v>
      </c>
      <c r="D205" t="str">
        <f t="shared" si="12"/>
        <v>工学院</v>
      </c>
      <c r="E205" t="e">
        <f t="shared" si="14"/>
        <v>#N/A</v>
      </c>
    </row>
    <row r="206" spans="1:5">
      <c r="A206" s="1">
        <v>8003051</v>
      </c>
      <c r="B206" s="1">
        <v>85201</v>
      </c>
      <c r="C206">
        <f t="shared" si="13"/>
        <v>3</v>
      </c>
      <c r="D206" t="str">
        <f t="shared" si="12"/>
        <v>工学院</v>
      </c>
      <c r="E206" t="e">
        <f t="shared" si="14"/>
        <v>#N/A</v>
      </c>
    </row>
    <row r="207" spans="1:5">
      <c r="A207" s="1">
        <v>8003003</v>
      </c>
      <c r="B207" s="1">
        <v>85210</v>
      </c>
      <c r="C207">
        <f t="shared" si="13"/>
        <v>3</v>
      </c>
      <c r="D207" t="str">
        <f t="shared" si="12"/>
        <v>工学院</v>
      </c>
      <c r="E207" t="str">
        <f t="shared" si="14"/>
        <v>森林工程</v>
      </c>
    </row>
    <row r="208" spans="1:5">
      <c r="A208" s="1">
        <v>8003004</v>
      </c>
      <c r="B208" s="1">
        <v>85210</v>
      </c>
      <c r="C208">
        <f t="shared" si="13"/>
        <v>3</v>
      </c>
      <c r="D208" t="str">
        <f t="shared" si="12"/>
        <v>工学院</v>
      </c>
      <c r="E208" t="e">
        <f t="shared" si="14"/>
        <v>#N/A</v>
      </c>
    </row>
    <row r="209" spans="1:5">
      <c r="A209" s="1">
        <v>8003005</v>
      </c>
      <c r="B209" s="1">
        <v>85210</v>
      </c>
      <c r="C209">
        <f t="shared" si="13"/>
        <v>3</v>
      </c>
      <c r="D209" t="str">
        <f t="shared" si="12"/>
        <v>工学院</v>
      </c>
      <c r="E209" t="e">
        <f t="shared" si="14"/>
        <v>#N/A</v>
      </c>
    </row>
    <row r="210" spans="1:5">
      <c r="A210" s="1">
        <v>8003008</v>
      </c>
      <c r="B210" s="1">
        <v>85210</v>
      </c>
      <c r="C210">
        <f t="shared" si="13"/>
        <v>3</v>
      </c>
      <c r="D210" t="str">
        <f t="shared" si="12"/>
        <v>工学院</v>
      </c>
      <c r="E210" t="e">
        <f t="shared" si="14"/>
        <v>#N/A</v>
      </c>
    </row>
    <row r="211" spans="1:5">
      <c r="A211" s="1">
        <v>8003012</v>
      </c>
      <c r="B211" s="1">
        <v>85210</v>
      </c>
      <c r="C211">
        <f t="shared" si="13"/>
        <v>3</v>
      </c>
      <c r="D211" t="str">
        <f t="shared" si="12"/>
        <v>工学院</v>
      </c>
      <c r="E211" t="e">
        <f t="shared" si="14"/>
        <v>#N/A</v>
      </c>
    </row>
    <row r="212" spans="1:5">
      <c r="A212" s="1">
        <v>8003014</v>
      </c>
      <c r="B212" s="1">
        <v>85210</v>
      </c>
      <c r="C212">
        <f t="shared" si="13"/>
        <v>3</v>
      </c>
      <c r="D212" t="str">
        <f t="shared" si="12"/>
        <v>工学院</v>
      </c>
      <c r="E212" t="str">
        <f t="shared" si="14"/>
        <v>林业电气化与自动化</v>
      </c>
    </row>
    <row r="213" spans="1:5">
      <c r="A213" s="1">
        <v>8003015</v>
      </c>
      <c r="B213" s="1">
        <v>85210</v>
      </c>
      <c r="C213">
        <f t="shared" si="13"/>
        <v>3</v>
      </c>
      <c r="D213" t="str">
        <f t="shared" si="12"/>
        <v>工学院</v>
      </c>
      <c r="E213" t="e">
        <f t="shared" si="14"/>
        <v>#N/A</v>
      </c>
    </row>
    <row r="214" spans="1:5">
      <c r="A214" s="1">
        <v>8003027</v>
      </c>
      <c r="B214" s="1">
        <v>85210</v>
      </c>
      <c r="C214">
        <f t="shared" si="13"/>
        <v>3</v>
      </c>
      <c r="D214" t="str">
        <f t="shared" si="12"/>
        <v>工学院</v>
      </c>
      <c r="E214" t="e">
        <f t="shared" si="14"/>
        <v>#N/A</v>
      </c>
    </row>
    <row r="215" spans="1:5">
      <c r="A215" s="1">
        <v>8003028</v>
      </c>
      <c r="B215" s="1">
        <v>85210</v>
      </c>
      <c r="C215">
        <f t="shared" si="13"/>
        <v>3</v>
      </c>
      <c r="D215" t="str">
        <f t="shared" si="12"/>
        <v>工学院</v>
      </c>
      <c r="E215" t="e">
        <f t="shared" si="14"/>
        <v>#N/A</v>
      </c>
    </row>
    <row r="216" spans="1:5">
      <c r="A216" s="1">
        <v>8003034</v>
      </c>
      <c r="B216" s="1">
        <v>85210</v>
      </c>
      <c r="C216">
        <f t="shared" si="13"/>
        <v>3</v>
      </c>
      <c r="D216" t="str">
        <f t="shared" si="12"/>
        <v>工学院</v>
      </c>
      <c r="E216" t="e">
        <f t="shared" si="14"/>
        <v>#N/A</v>
      </c>
    </row>
    <row r="217" spans="1:5">
      <c r="A217" s="1">
        <v>8003036</v>
      </c>
      <c r="B217" s="1">
        <v>85210</v>
      </c>
      <c r="C217">
        <f t="shared" si="13"/>
        <v>3</v>
      </c>
      <c r="D217" t="str">
        <f t="shared" si="12"/>
        <v>工学院</v>
      </c>
      <c r="E217" t="e">
        <f t="shared" si="14"/>
        <v>#N/A</v>
      </c>
    </row>
    <row r="218" spans="1:5">
      <c r="A218" s="1">
        <v>8003037</v>
      </c>
      <c r="B218" s="1">
        <v>85210</v>
      </c>
      <c r="C218">
        <f t="shared" si="13"/>
        <v>3</v>
      </c>
      <c r="D218" t="str">
        <f t="shared" si="12"/>
        <v>工学院</v>
      </c>
      <c r="E218" t="e">
        <f t="shared" si="14"/>
        <v>#N/A</v>
      </c>
    </row>
    <row r="219" spans="1:5">
      <c r="A219" s="1">
        <v>8003040</v>
      </c>
      <c r="B219" s="1">
        <v>85210</v>
      </c>
      <c r="C219">
        <f t="shared" si="13"/>
        <v>3</v>
      </c>
      <c r="D219" t="str">
        <f t="shared" si="12"/>
        <v>工学院</v>
      </c>
      <c r="E219" t="e">
        <f t="shared" si="14"/>
        <v>#N/A</v>
      </c>
    </row>
    <row r="220" spans="1:5">
      <c r="A220" s="1">
        <v>8003042</v>
      </c>
      <c r="B220" s="1">
        <v>85210</v>
      </c>
      <c r="C220">
        <f t="shared" si="13"/>
        <v>3</v>
      </c>
      <c r="D220" t="str">
        <f t="shared" si="12"/>
        <v>工学院</v>
      </c>
      <c r="E220" t="e">
        <f t="shared" si="14"/>
        <v>#N/A</v>
      </c>
    </row>
    <row r="221" spans="1:5">
      <c r="A221" s="1">
        <v>8003048</v>
      </c>
      <c r="B221" s="1">
        <v>85210</v>
      </c>
      <c r="C221">
        <f t="shared" si="13"/>
        <v>3</v>
      </c>
      <c r="D221" t="str">
        <f t="shared" si="12"/>
        <v>工学院</v>
      </c>
      <c r="E221" t="e">
        <f t="shared" si="14"/>
        <v>#N/A</v>
      </c>
    </row>
    <row r="222" spans="1:5">
      <c r="A222" s="1">
        <v>8003049</v>
      </c>
      <c r="B222" s="1">
        <v>85210</v>
      </c>
      <c r="C222">
        <f t="shared" si="13"/>
        <v>3</v>
      </c>
      <c r="D222" t="str">
        <f t="shared" si="12"/>
        <v>工学院</v>
      </c>
      <c r="E222" t="e">
        <f t="shared" si="14"/>
        <v>#N/A</v>
      </c>
    </row>
    <row r="223" spans="1:5">
      <c r="A223" s="1">
        <v>8003052</v>
      </c>
      <c r="B223" s="1">
        <v>85210</v>
      </c>
      <c r="C223">
        <f t="shared" si="13"/>
        <v>3</v>
      </c>
      <c r="D223" t="str">
        <f t="shared" si="12"/>
        <v>工学院</v>
      </c>
      <c r="E223" t="e">
        <f t="shared" si="14"/>
        <v>#N/A</v>
      </c>
    </row>
    <row r="224" spans="1:5">
      <c r="A224" s="1">
        <v>8005003</v>
      </c>
      <c r="B224" s="1">
        <v>85228</v>
      </c>
      <c r="C224">
        <f t="shared" si="13"/>
        <v>5</v>
      </c>
      <c r="D224" t="str">
        <f t="shared" si="12"/>
        <v>材料学院</v>
      </c>
      <c r="E224" t="e">
        <f t="shared" si="14"/>
        <v>#N/A</v>
      </c>
    </row>
    <row r="225" spans="1:5">
      <c r="A225" s="1">
        <v>8005004</v>
      </c>
      <c r="B225" s="1">
        <v>85228</v>
      </c>
      <c r="C225">
        <f t="shared" si="13"/>
        <v>5</v>
      </c>
      <c r="D225" t="str">
        <f t="shared" si="12"/>
        <v>材料学院</v>
      </c>
      <c r="E225" t="e">
        <f t="shared" si="14"/>
        <v>#N/A</v>
      </c>
    </row>
    <row r="226" spans="1:5">
      <c r="A226" s="1">
        <v>8005006</v>
      </c>
      <c r="B226" s="1">
        <v>85228</v>
      </c>
      <c r="C226">
        <f t="shared" si="13"/>
        <v>5</v>
      </c>
      <c r="D226" t="str">
        <f t="shared" si="12"/>
        <v>材料学院</v>
      </c>
      <c r="E226" t="e">
        <f t="shared" si="14"/>
        <v>#N/A</v>
      </c>
    </row>
    <row r="227" spans="1:5">
      <c r="A227" s="1">
        <v>8005007</v>
      </c>
      <c r="B227" s="1">
        <v>85228</v>
      </c>
      <c r="C227">
        <f t="shared" si="13"/>
        <v>5</v>
      </c>
      <c r="D227" t="str">
        <f t="shared" si="12"/>
        <v>材料学院</v>
      </c>
      <c r="E227" t="e">
        <f t="shared" si="14"/>
        <v>#N/A</v>
      </c>
    </row>
    <row r="228" spans="1:5">
      <c r="A228" s="1">
        <v>8005008</v>
      </c>
      <c r="B228" s="1">
        <v>85228</v>
      </c>
      <c r="C228">
        <f t="shared" si="13"/>
        <v>5</v>
      </c>
      <c r="D228" t="str">
        <f t="shared" si="12"/>
        <v>材料学院</v>
      </c>
      <c r="E228" t="e">
        <f t="shared" si="14"/>
        <v>#N/A</v>
      </c>
    </row>
    <row r="229" spans="1:5">
      <c r="A229" s="1">
        <v>8005013</v>
      </c>
      <c r="B229" s="1">
        <v>85228</v>
      </c>
      <c r="C229">
        <f t="shared" si="13"/>
        <v>5</v>
      </c>
      <c r="D229" t="str">
        <f t="shared" si="12"/>
        <v>材料学院</v>
      </c>
      <c r="E229" t="e">
        <f t="shared" si="14"/>
        <v>#N/A</v>
      </c>
    </row>
    <row r="230" spans="1:5">
      <c r="A230" s="1">
        <v>8005014</v>
      </c>
      <c r="B230" s="1">
        <v>85228</v>
      </c>
      <c r="C230">
        <f t="shared" si="13"/>
        <v>5</v>
      </c>
      <c r="D230" t="str">
        <f t="shared" si="12"/>
        <v>材料学院</v>
      </c>
      <c r="E230" t="e">
        <f t="shared" si="14"/>
        <v>#N/A</v>
      </c>
    </row>
    <row r="231" spans="1:5">
      <c r="A231" s="1">
        <v>8005016</v>
      </c>
      <c r="B231" s="1">
        <v>85228</v>
      </c>
      <c r="C231">
        <f t="shared" si="13"/>
        <v>5</v>
      </c>
      <c r="D231" t="str">
        <f t="shared" si="12"/>
        <v>材料学院</v>
      </c>
      <c r="E231" t="e">
        <f t="shared" si="14"/>
        <v>#N/A</v>
      </c>
    </row>
    <row r="232" spans="1:5">
      <c r="A232" s="1">
        <v>8005027</v>
      </c>
      <c r="B232" s="1">
        <v>85228</v>
      </c>
      <c r="C232">
        <f t="shared" si="13"/>
        <v>5</v>
      </c>
      <c r="D232" t="str">
        <f t="shared" si="12"/>
        <v>材料学院</v>
      </c>
      <c r="E232" t="e">
        <f t="shared" si="14"/>
        <v>#N/A</v>
      </c>
    </row>
    <row r="233" spans="1:5">
      <c r="A233" s="1">
        <v>8005028</v>
      </c>
      <c r="B233" s="1">
        <v>85228</v>
      </c>
      <c r="C233">
        <f t="shared" si="13"/>
        <v>5</v>
      </c>
      <c r="D233" t="str">
        <f t="shared" si="12"/>
        <v>材料学院</v>
      </c>
      <c r="E233" t="e">
        <f t="shared" si="14"/>
        <v>#N/A</v>
      </c>
    </row>
    <row r="234" spans="1:5">
      <c r="A234" s="1">
        <v>8005030</v>
      </c>
      <c r="B234" s="1">
        <v>85228</v>
      </c>
      <c r="C234">
        <f t="shared" si="13"/>
        <v>5</v>
      </c>
      <c r="D234" t="str">
        <f t="shared" si="12"/>
        <v>材料学院</v>
      </c>
      <c r="E234" t="e">
        <f t="shared" si="14"/>
        <v>#N/A</v>
      </c>
    </row>
    <row r="235" spans="1:5">
      <c r="A235" s="1">
        <v>8005032</v>
      </c>
      <c r="B235" s="1">
        <v>85228</v>
      </c>
      <c r="C235">
        <f t="shared" si="13"/>
        <v>5</v>
      </c>
      <c r="D235" t="str">
        <f t="shared" si="12"/>
        <v>材料学院</v>
      </c>
      <c r="E235" t="e">
        <f t="shared" si="14"/>
        <v>#N/A</v>
      </c>
    </row>
    <row r="236" spans="1:5">
      <c r="A236" s="1">
        <v>8005033</v>
      </c>
      <c r="B236" s="1">
        <v>85228</v>
      </c>
      <c r="C236">
        <f t="shared" si="13"/>
        <v>5</v>
      </c>
      <c r="D236" t="str">
        <f t="shared" si="12"/>
        <v>材料学院</v>
      </c>
      <c r="E236" t="e">
        <f t="shared" si="14"/>
        <v>#N/A</v>
      </c>
    </row>
    <row r="237" spans="1:5">
      <c r="A237" s="1">
        <v>8005034</v>
      </c>
      <c r="B237" s="1">
        <v>85228</v>
      </c>
      <c r="C237">
        <f t="shared" si="13"/>
        <v>5</v>
      </c>
      <c r="D237" t="str">
        <f t="shared" si="12"/>
        <v>材料学院</v>
      </c>
      <c r="E237" t="e">
        <f t="shared" si="14"/>
        <v>#N/A</v>
      </c>
    </row>
    <row r="238" spans="1:5">
      <c r="A238" s="1">
        <v>8005036</v>
      </c>
      <c r="B238" s="1">
        <v>85228</v>
      </c>
      <c r="C238">
        <f t="shared" si="13"/>
        <v>5</v>
      </c>
      <c r="D238" t="str">
        <f t="shared" si="12"/>
        <v>材料学院</v>
      </c>
      <c r="E238" t="e">
        <f t="shared" si="14"/>
        <v>#N/A</v>
      </c>
    </row>
    <row r="239" spans="1:5">
      <c r="A239" s="1">
        <v>8005039</v>
      </c>
      <c r="B239" s="1">
        <v>85228</v>
      </c>
      <c r="C239">
        <f t="shared" si="13"/>
        <v>5</v>
      </c>
      <c r="D239" t="str">
        <f t="shared" si="12"/>
        <v>材料学院</v>
      </c>
      <c r="E239" t="e">
        <f t="shared" si="14"/>
        <v>#N/A</v>
      </c>
    </row>
    <row r="240" spans="1:5">
      <c r="A240" s="1">
        <v>8005040</v>
      </c>
      <c r="B240" s="1">
        <v>85228</v>
      </c>
      <c r="C240">
        <f t="shared" si="13"/>
        <v>5</v>
      </c>
      <c r="D240" t="str">
        <f t="shared" si="12"/>
        <v>材料学院</v>
      </c>
      <c r="E240" t="e">
        <f t="shared" si="14"/>
        <v>#N/A</v>
      </c>
    </row>
    <row r="241" spans="1:5">
      <c r="A241" s="1">
        <v>8005042</v>
      </c>
      <c r="B241" s="1">
        <v>85228</v>
      </c>
      <c r="C241">
        <f t="shared" si="13"/>
        <v>5</v>
      </c>
      <c r="D241" t="str">
        <f t="shared" si="12"/>
        <v>材料学院</v>
      </c>
      <c r="E241" t="e">
        <f t="shared" si="14"/>
        <v>#N/A</v>
      </c>
    </row>
    <row r="242" spans="1:5">
      <c r="A242" s="1">
        <v>8005043</v>
      </c>
      <c r="B242" s="1">
        <v>85228</v>
      </c>
      <c r="C242">
        <f t="shared" si="13"/>
        <v>5</v>
      </c>
      <c r="D242" t="str">
        <f t="shared" si="12"/>
        <v>材料学院</v>
      </c>
      <c r="E242" t="e">
        <f t="shared" si="14"/>
        <v>#N/A</v>
      </c>
    </row>
    <row r="243" spans="1:5">
      <c r="A243" s="1">
        <v>8005044</v>
      </c>
      <c r="B243" s="1">
        <v>85228</v>
      </c>
      <c r="C243">
        <f t="shared" si="13"/>
        <v>5</v>
      </c>
      <c r="D243" t="str">
        <f t="shared" si="12"/>
        <v>材料学院</v>
      </c>
      <c r="E243" t="e">
        <f t="shared" si="14"/>
        <v>#N/A</v>
      </c>
    </row>
    <row r="244" spans="1:5">
      <c r="A244" s="1">
        <v>8005045</v>
      </c>
      <c r="B244" s="1">
        <v>85228</v>
      </c>
      <c r="C244">
        <f t="shared" si="13"/>
        <v>5</v>
      </c>
      <c r="D244" t="str">
        <f t="shared" si="12"/>
        <v>材料学院</v>
      </c>
      <c r="E244" t="e">
        <f t="shared" si="14"/>
        <v>#N/A</v>
      </c>
    </row>
    <row r="245" spans="1:5">
      <c r="A245" s="1">
        <v>8005047</v>
      </c>
      <c r="B245" s="1">
        <v>85228</v>
      </c>
      <c r="C245">
        <f t="shared" si="13"/>
        <v>5</v>
      </c>
      <c r="D245" t="str">
        <f t="shared" si="12"/>
        <v>材料学院</v>
      </c>
      <c r="E245" t="e">
        <f t="shared" si="14"/>
        <v>#N/A</v>
      </c>
    </row>
    <row r="246" spans="1:5">
      <c r="A246" s="1">
        <v>8005048</v>
      </c>
      <c r="B246" s="1">
        <v>85228</v>
      </c>
      <c r="C246">
        <f t="shared" si="13"/>
        <v>5</v>
      </c>
      <c r="D246" t="str">
        <f t="shared" si="12"/>
        <v>材料学院</v>
      </c>
      <c r="E246" t="e">
        <f t="shared" si="14"/>
        <v>#N/A</v>
      </c>
    </row>
    <row r="247" spans="1:5">
      <c r="A247" s="1">
        <v>8005051</v>
      </c>
      <c r="B247" s="1">
        <v>85228</v>
      </c>
      <c r="C247">
        <f t="shared" si="13"/>
        <v>5</v>
      </c>
      <c r="D247" t="str">
        <f t="shared" si="12"/>
        <v>材料学院</v>
      </c>
      <c r="E247" t="e">
        <f t="shared" si="14"/>
        <v>#N/A</v>
      </c>
    </row>
    <row r="248" spans="1:5">
      <c r="A248" s="1">
        <v>8005052</v>
      </c>
      <c r="B248" s="1">
        <v>85228</v>
      </c>
      <c r="C248">
        <f t="shared" si="13"/>
        <v>5</v>
      </c>
      <c r="D248" t="str">
        <f t="shared" si="12"/>
        <v>材料学院</v>
      </c>
      <c r="E248" t="str">
        <f t="shared" si="14"/>
        <v>木材科学与技术</v>
      </c>
    </row>
    <row r="249" spans="1:5">
      <c r="A249" s="1">
        <v>8005053</v>
      </c>
      <c r="B249" s="1">
        <v>85228</v>
      </c>
      <c r="C249">
        <f t="shared" si="13"/>
        <v>5</v>
      </c>
      <c r="D249" t="str">
        <f t="shared" si="12"/>
        <v>材料学院</v>
      </c>
      <c r="E249" t="e">
        <f t="shared" si="14"/>
        <v>#N/A</v>
      </c>
    </row>
    <row r="250" spans="1:5">
      <c r="A250" s="1">
        <v>8005056</v>
      </c>
      <c r="B250" s="1">
        <v>85228</v>
      </c>
      <c r="C250">
        <f t="shared" si="13"/>
        <v>5</v>
      </c>
      <c r="D250" t="str">
        <f t="shared" si="12"/>
        <v>材料学院</v>
      </c>
      <c r="E250" t="e">
        <f t="shared" si="14"/>
        <v>#N/A</v>
      </c>
    </row>
    <row r="251" spans="1:5">
      <c r="A251" s="1">
        <v>8005057</v>
      </c>
      <c r="B251" s="1">
        <v>85228</v>
      </c>
      <c r="C251">
        <f t="shared" si="13"/>
        <v>5</v>
      </c>
      <c r="D251" t="str">
        <f t="shared" si="12"/>
        <v>材料学院</v>
      </c>
      <c r="E251" t="e">
        <f t="shared" si="14"/>
        <v>#N/A</v>
      </c>
    </row>
    <row r="252" spans="1:5">
      <c r="A252" s="1">
        <v>8005062</v>
      </c>
      <c r="B252" s="1">
        <v>85228</v>
      </c>
      <c r="C252">
        <f t="shared" si="13"/>
        <v>5</v>
      </c>
      <c r="D252" t="str">
        <f t="shared" si="12"/>
        <v>材料学院</v>
      </c>
      <c r="E252" t="e">
        <f t="shared" si="14"/>
        <v>#N/A</v>
      </c>
    </row>
    <row r="253" spans="1:5">
      <c r="A253" s="1">
        <v>8005063</v>
      </c>
      <c r="B253" s="1">
        <v>85228</v>
      </c>
      <c r="C253">
        <f t="shared" si="13"/>
        <v>5</v>
      </c>
      <c r="D253" t="str">
        <f t="shared" si="12"/>
        <v>材料学院</v>
      </c>
      <c r="E253" t="e">
        <f t="shared" si="14"/>
        <v>#N/A</v>
      </c>
    </row>
    <row r="254" spans="1:5">
      <c r="A254" s="1">
        <v>8005064</v>
      </c>
      <c r="B254" s="1">
        <v>85228</v>
      </c>
      <c r="C254">
        <f t="shared" si="13"/>
        <v>5</v>
      </c>
      <c r="D254" t="str">
        <f t="shared" si="12"/>
        <v>材料学院</v>
      </c>
      <c r="E254" t="e">
        <f t="shared" si="14"/>
        <v>#N/A</v>
      </c>
    </row>
    <row r="255" spans="1:5">
      <c r="A255" s="1">
        <v>8005065</v>
      </c>
      <c r="B255" s="1">
        <v>85228</v>
      </c>
      <c r="C255">
        <f t="shared" si="13"/>
        <v>5</v>
      </c>
      <c r="D255" t="str">
        <f t="shared" si="12"/>
        <v>材料学院</v>
      </c>
      <c r="E255" t="e">
        <f t="shared" si="14"/>
        <v>#N/A</v>
      </c>
    </row>
    <row r="256" spans="1:5">
      <c r="A256" s="1">
        <v>8013003</v>
      </c>
      <c r="B256" s="1">
        <v>85229</v>
      </c>
      <c r="C256">
        <f t="shared" si="13"/>
        <v>13</v>
      </c>
      <c r="D256" t="str">
        <f t="shared" si="12"/>
        <v>环境科学与工程学院</v>
      </c>
      <c r="E256" t="e">
        <f t="shared" si="14"/>
        <v>#N/A</v>
      </c>
    </row>
    <row r="257" spans="1:5">
      <c r="A257" s="1">
        <v>8013004</v>
      </c>
      <c r="B257" s="1">
        <v>85229</v>
      </c>
      <c r="C257">
        <f t="shared" si="13"/>
        <v>13</v>
      </c>
      <c r="D257" t="str">
        <f t="shared" si="12"/>
        <v>环境科学与工程学院</v>
      </c>
      <c r="E257" t="e">
        <f t="shared" si="14"/>
        <v>#N/A</v>
      </c>
    </row>
    <row r="258" spans="1:5">
      <c r="A258" s="1">
        <v>8013005</v>
      </c>
      <c r="B258" s="1">
        <v>85229</v>
      </c>
      <c r="C258">
        <f t="shared" si="13"/>
        <v>13</v>
      </c>
      <c r="D258" t="str">
        <f t="shared" ref="D258:D321" si="15">VLOOKUP(B258,$G:$I,3,0)</f>
        <v>环境科学与工程学院</v>
      </c>
      <c r="E258" t="e">
        <f t="shared" si="14"/>
        <v>#N/A</v>
      </c>
    </row>
    <row r="259" spans="1:5">
      <c r="A259" s="1">
        <v>8013006</v>
      </c>
      <c r="B259" s="1">
        <v>85229</v>
      </c>
      <c r="C259">
        <f t="shared" ref="C259:C322" si="16">VLOOKUP(B259,G:H,2,0)</f>
        <v>13</v>
      </c>
      <c r="D259" t="str">
        <f t="shared" si="15"/>
        <v>环境科学与工程学院</v>
      </c>
      <c r="E259" t="e">
        <f t="shared" ref="E259:E322" si="17">VLOOKUP(A259,$N:$P,3,0)</f>
        <v>#N/A</v>
      </c>
    </row>
    <row r="260" spans="1:5">
      <c r="A260" s="1">
        <v>8013007</v>
      </c>
      <c r="B260" s="1">
        <v>85229</v>
      </c>
      <c r="C260">
        <f t="shared" si="16"/>
        <v>13</v>
      </c>
      <c r="D260" t="str">
        <f t="shared" si="15"/>
        <v>环境科学与工程学院</v>
      </c>
      <c r="E260" t="e">
        <f t="shared" si="17"/>
        <v>#N/A</v>
      </c>
    </row>
    <row r="261" spans="1:5">
      <c r="A261" s="1">
        <v>8013008</v>
      </c>
      <c r="B261" s="1">
        <v>85229</v>
      </c>
      <c r="C261">
        <f t="shared" si="16"/>
        <v>13</v>
      </c>
      <c r="D261" t="str">
        <f t="shared" si="15"/>
        <v>环境科学与工程学院</v>
      </c>
      <c r="E261" t="e">
        <f t="shared" si="17"/>
        <v>#N/A</v>
      </c>
    </row>
    <row r="262" spans="1:5">
      <c r="A262" s="1">
        <v>8013009</v>
      </c>
      <c r="B262" s="1">
        <v>85229</v>
      </c>
      <c r="C262">
        <f t="shared" si="16"/>
        <v>13</v>
      </c>
      <c r="D262" t="str">
        <f t="shared" si="15"/>
        <v>环境科学与工程学院</v>
      </c>
      <c r="E262" t="e">
        <f t="shared" si="17"/>
        <v>#N/A</v>
      </c>
    </row>
    <row r="263" spans="1:5">
      <c r="A263" s="1">
        <v>8013010</v>
      </c>
      <c r="B263" s="1">
        <v>85229</v>
      </c>
      <c r="C263">
        <f t="shared" si="16"/>
        <v>13</v>
      </c>
      <c r="D263" t="str">
        <f t="shared" si="15"/>
        <v>环境科学与工程学院</v>
      </c>
      <c r="E263" t="e">
        <f t="shared" si="17"/>
        <v>#N/A</v>
      </c>
    </row>
    <row r="264" spans="1:5">
      <c r="A264" s="1">
        <v>8013011</v>
      </c>
      <c r="B264" s="1">
        <v>85229</v>
      </c>
      <c r="C264">
        <f t="shared" si="16"/>
        <v>13</v>
      </c>
      <c r="D264" t="str">
        <f t="shared" si="15"/>
        <v>环境科学与工程学院</v>
      </c>
      <c r="E264" t="str">
        <f t="shared" si="17"/>
        <v>环境科学与工程</v>
      </c>
    </row>
    <row r="265" spans="1:5">
      <c r="A265" s="1">
        <v>8013013</v>
      </c>
      <c r="B265" s="1">
        <v>85229</v>
      </c>
      <c r="C265">
        <f t="shared" si="16"/>
        <v>13</v>
      </c>
      <c r="D265" t="str">
        <f t="shared" si="15"/>
        <v>环境科学与工程学院</v>
      </c>
      <c r="E265" t="e">
        <f t="shared" si="17"/>
        <v>#N/A</v>
      </c>
    </row>
    <row r="266" spans="1:5">
      <c r="A266" s="1">
        <v>8013014</v>
      </c>
      <c r="B266" s="1">
        <v>85229</v>
      </c>
      <c r="C266">
        <f t="shared" si="16"/>
        <v>13</v>
      </c>
      <c r="D266" t="str">
        <f t="shared" si="15"/>
        <v>环境科学与工程学院</v>
      </c>
      <c r="E266" t="e">
        <f t="shared" si="17"/>
        <v>#N/A</v>
      </c>
    </row>
    <row r="267" spans="1:5">
      <c r="A267" s="1">
        <v>8013015</v>
      </c>
      <c r="B267" s="1">
        <v>85229</v>
      </c>
      <c r="C267">
        <f t="shared" si="16"/>
        <v>13</v>
      </c>
      <c r="D267" t="str">
        <f t="shared" si="15"/>
        <v>环境科学与工程学院</v>
      </c>
      <c r="E267" t="e">
        <f t="shared" si="17"/>
        <v>#N/A</v>
      </c>
    </row>
    <row r="268" spans="1:5">
      <c r="A268" s="1">
        <v>8013016</v>
      </c>
      <c r="B268" s="1">
        <v>85229</v>
      </c>
      <c r="C268">
        <f t="shared" si="16"/>
        <v>13</v>
      </c>
      <c r="D268" t="str">
        <f t="shared" si="15"/>
        <v>环境科学与工程学院</v>
      </c>
      <c r="E268" t="e">
        <f t="shared" si="17"/>
        <v>#N/A</v>
      </c>
    </row>
    <row r="269" spans="1:5">
      <c r="A269" s="1">
        <v>8013017</v>
      </c>
      <c r="B269" s="1">
        <v>85229</v>
      </c>
      <c r="C269">
        <f t="shared" si="16"/>
        <v>13</v>
      </c>
      <c r="D269" t="str">
        <f t="shared" si="15"/>
        <v>环境科学与工程学院</v>
      </c>
      <c r="E269" t="e">
        <f t="shared" si="17"/>
        <v>#N/A</v>
      </c>
    </row>
    <row r="270" spans="1:5">
      <c r="A270" s="1">
        <v>8013018</v>
      </c>
      <c r="B270" s="1">
        <v>85229</v>
      </c>
      <c r="C270">
        <f t="shared" si="16"/>
        <v>13</v>
      </c>
      <c r="D270" t="str">
        <f t="shared" si="15"/>
        <v>环境科学与工程学院</v>
      </c>
      <c r="E270" t="e">
        <f t="shared" si="17"/>
        <v>#N/A</v>
      </c>
    </row>
    <row r="271" spans="1:5">
      <c r="A271" s="1">
        <v>8013019</v>
      </c>
      <c r="B271" s="1">
        <v>85229</v>
      </c>
      <c r="C271">
        <f t="shared" si="16"/>
        <v>13</v>
      </c>
      <c r="D271" t="str">
        <f t="shared" si="15"/>
        <v>环境科学与工程学院</v>
      </c>
      <c r="E271" t="e">
        <f t="shared" si="17"/>
        <v>#N/A</v>
      </c>
    </row>
    <row r="272" spans="1:5">
      <c r="A272" s="1">
        <v>8013020</v>
      </c>
      <c r="B272" s="1">
        <v>85229</v>
      </c>
      <c r="C272">
        <f t="shared" si="16"/>
        <v>13</v>
      </c>
      <c r="D272" t="str">
        <f t="shared" si="15"/>
        <v>环境科学与工程学院</v>
      </c>
      <c r="E272" t="e">
        <f t="shared" si="17"/>
        <v>#N/A</v>
      </c>
    </row>
    <row r="273" spans="1:5">
      <c r="A273" s="1">
        <v>8013021</v>
      </c>
      <c r="B273" s="1">
        <v>85229</v>
      </c>
      <c r="C273">
        <f t="shared" si="16"/>
        <v>13</v>
      </c>
      <c r="D273" t="str">
        <f t="shared" si="15"/>
        <v>环境科学与工程学院</v>
      </c>
      <c r="E273" t="e">
        <f t="shared" si="17"/>
        <v>#N/A</v>
      </c>
    </row>
    <row r="274" spans="1:5">
      <c r="A274" s="1">
        <v>8013022</v>
      </c>
      <c r="B274" s="1">
        <v>85229</v>
      </c>
      <c r="C274">
        <f t="shared" si="16"/>
        <v>13</v>
      </c>
      <c r="D274" t="str">
        <f t="shared" si="15"/>
        <v>环境科学与工程学院</v>
      </c>
      <c r="E274" t="e">
        <f t="shared" si="17"/>
        <v>#N/A</v>
      </c>
    </row>
    <row r="275" spans="1:5">
      <c r="A275" s="1">
        <v>8013023</v>
      </c>
      <c r="B275" s="1">
        <v>85229</v>
      </c>
      <c r="C275">
        <f t="shared" si="16"/>
        <v>13</v>
      </c>
      <c r="D275" t="str">
        <f t="shared" si="15"/>
        <v>环境科学与工程学院</v>
      </c>
      <c r="E275" t="e">
        <f t="shared" si="17"/>
        <v>#N/A</v>
      </c>
    </row>
    <row r="276" spans="1:5">
      <c r="A276" s="1">
        <v>8013024</v>
      </c>
      <c r="B276" s="1">
        <v>85229</v>
      </c>
      <c r="C276">
        <f t="shared" si="16"/>
        <v>13</v>
      </c>
      <c r="D276" t="str">
        <f t="shared" si="15"/>
        <v>环境科学与工程学院</v>
      </c>
      <c r="E276" t="e">
        <f t="shared" si="17"/>
        <v>#N/A</v>
      </c>
    </row>
    <row r="277" spans="1:5">
      <c r="A277" s="1">
        <v>8013026</v>
      </c>
      <c r="B277" s="1">
        <v>85229</v>
      </c>
      <c r="C277">
        <f t="shared" si="16"/>
        <v>13</v>
      </c>
      <c r="D277" t="str">
        <f t="shared" si="15"/>
        <v>环境科学与工程学院</v>
      </c>
      <c r="E277" t="e">
        <f t="shared" si="17"/>
        <v>#N/A</v>
      </c>
    </row>
    <row r="278" spans="1:5">
      <c r="A278" s="1">
        <v>8013027</v>
      </c>
      <c r="B278" s="1">
        <v>85229</v>
      </c>
      <c r="C278">
        <f t="shared" si="16"/>
        <v>13</v>
      </c>
      <c r="D278" t="str">
        <f t="shared" si="15"/>
        <v>环境科学与工程学院</v>
      </c>
      <c r="E278" t="e">
        <f t="shared" si="17"/>
        <v>#N/A</v>
      </c>
    </row>
    <row r="279" spans="1:5">
      <c r="A279" s="1">
        <v>8013028</v>
      </c>
      <c r="B279" s="1">
        <v>85229</v>
      </c>
      <c r="C279">
        <f t="shared" si="16"/>
        <v>13</v>
      </c>
      <c r="D279" t="str">
        <f t="shared" si="15"/>
        <v>环境科学与工程学院</v>
      </c>
      <c r="E279" t="e">
        <f t="shared" si="17"/>
        <v>#N/A</v>
      </c>
    </row>
    <row r="280" spans="1:5">
      <c r="A280" s="1">
        <v>8013030</v>
      </c>
      <c r="B280" s="1">
        <v>85229</v>
      </c>
      <c r="C280">
        <f t="shared" si="16"/>
        <v>13</v>
      </c>
      <c r="D280" t="str">
        <f t="shared" si="15"/>
        <v>环境科学与工程学院</v>
      </c>
      <c r="E280" t="e">
        <f t="shared" si="17"/>
        <v>#N/A</v>
      </c>
    </row>
    <row r="281" spans="1:5">
      <c r="A281" s="1">
        <v>8013031</v>
      </c>
      <c r="B281" s="1">
        <v>85229</v>
      </c>
      <c r="C281">
        <f t="shared" si="16"/>
        <v>13</v>
      </c>
      <c r="D281" t="str">
        <f t="shared" si="15"/>
        <v>环境科学与工程学院</v>
      </c>
      <c r="E281" t="e">
        <f t="shared" si="17"/>
        <v>#N/A</v>
      </c>
    </row>
    <row r="282" spans="1:5">
      <c r="A282" s="1">
        <v>8001025</v>
      </c>
      <c r="B282" s="1">
        <v>90301</v>
      </c>
      <c r="C282">
        <f t="shared" si="16"/>
        <v>1</v>
      </c>
      <c r="D282" t="str">
        <f t="shared" si="15"/>
        <v>林学院</v>
      </c>
      <c r="E282" t="e">
        <f t="shared" si="17"/>
        <v>#N/A</v>
      </c>
    </row>
    <row r="283" spans="1:5">
      <c r="A283" s="1">
        <v>8001032</v>
      </c>
      <c r="B283" s="1">
        <v>90301</v>
      </c>
      <c r="C283">
        <f t="shared" si="16"/>
        <v>1</v>
      </c>
      <c r="D283" t="str">
        <f t="shared" si="15"/>
        <v>林学院</v>
      </c>
      <c r="E283" t="e">
        <f t="shared" si="17"/>
        <v>#N/A</v>
      </c>
    </row>
    <row r="284" spans="1:5">
      <c r="A284" s="1">
        <v>8001052</v>
      </c>
      <c r="B284" s="1">
        <v>90301</v>
      </c>
      <c r="C284">
        <f t="shared" si="16"/>
        <v>1</v>
      </c>
      <c r="D284" t="str">
        <f t="shared" si="15"/>
        <v>林学院</v>
      </c>
      <c r="E284" t="e">
        <f t="shared" si="17"/>
        <v>#N/A</v>
      </c>
    </row>
    <row r="285" spans="1:5">
      <c r="A285" s="1">
        <v>8001054</v>
      </c>
      <c r="B285" s="1">
        <v>90301</v>
      </c>
      <c r="C285">
        <f t="shared" si="16"/>
        <v>1</v>
      </c>
      <c r="D285" t="str">
        <f t="shared" si="15"/>
        <v>林学院</v>
      </c>
      <c r="E285" t="e">
        <f t="shared" si="17"/>
        <v>#N/A</v>
      </c>
    </row>
    <row r="286" spans="1:5">
      <c r="A286" s="1">
        <v>8001061</v>
      </c>
      <c r="B286" s="1">
        <v>90301</v>
      </c>
      <c r="C286">
        <f t="shared" si="16"/>
        <v>1</v>
      </c>
      <c r="D286" t="str">
        <f t="shared" si="15"/>
        <v>林学院</v>
      </c>
      <c r="E286" t="str">
        <f t="shared" si="17"/>
        <v>土壤学</v>
      </c>
    </row>
    <row r="287" spans="1:5">
      <c r="A287" s="1">
        <v>8001065</v>
      </c>
      <c r="B287" s="1">
        <v>90301</v>
      </c>
      <c r="C287">
        <f t="shared" si="16"/>
        <v>1</v>
      </c>
      <c r="D287" t="str">
        <f t="shared" si="15"/>
        <v>林学院</v>
      </c>
      <c r="E287" t="e">
        <f t="shared" si="17"/>
        <v>#N/A</v>
      </c>
    </row>
    <row r="288" spans="1:5">
      <c r="A288" s="1">
        <v>8001070</v>
      </c>
      <c r="B288" s="1">
        <v>90301</v>
      </c>
      <c r="C288">
        <f t="shared" si="16"/>
        <v>1</v>
      </c>
      <c r="D288" t="str">
        <f t="shared" si="15"/>
        <v>林学院</v>
      </c>
      <c r="E288" t="e">
        <f t="shared" si="17"/>
        <v>#N/A</v>
      </c>
    </row>
    <row r="289" spans="1:5">
      <c r="A289" s="1">
        <v>8001080</v>
      </c>
      <c r="B289" s="1">
        <v>90301</v>
      </c>
      <c r="C289">
        <f t="shared" si="16"/>
        <v>1</v>
      </c>
      <c r="D289" t="str">
        <f t="shared" si="15"/>
        <v>林学院</v>
      </c>
      <c r="E289" t="e">
        <f t="shared" si="17"/>
        <v>#N/A</v>
      </c>
    </row>
    <row r="290" spans="1:5">
      <c r="A290" s="1">
        <v>8002003</v>
      </c>
      <c r="B290" s="1">
        <v>90701</v>
      </c>
      <c r="C290">
        <f t="shared" si="16"/>
        <v>2</v>
      </c>
      <c r="D290" t="str">
        <f t="shared" si="15"/>
        <v>生物科学与技术学院</v>
      </c>
      <c r="E290" t="e">
        <f t="shared" si="17"/>
        <v>#N/A</v>
      </c>
    </row>
    <row r="291" spans="1:5">
      <c r="A291" s="1">
        <v>8002008</v>
      </c>
      <c r="B291" s="1">
        <v>90701</v>
      </c>
      <c r="C291">
        <f t="shared" si="16"/>
        <v>2</v>
      </c>
      <c r="D291" t="str">
        <f t="shared" si="15"/>
        <v>生物科学与技术学院</v>
      </c>
      <c r="E291" t="str">
        <f t="shared" si="17"/>
        <v>林木遗传育种</v>
      </c>
    </row>
    <row r="292" spans="1:5">
      <c r="A292" s="1">
        <v>8002032</v>
      </c>
      <c r="B292" s="1">
        <v>90701</v>
      </c>
      <c r="C292">
        <f t="shared" si="16"/>
        <v>2</v>
      </c>
      <c r="D292" t="str">
        <f t="shared" si="15"/>
        <v>生物科学与技术学院</v>
      </c>
      <c r="E292" t="e">
        <f t="shared" si="17"/>
        <v>#N/A</v>
      </c>
    </row>
    <row r="293" spans="1:5">
      <c r="A293" s="1">
        <v>8002045</v>
      </c>
      <c r="B293" s="1">
        <v>90701</v>
      </c>
      <c r="C293">
        <f t="shared" si="16"/>
        <v>2</v>
      </c>
      <c r="D293" t="str">
        <f t="shared" si="15"/>
        <v>生物科学与技术学院</v>
      </c>
      <c r="E293" t="e">
        <f t="shared" si="17"/>
        <v>#N/A</v>
      </c>
    </row>
    <row r="294" spans="1:5">
      <c r="A294" s="1">
        <v>8001008</v>
      </c>
      <c r="B294" s="1">
        <v>90702</v>
      </c>
      <c r="C294">
        <f t="shared" si="16"/>
        <v>1</v>
      </c>
      <c r="D294" t="str">
        <f t="shared" si="15"/>
        <v>林学院</v>
      </c>
      <c r="E294" t="e">
        <f t="shared" si="17"/>
        <v>#N/A</v>
      </c>
    </row>
    <row r="295" spans="1:5">
      <c r="A295" s="1">
        <v>8001016</v>
      </c>
      <c r="B295" s="1">
        <v>90702</v>
      </c>
      <c r="C295">
        <f t="shared" si="16"/>
        <v>1</v>
      </c>
      <c r="D295" t="str">
        <f t="shared" si="15"/>
        <v>林学院</v>
      </c>
      <c r="E295" t="e">
        <f t="shared" si="17"/>
        <v>#N/A</v>
      </c>
    </row>
    <row r="296" spans="1:5">
      <c r="A296" s="1">
        <v>8001022</v>
      </c>
      <c r="B296" s="1">
        <v>90702</v>
      </c>
      <c r="C296">
        <f t="shared" si="16"/>
        <v>1</v>
      </c>
      <c r="D296" t="str">
        <f t="shared" si="15"/>
        <v>林学院</v>
      </c>
      <c r="E296" t="e">
        <f t="shared" si="17"/>
        <v>#N/A</v>
      </c>
    </row>
    <row r="297" spans="1:5">
      <c r="A297" s="1">
        <v>8001067</v>
      </c>
      <c r="B297" s="1">
        <v>90702</v>
      </c>
      <c r="C297">
        <f t="shared" si="16"/>
        <v>1</v>
      </c>
      <c r="D297" t="str">
        <f t="shared" si="15"/>
        <v>林学院</v>
      </c>
      <c r="E297" t="e">
        <f t="shared" si="17"/>
        <v>#N/A</v>
      </c>
    </row>
    <row r="298" spans="1:5">
      <c r="A298" s="1">
        <v>8001023</v>
      </c>
      <c r="B298" s="1">
        <v>90703</v>
      </c>
      <c r="C298">
        <f t="shared" si="16"/>
        <v>1</v>
      </c>
      <c r="D298" t="str">
        <f t="shared" si="15"/>
        <v>林学院</v>
      </c>
      <c r="E298" t="e">
        <f t="shared" si="17"/>
        <v>#N/A</v>
      </c>
    </row>
    <row r="299" spans="1:5">
      <c r="A299" s="1">
        <v>8001028</v>
      </c>
      <c r="B299" s="1">
        <v>90703</v>
      </c>
      <c r="C299">
        <f t="shared" si="16"/>
        <v>1</v>
      </c>
      <c r="D299" t="str">
        <f t="shared" si="15"/>
        <v>林学院</v>
      </c>
      <c r="E299" t="e">
        <f t="shared" si="17"/>
        <v>#N/A</v>
      </c>
    </row>
    <row r="300" spans="1:5">
      <c r="A300" s="1">
        <v>8001038</v>
      </c>
      <c r="B300" s="1">
        <v>90703</v>
      </c>
      <c r="C300">
        <f t="shared" si="16"/>
        <v>1</v>
      </c>
      <c r="D300" t="str">
        <f t="shared" si="15"/>
        <v>林学院</v>
      </c>
      <c r="E300" t="str">
        <f t="shared" si="17"/>
        <v>森林保护学</v>
      </c>
    </row>
    <row r="301" spans="1:5">
      <c r="A301" s="1">
        <v>8001039</v>
      </c>
      <c r="B301" s="1">
        <v>90703</v>
      </c>
      <c r="C301">
        <f t="shared" si="16"/>
        <v>1</v>
      </c>
      <c r="D301" t="str">
        <f t="shared" si="15"/>
        <v>林学院</v>
      </c>
      <c r="E301" t="e">
        <f t="shared" si="17"/>
        <v>#N/A</v>
      </c>
    </row>
    <row r="302" spans="1:5">
      <c r="A302" s="1">
        <v>8001047</v>
      </c>
      <c r="B302" s="1">
        <v>90703</v>
      </c>
      <c r="C302">
        <f t="shared" si="16"/>
        <v>1</v>
      </c>
      <c r="D302" t="str">
        <f t="shared" si="15"/>
        <v>林学院</v>
      </c>
      <c r="E302" t="e">
        <f t="shared" si="17"/>
        <v>#N/A</v>
      </c>
    </row>
    <row r="303" spans="1:5">
      <c r="A303" s="1">
        <v>8001064</v>
      </c>
      <c r="B303" s="1">
        <v>90703</v>
      </c>
      <c r="C303">
        <f t="shared" si="16"/>
        <v>1</v>
      </c>
      <c r="D303" t="str">
        <f t="shared" si="15"/>
        <v>林学院</v>
      </c>
      <c r="E303" t="e">
        <f t="shared" si="17"/>
        <v>#N/A</v>
      </c>
    </row>
    <row r="304" spans="1:5">
      <c r="A304" s="1">
        <v>8001069</v>
      </c>
      <c r="B304" s="1">
        <v>90703</v>
      </c>
      <c r="C304">
        <f t="shared" si="16"/>
        <v>1</v>
      </c>
      <c r="D304" t="str">
        <f t="shared" si="15"/>
        <v>林学院</v>
      </c>
      <c r="E304" t="e">
        <f t="shared" si="17"/>
        <v>#N/A</v>
      </c>
    </row>
    <row r="305" spans="1:5">
      <c r="A305" s="1">
        <v>8001015</v>
      </c>
      <c r="B305" s="1">
        <v>90704</v>
      </c>
      <c r="C305">
        <f t="shared" si="16"/>
        <v>1</v>
      </c>
      <c r="D305" t="str">
        <f t="shared" si="15"/>
        <v>林学院</v>
      </c>
      <c r="E305" t="e">
        <f t="shared" si="17"/>
        <v>#N/A</v>
      </c>
    </row>
    <row r="306" spans="1:5">
      <c r="A306" s="1">
        <v>8001043</v>
      </c>
      <c r="B306" s="1">
        <v>90704</v>
      </c>
      <c r="C306">
        <f t="shared" si="16"/>
        <v>1</v>
      </c>
      <c r="D306" t="str">
        <f t="shared" si="15"/>
        <v>林学院</v>
      </c>
      <c r="E306" t="e">
        <f t="shared" si="17"/>
        <v>#N/A</v>
      </c>
    </row>
    <row r="307" spans="1:5">
      <c r="A307" s="1">
        <v>8001046</v>
      </c>
      <c r="B307" s="1">
        <v>90704</v>
      </c>
      <c r="C307">
        <f t="shared" si="16"/>
        <v>1</v>
      </c>
      <c r="D307" t="str">
        <f t="shared" si="15"/>
        <v>林学院</v>
      </c>
      <c r="E307" t="e">
        <f t="shared" si="17"/>
        <v>#N/A</v>
      </c>
    </row>
    <row r="308" spans="1:5">
      <c r="A308" s="1">
        <v>8001066</v>
      </c>
      <c r="B308" s="1">
        <v>90704</v>
      </c>
      <c r="C308">
        <f t="shared" si="16"/>
        <v>1</v>
      </c>
      <c r="D308" t="str">
        <f t="shared" si="15"/>
        <v>林学院</v>
      </c>
      <c r="E308" t="e">
        <f t="shared" si="17"/>
        <v>#N/A</v>
      </c>
    </row>
    <row r="309" spans="1:5">
      <c r="A309" s="1">
        <v>8001074</v>
      </c>
      <c r="B309" s="1">
        <v>90704</v>
      </c>
      <c r="C309">
        <f t="shared" si="16"/>
        <v>1</v>
      </c>
      <c r="D309" t="str">
        <f t="shared" si="15"/>
        <v>林学院</v>
      </c>
      <c r="E309" t="e">
        <f t="shared" si="17"/>
        <v>#N/A</v>
      </c>
    </row>
    <row r="310" spans="1:5">
      <c r="A310" s="1">
        <v>8001016</v>
      </c>
      <c r="B310" s="1" t="s">
        <v>1485</v>
      </c>
      <c r="C310">
        <f t="shared" si="16"/>
        <v>1</v>
      </c>
      <c r="D310" t="str">
        <f t="shared" si="15"/>
        <v>林学院</v>
      </c>
      <c r="E310" t="e">
        <f t="shared" si="17"/>
        <v>#N/A</v>
      </c>
    </row>
    <row r="311" spans="1:5">
      <c r="A311" s="1">
        <v>8001040</v>
      </c>
      <c r="B311" s="1" t="s">
        <v>1485</v>
      </c>
      <c r="C311">
        <f t="shared" si="16"/>
        <v>1</v>
      </c>
      <c r="D311" t="str">
        <f t="shared" si="15"/>
        <v>林学院</v>
      </c>
      <c r="E311" t="str">
        <f t="shared" si="17"/>
        <v>城市林业</v>
      </c>
    </row>
    <row r="312" spans="1:5">
      <c r="A312" s="1">
        <v>8001010</v>
      </c>
      <c r="B312" s="1">
        <v>90900</v>
      </c>
      <c r="C312">
        <f t="shared" si="16"/>
        <v>1</v>
      </c>
      <c r="D312" t="str">
        <f t="shared" si="15"/>
        <v>林学院</v>
      </c>
      <c r="E312" t="e">
        <f t="shared" si="17"/>
        <v>#N/A</v>
      </c>
    </row>
    <row r="313" spans="1:5">
      <c r="A313" s="1">
        <v>8001041</v>
      </c>
      <c r="B313" s="1">
        <v>90900</v>
      </c>
      <c r="C313">
        <f t="shared" si="16"/>
        <v>1</v>
      </c>
      <c r="D313" t="str">
        <f t="shared" si="15"/>
        <v>林学院</v>
      </c>
      <c r="E313" t="str">
        <f t="shared" si="17"/>
        <v>草学</v>
      </c>
    </row>
    <row r="314" spans="1:5">
      <c r="A314" s="1">
        <v>8001049</v>
      </c>
      <c r="B314" s="1">
        <v>90900</v>
      </c>
      <c r="C314">
        <f t="shared" si="16"/>
        <v>1</v>
      </c>
      <c r="D314" t="str">
        <f t="shared" si="15"/>
        <v>林学院</v>
      </c>
      <c r="E314" t="e">
        <f t="shared" si="17"/>
        <v>#N/A</v>
      </c>
    </row>
    <row r="315" spans="1:5">
      <c r="A315" s="1">
        <v>8001050</v>
      </c>
      <c r="B315" s="1">
        <v>90900</v>
      </c>
      <c r="C315">
        <f t="shared" si="16"/>
        <v>1</v>
      </c>
      <c r="D315" t="str">
        <f t="shared" si="15"/>
        <v>林学院</v>
      </c>
      <c r="E315" t="e">
        <f t="shared" si="17"/>
        <v>#N/A</v>
      </c>
    </row>
    <row r="316" spans="1:5">
      <c r="A316" s="1">
        <v>8001068</v>
      </c>
      <c r="B316" s="1">
        <v>90900</v>
      </c>
      <c r="C316">
        <f t="shared" si="16"/>
        <v>1</v>
      </c>
      <c r="D316" t="str">
        <f t="shared" si="15"/>
        <v>林学院</v>
      </c>
      <c r="E316" t="e">
        <f t="shared" si="17"/>
        <v>#N/A</v>
      </c>
    </row>
    <row r="317" spans="1:5">
      <c r="A317" s="1">
        <v>8001077</v>
      </c>
      <c r="B317" s="1">
        <v>90900</v>
      </c>
      <c r="C317">
        <f t="shared" si="16"/>
        <v>1</v>
      </c>
      <c r="D317" t="str">
        <f t="shared" si="15"/>
        <v>林学院</v>
      </c>
      <c r="E317" t="e">
        <f t="shared" si="17"/>
        <v>#N/A</v>
      </c>
    </row>
    <row r="318" spans="1:5">
      <c r="A318" s="1">
        <v>8001010</v>
      </c>
      <c r="B318" s="1">
        <v>95131</v>
      </c>
      <c r="C318">
        <f t="shared" si="16"/>
        <v>1</v>
      </c>
      <c r="D318" t="str">
        <f t="shared" si="15"/>
        <v>林学院</v>
      </c>
      <c r="E318" t="e">
        <f t="shared" si="17"/>
        <v>#N/A</v>
      </c>
    </row>
    <row r="319" spans="1:5">
      <c r="A319" s="1">
        <v>8001013</v>
      </c>
      <c r="B319" s="1">
        <v>95131</v>
      </c>
      <c r="C319">
        <f t="shared" si="16"/>
        <v>1</v>
      </c>
      <c r="D319" t="str">
        <f t="shared" si="15"/>
        <v>林学院</v>
      </c>
      <c r="E319" t="e">
        <f t="shared" si="17"/>
        <v>#N/A</v>
      </c>
    </row>
    <row r="320" spans="1:5">
      <c r="A320" s="1">
        <v>8001029</v>
      </c>
      <c r="B320" s="1">
        <v>95131</v>
      </c>
      <c r="C320">
        <f t="shared" si="16"/>
        <v>1</v>
      </c>
      <c r="D320" t="str">
        <f t="shared" si="15"/>
        <v>林学院</v>
      </c>
      <c r="E320" t="e">
        <f t="shared" si="17"/>
        <v>#N/A</v>
      </c>
    </row>
    <row r="321" spans="1:5">
      <c r="A321" s="1">
        <v>8001041</v>
      </c>
      <c r="B321" s="1">
        <v>95131</v>
      </c>
      <c r="C321">
        <f t="shared" si="16"/>
        <v>1</v>
      </c>
      <c r="D321" t="str">
        <f t="shared" si="15"/>
        <v>林学院</v>
      </c>
      <c r="E321" t="str">
        <f t="shared" si="17"/>
        <v>草学</v>
      </c>
    </row>
    <row r="322" spans="1:5">
      <c r="A322" s="1">
        <v>8001050</v>
      </c>
      <c r="B322" s="1">
        <v>95131</v>
      </c>
      <c r="C322">
        <f t="shared" si="16"/>
        <v>1</v>
      </c>
      <c r="D322" t="str">
        <f t="shared" ref="D322:D385" si="18">VLOOKUP(B322,$G:$I,3,0)</f>
        <v>林学院</v>
      </c>
      <c r="E322" t="e">
        <f t="shared" si="17"/>
        <v>#N/A</v>
      </c>
    </row>
    <row r="323" spans="1:5">
      <c r="A323" s="1">
        <v>8001068</v>
      </c>
      <c r="B323" s="1">
        <v>95131</v>
      </c>
      <c r="C323">
        <f t="shared" ref="C323:C386" si="19">VLOOKUP(B323,G:H,2,0)</f>
        <v>1</v>
      </c>
      <c r="D323" t="str">
        <f t="shared" si="18"/>
        <v>林学院</v>
      </c>
      <c r="E323" t="e">
        <f t="shared" ref="E323:E386" si="20">VLOOKUP(A323,$N:$P,3,0)</f>
        <v>#N/A</v>
      </c>
    </row>
    <row r="324" spans="1:5">
      <c r="A324" s="1">
        <v>8001077</v>
      </c>
      <c r="B324" s="1">
        <v>95131</v>
      </c>
      <c r="C324">
        <f t="shared" si="19"/>
        <v>1</v>
      </c>
      <c r="D324" t="str">
        <f t="shared" si="18"/>
        <v>林学院</v>
      </c>
      <c r="E324" t="e">
        <f t="shared" si="20"/>
        <v>#N/A</v>
      </c>
    </row>
    <row r="325" spans="1:5">
      <c r="A325" s="1">
        <v>8002021</v>
      </c>
      <c r="B325" s="1">
        <v>95135</v>
      </c>
      <c r="C325">
        <f t="shared" si="19"/>
        <v>2</v>
      </c>
      <c r="D325" t="str">
        <f t="shared" si="18"/>
        <v>生物科学与技术学院</v>
      </c>
      <c r="E325" t="e">
        <f t="shared" si="20"/>
        <v>#N/A</v>
      </c>
    </row>
    <row r="326" spans="1:5">
      <c r="A326" s="1">
        <v>8002035</v>
      </c>
      <c r="B326" s="1">
        <v>95135</v>
      </c>
      <c r="C326">
        <f t="shared" si="19"/>
        <v>2</v>
      </c>
      <c r="D326" t="str">
        <f t="shared" si="18"/>
        <v>生物科学与技术学院</v>
      </c>
      <c r="E326" t="e">
        <f t="shared" si="20"/>
        <v>#N/A</v>
      </c>
    </row>
    <row r="327" spans="1:5">
      <c r="A327" s="1">
        <v>8002046</v>
      </c>
      <c r="B327" s="1">
        <v>95135</v>
      </c>
      <c r="C327">
        <f t="shared" si="19"/>
        <v>2</v>
      </c>
      <c r="D327" t="str">
        <f t="shared" si="18"/>
        <v>生物科学与技术学院</v>
      </c>
      <c r="E327" t="e">
        <f t="shared" si="20"/>
        <v>#N/A</v>
      </c>
    </row>
    <row r="328" spans="1:5">
      <c r="A328" s="1">
        <v>8002057</v>
      </c>
      <c r="B328" s="1">
        <v>95135</v>
      </c>
      <c r="C328">
        <f t="shared" si="19"/>
        <v>2</v>
      </c>
      <c r="D328" t="str">
        <f t="shared" si="18"/>
        <v>生物科学与技术学院</v>
      </c>
      <c r="E328" t="e">
        <f t="shared" si="20"/>
        <v>#N/A</v>
      </c>
    </row>
    <row r="329" spans="1:5">
      <c r="A329" s="1">
        <v>8002058</v>
      </c>
      <c r="B329" s="1">
        <v>95135</v>
      </c>
      <c r="C329">
        <f t="shared" si="19"/>
        <v>2</v>
      </c>
      <c r="D329" t="str">
        <f t="shared" si="18"/>
        <v>生物科学与技术学院</v>
      </c>
      <c r="E329" t="e">
        <f t="shared" si="20"/>
        <v>#N/A</v>
      </c>
    </row>
    <row r="330" spans="1:5">
      <c r="A330" s="1">
        <v>8001006</v>
      </c>
      <c r="B330" s="1">
        <v>95136</v>
      </c>
      <c r="C330">
        <f t="shared" si="19"/>
        <v>1</v>
      </c>
      <c r="D330" t="str">
        <f t="shared" si="18"/>
        <v>林学院</v>
      </c>
      <c r="E330" t="e">
        <f t="shared" si="20"/>
        <v>#N/A</v>
      </c>
    </row>
    <row r="331" spans="1:5">
      <c r="A331" s="1">
        <v>8001042</v>
      </c>
      <c r="B331" s="1">
        <v>95136</v>
      </c>
      <c r="C331">
        <f t="shared" si="19"/>
        <v>1</v>
      </c>
      <c r="D331" t="str">
        <f t="shared" si="18"/>
        <v>林学院</v>
      </c>
      <c r="E331" t="str">
        <f t="shared" si="20"/>
        <v>地图学与地理信息系统</v>
      </c>
    </row>
    <row r="332" spans="1:5">
      <c r="A332" s="1">
        <v>8001045</v>
      </c>
      <c r="B332" s="1">
        <v>95136</v>
      </c>
      <c r="C332">
        <f t="shared" si="19"/>
        <v>1</v>
      </c>
      <c r="D332" t="str">
        <f t="shared" si="18"/>
        <v>林学院</v>
      </c>
      <c r="E332" t="e">
        <f t="shared" si="20"/>
        <v>#N/A</v>
      </c>
    </row>
    <row r="333" spans="1:5">
      <c r="A333" s="1">
        <v>8001058</v>
      </c>
      <c r="B333" s="1">
        <v>95136</v>
      </c>
      <c r="C333">
        <f t="shared" si="19"/>
        <v>1</v>
      </c>
      <c r="D333" t="str">
        <f t="shared" si="18"/>
        <v>林学院</v>
      </c>
      <c r="E333" t="e">
        <f t="shared" si="20"/>
        <v>#N/A</v>
      </c>
    </row>
    <row r="334" spans="1:5">
      <c r="A334" s="1">
        <v>8001072</v>
      </c>
      <c r="B334" s="1">
        <v>95136</v>
      </c>
      <c r="C334">
        <f t="shared" si="19"/>
        <v>1</v>
      </c>
      <c r="D334" t="str">
        <f t="shared" si="18"/>
        <v>林学院</v>
      </c>
      <c r="E334" t="e">
        <f t="shared" si="20"/>
        <v>#N/A</v>
      </c>
    </row>
    <row r="335" spans="1:5">
      <c r="A335" s="1">
        <v>8001073</v>
      </c>
      <c r="B335" s="1">
        <v>95136</v>
      </c>
      <c r="C335">
        <f t="shared" si="19"/>
        <v>1</v>
      </c>
      <c r="D335" t="str">
        <f t="shared" si="18"/>
        <v>林学院</v>
      </c>
      <c r="E335" t="e">
        <f t="shared" si="20"/>
        <v>#N/A</v>
      </c>
    </row>
    <row r="336" spans="1:5">
      <c r="A336" s="1">
        <v>8001008</v>
      </c>
      <c r="B336" s="1">
        <v>95400</v>
      </c>
      <c r="C336">
        <f t="shared" si="19"/>
        <v>1</v>
      </c>
      <c r="D336" t="str">
        <f t="shared" si="18"/>
        <v>林学院</v>
      </c>
      <c r="E336" t="e">
        <f t="shared" si="20"/>
        <v>#N/A</v>
      </c>
    </row>
    <row r="337" spans="1:5">
      <c r="A337" s="1">
        <v>8001014</v>
      </c>
      <c r="B337" s="1">
        <v>95400</v>
      </c>
      <c r="C337">
        <f t="shared" si="19"/>
        <v>1</v>
      </c>
      <c r="D337" t="str">
        <f t="shared" si="18"/>
        <v>林学院</v>
      </c>
      <c r="E337" t="str">
        <f t="shared" si="20"/>
        <v>森林培育</v>
      </c>
    </row>
    <row r="338" spans="1:5">
      <c r="A338" s="1">
        <v>8001016</v>
      </c>
      <c r="B338" s="1">
        <v>95400</v>
      </c>
      <c r="C338">
        <f t="shared" si="19"/>
        <v>1</v>
      </c>
      <c r="D338" t="str">
        <f t="shared" si="18"/>
        <v>林学院</v>
      </c>
      <c r="E338" t="e">
        <f t="shared" si="20"/>
        <v>#N/A</v>
      </c>
    </row>
    <row r="339" spans="1:5">
      <c r="A339" s="1">
        <v>8001022</v>
      </c>
      <c r="B339" s="1">
        <v>95400</v>
      </c>
      <c r="C339">
        <f t="shared" si="19"/>
        <v>1</v>
      </c>
      <c r="D339" t="str">
        <f t="shared" si="18"/>
        <v>林学院</v>
      </c>
      <c r="E339" t="e">
        <f t="shared" si="20"/>
        <v>#N/A</v>
      </c>
    </row>
    <row r="340" spans="1:5">
      <c r="A340" s="1">
        <v>8001024</v>
      </c>
      <c r="B340" s="1">
        <v>95400</v>
      </c>
      <c r="C340">
        <f t="shared" si="19"/>
        <v>1</v>
      </c>
      <c r="D340" t="str">
        <f t="shared" si="18"/>
        <v>林学院</v>
      </c>
      <c r="E340" t="e">
        <f t="shared" si="20"/>
        <v>#N/A</v>
      </c>
    </row>
    <row r="341" spans="1:5">
      <c r="A341" s="1">
        <v>8001030</v>
      </c>
      <c r="B341" s="1">
        <v>95400</v>
      </c>
      <c r="C341">
        <f t="shared" si="19"/>
        <v>1</v>
      </c>
      <c r="D341" t="str">
        <f t="shared" si="18"/>
        <v>林学院</v>
      </c>
      <c r="E341" t="e">
        <f t="shared" si="20"/>
        <v>#N/A</v>
      </c>
    </row>
    <row r="342" spans="1:5">
      <c r="A342" s="1">
        <v>8001044</v>
      </c>
      <c r="B342" s="1">
        <v>95400</v>
      </c>
      <c r="C342">
        <f t="shared" si="19"/>
        <v>1</v>
      </c>
      <c r="D342" t="str">
        <f t="shared" si="18"/>
        <v>林学院</v>
      </c>
      <c r="E342" t="e">
        <f t="shared" si="20"/>
        <v>#N/A</v>
      </c>
    </row>
    <row r="343" spans="1:5">
      <c r="A343" s="1">
        <v>8001048</v>
      </c>
      <c r="B343" s="1">
        <v>95400</v>
      </c>
      <c r="C343">
        <f t="shared" si="19"/>
        <v>1</v>
      </c>
      <c r="D343" t="str">
        <f t="shared" si="18"/>
        <v>林学院</v>
      </c>
      <c r="E343" t="e">
        <f t="shared" si="20"/>
        <v>#N/A</v>
      </c>
    </row>
    <row r="344" spans="1:5">
      <c r="A344" s="1">
        <v>8001057</v>
      </c>
      <c r="B344" s="1">
        <v>95400</v>
      </c>
      <c r="C344">
        <f t="shared" si="19"/>
        <v>1</v>
      </c>
      <c r="D344" t="str">
        <f t="shared" si="18"/>
        <v>林学院</v>
      </c>
      <c r="E344" t="e">
        <f t="shared" si="20"/>
        <v>#N/A</v>
      </c>
    </row>
    <row r="345" spans="1:5">
      <c r="A345" s="1">
        <v>8001059</v>
      </c>
      <c r="B345" s="1">
        <v>95400</v>
      </c>
      <c r="C345">
        <f t="shared" si="19"/>
        <v>1</v>
      </c>
      <c r="D345" t="str">
        <f t="shared" si="18"/>
        <v>林学院</v>
      </c>
      <c r="E345" t="e">
        <f t="shared" si="20"/>
        <v>#N/A</v>
      </c>
    </row>
    <row r="346" spans="1:5">
      <c r="A346" s="1">
        <v>8001067</v>
      </c>
      <c r="B346" s="1">
        <v>95400</v>
      </c>
      <c r="C346">
        <f t="shared" si="19"/>
        <v>1</v>
      </c>
      <c r="D346" t="str">
        <f t="shared" si="18"/>
        <v>林学院</v>
      </c>
      <c r="E346" t="e">
        <f t="shared" si="20"/>
        <v>#N/A</v>
      </c>
    </row>
    <row r="347" spans="1:5">
      <c r="A347" s="1">
        <v>8001076</v>
      </c>
      <c r="B347" s="1">
        <v>95400</v>
      </c>
      <c r="C347">
        <f t="shared" si="19"/>
        <v>1</v>
      </c>
      <c r="D347" t="str">
        <f t="shared" si="18"/>
        <v>林学院</v>
      </c>
      <c r="E347" t="e">
        <f t="shared" si="20"/>
        <v>#N/A</v>
      </c>
    </row>
    <row r="348" spans="1:5">
      <c r="A348" s="1">
        <v>8007004</v>
      </c>
      <c r="B348" s="1">
        <v>120401</v>
      </c>
      <c r="C348">
        <f t="shared" si="19"/>
        <v>7</v>
      </c>
      <c r="D348" t="str">
        <f t="shared" si="18"/>
        <v>经济管理学院</v>
      </c>
      <c r="E348" t="e">
        <f t="shared" si="20"/>
        <v>#N/A</v>
      </c>
    </row>
    <row r="349" spans="1:5">
      <c r="A349" s="1">
        <v>8010004</v>
      </c>
      <c r="B349" s="1">
        <v>120401</v>
      </c>
      <c r="C349">
        <f t="shared" si="19"/>
        <v>7</v>
      </c>
      <c r="D349" t="str">
        <f t="shared" si="18"/>
        <v>经济管理学院</v>
      </c>
      <c r="E349" t="str">
        <f t="shared" si="20"/>
        <v>行政管理</v>
      </c>
    </row>
    <row r="350" spans="1:5">
      <c r="A350" s="1">
        <v>8010023</v>
      </c>
      <c r="B350" s="1">
        <v>120401</v>
      </c>
      <c r="C350">
        <f t="shared" si="19"/>
        <v>7</v>
      </c>
      <c r="D350" t="str">
        <f t="shared" si="18"/>
        <v>经济管理学院</v>
      </c>
      <c r="E350" t="e">
        <f t="shared" si="20"/>
        <v>#N/A</v>
      </c>
    </row>
    <row r="351" spans="1:5">
      <c r="A351" s="1">
        <v>8014008</v>
      </c>
      <c r="B351" s="1">
        <v>130500</v>
      </c>
      <c r="C351">
        <f t="shared" si="19"/>
        <v>14</v>
      </c>
      <c r="D351" t="str">
        <f t="shared" si="18"/>
        <v>艺术设计学院</v>
      </c>
      <c r="E351" t="e">
        <f t="shared" si="20"/>
        <v>#N/A</v>
      </c>
    </row>
    <row r="352" spans="1:5">
      <c r="A352" s="1">
        <v>8014015</v>
      </c>
      <c r="B352" s="1">
        <v>130500</v>
      </c>
      <c r="C352">
        <f t="shared" si="19"/>
        <v>14</v>
      </c>
      <c r="D352" t="str">
        <f t="shared" si="18"/>
        <v>艺术设计学院</v>
      </c>
      <c r="E352" t="e">
        <f t="shared" si="20"/>
        <v>#N/A</v>
      </c>
    </row>
    <row r="353" spans="1:5">
      <c r="A353" s="1">
        <v>8014024</v>
      </c>
      <c r="B353" s="1">
        <v>130500</v>
      </c>
      <c r="C353">
        <f t="shared" si="19"/>
        <v>14</v>
      </c>
      <c r="D353" t="str">
        <f t="shared" si="18"/>
        <v>艺术设计学院</v>
      </c>
      <c r="E353" t="e">
        <f t="shared" si="20"/>
        <v>#N/A</v>
      </c>
    </row>
    <row r="354" spans="1:5">
      <c r="A354" s="1">
        <v>8014031</v>
      </c>
      <c r="B354" s="1">
        <v>130500</v>
      </c>
      <c r="C354">
        <f t="shared" si="19"/>
        <v>14</v>
      </c>
      <c r="D354" t="str">
        <f t="shared" si="18"/>
        <v>艺术设计学院</v>
      </c>
      <c r="E354" t="e">
        <f t="shared" si="20"/>
        <v>#N/A</v>
      </c>
    </row>
    <row r="355" spans="1:5">
      <c r="A355" s="1">
        <v>8014036</v>
      </c>
      <c r="B355" s="1">
        <v>130500</v>
      </c>
      <c r="C355">
        <f t="shared" si="19"/>
        <v>14</v>
      </c>
      <c r="D355" t="str">
        <f t="shared" si="18"/>
        <v>艺术设计学院</v>
      </c>
      <c r="E355" t="e">
        <f t="shared" si="20"/>
        <v>#N/A</v>
      </c>
    </row>
    <row r="356" spans="1:5">
      <c r="A356" s="1">
        <v>8014038</v>
      </c>
      <c r="B356" s="1">
        <v>130500</v>
      </c>
      <c r="C356">
        <f t="shared" si="19"/>
        <v>14</v>
      </c>
      <c r="D356" t="str">
        <f t="shared" si="18"/>
        <v>艺术设计学院</v>
      </c>
      <c r="E356" t="e">
        <f t="shared" si="20"/>
        <v>#N/A</v>
      </c>
    </row>
    <row r="357" spans="1:5">
      <c r="A357" s="1">
        <v>8014004</v>
      </c>
      <c r="B357" s="1" t="s">
        <v>1488</v>
      </c>
      <c r="C357">
        <f t="shared" si="19"/>
        <v>14</v>
      </c>
      <c r="D357" t="str">
        <f t="shared" si="18"/>
        <v>艺术设计学院</v>
      </c>
      <c r="E357" t="e">
        <f t="shared" si="20"/>
        <v>#N/A</v>
      </c>
    </row>
    <row r="358" spans="1:5">
      <c r="A358" s="1">
        <v>8014017</v>
      </c>
      <c r="B358" s="1" t="s">
        <v>1488</v>
      </c>
      <c r="C358">
        <f t="shared" si="19"/>
        <v>14</v>
      </c>
      <c r="D358" t="str">
        <f t="shared" si="18"/>
        <v>艺术设计学院</v>
      </c>
      <c r="E358" t="e">
        <f t="shared" si="20"/>
        <v>#N/A</v>
      </c>
    </row>
    <row r="359" spans="1:5">
      <c r="A359" s="1">
        <v>8014022</v>
      </c>
      <c r="B359" s="1" t="s">
        <v>1488</v>
      </c>
      <c r="C359">
        <f t="shared" si="19"/>
        <v>14</v>
      </c>
      <c r="D359" t="str">
        <f t="shared" si="18"/>
        <v>艺术设计学院</v>
      </c>
      <c r="E359" t="e">
        <f t="shared" si="20"/>
        <v>#N/A</v>
      </c>
    </row>
    <row r="360" spans="1:5">
      <c r="A360" s="1">
        <v>8014026</v>
      </c>
      <c r="B360" s="1" t="s">
        <v>1488</v>
      </c>
      <c r="C360">
        <f t="shared" si="19"/>
        <v>14</v>
      </c>
      <c r="D360" t="str">
        <f t="shared" si="18"/>
        <v>艺术设计学院</v>
      </c>
      <c r="E360" t="str">
        <f t="shared" si="20"/>
        <v>动画艺术学</v>
      </c>
    </row>
    <row r="361" spans="1:5">
      <c r="A361" s="1">
        <v>8014027</v>
      </c>
      <c r="B361" s="1" t="s">
        <v>1488</v>
      </c>
      <c r="C361">
        <f t="shared" si="19"/>
        <v>14</v>
      </c>
      <c r="D361" t="str">
        <f t="shared" si="18"/>
        <v>艺术设计学院</v>
      </c>
      <c r="E361" t="e">
        <f t="shared" si="20"/>
        <v>#N/A</v>
      </c>
    </row>
    <row r="362" spans="1:5">
      <c r="A362" s="1">
        <v>8014028</v>
      </c>
      <c r="B362" s="1" t="s">
        <v>1488</v>
      </c>
      <c r="C362">
        <f t="shared" si="19"/>
        <v>14</v>
      </c>
      <c r="D362" t="str">
        <f t="shared" si="18"/>
        <v>艺术设计学院</v>
      </c>
      <c r="E362" t="e">
        <f t="shared" si="20"/>
        <v>#N/A</v>
      </c>
    </row>
    <row r="363" spans="1:5">
      <c r="A363" s="1">
        <v>8014011</v>
      </c>
      <c r="B363" s="1">
        <v>135107</v>
      </c>
      <c r="C363">
        <f t="shared" si="19"/>
        <v>14</v>
      </c>
      <c r="D363" t="str">
        <f t="shared" si="18"/>
        <v>艺术设计学院</v>
      </c>
      <c r="E363" t="e">
        <f t="shared" si="20"/>
        <v>#N/A</v>
      </c>
    </row>
    <row r="364" spans="1:5">
      <c r="A364" s="1">
        <v>8014019</v>
      </c>
      <c r="B364" s="1">
        <v>135107</v>
      </c>
      <c r="C364">
        <f t="shared" si="19"/>
        <v>14</v>
      </c>
      <c r="D364" t="str">
        <f t="shared" si="18"/>
        <v>艺术设计学院</v>
      </c>
      <c r="E364" t="e">
        <f t="shared" si="20"/>
        <v>#N/A</v>
      </c>
    </row>
    <row r="365" spans="1:5">
      <c r="A365" s="1">
        <v>8014021</v>
      </c>
      <c r="B365" s="1">
        <v>135107</v>
      </c>
      <c r="C365">
        <f t="shared" si="19"/>
        <v>14</v>
      </c>
      <c r="D365" t="str">
        <f t="shared" si="18"/>
        <v>艺术设计学院</v>
      </c>
      <c r="E365" t="str">
        <f t="shared" si="20"/>
        <v>美术</v>
      </c>
    </row>
    <row r="366" spans="1:5">
      <c r="A366" s="1">
        <v>8014005</v>
      </c>
      <c r="B366" s="1">
        <v>135108</v>
      </c>
      <c r="C366">
        <f t="shared" si="19"/>
        <v>14</v>
      </c>
      <c r="D366" t="str">
        <f t="shared" si="18"/>
        <v>艺术设计学院</v>
      </c>
      <c r="E366" t="e">
        <f t="shared" si="20"/>
        <v>#N/A</v>
      </c>
    </row>
    <row r="367" spans="1:5">
      <c r="A367" s="1">
        <v>8014006</v>
      </c>
      <c r="B367" s="1">
        <v>135108</v>
      </c>
      <c r="C367">
        <f t="shared" si="19"/>
        <v>14</v>
      </c>
      <c r="D367" t="str">
        <f t="shared" si="18"/>
        <v>艺术设计学院</v>
      </c>
      <c r="E367" t="e">
        <f t="shared" si="20"/>
        <v>#N/A</v>
      </c>
    </row>
    <row r="368" spans="1:5">
      <c r="A368" s="1">
        <v>8014007</v>
      </c>
      <c r="B368" s="1">
        <v>135108</v>
      </c>
      <c r="C368">
        <f t="shared" si="19"/>
        <v>14</v>
      </c>
      <c r="D368" t="str">
        <f t="shared" si="18"/>
        <v>艺术设计学院</v>
      </c>
      <c r="E368" t="e">
        <f t="shared" si="20"/>
        <v>#N/A</v>
      </c>
    </row>
    <row r="369" spans="1:5">
      <c r="A369" s="1">
        <v>8014008</v>
      </c>
      <c r="B369" s="1">
        <v>135108</v>
      </c>
      <c r="C369">
        <f t="shared" si="19"/>
        <v>14</v>
      </c>
      <c r="D369" t="str">
        <f t="shared" si="18"/>
        <v>艺术设计学院</v>
      </c>
      <c r="E369" t="e">
        <f t="shared" si="20"/>
        <v>#N/A</v>
      </c>
    </row>
    <row r="370" spans="1:5">
      <c r="A370" s="1">
        <v>8014012</v>
      </c>
      <c r="B370" s="1">
        <v>135108</v>
      </c>
      <c r="C370">
        <f t="shared" si="19"/>
        <v>14</v>
      </c>
      <c r="D370" t="str">
        <f t="shared" si="18"/>
        <v>艺术设计学院</v>
      </c>
      <c r="E370" t="e">
        <f t="shared" si="20"/>
        <v>#N/A</v>
      </c>
    </row>
    <row r="371" spans="1:5">
      <c r="A371" s="1">
        <v>8014013</v>
      </c>
      <c r="B371" s="1">
        <v>135108</v>
      </c>
      <c r="C371">
        <f t="shared" si="19"/>
        <v>14</v>
      </c>
      <c r="D371" t="str">
        <f t="shared" si="18"/>
        <v>艺术设计学院</v>
      </c>
      <c r="E371" t="e">
        <f t="shared" si="20"/>
        <v>#N/A</v>
      </c>
    </row>
    <row r="372" spans="1:5">
      <c r="A372" s="1">
        <v>8014014</v>
      </c>
      <c r="B372" s="1">
        <v>135108</v>
      </c>
      <c r="C372">
        <f t="shared" si="19"/>
        <v>14</v>
      </c>
      <c r="D372" t="str">
        <f t="shared" si="18"/>
        <v>艺术设计学院</v>
      </c>
      <c r="E372" t="e">
        <f t="shared" si="20"/>
        <v>#N/A</v>
      </c>
    </row>
    <row r="373" spans="1:5">
      <c r="A373" s="1">
        <v>8014015</v>
      </c>
      <c r="B373" s="1">
        <v>135108</v>
      </c>
      <c r="C373">
        <f t="shared" si="19"/>
        <v>14</v>
      </c>
      <c r="D373" t="str">
        <f t="shared" si="18"/>
        <v>艺术设计学院</v>
      </c>
      <c r="E373" t="e">
        <f t="shared" si="20"/>
        <v>#N/A</v>
      </c>
    </row>
    <row r="374" spans="1:5">
      <c r="A374" s="1">
        <v>8014018</v>
      </c>
      <c r="B374" s="1">
        <v>135108</v>
      </c>
      <c r="C374">
        <f t="shared" si="19"/>
        <v>14</v>
      </c>
      <c r="D374" t="str">
        <f t="shared" si="18"/>
        <v>艺术设计学院</v>
      </c>
      <c r="E374" t="e">
        <f t="shared" si="20"/>
        <v>#N/A</v>
      </c>
    </row>
    <row r="375" spans="1:5">
      <c r="A375" s="1">
        <v>8014020</v>
      </c>
      <c r="B375" s="1">
        <v>135108</v>
      </c>
      <c r="C375">
        <f t="shared" si="19"/>
        <v>14</v>
      </c>
      <c r="D375" t="str">
        <f t="shared" si="18"/>
        <v>艺术设计学院</v>
      </c>
      <c r="E375" t="e">
        <f t="shared" si="20"/>
        <v>#N/A</v>
      </c>
    </row>
    <row r="376" spans="1:5">
      <c r="A376" s="1">
        <v>8014023</v>
      </c>
      <c r="B376" s="1">
        <v>135108</v>
      </c>
      <c r="C376">
        <f t="shared" si="19"/>
        <v>14</v>
      </c>
      <c r="D376" t="str">
        <f t="shared" si="18"/>
        <v>艺术设计学院</v>
      </c>
      <c r="E376" t="e">
        <f t="shared" si="20"/>
        <v>#N/A</v>
      </c>
    </row>
    <row r="377" spans="1:5">
      <c r="A377" s="1">
        <v>8014024</v>
      </c>
      <c r="B377" s="1">
        <v>135108</v>
      </c>
      <c r="C377">
        <f t="shared" si="19"/>
        <v>14</v>
      </c>
      <c r="D377" t="str">
        <f t="shared" si="18"/>
        <v>艺术设计学院</v>
      </c>
      <c r="E377" t="e">
        <f t="shared" si="20"/>
        <v>#N/A</v>
      </c>
    </row>
    <row r="378" spans="1:5">
      <c r="A378" s="1">
        <v>8014029</v>
      </c>
      <c r="B378" s="1">
        <v>135108</v>
      </c>
      <c r="C378">
        <f t="shared" si="19"/>
        <v>14</v>
      </c>
      <c r="D378" t="str">
        <f t="shared" si="18"/>
        <v>艺术设计学院</v>
      </c>
      <c r="E378" t="e">
        <f t="shared" si="20"/>
        <v>#N/A</v>
      </c>
    </row>
    <row r="379" spans="1:5">
      <c r="A379" s="1">
        <v>8014031</v>
      </c>
      <c r="B379" s="1">
        <v>135108</v>
      </c>
      <c r="C379">
        <f t="shared" si="19"/>
        <v>14</v>
      </c>
      <c r="D379" t="str">
        <f t="shared" si="18"/>
        <v>艺术设计学院</v>
      </c>
      <c r="E379" t="e">
        <f t="shared" si="20"/>
        <v>#N/A</v>
      </c>
    </row>
    <row r="380" spans="1:5">
      <c r="A380" s="1">
        <v>8014032</v>
      </c>
      <c r="B380" s="1">
        <v>135108</v>
      </c>
      <c r="C380">
        <f t="shared" si="19"/>
        <v>14</v>
      </c>
      <c r="D380" t="str">
        <f t="shared" si="18"/>
        <v>艺术设计学院</v>
      </c>
      <c r="E380" t="e">
        <f t="shared" si="20"/>
        <v>#N/A</v>
      </c>
    </row>
    <row r="381" spans="1:5">
      <c r="A381" s="1">
        <v>8014035</v>
      </c>
      <c r="B381" s="1">
        <v>135108</v>
      </c>
      <c r="C381">
        <f t="shared" si="19"/>
        <v>14</v>
      </c>
      <c r="D381" t="str">
        <f t="shared" si="18"/>
        <v>艺术设计学院</v>
      </c>
      <c r="E381" t="str">
        <f t="shared" si="20"/>
        <v>艺术设计</v>
      </c>
    </row>
    <row r="382" spans="1:5">
      <c r="A382" s="1">
        <v>8014036</v>
      </c>
      <c r="B382" s="1">
        <v>135108</v>
      </c>
      <c r="C382">
        <f t="shared" si="19"/>
        <v>14</v>
      </c>
      <c r="D382" t="str">
        <f t="shared" si="18"/>
        <v>艺术设计学院</v>
      </c>
      <c r="E382" t="e">
        <f t="shared" si="20"/>
        <v>#N/A</v>
      </c>
    </row>
    <row r="383" spans="1:5">
      <c r="A383" s="1">
        <v>8014037</v>
      </c>
      <c r="B383" s="1">
        <v>135108</v>
      </c>
      <c r="C383">
        <f t="shared" si="19"/>
        <v>14</v>
      </c>
      <c r="D383" t="str">
        <f t="shared" si="18"/>
        <v>艺术设计学院</v>
      </c>
      <c r="E383" t="e">
        <f t="shared" si="20"/>
        <v>#N/A</v>
      </c>
    </row>
    <row r="384" spans="1:5">
      <c r="A384" s="1">
        <v>8014038</v>
      </c>
      <c r="B384" s="1">
        <v>135108</v>
      </c>
      <c r="C384">
        <f t="shared" si="19"/>
        <v>14</v>
      </c>
      <c r="D384" t="str">
        <f t="shared" si="18"/>
        <v>艺术设计学院</v>
      </c>
      <c r="E384" t="e">
        <f t="shared" si="20"/>
        <v>#N/A</v>
      </c>
    </row>
    <row r="385" spans="1:5">
      <c r="A385" s="1">
        <v>8010003</v>
      </c>
      <c r="B385" s="1">
        <v>10100</v>
      </c>
      <c r="C385">
        <f t="shared" si="19"/>
        <v>10</v>
      </c>
      <c r="D385" t="str">
        <f t="shared" si="18"/>
        <v>人文社会科学学院</v>
      </c>
      <c r="E385" t="e">
        <f t="shared" si="20"/>
        <v>#N/A</v>
      </c>
    </row>
    <row r="386" spans="1:5">
      <c r="A386" s="1">
        <v>8010005</v>
      </c>
      <c r="B386" s="1">
        <v>10100</v>
      </c>
      <c r="C386">
        <f t="shared" si="19"/>
        <v>10</v>
      </c>
      <c r="D386" t="str">
        <f t="shared" ref="D386:D449" si="21">VLOOKUP(B386,$G:$I,3,0)</f>
        <v>人文社会科学学院</v>
      </c>
      <c r="E386" t="e">
        <f t="shared" si="20"/>
        <v>#N/A</v>
      </c>
    </row>
    <row r="387" spans="1:5">
      <c r="A387" s="1">
        <v>8010006</v>
      </c>
      <c r="B387" s="1">
        <v>10100</v>
      </c>
      <c r="C387">
        <f t="shared" ref="C387:C450" si="22">VLOOKUP(B387,G:H,2,0)</f>
        <v>10</v>
      </c>
      <c r="D387" t="str">
        <f t="shared" si="21"/>
        <v>人文社会科学学院</v>
      </c>
      <c r="E387" t="e">
        <f t="shared" ref="E387:E450" si="23">VLOOKUP(A387,$N:$P,3,0)</f>
        <v>#N/A</v>
      </c>
    </row>
    <row r="388" spans="1:5">
      <c r="A388" s="1">
        <v>8010009</v>
      </c>
      <c r="B388" s="1">
        <v>10100</v>
      </c>
      <c r="C388">
        <f t="shared" si="22"/>
        <v>10</v>
      </c>
      <c r="D388" t="str">
        <f t="shared" si="21"/>
        <v>人文社会科学学院</v>
      </c>
      <c r="E388" t="e">
        <f t="shared" si="23"/>
        <v>#N/A</v>
      </c>
    </row>
    <row r="389" spans="1:5">
      <c r="A389" s="1">
        <v>8010015</v>
      </c>
      <c r="B389" s="1">
        <v>10100</v>
      </c>
      <c r="C389">
        <f t="shared" si="22"/>
        <v>10</v>
      </c>
      <c r="D389" t="str">
        <f t="shared" si="21"/>
        <v>人文社会科学学院</v>
      </c>
      <c r="E389" t="str">
        <f t="shared" si="23"/>
        <v>哲学</v>
      </c>
    </row>
    <row r="390" spans="1:5">
      <c r="A390" s="1">
        <v>8010016</v>
      </c>
      <c r="B390" s="1">
        <v>10100</v>
      </c>
      <c r="C390">
        <f t="shared" si="22"/>
        <v>10</v>
      </c>
      <c r="D390" t="str">
        <f t="shared" si="21"/>
        <v>人文社会科学学院</v>
      </c>
      <c r="E390" t="e">
        <f t="shared" si="23"/>
        <v>#N/A</v>
      </c>
    </row>
    <row r="391" spans="1:5">
      <c r="A391" s="1">
        <v>8010027</v>
      </c>
      <c r="B391" s="1">
        <v>10100</v>
      </c>
      <c r="C391">
        <f t="shared" si="22"/>
        <v>10</v>
      </c>
      <c r="D391" t="str">
        <f t="shared" si="21"/>
        <v>人文社会科学学院</v>
      </c>
      <c r="E391" t="e">
        <f t="shared" si="23"/>
        <v>#N/A</v>
      </c>
    </row>
    <row r="392" spans="1:5">
      <c r="A392" s="1">
        <v>8007007</v>
      </c>
      <c r="B392" s="1">
        <v>20200</v>
      </c>
      <c r="C392">
        <f t="shared" si="22"/>
        <v>7</v>
      </c>
      <c r="D392" t="str">
        <f t="shared" si="21"/>
        <v>经济管理学院</v>
      </c>
      <c r="E392" t="e">
        <f t="shared" si="23"/>
        <v>#N/A</v>
      </c>
    </row>
    <row r="393" spans="1:5">
      <c r="A393" s="1">
        <v>8010012</v>
      </c>
      <c r="B393" s="1">
        <v>30101</v>
      </c>
      <c r="C393">
        <f t="shared" si="22"/>
        <v>10</v>
      </c>
      <c r="D393" t="str">
        <f t="shared" si="21"/>
        <v>人文社会科学学院</v>
      </c>
      <c r="E393" t="e">
        <f t="shared" si="23"/>
        <v>#N/A</v>
      </c>
    </row>
    <row r="394" spans="1:5">
      <c r="A394" s="1">
        <v>8010018</v>
      </c>
      <c r="B394" s="1">
        <v>30101</v>
      </c>
      <c r="C394">
        <f t="shared" si="22"/>
        <v>10</v>
      </c>
      <c r="D394" t="str">
        <f t="shared" si="21"/>
        <v>人文社会科学学院</v>
      </c>
      <c r="E394" t="e">
        <f t="shared" si="23"/>
        <v>#N/A</v>
      </c>
    </row>
    <row r="395" spans="1:5">
      <c r="A395" s="1">
        <v>8010019</v>
      </c>
      <c r="B395" s="1">
        <v>30101</v>
      </c>
      <c r="C395">
        <f t="shared" si="22"/>
        <v>10</v>
      </c>
      <c r="D395" t="str">
        <f t="shared" si="21"/>
        <v>人文社会科学学院</v>
      </c>
      <c r="E395" t="e">
        <f t="shared" si="23"/>
        <v>#N/A</v>
      </c>
    </row>
    <row r="396" spans="1:5">
      <c r="A396" s="1">
        <v>8010024</v>
      </c>
      <c r="B396" s="1">
        <v>30101</v>
      </c>
      <c r="C396">
        <f t="shared" si="22"/>
        <v>10</v>
      </c>
      <c r="D396" t="str">
        <f t="shared" si="21"/>
        <v>人文社会科学学院</v>
      </c>
      <c r="E396" t="e">
        <f t="shared" si="23"/>
        <v>#N/A</v>
      </c>
    </row>
    <row r="397" spans="1:5">
      <c r="A397" s="1">
        <v>8010030</v>
      </c>
      <c r="B397" s="1">
        <v>30101</v>
      </c>
      <c r="C397">
        <f t="shared" si="22"/>
        <v>10</v>
      </c>
      <c r="D397" t="str">
        <f t="shared" si="21"/>
        <v>人文社会科学学院</v>
      </c>
      <c r="E397" t="e">
        <f t="shared" si="23"/>
        <v>#N/A</v>
      </c>
    </row>
    <row r="398" spans="1:5">
      <c r="A398" s="1">
        <v>8010031</v>
      </c>
      <c r="B398" s="1">
        <v>30101</v>
      </c>
      <c r="C398">
        <f t="shared" si="22"/>
        <v>10</v>
      </c>
      <c r="D398" t="str">
        <f t="shared" si="21"/>
        <v>人文社会科学学院</v>
      </c>
      <c r="E398" t="e">
        <f t="shared" si="23"/>
        <v>#N/A</v>
      </c>
    </row>
    <row r="399" spans="1:5">
      <c r="A399" s="1">
        <v>8010032</v>
      </c>
      <c r="B399" s="1">
        <v>30101</v>
      </c>
      <c r="C399">
        <f t="shared" si="22"/>
        <v>10</v>
      </c>
      <c r="D399" t="str">
        <f t="shared" si="21"/>
        <v>人文社会科学学院</v>
      </c>
      <c r="E399" t="e">
        <f t="shared" si="23"/>
        <v>#N/A</v>
      </c>
    </row>
    <row r="400" spans="1:5">
      <c r="A400" s="1">
        <v>8010033</v>
      </c>
      <c r="B400" s="1">
        <v>30101</v>
      </c>
      <c r="C400">
        <f t="shared" si="22"/>
        <v>10</v>
      </c>
      <c r="D400" t="str">
        <f t="shared" si="21"/>
        <v>人文社会科学学院</v>
      </c>
      <c r="E400" t="e">
        <f t="shared" si="23"/>
        <v>#N/A</v>
      </c>
    </row>
    <row r="401" spans="1:5">
      <c r="A401" s="1">
        <v>8010034</v>
      </c>
      <c r="B401" s="1">
        <v>30101</v>
      </c>
      <c r="C401">
        <f t="shared" si="22"/>
        <v>10</v>
      </c>
      <c r="D401" t="str">
        <f t="shared" si="21"/>
        <v>人文社会科学学院</v>
      </c>
      <c r="E401" t="e">
        <f t="shared" si="23"/>
        <v>#N/A</v>
      </c>
    </row>
    <row r="402" spans="1:5">
      <c r="A402" s="1">
        <v>8010037</v>
      </c>
      <c r="B402" s="1">
        <v>30101</v>
      </c>
      <c r="C402">
        <f t="shared" si="22"/>
        <v>10</v>
      </c>
      <c r="D402" t="str">
        <f t="shared" si="21"/>
        <v>人文社会科学学院</v>
      </c>
      <c r="E402" t="str">
        <f t="shared" si="23"/>
        <v>法学理论</v>
      </c>
    </row>
    <row r="403" spans="1:5">
      <c r="A403" s="1">
        <v>8015005</v>
      </c>
      <c r="B403" s="1">
        <v>30500</v>
      </c>
      <c r="C403">
        <f t="shared" si="22"/>
        <v>15</v>
      </c>
      <c r="D403" t="str">
        <f t="shared" si="21"/>
        <v>马克思主义学院</v>
      </c>
      <c r="E403" t="e">
        <f t="shared" si="23"/>
        <v>#N/A</v>
      </c>
    </row>
    <row r="404" spans="1:5">
      <c r="A404" s="1">
        <v>8015007</v>
      </c>
      <c r="B404" s="1">
        <v>30500</v>
      </c>
      <c r="C404">
        <f t="shared" si="22"/>
        <v>15</v>
      </c>
      <c r="D404" t="str">
        <f t="shared" si="21"/>
        <v>马克思主义学院</v>
      </c>
      <c r="E404" t="e">
        <f t="shared" si="23"/>
        <v>#N/A</v>
      </c>
    </row>
    <row r="405" spans="1:5">
      <c r="A405" s="1">
        <v>8015008</v>
      </c>
      <c r="B405" s="1">
        <v>30500</v>
      </c>
      <c r="C405">
        <f t="shared" si="22"/>
        <v>15</v>
      </c>
      <c r="D405" t="str">
        <f t="shared" si="21"/>
        <v>马克思主义学院</v>
      </c>
      <c r="E405" t="e">
        <f t="shared" si="23"/>
        <v>#N/A</v>
      </c>
    </row>
    <row r="406" spans="1:5">
      <c r="A406" s="1">
        <v>8015015</v>
      </c>
      <c r="B406" s="1">
        <v>30500</v>
      </c>
      <c r="C406">
        <f t="shared" si="22"/>
        <v>15</v>
      </c>
      <c r="D406" t="str">
        <f t="shared" si="21"/>
        <v>马克思主义学院</v>
      </c>
      <c r="E406" t="e">
        <f t="shared" si="23"/>
        <v>#N/A</v>
      </c>
    </row>
    <row r="407" spans="1:5">
      <c r="A407" s="1">
        <v>8015022</v>
      </c>
      <c r="B407" s="1">
        <v>30500</v>
      </c>
      <c r="C407">
        <f t="shared" si="22"/>
        <v>15</v>
      </c>
      <c r="D407" t="str">
        <f t="shared" si="21"/>
        <v>马克思主义学院</v>
      </c>
      <c r="E407" t="e">
        <f t="shared" si="23"/>
        <v>#N/A</v>
      </c>
    </row>
    <row r="408" spans="1:5">
      <c r="A408" s="1">
        <v>8015024</v>
      </c>
      <c r="B408" s="1">
        <v>30500</v>
      </c>
      <c r="C408">
        <f t="shared" si="22"/>
        <v>15</v>
      </c>
      <c r="D408" t="str">
        <f t="shared" si="21"/>
        <v>马克思主义学院</v>
      </c>
      <c r="E408" t="e">
        <f t="shared" si="23"/>
        <v>#N/A</v>
      </c>
    </row>
    <row r="409" spans="1:5">
      <c r="A409" s="1">
        <v>8010020</v>
      </c>
      <c r="B409" s="1">
        <v>40200</v>
      </c>
      <c r="C409">
        <f t="shared" si="22"/>
        <v>10</v>
      </c>
      <c r="D409" t="str">
        <f t="shared" si="21"/>
        <v>人文社会科学学院</v>
      </c>
      <c r="E409" t="e">
        <f t="shared" si="23"/>
        <v>#N/A</v>
      </c>
    </row>
    <row r="410" spans="1:5">
      <c r="A410" s="1">
        <v>8010021</v>
      </c>
      <c r="B410" s="1">
        <v>40200</v>
      </c>
      <c r="C410">
        <f t="shared" si="22"/>
        <v>10</v>
      </c>
      <c r="D410" t="str">
        <f t="shared" si="21"/>
        <v>人文社会科学学院</v>
      </c>
      <c r="E410" t="e">
        <f t="shared" si="23"/>
        <v>#N/A</v>
      </c>
    </row>
    <row r="411" spans="1:5">
      <c r="A411" s="1">
        <v>8010026</v>
      </c>
      <c r="B411" s="1">
        <v>40200</v>
      </c>
      <c r="C411">
        <f t="shared" si="22"/>
        <v>10</v>
      </c>
      <c r="D411" t="str">
        <f t="shared" si="21"/>
        <v>人文社会科学学院</v>
      </c>
      <c r="E411" t="e">
        <f t="shared" si="23"/>
        <v>#N/A</v>
      </c>
    </row>
    <row r="412" spans="1:5">
      <c r="A412" s="1">
        <v>8010007</v>
      </c>
      <c r="B412" s="1">
        <v>45400</v>
      </c>
      <c r="C412">
        <f t="shared" si="22"/>
        <v>10</v>
      </c>
      <c r="D412" t="str">
        <f t="shared" si="21"/>
        <v>人文社会科学学院</v>
      </c>
      <c r="E412" t="e">
        <f t="shared" si="23"/>
        <v>#N/A</v>
      </c>
    </row>
    <row r="413" spans="1:5">
      <c r="A413" s="1">
        <v>8010010</v>
      </c>
      <c r="B413" s="1">
        <v>45400</v>
      </c>
      <c r="C413">
        <f t="shared" si="22"/>
        <v>10</v>
      </c>
      <c r="D413" t="str">
        <f t="shared" si="21"/>
        <v>人文社会科学学院</v>
      </c>
      <c r="E413" t="e">
        <f t="shared" si="23"/>
        <v>#N/A</v>
      </c>
    </row>
    <row r="414" spans="1:5">
      <c r="A414" s="1">
        <v>8010013</v>
      </c>
      <c r="B414" s="1">
        <v>45400</v>
      </c>
      <c r="C414">
        <f t="shared" si="22"/>
        <v>10</v>
      </c>
      <c r="D414" t="str">
        <f t="shared" si="21"/>
        <v>人文社会科学学院</v>
      </c>
      <c r="E414" t="str">
        <f t="shared" si="23"/>
        <v>心理学</v>
      </c>
    </row>
    <row r="415" spans="1:5">
      <c r="A415" s="1">
        <v>8010014</v>
      </c>
      <c r="B415" s="1">
        <v>45400</v>
      </c>
      <c r="C415">
        <f t="shared" si="22"/>
        <v>10</v>
      </c>
      <c r="D415" t="str">
        <f t="shared" si="21"/>
        <v>人文社会科学学院</v>
      </c>
      <c r="E415" t="e">
        <f t="shared" si="23"/>
        <v>#N/A</v>
      </c>
    </row>
    <row r="416" spans="1:5">
      <c r="A416" s="1">
        <v>8010018</v>
      </c>
      <c r="B416" s="1">
        <v>45400</v>
      </c>
      <c r="C416">
        <f t="shared" si="22"/>
        <v>10</v>
      </c>
      <c r="D416" t="str">
        <f t="shared" si="21"/>
        <v>人文社会科学学院</v>
      </c>
      <c r="E416" t="e">
        <f t="shared" si="23"/>
        <v>#N/A</v>
      </c>
    </row>
    <row r="417" spans="1:5">
      <c r="A417" s="1">
        <v>8010019</v>
      </c>
      <c r="B417" s="1">
        <v>45400</v>
      </c>
      <c r="C417">
        <f t="shared" si="22"/>
        <v>10</v>
      </c>
      <c r="D417" t="str">
        <f t="shared" si="21"/>
        <v>人文社会科学学院</v>
      </c>
      <c r="E417" t="e">
        <f t="shared" si="23"/>
        <v>#N/A</v>
      </c>
    </row>
    <row r="418" spans="1:5">
      <c r="A418" s="1">
        <v>8010022</v>
      </c>
      <c r="B418" s="1">
        <v>45400</v>
      </c>
      <c r="C418">
        <f t="shared" si="22"/>
        <v>10</v>
      </c>
      <c r="D418" t="str">
        <f t="shared" si="21"/>
        <v>人文社会科学学院</v>
      </c>
      <c r="E418" t="e">
        <f t="shared" si="23"/>
        <v>#N/A</v>
      </c>
    </row>
    <row r="419" spans="1:5">
      <c r="A419" s="1">
        <v>8010024</v>
      </c>
      <c r="B419" s="1">
        <v>45400</v>
      </c>
      <c r="C419">
        <f t="shared" si="22"/>
        <v>10</v>
      </c>
      <c r="D419" t="str">
        <f t="shared" si="21"/>
        <v>人文社会科学学院</v>
      </c>
      <c r="E419" t="e">
        <f t="shared" si="23"/>
        <v>#N/A</v>
      </c>
    </row>
    <row r="420" spans="1:5">
      <c r="A420" s="1">
        <v>8010025</v>
      </c>
      <c r="B420" s="1">
        <v>45400</v>
      </c>
      <c r="C420">
        <f t="shared" si="22"/>
        <v>10</v>
      </c>
      <c r="D420" t="str">
        <f t="shared" si="21"/>
        <v>人文社会科学学院</v>
      </c>
      <c r="E420" t="e">
        <f t="shared" si="23"/>
        <v>#N/A</v>
      </c>
    </row>
    <row r="421" spans="1:5">
      <c r="A421" s="1">
        <v>8010026</v>
      </c>
      <c r="B421" s="1">
        <v>45400</v>
      </c>
      <c r="C421">
        <f t="shared" si="22"/>
        <v>10</v>
      </c>
      <c r="D421" t="str">
        <f t="shared" si="21"/>
        <v>人文社会科学学院</v>
      </c>
      <c r="E421" t="e">
        <f t="shared" si="23"/>
        <v>#N/A</v>
      </c>
    </row>
    <row r="422" spans="1:5">
      <c r="A422" s="1">
        <v>8010028</v>
      </c>
      <c r="B422" s="1">
        <v>45400</v>
      </c>
      <c r="C422">
        <f t="shared" si="22"/>
        <v>10</v>
      </c>
      <c r="D422" t="str">
        <f t="shared" si="21"/>
        <v>人文社会科学学院</v>
      </c>
      <c r="E422" t="e">
        <f t="shared" si="23"/>
        <v>#N/A</v>
      </c>
    </row>
    <row r="423" spans="1:5">
      <c r="A423" s="1">
        <v>8010030</v>
      </c>
      <c r="B423" s="1">
        <v>45400</v>
      </c>
      <c r="C423">
        <f t="shared" si="22"/>
        <v>10</v>
      </c>
      <c r="D423" t="str">
        <f t="shared" si="21"/>
        <v>人文社会科学学院</v>
      </c>
      <c r="E423" t="e">
        <f t="shared" si="23"/>
        <v>#N/A</v>
      </c>
    </row>
    <row r="424" spans="1:5">
      <c r="A424" s="1">
        <v>8010031</v>
      </c>
      <c r="B424" s="1">
        <v>45400</v>
      </c>
      <c r="C424">
        <f t="shared" si="22"/>
        <v>10</v>
      </c>
      <c r="D424" t="str">
        <f t="shared" si="21"/>
        <v>人文社会科学学院</v>
      </c>
      <c r="E424" t="e">
        <f t="shared" si="23"/>
        <v>#N/A</v>
      </c>
    </row>
    <row r="425" spans="1:5">
      <c r="A425" s="1">
        <v>8010032</v>
      </c>
      <c r="B425" s="1">
        <v>45400</v>
      </c>
      <c r="C425">
        <f t="shared" si="22"/>
        <v>10</v>
      </c>
      <c r="D425" t="str">
        <f t="shared" si="21"/>
        <v>人文社会科学学院</v>
      </c>
      <c r="E425" t="e">
        <f t="shared" si="23"/>
        <v>#N/A</v>
      </c>
    </row>
    <row r="426" spans="1:5">
      <c r="A426" s="1">
        <v>8010034</v>
      </c>
      <c r="B426" s="1">
        <v>45400</v>
      </c>
      <c r="C426">
        <f t="shared" si="22"/>
        <v>10</v>
      </c>
      <c r="D426" t="str">
        <f t="shared" si="21"/>
        <v>人文社会科学学院</v>
      </c>
      <c r="E426" t="e">
        <f t="shared" si="23"/>
        <v>#N/A</v>
      </c>
    </row>
    <row r="427" spans="1:5">
      <c r="A427" s="1">
        <v>8010037</v>
      </c>
      <c r="B427" s="1">
        <v>45400</v>
      </c>
      <c r="C427">
        <f t="shared" si="22"/>
        <v>10</v>
      </c>
      <c r="D427" t="str">
        <f t="shared" si="21"/>
        <v>人文社会科学学院</v>
      </c>
      <c r="E427" t="str">
        <f t="shared" si="23"/>
        <v>法学理论</v>
      </c>
    </row>
    <row r="428" spans="1:5">
      <c r="A428" s="1">
        <v>8011004</v>
      </c>
      <c r="B428" s="1">
        <v>50200</v>
      </c>
      <c r="C428">
        <f t="shared" si="22"/>
        <v>11</v>
      </c>
      <c r="D428" t="str">
        <f t="shared" si="21"/>
        <v>外语学院</v>
      </c>
      <c r="E428" t="e">
        <f t="shared" si="23"/>
        <v>#N/A</v>
      </c>
    </row>
    <row r="429" spans="1:5">
      <c r="A429" s="1">
        <v>8011015</v>
      </c>
      <c r="B429" s="1">
        <v>50200</v>
      </c>
      <c r="C429">
        <f t="shared" si="22"/>
        <v>11</v>
      </c>
      <c r="D429" t="str">
        <f t="shared" si="21"/>
        <v>外语学院</v>
      </c>
      <c r="E429" t="e">
        <f t="shared" si="23"/>
        <v>#N/A</v>
      </c>
    </row>
    <row r="430" spans="1:5">
      <c r="A430" s="1">
        <v>8011016</v>
      </c>
      <c r="B430" s="1">
        <v>50200</v>
      </c>
      <c r="C430">
        <f t="shared" si="22"/>
        <v>11</v>
      </c>
      <c r="D430" t="str">
        <f t="shared" si="21"/>
        <v>外语学院</v>
      </c>
      <c r="E430" t="e">
        <f t="shared" si="23"/>
        <v>#N/A</v>
      </c>
    </row>
    <row r="431" spans="1:5">
      <c r="A431" s="1">
        <v>8001058</v>
      </c>
      <c r="B431" s="1">
        <v>70503</v>
      </c>
      <c r="C431">
        <f t="shared" si="22"/>
        <v>1</v>
      </c>
      <c r="D431" t="str">
        <f t="shared" si="21"/>
        <v>林学院</v>
      </c>
      <c r="E431" t="e">
        <f t="shared" si="23"/>
        <v>#N/A</v>
      </c>
    </row>
    <row r="432" spans="1:5">
      <c r="A432" s="1">
        <v>8002011</v>
      </c>
      <c r="B432" s="1">
        <v>71001</v>
      </c>
      <c r="C432">
        <f t="shared" si="22"/>
        <v>2</v>
      </c>
      <c r="D432" t="str">
        <f t="shared" si="21"/>
        <v>生物科学与技术学院</v>
      </c>
      <c r="E432" t="e">
        <f t="shared" si="23"/>
        <v>#N/A</v>
      </c>
    </row>
    <row r="433" spans="1:5">
      <c r="A433" s="1">
        <v>8002034</v>
      </c>
      <c r="B433" s="1">
        <v>71001</v>
      </c>
      <c r="C433">
        <f t="shared" si="22"/>
        <v>2</v>
      </c>
      <c r="D433" t="str">
        <f t="shared" si="21"/>
        <v>生物科学与技术学院</v>
      </c>
      <c r="E433" t="e">
        <f t="shared" si="23"/>
        <v>#N/A</v>
      </c>
    </row>
    <row r="434" spans="1:5">
      <c r="A434" s="1">
        <v>8002049</v>
      </c>
      <c r="B434" s="1">
        <v>71001</v>
      </c>
      <c r="C434">
        <f t="shared" si="22"/>
        <v>2</v>
      </c>
      <c r="D434" t="str">
        <f t="shared" si="21"/>
        <v>生物科学与技术学院</v>
      </c>
      <c r="E434" t="e">
        <f t="shared" si="23"/>
        <v>#N/A</v>
      </c>
    </row>
    <row r="435" spans="1:5">
      <c r="A435" s="1">
        <v>8002055</v>
      </c>
      <c r="B435" s="1">
        <v>71001</v>
      </c>
      <c r="C435">
        <f t="shared" si="22"/>
        <v>2</v>
      </c>
      <c r="D435" t="str">
        <f t="shared" si="21"/>
        <v>生物科学与技术学院</v>
      </c>
      <c r="E435" t="e">
        <f t="shared" si="23"/>
        <v>#N/A</v>
      </c>
    </row>
    <row r="436" spans="1:5">
      <c r="A436" s="1">
        <v>8002040</v>
      </c>
      <c r="B436" s="1">
        <v>71002</v>
      </c>
      <c r="C436">
        <f t="shared" si="22"/>
        <v>2</v>
      </c>
      <c r="D436" t="str">
        <f t="shared" si="21"/>
        <v>生物科学与技术学院</v>
      </c>
      <c r="E436" t="e">
        <f t="shared" si="23"/>
        <v>#N/A</v>
      </c>
    </row>
    <row r="437" spans="1:5">
      <c r="A437" s="1">
        <v>8002038</v>
      </c>
      <c r="B437" s="1">
        <v>71005</v>
      </c>
      <c r="C437">
        <f t="shared" si="22"/>
        <v>2</v>
      </c>
      <c r="D437" t="str">
        <f t="shared" si="21"/>
        <v>生物科学与技术学院</v>
      </c>
      <c r="E437" t="str">
        <f t="shared" si="23"/>
        <v>微生物学</v>
      </c>
    </row>
    <row r="438" spans="1:5">
      <c r="A438" s="1">
        <v>8002051</v>
      </c>
      <c r="B438" s="1">
        <v>71005</v>
      </c>
      <c r="C438">
        <f t="shared" si="22"/>
        <v>2</v>
      </c>
      <c r="D438" t="str">
        <f t="shared" si="21"/>
        <v>生物科学与技术学院</v>
      </c>
      <c r="E438" t="e">
        <f t="shared" si="23"/>
        <v>#N/A</v>
      </c>
    </row>
    <row r="439" spans="1:5">
      <c r="A439" s="1">
        <v>8002052</v>
      </c>
      <c r="B439" s="1">
        <v>71005</v>
      </c>
      <c r="C439">
        <f t="shared" si="22"/>
        <v>2</v>
      </c>
      <c r="D439" t="str">
        <f t="shared" si="21"/>
        <v>生物科学与技术学院</v>
      </c>
      <c r="E439" t="e">
        <f t="shared" si="23"/>
        <v>#N/A</v>
      </c>
    </row>
    <row r="440" spans="1:5">
      <c r="A440" s="1">
        <v>8002053</v>
      </c>
      <c r="B440" s="1">
        <v>71005</v>
      </c>
      <c r="C440">
        <f t="shared" si="22"/>
        <v>2</v>
      </c>
      <c r="D440" t="str">
        <f t="shared" si="21"/>
        <v>生物科学与技术学院</v>
      </c>
      <c r="E440" t="e">
        <f t="shared" si="23"/>
        <v>#N/A</v>
      </c>
    </row>
    <row r="441" spans="1:5">
      <c r="A441" s="1">
        <v>8002026</v>
      </c>
      <c r="B441" s="1">
        <v>71007</v>
      </c>
      <c r="C441">
        <f t="shared" si="22"/>
        <v>2</v>
      </c>
      <c r="D441" t="str">
        <f t="shared" si="21"/>
        <v>生物科学与技术学院</v>
      </c>
      <c r="E441" t="e">
        <f t="shared" si="23"/>
        <v>#N/A</v>
      </c>
    </row>
    <row r="442" spans="1:5">
      <c r="A442" s="1">
        <v>8002007</v>
      </c>
      <c r="B442" s="1">
        <v>71009</v>
      </c>
      <c r="C442">
        <f t="shared" si="22"/>
        <v>2</v>
      </c>
      <c r="D442" t="str">
        <f t="shared" si="21"/>
        <v>生物科学与技术学院</v>
      </c>
      <c r="E442" t="e">
        <f t="shared" si="23"/>
        <v>#N/A</v>
      </c>
    </row>
    <row r="443" spans="1:5">
      <c r="A443" s="1">
        <v>8002015</v>
      </c>
      <c r="B443" s="1">
        <v>71009</v>
      </c>
      <c r="C443">
        <f t="shared" si="22"/>
        <v>2</v>
      </c>
      <c r="D443" t="str">
        <f t="shared" si="21"/>
        <v>生物科学与技术学院</v>
      </c>
      <c r="E443" t="e">
        <f t="shared" si="23"/>
        <v>#N/A</v>
      </c>
    </row>
    <row r="444" spans="1:5">
      <c r="A444" s="1">
        <v>8002044</v>
      </c>
      <c r="B444" s="1">
        <v>71009</v>
      </c>
      <c r="C444">
        <f t="shared" si="22"/>
        <v>2</v>
      </c>
      <c r="D444" t="str">
        <f t="shared" si="21"/>
        <v>生物科学与技术学院</v>
      </c>
      <c r="E444" t="e">
        <f t="shared" si="23"/>
        <v>#N/A</v>
      </c>
    </row>
    <row r="445" spans="1:5">
      <c r="A445" s="1">
        <v>8002054</v>
      </c>
      <c r="B445" s="1">
        <v>71009</v>
      </c>
      <c r="C445">
        <f t="shared" si="22"/>
        <v>2</v>
      </c>
      <c r="D445" t="str">
        <f t="shared" si="21"/>
        <v>生物科学与技术学院</v>
      </c>
      <c r="E445" t="e">
        <f t="shared" si="23"/>
        <v>#N/A</v>
      </c>
    </row>
    <row r="446" spans="1:5">
      <c r="A446" s="1">
        <v>8002016</v>
      </c>
      <c r="B446" s="1">
        <v>71010</v>
      </c>
      <c r="C446">
        <f t="shared" si="22"/>
        <v>2</v>
      </c>
      <c r="D446" t="str">
        <f t="shared" si="21"/>
        <v>生物科学与技术学院</v>
      </c>
      <c r="E446" t="e">
        <f t="shared" si="23"/>
        <v>#N/A</v>
      </c>
    </row>
    <row r="447" spans="1:5">
      <c r="A447" s="1">
        <v>8002019</v>
      </c>
      <c r="B447" s="1">
        <v>71010</v>
      </c>
      <c r="C447">
        <f t="shared" si="22"/>
        <v>2</v>
      </c>
      <c r="D447" t="str">
        <f t="shared" si="21"/>
        <v>生物科学与技术学院</v>
      </c>
      <c r="E447" t="str">
        <f t="shared" si="23"/>
        <v>生物化学与分子生物学</v>
      </c>
    </row>
    <row r="448" spans="1:5">
      <c r="A448" s="1">
        <v>8002024</v>
      </c>
      <c r="B448" s="1">
        <v>71010</v>
      </c>
      <c r="C448">
        <f t="shared" si="22"/>
        <v>2</v>
      </c>
      <c r="D448" t="str">
        <f t="shared" si="21"/>
        <v>生物科学与技术学院</v>
      </c>
      <c r="E448" t="e">
        <f t="shared" si="23"/>
        <v>#N/A</v>
      </c>
    </row>
    <row r="449" spans="1:5">
      <c r="A449" s="1">
        <v>8002033</v>
      </c>
      <c r="B449" s="1">
        <v>71010</v>
      </c>
      <c r="C449">
        <f t="shared" si="22"/>
        <v>2</v>
      </c>
      <c r="D449" t="str">
        <f t="shared" si="21"/>
        <v>生物科学与技术学院</v>
      </c>
      <c r="E449" t="e">
        <f t="shared" si="23"/>
        <v>#N/A</v>
      </c>
    </row>
    <row r="450" spans="1:5">
      <c r="A450" s="1">
        <v>8001017</v>
      </c>
      <c r="B450" s="1">
        <v>71300</v>
      </c>
      <c r="C450">
        <f t="shared" si="22"/>
        <v>1</v>
      </c>
      <c r="D450" t="str">
        <f t="shared" ref="D450:D513" si="24">VLOOKUP(B450,$G:$I,3,0)</f>
        <v>林学院</v>
      </c>
      <c r="E450" t="e">
        <f t="shared" si="23"/>
        <v>#N/A</v>
      </c>
    </row>
    <row r="451" spans="1:5">
      <c r="A451" s="1">
        <v>8001018</v>
      </c>
      <c r="B451" s="1">
        <v>71300</v>
      </c>
      <c r="C451">
        <f t="shared" ref="C451:C514" si="25">VLOOKUP(B451,G:H,2,0)</f>
        <v>1</v>
      </c>
      <c r="D451" t="str">
        <f t="shared" si="24"/>
        <v>林学院</v>
      </c>
      <c r="E451" t="e">
        <f t="shared" ref="E451:E514" si="26">VLOOKUP(A451,$N:$P,3,0)</f>
        <v>#N/A</v>
      </c>
    </row>
    <row r="452" spans="1:5">
      <c r="A452" s="1">
        <v>8001021</v>
      </c>
      <c r="B452" s="1">
        <v>71300</v>
      </c>
      <c r="C452">
        <f t="shared" si="25"/>
        <v>1</v>
      </c>
      <c r="D452" t="str">
        <f t="shared" si="24"/>
        <v>林学院</v>
      </c>
      <c r="E452" t="str">
        <f t="shared" si="26"/>
        <v>生态学</v>
      </c>
    </row>
    <row r="453" spans="1:5">
      <c r="A453" s="1">
        <v>8001056</v>
      </c>
      <c r="B453" s="1">
        <v>71300</v>
      </c>
      <c r="C453">
        <f t="shared" si="25"/>
        <v>1</v>
      </c>
      <c r="D453" t="str">
        <f t="shared" si="24"/>
        <v>林学院</v>
      </c>
      <c r="E453" t="e">
        <f t="shared" si="26"/>
        <v>#N/A</v>
      </c>
    </row>
    <row r="454" spans="1:5">
      <c r="A454" s="1">
        <v>8001083</v>
      </c>
      <c r="B454" s="1">
        <v>71300</v>
      </c>
      <c r="C454">
        <f t="shared" si="25"/>
        <v>1</v>
      </c>
      <c r="D454" t="str">
        <f t="shared" si="24"/>
        <v>林学院</v>
      </c>
      <c r="E454" t="e">
        <f t="shared" si="26"/>
        <v>#N/A</v>
      </c>
    </row>
    <row r="455" spans="1:5">
      <c r="A455" s="1">
        <v>8003011</v>
      </c>
      <c r="B455" s="1">
        <v>80201</v>
      </c>
      <c r="C455">
        <f t="shared" si="25"/>
        <v>3</v>
      </c>
      <c r="D455" t="str">
        <f t="shared" si="24"/>
        <v>工学院</v>
      </c>
      <c r="E455" t="e">
        <f t="shared" si="26"/>
        <v>#N/A</v>
      </c>
    </row>
    <row r="456" spans="1:5">
      <c r="A456" s="1">
        <v>8003037</v>
      </c>
      <c r="B456" s="1">
        <v>80202</v>
      </c>
      <c r="C456">
        <f t="shared" si="25"/>
        <v>3</v>
      </c>
      <c r="D456" t="str">
        <f t="shared" si="24"/>
        <v>工学院</v>
      </c>
      <c r="E456" t="e">
        <f t="shared" si="26"/>
        <v>#N/A</v>
      </c>
    </row>
    <row r="457" spans="1:5">
      <c r="A457" s="1">
        <v>8003040</v>
      </c>
      <c r="B457" s="1">
        <v>80202</v>
      </c>
      <c r="C457">
        <f t="shared" si="25"/>
        <v>3</v>
      </c>
      <c r="D457" t="str">
        <f t="shared" si="24"/>
        <v>工学院</v>
      </c>
      <c r="E457" t="e">
        <f t="shared" si="26"/>
        <v>#N/A</v>
      </c>
    </row>
    <row r="458" spans="1:5">
      <c r="A458" s="1">
        <v>8003049</v>
      </c>
      <c r="B458" s="1">
        <v>80202</v>
      </c>
      <c r="C458">
        <f t="shared" si="25"/>
        <v>3</v>
      </c>
      <c r="D458" t="str">
        <f t="shared" si="24"/>
        <v>工学院</v>
      </c>
      <c r="E458" t="e">
        <f t="shared" si="26"/>
        <v>#N/A</v>
      </c>
    </row>
    <row r="459" spans="1:5">
      <c r="A459" s="1">
        <v>8003031</v>
      </c>
      <c r="B459" s="1">
        <v>80203</v>
      </c>
      <c r="C459">
        <f t="shared" si="25"/>
        <v>3</v>
      </c>
      <c r="D459" t="str">
        <f t="shared" si="24"/>
        <v>工学院</v>
      </c>
      <c r="E459" t="e">
        <f t="shared" si="26"/>
        <v>#N/A</v>
      </c>
    </row>
    <row r="460" spans="1:5">
      <c r="A460" s="1">
        <v>8003018</v>
      </c>
      <c r="B460" s="1">
        <v>80204</v>
      </c>
      <c r="C460">
        <f t="shared" si="25"/>
        <v>3</v>
      </c>
      <c r="D460" t="str">
        <f t="shared" si="24"/>
        <v>工学院</v>
      </c>
      <c r="E460" t="e">
        <f t="shared" si="26"/>
        <v>#N/A</v>
      </c>
    </row>
    <row r="461" spans="1:5">
      <c r="A461" s="1">
        <v>8003033</v>
      </c>
      <c r="B461" s="1">
        <v>80204</v>
      </c>
      <c r="C461">
        <f t="shared" si="25"/>
        <v>3</v>
      </c>
      <c r="D461" t="str">
        <f t="shared" si="24"/>
        <v>工学院</v>
      </c>
      <c r="E461" t="e">
        <f t="shared" si="26"/>
        <v>#N/A</v>
      </c>
    </row>
    <row r="462" spans="1:5">
      <c r="A462" s="1">
        <v>8003036</v>
      </c>
      <c r="B462" s="1">
        <v>80204</v>
      </c>
      <c r="C462">
        <f t="shared" si="25"/>
        <v>3</v>
      </c>
      <c r="D462" t="str">
        <f t="shared" si="24"/>
        <v>工学院</v>
      </c>
      <c r="E462" t="e">
        <f t="shared" si="26"/>
        <v>#N/A</v>
      </c>
    </row>
    <row r="463" spans="1:5">
      <c r="A463" s="1">
        <v>8003004</v>
      </c>
      <c r="B463" s="1">
        <v>82901</v>
      </c>
      <c r="C463">
        <f t="shared" si="25"/>
        <v>3</v>
      </c>
      <c r="D463" t="str">
        <f t="shared" si="24"/>
        <v>工学院</v>
      </c>
      <c r="E463" t="e">
        <f t="shared" si="26"/>
        <v>#N/A</v>
      </c>
    </row>
    <row r="464" spans="1:5">
      <c r="A464" s="1">
        <v>8003005</v>
      </c>
      <c r="B464" s="1">
        <v>82901</v>
      </c>
      <c r="C464">
        <f t="shared" si="25"/>
        <v>3</v>
      </c>
      <c r="D464" t="str">
        <f t="shared" si="24"/>
        <v>工学院</v>
      </c>
      <c r="E464" t="e">
        <f t="shared" si="26"/>
        <v>#N/A</v>
      </c>
    </row>
    <row r="465" spans="1:5">
      <c r="A465" s="1">
        <v>8005016</v>
      </c>
      <c r="B465" s="1">
        <v>82902</v>
      </c>
      <c r="C465">
        <f t="shared" si="25"/>
        <v>5</v>
      </c>
      <c r="D465" t="str">
        <f t="shared" si="24"/>
        <v>材料学院</v>
      </c>
      <c r="E465" t="e">
        <f t="shared" si="26"/>
        <v>#N/A</v>
      </c>
    </row>
    <row r="466" spans="1:5">
      <c r="A466" s="1">
        <v>8005027</v>
      </c>
      <c r="B466" s="1">
        <v>82902</v>
      </c>
      <c r="C466">
        <f t="shared" si="25"/>
        <v>5</v>
      </c>
      <c r="D466" t="str">
        <f t="shared" si="24"/>
        <v>材料学院</v>
      </c>
      <c r="E466" t="e">
        <f t="shared" si="26"/>
        <v>#N/A</v>
      </c>
    </row>
    <row r="467" spans="1:5">
      <c r="A467" s="1">
        <v>8005040</v>
      </c>
      <c r="B467" s="1">
        <v>82902</v>
      </c>
      <c r="C467">
        <f t="shared" si="25"/>
        <v>5</v>
      </c>
      <c r="D467" t="str">
        <f t="shared" si="24"/>
        <v>材料学院</v>
      </c>
      <c r="E467" t="e">
        <f t="shared" si="26"/>
        <v>#N/A</v>
      </c>
    </row>
    <row r="468" spans="1:5">
      <c r="A468" s="1">
        <v>8005047</v>
      </c>
      <c r="B468" s="1">
        <v>82902</v>
      </c>
      <c r="C468">
        <f t="shared" si="25"/>
        <v>5</v>
      </c>
      <c r="D468" t="str">
        <f t="shared" si="24"/>
        <v>材料学院</v>
      </c>
      <c r="E468" t="e">
        <f t="shared" si="26"/>
        <v>#N/A</v>
      </c>
    </row>
    <row r="469" spans="1:5">
      <c r="A469" s="1">
        <v>8005053</v>
      </c>
      <c r="B469" s="1">
        <v>82902</v>
      </c>
      <c r="C469">
        <f t="shared" si="25"/>
        <v>5</v>
      </c>
      <c r="D469" t="str">
        <f t="shared" si="24"/>
        <v>材料学院</v>
      </c>
      <c r="E469" t="e">
        <f t="shared" si="26"/>
        <v>#N/A</v>
      </c>
    </row>
    <row r="470" spans="1:5">
      <c r="A470" s="1">
        <v>8005057</v>
      </c>
      <c r="B470" s="1">
        <v>82902</v>
      </c>
      <c r="C470">
        <f t="shared" si="25"/>
        <v>5</v>
      </c>
      <c r="D470" t="str">
        <f t="shared" si="24"/>
        <v>材料学院</v>
      </c>
      <c r="E470" t="e">
        <f t="shared" si="26"/>
        <v>#N/A</v>
      </c>
    </row>
    <row r="471" spans="1:5">
      <c r="A471" s="1">
        <v>8005005</v>
      </c>
      <c r="B471" s="1">
        <v>82903</v>
      </c>
      <c r="C471">
        <f t="shared" si="25"/>
        <v>5</v>
      </c>
      <c r="D471" t="str">
        <f t="shared" si="24"/>
        <v>材料学院</v>
      </c>
      <c r="E471" t="e">
        <f t="shared" si="26"/>
        <v>#N/A</v>
      </c>
    </row>
    <row r="472" spans="1:5">
      <c r="A472" s="1">
        <v>8005010</v>
      </c>
      <c r="B472" s="1">
        <v>82903</v>
      </c>
      <c r="C472">
        <f t="shared" si="25"/>
        <v>5</v>
      </c>
      <c r="D472" t="str">
        <f t="shared" si="24"/>
        <v>材料学院</v>
      </c>
      <c r="E472" t="e">
        <f t="shared" si="26"/>
        <v>#N/A</v>
      </c>
    </row>
    <row r="473" spans="1:5">
      <c r="A473" s="1">
        <v>8005011</v>
      </c>
      <c r="B473" s="1">
        <v>82903</v>
      </c>
      <c r="C473">
        <f t="shared" si="25"/>
        <v>5</v>
      </c>
      <c r="D473" t="str">
        <f t="shared" si="24"/>
        <v>材料学院</v>
      </c>
      <c r="E473" t="e">
        <f t="shared" si="26"/>
        <v>#N/A</v>
      </c>
    </row>
    <row r="474" spans="1:5">
      <c r="A474" s="1">
        <v>8005018</v>
      </c>
      <c r="B474" s="1">
        <v>82903</v>
      </c>
      <c r="C474">
        <f t="shared" si="25"/>
        <v>5</v>
      </c>
      <c r="D474" t="str">
        <f t="shared" si="24"/>
        <v>材料学院</v>
      </c>
      <c r="E474" t="e">
        <f t="shared" si="26"/>
        <v>#N/A</v>
      </c>
    </row>
    <row r="475" spans="1:5">
      <c r="A475" s="1">
        <v>8005023</v>
      </c>
      <c r="B475" s="1">
        <v>82903</v>
      </c>
      <c r="C475">
        <f t="shared" si="25"/>
        <v>5</v>
      </c>
      <c r="D475" t="str">
        <f t="shared" si="24"/>
        <v>材料学院</v>
      </c>
      <c r="E475" t="e">
        <f t="shared" si="26"/>
        <v>#N/A</v>
      </c>
    </row>
    <row r="476" spans="1:5">
      <c r="A476" s="1">
        <v>8005024</v>
      </c>
      <c r="B476" s="1">
        <v>82903</v>
      </c>
      <c r="C476">
        <f t="shared" si="25"/>
        <v>5</v>
      </c>
      <c r="D476" t="str">
        <f t="shared" si="24"/>
        <v>材料学院</v>
      </c>
      <c r="E476" t="e">
        <f t="shared" si="26"/>
        <v>#N/A</v>
      </c>
    </row>
    <row r="477" spans="1:5">
      <c r="A477" s="1">
        <v>8005049</v>
      </c>
      <c r="B477" s="1">
        <v>82903</v>
      </c>
      <c r="C477">
        <f t="shared" si="25"/>
        <v>5</v>
      </c>
      <c r="D477" t="str">
        <f t="shared" si="24"/>
        <v>材料学院</v>
      </c>
      <c r="E477" t="e">
        <f t="shared" si="26"/>
        <v>#N/A</v>
      </c>
    </row>
    <row r="478" spans="1:5">
      <c r="A478" s="1">
        <v>8005059</v>
      </c>
      <c r="B478" s="1">
        <v>82903</v>
      </c>
      <c r="C478">
        <f t="shared" si="25"/>
        <v>5</v>
      </c>
      <c r="D478" t="str">
        <f t="shared" si="24"/>
        <v>材料学院</v>
      </c>
      <c r="E478" t="e">
        <f t="shared" si="26"/>
        <v>#N/A</v>
      </c>
    </row>
    <row r="479" spans="1:5">
      <c r="A479" s="1">
        <v>8005060</v>
      </c>
      <c r="B479" s="1">
        <v>82903</v>
      </c>
      <c r="C479">
        <f t="shared" si="25"/>
        <v>5</v>
      </c>
      <c r="D479" t="str">
        <f t="shared" si="24"/>
        <v>材料学院</v>
      </c>
      <c r="E479" t="e">
        <f t="shared" si="26"/>
        <v>#N/A</v>
      </c>
    </row>
    <row r="480" spans="1:5">
      <c r="A480" s="1">
        <v>8003012</v>
      </c>
      <c r="B480" s="1" t="s">
        <v>1479</v>
      </c>
      <c r="C480">
        <f t="shared" si="25"/>
        <v>3</v>
      </c>
      <c r="D480" t="str">
        <f t="shared" si="24"/>
        <v>工学院</v>
      </c>
      <c r="E480" t="e">
        <f t="shared" si="26"/>
        <v>#N/A</v>
      </c>
    </row>
    <row r="481" spans="1:5">
      <c r="A481" s="1">
        <v>8003014</v>
      </c>
      <c r="B481" s="1" t="s">
        <v>1479</v>
      </c>
      <c r="C481">
        <f t="shared" si="25"/>
        <v>3</v>
      </c>
      <c r="D481" t="str">
        <f t="shared" si="24"/>
        <v>工学院</v>
      </c>
      <c r="E481" t="str">
        <f t="shared" si="26"/>
        <v>林业电气化与自动化</v>
      </c>
    </row>
    <row r="482" spans="1:5">
      <c r="A482" s="1">
        <v>8003015</v>
      </c>
      <c r="B482" s="1" t="s">
        <v>1479</v>
      </c>
      <c r="C482">
        <f t="shared" si="25"/>
        <v>3</v>
      </c>
      <c r="D482" t="str">
        <f t="shared" si="24"/>
        <v>工学院</v>
      </c>
      <c r="E482" t="e">
        <f t="shared" si="26"/>
        <v>#N/A</v>
      </c>
    </row>
    <row r="483" spans="1:5">
      <c r="A483" s="1">
        <v>8003027</v>
      </c>
      <c r="B483" s="1" t="s">
        <v>1479</v>
      </c>
      <c r="C483">
        <f t="shared" si="25"/>
        <v>3</v>
      </c>
      <c r="D483" t="str">
        <f t="shared" si="24"/>
        <v>工学院</v>
      </c>
      <c r="E483" t="e">
        <f t="shared" si="26"/>
        <v>#N/A</v>
      </c>
    </row>
    <row r="484" spans="1:5">
      <c r="A484" s="1">
        <v>8013003</v>
      </c>
      <c r="B484" s="1">
        <v>83000</v>
      </c>
      <c r="C484">
        <f t="shared" si="25"/>
        <v>13</v>
      </c>
      <c r="D484" t="str">
        <f t="shared" si="24"/>
        <v>环境科学与工程学院</v>
      </c>
      <c r="E484" t="e">
        <f t="shared" si="26"/>
        <v>#N/A</v>
      </c>
    </row>
    <row r="485" spans="1:5">
      <c r="A485" s="1">
        <v>8013005</v>
      </c>
      <c r="B485" s="1">
        <v>83000</v>
      </c>
      <c r="C485">
        <f t="shared" si="25"/>
        <v>13</v>
      </c>
      <c r="D485" t="str">
        <f t="shared" si="24"/>
        <v>环境科学与工程学院</v>
      </c>
      <c r="E485" t="e">
        <f t="shared" si="26"/>
        <v>#N/A</v>
      </c>
    </row>
    <row r="486" spans="1:5">
      <c r="A486" s="1">
        <v>8013006</v>
      </c>
      <c r="B486" s="1">
        <v>83000</v>
      </c>
      <c r="C486">
        <f t="shared" si="25"/>
        <v>13</v>
      </c>
      <c r="D486" t="str">
        <f t="shared" si="24"/>
        <v>环境科学与工程学院</v>
      </c>
      <c r="E486" t="e">
        <f t="shared" si="26"/>
        <v>#N/A</v>
      </c>
    </row>
    <row r="487" spans="1:5">
      <c r="A487" s="1">
        <v>8013007</v>
      </c>
      <c r="B487" s="1">
        <v>83000</v>
      </c>
      <c r="C487">
        <f t="shared" si="25"/>
        <v>13</v>
      </c>
      <c r="D487" t="str">
        <f t="shared" si="24"/>
        <v>环境科学与工程学院</v>
      </c>
      <c r="E487" t="e">
        <f t="shared" si="26"/>
        <v>#N/A</v>
      </c>
    </row>
    <row r="488" spans="1:5">
      <c r="A488" s="1">
        <v>8013008</v>
      </c>
      <c r="B488" s="1">
        <v>83000</v>
      </c>
      <c r="C488">
        <f t="shared" si="25"/>
        <v>13</v>
      </c>
      <c r="D488" t="str">
        <f t="shared" si="24"/>
        <v>环境科学与工程学院</v>
      </c>
      <c r="E488" t="e">
        <f t="shared" si="26"/>
        <v>#N/A</v>
      </c>
    </row>
    <row r="489" spans="1:5">
      <c r="A489" s="1">
        <v>8013009</v>
      </c>
      <c r="B489" s="1">
        <v>83000</v>
      </c>
      <c r="C489">
        <f t="shared" si="25"/>
        <v>13</v>
      </c>
      <c r="D489" t="str">
        <f t="shared" si="24"/>
        <v>环境科学与工程学院</v>
      </c>
      <c r="E489" t="e">
        <f t="shared" si="26"/>
        <v>#N/A</v>
      </c>
    </row>
    <row r="490" spans="1:5">
      <c r="A490" s="1">
        <v>8013010</v>
      </c>
      <c r="B490" s="1">
        <v>83000</v>
      </c>
      <c r="C490">
        <f t="shared" si="25"/>
        <v>13</v>
      </c>
      <c r="D490" t="str">
        <f t="shared" si="24"/>
        <v>环境科学与工程学院</v>
      </c>
      <c r="E490" t="e">
        <f t="shared" si="26"/>
        <v>#N/A</v>
      </c>
    </row>
    <row r="491" spans="1:5">
      <c r="A491" s="1">
        <v>8013013</v>
      </c>
      <c r="B491" s="1">
        <v>83000</v>
      </c>
      <c r="C491">
        <f t="shared" si="25"/>
        <v>13</v>
      </c>
      <c r="D491" t="str">
        <f t="shared" si="24"/>
        <v>环境科学与工程学院</v>
      </c>
      <c r="E491" t="e">
        <f t="shared" si="26"/>
        <v>#N/A</v>
      </c>
    </row>
    <row r="492" spans="1:5">
      <c r="A492" s="1">
        <v>8013014</v>
      </c>
      <c r="B492" s="1">
        <v>83000</v>
      </c>
      <c r="C492">
        <f t="shared" si="25"/>
        <v>13</v>
      </c>
      <c r="D492" t="str">
        <f t="shared" si="24"/>
        <v>环境科学与工程学院</v>
      </c>
      <c r="E492" t="e">
        <f t="shared" si="26"/>
        <v>#N/A</v>
      </c>
    </row>
    <row r="493" spans="1:5">
      <c r="A493" s="1">
        <v>8013015</v>
      </c>
      <c r="B493" s="1">
        <v>83000</v>
      </c>
      <c r="C493">
        <f t="shared" si="25"/>
        <v>13</v>
      </c>
      <c r="D493" t="str">
        <f t="shared" si="24"/>
        <v>环境科学与工程学院</v>
      </c>
      <c r="E493" t="e">
        <f t="shared" si="26"/>
        <v>#N/A</v>
      </c>
    </row>
    <row r="494" spans="1:5">
      <c r="A494" s="1">
        <v>8013016</v>
      </c>
      <c r="B494" s="1">
        <v>83000</v>
      </c>
      <c r="C494">
        <f t="shared" si="25"/>
        <v>13</v>
      </c>
      <c r="D494" t="str">
        <f t="shared" si="24"/>
        <v>环境科学与工程学院</v>
      </c>
      <c r="E494" t="e">
        <f t="shared" si="26"/>
        <v>#N/A</v>
      </c>
    </row>
    <row r="495" spans="1:5">
      <c r="A495" s="1">
        <v>8013017</v>
      </c>
      <c r="B495" s="1">
        <v>83000</v>
      </c>
      <c r="C495">
        <f t="shared" si="25"/>
        <v>13</v>
      </c>
      <c r="D495" t="str">
        <f t="shared" si="24"/>
        <v>环境科学与工程学院</v>
      </c>
      <c r="E495" t="e">
        <f t="shared" si="26"/>
        <v>#N/A</v>
      </c>
    </row>
    <row r="496" spans="1:5">
      <c r="A496" s="1">
        <v>8013019</v>
      </c>
      <c r="B496" s="1">
        <v>83000</v>
      </c>
      <c r="C496">
        <f t="shared" si="25"/>
        <v>13</v>
      </c>
      <c r="D496" t="str">
        <f t="shared" si="24"/>
        <v>环境科学与工程学院</v>
      </c>
      <c r="E496" t="e">
        <f t="shared" si="26"/>
        <v>#N/A</v>
      </c>
    </row>
    <row r="497" spans="1:5">
      <c r="A497" s="1">
        <v>8013020</v>
      </c>
      <c r="B497" s="1">
        <v>83000</v>
      </c>
      <c r="C497">
        <f t="shared" si="25"/>
        <v>13</v>
      </c>
      <c r="D497" t="str">
        <f t="shared" si="24"/>
        <v>环境科学与工程学院</v>
      </c>
      <c r="E497" t="e">
        <f t="shared" si="26"/>
        <v>#N/A</v>
      </c>
    </row>
    <row r="498" spans="1:5">
      <c r="A498" s="1">
        <v>8013022</v>
      </c>
      <c r="B498" s="1">
        <v>83000</v>
      </c>
      <c r="C498">
        <f t="shared" si="25"/>
        <v>13</v>
      </c>
      <c r="D498" t="str">
        <f t="shared" si="24"/>
        <v>环境科学与工程学院</v>
      </c>
      <c r="E498" t="e">
        <f t="shared" si="26"/>
        <v>#N/A</v>
      </c>
    </row>
    <row r="499" spans="1:5">
      <c r="A499" s="1">
        <v>8013024</v>
      </c>
      <c r="B499" s="1">
        <v>83000</v>
      </c>
      <c r="C499">
        <f t="shared" si="25"/>
        <v>13</v>
      </c>
      <c r="D499" t="str">
        <f t="shared" si="24"/>
        <v>环境科学与工程学院</v>
      </c>
      <c r="E499" t="e">
        <f t="shared" si="26"/>
        <v>#N/A</v>
      </c>
    </row>
    <row r="500" spans="1:5">
      <c r="A500" s="1">
        <v>8002021</v>
      </c>
      <c r="B500" s="1">
        <v>83203</v>
      </c>
      <c r="C500">
        <f t="shared" si="25"/>
        <v>2</v>
      </c>
      <c r="D500" t="str">
        <f t="shared" si="24"/>
        <v>生物科学与技术学院</v>
      </c>
      <c r="E500" t="e">
        <f t="shared" si="26"/>
        <v>#N/A</v>
      </c>
    </row>
    <row r="501" spans="1:5">
      <c r="A501" s="1">
        <v>8002023</v>
      </c>
      <c r="B501" s="1">
        <v>83203</v>
      </c>
      <c r="C501">
        <f t="shared" si="25"/>
        <v>2</v>
      </c>
      <c r="D501" t="str">
        <f t="shared" si="24"/>
        <v>生物科学与技术学院</v>
      </c>
      <c r="E501" t="str">
        <f t="shared" si="26"/>
        <v>农产品加工及贮藏工程</v>
      </c>
    </row>
    <row r="502" spans="1:5">
      <c r="A502" s="1">
        <v>8002057</v>
      </c>
      <c r="B502" s="1">
        <v>83203</v>
      </c>
      <c r="C502">
        <f t="shared" si="25"/>
        <v>2</v>
      </c>
      <c r="D502" t="str">
        <f t="shared" si="24"/>
        <v>生物科学与技术学院</v>
      </c>
      <c r="E502" t="e">
        <f t="shared" si="26"/>
        <v>#N/A</v>
      </c>
    </row>
    <row r="503" spans="1:5">
      <c r="A503" s="1">
        <v>8002058</v>
      </c>
      <c r="B503" s="1">
        <v>83203</v>
      </c>
      <c r="C503">
        <f t="shared" si="25"/>
        <v>2</v>
      </c>
      <c r="D503" t="str">
        <f t="shared" si="24"/>
        <v>生物科学与技术学院</v>
      </c>
      <c r="E503" t="e">
        <f t="shared" si="26"/>
        <v>#N/A</v>
      </c>
    </row>
    <row r="504" spans="1:5">
      <c r="A504" s="1">
        <v>8005005</v>
      </c>
      <c r="B504" s="1">
        <v>85228</v>
      </c>
      <c r="C504">
        <f t="shared" si="25"/>
        <v>5</v>
      </c>
      <c r="D504" t="str">
        <f t="shared" si="24"/>
        <v>材料学院</v>
      </c>
      <c r="E504" t="e">
        <f t="shared" si="26"/>
        <v>#N/A</v>
      </c>
    </row>
    <row r="505" spans="1:5">
      <c r="A505" s="1">
        <v>8005009</v>
      </c>
      <c r="B505" s="1">
        <v>85228</v>
      </c>
      <c r="C505">
        <f t="shared" si="25"/>
        <v>5</v>
      </c>
      <c r="D505" t="str">
        <f t="shared" si="24"/>
        <v>材料学院</v>
      </c>
      <c r="E505" t="e">
        <f t="shared" si="26"/>
        <v>#N/A</v>
      </c>
    </row>
    <row r="506" spans="1:5">
      <c r="A506" s="1">
        <v>8005010</v>
      </c>
      <c r="B506" s="1">
        <v>85228</v>
      </c>
      <c r="C506">
        <f t="shared" si="25"/>
        <v>5</v>
      </c>
      <c r="D506" t="str">
        <f t="shared" si="24"/>
        <v>材料学院</v>
      </c>
      <c r="E506" t="e">
        <f t="shared" si="26"/>
        <v>#N/A</v>
      </c>
    </row>
    <row r="507" spans="1:5">
      <c r="A507" s="1">
        <v>8005011</v>
      </c>
      <c r="B507" s="1">
        <v>85228</v>
      </c>
      <c r="C507">
        <f t="shared" si="25"/>
        <v>5</v>
      </c>
      <c r="D507" t="str">
        <f t="shared" si="24"/>
        <v>材料学院</v>
      </c>
      <c r="E507" t="e">
        <f t="shared" si="26"/>
        <v>#N/A</v>
      </c>
    </row>
    <row r="508" spans="1:5">
      <c r="A508" s="1">
        <v>8005012</v>
      </c>
      <c r="B508" s="1">
        <v>85228</v>
      </c>
      <c r="C508">
        <f t="shared" si="25"/>
        <v>5</v>
      </c>
      <c r="D508" t="str">
        <f t="shared" si="24"/>
        <v>材料学院</v>
      </c>
      <c r="E508" t="e">
        <f t="shared" si="26"/>
        <v>#N/A</v>
      </c>
    </row>
    <row r="509" spans="1:5">
      <c r="A509" s="1">
        <v>8005015</v>
      </c>
      <c r="B509" s="1">
        <v>85228</v>
      </c>
      <c r="C509">
        <f t="shared" si="25"/>
        <v>5</v>
      </c>
      <c r="D509" t="str">
        <f t="shared" si="24"/>
        <v>材料学院</v>
      </c>
      <c r="E509" t="str">
        <f t="shared" si="26"/>
        <v>林产化学加工工程</v>
      </c>
    </row>
    <row r="510" spans="1:5">
      <c r="A510" s="1">
        <v>8005017</v>
      </c>
      <c r="B510" s="1">
        <v>85228</v>
      </c>
      <c r="C510">
        <f t="shared" si="25"/>
        <v>5</v>
      </c>
      <c r="D510" t="str">
        <f t="shared" si="24"/>
        <v>材料学院</v>
      </c>
      <c r="E510" t="e">
        <f t="shared" si="26"/>
        <v>#N/A</v>
      </c>
    </row>
    <row r="511" spans="1:5">
      <c r="A511" s="1">
        <v>8005018</v>
      </c>
      <c r="B511" s="1">
        <v>85228</v>
      </c>
      <c r="C511">
        <f t="shared" si="25"/>
        <v>5</v>
      </c>
      <c r="D511" t="str">
        <f t="shared" si="24"/>
        <v>材料学院</v>
      </c>
      <c r="E511" t="e">
        <f t="shared" si="26"/>
        <v>#N/A</v>
      </c>
    </row>
    <row r="512" spans="1:5">
      <c r="A512" s="1">
        <v>8005019</v>
      </c>
      <c r="B512" s="1">
        <v>85228</v>
      </c>
      <c r="C512">
        <f t="shared" si="25"/>
        <v>5</v>
      </c>
      <c r="D512" t="str">
        <f t="shared" si="24"/>
        <v>材料学院</v>
      </c>
      <c r="E512" t="e">
        <f t="shared" si="26"/>
        <v>#N/A</v>
      </c>
    </row>
    <row r="513" spans="1:5">
      <c r="A513" s="1">
        <v>8005020</v>
      </c>
      <c r="B513" s="1">
        <v>85228</v>
      </c>
      <c r="C513">
        <f t="shared" si="25"/>
        <v>5</v>
      </c>
      <c r="D513" t="str">
        <f t="shared" si="24"/>
        <v>材料学院</v>
      </c>
      <c r="E513" t="e">
        <f t="shared" si="26"/>
        <v>#N/A</v>
      </c>
    </row>
    <row r="514" spans="1:5">
      <c r="A514" s="1">
        <v>8005022</v>
      </c>
      <c r="B514" s="1">
        <v>85228</v>
      </c>
      <c r="C514">
        <f t="shared" si="25"/>
        <v>5</v>
      </c>
      <c r="D514" t="str">
        <f t="shared" ref="D514:D577" si="27">VLOOKUP(B514,$G:$I,3,0)</f>
        <v>材料学院</v>
      </c>
      <c r="E514" t="e">
        <f t="shared" si="26"/>
        <v>#N/A</v>
      </c>
    </row>
    <row r="515" spans="1:5">
      <c r="A515" s="1">
        <v>8005023</v>
      </c>
      <c r="B515" s="1">
        <v>85228</v>
      </c>
      <c r="C515">
        <f t="shared" ref="C515:C578" si="28">VLOOKUP(B515,G:H,2,0)</f>
        <v>5</v>
      </c>
      <c r="D515" t="str">
        <f t="shared" si="27"/>
        <v>材料学院</v>
      </c>
      <c r="E515" t="e">
        <f t="shared" ref="E515:E578" si="29">VLOOKUP(A515,$N:$P,3,0)</f>
        <v>#N/A</v>
      </c>
    </row>
    <row r="516" spans="1:5">
      <c r="A516" s="1">
        <v>8005024</v>
      </c>
      <c r="B516" s="1">
        <v>85228</v>
      </c>
      <c r="C516">
        <f t="shared" si="28"/>
        <v>5</v>
      </c>
      <c r="D516" t="str">
        <f t="shared" si="27"/>
        <v>材料学院</v>
      </c>
      <c r="E516" t="e">
        <f t="shared" si="29"/>
        <v>#N/A</v>
      </c>
    </row>
    <row r="517" spans="1:5">
      <c r="A517" s="1">
        <v>8005025</v>
      </c>
      <c r="B517" s="1">
        <v>85228</v>
      </c>
      <c r="C517">
        <f t="shared" si="28"/>
        <v>5</v>
      </c>
      <c r="D517" t="str">
        <f t="shared" si="27"/>
        <v>材料学院</v>
      </c>
      <c r="E517" t="e">
        <f t="shared" si="29"/>
        <v>#N/A</v>
      </c>
    </row>
    <row r="518" spans="1:5">
      <c r="A518" s="1">
        <v>8005026</v>
      </c>
      <c r="B518" s="1">
        <v>85228</v>
      </c>
      <c r="C518">
        <f t="shared" si="28"/>
        <v>5</v>
      </c>
      <c r="D518" t="str">
        <f t="shared" si="27"/>
        <v>材料学院</v>
      </c>
      <c r="E518" t="e">
        <f t="shared" si="29"/>
        <v>#N/A</v>
      </c>
    </row>
    <row r="519" spans="1:5">
      <c r="A519" s="1">
        <v>8005029</v>
      </c>
      <c r="B519" s="1">
        <v>85228</v>
      </c>
      <c r="C519">
        <f t="shared" si="28"/>
        <v>5</v>
      </c>
      <c r="D519" t="str">
        <f t="shared" si="27"/>
        <v>材料学院</v>
      </c>
      <c r="E519" t="e">
        <f t="shared" si="29"/>
        <v>#N/A</v>
      </c>
    </row>
    <row r="520" spans="1:5">
      <c r="A520" s="1">
        <v>8005031</v>
      </c>
      <c r="B520" s="1">
        <v>85228</v>
      </c>
      <c r="C520">
        <f t="shared" si="28"/>
        <v>5</v>
      </c>
      <c r="D520" t="str">
        <f t="shared" si="27"/>
        <v>材料学院</v>
      </c>
      <c r="E520" t="e">
        <f t="shared" si="29"/>
        <v>#N/A</v>
      </c>
    </row>
    <row r="521" spans="1:5">
      <c r="A521" s="1">
        <v>8005035</v>
      </c>
      <c r="B521" s="1">
        <v>85228</v>
      </c>
      <c r="C521">
        <f t="shared" si="28"/>
        <v>5</v>
      </c>
      <c r="D521" t="str">
        <f t="shared" si="27"/>
        <v>材料学院</v>
      </c>
      <c r="E521" t="e">
        <f t="shared" si="29"/>
        <v>#N/A</v>
      </c>
    </row>
    <row r="522" spans="1:5">
      <c r="A522" s="1">
        <v>8005037</v>
      </c>
      <c r="B522" s="1">
        <v>85228</v>
      </c>
      <c r="C522">
        <f t="shared" si="28"/>
        <v>5</v>
      </c>
      <c r="D522" t="str">
        <f t="shared" si="27"/>
        <v>材料学院</v>
      </c>
      <c r="E522" t="e">
        <f t="shared" si="29"/>
        <v>#N/A</v>
      </c>
    </row>
    <row r="523" spans="1:5">
      <c r="A523" s="1">
        <v>8005038</v>
      </c>
      <c r="B523" s="1">
        <v>85228</v>
      </c>
      <c r="C523">
        <f t="shared" si="28"/>
        <v>5</v>
      </c>
      <c r="D523" t="str">
        <f t="shared" si="27"/>
        <v>材料学院</v>
      </c>
      <c r="E523" t="e">
        <f t="shared" si="29"/>
        <v>#N/A</v>
      </c>
    </row>
    <row r="524" spans="1:5">
      <c r="A524" s="1">
        <v>8005041</v>
      </c>
      <c r="B524" s="1">
        <v>85228</v>
      </c>
      <c r="C524">
        <f t="shared" si="28"/>
        <v>5</v>
      </c>
      <c r="D524" t="str">
        <f t="shared" si="27"/>
        <v>材料学院</v>
      </c>
      <c r="E524" t="e">
        <f t="shared" si="29"/>
        <v>#N/A</v>
      </c>
    </row>
    <row r="525" spans="1:5">
      <c r="A525" s="1">
        <v>8005046</v>
      </c>
      <c r="B525" s="1">
        <v>85228</v>
      </c>
      <c r="C525">
        <f t="shared" si="28"/>
        <v>5</v>
      </c>
      <c r="D525" t="str">
        <f t="shared" si="27"/>
        <v>材料学院</v>
      </c>
      <c r="E525" t="e">
        <f t="shared" si="29"/>
        <v>#N/A</v>
      </c>
    </row>
    <row r="526" spans="1:5">
      <c r="A526" s="1">
        <v>8005049</v>
      </c>
      <c r="B526" s="1">
        <v>85228</v>
      </c>
      <c r="C526">
        <f t="shared" si="28"/>
        <v>5</v>
      </c>
      <c r="D526" t="str">
        <f t="shared" si="27"/>
        <v>材料学院</v>
      </c>
      <c r="E526" t="e">
        <f t="shared" si="29"/>
        <v>#N/A</v>
      </c>
    </row>
    <row r="527" spans="1:5">
      <c r="A527" s="1">
        <v>8005050</v>
      </c>
      <c r="B527" s="1">
        <v>85228</v>
      </c>
      <c r="C527">
        <f t="shared" si="28"/>
        <v>5</v>
      </c>
      <c r="D527" t="str">
        <f t="shared" si="27"/>
        <v>材料学院</v>
      </c>
      <c r="E527" t="e">
        <f t="shared" si="29"/>
        <v>#N/A</v>
      </c>
    </row>
    <row r="528" spans="1:5">
      <c r="A528" s="1">
        <v>8005055</v>
      </c>
      <c r="B528" s="1">
        <v>85228</v>
      </c>
      <c r="C528">
        <f t="shared" si="28"/>
        <v>5</v>
      </c>
      <c r="D528" t="str">
        <f t="shared" si="27"/>
        <v>材料学院</v>
      </c>
      <c r="E528" t="e">
        <f t="shared" si="29"/>
        <v>#N/A</v>
      </c>
    </row>
    <row r="529" spans="1:5">
      <c r="A529" s="1">
        <v>8005058</v>
      </c>
      <c r="B529" s="1">
        <v>85228</v>
      </c>
      <c r="C529">
        <f t="shared" si="28"/>
        <v>5</v>
      </c>
      <c r="D529" t="str">
        <f t="shared" si="27"/>
        <v>材料学院</v>
      </c>
      <c r="E529" t="e">
        <f t="shared" si="29"/>
        <v>#N/A</v>
      </c>
    </row>
    <row r="530" spans="1:5">
      <c r="A530" s="1">
        <v>8005059</v>
      </c>
      <c r="B530" s="1">
        <v>85228</v>
      </c>
      <c r="C530">
        <f t="shared" si="28"/>
        <v>5</v>
      </c>
      <c r="D530" t="str">
        <f t="shared" si="27"/>
        <v>材料学院</v>
      </c>
      <c r="E530" t="e">
        <f t="shared" si="29"/>
        <v>#N/A</v>
      </c>
    </row>
    <row r="531" spans="1:5">
      <c r="A531" s="1">
        <v>8005060</v>
      </c>
      <c r="B531" s="1">
        <v>85228</v>
      </c>
      <c r="C531">
        <f t="shared" si="28"/>
        <v>5</v>
      </c>
      <c r="D531" t="str">
        <f t="shared" si="27"/>
        <v>材料学院</v>
      </c>
      <c r="E531" t="e">
        <f t="shared" si="29"/>
        <v>#N/A</v>
      </c>
    </row>
    <row r="532" spans="1:5">
      <c r="A532" s="1">
        <v>8005061</v>
      </c>
      <c r="B532" s="1">
        <v>85228</v>
      </c>
      <c r="C532">
        <f t="shared" si="28"/>
        <v>5</v>
      </c>
      <c r="D532" t="str">
        <f t="shared" si="27"/>
        <v>材料学院</v>
      </c>
      <c r="E532" t="e">
        <f t="shared" si="29"/>
        <v>#N/A</v>
      </c>
    </row>
    <row r="533" spans="1:5">
      <c r="A533" s="1">
        <v>8013005</v>
      </c>
      <c r="B533" s="1">
        <v>85229</v>
      </c>
      <c r="C533">
        <f t="shared" si="28"/>
        <v>13</v>
      </c>
      <c r="D533" t="str">
        <f t="shared" si="27"/>
        <v>环境科学与工程学院</v>
      </c>
      <c r="E533" t="e">
        <f t="shared" si="29"/>
        <v>#N/A</v>
      </c>
    </row>
    <row r="534" spans="1:5">
      <c r="A534" s="1">
        <v>8013006</v>
      </c>
      <c r="B534" s="1">
        <v>85229</v>
      </c>
      <c r="C534">
        <f t="shared" si="28"/>
        <v>13</v>
      </c>
      <c r="D534" t="str">
        <f t="shared" si="27"/>
        <v>环境科学与工程学院</v>
      </c>
      <c r="E534" t="e">
        <f t="shared" si="29"/>
        <v>#N/A</v>
      </c>
    </row>
    <row r="535" spans="1:5">
      <c r="A535" s="1">
        <v>8013007</v>
      </c>
      <c r="B535" s="1">
        <v>85229</v>
      </c>
      <c r="C535">
        <f t="shared" si="28"/>
        <v>13</v>
      </c>
      <c r="D535" t="str">
        <f t="shared" si="27"/>
        <v>环境科学与工程学院</v>
      </c>
      <c r="E535" t="e">
        <f t="shared" si="29"/>
        <v>#N/A</v>
      </c>
    </row>
    <row r="536" spans="1:5">
      <c r="A536" s="1">
        <v>8013009</v>
      </c>
      <c r="B536" s="1">
        <v>85229</v>
      </c>
      <c r="C536">
        <f t="shared" si="28"/>
        <v>13</v>
      </c>
      <c r="D536" t="str">
        <f t="shared" si="27"/>
        <v>环境科学与工程学院</v>
      </c>
      <c r="E536" t="e">
        <f t="shared" si="29"/>
        <v>#N/A</v>
      </c>
    </row>
    <row r="537" spans="1:5">
      <c r="A537" s="1">
        <v>8013013</v>
      </c>
      <c r="B537" s="1">
        <v>85229</v>
      </c>
      <c r="C537">
        <f t="shared" si="28"/>
        <v>13</v>
      </c>
      <c r="D537" t="str">
        <f t="shared" si="27"/>
        <v>环境科学与工程学院</v>
      </c>
      <c r="E537" t="e">
        <f t="shared" si="29"/>
        <v>#N/A</v>
      </c>
    </row>
    <row r="538" spans="1:5">
      <c r="A538" s="1">
        <v>8013016</v>
      </c>
      <c r="B538" s="1">
        <v>85229</v>
      </c>
      <c r="C538">
        <f t="shared" si="28"/>
        <v>13</v>
      </c>
      <c r="D538" t="str">
        <f t="shared" si="27"/>
        <v>环境科学与工程学院</v>
      </c>
      <c r="E538" t="e">
        <f t="shared" si="29"/>
        <v>#N/A</v>
      </c>
    </row>
    <row r="539" spans="1:5">
      <c r="A539" s="1">
        <v>8013017</v>
      </c>
      <c r="B539" s="1">
        <v>85229</v>
      </c>
      <c r="C539">
        <f t="shared" si="28"/>
        <v>13</v>
      </c>
      <c r="D539" t="str">
        <f t="shared" si="27"/>
        <v>环境科学与工程学院</v>
      </c>
      <c r="E539" t="e">
        <f t="shared" si="29"/>
        <v>#N/A</v>
      </c>
    </row>
    <row r="540" spans="1:5">
      <c r="A540" s="1">
        <v>8013018</v>
      </c>
      <c r="B540" s="1">
        <v>85229</v>
      </c>
      <c r="C540">
        <f t="shared" si="28"/>
        <v>13</v>
      </c>
      <c r="D540" t="str">
        <f t="shared" si="27"/>
        <v>环境科学与工程学院</v>
      </c>
      <c r="E540" t="e">
        <f t="shared" si="29"/>
        <v>#N/A</v>
      </c>
    </row>
    <row r="541" spans="1:5">
      <c r="A541" s="1">
        <v>8013019</v>
      </c>
      <c r="B541" s="1">
        <v>85229</v>
      </c>
      <c r="C541">
        <f t="shared" si="28"/>
        <v>13</v>
      </c>
      <c r="D541" t="str">
        <f t="shared" si="27"/>
        <v>环境科学与工程学院</v>
      </c>
      <c r="E541" t="e">
        <f t="shared" si="29"/>
        <v>#N/A</v>
      </c>
    </row>
    <row r="542" spans="1:5">
      <c r="A542" s="1">
        <v>8013030</v>
      </c>
      <c r="B542" s="1">
        <v>85229</v>
      </c>
      <c r="C542">
        <f t="shared" si="28"/>
        <v>13</v>
      </c>
      <c r="D542" t="str">
        <f t="shared" si="27"/>
        <v>环境科学与工程学院</v>
      </c>
      <c r="E542" t="e">
        <f t="shared" si="29"/>
        <v>#N/A</v>
      </c>
    </row>
    <row r="543" spans="1:5">
      <c r="A543" s="1">
        <v>8001025</v>
      </c>
      <c r="B543" s="1">
        <v>90301</v>
      </c>
      <c r="C543">
        <f t="shared" si="28"/>
        <v>1</v>
      </c>
      <c r="D543" t="str">
        <f t="shared" si="27"/>
        <v>林学院</v>
      </c>
      <c r="E543" t="e">
        <f t="shared" si="29"/>
        <v>#N/A</v>
      </c>
    </row>
    <row r="544" spans="1:5">
      <c r="A544" s="1">
        <v>8001080</v>
      </c>
      <c r="B544" s="1">
        <v>90301</v>
      </c>
      <c r="C544">
        <f t="shared" si="28"/>
        <v>1</v>
      </c>
      <c r="D544" t="str">
        <f t="shared" si="27"/>
        <v>林学院</v>
      </c>
      <c r="E544" t="e">
        <f t="shared" si="29"/>
        <v>#N/A</v>
      </c>
    </row>
    <row r="545" spans="1:5">
      <c r="A545" s="1">
        <v>8002008</v>
      </c>
      <c r="B545" s="1">
        <v>90701</v>
      </c>
      <c r="C545">
        <f t="shared" si="28"/>
        <v>2</v>
      </c>
      <c r="D545" t="str">
        <f t="shared" si="27"/>
        <v>生物科学与技术学院</v>
      </c>
      <c r="E545" t="str">
        <f t="shared" si="29"/>
        <v>林木遗传育种</v>
      </c>
    </row>
    <row r="546" spans="1:5">
      <c r="A546" s="1">
        <v>8001014</v>
      </c>
      <c r="B546" s="1">
        <v>90702</v>
      </c>
      <c r="C546">
        <f t="shared" si="28"/>
        <v>1</v>
      </c>
      <c r="D546" t="str">
        <f t="shared" si="27"/>
        <v>林学院</v>
      </c>
      <c r="E546" t="str">
        <f t="shared" si="29"/>
        <v>森林培育</v>
      </c>
    </row>
    <row r="547" spans="1:5">
      <c r="A547" s="1">
        <v>8001022</v>
      </c>
      <c r="B547" s="1">
        <v>90702</v>
      </c>
      <c r="C547">
        <f t="shared" si="28"/>
        <v>1</v>
      </c>
      <c r="D547" t="str">
        <f t="shared" si="27"/>
        <v>林学院</v>
      </c>
      <c r="E547" t="e">
        <f t="shared" si="29"/>
        <v>#N/A</v>
      </c>
    </row>
    <row r="548" spans="1:5">
      <c r="A548" s="1">
        <v>8001024</v>
      </c>
      <c r="B548" s="1">
        <v>90702</v>
      </c>
      <c r="C548">
        <f t="shared" si="28"/>
        <v>1</v>
      </c>
      <c r="D548" t="str">
        <f t="shared" si="27"/>
        <v>林学院</v>
      </c>
      <c r="E548" t="e">
        <f t="shared" si="29"/>
        <v>#N/A</v>
      </c>
    </row>
    <row r="549" spans="1:5">
      <c r="A549" s="1">
        <v>8001059</v>
      </c>
      <c r="B549" s="1">
        <v>90702</v>
      </c>
      <c r="C549">
        <f t="shared" si="28"/>
        <v>1</v>
      </c>
      <c r="D549" t="str">
        <f t="shared" si="27"/>
        <v>林学院</v>
      </c>
      <c r="E549" t="e">
        <f t="shared" si="29"/>
        <v>#N/A</v>
      </c>
    </row>
    <row r="550" spans="1:5">
      <c r="A550" s="1">
        <v>8001067</v>
      </c>
      <c r="B550" s="1">
        <v>90702</v>
      </c>
      <c r="C550">
        <f t="shared" si="28"/>
        <v>1</v>
      </c>
      <c r="D550" t="str">
        <f t="shared" si="27"/>
        <v>林学院</v>
      </c>
      <c r="E550" t="e">
        <f t="shared" si="29"/>
        <v>#N/A</v>
      </c>
    </row>
    <row r="551" spans="1:5">
      <c r="A551" s="1">
        <v>8001003</v>
      </c>
      <c r="B551" s="1">
        <v>90703</v>
      </c>
      <c r="C551">
        <f t="shared" si="28"/>
        <v>1</v>
      </c>
      <c r="D551" t="str">
        <f t="shared" si="27"/>
        <v>林学院</v>
      </c>
      <c r="E551" t="e">
        <f t="shared" si="29"/>
        <v>#N/A</v>
      </c>
    </row>
    <row r="552" spans="1:5">
      <c r="A552" s="1">
        <v>8001004</v>
      </c>
      <c r="B552" s="1">
        <v>90703</v>
      </c>
      <c r="C552">
        <f t="shared" si="28"/>
        <v>1</v>
      </c>
      <c r="D552" t="str">
        <f t="shared" si="27"/>
        <v>林学院</v>
      </c>
      <c r="E552" t="e">
        <f t="shared" si="29"/>
        <v>#N/A</v>
      </c>
    </row>
    <row r="553" spans="1:5">
      <c r="A553" s="1">
        <v>8001019</v>
      </c>
      <c r="B553" s="1">
        <v>90703</v>
      </c>
      <c r="C553">
        <f t="shared" si="28"/>
        <v>1</v>
      </c>
      <c r="D553" t="str">
        <f t="shared" si="27"/>
        <v>林学院</v>
      </c>
      <c r="E553" t="e">
        <f t="shared" si="29"/>
        <v>#N/A</v>
      </c>
    </row>
    <row r="554" spans="1:5">
      <c r="A554" s="1">
        <v>8001034</v>
      </c>
      <c r="B554" s="1">
        <v>90703</v>
      </c>
      <c r="C554">
        <f t="shared" si="28"/>
        <v>1</v>
      </c>
      <c r="D554" t="str">
        <f t="shared" si="27"/>
        <v>林学院</v>
      </c>
      <c r="E554" t="e">
        <f t="shared" si="29"/>
        <v>#N/A</v>
      </c>
    </row>
    <row r="555" spans="1:5">
      <c r="A555" s="1">
        <v>8001037</v>
      </c>
      <c r="B555" s="1">
        <v>90703</v>
      </c>
      <c r="C555">
        <f t="shared" si="28"/>
        <v>1</v>
      </c>
      <c r="D555" t="str">
        <f t="shared" si="27"/>
        <v>林学院</v>
      </c>
      <c r="E555" t="e">
        <f t="shared" si="29"/>
        <v>#N/A</v>
      </c>
    </row>
    <row r="556" spans="1:5">
      <c r="A556" s="1">
        <v>8001055</v>
      </c>
      <c r="B556" s="1">
        <v>90703</v>
      </c>
      <c r="C556">
        <f t="shared" si="28"/>
        <v>1</v>
      </c>
      <c r="D556" t="str">
        <f t="shared" si="27"/>
        <v>林学院</v>
      </c>
      <c r="E556" t="e">
        <f t="shared" si="29"/>
        <v>#N/A</v>
      </c>
    </row>
    <row r="557" spans="1:5">
      <c r="A557" s="1">
        <v>8001081</v>
      </c>
      <c r="B557" s="1">
        <v>90703</v>
      </c>
      <c r="C557">
        <f t="shared" si="28"/>
        <v>1</v>
      </c>
      <c r="D557" t="str">
        <f t="shared" si="27"/>
        <v>林学院</v>
      </c>
      <c r="E557" t="e">
        <f t="shared" si="29"/>
        <v>#N/A</v>
      </c>
    </row>
    <row r="558" spans="1:5">
      <c r="A558" s="1">
        <v>8001007</v>
      </c>
      <c r="B558" s="1">
        <v>90704</v>
      </c>
      <c r="C558">
        <f t="shared" si="28"/>
        <v>1</v>
      </c>
      <c r="D558" t="str">
        <f t="shared" si="27"/>
        <v>林学院</v>
      </c>
      <c r="E558" t="e">
        <f t="shared" si="29"/>
        <v>#N/A</v>
      </c>
    </row>
    <row r="559" spans="1:5">
      <c r="A559" s="1">
        <v>8001027</v>
      </c>
      <c r="B559" s="1">
        <v>90704</v>
      </c>
      <c r="C559">
        <f t="shared" si="28"/>
        <v>1</v>
      </c>
      <c r="D559" t="str">
        <f t="shared" si="27"/>
        <v>林学院</v>
      </c>
      <c r="E559" t="e">
        <f t="shared" si="29"/>
        <v>#N/A</v>
      </c>
    </row>
    <row r="560" spans="1:5">
      <c r="A560" s="1">
        <v>8001033</v>
      </c>
      <c r="B560" s="1">
        <v>90704</v>
      </c>
      <c r="C560">
        <f t="shared" si="28"/>
        <v>1</v>
      </c>
      <c r="D560" t="str">
        <f t="shared" si="27"/>
        <v>林学院</v>
      </c>
      <c r="E560" t="e">
        <f t="shared" si="29"/>
        <v>#N/A</v>
      </c>
    </row>
    <row r="561" spans="1:5">
      <c r="A561" s="1">
        <v>8001046</v>
      </c>
      <c r="B561" s="1">
        <v>90704</v>
      </c>
      <c r="C561">
        <f t="shared" si="28"/>
        <v>1</v>
      </c>
      <c r="D561" t="str">
        <f t="shared" si="27"/>
        <v>林学院</v>
      </c>
      <c r="E561" t="e">
        <f t="shared" si="29"/>
        <v>#N/A</v>
      </c>
    </row>
    <row r="562" spans="1:5">
      <c r="A562" s="1">
        <v>8001074</v>
      </c>
      <c r="B562" s="1">
        <v>90704</v>
      </c>
      <c r="C562">
        <f t="shared" si="28"/>
        <v>1</v>
      </c>
      <c r="D562" t="str">
        <f t="shared" si="27"/>
        <v>林学院</v>
      </c>
      <c r="E562" t="e">
        <f t="shared" si="29"/>
        <v>#N/A</v>
      </c>
    </row>
    <row r="563" spans="1:5">
      <c r="A563" s="1">
        <v>8001079</v>
      </c>
      <c r="B563" s="1">
        <v>90704</v>
      </c>
      <c r="C563">
        <f t="shared" si="28"/>
        <v>1</v>
      </c>
      <c r="D563" t="str">
        <f t="shared" si="27"/>
        <v>林学院</v>
      </c>
      <c r="E563" t="str">
        <f t="shared" si="29"/>
        <v>森林经理学</v>
      </c>
    </row>
    <row r="564" spans="1:5">
      <c r="A564" s="1">
        <v>8001010</v>
      </c>
      <c r="B564" s="1">
        <v>90900</v>
      </c>
      <c r="C564">
        <f t="shared" si="28"/>
        <v>1</v>
      </c>
      <c r="D564" t="str">
        <f t="shared" si="27"/>
        <v>林学院</v>
      </c>
      <c r="E564" t="e">
        <f t="shared" si="29"/>
        <v>#N/A</v>
      </c>
    </row>
    <row r="565" spans="1:5">
      <c r="A565" s="1">
        <v>8001050</v>
      </c>
      <c r="B565" s="1">
        <v>90900</v>
      </c>
      <c r="C565">
        <f t="shared" si="28"/>
        <v>1</v>
      </c>
      <c r="D565" t="str">
        <f t="shared" si="27"/>
        <v>林学院</v>
      </c>
      <c r="E565" t="e">
        <f t="shared" si="29"/>
        <v>#N/A</v>
      </c>
    </row>
    <row r="566" spans="1:5">
      <c r="A566" s="1">
        <v>8001068</v>
      </c>
      <c r="B566" s="1">
        <v>90900</v>
      </c>
      <c r="C566">
        <f t="shared" si="28"/>
        <v>1</v>
      </c>
      <c r="D566" t="str">
        <f t="shared" si="27"/>
        <v>林学院</v>
      </c>
      <c r="E566" t="e">
        <f t="shared" si="29"/>
        <v>#N/A</v>
      </c>
    </row>
    <row r="567" spans="1:5">
      <c r="A567" s="1">
        <v>8001016</v>
      </c>
      <c r="B567" s="1">
        <v>95400</v>
      </c>
      <c r="C567">
        <f t="shared" si="28"/>
        <v>1</v>
      </c>
      <c r="D567" t="str">
        <f t="shared" si="27"/>
        <v>林学院</v>
      </c>
      <c r="E567" t="e">
        <f t="shared" si="29"/>
        <v>#N/A</v>
      </c>
    </row>
    <row r="568" spans="1:5">
      <c r="A568" s="1">
        <v>8001040</v>
      </c>
      <c r="B568" s="1">
        <v>95400</v>
      </c>
      <c r="C568">
        <f t="shared" si="28"/>
        <v>1</v>
      </c>
      <c r="D568" t="str">
        <f t="shared" si="27"/>
        <v>林学院</v>
      </c>
      <c r="E568" t="str">
        <f t="shared" si="29"/>
        <v>城市林业</v>
      </c>
    </row>
    <row r="569" spans="1:5">
      <c r="A569" s="1">
        <v>8007009</v>
      </c>
      <c r="B569" s="1">
        <v>120300</v>
      </c>
      <c r="C569">
        <f t="shared" si="28"/>
        <v>7</v>
      </c>
      <c r="D569" t="str">
        <f t="shared" si="27"/>
        <v>经济管理学院</v>
      </c>
      <c r="E569" t="e">
        <f t="shared" si="29"/>
        <v>#N/A</v>
      </c>
    </row>
    <row r="570" spans="1:5">
      <c r="A570" s="1">
        <v>8007012</v>
      </c>
      <c r="B570" s="1">
        <v>120300</v>
      </c>
      <c r="C570">
        <f t="shared" si="28"/>
        <v>7</v>
      </c>
      <c r="D570" t="str">
        <f t="shared" si="27"/>
        <v>经济管理学院</v>
      </c>
      <c r="E570" t="e">
        <f t="shared" si="29"/>
        <v>#N/A</v>
      </c>
    </row>
    <row r="571" spans="1:5">
      <c r="A571" s="1">
        <v>8007004</v>
      </c>
      <c r="B571" s="1">
        <v>120401</v>
      </c>
      <c r="C571">
        <f t="shared" si="28"/>
        <v>7</v>
      </c>
      <c r="D571" t="str">
        <f t="shared" si="27"/>
        <v>经济管理学院</v>
      </c>
      <c r="E571" t="e">
        <f t="shared" si="29"/>
        <v>#N/A</v>
      </c>
    </row>
    <row r="572" spans="1:5">
      <c r="A572" s="1">
        <v>8014014</v>
      </c>
      <c r="B572" s="1">
        <v>130500</v>
      </c>
      <c r="C572">
        <f t="shared" si="28"/>
        <v>14</v>
      </c>
      <c r="D572" t="str">
        <f t="shared" si="27"/>
        <v>艺术设计学院</v>
      </c>
      <c r="E572" t="e">
        <f t="shared" si="29"/>
        <v>#N/A</v>
      </c>
    </row>
    <row r="573" spans="1:5">
      <c r="A573" s="1">
        <v>8014025</v>
      </c>
      <c r="B573" s="1">
        <v>130500</v>
      </c>
      <c r="C573">
        <f t="shared" si="28"/>
        <v>14</v>
      </c>
      <c r="D573" t="str">
        <f t="shared" si="27"/>
        <v>艺术设计学院</v>
      </c>
      <c r="E573" t="e">
        <f t="shared" si="29"/>
        <v>#N/A</v>
      </c>
    </row>
    <row r="574" spans="1:5">
      <c r="A574" s="1">
        <v>8014033</v>
      </c>
      <c r="B574" s="1">
        <v>130500</v>
      </c>
      <c r="C574">
        <f t="shared" si="28"/>
        <v>14</v>
      </c>
      <c r="D574" t="str">
        <f t="shared" si="27"/>
        <v>艺术设计学院</v>
      </c>
      <c r="E574" t="e">
        <f t="shared" si="29"/>
        <v>#N/A</v>
      </c>
    </row>
    <row r="575" spans="1:5">
      <c r="A575" s="1">
        <v>8014010</v>
      </c>
      <c r="B575" s="1">
        <v>135107</v>
      </c>
      <c r="C575">
        <f t="shared" si="28"/>
        <v>14</v>
      </c>
      <c r="D575" t="str">
        <f t="shared" si="27"/>
        <v>艺术设计学院</v>
      </c>
      <c r="E575" t="e">
        <f t="shared" si="29"/>
        <v>#N/A</v>
      </c>
    </row>
    <row r="576" spans="1:5">
      <c r="A576" s="1">
        <v>8014016</v>
      </c>
      <c r="B576" s="1">
        <v>135107</v>
      </c>
      <c r="C576">
        <f t="shared" si="28"/>
        <v>14</v>
      </c>
      <c r="D576" t="str">
        <f t="shared" si="27"/>
        <v>艺术设计学院</v>
      </c>
      <c r="E576" t="e">
        <f t="shared" si="29"/>
        <v>#N/A</v>
      </c>
    </row>
    <row r="577" spans="1:5">
      <c r="A577" s="1">
        <v>8014025</v>
      </c>
      <c r="B577" s="1">
        <v>135107</v>
      </c>
      <c r="C577">
        <f t="shared" si="28"/>
        <v>14</v>
      </c>
      <c r="D577" t="str">
        <f t="shared" si="27"/>
        <v>艺术设计学院</v>
      </c>
      <c r="E577" t="e">
        <f t="shared" si="29"/>
        <v>#N/A</v>
      </c>
    </row>
    <row r="578" spans="1:5">
      <c r="A578" s="1">
        <v>8014033</v>
      </c>
      <c r="B578" s="1">
        <v>135107</v>
      </c>
      <c r="C578">
        <f t="shared" si="28"/>
        <v>14</v>
      </c>
      <c r="D578" t="str">
        <f t="shared" ref="D578:D641" si="30">VLOOKUP(B578,$G:$I,3,0)</f>
        <v>艺术设计学院</v>
      </c>
      <c r="E578" t="e">
        <f t="shared" si="29"/>
        <v>#N/A</v>
      </c>
    </row>
    <row r="579" spans="1:5">
      <c r="A579" s="1">
        <v>8014004</v>
      </c>
      <c r="B579" s="1">
        <v>135108</v>
      </c>
      <c r="C579">
        <f t="shared" ref="C579:C642" si="31">VLOOKUP(B579,G:H,2,0)</f>
        <v>14</v>
      </c>
      <c r="D579" t="str">
        <f t="shared" si="30"/>
        <v>艺术设计学院</v>
      </c>
      <c r="E579" t="e">
        <f t="shared" ref="E579:E642" si="32">VLOOKUP(A579,$N:$P,3,0)</f>
        <v>#N/A</v>
      </c>
    </row>
    <row r="580" spans="1:5">
      <c r="A580" s="1">
        <v>8014017</v>
      </c>
      <c r="B580" s="1">
        <v>135108</v>
      </c>
      <c r="C580">
        <f t="shared" si="31"/>
        <v>14</v>
      </c>
      <c r="D580" t="str">
        <f t="shared" si="30"/>
        <v>艺术设计学院</v>
      </c>
      <c r="E580" t="e">
        <f t="shared" si="32"/>
        <v>#N/A</v>
      </c>
    </row>
    <row r="581" spans="1:5">
      <c r="A581" s="1">
        <v>8014022</v>
      </c>
      <c r="B581" s="1">
        <v>135108</v>
      </c>
      <c r="C581">
        <f t="shared" si="31"/>
        <v>14</v>
      </c>
      <c r="D581" t="str">
        <f t="shared" si="30"/>
        <v>艺术设计学院</v>
      </c>
      <c r="E581" t="e">
        <f t="shared" si="32"/>
        <v>#N/A</v>
      </c>
    </row>
    <row r="582" spans="1:5">
      <c r="A582" s="1">
        <v>8014026</v>
      </c>
      <c r="B582" s="1">
        <v>135108</v>
      </c>
      <c r="C582">
        <f t="shared" si="31"/>
        <v>14</v>
      </c>
      <c r="D582" t="str">
        <f t="shared" si="30"/>
        <v>艺术设计学院</v>
      </c>
      <c r="E582" t="str">
        <f t="shared" si="32"/>
        <v>动画艺术学</v>
      </c>
    </row>
    <row r="583" spans="1:5">
      <c r="A583" s="1">
        <v>8014027</v>
      </c>
      <c r="B583" s="1">
        <v>135108</v>
      </c>
      <c r="C583">
        <f t="shared" si="31"/>
        <v>14</v>
      </c>
      <c r="D583" t="str">
        <f t="shared" si="30"/>
        <v>艺术设计学院</v>
      </c>
      <c r="E583" t="e">
        <f t="shared" si="32"/>
        <v>#N/A</v>
      </c>
    </row>
    <row r="584" spans="1:5">
      <c r="A584" s="1">
        <v>8014028</v>
      </c>
      <c r="B584" s="1">
        <v>135108</v>
      </c>
      <c r="C584">
        <f t="shared" si="31"/>
        <v>14</v>
      </c>
      <c r="D584" t="str">
        <f t="shared" si="30"/>
        <v>艺术设计学院</v>
      </c>
      <c r="E584" t="e">
        <f t="shared" si="32"/>
        <v>#N/A</v>
      </c>
    </row>
    <row r="585" spans="1:5">
      <c r="A585" s="1">
        <v>8010005</v>
      </c>
      <c r="B585" s="1">
        <v>10100</v>
      </c>
      <c r="C585">
        <f t="shared" si="31"/>
        <v>10</v>
      </c>
      <c r="D585" t="str">
        <f t="shared" si="30"/>
        <v>人文社会科学学院</v>
      </c>
      <c r="E585" t="e">
        <f t="shared" si="32"/>
        <v>#N/A</v>
      </c>
    </row>
    <row r="586" spans="1:5">
      <c r="A586" s="1">
        <v>8010006</v>
      </c>
      <c r="B586" s="1">
        <v>10100</v>
      </c>
      <c r="C586">
        <f t="shared" si="31"/>
        <v>10</v>
      </c>
      <c r="D586" t="str">
        <f t="shared" si="30"/>
        <v>人文社会科学学院</v>
      </c>
      <c r="E586" t="e">
        <f t="shared" si="32"/>
        <v>#N/A</v>
      </c>
    </row>
    <row r="587" spans="1:5">
      <c r="A587" s="1">
        <v>8010015</v>
      </c>
      <c r="B587" s="1">
        <v>10100</v>
      </c>
      <c r="C587">
        <f t="shared" si="31"/>
        <v>10</v>
      </c>
      <c r="D587" t="str">
        <f t="shared" si="30"/>
        <v>人文社会科学学院</v>
      </c>
      <c r="E587" t="str">
        <f t="shared" si="32"/>
        <v>哲学</v>
      </c>
    </row>
    <row r="588" spans="1:5">
      <c r="A588" s="1">
        <v>8010016</v>
      </c>
      <c r="B588" s="1">
        <v>10100</v>
      </c>
      <c r="C588">
        <f t="shared" si="31"/>
        <v>10</v>
      </c>
      <c r="D588" t="str">
        <f t="shared" si="30"/>
        <v>人文社会科学学院</v>
      </c>
      <c r="E588" t="e">
        <f t="shared" si="32"/>
        <v>#N/A</v>
      </c>
    </row>
    <row r="589" spans="1:5">
      <c r="A589" s="1">
        <v>8010035</v>
      </c>
      <c r="B589" s="1">
        <v>10100</v>
      </c>
      <c r="C589">
        <f t="shared" si="31"/>
        <v>10</v>
      </c>
      <c r="D589" t="str">
        <f t="shared" si="30"/>
        <v>人文社会科学学院</v>
      </c>
      <c r="E589" t="e">
        <f t="shared" si="32"/>
        <v>#N/A</v>
      </c>
    </row>
    <row r="590" spans="1:5">
      <c r="A590" s="1">
        <v>8007006</v>
      </c>
      <c r="B590" s="1">
        <v>20200</v>
      </c>
      <c r="C590">
        <f t="shared" si="31"/>
        <v>7</v>
      </c>
      <c r="D590" t="str">
        <f t="shared" si="30"/>
        <v>经济管理学院</v>
      </c>
      <c r="E590" t="e">
        <f t="shared" si="32"/>
        <v>#N/A</v>
      </c>
    </row>
    <row r="591" spans="1:5">
      <c r="A591" s="1">
        <v>8007008</v>
      </c>
      <c r="B591" s="1">
        <v>20200</v>
      </c>
      <c r="C591">
        <f t="shared" si="31"/>
        <v>7</v>
      </c>
      <c r="D591" t="str">
        <f t="shared" si="30"/>
        <v>经济管理学院</v>
      </c>
      <c r="E591" t="e">
        <f t="shared" si="32"/>
        <v>#N/A</v>
      </c>
    </row>
    <row r="592" spans="1:5">
      <c r="A592" s="1">
        <v>8007011</v>
      </c>
      <c r="B592" s="1">
        <v>20200</v>
      </c>
      <c r="C592">
        <f t="shared" si="31"/>
        <v>7</v>
      </c>
      <c r="D592" t="str">
        <f t="shared" si="30"/>
        <v>经济管理学院</v>
      </c>
      <c r="E592" t="e">
        <f t="shared" si="32"/>
        <v>#N/A</v>
      </c>
    </row>
    <row r="593" spans="1:5">
      <c r="A593" s="1">
        <v>8015003</v>
      </c>
      <c r="B593" s="1">
        <v>30500</v>
      </c>
      <c r="C593">
        <f t="shared" si="31"/>
        <v>15</v>
      </c>
      <c r="D593" t="str">
        <f t="shared" si="30"/>
        <v>马克思主义学院</v>
      </c>
      <c r="E593" t="e">
        <f t="shared" si="32"/>
        <v>#N/A</v>
      </c>
    </row>
    <row r="594" spans="1:5">
      <c r="A594" s="1">
        <v>8015004</v>
      </c>
      <c r="B594" s="1">
        <v>30500</v>
      </c>
      <c r="C594">
        <f t="shared" si="31"/>
        <v>15</v>
      </c>
      <c r="D594" t="str">
        <f t="shared" si="30"/>
        <v>马克思主义学院</v>
      </c>
      <c r="E594" t="e">
        <f t="shared" si="32"/>
        <v>#N/A</v>
      </c>
    </row>
    <row r="595" spans="1:5">
      <c r="A595" s="1">
        <v>8015014</v>
      </c>
      <c r="B595" s="1">
        <v>30500</v>
      </c>
      <c r="C595">
        <f t="shared" si="31"/>
        <v>15</v>
      </c>
      <c r="D595" t="str">
        <f t="shared" si="30"/>
        <v>马克思主义学院</v>
      </c>
      <c r="E595" t="e">
        <f t="shared" si="32"/>
        <v>#N/A</v>
      </c>
    </row>
    <row r="596" spans="1:5">
      <c r="A596" s="1">
        <v>8010013</v>
      </c>
      <c r="B596" s="1">
        <v>40200</v>
      </c>
      <c r="C596">
        <f t="shared" si="31"/>
        <v>10</v>
      </c>
      <c r="D596" t="str">
        <f t="shared" si="30"/>
        <v>人文社会科学学院</v>
      </c>
      <c r="E596" t="str">
        <f t="shared" si="32"/>
        <v>心理学</v>
      </c>
    </row>
    <row r="597" spans="1:5">
      <c r="A597" s="1">
        <v>8010014</v>
      </c>
      <c r="B597" s="1">
        <v>40200</v>
      </c>
      <c r="C597">
        <f t="shared" si="31"/>
        <v>10</v>
      </c>
      <c r="D597" t="str">
        <f t="shared" si="30"/>
        <v>人文社会科学学院</v>
      </c>
      <c r="E597" t="e">
        <f t="shared" si="32"/>
        <v>#N/A</v>
      </c>
    </row>
    <row r="598" spans="1:5">
      <c r="A598" s="1">
        <v>8010022</v>
      </c>
      <c r="B598" s="1">
        <v>40200</v>
      </c>
      <c r="C598">
        <f t="shared" si="31"/>
        <v>10</v>
      </c>
      <c r="D598" t="str">
        <f t="shared" si="30"/>
        <v>人文社会科学学院</v>
      </c>
      <c r="E598" t="e">
        <f t="shared" si="32"/>
        <v>#N/A</v>
      </c>
    </row>
    <row r="599" spans="1:5">
      <c r="A599" s="1">
        <v>8010025</v>
      </c>
      <c r="B599" s="1">
        <v>40200</v>
      </c>
      <c r="C599">
        <f t="shared" si="31"/>
        <v>10</v>
      </c>
      <c r="D599" t="str">
        <f t="shared" si="30"/>
        <v>人文社会科学学院</v>
      </c>
      <c r="E599" t="e">
        <f t="shared" si="32"/>
        <v>#N/A</v>
      </c>
    </row>
    <row r="600" spans="1:5">
      <c r="A600" s="1">
        <v>8011003</v>
      </c>
      <c r="B600" s="1">
        <v>50200</v>
      </c>
      <c r="C600">
        <f t="shared" si="31"/>
        <v>11</v>
      </c>
      <c r="D600" t="str">
        <f t="shared" si="30"/>
        <v>外语学院</v>
      </c>
      <c r="E600" t="e">
        <f t="shared" si="32"/>
        <v>#N/A</v>
      </c>
    </row>
    <row r="601" spans="1:5">
      <c r="A601" s="1">
        <v>8011021</v>
      </c>
      <c r="B601" s="1">
        <v>50200</v>
      </c>
      <c r="C601">
        <f t="shared" si="31"/>
        <v>11</v>
      </c>
      <c r="D601" t="str">
        <f t="shared" si="30"/>
        <v>外语学院</v>
      </c>
      <c r="E601" t="e">
        <f t="shared" si="32"/>
        <v>#N/A</v>
      </c>
    </row>
    <row r="602" spans="1:5">
      <c r="A602" s="1">
        <v>8011025</v>
      </c>
      <c r="B602" s="1">
        <v>50200</v>
      </c>
      <c r="C602">
        <f t="shared" si="31"/>
        <v>11</v>
      </c>
      <c r="D602" t="str">
        <f t="shared" si="30"/>
        <v>外语学院</v>
      </c>
      <c r="E602" t="e">
        <f t="shared" si="32"/>
        <v>#N/A</v>
      </c>
    </row>
    <row r="603" spans="1:5">
      <c r="A603" s="1">
        <v>8011029</v>
      </c>
      <c r="B603" s="1">
        <v>50200</v>
      </c>
      <c r="C603">
        <f t="shared" si="31"/>
        <v>11</v>
      </c>
      <c r="D603" t="str">
        <f t="shared" si="30"/>
        <v>外语学院</v>
      </c>
      <c r="E603" t="e">
        <f t="shared" si="32"/>
        <v>#N/A</v>
      </c>
    </row>
    <row r="604" spans="1:5">
      <c r="A604" s="1">
        <v>8011033</v>
      </c>
      <c r="B604" s="1">
        <v>50200</v>
      </c>
      <c r="C604">
        <f t="shared" si="31"/>
        <v>11</v>
      </c>
      <c r="D604" t="str">
        <f t="shared" si="30"/>
        <v>外语学院</v>
      </c>
      <c r="E604" t="e">
        <f t="shared" si="32"/>
        <v>#N/A</v>
      </c>
    </row>
    <row r="605" spans="1:5">
      <c r="A605" s="1">
        <v>8001006</v>
      </c>
      <c r="B605" s="1">
        <v>70503</v>
      </c>
      <c r="C605">
        <f t="shared" si="31"/>
        <v>1</v>
      </c>
      <c r="D605" t="str">
        <f t="shared" si="30"/>
        <v>林学院</v>
      </c>
      <c r="E605" t="e">
        <f t="shared" si="32"/>
        <v>#N/A</v>
      </c>
    </row>
    <row r="606" spans="1:5">
      <c r="A606" s="1">
        <v>8001042</v>
      </c>
      <c r="B606" s="1">
        <v>70503</v>
      </c>
      <c r="C606">
        <f t="shared" si="31"/>
        <v>1</v>
      </c>
      <c r="D606" t="str">
        <f t="shared" si="30"/>
        <v>林学院</v>
      </c>
      <c r="E606" t="str">
        <f t="shared" si="32"/>
        <v>地图学与地理信息系统</v>
      </c>
    </row>
    <row r="607" spans="1:5">
      <c r="A607" s="1">
        <v>8001045</v>
      </c>
      <c r="B607" s="1">
        <v>70503</v>
      </c>
      <c r="C607">
        <f t="shared" si="31"/>
        <v>1</v>
      </c>
      <c r="D607" t="str">
        <f t="shared" si="30"/>
        <v>林学院</v>
      </c>
      <c r="E607" t="e">
        <f t="shared" si="32"/>
        <v>#N/A</v>
      </c>
    </row>
    <row r="608" spans="1:5">
      <c r="A608" s="1">
        <v>8001072</v>
      </c>
      <c r="B608" s="1">
        <v>70503</v>
      </c>
      <c r="C608">
        <f t="shared" si="31"/>
        <v>1</v>
      </c>
      <c r="D608" t="str">
        <f t="shared" si="30"/>
        <v>林学院</v>
      </c>
      <c r="E608" t="e">
        <f t="shared" si="32"/>
        <v>#N/A</v>
      </c>
    </row>
    <row r="609" spans="1:5">
      <c r="A609" s="1">
        <v>8001073</v>
      </c>
      <c r="B609" s="1">
        <v>70503</v>
      </c>
      <c r="C609">
        <f t="shared" si="31"/>
        <v>1</v>
      </c>
      <c r="D609" t="str">
        <f t="shared" si="30"/>
        <v>林学院</v>
      </c>
      <c r="E609" t="e">
        <f t="shared" si="32"/>
        <v>#N/A</v>
      </c>
    </row>
    <row r="610" spans="1:5">
      <c r="A610" s="1">
        <v>8002043</v>
      </c>
      <c r="B610" s="1">
        <v>71001</v>
      </c>
      <c r="C610">
        <f t="shared" si="31"/>
        <v>2</v>
      </c>
      <c r="D610" t="str">
        <f t="shared" si="30"/>
        <v>生物科学与技术学院</v>
      </c>
      <c r="E610" t="e">
        <f t="shared" si="32"/>
        <v>#N/A</v>
      </c>
    </row>
    <row r="611" spans="1:5">
      <c r="A611" s="1">
        <v>8002056</v>
      </c>
      <c r="B611" s="1">
        <v>71001</v>
      </c>
      <c r="C611">
        <f t="shared" si="31"/>
        <v>2</v>
      </c>
      <c r="D611" t="str">
        <f t="shared" si="30"/>
        <v>生物科学与技术学院</v>
      </c>
      <c r="E611" t="e">
        <f t="shared" si="32"/>
        <v>#N/A</v>
      </c>
    </row>
    <row r="612" spans="1:5">
      <c r="A612" s="1">
        <v>8002040</v>
      </c>
      <c r="B612" s="1">
        <v>71002</v>
      </c>
      <c r="C612">
        <f t="shared" si="31"/>
        <v>2</v>
      </c>
      <c r="D612" t="str">
        <f t="shared" si="30"/>
        <v>生物科学与技术学院</v>
      </c>
      <c r="E612" t="e">
        <f t="shared" si="32"/>
        <v>#N/A</v>
      </c>
    </row>
    <row r="613" spans="1:5">
      <c r="A613" s="1">
        <v>8002013</v>
      </c>
      <c r="B613" s="1">
        <v>71007</v>
      </c>
      <c r="C613">
        <f t="shared" si="31"/>
        <v>2</v>
      </c>
      <c r="D613" t="str">
        <f t="shared" si="30"/>
        <v>生物科学与技术学院</v>
      </c>
      <c r="E613" t="e">
        <f t="shared" si="32"/>
        <v>#N/A</v>
      </c>
    </row>
    <row r="614" spans="1:5">
      <c r="A614" s="1">
        <v>8002016</v>
      </c>
      <c r="B614" s="1">
        <v>71010</v>
      </c>
      <c r="C614">
        <f t="shared" si="31"/>
        <v>2</v>
      </c>
      <c r="D614" t="str">
        <f t="shared" si="30"/>
        <v>生物科学与技术学院</v>
      </c>
      <c r="E614" t="e">
        <f t="shared" si="32"/>
        <v>#N/A</v>
      </c>
    </row>
    <row r="615" spans="1:5">
      <c r="A615" s="1">
        <v>8002042</v>
      </c>
      <c r="B615" s="1">
        <v>71010</v>
      </c>
      <c r="C615">
        <f t="shared" si="31"/>
        <v>2</v>
      </c>
      <c r="D615" t="str">
        <f t="shared" si="30"/>
        <v>生物科学与技术学院</v>
      </c>
      <c r="E615" t="e">
        <f t="shared" si="32"/>
        <v>#N/A</v>
      </c>
    </row>
    <row r="616" spans="1:5">
      <c r="A616" s="1">
        <v>8001009</v>
      </c>
      <c r="B616" s="1">
        <v>71300</v>
      </c>
      <c r="C616">
        <f t="shared" si="31"/>
        <v>1</v>
      </c>
      <c r="D616" t="str">
        <f t="shared" si="30"/>
        <v>林学院</v>
      </c>
      <c r="E616" t="e">
        <f t="shared" si="32"/>
        <v>#N/A</v>
      </c>
    </row>
    <row r="617" spans="1:5">
      <c r="A617" s="1">
        <v>8001063</v>
      </c>
      <c r="B617" s="1">
        <v>71300</v>
      </c>
      <c r="C617">
        <f t="shared" si="31"/>
        <v>1</v>
      </c>
      <c r="D617" t="str">
        <f t="shared" si="30"/>
        <v>林学院</v>
      </c>
      <c r="E617" t="e">
        <f t="shared" si="32"/>
        <v>#N/A</v>
      </c>
    </row>
    <row r="618" spans="1:5">
      <c r="A618" s="1">
        <v>8003011</v>
      </c>
      <c r="B618" s="1">
        <v>80201</v>
      </c>
      <c r="C618">
        <f t="shared" si="31"/>
        <v>3</v>
      </c>
      <c r="D618" t="str">
        <f t="shared" si="30"/>
        <v>工学院</v>
      </c>
      <c r="E618" t="e">
        <f t="shared" si="32"/>
        <v>#N/A</v>
      </c>
    </row>
    <row r="619" spans="1:5">
      <c r="A619" s="1">
        <v>8003030</v>
      </c>
      <c r="B619" s="1">
        <v>80201</v>
      </c>
      <c r="C619">
        <f t="shared" si="31"/>
        <v>3</v>
      </c>
      <c r="D619" t="str">
        <f t="shared" si="30"/>
        <v>工学院</v>
      </c>
      <c r="E619" t="e">
        <f t="shared" si="32"/>
        <v>#N/A</v>
      </c>
    </row>
    <row r="620" spans="1:5">
      <c r="A620" s="1">
        <v>8003038</v>
      </c>
      <c r="B620" s="1">
        <v>80201</v>
      </c>
      <c r="C620">
        <f t="shared" si="31"/>
        <v>3</v>
      </c>
      <c r="D620" t="str">
        <f t="shared" si="30"/>
        <v>工学院</v>
      </c>
      <c r="E620" t="e">
        <f t="shared" si="32"/>
        <v>#N/A</v>
      </c>
    </row>
    <row r="621" spans="1:5">
      <c r="A621" s="1">
        <v>8003042</v>
      </c>
      <c r="B621" s="1">
        <v>80202</v>
      </c>
      <c r="C621">
        <f t="shared" si="31"/>
        <v>3</v>
      </c>
      <c r="D621" t="str">
        <f t="shared" si="30"/>
        <v>工学院</v>
      </c>
      <c r="E621" t="e">
        <f t="shared" si="32"/>
        <v>#N/A</v>
      </c>
    </row>
    <row r="622" spans="1:5">
      <c r="A622" s="1">
        <v>8003049</v>
      </c>
      <c r="B622" s="1">
        <v>80202</v>
      </c>
      <c r="C622">
        <f t="shared" si="31"/>
        <v>3</v>
      </c>
      <c r="D622" t="str">
        <f t="shared" si="30"/>
        <v>工学院</v>
      </c>
      <c r="E622" t="e">
        <f t="shared" si="32"/>
        <v>#N/A</v>
      </c>
    </row>
    <row r="623" spans="1:5">
      <c r="A623" s="1">
        <v>8003051</v>
      </c>
      <c r="B623" s="1">
        <v>80203</v>
      </c>
      <c r="C623">
        <f t="shared" si="31"/>
        <v>3</v>
      </c>
      <c r="D623" t="str">
        <f t="shared" si="30"/>
        <v>工学院</v>
      </c>
      <c r="E623" t="e">
        <f t="shared" si="32"/>
        <v>#N/A</v>
      </c>
    </row>
    <row r="624" spans="1:5">
      <c r="A624" s="1">
        <v>8003003</v>
      </c>
      <c r="B624" s="1">
        <v>82901</v>
      </c>
      <c r="C624">
        <f t="shared" si="31"/>
        <v>3</v>
      </c>
      <c r="D624" t="str">
        <f t="shared" si="30"/>
        <v>工学院</v>
      </c>
      <c r="E624" t="str">
        <f t="shared" si="32"/>
        <v>森林工程</v>
      </c>
    </row>
    <row r="625" spans="1:5">
      <c r="A625" s="1">
        <v>8003004</v>
      </c>
      <c r="B625" s="1">
        <v>82901</v>
      </c>
      <c r="C625">
        <f t="shared" si="31"/>
        <v>3</v>
      </c>
      <c r="D625" t="str">
        <f t="shared" si="30"/>
        <v>工学院</v>
      </c>
      <c r="E625" t="e">
        <f t="shared" si="32"/>
        <v>#N/A</v>
      </c>
    </row>
    <row r="626" spans="1:5">
      <c r="A626" s="1">
        <v>8003005</v>
      </c>
      <c r="B626" s="1">
        <v>82901</v>
      </c>
      <c r="C626">
        <f t="shared" si="31"/>
        <v>3</v>
      </c>
      <c r="D626" t="str">
        <f t="shared" si="30"/>
        <v>工学院</v>
      </c>
      <c r="E626" t="e">
        <f t="shared" si="32"/>
        <v>#N/A</v>
      </c>
    </row>
    <row r="627" spans="1:5">
      <c r="A627" s="1">
        <v>8003024</v>
      </c>
      <c r="B627" s="1">
        <v>82901</v>
      </c>
      <c r="C627">
        <f t="shared" si="31"/>
        <v>3</v>
      </c>
      <c r="D627" t="str">
        <f t="shared" si="30"/>
        <v>工学院</v>
      </c>
      <c r="E627" t="e">
        <f t="shared" si="32"/>
        <v>#N/A</v>
      </c>
    </row>
    <row r="628" spans="1:5">
      <c r="A628" s="1">
        <v>8003034</v>
      </c>
      <c r="B628" s="1">
        <v>82901</v>
      </c>
      <c r="C628">
        <f t="shared" si="31"/>
        <v>3</v>
      </c>
      <c r="D628" t="str">
        <f t="shared" si="30"/>
        <v>工学院</v>
      </c>
      <c r="E628" t="e">
        <f t="shared" si="32"/>
        <v>#N/A</v>
      </c>
    </row>
    <row r="629" spans="1:5">
      <c r="A629" s="1">
        <v>8003039</v>
      </c>
      <c r="B629" s="1">
        <v>82901</v>
      </c>
      <c r="C629">
        <f t="shared" si="31"/>
        <v>3</v>
      </c>
      <c r="D629" t="str">
        <f t="shared" si="30"/>
        <v>工学院</v>
      </c>
      <c r="E629" t="e">
        <f t="shared" si="32"/>
        <v>#N/A</v>
      </c>
    </row>
    <row r="630" spans="1:5">
      <c r="A630" s="1">
        <v>8005003</v>
      </c>
      <c r="B630" s="1">
        <v>82902</v>
      </c>
      <c r="C630">
        <f t="shared" si="31"/>
        <v>5</v>
      </c>
      <c r="D630" t="str">
        <f t="shared" si="30"/>
        <v>材料学院</v>
      </c>
      <c r="E630" t="e">
        <f t="shared" si="32"/>
        <v>#N/A</v>
      </c>
    </row>
    <row r="631" spans="1:5">
      <c r="A631" s="1">
        <v>8005013</v>
      </c>
      <c r="B631" s="1">
        <v>82902</v>
      </c>
      <c r="C631">
        <f t="shared" si="31"/>
        <v>5</v>
      </c>
      <c r="D631" t="str">
        <f t="shared" si="30"/>
        <v>材料学院</v>
      </c>
      <c r="E631" t="e">
        <f t="shared" si="32"/>
        <v>#N/A</v>
      </c>
    </row>
    <row r="632" spans="1:5">
      <c r="A632" s="1">
        <v>8005032</v>
      </c>
      <c r="B632" s="1">
        <v>82902</v>
      </c>
      <c r="C632">
        <f t="shared" si="31"/>
        <v>5</v>
      </c>
      <c r="D632" t="str">
        <f t="shared" si="30"/>
        <v>材料学院</v>
      </c>
      <c r="E632" t="e">
        <f t="shared" si="32"/>
        <v>#N/A</v>
      </c>
    </row>
    <row r="633" spans="1:5">
      <c r="A633" s="1">
        <v>8005033</v>
      </c>
      <c r="B633" s="1">
        <v>82902</v>
      </c>
      <c r="C633">
        <f t="shared" si="31"/>
        <v>5</v>
      </c>
      <c r="D633" t="str">
        <f t="shared" si="30"/>
        <v>材料学院</v>
      </c>
      <c r="E633" t="e">
        <f t="shared" si="32"/>
        <v>#N/A</v>
      </c>
    </row>
    <row r="634" spans="1:5">
      <c r="A634" s="1">
        <v>8005034</v>
      </c>
      <c r="B634" s="1">
        <v>82902</v>
      </c>
      <c r="C634">
        <f t="shared" si="31"/>
        <v>5</v>
      </c>
      <c r="D634" t="str">
        <f t="shared" si="30"/>
        <v>材料学院</v>
      </c>
      <c r="E634" t="e">
        <f t="shared" si="32"/>
        <v>#N/A</v>
      </c>
    </row>
    <row r="635" spans="1:5">
      <c r="A635" s="1">
        <v>8005040</v>
      </c>
      <c r="B635" s="1">
        <v>82902</v>
      </c>
      <c r="C635">
        <f t="shared" si="31"/>
        <v>5</v>
      </c>
      <c r="D635" t="str">
        <f t="shared" si="30"/>
        <v>材料学院</v>
      </c>
      <c r="E635" t="e">
        <f t="shared" si="32"/>
        <v>#N/A</v>
      </c>
    </row>
    <row r="636" spans="1:5">
      <c r="A636" s="1">
        <v>8005048</v>
      </c>
      <c r="B636" s="1">
        <v>82902</v>
      </c>
      <c r="C636">
        <f t="shared" si="31"/>
        <v>5</v>
      </c>
      <c r="D636" t="str">
        <f t="shared" si="30"/>
        <v>材料学院</v>
      </c>
      <c r="E636" t="e">
        <f t="shared" si="32"/>
        <v>#N/A</v>
      </c>
    </row>
    <row r="637" spans="1:5">
      <c r="A637" s="1">
        <v>8005051</v>
      </c>
      <c r="B637" s="1">
        <v>82902</v>
      </c>
      <c r="C637">
        <f t="shared" si="31"/>
        <v>5</v>
      </c>
      <c r="D637" t="str">
        <f t="shared" si="30"/>
        <v>材料学院</v>
      </c>
      <c r="E637" t="e">
        <f t="shared" si="32"/>
        <v>#N/A</v>
      </c>
    </row>
    <row r="638" spans="1:5">
      <c r="A638" s="1">
        <v>8005052</v>
      </c>
      <c r="B638" s="1">
        <v>82902</v>
      </c>
      <c r="C638">
        <f t="shared" si="31"/>
        <v>5</v>
      </c>
      <c r="D638" t="str">
        <f t="shared" si="30"/>
        <v>材料学院</v>
      </c>
      <c r="E638" t="str">
        <f t="shared" si="32"/>
        <v>木材科学与技术</v>
      </c>
    </row>
    <row r="639" spans="1:5">
      <c r="A639" s="1">
        <v>8005053</v>
      </c>
      <c r="B639" s="1">
        <v>82902</v>
      </c>
      <c r="C639">
        <f t="shared" si="31"/>
        <v>5</v>
      </c>
      <c r="D639" t="str">
        <f t="shared" si="30"/>
        <v>材料学院</v>
      </c>
      <c r="E639" t="e">
        <f t="shared" si="32"/>
        <v>#N/A</v>
      </c>
    </row>
    <row r="640" spans="1:5">
      <c r="A640" s="1">
        <v>8005056</v>
      </c>
      <c r="B640" s="1">
        <v>82902</v>
      </c>
      <c r="C640">
        <f t="shared" si="31"/>
        <v>5</v>
      </c>
      <c r="D640" t="str">
        <f t="shared" si="30"/>
        <v>材料学院</v>
      </c>
      <c r="E640" t="e">
        <f t="shared" si="32"/>
        <v>#N/A</v>
      </c>
    </row>
    <row r="641" spans="1:5">
      <c r="A641" s="1">
        <v>8005057</v>
      </c>
      <c r="B641" s="1">
        <v>82902</v>
      </c>
      <c r="C641">
        <f t="shared" si="31"/>
        <v>5</v>
      </c>
      <c r="D641" t="str">
        <f t="shared" si="30"/>
        <v>材料学院</v>
      </c>
      <c r="E641" t="e">
        <f t="shared" si="32"/>
        <v>#N/A</v>
      </c>
    </row>
    <row r="642" spans="1:5">
      <c r="A642" s="1">
        <v>8005062</v>
      </c>
      <c r="B642" s="1">
        <v>82902</v>
      </c>
      <c r="C642">
        <f t="shared" si="31"/>
        <v>5</v>
      </c>
      <c r="D642" t="str">
        <f t="shared" ref="D642:D705" si="33">VLOOKUP(B642,$G:$I,3,0)</f>
        <v>材料学院</v>
      </c>
      <c r="E642" t="e">
        <f t="shared" si="32"/>
        <v>#N/A</v>
      </c>
    </row>
    <row r="643" spans="1:5">
      <c r="A643" s="1">
        <v>8005011</v>
      </c>
      <c r="B643" s="1">
        <v>82903</v>
      </c>
      <c r="C643">
        <f t="shared" ref="C643:C706" si="34">VLOOKUP(B643,G:H,2,0)</f>
        <v>5</v>
      </c>
      <c r="D643" t="str">
        <f t="shared" si="33"/>
        <v>材料学院</v>
      </c>
      <c r="E643" t="e">
        <f t="shared" ref="E643:E706" si="35">VLOOKUP(A643,$N:$P,3,0)</f>
        <v>#N/A</v>
      </c>
    </row>
    <row r="644" spans="1:5">
      <c r="A644" s="1">
        <v>8005020</v>
      </c>
      <c r="B644" s="1">
        <v>82903</v>
      </c>
      <c r="C644">
        <f t="shared" si="34"/>
        <v>5</v>
      </c>
      <c r="D644" t="str">
        <f t="shared" si="33"/>
        <v>材料学院</v>
      </c>
      <c r="E644" t="e">
        <f t="shared" si="35"/>
        <v>#N/A</v>
      </c>
    </row>
    <row r="645" spans="1:5">
      <c r="A645" s="1">
        <v>8005024</v>
      </c>
      <c r="B645" s="1">
        <v>82903</v>
      </c>
      <c r="C645">
        <f t="shared" si="34"/>
        <v>5</v>
      </c>
      <c r="D645" t="str">
        <f t="shared" si="33"/>
        <v>材料学院</v>
      </c>
      <c r="E645" t="e">
        <f t="shared" si="35"/>
        <v>#N/A</v>
      </c>
    </row>
    <row r="646" spans="1:5">
      <c r="A646" s="1">
        <v>8005026</v>
      </c>
      <c r="B646" s="1">
        <v>82903</v>
      </c>
      <c r="C646">
        <f t="shared" si="34"/>
        <v>5</v>
      </c>
      <c r="D646" t="str">
        <f t="shared" si="33"/>
        <v>材料学院</v>
      </c>
      <c r="E646" t="e">
        <f t="shared" si="35"/>
        <v>#N/A</v>
      </c>
    </row>
    <row r="647" spans="1:5">
      <c r="A647" s="1">
        <v>8005035</v>
      </c>
      <c r="B647" s="1">
        <v>82903</v>
      </c>
      <c r="C647">
        <f t="shared" si="34"/>
        <v>5</v>
      </c>
      <c r="D647" t="str">
        <f t="shared" si="33"/>
        <v>材料学院</v>
      </c>
      <c r="E647" t="e">
        <f t="shared" si="35"/>
        <v>#N/A</v>
      </c>
    </row>
    <row r="648" spans="1:5">
      <c r="A648" s="1">
        <v>8005060</v>
      </c>
      <c r="B648" s="1">
        <v>82903</v>
      </c>
      <c r="C648">
        <f t="shared" si="34"/>
        <v>5</v>
      </c>
      <c r="D648" t="str">
        <f t="shared" si="33"/>
        <v>材料学院</v>
      </c>
      <c r="E648" t="e">
        <f t="shared" si="35"/>
        <v>#N/A</v>
      </c>
    </row>
    <row r="649" spans="1:5">
      <c r="A649" s="1">
        <v>8003027</v>
      </c>
      <c r="B649" s="1" t="s">
        <v>1479</v>
      </c>
      <c r="C649">
        <f t="shared" si="34"/>
        <v>3</v>
      </c>
      <c r="D649" t="str">
        <f t="shared" si="33"/>
        <v>工学院</v>
      </c>
      <c r="E649" t="e">
        <f t="shared" si="35"/>
        <v>#N/A</v>
      </c>
    </row>
    <row r="650" spans="1:5">
      <c r="A650" s="1">
        <v>8003052</v>
      </c>
      <c r="B650" s="1" t="s">
        <v>1479</v>
      </c>
      <c r="C650">
        <f t="shared" si="34"/>
        <v>3</v>
      </c>
      <c r="D650" t="str">
        <f t="shared" si="33"/>
        <v>工学院</v>
      </c>
      <c r="E650" t="e">
        <f t="shared" si="35"/>
        <v>#N/A</v>
      </c>
    </row>
    <row r="651" spans="1:5">
      <c r="A651" s="1">
        <v>8013005</v>
      </c>
      <c r="B651" s="1">
        <v>83000</v>
      </c>
      <c r="C651">
        <f t="shared" si="34"/>
        <v>13</v>
      </c>
      <c r="D651" t="str">
        <f t="shared" si="33"/>
        <v>环境科学与工程学院</v>
      </c>
      <c r="E651" t="e">
        <f t="shared" si="35"/>
        <v>#N/A</v>
      </c>
    </row>
    <row r="652" spans="1:5">
      <c r="A652" s="1">
        <v>8013006</v>
      </c>
      <c r="B652" s="1">
        <v>83000</v>
      </c>
      <c r="C652">
        <f t="shared" si="34"/>
        <v>13</v>
      </c>
      <c r="D652" t="str">
        <f t="shared" si="33"/>
        <v>环境科学与工程学院</v>
      </c>
      <c r="E652" t="e">
        <f t="shared" si="35"/>
        <v>#N/A</v>
      </c>
    </row>
    <row r="653" spans="1:5">
      <c r="A653" s="1">
        <v>8013007</v>
      </c>
      <c r="B653" s="1">
        <v>83000</v>
      </c>
      <c r="C653">
        <f t="shared" si="34"/>
        <v>13</v>
      </c>
      <c r="D653" t="str">
        <f t="shared" si="33"/>
        <v>环境科学与工程学院</v>
      </c>
      <c r="E653" t="e">
        <f t="shared" si="35"/>
        <v>#N/A</v>
      </c>
    </row>
    <row r="654" spans="1:5">
      <c r="A654" s="1">
        <v>8013008</v>
      </c>
      <c r="B654" s="1">
        <v>83000</v>
      </c>
      <c r="C654">
        <f t="shared" si="34"/>
        <v>13</v>
      </c>
      <c r="D654" t="str">
        <f t="shared" si="33"/>
        <v>环境科学与工程学院</v>
      </c>
      <c r="E654" t="e">
        <f t="shared" si="35"/>
        <v>#N/A</v>
      </c>
    </row>
    <row r="655" spans="1:5">
      <c r="A655" s="1">
        <v>8013009</v>
      </c>
      <c r="B655" s="1">
        <v>83000</v>
      </c>
      <c r="C655">
        <f t="shared" si="34"/>
        <v>13</v>
      </c>
      <c r="D655" t="str">
        <f t="shared" si="33"/>
        <v>环境科学与工程学院</v>
      </c>
      <c r="E655" t="e">
        <f t="shared" si="35"/>
        <v>#N/A</v>
      </c>
    </row>
    <row r="656" spans="1:5">
      <c r="A656" s="1">
        <v>8013017</v>
      </c>
      <c r="B656" s="1">
        <v>83000</v>
      </c>
      <c r="C656">
        <f t="shared" si="34"/>
        <v>13</v>
      </c>
      <c r="D656" t="str">
        <f t="shared" si="33"/>
        <v>环境科学与工程学院</v>
      </c>
      <c r="E656" t="e">
        <f t="shared" si="35"/>
        <v>#N/A</v>
      </c>
    </row>
    <row r="657" spans="1:5">
      <c r="A657" s="1">
        <v>8013018</v>
      </c>
      <c r="B657" s="1">
        <v>83000</v>
      </c>
      <c r="C657">
        <f t="shared" si="34"/>
        <v>13</v>
      </c>
      <c r="D657" t="str">
        <f t="shared" si="33"/>
        <v>环境科学与工程学院</v>
      </c>
      <c r="E657" t="e">
        <f t="shared" si="35"/>
        <v>#N/A</v>
      </c>
    </row>
    <row r="658" spans="1:5">
      <c r="A658" s="1">
        <v>8013019</v>
      </c>
      <c r="B658" s="1">
        <v>83000</v>
      </c>
      <c r="C658">
        <f t="shared" si="34"/>
        <v>13</v>
      </c>
      <c r="D658" t="str">
        <f t="shared" si="33"/>
        <v>环境科学与工程学院</v>
      </c>
      <c r="E658" t="e">
        <f t="shared" si="35"/>
        <v>#N/A</v>
      </c>
    </row>
    <row r="659" spans="1:5">
      <c r="A659" s="1">
        <v>8013028</v>
      </c>
      <c r="B659" s="1">
        <v>83000</v>
      </c>
      <c r="C659">
        <f t="shared" si="34"/>
        <v>13</v>
      </c>
      <c r="D659" t="str">
        <f t="shared" si="33"/>
        <v>环境科学与工程学院</v>
      </c>
      <c r="E659" t="e">
        <f t="shared" si="35"/>
        <v>#N/A</v>
      </c>
    </row>
    <row r="660" spans="1:5">
      <c r="A660" s="1">
        <v>8013029</v>
      </c>
      <c r="B660" s="1">
        <v>83000</v>
      </c>
      <c r="C660">
        <f t="shared" si="34"/>
        <v>13</v>
      </c>
      <c r="D660" t="str">
        <f t="shared" si="33"/>
        <v>环境科学与工程学院</v>
      </c>
      <c r="E660" t="e">
        <f t="shared" si="35"/>
        <v>#N/A</v>
      </c>
    </row>
    <row r="661" spans="1:5">
      <c r="A661" s="1">
        <v>8013030</v>
      </c>
      <c r="B661" s="1">
        <v>83000</v>
      </c>
      <c r="C661">
        <f t="shared" si="34"/>
        <v>13</v>
      </c>
      <c r="D661" t="str">
        <f t="shared" si="33"/>
        <v>环境科学与工程学院</v>
      </c>
      <c r="E661" t="e">
        <f t="shared" si="35"/>
        <v>#N/A</v>
      </c>
    </row>
    <row r="662" spans="1:5">
      <c r="A662" s="1">
        <v>8013031</v>
      </c>
      <c r="B662" s="1">
        <v>83000</v>
      </c>
      <c r="C662">
        <f t="shared" si="34"/>
        <v>13</v>
      </c>
      <c r="D662" t="str">
        <f t="shared" si="33"/>
        <v>环境科学与工程学院</v>
      </c>
      <c r="E662" t="e">
        <f t="shared" si="35"/>
        <v>#N/A</v>
      </c>
    </row>
    <row r="663" spans="1:5">
      <c r="A663" s="1">
        <v>8002035</v>
      </c>
      <c r="B663" s="1">
        <v>83203</v>
      </c>
      <c r="C663">
        <f t="shared" si="34"/>
        <v>2</v>
      </c>
      <c r="D663" t="str">
        <f t="shared" si="33"/>
        <v>生物科学与技术学院</v>
      </c>
      <c r="E663" t="e">
        <f t="shared" si="35"/>
        <v>#N/A</v>
      </c>
    </row>
    <row r="664" spans="1:5">
      <c r="A664" s="1">
        <v>8013005</v>
      </c>
      <c r="B664" s="1">
        <v>85229</v>
      </c>
      <c r="C664">
        <f t="shared" si="34"/>
        <v>13</v>
      </c>
      <c r="D664" t="str">
        <f t="shared" si="33"/>
        <v>环境科学与工程学院</v>
      </c>
      <c r="E664" t="e">
        <f t="shared" si="35"/>
        <v>#N/A</v>
      </c>
    </row>
    <row r="665" spans="1:5">
      <c r="A665" s="1">
        <v>8013007</v>
      </c>
      <c r="B665" s="1">
        <v>85229</v>
      </c>
      <c r="C665">
        <f t="shared" si="34"/>
        <v>13</v>
      </c>
      <c r="D665" t="str">
        <f t="shared" si="33"/>
        <v>环境科学与工程学院</v>
      </c>
      <c r="E665" t="e">
        <f t="shared" si="35"/>
        <v>#N/A</v>
      </c>
    </row>
    <row r="666" spans="1:5">
      <c r="A666" s="1">
        <v>8013008</v>
      </c>
      <c r="B666" s="1">
        <v>85229</v>
      </c>
      <c r="C666">
        <f t="shared" si="34"/>
        <v>13</v>
      </c>
      <c r="D666" t="str">
        <f t="shared" si="33"/>
        <v>环境科学与工程学院</v>
      </c>
      <c r="E666" t="e">
        <f t="shared" si="35"/>
        <v>#N/A</v>
      </c>
    </row>
    <row r="667" spans="1:5">
      <c r="A667" s="1">
        <v>8013009</v>
      </c>
      <c r="B667" s="1">
        <v>85229</v>
      </c>
      <c r="C667">
        <f t="shared" si="34"/>
        <v>13</v>
      </c>
      <c r="D667" t="str">
        <f t="shared" si="33"/>
        <v>环境科学与工程学院</v>
      </c>
      <c r="E667" t="e">
        <f t="shared" si="35"/>
        <v>#N/A</v>
      </c>
    </row>
    <row r="668" spans="1:5">
      <c r="A668" s="1">
        <v>8013015</v>
      </c>
      <c r="B668" s="1">
        <v>85229</v>
      </c>
      <c r="C668">
        <f t="shared" si="34"/>
        <v>13</v>
      </c>
      <c r="D668" t="str">
        <f t="shared" si="33"/>
        <v>环境科学与工程学院</v>
      </c>
      <c r="E668" t="e">
        <f t="shared" si="35"/>
        <v>#N/A</v>
      </c>
    </row>
    <row r="669" spans="1:5">
      <c r="A669" s="1">
        <v>8013017</v>
      </c>
      <c r="B669" s="1">
        <v>85229</v>
      </c>
      <c r="C669">
        <f t="shared" si="34"/>
        <v>13</v>
      </c>
      <c r="D669" t="str">
        <f t="shared" si="33"/>
        <v>环境科学与工程学院</v>
      </c>
      <c r="E669" t="e">
        <f t="shared" si="35"/>
        <v>#N/A</v>
      </c>
    </row>
    <row r="670" spans="1:5">
      <c r="A670" s="1">
        <v>8013018</v>
      </c>
      <c r="B670" s="1">
        <v>85229</v>
      </c>
      <c r="C670">
        <f t="shared" si="34"/>
        <v>13</v>
      </c>
      <c r="D670" t="str">
        <f t="shared" si="33"/>
        <v>环境科学与工程学院</v>
      </c>
      <c r="E670" t="e">
        <f t="shared" si="35"/>
        <v>#N/A</v>
      </c>
    </row>
    <row r="671" spans="1:5">
      <c r="A671" s="1">
        <v>8013019</v>
      </c>
      <c r="B671" s="1">
        <v>85229</v>
      </c>
      <c r="C671">
        <f t="shared" si="34"/>
        <v>13</v>
      </c>
      <c r="D671" t="str">
        <f t="shared" si="33"/>
        <v>环境科学与工程学院</v>
      </c>
      <c r="E671" t="e">
        <f t="shared" si="35"/>
        <v>#N/A</v>
      </c>
    </row>
    <row r="672" spans="1:5">
      <c r="A672" s="1">
        <v>8013022</v>
      </c>
      <c r="B672" s="1">
        <v>85229</v>
      </c>
      <c r="C672">
        <f t="shared" si="34"/>
        <v>13</v>
      </c>
      <c r="D672" t="str">
        <f t="shared" si="33"/>
        <v>环境科学与工程学院</v>
      </c>
      <c r="E672" t="e">
        <f t="shared" si="35"/>
        <v>#N/A</v>
      </c>
    </row>
    <row r="673" spans="1:5">
      <c r="A673" s="1">
        <v>8013028</v>
      </c>
      <c r="B673" s="1">
        <v>85229</v>
      </c>
      <c r="C673">
        <f t="shared" si="34"/>
        <v>13</v>
      </c>
      <c r="D673" t="str">
        <f t="shared" si="33"/>
        <v>环境科学与工程学院</v>
      </c>
      <c r="E673" t="e">
        <f t="shared" si="35"/>
        <v>#N/A</v>
      </c>
    </row>
    <row r="674" spans="1:5">
      <c r="A674" s="1">
        <v>8001052</v>
      </c>
      <c r="B674" s="1">
        <v>90301</v>
      </c>
      <c r="C674">
        <f t="shared" si="34"/>
        <v>1</v>
      </c>
      <c r="D674" t="str">
        <f t="shared" si="33"/>
        <v>林学院</v>
      </c>
      <c r="E674" t="e">
        <f t="shared" si="35"/>
        <v>#N/A</v>
      </c>
    </row>
    <row r="675" spans="1:5">
      <c r="A675" s="1">
        <v>8001054</v>
      </c>
      <c r="B675" s="1">
        <v>90301</v>
      </c>
      <c r="C675">
        <f t="shared" si="34"/>
        <v>1</v>
      </c>
      <c r="D675" t="str">
        <f t="shared" si="33"/>
        <v>林学院</v>
      </c>
      <c r="E675" t="e">
        <f t="shared" si="35"/>
        <v>#N/A</v>
      </c>
    </row>
    <row r="676" spans="1:5">
      <c r="A676" s="1">
        <v>8001061</v>
      </c>
      <c r="B676" s="1">
        <v>90301</v>
      </c>
      <c r="C676">
        <f t="shared" si="34"/>
        <v>1</v>
      </c>
      <c r="D676" t="str">
        <f t="shared" si="33"/>
        <v>林学院</v>
      </c>
      <c r="E676" t="str">
        <f t="shared" si="35"/>
        <v>土壤学</v>
      </c>
    </row>
    <row r="677" spans="1:5">
      <c r="A677" s="1">
        <v>8001065</v>
      </c>
      <c r="B677" s="1">
        <v>90301</v>
      </c>
      <c r="C677">
        <f t="shared" si="34"/>
        <v>1</v>
      </c>
      <c r="D677" t="str">
        <f t="shared" si="33"/>
        <v>林学院</v>
      </c>
      <c r="E677" t="e">
        <f t="shared" si="35"/>
        <v>#N/A</v>
      </c>
    </row>
    <row r="678" spans="1:5">
      <c r="A678" s="1">
        <v>8001070</v>
      </c>
      <c r="B678" s="1">
        <v>90301</v>
      </c>
      <c r="C678">
        <f t="shared" si="34"/>
        <v>1</v>
      </c>
      <c r="D678" t="str">
        <f t="shared" si="33"/>
        <v>林学院</v>
      </c>
      <c r="E678" t="e">
        <f t="shared" si="35"/>
        <v>#N/A</v>
      </c>
    </row>
    <row r="679" spans="1:5">
      <c r="A679" s="1">
        <v>8002008</v>
      </c>
      <c r="B679" s="1">
        <v>90701</v>
      </c>
      <c r="C679">
        <f t="shared" si="34"/>
        <v>2</v>
      </c>
      <c r="D679" t="str">
        <f t="shared" si="33"/>
        <v>生物科学与技术学院</v>
      </c>
      <c r="E679" t="str">
        <f t="shared" si="35"/>
        <v>林木遗传育种</v>
      </c>
    </row>
    <row r="680" spans="1:5">
      <c r="A680" s="1">
        <v>8002010</v>
      </c>
      <c r="B680" s="1">
        <v>90701</v>
      </c>
      <c r="C680">
        <f t="shared" si="34"/>
        <v>2</v>
      </c>
      <c r="D680" t="str">
        <f t="shared" si="33"/>
        <v>生物科学与技术学院</v>
      </c>
      <c r="E680" t="e">
        <f t="shared" si="35"/>
        <v>#N/A</v>
      </c>
    </row>
    <row r="681" spans="1:5">
      <c r="A681" s="1">
        <v>8002020</v>
      </c>
      <c r="B681" s="1">
        <v>90701</v>
      </c>
      <c r="C681">
        <f t="shared" si="34"/>
        <v>2</v>
      </c>
      <c r="D681" t="str">
        <f t="shared" si="33"/>
        <v>生物科学与技术学院</v>
      </c>
      <c r="E681" t="e">
        <f t="shared" si="35"/>
        <v>#N/A</v>
      </c>
    </row>
    <row r="682" spans="1:5">
      <c r="A682" s="1">
        <v>8002027</v>
      </c>
      <c r="B682" s="1">
        <v>90701</v>
      </c>
      <c r="C682">
        <f t="shared" si="34"/>
        <v>2</v>
      </c>
      <c r="D682" t="str">
        <f t="shared" si="33"/>
        <v>生物科学与技术学院</v>
      </c>
      <c r="E682" t="e">
        <f t="shared" si="35"/>
        <v>#N/A</v>
      </c>
    </row>
    <row r="683" spans="1:5">
      <c r="A683" s="1">
        <v>8001014</v>
      </c>
      <c r="B683" s="1">
        <v>90702</v>
      </c>
      <c r="C683">
        <f t="shared" si="34"/>
        <v>1</v>
      </c>
      <c r="D683" t="str">
        <f t="shared" si="33"/>
        <v>林学院</v>
      </c>
      <c r="E683" t="str">
        <f t="shared" si="35"/>
        <v>森林培育</v>
      </c>
    </row>
    <row r="684" spans="1:5">
      <c r="A684" s="1">
        <v>8001024</v>
      </c>
      <c r="B684" s="1">
        <v>90702</v>
      </c>
      <c r="C684">
        <f t="shared" si="34"/>
        <v>1</v>
      </c>
      <c r="D684" t="str">
        <f t="shared" si="33"/>
        <v>林学院</v>
      </c>
      <c r="E684" t="e">
        <f t="shared" si="35"/>
        <v>#N/A</v>
      </c>
    </row>
    <row r="685" spans="1:5">
      <c r="A685" s="1">
        <v>8001030</v>
      </c>
      <c r="B685" s="1">
        <v>90702</v>
      </c>
      <c r="C685">
        <f t="shared" si="34"/>
        <v>1</v>
      </c>
      <c r="D685" t="str">
        <f t="shared" si="33"/>
        <v>林学院</v>
      </c>
      <c r="E685" t="e">
        <f t="shared" si="35"/>
        <v>#N/A</v>
      </c>
    </row>
    <row r="686" spans="1:5">
      <c r="A686" s="1">
        <v>8001044</v>
      </c>
      <c r="B686" s="1">
        <v>90702</v>
      </c>
      <c r="C686">
        <f t="shared" si="34"/>
        <v>1</v>
      </c>
      <c r="D686" t="str">
        <f t="shared" si="33"/>
        <v>林学院</v>
      </c>
      <c r="E686" t="e">
        <f t="shared" si="35"/>
        <v>#N/A</v>
      </c>
    </row>
    <row r="687" spans="1:5">
      <c r="A687" s="1">
        <v>8001048</v>
      </c>
      <c r="B687" s="1">
        <v>90702</v>
      </c>
      <c r="C687">
        <f t="shared" si="34"/>
        <v>1</v>
      </c>
      <c r="D687" t="str">
        <f t="shared" si="33"/>
        <v>林学院</v>
      </c>
      <c r="E687" t="e">
        <f t="shared" si="35"/>
        <v>#N/A</v>
      </c>
    </row>
    <row r="688" spans="1:5">
      <c r="A688" s="1">
        <v>8001057</v>
      </c>
      <c r="B688" s="1">
        <v>90702</v>
      </c>
      <c r="C688">
        <f t="shared" si="34"/>
        <v>1</v>
      </c>
      <c r="D688" t="str">
        <f t="shared" si="33"/>
        <v>林学院</v>
      </c>
      <c r="E688" t="e">
        <f t="shared" si="35"/>
        <v>#N/A</v>
      </c>
    </row>
    <row r="689" spans="1:5">
      <c r="A689" s="1">
        <v>8001059</v>
      </c>
      <c r="B689" s="1">
        <v>90702</v>
      </c>
      <c r="C689">
        <f t="shared" si="34"/>
        <v>1</v>
      </c>
      <c r="D689" t="str">
        <f t="shared" si="33"/>
        <v>林学院</v>
      </c>
      <c r="E689" t="e">
        <f t="shared" si="35"/>
        <v>#N/A</v>
      </c>
    </row>
    <row r="690" spans="1:5">
      <c r="A690" s="1">
        <v>8001076</v>
      </c>
      <c r="B690" s="1">
        <v>90702</v>
      </c>
      <c r="C690">
        <f t="shared" si="34"/>
        <v>1</v>
      </c>
      <c r="D690" t="str">
        <f t="shared" si="33"/>
        <v>林学院</v>
      </c>
      <c r="E690" t="e">
        <f t="shared" si="35"/>
        <v>#N/A</v>
      </c>
    </row>
    <row r="691" spans="1:5">
      <c r="A691" s="1">
        <v>8001003</v>
      </c>
      <c r="B691" s="1">
        <v>90703</v>
      </c>
      <c r="C691">
        <f t="shared" si="34"/>
        <v>1</v>
      </c>
      <c r="D691" t="str">
        <f t="shared" si="33"/>
        <v>林学院</v>
      </c>
      <c r="E691" t="e">
        <f t="shared" si="35"/>
        <v>#N/A</v>
      </c>
    </row>
    <row r="692" spans="1:5">
      <c r="A692" s="1">
        <v>8001004</v>
      </c>
      <c r="B692" s="1">
        <v>90703</v>
      </c>
      <c r="C692">
        <f t="shared" si="34"/>
        <v>1</v>
      </c>
      <c r="D692" t="str">
        <f t="shared" si="33"/>
        <v>林学院</v>
      </c>
      <c r="E692" t="e">
        <f t="shared" si="35"/>
        <v>#N/A</v>
      </c>
    </row>
    <row r="693" spans="1:5">
      <c r="A693" s="1">
        <v>8001019</v>
      </c>
      <c r="B693" s="1">
        <v>90703</v>
      </c>
      <c r="C693">
        <f t="shared" si="34"/>
        <v>1</v>
      </c>
      <c r="D693" t="str">
        <f t="shared" si="33"/>
        <v>林学院</v>
      </c>
      <c r="E693" t="e">
        <f t="shared" si="35"/>
        <v>#N/A</v>
      </c>
    </row>
    <row r="694" spans="1:5">
      <c r="A694" s="1">
        <v>8001034</v>
      </c>
      <c r="B694" s="1">
        <v>90703</v>
      </c>
      <c r="C694">
        <f t="shared" si="34"/>
        <v>1</v>
      </c>
      <c r="D694" t="str">
        <f t="shared" si="33"/>
        <v>林学院</v>
      </c>
      <c r="E694" t="e">
        <f t="shared" si="35"/>
        <v>#N/A</v>
      </c>
    </row>
    <row r="695" spans="1:5">
      <c r="A695" s="1">
        <v>8001038</v>
      </c>
      <c r="B695" s="1">
        <v>90703</v>
      </c>
      <c r="C695">
        <f t="shared" si="34"/>
        <v>1</v>
      </c>
      <c r="D695" t="str">
        <f t="shared" si="33"/>
        <v>林学院</v>
      </c>
      <c r="E695" t="str">
        <f t="shared" si="35"/>
        <v>森林保护学</v>
      </c>
    </row>
    <row r="696" spans="1:5">
      <c r="A696" s="1">
        <v>8001039</v>
      </c>
      <c r="B696" s="1">
        <v>90703</v>
      </c>
      <c r="C696">
        <f t="shared" si="34"/>
        <v>1</v>
      </c>
      <c r="D696" t="str">
        <f t="shared" si="33"/>
        <v>林学院</v>
      </c>
      <c r="E696" t="e">
        <f t="shared" si="35"/>
        <v>#N/A</v>
      </c>
    </row>
    <row r="697" spans="1:5">
      <c r="A697" s="1">
        <v>8001047</v>
      </c>
      <c r="B697" s="1">
        <v>90703</v>
      </c>
      <c r="C697">
        <f t="shared" si="34"/>
        <v>1</v>
      </c>
      <c r="D697" t="str">
        <f t="shared" si="33"/>
        <v>林学院</v>
      </c>
      <c r="E697" t="e">
        <f t="shared" si="35"/>
        <v>#N/A</v>
      </c>
    </row>
    <row r="698" spans="1:5">
      <c r="A698" s="1">
        <v>8001055</v>
      </c>
      <c r="B698" s="1">
        <v>90703</v>
      </c>
      <c r="C698">
        <f t="shared" si="34"/>
        <v>1</v>
      </c>
      <c r="D698" t="str">
        <f t="shared" si="33"/>
        <v>林学院</v>
      </c>
      <c r="E698" t="e">
        <f t="shared" si="35"/>
        <v>#N/A</v>
      </c>
    </row>
    <row r="699" spans="1:5">
      <c r="A699" s="1">
        <v>8001081</v>
      </c>
      <c r="B699" s="1">
        <v>90703</v>
      </c>
      <c r="C699">
        <f t="shared" si="34"/>
        <v>1</v>
      </c>
      <c r="D699" t="str">
        <f t="shared" si="33"/>
        <v>林学院</v>
      </c>
      <c r="E699" t="e">
        <f t="shared" si="35"/>
        <v>#N/A</v>
      </c>
    </row>
    <row r="700" spans="1:5">
      <c r="A700" s="1">
        <v>8001020</v>
      </c>
      <c r="B700" s="1">
        <v>90704</v>
      </c>
      <c r="C700">
        <f t="shared" si="34"/>
        <v>1</v>
      </c>
      <c r="D700" t="str">
        <f t="shared" si="33"/>
        <v>林学院</v>
      </c>
      <c r="E700" t="e">
        <f t="shared" si="35"/>
        <v>#N/A</v>
      </c>
    </row>
    <row r="701" spans="1:5">
      <c r="A701" s="1">
        <v>8001033</v>
      </c>
      <c r="B701" s="1">
        <v>90704</v>
      </c>
      <c r="C701">
        <f t="shared" si="34"/>
        <v>1</v>
      </c>
      <c r="D701" t="str">
        <f t="shared" si="33"/>
        <v>林学院</v>
      </c>
      <c r="E701" t="e">
        <f t="shared" si="35"/>
        <v>#N/A</v>
      </c>
    </row>
    <row r="702" spans="1:5">
      <c r="A702" s="1">
        <v>8001066</v>
      </c>
      <c r="B702" s="1">
        <v>90704</v>
      </c>
      <c r="C702">
        <f t="shared" si="34"/>
        <v>1</v>
      </c>
      <c r="D702" t="str">
        <f t="shared" si="33"/>
        <v>林学院</v>
      </c>
      <c r="E702" t="e">
        <f t="shared" si="35"/>
        <v>#N/A</v>
      </c>
    </row>
    <row r="703" spans="1:5">
      <c r="A703" s="1">
        <v>8001079</v>
      </c>
      <c r="B703" s="1">
        <v>90704</v>
      </c>
      <c r="C703">
        <f t="shared" si="34"/>
        <v>1</v>
      </c>
      <c r="D703" t="str">
        <f t="shared" si="33"/>
        <v>林学院</v>
      </c>
      <c r="E703" t="str">
        <f t="shared" si="35"/>
        <v>森林经理学</v>
      </c>
    </row>
    <row r="704" spans="1:5">
      <c r="A704" s="1">
        <v>8001010</v>
      </c>
      <c r="B704" s="1">
        <v>90900</v>
      </c>
      <c r="C704">
        <f t="shared" si="34"/>
        <v>1</v>
      </c>
      <c r="D704" t="str">
        <f t="shared" si="33"/>
        <v>林学院</v>
      </c>
      <c r="E704" t="e">
        <f t="shared" si="35"/>
        <v>#N/A</v>
      </c>
    </row>
    <row r="705" spans="1:5">
      <c r="A705" s="1">
        <v>8001041</v>
      </c>
      <c r="B705" s="1">
        <v>90900</v>
      </c>
      <c r="C705">
        <f t="shared" si="34"/>
        <v>1</v>
      </c>
      <c r="D705" t="str">
        <f t="shared" si="33"/>
        <v>林学院</v>
      </c>
      <c r="E705" t="str">
        <f t="shared" si="35"/>
        <v>草学</v>
      </c>
    </row>
    <row r="706" spans="1:5">
      <c r="A706" s="1">
        <v>8001049</v>
      </c>
      <c r="B706" s="1">
        <v>90900</v>
      </c>
      <c r="C706">
        <f t="shared" si="34"/>
        <v>1</v>
      </c>
      <c r="D706" t="str">
        <f t="shared" ref="D706:D769" si="36">VLOOKUP(B706,$G:$I,3,0)</f>
        <v>林学院</v>
      </c>
      <c r="E706" t="e">
        <f t="shared" si="35"/>
        <v>#N/A</v>
      </c>
    </row>
    <row r="707" spans="1:5">
      <c r="A707" s="1">
        <v>8001077</v>
      </c>
      <c r="B707" s="1">
        <v>90900</v>
      </c>
      <c r="C707">
        <f t="shared" ref="C707:C770" si="37">VLOOKUP(B707,G:H,2,0)</f>
        <v>1</v>
      </c>
      <c r="D707" t="str">
        <f t="shared" si="36"/>
        <v>林学院</v>
      </c>
      <c r="E707" t="e">
        <f t="shared" ref="E707:E770" si="38">VLOOKUP(A707,$N:$P,3,0)</f>
        <v>#N/A</v>
      </c>
    </row>
    <row r="708" spans="1:5">
      <c r="A708" s="1">
        <v>8001003</v>
      </c>
      <c r="B708" s="1">
        <v>95400</v>
      </c>
      <c r="C708">
        <f t="shared" si="37"/>
        <v>1</v>
      </c>
      <c r="D708" t="str">
        <f t="shared" si="36"/>
        <v>林学院</v>
      </c>
      <c r="E708" t="e">
        <f t="shared" si="38"/>
        <v>#N/A</v>
      </c>
    </row>
    <row r="709" spans="1:5">
      <c r="A709" s="1">
        <v>8001004</v>
      </c>
      <c r="B709" s="1">
        <v>95400</v>
      </c>
      <c r="C709">
        <f t="shared" si="37"/>
        <v>1</v>
      </c>
      <c r="D709" t="str">
        <f t="shared" si="36"/>
        <v>林学院</v>
      </c>
      <c r="E709" t="e">
        <f t="shared" si="38"/>
        <v>#N/A</v>
      </c>
    </row>
    <row r="710" spans="1:5">
      <c r="A710" s="1">
        <v>8001019</v>
      </c>
      <c r="B710" s="1">
        <v>95400</v>
      </c>
      <c r="C710">
        <f t="shared" si="37"/>
        <v>1</v>
      </c>
      <c r="D710" t="str">
        <f t="shared" si="36"/>
        <v>林学院</v>
      </c>
      <c r="E710" t="e">
        <f t="shared" si="38"/>
        <v>#N/A</v>
      </c>
    </row>
    <row r="711" spans="1:5">
      <c r="A711" s="1">
        <v>8001023</v>
      </c>
      <c r="B711" s="1">
        <v>95400</v>
      </c>
      <c r="C711">
        <f t="shared" si="37"/>
        <v>1</v>
      </c>
      <c r="D711" t="str">
        <f t="shared" si="36"/>
        <v>林学院</v>
      </c>
      <c r="E711" t="e">
        <f t="shared" si="38"/>
        <v>#N/A</v>
      </c>
    </row>
    <row r="712" spans="1:5">
      <c r="A712" s="1">
        <v>8001028</v>
      </c>
      <c r="B712" s="1">
        <v>95400</v>
      </c>
      <c r="C712">
        <f t="shared" si="37"/>
        <v>1</v>
      </c>
      <c r="D712" t="str">
        <f t="shared" si="36"/>
        <v>林学院</v>
      </c>
      <c r="E712" t="e">
        <f t="shared" si="38"/>
        <v>#N/A</v>
      </c>
    </row>
    <row r="713" spans="1:5">
      <c r="A713" s="1">
        <v>8001034</v>
      </c>
      <c r="B713" s="1">
        <v>95400</v>
      </c>
      <c r="C713">
        <f t="shared" si="37"/>
        <v>1</v>
      </c>
      <c r="D713" t="str">
        <f t="shared" si="36"/>
        <v>林学院</v>
      </c>
      <c r="E713" t="e">
        <f t="shared" si="38"/>
        <v>#N/A</v>
      </c>
    </row>
    <row r="714" spans="1:5">
      <c r="A714" s="1">
        <v>8001037</v>
      </c>
      <c r="B714" s="1">
        <v>95400</v>
      </c>
      <c r="C714">
        <f t="shared" si="37"/>
        <v>1</v>
      </c>
      <c r="D714" t="str">
        <f t="shared" si="36"/>
        <v>林学院</v>
      </c>
      <c r="E714" t="e">
        <f t="shared" si="38"/>
        <v>#N/A</v>
      </c>
    </row>
    <row r="715" spans="1:5">
      <c r="A715" s="1">
        <v>8001038</v>
      </c>
      <c r="B715" s="1">
        <v>95400</v>
      </c>
      <c r="C715">
        <f t="shared" si="37"/>
        <v>1</v>
      </c>
      <c r="D715" t="str">
        <f t="shared" si="36"/>
        <v>林学院</v>
      </c>
      <c r="E715" t="str">
        <f t="shared" si="38"/>
        <v>森林保护学</v>
      </c>
    </row>
    <row r="716" spans="1:5">
      <c r="A716" s="1">
        <v>8001039</v>
      </c>
      <c r="B716" s="1">
        <v>95400</v>
      </c>
      <c r="C716">
        <f t="shared" si="37"/>
        <v>1</v>
      </c>
      <c r="D716" t="str">
        <f t="shared" si="36"/>
        <v>林学院</v>
      </c>
      <c r="E716" t="e">
        <f t="shared" si="38"/>
        <v>#N/A</v>
      </c>
    </row>
    <row r="717" spans="1:5">
      <c r="A717" s="1">
        <v>8001047</v>
      </c>
      <c r="B717" s="1">
        <v>95400</v>
      </c>
      <c r="C717">
        <f t="shared" si="37"/>
        <v>1</v>
      </c>
      <c r="D717" t="str">
        <f t="shared" si="36"/>
        <v>林学院</v>
      </c>
      <c r="E717" t="e">
        <f t="shared" si="38"/>
        <v>#N/A</v>
      </c>
    </row>
    <row r="718" spans="1:5">
      <c r="A718" s="1">
        <v>8001064</v>
      </c>
      <c r="B718" s="1">
        <v>95400</v>
      </c>
      <c r="C718">
        <f t="shared" si="37"/>
        <v>1</v>
      </c>
      <c r="D718" t="str">
        <f t="shared" si="36"/>
        <v>林学院</v>
      </c>
      <c r="E718" t="e">
        <f t="shared" si="38"/>
        <v>#N/A</v>
      </c>
    </row>
    <row r="719" spans="1:5">
      <c r="A719" s="1">
        <v>8001069</v>
      </c>
      <c r="B719" s="1">
        <v>95400</v>
      </c>
      <c r="C719">
        <f t="shared" si="37"/>
        <v>1</v>
      </c>
      <c r="D719" t="str">
        <f t="shared" si="36"/>
        <v>林学院</v>
      </c>
      <c r="E719" t="e">
        <f t="shared" si="38"/>
        <v>#N/A</v>
      </c>
    </row>
    <row r="720" spans="1:5">
      <c r="A720" s="1">
        <v>8010004</v>
      </c>
      <c r="B720" s="1">
        <v>120401</v>
      </c>
      <c r="C720">
        <f t="shared" si="37"/>
        <v>7</v>
      </c>
      <c r="D720" t="str">
        <f t="shared" si="36"/>
        <v>经济管理学院</v>
      </c>
      <c r="E720" t="str">
        <f t="shared" si="38"/>
        <v>行政管理</v>
      </c>
    </row>
    <row r="721" spans="1:5">
      <c r="A721" s="1">
        <v>8010008</v>
      </c>
      <c r="B721" s="1">
        <v>120401</v>
      </c>
      <c r="C721">
        <f t="shared" si="37"/>
        <v>7</v>
      </c>
      <c r="D721" t="str">
        <f t="shared" si="36"/>
        <v>经济管理学院</v>
      </c>
      <c r="E721" t="e">
        <f t="shared" si="38"/>
        <v>#N/A</v>
      </c>
    </row>
    <row r="722" spans="1:5">
      <c r="A722" s="1">
        <v>8014005</v>
      </c>
      <c r="B722" s="1">
        <v>130500</v>
      </c>
      <c r="C722">
        <f t="shared" si="37"/>
        <v>14</v>
      </c>
      <c r="D722" t="str">
        <f t="shared" si="36"/>
        <v>艺术设计学院</v>
      </c>
      <c r="E722" t="e">
        <f t="shared" si="38"/>
        <v>#N/A</v>
      </c>
    </row>
    <row r="723" spans="1:5">
      <c r="A723" s="1">
        <v>8014006</v>
      </c>
      <c r="B723" s="1">
        <v>130500</v>
      </c>
      <c r="C723">
        <f t="shared" si="37"/>
        <v>14</v>
      </c>
      <c r="D723" t="str">
        <f t="shared" si="36"/>
        <v>艺术设计学院</v>
      </c>
      <c r="E723" t="e">
        <f t="shared" si="38"/>
        <v>#N/A</v>
      </c>
    </row>
    <row r="724" spans="1:5">
      <c r="A724" s="1">
        <v>8014010</v>
      </c>
      <c r="B724" s="1">
        <v>130500</v>
      </c>
      <c r="C724">
        <f t="shared" si="37"/>
        <v>14</v>
      </c>
      <c r="D724" t="str">
        <f t="shared" si="36"/>
        <v>艺术设计学院</v>
      </c>
      <c r="E724" t="e">
        <f t="shared" si="38"/>
        <v>#N/A</v>
      </c>
    </row>
    <row r="725" spans="1:5">
      <c r="A725" s="1">
        <v>8014012</v>
      </c>
      <c r="B725" s="1">
        <v>130500</v>
      </c>
      <c r="C725">
        <f t="shared" si="37"/>
        <v>14</v>
      </c>
      <c r="D725" t="str">
        <f t="shared" si="36"/>
        <v>艺术设计学院</v>
      </c>
      <c r="E725" t="e">
        <f t="shared" si="38"/>
        <v>#N/A</v>
      </c>
    </row>
    <row r="726" spans="1:5">
      <c r="A726" s="1">
        <v>8014018</v>
      </c>
      <c r="B726" s="1">
        <v>130500</v>
      </c>
      <c r="C726">
        <f t="shared" si="37"/>
        <v>14</v>
      </c>
      <c r="D726" t="str">
        <f t="shared" si="36"/>
        <v>艺术设计学院</v>
      </c>
      <c r="E726" t="e">
        <f t="shared" si="38"/>
        <v>#N/A</v>
      </c>
    </row>
    <row r="727" spans="1:5">
      <c r="A727" s="1">
        <v>8014029</v>
      </c>
      <c r="B727" s="1">
        <v>130500</v>
      </c>
      <c r="C727">
        <f t="shared" si="37"/>
        <v>14</v>
      </c>
      <c r="D727" t="str">
        <f t="shared" si="36"/>
        <v>艺术设计学院</v>
      </c>
      <c r="E727" t="e">
        <f t="shared" si="38"/>
        <v>#N/A</v>
      </c>
    </row>
    <row r="728" spans="1:5">
      <c r="A728" s="1">
        <v>8014035</v>
      </c>
      <c r="B728" s="1">
        <v>130500</v>
      </c>
      <c r="C728">
        <f t="shared" si="37"/>
        <v>14</v>
      </c>
      <c r="D728" t="str">
        <f t="shared" si="36"/>
        <v>艺术设计学院</v>
      </c>
      <c r="E728" t="str">
        <f t="shared" si="38"/>
        <v>艺术设计</v>
      </c>
    </row>
    <row r="729" spans="1:5">
      <c r="A729" s="1">
        <v>8014030</v>
      </c>
      <c r="B729" s="1">
        <v>135107</v>
      </c>
      <c r="C729">
        <f t="shared" si="37"/>
        <v>14</v>
      </c>
      <c r="D729" t="str">
        <f t="shared" si="36"/>
        <v>艺术设计学院</v>
      </c>
      <c r="E729" t="e">
        <f t="shared" si="38"/>
        <v>#N/A</v>
      </c>
    </row>
    <row r="730" spans="1:5">
      <c r="A730" s="1">
        <v>8015006</v>
      </c>
      <c r="B730" s="1">
        <v>30500</v>
      </c>
      <c r="C730">
        <f t="shared" si="37"/>
        <v>15</v>
      </c>
      <c r="D730" t="str">
        <f t="shared" si="36"/>
        <v>马克思主义学院</v>
      </c>
      <c r="E730" t="e">
        <f t="shared" si="38"/>
        <v>#N/A</v>
      </c>
    </row>
    <row r="731" spans="1:5">
      <c r="A731" s="1">
        <v>8015020</v>
      </c>
      <c r="B731" s="1">
        <v>30500</v>
      </c>
      <c r="C731">
        <f t="shared" si="37"/>
        <v>15</v>
      </c>
      <c r="D731" t="str">
        <f t="shared" si="36"/>
        <v>马克思主义学院</v>
      </c>
      <c r="E731" t="e">
        <f t="shared" si="38"/>
        <v>#N/A</v>
      </c>
    </row>
    <row r="732" spans="1:5">
      <c r="A732" s="1">
        <v>8011025</v>
      </c>
      <c r="B732" s="1">
        <v>50200</v>
      </c>
      <c r="C732">
        <f t="shared" si="37"/>
        <v>11</v>
      </c>
      <c r="D732" t="str">
        <f t="shared" si="36"/>
        <v>外语学院</v>
      </c>
      <c r="E732" t="e">
        <f t="shared" si="38"/>
        <v>#N/A</v>
      </c>
    </row>
    <row r="733" spans="1:5">
      <c r="A733" s="1">
        <v>8011033</v>
      </c>
      <c r="B733" s="1">
        <v>50200</v>
      </c>
      <c r="C733">
        <f t="shared" si="37"/>
        <v>11</v>
      </c>
      <c r="D733" t="str">
        <f t="shared" si="36"/>
        <v>外语学院</v>
      </c>
      <c r="E733" t="e">
        <f t="shared" si="38"/>
        <v>#N/A</v>
      </c>
    </row>
    <row r="734" spans="1:5">
      <c r="A734" s="1">
        <v>8011035</v>
      </c>
      <c r="B734" s="1">
        <v>50200</v>
      </c>
      <c r="C734">
        <f t="shared" si="37"/>
        <v>11</v>
      </c>
      <c r="D734" t="str">
        <f t="shared" si="36"/>
        <v>外语学院</v>
      </c>
      <c r="E734" t="e">
        <f t="shared" si="38"/>
        <v>#N/A</v>
      </c>
    </row>
    <row r="735" spans="1:5">
      <c r="A735" s="1">
        <v>8002022</v>
      </c>
      <c r="B735" s="1">
        <v>71001</v>
      </c>
      <c r="C735">
        <f t="shared" si="37"/>
        <v>2</v>
      </c>
      <c r="D735" t="str">
        <f t="shared" si="36"/>
        <v>生物科学与技术学院</v>
      </c>
      <c r="E735" t="e">
        <f t="shared" si="38"/>
        <v>#N/A</v>
      </c>
    </row>
    <row r="736" spans="1:5">
      <c r="A736" s="1">
        <v>8001035</v>
      </c>
      <c r="B736" s="1">
        <v>71300</v>
      </c>
      <c r="C736">
        <f t="shared" si="37"/>
        <v>1</v>
      </c>
      <c r="D736" t="str">
        <f t="shared" si="36"/>
        <v>林学院</v>
      </c>
      <c r="E736" t="e">
        <f t="shared" si="38"/>
        <v>#N/A</v>
      </c>
    </row>
    <row r="737" spans="1:5">
      <c r="A737" s="1">
        <v>8001036</v>
      </c>
      <c r="B737" s="1">
        <v>71300</v>
      </c>
      <c r="C737">
        <f t="shared" si="37"/>
        <v>1</v>
      </c>
      <c r="D737" t="str">
        <f t="shared" si="36"/>
        <v>林学院</v>
      </c>
      <c r="E737" t="e">
        <f t="shared" si="38"/>
        <v>#N/A</v>
      </c>
    </row>
    <row r="738" spans="1:5">
      <c r="A738" s="1">
        <v>8001060</v>
      </c>
      <c r="B738" s="1">
        <v>71300</v>
      </c>
      <c r="C738">
        <f t="shared" si="37"/>
        <v>1</v>
      </c>
      <c r="D738" t="str">
        <f t="shared" si="36"/>
        <v>林学院</v>
      </c>
      <c r="E738" t="e">
        <f t="shared" si="38"/>
        <v>#N/A</v>
      </c>
    </row>
    <row r="739" spans="1:5">
      <c r="A739" s="1">
        <v>8001071</v>
      </c>
      <c r="B739" s="1">
        <v>71300</v>
      </c>
      <c r="C739">
        <f t="shared" si="37"/>
        <v>1</v>
      </c>
      <c r="D739" t="str">
        <f t="shared" si="36"/>
        <v>林学院</v>
      </c>
      <c r="E739" t="e">
        <f t="shared" si="38"/>
        <v>#N/A</v>
      </c>
    </row>
    <row r="740" spans="1:5">
      <c r="A740" s="1">
        <v>8003030</v>
      </c>
      <c r="B740" s="1">
        <v>80201</v>
      </c>
      <c r="C740">
        <f t="shared" si="37"/>
        <v>3</v>
      </c>
      <c r="D740" t="str">
        <f t="shared" si="36"/>
        <v>工学院</v>
      </c>
      <c r="E740" t="e">
        <f t="shared" si="38"/>
        <v>#N/A</v>
      </c>
    </row>
    <row r="741" spans="1:5">
      <c r="A741" s="1">
        <v>8005007</v>
      </c>
      <c r="B741" s="1">
        <v>82902</v>
      </c>
      <c r="C741">
        <f t="shared" si="37"/>
        <v>5</v>
      </c>
      <c r="D741" t="str">
        <f t="shared" si="36"/>
        <v>材料学院</v>
      </c>
      <c r="E741" t="e">
        <f t="shared" si="38"/>
        <v>#N/A</v>
      </c>
    </row>
    <row r="742" spans="1:5">
      <c r="A742" s="1">
        <v>8005008</v>
      </c>
      <c r="B742" s="1">
        <v>82902</v>
      </c>
      <c r="C742">
        <f t="shared" si="37"/>
        <v>5</v>
      </c>
      <c r="D742" t="str">
        <f t="shared" si="36"/>
        <v>材料学院</v>
      </c>
      <c r="E742" t="e">
        <f t="shared" si="38"/>
        <v>#N/A</v>
      </c>
    </row>
    <row r="743" spans="1:5">
      <c r="A743" s="1">
        <v>8005013</v>
      </c>
      <c r="B743" s="1">
        <v>82902</v>
      </c>
      <c r="C743">
        <f t="shared" si="37"/>
        <v>5</v>
      </c>
      <c r="D743" t="str">
        <f t="shared" si="36"/>
        <v>材料学院</v>
      </c>
      <c r="E743" t="e">
        <f t="shared" si="38"/>
        <v>#N/A</v>
      </c>
    </row>
    <row r="744" spans="1:5">
      <c r="A744" s="1">
        <v>8005016</v>
      </c>
      <c r="B744" s="1">
        <v>82902</v>
      </c>
      <c r="C744">
        <f t="shared" si="37"/>
        <v>5</v>
      </c>
      <c r="D744" t="str">
        <f t="shared" si="36"/>
        <v>材料学院</v>
      </c>
      <c r="E744" t="e">
        <f t="shared" si="38"/>
        <v>#N/A</v>
      </c>
    </row>
    <row r="745" spans="1:5">
      <c r="A745" s="1">
        <v>8005028</v>
      </c>
      <c r="B745" s="1">
        <v>82902</v>
      </c>
      <c r="C745">
        <f t="shared" si="37"/>
        <v>5</v>
      </c>
      <c r="D745" t="str">
        <f t="shared" si="36"/>
        <v>材料学院</v>
      </c>
      <c r="E745" t="e">
        <f t="shared" si="38"/>
        <v>#N/A</v>
      </c>
    </row>
    <row r="746" spans="1:5">
      <c r="A746" s="1">
        <v>8005033</v>
      </c>
      <c r="B746" s="1">
        <v>82902</v>
      </c>
      <c r="C746">
        <f t="shared" si="37"/>
        <v>5</v>
      </c>
      <c r="D746" t="str">
        <f t="shared" si="36"/>
        <v>材料学院</v>
      </c>
      <c r="E746" t="e">
        <f t="shared" si="38"/>
        <v>#N/A</v>
      </c>
    </row>
    <row r="747" spans="1:5">
      <c r="A747" s="1">
        <v>8005034</v>
      </c>
      <c r="B747" s="1">
        <v>82902</v>
      </c>
      <c r="C747">
        <f t="shared" si="37"/>
        <v>5</v>
      </c>
      <c r="D747" t="str">
        <f t="shared" si="36"/>
        <v>材料学院</v>
      </c>
      <c r="E747" t="e">
        <f t="shared" si="38"/>
        <v>#N/A</v>
      </c>
    </row>
    <row r="748" spans="1:5">
      <c r="A748" s="1">
        <v>8005039</v>
      </c>
      <c r="B748" s="1">
        <v>82902</v>
      </c>
      <c r="C748">
        <f t="shared" si="37"/>
        <v>5</v>
      </c>
      <c r="D748" t="str">
        <f t="shared" si="36"/>
        <v>材料学院</v>
      </c>
      <c r="E748" t="e">
        <f t="shared" si="38"/>
        <v>#N/A</v>
      </c>
    </row>
    <row r="749" spans="1:5">
      <c r="A749" s="1">
        <v>8005043</v>
      </c>
      <c r="B749" s="1">
        <v>82902</v>
      </c>
      <c r="C749">
        <f t="shared" si="37"/>
        <v>5</v>
      </c>
      <c r="D749" t="str">
        <f t="shared" si="36"/>
        <v>材料学院</v>
      </c>
      <c r="E749" t="e">
        <f t="shared" si="38"/>
        <v>#N/A</v>
      </c>
    </row>
    <row r="750" spans="1:5">
      <c r="A750" s="1">
        <v>8005045</v>
      </c>
      <c r="B750" s="1">
        <v>82902</v>
      </c>
      <c r="C750">
        <f t="shared" si="37"/>
        <v>5</v>
      </c>
      <c r="D750" t="str">
        <f t="shared" si="36"/>
        <v>材料学院</v>
      </c>
      <c r="E750" t="e">
        <f t="shared" si="38"/>
        <v>#N/A</v>
      </c>
    </row>
    <row r="751" spans="1:5">
      <c r="A751" s="1">
        <v>8005053</v>
      </c>
      <c r="B751" s="1">
        <v>82902</v>
      </c>
      <c r="C751">
        <f t="shared" si="37"/>
        <v>5</v>
      </c>
      <c r="D751" t="str">
        <f t="shared" si="36"/>
        <v>材料学院</v>
      </c>
      <c r="E751" t="e">
        <f t="shared" si="38"/>
        <v>#N/A</v>
      </c>
    </row>
    <row r="752" spans="1:5">
      <c r="A752" s="1">
        <v>8005056</v>
      </c>
      <c r="B752" s="1">
        <v>82902</v>
      </c>
      <c r="C752">
        <f t="shared" si="37"/>
        <v>5</v>
      </c>
      <c r="D752" t="str">
        <f t="shared" si="36"/>
        <v>材料学院</v>
      </c>
      <c r="E752" t="e">
        <f t="shared" si="38"/>
        <v>#N/A</v>
      </c>
    </row>
    <row r="753" spans="1:5">
      <c r="A753" s="1">
        <v>8005062</v>
      </c>
      <c r="B753" s="1">
        <v>82902</v>
      </c>
      <c r="C753">
        <f t="shared" si="37"/>
        <v>5</v>
      </c>
      <c r="D753" t="str">
        <f t="shared" si="36"/>
        <v>材料学院</v>
      </c>
      <c r="E753" t="e">
        <f t="shared" si="38"/>
        <v>#N/A</v>
      </c>
    </row>
    <row r="754" spans="1:5">
      <c r="A754" s="1">
        <v>8005064</v>
      </c>
      <c r="B754" s="1">
        <v>82902</v>
      </c>
      <c r="C754">
        <f t="shared" si="37"/>
        <v>5</v>
      </c>
      <c r="D754" t="str">
        <f t="shared" si="36"/>
        <v>材料学院</v>
      </c>
      <c r="E754" t="e">
        <f t="shared" si="38"/>
        <v>#N/A</v>
      </c>
    </row>
    <row r="755" spans="1:5">
      <c r="A755" s="1">
        <v>8005009</v>
      </c>
      <c r="B755" s="1">
        <v>82903</v>
      </c>
      <c r="C755">
        <f t="shared" si="37"/>
        <v>5</v>
      </c>
      <c r="D755" t="str">
        <f t="shared" si="36"/>
        <v>材料学院</v>
      </c>
      <c r="E755" t="e">
        <f t="shared" si="38"/>
        <v>#N/A</v>
      </c>
    </row>
    <row r="756" spans="1:5">
      <c r="A756" s="1">
        <v>8005010</v>
      </c>
      <c r="B756" s="1">
        <v>82903</v>
      </c>
      <c r="C756">
        <f t="shared" si="37"/>
        <v>5</v>
      </c>
      <c r="D756" t="str">
        <f t="shared" si="36"/>
        <v>材料学院</v>
      </c>
      <c r="E756" t="e">
        <f t="shared" si="38"/>
        <v>#N/A</v>
      </c>
    </row>
    <row r="757" spans="1:5">
      <c r="A757" s="1">
        <v>8005012</v>
      </c>
      <c r="B757" s="1">
        <v>82903</v>
      </c>
      <c r="C757">
        <f t="shared" si="37"/>
        <v>5</v>
      </c>
      <c r="D757" t="str">
        <f t="shared" si="36"/>
        <v>材料学院</v>
      </c>
      <c r="E757" t="e">
        <f t="shared" si="38"/>
        <v>#N/A</v>
      </c>
    </row>
    <row r="758" spans="1:5">
      <c r="A758" s="1">
        <v>8005019</v>
      </c>
      <c r="B758" s="1">
        <v>82903</v>
      </c>
      <c r="C758">
        <f t="shared" si="37"/>
        <v>5</v>
      </c>
      <c r="D758" t="str">
        <f t="shared" si="36"/>
        <v>材料学院</v>
      </c>
      <c r="E758" t="e">
        <f t="shared" si="38"/>
        <v>#N/A</v>
      </c>
    </row>
    <row r="759" spans="1:5">
      <c r="A759" s="1">
        <v>8005031</v>
      </c>
      <c r="B759" s="1">
        <v>82903</v>
      </c>
      <c r="C759">
        <f t="shared" si="37"/>
        <v>5</v>
      </c>
      <c r="D759" t="str">
        <f t="shared" si="36"/>
        <v>材料学院</v>
      </c>
      <c r="E759" t="e">
        <f t="shared" si="38"/>
        <v>#N/A</v>
      </c>
    </row>
    <row r="760" spans="1:5">
      <c r="A760" s="1">
        <v>8005041</v>
      </c>
      <c r="B760" s="1">
        <v>82903</v>
      </c>
      <c r="C760">
        <f t="shared" si="37"/>
        <v>5</v>
      </c>
      <c r="D760" t="str">
        <f t="shared" si="36"/>
        <v>材料学院</v>
      </c>
      <c r="E760" t="e">
        <f t="shared" si="38"/>
        <v>#N/A</v>
      </c>
    </row>
    <row r="761" spans="1:5">
      <c r="A761" s="1">
        <v>8005046</v>
      </c>
      <c r="B761" s="1">
        <v>82903</v>
      </c>
      <c r="C761">
        <f t="shared" si="37"/>
        <v>5</v>
      </c>
      <c r="D761" t="str">
        <f t="shared" si="36"/>
        <v>材料学院</v>
      </c>
      <c r="E761" t="e">
        <f t="shared" si="38"/>
        <v>#N/A</v>
      </c>
    </row>
    <row r="762" spans="1:5">
      <c r="A762" s="1">
        <v>8005050</v>
      </c>
      <c r="B762" s="1">
        <v>82903</v>
      </c>
      <c r="C762">
        <f t="shared" si="37"/>
        <v>5</v>
      </c>
      <c r="D762" t="str">
        <f t="shared" si="36"/>
        <v>材料学院</v>
      </c>
      <c r="E762" t="e">
        <f t="shared" si="38"/>
        <v>#N/A</v>
      </c>
    </row>
    <row r="763" spans="1:5">
      <c r="A763" s="1">
        <v>8005055</v>
      </c>
      <c r="B763" s="1">
        <v>82903</v>
      </c>
      <c r="C763">
        <f t="shared" si="37"/>
        <v>5</v>
      </c>
      <c r="D763" t="str">
        <f t="shared" si="36"/>
        <v>材料学院</v>
      </c>
      <c r="E763" t="e">
        <f t="shared" si="38"/>
        <v>#N/A</v>
      </c>
    </row>
    <row r="764" spans="1:5">
      <c r="A764" s="1">
        <v>8005058</v>
      </c>
      <c r="B764" s="1">
        <v>82903</v>
      </c>
      <c r="C764">
        <f t="shared" si="37"/>
        <v>5</v>
      </c>
      <c r="D764" t="str">
        <f t="shared" si="36"/>
        <v>材料学院</v>
      </c>
      <c r="E764" t="e">
        <f t="shared" si="38"/>
        <v>#N/A</v>
      </c>
    </row>
    <row r="765" spans="1:5">
      <c r="A765" s="1">
        <v>8005059</v>
      </c>
      <c r="B765" s="1">
        <v>82903</v>
      </c>
      <c r="C765">
        <f t="shared" si="37"/>
        <v>5</v>
      </c>
      <c r="D765" t="str">
        <f t="shared" si="36"/>
        <v>材料学院</v>
      </c>
      <c r="E765" t="e">
        <f t="shared" si="38"/>
        <v>#N/A</v>
      </c>
    </row>
    <row r="766" spans="1:5">
      <c r="A766" s="1">
        <v>8005061</v>
      </c>
      <c r="B766" s="1">
        <v>82903</v>
      </c>
      <c r="C766">
        <f t="shared" si="37"/>
        <v>5</v>
      </c>
      <c r="D766" t="str">
        <f t="shared" si="36"/>
        <v>材料学院</v>
      </c>
      <c r="E766" t="e">
        <f t="shared" si="38"/>
        <v>#N/A</v>
      </c>
    </row>
    <row r="767" spans="1:5">
      <c r="A767" s="1">
        <v>8003012</v>
      </c>
      <c r="B767" s="1" t="s">
        <v>1479</v>
      </c>
      <c r="C767">
        <f t="shared" si="37"/>
        <v>3</v>
      </c>
      <c r="D767" t="str">
        <f t="shared" si="36"/>
        <v>工学院</v>
      </c>
      <c r="E767" t="e">
        <f t="shared" si="38"/>
        <v>#N/A</v>
      </c>
    </row>
    <row r="768" spans="1:5">
      <c r="A768" s="1">
        <v>8003014</v>
      </c>
      <c r="B768" s="1" t="s">
        <v>1479</v>
      </c>
      <c r="C768">
        <f t="shared" si="37"/>
        <v>3</v>
      </c>
      <c r="D768" t="str">
        <f t="shared" si="36"/>
        <v>工学院</v>
      </c>
      <c r="E768" t="str">
        <f t="shared" si="38"/>
        <v>林业电气化与自动化</v>
      </c>
    </row>
    <row r="769" spans="1:5">
      <c r="A769" s="1">
        <v>8003048</v>
      </c>
      <c r="B769" s="1" t="s">
        <v>1479</v>
      </c>
      <c r="C769">
        <f t="shared" si="37"/>
        <v>3</v>
      </c>
      <c r="D769" t="str">
        <f t="shared" si="36"/>
        <v>工学院</v>
      </c>
      <c r="E769" t="e">
        <f t="shared" si="38"/>
        <v>#N/A</v>
      </c>
    </row>
    <row r="770" spans="1:5">
      <c r="A770" s="1">
        <v>8013010</v>
      </c>
      <c r="B770" s="1">
        <v>83000</v>
      </c>
      <c r="C770">
        <f t="shared" si="37"/>
        <v>13</v>
      </c>
      <c r="D770" t="str">
        <f t="shared" ref="D770:D833" si="39">VLOOKUP(B770,$G:$I,3,0)</f>
        <v>环境科学与工程学院</v>
      </c>
      <c r="E770" t="e">
        <f t="shared" si="38"/>
        <v>#N/A</v>
      </c>
    </row>
    <row r="771" spans="1:5">
      <c r="A771" s="1">
        <v>8013013</v>
      </c>
      <c r="B771" s="1">
        <v>83000</v>
      </c>
      <c r="C771">
        <f t="shared" ref="C771:C834" si="40">VLOOKUP(B771,G:H,2,0)</f>
        <v>13</v>
      </c>
      <c r="D771" t="str">
        <f t="shared" si="39"/>
        <v>环境科学与工程学院</v>
      </c>
      <c r="E771" t="e">
        <f t="shared" ref="E771:E834" si="41">VLOOKUP(A771,$N:$P,3,0)</f>
        <v>#N/A</v>
      </c>
    </row>
    <row r="772" spans="1:5">
      <c r="A772" s="1">
        <v>8013014</v>
      </c>
      <c r="B772" s="1">
        <v>83000</v>
      </c>
      <c r="C772">
        <f t="shared" si="40"/>
        <v>13</v>
      </c>
      <c r="D772" t="str">
        <f t="shared" si="39"/>
        <v>环境科学与工程学院</v>
      </c>
      <c r="E772" t="e">
        <f t="shared" si="41"/>
        <v>#N/A</v>
      </c>
    </row>
    <row r="773" spans="1:5">
      <c r="A773" s="1">
        <v>8013015</v>
      </c>
      <c r="B773" s="1">
        <v>83000</v>
      </c>
      <c r="C773">
        <f t="shared" si="40"/>
        <v>13</v>
      </c>
      <c r="D773" t="str">
        <f t="shared" si="39"/>
        <v>环境科学与工程学院</v>
      </c>
      <c r="E773" t="e">
        <f t="shared" si="41"/>
        <v>#N/A</v>
      </c>
    </row>
    <row r="774" spans="1:5">
      <c r="A774" s="1">
        <v>8013016</v>
      </c>
      <c r="B774" s="1">
        <v>83000</v>
      </c>
      <c r="C774">
        <f t="shared" si="40"/>
        <v>13</v>
      </c>
      <c r="D774" t="str">
        <f t="shared" si="39"/>
        <v>环境科学与工程学院</v>
      </c>
      <c r="E774" t="e">
        <f t="shared" si="41"/>
        <v>#N/A</v>
      </c>
    </row>
    <row r="775" spans="1:5">
      <c r="A775" s="1">
        <v>8013018</v>
      </c>
      <c r="B775" s="1">
        <v>83000</v>
      </c>
      <c r="C775">
        <f t="shared" si="40"/>
        <v>13</v>
      </c>
      <c r="D775" t="str">
        <f t="shared" si="39"/>
        <v>环境科学与工程学院</v>
      </c>
      <c r="E775" t="e">
        <f t="shared" si="41"/>
        <v>#N/A</v>
      </c>
    </row>
    <row r="776" spans="1:5">
      <c r="A776" s="1">
        <v>8013020</v>
      </c>
      <c r="B776" s="1">
        <v>83000</v>
      </c>
      <c r="C776">
        <f t="shared" si="40"/>
        <v>13</v>
      </c>
      <c r="D776" t="str">
        <f t="shared" si="39"/>
        <v>环境科学与工程学院</v>
      </c>
      <c r="E776" t="e">
        <f t="shared" si="41"/>
        <v>#N/A</v>
      </c>
    </row>
    <row r="777" spans="1:5">
      <c r="A777" s="1">
        <v>8013022</v>
      </c>
      <c r="B777" s="1">
        <v>83000</v>
      </c>
      <c r="C777">
        <f t="shared" si="40"/>
        <v>13</v>
      </c>
      <c r="D777" t="str">
        <f t="shared" si="39"/>
        <v>环境科学与工程学院</v>
      </c>
      <c r="E777" t="e">
        <f t="shared" si="41"/>
        <v>#N/A</v>
      </c>
    </row>
    <row r="778" spans="1:5">
      <c r="A778" s="1">
        <v>8013023</v>
      </c>
      <c r="B778" s="1">
        <v>83000</v>
      </c>
      <c r="C778">
        <f t="shared" si="40"/>
        <v>13</v>
      </c>
      <c r="D778" t="str">
        <f t="shared" si="39"/>
        <v>环境科学与工程学院</v>
      </c>
      <c r="E778" t="e">
        <f t="shared" si="41"/>
        <v>#N/A</v>
      </c>
    </row>
    <row r="779" spans="1:5">
      <c r="A779" s="1">
        <v>8013024</v>
      </c>
      <c r="B779" s="1">
        <v>83000</v>
      </c>
      <c r="C779">
        <f t="shared" si="40"/>
        <v>13</v>
      </c>
      <c r="D779" t="str">
        <f t="shared" si="39"/>
        <v>环境科学与工程学院</v>
      </c>
      <c r="E779" t="e">
        <f t="shared" si="41"/>
        <v>#N/A</v>
      </c>
    </row>
    <row r="780" spans="1:5">
      <c r="A780" s="1">
        <v>8013026</v>
      </c>
      <c r="B780" s="1">
        <v>83000</v>
      </c>
      <c r="C780">
        <f t="shared" si="40"/>
        <v>13</v>
      </c>
      <c r="D780" t="str">
        <f t="shared" si="39"/>
        <v>环境科学与工程学院</v>
      </c>
      <c r="E780" t="e">
        <f t="shared" si="41"/>
        <v>#N/A</v>
      </c>
    </row>
    <row r="781" spans="1:5">
      <c r="A781" s="1">
        <v>8013030</v>
      </c>
      <c r="B781" s="1">
        <v>83000</v>
      </c>
      <c r="C781">
        <f t="shared" si="40"/>
        <v>13</v>
      </c>
      <c r="D781" t="str">
        <f t="shared" si="39"/>
        <v>环境科学与工程学院</v>
      </c>
      <c r="E781" t="e">
        <f t="shared" si="41"/>
        <v>#N/A</v>
      </c>
    </row>
    <row r="782" spans="1:5">
      <c r="A782" s="1">
        <v>8002021</v>
      </c>
      <c r="B782" s="1">
        <v>83203</v>
      </c>
      <c r="C782">
        <f t="shared" si="40"/>
        <v>2</v>
      </c>
      <c r="D782" t="str">
        <f t="shared" si="39"/>
        <v>生物科学与技术学院</v>
      </c>
      <c r="E782" t="e">
        <f t="shared" si="41"/>
        <v>#N/A</v>
      </c>
    </row>
    <row r="783" spans="1:5">
      <c r="A783" s="1">
        <v>8002023</v>
      </c>
      <c r="B783" s="1">
        <v>83203</v>
      </c>
      <c r="C783">
        <f t="shared" si="40"/>
        <v>2</v>
      </c>
      <c r="D783" t="str">
        <f t="shared" si="39"/>
        <v>生物科学与技术学院</v>
      </c>
      <c r="E783" t="str">
        <f t="shared" si="41"/>
        <v>农产品加工及贮藏工程</v>
      </c>
    </row>
    <row r="784" spans="1:5">
      <c r="A784" s="1">
        <v>8002035</v>
      </c>
      <c r="B784" s="1">
        <v>83203</v>
      </c>
      <c r="C784">
        <f t="shared" si="40"/>
        <v>2</v>
      </c>
      <c r="D784" t="str">
        <f t="shared" si="39"/>
        <v>生物科学与技术学院</v>
      </c>
      <c r="E784" t="e">
        <f t="shared" si="41"/>
        <v>#N/A</v>
      </c>
    </row>
    <row r="785" spans="1:5">
      <c r="A785" s="1">
        <v>8013013</v>
      </c>
      <c r="B785" s="1">
        <v>85229</v>
      </c>
      <c r="C785">
        <f t="shared" si="40"/>
        <v>13</v>
      </c>
      <c r="D785" t="str">
        <f t="shared" si="39"/>
        <v>环境科学与工程学院</v>
      </c>
      <c r="E785" t="e">
        <f t="shared" si="41"/>
        <v>#N/A</v>
      </c>
    </row>
    <row r="786" spans="1:5">
      <c r="A786" s="1">
        <v>8013014</v>
      </c>
      <c r="B786" s="1">
        <v>85229</v>
      </c>
      <c r="C786">
        <f t="shared" si="40"/>
        <v>13</v>
      </c>
      <c r="D786" t="str">
        <f t="shared" si="39"/>
        <v>环境科学与工程学院</v>
      </c>
      <c r="E786" t="e">
        <f t="shared" si="41"/>
        <v>#N/A</v>
      </c>
    </row>
    <row r="787" spans="1:5">
      <c r="A787" s="1">
        <v>8013016</v>
      </c>
      <c r="B787" s="1">
        <v>85229</v>
      </c>
      <c r="C787">
        <f t="shared" si="40"/>
        <v>13</v>
      </c>
      <c r="D787" t="str">
        <f t="shared" si="39"/>
        <v>环境科学与工程学院</v>
      </c>
      <c r="E787" t="e">
        <f t="shared" si="41"/>
        <v>#N/A</v>
      </c>
    </row>
    <row r="788" spans="1:5">
      <c r="A788" s="1">
        <v>8013025</v>
      </c>
      <c r="B788" s="1">
        <v>85229</v>
      </c>
      <c r="C788">
        <f t="shared" si="40"/>
        <v>13</v>
      </c>
      <c r="D788" t="str">
        <f t="shared" si="39"/>
        <v>环境科学与工程学院</v>
      </c>
      <c r="E788" t="e">
        <f t="shared" si="41"/>
        <v>#N/A</v>
      </c>
    </row>
    <row r="789" spans="1:5">
      <c r="A789" s="1">
        <v>8013028</v>
      </c>
      <c r="B789" s="1">
        <v>85229</v>
      </c>
      <c r="C789">
        <f t="shared" si="40"/>
        <v>13</v>
      </c>
      <c r="D789" t="str">
        <f t="shared" si="39"/>
        <v>环境科学与工程学院</v>
      </c>
      <c r="E789" t="e">
        <f t="shared" si="41"/>
        <v>#N/A</v>
      </c>
    </row>
    <row r="790" spans="1:5">
      <c r="A790" s="1">
        <v>8002012</v>
      </c>
      <c r="B790" s="1">
        <v>90701</v>
      </c>
      <c r="C790">
        <f t="shared" si="40"/>
        <v>2</v>
      </c>
      <c r="D790" t="str">
        <f t="shared" si="39"/>
        <v>生物科学与技术学院</v>
      </c>
      <c r="E790" t="e">
        <f t="shared" si="41"/>
        <v>#N/A</v>
      </c>
    </row>
    <row r="791" spans="1:5">
      <c r="A791" s="1">
        <v>8002014</v>
      </c>
      <c r="B791" s="1">
        <v>90701</v>
      </c>
      <c r="C791">
        <f t="shared" si="40"/>
        <v>2</v>
      </c>
      <c r="D791" t="str">
        <f t="shared" si="39"/>
        <v>生物科学与技术学院</v>
      </c>
      <c r="E791" t="e">
        <f t="shared" si="41"/>
        <v>#N/A</v>
      </c>
    </row>
    <row r="792" spans="1:5">
      <c r="A792" s="1">
        <v>8002037</v>
      </c>
      <c r="B792" s="1">
        <v>90701</v>
      </c>
      <c r="C792">
        <f t="shared" si="40"/>
        <v>2</v>
      </c>
      <c r="D792" t="str">
        <f t="shared" si="39"/>
        <v>生物科学与技术学院</v>
      </c>
      <c r="E792" t="e">
        <f t="shared" si="41"/>
        <v>#N/A</v>
      </c>
    </row>
    <row r="793" spans="1:5">
      <c r="A793" s="1">
        <v>8002041</v>
      </c>
      <c r="B793" s="1">
        <v>90701</v>
      </c>
      <c r="C793">
        <f t="shared" si="40"/>
        <v>2</v>
      </c>
      <c r="D793" t="str">
        <f t="shared" si="39"/>
        <v>生物科学与技术学院</v>
      </c>
      <c r="E793" t="e">
        <f t="shared" si="41"/>
        <v>#N/A</v>
      </c>
    </row>
    <row r="794" spans="1:5">
      <c r="A794" s="1">
        <v>8001008</v>
      </c>
      <c r="B794" s="1">
        <v>90702</v>
      </c>
      <c r="C794">
        <f t="shared" si="40"/>
        <v>1</v>
      </c>
      <c r="D794" t="str">
        <f t="shared" si="39"/>
        <v>林学院</v>
      </c>
      <c r="E794" t="e">
        <f t="shared" si="41"/>
        <v>#N/A</v>
      </c>
    </row>
    <row r="795" spans="1:5">
      <c r="A795" s="1">
        <v>8001030</v>
      </c>
      <c r="B795" s="1">
        <v>90702</v>
      </c>
      <c r="C795">
        <f t="shared" si="40"/>
        <v>1</v>
      </c>
      <c r="D795" t="str">
        <f t="shared" si="39"/>
        <v>林学院</v>
      </c>
      <c r="E795" t="e">
        <f t="shared" si="41"/>
        <v>#N/A</v>
      </c>
    </row>
    <row r="796" spans="1:5">
      <c r="A796" s="1">
        <v>8001044</v>
      </c>
      <c r="B796" s="1">
        <v>90702</v>
      </c>
      <c r="C796">
        <f t="shared" si="40"/>
        <v>1</v>
      </c>
      <c r="D796" t="str">
        <f t="shared" si="39"/>
        <v>林学院</v>
      </c>
      <c r="E796" t="e">
        <f t="shared" si="41"/>
        <v>#N/A</v>
      </c>
    </row>
    <row r="797" spans="1:5">
      <c r="A797" s="1">
        <v>8001057</v>
      </c>
      <c r="B797" s="1">
        <v>90702</v>
      </c>
      <c r="C797">
        <f t="shared" si="40"/>
        <v>1</v>
      </c>
      <c r="D797" t="str">
        <f t="shared" si="39"/>
        <v>林学院</v>
      </c>
      <c r="E797" t="e">
        <f t="shared" si="41"/>
        <v>#N/A</v>
      </c>
    </row>
    <row r="798" spans="1:5">
      <c r="A798" s="1">
        <v>8001028</v>
      </c>
      <c r="B798" s="1">
        <v>90703</v>
      </c>
      <c r="C798">
        <f t="shared" si="40"/>
        <v>1</v>
      </c>
      <c r="D798" t="str">
        <f t="shared" si="39"/>
        <v>林学院</v>
      </c>
      <c r="E798" t="e">
        <f t="shared" si="41"/>
        <v>#N/A</v>
      </c>
    </row>
    <row r="799" spans="1:5">
      <c r="A799" s="1">
        <v>8001038</v>
      </c>
      <c r="B799" s="1">
        <v>90703</v>
      </c>
      <c r="C799">
        <f t="shared" si="40"/>
        <v>1</v>
      </c>
      <c r="D799" t="str">
        <f t="shared" si="39"/>
        <v>林学院</v>
      </c>
      <c r="E799" t="str">
        <f t="shared" si="41"/>
        <v>森林保护学</v>
      </c>
    </row>
    <row r="800" spans="1:5">
      <c r="A800" s="1">
        <v>8001012</v>
      </c>
      <c r="B800" s="1">
        <v>90704</v>
      </c>
      <c r="C800">
        <f t="shared" si="40"/>
        <v>1</v>
      </c>
      <c r="D800" t="str">
        <f t="shared" si="39"/>
        <v>林学院</v>
      </c>
      <c r="E800" t="e">
        <f t="shared" si="41"/>
        <v>#N/A</v>
      </c>
    </row>
    <row r="801" spans="1:5">
      <c r="A801" s="1">
        <v>8001020</v>
      </c>
      <c r="B801" s="1">
        <v>90704</v>
      </c>
      <c r="C801">
        <f t="shared" si="40"/>
        <v>1</v>
      </c>
      <c r="D801" t="str">
        <f t="shared" si="39"/>
        <v>林学院</v>
      </c>
      <c r="E801" t="e">
        <f t="shared" si="41"/>
        <v>#N/A</v>
      </c>
    </row>
    <row r="802" spans="1:5">
      <c r="A802" s="1">
        <v>8001027</v>
      </c>
      <c r="B802" s="1">
        <v>90704</v>
      </c>
      <c r="C802">
        <f t="shared" si="40"/>
        <v>1</v>
      </c>
      <c r="D802" t="str">
        <f t="shared" si="39"/>
        <v>林学院</v>
      </c>
      <c r="E802" t="e">
        <f t="shared" si="41"/>
        <v>#N/A</v>
      </c>
    </row>
    <row r="803" spans="1:5">
      <c r="A803" s="1">
        <v>8001013</v>
      </c>
      <c r="B803" s="1">
        <v>90900</v>
      </c>
      <c r="C803">
        <f t="shared" si="40"/>
        <v>1</v>
      </c>
      <c r="D803" t="str">
        <f t="shared" si="39"/>
        <v>林学院</v>
      </c>
      <c r="E803" t="e">
        <f t="shared" si="41"/>
        <v>#N/A</v>
      </c>
    </row>
    <row r="804" spans="1:5">
      <c r="A804" s="1">
        <v>8001029</v>
      </c>
      <c r="B804" s="1">
        <v>90900</v>
      </c>
      <c r="C804">
        <f t="shared" si="40"/>
        <v>1</v>
      </c>
      <c r="D804" t="str">
        <f t="shared" si="39"/>
        <v>林学院</v>
      </c>
      <c r="E804" t="e">
        <f t="shared" si="41"/>
        <v>#N/A</v>
      </c>
    </row>
    <row r="805" spans="1:5">
      <c r="A805" s="1">
        <v>8001007</v>
      </c>
      <c r="B805" s="1">
        <v>95400</v>
      </c>
      <c r="C805">
        <f t="shared" si="40"/>
        <v>1</v>
      </c>
      <c r="D805" t="str">
        <f t="shared" si="39"/>
        <v>林学院</v>
      </c>
      <c r="E805" t="e">
        <f t="shared" si="41"/>
        <v>#N/A</v>
      </c>
    </row>
    <row r="806" spans="1:5">
      <c r="A806" s="1">
        <v>8001012</v>
      </c>
      <c r="B806" s="1">
        <v>95400</v>
      </c>
      <c r="C806">
        <f t="shared" si="40"/>
        <v>1</v>
      </c>
      <c r="D806" t="str">
        <f t="shared" si="39"/>
        <v>林学院</v>
      </c>
      <c r="E806" t="e">
        <f t="shared" si="41"/>
        <v>#N/A</v>
      </c>
    </row>
    <row r="807" spans="1:5">
      <c r="A807" s="1">
        <v>8001020</v>
      </c>
      <c r="B807" s="1">
        <v>95400</v>
      </c>
      <c r="C807">
        <f t="shared" si="40"/>
        <v>1</v>
      </c>
      <c r="D807" t="str">
        <f t="shared" si="39"/>
        <v>林学院</v>
      </c>
      <c r="E807" t="e">
        <f t="shared" si="41"/>
        <v>#N/A</v>
      </c>
    </row>
    <row r="808" spans="1:5">
      <c r="A808" s="1">
        <v>8001027</v>
      </c>
      <c r="B808" s="1">
        <v>95400</v>
      </c>
      <c r="C808">
        <f t="shared" si="40"/>
        <v>1</v>
      </c>
      <c r="D808" t="str">
        <f t="shared" si="39"/>
        <v>林学院</v>
      </c>
      <c r="E808" t="e">
        <f t="shared" si="41"/>
        <v>#N/A</v>
      </c>
    </row>
    <row r="809" spans="1:5">
      <c r="A809" s="1">
        <v>8001033</v>
      </c>
      <c r="B809" s="1">
        <v>95400</v>
      </c>
      <c r="C809">
        <f t="shared" si="40"/>
        <v>1</v>
      </c>
      <c r="D809" t="str">
        <f t="shared" si="39"/>
        <v>林学院</v>
      </c>
      <c r="E809" t="e">
        <f t="shared" si="41"/>
        <v>#N/A</v>
      </c>
    </row>
    <row r="810" spans="1:5">
      <c r="A810" s="1">
        <v>8001043</v>
      </c>
      <c r="B810" s="1">
        <v>95400</v>
      </c>
      <c r="C810">
        <f t="shared" si="40"/>
        <v>1</v>
      </c>
      <c r="D810" t="str">
        <f t="shared" si="39"/>
        <v>林学院</v>
      </c>
      <c r="E810" t="e">
        <f t="shared" si="41"/>
        <v>#N/A</v>
      </c>
    </row>
    <row r="811" spans="1:5">
      <c r="A811" s="1">
        <v>8001046</v>
      </c>
      <c r="B811" s="1">
        <v>95400</v>
      </c>
      <c r="C811">
        <f t="shared" si="40"/>
        <v>1</v>
      </c>
      <c r="D811" t="str">
        <f t="shared" si="39"/>
        <v>林学院</v>
      </c>
      <c r="E811" t="e">
        <f t="shared" si="41"/>
        <v>#N/A</v>
      </c>
    </row>
    <row r="812" spans="1:5">
      <c r="A812" s="1">
        <v>8001066</v>
      </c>
      <c r="B812" s="1">
        <v>95400</v>
      </c>
      <c r="C812">
        <f t="shared" si="40"/>
        <v>1</v>
      </c>
      <c r="D812" t="str">
        <f t="shared" si="39"/>
        <v>林学院</v>
      </c>
      <c r="E812" t="e">
        <f t="shared" si="41"/>
        <v>#N/A</v>
      </c>
    </row>
    <row r="813" spans="1:5">
      <c r="A813" s="1">
        <v>8001074</v>
      </c>
      <c r="B813" s="1">
        <v>95400</v>
      </c>
      <c r="C813">
        <f t="shared" si="40"/>
        <v>1</v>
      </c>
      <c r="D813" t="str">
        <f t="shared" si="39"/>
        <v>林学院</v>
      </c>
      <c r="E813" t="e">
        <f t="shared" si="41"/>
        <v>#N/A</v>
      </c>
    </row>
    <row r="814" spans="1:5">
      <c r="A814" s="1">
        <v>8001079</v>
      </c>
      <c r="B814" s="1">
        <v>95400</v>
      </c>
      <c r="C814">
        <f t="shared" si="40"/>
        <v>1</v>
      </c>
      <c r="D814" t="str">
        <f t="shared" si="39"/>
        <v>林学院</v>
      </c>
      <c r="E814" t="str">
        <f t="shared" si="41"/>
        <v>森林经理学</v>
      </c>
    </row>
    <row r="815" spans="1:5">
      <c r="A815" s="1">
        <v>8007003</v>
      </c>
      <c r="B815" s="1">
        <v>120200</v>
      </c>
      <c r="C815">
        <f t="shared" si="40"/>
        <v>7</v>
      </c>
      <c r="D815" t="str">
        <f t="shared" si="39"/>
        <v>经济管理学院</v>
      </c>
      <c r="E815" t="e">
        <f t="shared" si="41"/>
        <v>#N/A</v>
      </c>
    </row>
    <row r="816" spans="1:5">
      <c r="A816" s="1">
        <v>8007005</v>
      </c>
      <c r="B816" s="1">
        <v>120200</v>
      </c>
      <c r="C816">
        <f t="shared" si="40"/>
        <v>7</v>
      </c>
      <c r="D816" t="str">
        <f t="shared" si="39"/>
        <v>经济管理学院</v>
      </c>
      <c r="E816" t="e">
        <f t="shared" si="41"/>
        <v>#N/A</v>
      </c>
    </row>
    <row r="817" spans="1:5">
      <c r="A817" s="1">
        <v>8007010</v>
      </c>
      <c r="B817" s="1">
        <v>120200</v>
      </c>
      <c r="C817">
        <f t="shared" si="40"/>
        <v>7</v>
      </c>
      <c r="D817" t="str">
        <f t="shared" si="39"/>
        <v>经济管理学院</v>
      </c>
      <c r="E817" t="e">
        <f t="shared" si="41"/>
        <v>#N/A</v>
      </c>
    </row>
    <row r="818" spans="1:5">
      <c r="A818" s="1">
        <v>8014007</v>
      </c>
      <c r="B818" s="1">
        <v>130500</v>
      </c>
      <c r="C818">
        <f t="shared" si="40"/>
        <v>14</v>
      </c>
      <c r="D818" t="str">
        <f t="shared" si="39"/>
        <v>艺术设计学院</v>
      </c>
      <c r="E818" t="e">
        <f t="shared" si="41"/>
        <v>#N/A</v>
      </c>
    </row>
    <row r="819" spans="1:5">
      <c r="A819" s="1">
        <v>8014013</v>
      </c>
      <c r="B819" s="1">
        <v>130500</v>
      </c>
      <c r="C819">
        <f t="shared" si="40"/>
        <v>14</v>
      </c>
      <c r="D819" t="str">
        <f t="shared" si="39"/>
        <v>艺术设计学院</v>
      </c>
      <c r="E819" t="e">
        <f t="shared" si="41"/>
        <v>#N/A</v>
      </c>
    </row>
    <row r="820" spans="1:5">
      <c r="A820" s="1">
        <v>8014032</v>
      </c>
      <c r="B820" s="1">
        <v>130500</v>
      </c>
      <c r="C820">
        <f t="shared" si="40"/>
        <v>14</v>
      </c>
      <c r="D820" t="str">
        <f t="shared" si="39"/>
        <v>艺术设计学院</v>
      </c>
      <c r="E820" t="e">
        <f t="shared" si="41"/>
        <v>#N/A</v>
      </c>
    </row>
    <row r="821" spans="1:5">
      <c r="A821" s="1">
        <v>8011004</v>
      </c>
      <c r="B821" s="1">
        <v>50200</v>
      </c>
      <c r="C821">
        <f t="shared" si="40"/>
        <v>11</v>
      </c>
      <c r="D821" t="str">
        <f t="shared" si="39"/>
        <v>外语学院</v>
      </c>
      <c r="E821" t="e">
        <f t="shared" si="41"/>
        <v>#N/A</v>
      </c>
    </row>
    <row r="822" spans="1:5">
      <c r="A822" s="1">
        <v>8011026</v>
      </c>
      <c r="B822" s="1">
        <v>50200</v>
      </c>
      <c r="C822">
        <f t="shared" si="40"/>
        <v>11</v>
      </c>
      <c r="D822" t="str">
        <f t="shared" si="39"/>
        <v>外语学院</v>
      </c>
      <c r="E822" t="str">
        <f t="shared" si="41"/>
        <v>外国语言文学</v>
      </c>
    </row>
    <row r="823" spans="1:5">
      <c r="A823" s="1">
        <v>8011028</v>
      </c>
      <c r="B823" s="1">
        <v>50200</v>
      </c>
      <c r="C823">
        <f t="shared" si="40"/>
        <v>11</v>
      </c>
      <c r="D823" t="str">
        <f t="shared" si="39"/>
        <v>外语学院</v>
      </c>
      <c r="E823" t="e">
        <f t="shared" si="41"/>
        <v>#N/A</v>
      </c>
    </row>
    <row r="824" spans="1:5">
      <c r="A824" s="1">
        <v>8002011</v>
      </c>
      <c r="B824" s="1">
        <v>71001</v>
      </c>
      <c r="C824">
        <f t="shared" si="40"/>
        <v>2</v>
      </c>
      <c r="D824" t="str">
        <f t="shared" si="39"/>
        <v>生物科学与技术学院</v>
      </c>
      <c r="E824" t="e">
        <f t="shared" si="41"/>
        <v>#N/A</v>
      </c>
    </row>
    <row r="825" spans="1:5">
      <c r="A825" s="1">
        <v>8002017</v>
      </c>
      <c r="B825" s="1">
        <v>71001</v>
      </c>
      <c r="C825">
        <f t="shared" si="40"/>
        <v>2</v>
      </c>
      <c r="D825" t="str">
        <f t="shared" si="39"/>
        <v>生物科学与技术学院</v>
      </c>
      <c r="E825" t="e">
        <f t="shared" si="41"/>
        <v>#N/A</v>
      </c>
    </row>
    <row r="826" spans="1:5">
      <c r="A826" s="1">
        <v>8002022</v>
      </c>
      <c r="B826" s="1">
        <v>71001</v>
      </c>
      <c r="C826">
        <f t="shared" si="40"/>
        <v>2</v>
      </c>
      <c r="D826" t="str">
        <f t="shared" si="39"/>
        <v>生物科学与技术学院</v>
      </c>
      <c r="E826" t="e">
        <f t="shared" si="41"/>
        <v>#N/A</v>
      </c>
    </row>
    <row r="827" spans="1:5">
      <c r="A827" s="1">
        <v>8002043</v>
      </c>
      <c r="B827" s="1">
        <v>71001</v>
      </c>
      <c r="C827">
        <f t="shared" si="40"/>
        <v>2</v>
      </c>
      <c r="D827" t="str">
        <f t="shared" si="39"/>
        <v>生物科学与技术学院</v>
      </c>
      <c r="E827" t="e">
        <f t="shared" si="41"/>
        <v>#N/A</v>
      </c>
    </row>
    <row r="828" spans="1:5">
      <c r="A828" s="1">
        <v>8002056</v>
      </c>
      <c r="B828" s="1">
        <v>71001</v>
      </c>
      <c r="C828">
        <f t="shared" si="40"/>
        <v>2</v>
      </c>
      <c r="D828" t="str">
        <f t="shared" si="39"/>
        <v>生物科学与技术学院</v>
      </c>
      <c r="E828" t="e">
        <f t="shared" si="41"/>
        <v>#N/A</v>
      </c>
    </row>
    <row r="829" spans="1:5">
      <c r="A829" s="1">
        <v>8005014</v>
      </c>
      <c r="B829" s="1">
        <v>82902</v>
      </c>
      <c r="C829">
        <f t="shared" si="40"/>
        <v>5</v>
      </c>
      <c r="D829" t="str">
        <f t="shared" si="39"/>
        <v>材料学院</v>
      </c>
      <c r="E829" t="e">
        <f t="shared" si="41"/>
        <v>#N/A</v>
      </c>
    </row>
    <row r="830" spans="1:5">
      <c r="A830" s="1">
        <v>8005005</v>
      </c>
      <c r="B830" s="1">
        <v>82903</v>
      </c>
      <c r="C830">
        <f t="shared" si="40"/>
        <v>5</v>
      </c>
      <c r="D830" t="str">
        <f t="shared" si="39"/>
        <v>材料学院</v>
      </c>
      <c r="E830" t="e">
        <f t="shared" si="41"/>
        <v>#N/A</v>
      </c>
    </row>
    <row r="831" spans="1:5">
      <c r="A831" s="1">
        <v>8005009</v>
      </c>
      <c r="B831" s="1">
        <v>82903</v>
      </c>
      <c r="C831">
        <f t="shared" si="40"/>
        <v>5</v>
      </c>
      <c r="D831" t="str">
        <f t="shared" si="39"/>
        <v>材料学院</v>
      </c>
      <c r="E831" t="e">
        <f t="shared" si="41"/>
        <v>#N/A</v>
      </c>
    </row>
    <row r="832" spans="1:5">
      <c r="A832" s="1">
        <v>8005012</v>
      </c>
      <c r="B832" s="1">
        <v>82903</v>
      </c>
      <c r="C832">
        <f t="shared" si="40"/>
        <v>5</v>
      </c>
      <c r="D832" t="str">
        <f t="shared" si="39"/>
        <v>材料学院</v>
      </c>
      <c r="E832" t="e">
        <f t="shared" si="41"/>
        <v>#N/A</v>
      </c>
    </row>
    <row r="833" spans="1:5">
      <c r="A833" s="1">
        <v>8005015</v>
      </c>
      <c r="B833" s="1">
        <v>82903</v>
      </c>
      <c r="C833">
        <f t="shared" si="40"/>
        <v>5</v>
      </c>
      <c r="D833" t="str">
        <f t="shared" si="39"/>
        <v>材料学院</v>
      </c>
      <c r="E833" t="str">
        <f t="shared" si="41"/>
        <v>林产化学加工工程</v>
      </c>
    </row>
    <row r="834" spans="1:5">
      <c r="A834" s="1">
        <v>8005017</v>
      </c>
      <c r="B834" s="1">
        <v>82903</v>
      </c>
      <c r="C834">
        <f t="shared" si="40"/>
        <v>5</v>
      </c>
      <c r="D834" t="str">
        <f t="shared" ref="D834:D893" si="42">VLOOKUP(B834,$G:$I,3,0)</f>
        <v>材料学院</v>
      </c>
      <c r="E834" t="e">
        <f t="shared" si="41"/>
        <v>#N/A</v>
      </c>
    </row>
    <row r="835" spans="1:5">
      <c r="A835" s="1">
        <v>8005018</v>
      </c>
      <c r="B835" s="1">
        <v>82903</v>
      </c>
      <c r="C835">
        <f t="shared" ref="C835:C893" si="43">VLOOKUP(B835,G:H,2,0)</f>
        <v>5</v>
      </c>
      <c r="D835" t="str">
        <f t="shared" si="42"/>
        <v>材料学院</v>
      </c>
      <c r="E835" t="e">
        <f t="shared" ref="E835:E893" si="44">VLOOKUP(A835,$N:$P,3,0)</f>
        <v>#N/A</v>
      </c>
    </row>
    <row r="836" spans="1:5">
      <c r="A836" s="1">
        <v>8005019</v>
      </c>
      <c r="B836" s="1">
        <v>82903</v>
      </c>
      <c r="C836">
        <f t="shared" si="43"/>
        <v>5</v>
      </c>
      <c r="D836" t="str">
        <f t="shared" si="42"/>
        <v>材料学院</v>
      </c>
      <c r="E836" t="e">
        <f t="shared" si="44"/>
        <v>#N/A</v>
      </c>
    </row>
    <row r="837" spans="1:5">
      <c r="A837" s="1">
        <v>8005022</v>
      </c>
      <c r="B837" s="1">
        <v>82903</v>
      </c>
      <c r="C837">
        <f t="shared" si="43"/>
        <v>5</v>
      </c>
      <c r="D837" t="str">
        <f t="shared" si="42"/>
        <v>材料学院</v>
      </c>
      <c r="E837" t="e">
        <f t="shared" si="44"/>
        <v>#N/A</v>
      </c>
    </row>
    <row r="838" spans="1:5">
      <c r="A838" s="1">
        <v>8005024</v>
      </c>
      <c r="B838" s="1">
        <v>82903</v>
      </c>
      <c r="C838">
        <f t="shared" si="43"/>
        <v>5</v>
      </c>
      <c r="D838" t="str">
        <f t="shared" si="42"/>
        <v>材料学院</v>
      </c>
      <c r="E838" t="e">
        <f t="shared" si="44"/>
        <v>#N/A</v>
      </c>
    </row>
    <row r="839" spans="1:5">
      <c r="A839" s="1">
        <v>8005025</v>
      </c>
      <c r="B839" s="1">
        <v>82903</v>
      </c>
      <c r="C839">
        <f t="shared" si="43"/>
        <v>5</v>
      </c>
      <c r="D839" t="str">
        <f t="shared" si="42"/>
        <v>材料学院</v>
      </c>
      <c r="E839" t="e">
        <f t="shared" si="44"/>
        <v>#N/A</v>
      </c>
    </row>
    <row r="840" spans="1:5">
      <c r="A840" s="1">
        <v>8005026</v>
      </c>
      <c r="B840" s="1">
        <v>82903</v>
      </c>
      <c r="C840">
        <f t="shared" si="43"/>
        <v>5</v>
      </c>
      <c r="D840" t="str">
        <f t="shared" si="42"/>
        <v>材料学院</v>
      </c>
      <c r="E840" t="e">
        <f t="shared" si="44"/>
        <v>#N/A</v>
      </c>
    </row>
    <row r="841" spans="1:5">
      <c r="A841" s="1">
        <v>8005031</v>
      </c>
      <c r="B841" s="1">
        <v>82903</v>
      </c>
      <c r="C841">
        <f t="shared" si="43"/>
        <v>5</v>
      </c>
      <c r="D841" t="str">
        <f t="shared" si="42"/>
        <v>材料学院</v>
      </c>
      <c r="E841" t="e">
        <f t="shared" si="44"/>
        <v>#N/A</v>
      </c>
    </row>
    <row r="842" spans="1:5">
      <c r="A842" s="1">
        <v>8005038</v>
      </c>
      <c r="B842" s="1">
        <v>82903</v>
      </c>
      <c r="C842">
        <f t="shared" si="43"/>
        <v>5</v>
      </c>
      <c r="D842" t="str">
        <f t="shared" si="42"/>
        <v>材料学院</v>
      </c>
      <c r="E842" t="e">
        <f t="shared" si="44"/>
        <v>#N/A</v>
      </c>
    </row>
    <row r="843" spans="1:5">
      <c r="A843" s="1">
        <v>8005041</v>
      </c>
      <c r="B843" s="1">
        <v>82903</v>
      </c>
      <c r="C843">
        <f t="shared" si="43"/>
        <v>5</v>
      </c>
      <c r="D843" t="str">
        <f t="shared" si="42"/>
        <v>材料学院</v>
      </c>
      <c r="E843" t="e">
        <f t="shared" si="44"/>
        <v>#N/A</v>
      </c>
    </row>
    <row r="844" spans="1:5">
      <c r="A844" s="1">
        <v>8005049</v>
      </c>
      <c r="B844" s="1">
        <v>82903</v>
      </c>
      <c r="C844">
        <f t="shared" si="43"/>
        <v>5</v>
      </c>
      <c r="D844" t="str">
        <f t="shared" si="42"/>
        <v>材料学院</v>
      </c>
      <c r="E844" t="e">
        <f t="shared" si="44"/>
        <v>#N/A</v>
      </c>
    </row>
    <row r="845" spans="1:5">
      <c r="A845" s="1">
        <v>8005055</v>
      </c>
      <c r="B845" s="1">
        <v>82903</v>
      </c>
      <c r="C845">
        <f t="shared" si="43"/>
        <v>5</v>
      </c>
      <c r="D845" t="str">
        <f t="shared" si="42"/>
        <v>材料学院</v>
      </c>
      <c r="E845" t="e">
        <f t="shared" si="44"/>
        <v>#N/A</v>
      </c>
    </row>
    <row r="846" spans="1:5">
      <c r="A846" s="1">
        <v>8005058</v>
      </c>
      <c r="B846" s="1">
        <v>82903</v>
      </c>
      <c r="C846">
        <f t="shared" si="43"/>
        <v>5</v>
      </c>
      <c r="D846" t="str">
        <f t="shared" si="42"/>
        <v>材料学院</v>
      </c>
      <c r="E846" t="e">
        <f t="shared" si="44"/>
        <v>#N/A</v>
      </c>
    </row>
    <row r="847" spans="1:5">
      <c r="A847" s="1">
        <v>8005061</v>
      </c>
      <c r="B847" s="1">
        <v>82903</v>
      </c>
      <c r="C847">
        <f t="shared" si="43"/>
        <v>5</v>
      </c>
      <c r="D847" t="str">
        <f t="shared" si="42"/>
        <v>材料学院</v>
      </c>
      <c r="E847" t="e">
        <f t="shared" si="44"/>
        <v>#N/A</v>
      </c>
    </row>
    <row r="848" spans="1:5">
      <c r="A848" s="1">
        <v>8013014</v>
      </c>
      <c r="B848" s="1">
        <v>85229</v>
      </c>
      <c r="C848">
        <f t="shared" si="43"/>
        <v>13</v>
      </c>
      <c r="D848" t="str">
        <f t="shared" si="42"/>
        <v>环境科学与工程学院</v>
      </c>
      <c r="E848" t="e">
        <f t="shared" si="44"/>
        <v>#N/A</v>
      </c>
    </row>
    <row r="849" spans="1:5">
      <c r="A849" s="1">
        <v>8013021</v>
      </c>
      <c r="B849" s="1">
        <v>85229</v>
      </c>
      <c r="C849">
        <f t="shared" si="43"/>
        <v>13</v>
      </c>
      <c r="D849" t="str">
        <f t="shared" si="42"/>
        <v>环境科学与工程学院</v>
      </c>
      <c r="E849" t="e">
        <f t="shared" si="44"/>
        <v>#N/A</v>
      </c>
    </row>
    <row r="850" spans="1:5">
      <c r="A850" s="1">
        <v>8013029</v>
      </c>
      <c r="B850" s="1">
        <v>85229</v>
      </c>
      <c r="C850">
        <f t="shared" si="43"/>
        <v>13</v>
      </c>
      <c r="D850" t="str">
        <f t="shared" si="42"/>
        <v>环境科学与工程学院</v>
      </c>
      <c r="E850" t="e">
        <f t="shared" si="44"/>
        <v>#N/A</v>
      </c>
    </row>
    <row r="851" spans="1:5">
      <c r="A851" s="1">
        <v>8001009</v>
      </c>
      <c r="B851" s="1">
        <v>95400</v>
      </c>
      <c r="C851">
        <f t="shared" si="43"/>
        <v>1</v>
      </c>
      <c r="D851" t="str">
        <f t="shared" si="42"/>
        <v>林学院</v>
      </c>
      <c r="E851" t="e">
        <f t="shared" si="44"/>
        <v>#N/A</v>
      </c>
    </row>
    <row r="852" spans="1:5">
      <c r="A852" s="1">
        <v>8001017</v>
      </c>
      <c r="B852" s="1">
        <v>95400</v>
      </c>
      <c r="C852">
        <f t="shared" si="43"/>
        <v>1</v>
      </c>
      <c r="D852" t="str">
        <f t="shared" si="42"/>
        <v>林学院</v>
      </c>
      <c r="E852" t="e">
        <f t="shared" si="44"/>
        <v>#N/A</v>
      </c>
    </row>
    <row r="853" spans="1:5">
      <c r="A853" s="1">
        <v>8001018</v>
      </c>
      <c r="B853" s="1">
        <v>95400</v>
      </c>
      <c r="C853">
        <f t="shared" si="43"/>
        <v>1</v>
      </c>
      <c r="D853" t="str">
        <f t="shared" si="42"/>
        <v>林学院</v>
      </c>
      <c r="E853" t="e">
        <f t="shared" si="44"/>
        <v>#N/A</v>
      </c>
    </row>
    <row r="854" spans="1:5">
      <c r="A854" s="1">
        <v>8001021</v>
      </c>
      <c r="B854" s="1">
        <v>95400</v>
      </c>
      <c r="C854">
        <f t="shared" si="43"/>
        <v>1</v>
      </c>
      <c r="D854" t="str">
        <f t="shared" si="42"/>
        <v>林学院</v>
      </c>
      <c r="E854" t="str">
        <f t="shared" si="44"/>
        <v>生态学</v>
      </c>
    </row>
    <row r="855" spans="1:5">
      <c r="A855" s="1">
        <v>8001035</v>
      </c>
      <c r="B855" s="1">
        <v>95400</v>
      </c>
      <c r="C855">
        <f t="shared" si="43"/>
        <v>1</v>
      </c>
      <c r="D855" t="str">
        <f t="shared" si="42"/>
        <v>林学院</v>
      </c>
      <c r="E855" t="e">
        <f t="shared" si="44"/>
        <v>#N/A</v>
      </c>
    </row>
    <row r="856" spans="1:5">
      <c r="A856" s="1">
        <v>8001036</v>
      </c>
      <c r="B856" s="1">
        <v>95400</v>
      </c>
      <c r="C856">
        <f t="shared" si="43"/>
        <v>1</v>
      </c>
      <c r="D856" t="str">
        <f t="shared" si="42"/>
        <v>林学院</v>
      </c>
      <c r="E856" t="e">
        <f t="shared" si="44"/>
        <v>#N/A</v>
      </c>
    </row>
    <row r="857" spans="1:5">
      <c r="A857" s="1">
        <v>8001053</v>
      </c>
      <c r="B857" s="1">
        <v>95400</v>
      </c>
      <c r="C857">
        <f t="shared" si="43"/>
        <v>1</v>
      </c>
      <c r="D857" t="str">
        <f t="shared" si="42"/>
        <v>林学院</v>
      </c>
      <c r="E857" t="e">
        <f t="shared" si="44"/>
        <v>#N/A</v>
      </c>
    </row>
    <row r="858" spans="1:5">
      <c r="A858" s="1">
        <v>8001056</v>
      </c>
      <c r="B858" s="1">
        <v>95400</v>
      </c>
      <c r="C858">
        <f t="shared" si="43"/>
        <v>1</v>
      </c>
      <c r="D858" t="str">
        <f t="shared" si="42"/>
        <v>林学院</v>
      </c>
      <c r="E858" t="e">
        <f t="shared" si="44"/>
        <v>#N/A</v>
      </c>
    </row>
    <row r="859" spans="1:5">
      <c r="A859" s="1">
        <v>8001060</v>
      </c>
      <c r="B859" s="1">
        <v>95400</v>
      </c>
      <c r="C859">
        <f t="shared" si="43"/>
        <v>1</v>
      </c>
      <c r="D859" t="str">
        <f t="shared" si="42"/>
        <v>林学院</v>
      </c>
      <c r="E859" t="e">
        <f t="shared" si="44"/>
        <v>#N/A</v>
      </c>
    </row>
    <row r="860" spans="1:5">
      <c r="A860" s="1">
        <v>8001063</v>
      </c>
      <c r="B860" s="1">
        <v>95400</v>
      </c>
      <c r="C860">
        <f t="shared" si="43"/>
        <v>1</v>
      </c>
      <c r="D860" t="str">
        <f t="shared" si="42"/>
        <v>林学院</v>
      </c>
      <c r="E860" t="e">
        <f t="shared" si="44"/>
        <v>#N/A</v>
      </c>
    </row>
    <row r="861" spans="1:5">
      <c r="A861" s="1">
        <v>8001071</v>
      </c>
      <c r="B861" s="1">
        <v>95400</v>
      </c>
      <c r="C861">
        <f t="shared" si="43"/>
        <v>1</v>
      </c>
      <c r="D861" t="str">
        <f t="shared" si="42"/>
        <v>林学院</v>
      </c>
      <c r="E861" t="e">
        <f t="shared" si="44"/>
        <v>#N/A</v>
      </c>
    </row>
    <row r="862" spans="1:5">
      <c r="A862" s="1">
        <v>8001083</v>
      </c>
      <c r="B862" s="1">
        <v>95400</v>
      </c>
      <c r="C862">
        <f t="shared" si="43"/>
        <v>1</v>
      </c>
      <c r="D862" t="str">
        <f t="shared" si="42"/>
        <v>林学院</v>
      </c>
      <c r="E862" t="e">
        <f t="shared" si="44"/>
        <v>#N/A</v>
      </c>
    </row>
    <row r="863" spans="1:5">
      <c r="A863" s="1">
        <v>8001084</v>
      </c>
      <c r="B863" s="1">
        <v>95400</v>
      </c>
      <c r="C863">
        <f t="shared" si="43"/>
        <v>1</v>
      </c>
      <c r="D863" t="str">
        <f t="shared" si="42"/>
        <v>林学院</v>
      </c>
      <c r="E863" t="e">
        <f t="shared" si="44"/>
        <v>#N/A</v>
      </c>
    </row>
    <row r="864" spans="1:5">
      <c r="A864" s="1">
        <v>8014019</v>
      </c>
      <c r="B864" s="1">
        <v>130500</v>
      </c>
      <c r="C864">
        <f t="shared" si="43"/>
        <v>14</v>
      </c>
      <c r="D864" t="str">
        <f t="shared" si="42"/>
        <v>艺术设计学院</v>
      </c>
      <c r="E864" t="e">
        <f t="shared" si="44"/>
        <v>#N/A</v>
      </c>
    </row>
    <row r="865" spans="1:5">
      <c r="A865" s="1">
        <v>8014030</v>
      </c>
      <c r="B865" s="1">
        <v>130500</v>
      </c>
      <c r="C865">
        <f t="shared" si="43"/>
        <v>14</v>
      </c>
      <c r="D865" t="str">
        <f t="shared" si="42"/>
        <v>艺术设计学院</v>
      </c>
      <c r="E865" t="e">
        <f t="shared" si="44"/>
        <v>#N/A</v>
      </c>
    </row>
    <row r="866" spans="1:5">
      <c r="A866" s="1">
        <v>8011007</v>
      </c>
      <c r="B866" s="1">
        <v>50200</v>
      </c>
      <c r="C866">
        <f t="shared" si="43"/>
        <v>11</v>
      </c>
      <c r="D866" t="str">
        <f t="shared" si="42"/>
        <v>外语学院</v>
      </c>
      <c r="E866" t="e">
        <f t="shared" si="44"/>
        <v>#N/A</v>
      </c>
    </row>
    <row r="867" spans="1:5">
      <c r="A867" s="1">
        <v>8011008</v>
      </c>
      <c r="B867" s="1">
        <v>50200</v>
      </c>
      <c r="C867">
        <f t="shared" si="43"/>
        <v>11</v>
      </c>
      <c r="D867" t="str">
        <f t="shared" si="42"/>
        <v>外语学院</v>
      </c>
      <c r="E867" t="e">
        <f t="shared" si="44"/>
        <v>#N/A</v>
      </c>
    </row>
    <row r="868" spans="1:5">
      <c r="A868" s="1">
        <v>8011009</v>
      </c>
      <c r="B868" s="1">
        <v>50200</v>
      </c>
      <c r="C868">
        <f t="shared" si="43"/>
        <v>11</v>
      </c>
      <c r="D868" t="str">
        <f t="shared" si="42"/>
        <v>外语学院</v>
      </c>
      <c r="E868" t="e">
        <f t="shared" si="44"/>
        <v>#N/A</v>
      </c>
    </row>
    <row r="869" spans="1:5">
      <c r="A869" s="1">
        <v>8011011</v>
      </c>
      <c r="B869" s="1">
        <v>50200</v>
      </c>
      <c r="C869">
        <f t="shared" si="43"/>
        <v>11</v>
      </c>
      <c r="D869" t="str">
        <f t="shared" si="42"/>
        <v>外语学院</v>
      </c>
      <c r="E869" t="e">
        <f t="shared" si="44"/>
        <v>#N/A</v>
      </c>
    </row>
    <row r="870" spans="1:5">
      <c r="A870" s="1">
        <v>8011019</v>
      </c>
      <c r="B870" s="1">
        <v>50200</v>
      </c>
      <c r="C870">
        <f t="shared" si="43"/>
        <v>11</v>
      </c>
      <c r="D870" t="str">
        <f t="shared" si="42"/>
        <v>外语学院</v>
      </c>
      <c r="E870" t="e">
        <f t="shared" si="44"/>
        <v>#N/A</v>
      </c>
    </row>
    <row r="871" spans="1:5">
      <c r="A871" s="1">
        <v>8011034</v>
      </c>
      <c r="B871" s="1">
        <v>50200</v>
      </c>
      <c r="C871">
        <f t="shared" si="43"/>
        <v>11</v>
      </c>
      <c r="D871" t="str">
        <f t="shared" si="42"/>
        <v>外语学院</v>
      </c>
      <c r="E871" t="e">
        <f t="shared" si="44"/>
        <v>#N/A</v>
      </c>
    </row>
    <row r="872" spans="1:5">
      <c r="A872" s="1">
        <v>8005008</v>
      </c>
      <c r="B872" s="1">
        <v>82902</v>
      </c>
      <c r="C872">
        <f t="shared" si="43"/>
        <v>5</v>
      </c>
      <c r="D872" t="str">
        <f t="shared" si="42"/>
        <v>材料学院</v>
      </c>
      <c r="E872" t="e">
        <f t="shared" si="44"/>
        <v>#N/A</v>
      </c>
    </row>
    <row r="873" spans="1:5">
      <c r="A873" s="1">
        <v>8005027</v>
      </c>
      <c r="B873" s="1">
        <v>82902</v>
      </c>
      <c r="C873">
        <f t="shared" si="43"/>
        <v>5</v>
      </c>
      <c r="D873" t="str">
        <f t="shared" si="42"/>
        <v>材料学院</v>
      </c>
      <c r="E873" t="e">
        <f t="shared" si="44"/>
        <v>#N/A</v>
      </c>
    </row>
    <row r="874" spans="1:5">
      <c r="A874" s="1">
        <v>8005030</v>
      </c>
      <c r="B874" s="1">
        <v>82902</v>
      </c>
      <c r="C874">
        <f t="shared" si="43"/>
        <v>5</v>
      </c>
      <c r="D874" t="str">
        <f t="shared" si="42"/>
        <v>材料学院</v>
      </c>
      <c r="E874" t="e">
        <f t="shared" si="44"/>
        <v>#N/A</v>
      </c>
    </row>
    <row r="875" spans="1:5">
      <c r="A875" s="1">
        <v>8005042</v>
      </c>
      <c r="B875" s="1">
        <v>82902</v>
      </c>
      <c r="C875">
        <f t="shared" si="43"/>
        <v>5</v>
      </c>
      <c r="D875" t="str">
        <f t="shared" si="42"/>
        <v>材料学院</v>
      </c>
      <c r="E875" t="e">
        <f t="shared" si="44"/>
        <v>#N/A</v>
      </c>
    </row>
    <row r="876" spans="1:5">
      <c r="A876" s="1">
        <v>8005043</v>
      </c>
      <c r="B876" s="1">
        <v>82902</v>
      </c>
      <c r="C876">
        <f t="shared" si="43"/>
        <v>5</v>
      </c>
      <c r="D876" t="str">
        <f t="shared" si="42"/>
        <v>材料学院</v>
      </c>
      <c r="E876" t="e">
        <f t="shared" si="44"/>
        <v>#N/A</v>
      </c>
    </row>
    <row r="877" spans="1:5">
      <c r="A877" s="1">
        <v>8005044</v>
      </c>
      <c r="B877" s="1">
        <v>82902</v>
      </c>
      <c r="C877">
        <f t="shared" si="43"/>
        <v>5</v>
      </c>
      <c r="D877" t="str">
        <f t="shared" si="42"/>
        <v>材料学院</v>
      </c>
      <c r="E877" t="e">
        <f t="shared" si="44"/>
        <v>#N/A</v>
      </c>
    </row>
    <row r="878" spans="1:5">
      <c r="A878" s="1">
        <v>8005047</v>
      </c>
      <c r="B878" s="1">
        <v>82902</v>
      </c>
      <c r="C878">
        <f t="shared" si="43"/>
        <v>5</v>
      </c>
      <c r="D878" t="str">
        <f t="shared" si="42"/>
        <v>材料学院</v>
      </c>
      <c r="E878" t="e">
        <f t="shared" si="44"/>
        <v>#N/A</v>
      </c>
    </row>
    <row r="879" spans="1:5">
      <c r="A879" s="1">
        <v>8005048</v>
      </c>
      <c r="B879" s="1">
        <v>82902</v>
      </c>
      <c r="C879">
        <f t="shared" si="43"/>
        <v>5</v>
      </c>
      <c r="D879" t="str">
        <f t="shared" si="42"/>
        <v>材料学院</v>
      </c>
      <c r="E879" t="e">
        <f t="shared" si="44"/>
        <v>#N/A</v>
      </c>
    </row>
    <row r="880" spans="1:5">
      <c r="A880" s="1">
        <v>8005057</v>
      </c>
      <c r="B880" s="1">
        <v>82902</v>
      </c>
      <c r="C880">
        <f t="shared" si="43"/>
        <v>5</v>
      </c>
      <c r="D880" t="str">
        <f t="shared" si="42"/>
        <v>材料学院</v>
      </c>
      <c r="E880" t="e">
        <f t="shared" si="44"/>
        <v>#N/A</v>
      </c>
    </row>
    <row r="881" spans="1:5">
      <c r="A881" s="1">
        <v>8005065</v>
      </c>
      <c r="B881" s="1">
        <v>82902</v>
      </c>
      <c r="C881">
        <f t="shared" si="43"/>
        <v>5</v>
      </c>
      <c r="D881" t="str">
        <f t="shared" si="42"/>
        <v>材料学院</v>
      </c>
      <c r="E881" t="e">
        <f t="shared" si="44"/>
        <v>#N/A</v>
      </c>
    </row>
    <row r="882" spans="1:5">
      <c r="A882" s="1">
        <v>8001025</v>
      </c>
      <c r="B882" s="1">
        <v>95400</v>
      </c>
      <c r="C882">
        <f t="shared" si="43"/>
        <v>1</v>
      </c>
      <c r="D882" t="str">
        <f t="shared" si="42"/>
        <v>林学院</v>
      </c>
      <c r="E882" t="e">
        <f t="shared" si="44"/>
        <v>#N/A</v>
      </c>
    </row>
    <row r="883" spans="1:5">
      <c r="A883" s="1">
        <v>8001032</v>
      </c>
      <c r="B883" s="1">
        <v>95400</v>
      </c>
      <c r="C883">
        <f t="shared" si="43"/>
        <v>1</v>
      </c>
      <c r="D883" t="str">
        <f t="shared" si="42"/>
        <v>林学院</v>
      </c>
      <c r="E883" t="e">
        <f t="shared" si="44"/>
        <v>#N/A</v>
      </c>
    </row>
    <row r="884" spans="1:5">
      <c r="A884" s="1">
        <v>8001052</v>
      </c>
      <c r="B884" s="1">
        <v>95400</v>
      </c>
      <c r="C884">
        <f t="shared" si="43"/>
        <v>1</v>
      </c>
      <c r="D884" t="str">
        <f t="shared" si="42"/>
        <v>林学院</v>
      </c>
      <c r="E884" t="e">
        <f t="shared" si="44"/>
        <v>#N/A</v>
      </c>
    </row>
    <row r="885" spans="1:5">
      <c r="A885" s="1">
        <v>8001054</v>
      </c>
      <c r="B885" s="1">
        <v>95400</v>
      </c>
      <c r="C885">
        <f t="shared" si="43"/>
        <v>1</v>
      </c>
      <c r="D885" t="str">
        <f t="shared" si="42"/>
        <v>林学院</v>
      </c>
      <c r="E885" t="e">
        <f t="shared" si="44"/>
        <v>#N/A</v>
      </c>
    </row>
    <row r="886" spans="1:5">
      <c r="A886" s="1">
        <v>8001061</v>
      </c>
      <c r="B886" s="1">
        <v>95400</v>
      </c>
      <c r="C886">
        <f t="shared" si="43"/>
        <v>1</v>
      </c>
      <c r="D886" t="str">
        <f t="shared" si="42"/>
        <v>林学院</v>
      </c>
      <c r="E886" t="str">
        <f t="shared" si="44"/>
        <v>土壤学</v>
      </c>
    </row>
    <row r="887" spans="1:5">
      <c r="A887" s="1">
        <v>8001065</v>
      </c>
      <c r="B887" s="1">
        <v>95400</v>
      </c>
      <c r="C887">
        <f t="shared" si="43"/>
        <v>1</v>
      </c>
      <c r="D887" t="str">
        <f t="shared" si="42"/>
        <v>林学院</v>
      </c>
      <c r="E887" t="e">
        <f t="shared" si="44"/>
        <v>#N/A</v>
      </c>
    </row>
    <row r="888" spans="1:5">
      <c r="A888" s="1">
        <v>8001070</v>
      </c>
      <c r="B888" s="1">
        <v>95400</v>
      </c>
      <c r="C888">
        <f t="shared" si="43"/>
        <v>1</v>
      </c>
      <c r="D888" t="str">
        <f t="shared" si="42"/>
        <v>林学院</v>
      </c>
      <c r="E888" t="e">
        <f t="shared" si="44"/>
        <v>#N/A</v>
      </c>
    </row>
    <row r="889" spans="1:5">
      <c r="A889" s="1">
        <v>8001080</v>
      </c>
      <c r="B889" s="1">
        <v>95400</v>
      </c>
      <c r="C889">
        <f t="shared" si="43"/>
        <v>1</v>
      </c>
      <c r="D889" t="str">
        <f t="shared" si="42"/>
        <v>林学院</v>
      </c>
      <c r="E889" t="e">
        <f t="shared" si="44"/>
        <v>#N/A</v>
      </c>
    </row>
    <row r="890" spans="1:5">
      <c r="A890" s="1">
        <v>8005032</v>
      </c>
      <c r="B890" s="1">
        <v>82902</v>
      </c>
      <c r="C890">
        <f t="shared" si="43"/>
        <v>5</v>
      </c>
      <c r="D890" t="str">
        <f t="shared" si="42"/>
        <v>材料学院</v>
      </c>
      <c r="E890" t="e">
        <f t="shared" si="44"/>
        <v>#N/A</v>
      </c>
    </row>
    <row r="891" spans="1:5">
      <c r="A891" s="1">
        <v>8005033</v>
      </c>
      <c r="B891" s="1">
        <v>82902</v>
      </c>
      <c r="C891">
        <f t="shared" si="43"/>
        <v>5</v>
      </c>
      <c r="D891" t="str">
        <f t="shared" si="42"/>
        <v>材料学院</v>
      </c>
      <c r="E891" t="e">
        <f t="shared" si="44"/>
        <v>#N/A</v>
      </c>
    </row>
    <row r="892" spans="1:5">
      <c r="A892" s="1">
        <v>8005042</v>
      </c>
      <c r="B892" s="1">
        <v>82902</v>
      </c>
      <c r="C892">
        <f t="shared" si="43"/>
        <v>5</v>
      </c>
      <c r="D892" t="str">
        <f t="shared" si="42"/>
        <v>材料学院</v>
      </c>
      <c r="E892" t="e">
        <f t="shared" si="44"/>
        <v>#N/A</v>
      </c>
    </row>
    <row r="893" spans="1:5">
      <c r="A893" s="1">
        <v>8005045</v>
      </c>
      <c r="B893" s="1">
        <v>82902</v>
      </c>
      <c r="C893">
        <f t="shared" si="43"/>
        <v>5</v>
      </c>
      <c r="D893" t="str">
        <f t="shared" si="42"/>
        <v>材料学院</v>
      </c>
      <c r="E893" t="e">
        <f t="shared" si="44"/>
        <v>#N/A</v>
      </c>
    </row>
  </sheetData>
  <pageMargins left="0.7" right="0.7" top="0.75" bottom="0.75" header="0.3" footer="0.3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tabSelected="1" workbookViewId="0">
      <selection activeCell="D28" sqref="D28"/>
    </sheetView>
  </sheetViews>
  <sheetFormatPr defaultColWidth="9" defaultRowHeight="13.8" outlineLevelCol="4"/>
  <cols>
    <col min="1" max="1" width="11.75" customWidth="1"/>
    <col min="2" max="2" width="9.62962962962963" customWidth="1"/>
    <col min="3" max="3" width="47.25" customWidth="1"/>
    <col min="4" max="4" width="51.3796296296296" customWidth="1"/>
    <col min="5" max="5" width="14" customWidth="1"/>
  </cols>
  <sheetData>
    <row r="1" spans="1:5">
      <c r="A1" s="1" t="s">
        <v>2048</v>
      </c>
      <c r="B1" s="1" t="s">
        <v>2883</v>
      </c>
      <c r="C1" s="1" t="s">
        <v>2884</v>
      </c>
      <c r="D1" s="1" t="s">
        <v>2885</v>
      </c>
      <c r="E1" s="1" t="s">
        <v>2886</v>
      </c>
    </row>
    <row r="2" spans="1:5">
      <c r="A2" s="1" t="s">
        <v>2887</v>
      </c>
      <c r="B2" s="1">
        <v>62</v>
      </c>
      <c r="C2" s="1" t="s">
        <v>2888</v>
      </c>
      <c r="D2" s="1" t="s">
        <v>2889</v>
      </c>
      <c r="E2" s="1">
        <v>26</v>
      </c>
    </row>
    <row r="3" spans="1:5">
      <c r="A3" s="1" t="s">
        <v>1272</v>
      </c>
      <c r="B3" s="1"/>
      <c r="C3" s="1" t="s">
        <v>2890</v>
      </c>
      <c r="D3" s="1" t="s">
        <v>2891</v>
      </c>
      <c r="E3" s="1">
        <v>8</v>
      </c>
    </row>
    <row r="4" spans="1:5">
      <c r="A4" s="1" t="s">
        <v>2892</v>
      </c>
      <c r="B4" s="1">
        <v>34</v>
      </c>
      <c r="C4" s="1" t="s">
        <v>2893</v>
      </c>
      <c r="D4" s="1" t="s">
        <v>2894</v>
      </c>
      <c r="E4" s="1">
        <v>10</v>
      </c>
    </row>
    <row r="5" spans="1:5">
      <c r="A5" s="1" t="s">
        <v>2895</v>
      </c>
      <c r="B5" s="1"/>
      <c r="C5" s="1" t="s">
        <v>2893</v>
      </c>
      <c r="D5" s="1" t="s">
        <v>2894</v>
      </c>
      <c r="E5" s="1">
        <v>42</v>
      </c>
    </row>
    <row r="6" hidden="1" spans="1:5">
      <c r="A6" s="1" t="s">
        <v>1277</v>
      </c>
      <c r="B6" s="1" t="s">
        <v>2836</v>
      </c>
      <c r="C6" s="1"/>
      <c r="D6" s="1"/>
      <c r="E6" s="1"/>
    </row>
    <row r="7" spans="1:5">
      <c r="A7" s="1" t="s">
        <v>1271</v>
      </c>
      <c r="B7" s="1"/>
      <c r="C7" s="1" t="s">
        <v>2896</v>
      </c>
      <c r="D7" s="1" t="s">
        <v>2897</v>
      </c>
      <c r="E7" s="1">
        <v>37</v>
      </c>
    </row>
    <row r="8" spans="1:5">
      <c r="A8" s="1" t="s">
        <v>2898</v>
      </c>
      <c r="B8" s="1"/>
      <c r="C8" s="1" t="s">
        <v>2896</v>
      </c>
      <c r="D8" s="1" t="s">
        <v>2897</v>
      </c>
      <c r="E8" s="1">
        <v>1</v>
      </c>
    </row>
    <row r="9" spans="1:5">
      <c r="A9" s="1" t="s">
        <v>2899</v>
      </c>
      <c r="B9" s="1">
        <v>17</v>
      </c>
      <c r="C9" s="1" t="s">
        <v>2896</v>
      </c>
      <c r="D9" s="1" t="s">
        <v>2897</v>
      </c>
      <c r="E9" s="1">
        <v>14</v>
      </c>
    </row>
    <row r="10" spans="1:5">
      <c r="A10" s="1" t="s">
        <v>2900</v>
      </c>
      <c r="B10" s="1"/>
      <c r="C10" s="1" t="s">
        <v>2896</v>
      </c>
      <c r="D10" s="1" t="s">
        <v>2897</v>
      </c>
      <c r="E10" s="1">
        <v>7</v>
      </c>
    </row>
    <row r="11" spans="1:5">
      <c r="A11" s="1" t="s">
        <v>2901</v>
      </c>
      <c r="B11" s="1">
        <v>54</v>
      </c>
      <c r="C11" s="1" t="s">
        <v>2896</v>
      </c>
      <c r="D11" s="1" t="s">
        <v>2897</v>
      </c>
      <c r="E11" s="1">
        <v>19</v>
      </c>
    </row>
    <row r="12" spans="1:5">
      <c r="A12" s="1" t="s">
        <v>2902</v>
      </c>
      <c r="B12" s="1">
        <v>9</v>
      </c>
      <c r="C12" s="1" t="s">
        <v>2903</v>
      </c>
      <c r="D12" s="2" t="s">
        <v>2904</v>
      </c>
      <c r="E12" s="1">
        <v>8</v>
      </c>
    </row>
    <row r="13" spans="1:5">
      <c r="A13" s="1" t="s">
        <v>2905</v>
      </c>
      <c r="B13" s="1">
        <v>16</v>
      </c>
      <c r="C13" s="1" t="s">
        <v>2896</v>
      </c>
      <c r="D13" s="1" t="s">
        <v>2906</v>
      </c>
      <c r="E13" s="1">
        <v>4</v>
      </c>
    </row>
    <row r="14" spans="1:5">
      <c r="A14" s="1" t="s">
        <v>2907</v>
      </c>
      <c r="B14" s="1">
        <v>27</v>
      </c>
      <c r="C14" s="1" t="s">
        <v>2896</v>
      </c>
      <c r="D14" s="1" t="s">
        <v>2906</v>
      </c>
      <c r="E14" s="1">
        <v>20</v>
      </c>
    </row>
    <row r="15" spans="1:5">
      <c r="A15" s="1" t="s">
        <v>1869</v>
      </c>
      <c r="B15" s="1"/>
      <c r="C15" s="1" t="s">
        <v>2893</v>
      </c>
      <c r="D15" s="3" t="s">
        <v>2908</v>
      </c>
      <c r="E15" s="1">
        <v>111</v>
      </c>
    </row>
    <row r="16" spans="1:5">
      <c r="A16" s="1" t="s">
        <v>1606</v>
      </c>
      <c r="B16" s="1"/>
      <c r="C16" s="1" t="s">
        <v>2896</v>
      </c>
      <c r="D16" s="4" t="s">
        <v>2909</v>
      </c>
      <c r="E16" s="1">
        <v>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原始数据</vt:lpstr>
      <vt:lpstr>综合评价得分</vt:lpstr>
      <vt:lpstr>权重</vt:lpstr>
      <vt:lpstr>因子分析矩阵及成分</vt:lpstr>
      <vt:lpstr>正确率</vt:lpstr>
      <vt:lpstr>目标专业代码</vt:lpstr>
      <vt:lpstr>录取名额</vt:lpstr>
      <vt:lpstr>录取名单</vt:lpstr>
      <vt:lpstr>绩点得分填补</vt:lpstr>
      <vt:lpstr>绩点百分制转换</vt:lpstr>
      <vt:lpstr>英语评价得分</vt:lpstr>
      <vt:lpstr>判断矩阵</vt:lpstr>
      <vt:lpstr>跨学科资质筛选</vt:lpstr>
      <vt:lpstr>指标分类</vt:lpstr>
      <vt:lpstr>学院代码</vt:lpstr>
      <vt:lpstr>各学院评分标准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SCAL</dc:creator>
  <cp:lastModifiedBy>☁</cp:lastModifiedBy>
  <dcterms:created xsi:type="dcterms:W3CDTF">2020-07-08T05:52:00Z</dcterms:created>
  <dcterms:modified xsi:type="dcterms:W3CDTF">2020-07-18T15:37:48Z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